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C:\Users\s118844\Documents\1A\Trailer Utilization\"/>
    </mc:Choice>
  </mc:AlternateContent>
  <xr:revisionPtr revIDLastSave="0" documentId="13_ncr:1_{F8F44D90-FEBF-4510-8B57-9D89B1C84E3B}" xr6:coauthVersionLast="46" xr6:coauthVersionMax="46" xr10:uidLastSave="{00000000-0000-0000-0000-000000000000}"/>
  <workbookProtection workbookAlgorithmName="SHA-512" workbookHashValue="Riz+gMHq1lJe34REGWR3FErCEtRoeyQ0OUx9SVMXLjyKiczngYQwiOnr/AsA8lFSFbZF/eNhPBzDA6Lq3cHbjA==" workbookSaltValue="qnw8JLBU9YoeXeDQVkFN7g==" workbookSpinCount="100000" lockStructure="1"/>
  <bookViews>
    <workbookView xWindow="-120" yWindow="-120" windowWidth="29040" windowHeight="15840" tabRatio="688" firstSheet="1" activeTab="2" xr2:uid="{00000000-000D-0000-FFFF-FFFF00000000}"/>
  </bookViews>
  <sheets>
    <sheet name="Trailers_Names" sheetId="44" state="hidden" r:id="rId1"/>
    <sheet name="All C3 Yards" sheetId="35" r:id="rId2"/>
    <sheet name="NUR Dashboard" sheetId="33" r:id="rId3"/>
    <sheet name="VUR Dashboard" sheetId="38" r:id="rId4"/>
    <sheet name="Carrier_Utilization_Codes" sheetId="36" state="hidden" r:id="rId5"/>
    <sheet name="Slot Locations" sheetId="40" state="hidden" r:id="rId6"/>
    <sheet name="Facility_IDs" sheetId="5" state="hidden" r:id="rId7"/>
    <sheet name="Content_Utilization_Codes" sheetId="34" state="hidden" r:id="rId8"/>
    <sheet name="Reusables Update" sheetId="39" r:id="rId9"/>
    <sheet name="Terminal Trailer Update" sheetId="43" r:id="rId10"/>
    <sheet name="Interterminal Movement " sheetId="42" r:id="rId11"/>
    <sheet name="Outbound Tracker" sheetId="45" r:id="rId12"/>
    <sheet name="Movement_Utilization_Codes" sheetId="37" state="hidden" r:id="rId13"/>
  </sheets>
  <definedNames>
    <definedName name="_xlnm._FilterDatabase" localSheetId="3" hidden="1">'VUR Dashboard'!$W$56:$Y$124</definedName>
    <definedName name="DOW">#REF!</definedName>
    <definedName name="goal">#REF!</definedName>
    <definedName name="_xlnm.Print_Area" localSheetId="4">#REF!</definedName>
    <definedName name="_xlnm.Print_Area" localSheetId="7">#REF!</definedName>
    <definedName name="_xlnm.Print_Area" localSheetId="12">#REF!</definedName>
    <definedName name="_xlnm.Print_Area" localSheetId="2">'NUR Dashboard'!$A$1:$V$23</definedName>
    <definedName name="_xlnm.Print_Area" localSheetId="8">'Reusables Update'!$A$4:$X$51</definedName>
    <definedName name="_xlnm.Print_Area" localSheetId="9">'Terminal Trailer Update'!$B$4:$V$34</definedName>
    <definedName name="_xlnm.Print_Area" localSheetId="3">'VUR Dashboard'!$A$1:$AK$120</definedName>
    <definedName name="SADOW">#REF!</definedName>
    <definedName name="SAGOAL">#REF!</definedName>
    <definedName name="Slicer_Carrier">#N/A</definedName>
    <definedName name="Slicer_Carrier_Owner">#N/A</definedName>
    <definedName name="Slicer_Column1151">#N/A</definedName>
    <definedName name="Slicer_Content_Code2">#N/A</definedName>
    <definedName name="Slicer_Content_Owner">#N/A</definedName>
    <definedName name="Slicer_Interterminal_Movement">#N/A</definedName>
    <definedName name="Slicer_Yard_or_Door">#N/A</definedName>
    <definedName name="TempleC3" localSheetId="10">#REF!</definedName>
    <definedName name="TempleC3">#REF!</definedName>
    <definedName name="type">#REF!</definedName>
    <definedName name="Types">#REF!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4:slicerCache r:id="rId18"/>
        <x14:slicerCache r:id="rId19"/>
        <x14:slicerCache r:id="rId2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 i="35" l="1"/>
  <c r="O10" i="35"/>
  <c r="O11" i="35"/>
  <c r="O12" i="35"/>
  <c r="O13" i="35"/>
  <c r="O14" i="35"/>
  <c r="O15" i="35"/>
  <c r="O16" i="35"/>
  <c r="O17" i="35"/>
  <c r="O18" i="35"/>
  <c r="O19" i="35"/>
  <c r="O20" i="35"/>
  <c r="O21" i="35"/>
  <c r="O22" i="35"/>
  <c r="O23" i="35"/>
  <c r="O24" i="35"/>
  <c r="O25" i="35"/>
  <c r="O26" i="35"/>
  <c r="O27" i="35"/>
  <c r="O28" i="35"/>
  <c r="O29" i="35"/>
  <c r="O30" i="35"/>
  <c r="O31" i="35"/>
  <c r="O32" i="35"/>
  <c r="O33" i="35"/>
  <c r="O34" i="35"/>
  <c r="O35" i="35"/>
  <c r="O36" i="35"/>
  <c r="O37" i="35"/>
  <c r="O38" i="35"/>
  <c r="O39" i="35"/>
  <c r="O40" i="35"/>
  <c r="O41" i="35"/>
  <c r="O42" i="35"/>
  <c r="O43" i="35"/>
  <c r="O44" i="35"/>
  <c r="O45" i="35"/>
  <c r="O46" i="35"/>
  <c r="O47" i="35"/>
  <c r="O48" i="35"/>
  <c r="O49" i="35"/>
  <c r="O50" i="35"/>
  <c r="O51" i="35"/>
  <c r="O52" i="35"/>
  <c r="O53" i="35"/>
  <c r="O54" i="35"/>
  <c r="O55" i="35"/>
  <c r="O56" i="35"/>
  <c r="O57" i="35"/>
  <c r="O58" i="35"/>
  <c r="O59" i="35"/>
  <c r="O60" i="35"/>
  <c r="O61" i="35"/>
  <c r="O62" i="35"/>
  <c r="O63" i="35"/>
  <c r="O64" i="35"/>
  <c r="O65" i="35"/>
  <c r="O66" i="35"/>
  <c r="O67" i="35"/>
  <c r="O68" i="35"/>
  <c r="O69" i="35"/>
  <c r="O70" i="35"/>
  <c r="O71" i="35"/>
  <c r="O72" i="35"/>
  <c r="O73" i="35"/>
  <c r="O74" i="35"/>
  <c r="O75" i="35"/>
  <c r="O76" i="35"/>
  <c r="O77" i="35"/>
  <c r="O78" i="35"/>
  <c r="O79" i="35"/>
  <c r="O80" i="35"/>
  <c r="O81" i="35"/>
  <c r="O82" i="35"/>
  <c r="O83" i="35"/>
  <c r="O84" i="35"/>
  <c r="O85" i="35"/>
  <c r="O86" i="35"/>
  <c r="O87" i="35"/>
  <c r="O88" i="35"/>
  <c r="O89" i="35"/>
  <c r="O90" i="35"/>
  <c r="O91" i="35"/>
  <c r="O92" i="35"/>
  <c r="O93" i="35"/>
  <c r="O94" i="35"/>
  <c r="O95" i="35"/>
  <c r="O96" i="35"/>
  <c r="O97" i="35"/>
  <c r="O98" i="35"/>
  <c r="O99" i="35"/>
  <c r="O100" i="35"/>
  <c r="O101" i="35"/>
  <c r="O102" i="35"/>
  <c r="O103" i="35"/>
  <c r="O104" i="35"/>
  <c r="O105" i="35"/>
  <c r="O106" i="35"/>
  <c r="O107" i="35"/>
  <c r="O108" i="35"/>
  <c r="O109" i="35"/>
  <c r="O110" i="35"/>
  <c r="O111" i="35"/>
  <c r="O112" i="35"/>
  <c r="O113" i="35"/>
  <c r="O114" i="35"/>
  <c r="O115" i="35"/>
  <c r="O116" i="35"/>
  <c r="O117" i="35"/>
  <c r="O118" i="35"/>
  <c r="O119" i="35"/>
  <c r="O120" i="35"/>
  <c r="O121" i="35"/>
  <c r="O122" i="35"/>
  <c r="O123" i="35"/>
  <c r="O124" i="35"/>
  <c r="O125" i="35"/>
  <c r="O126" i="35"/>
  <c r="O127" i="35"/>
  <c r="O128" i="35"/>
  <c r="O129" i="35"/>
  <c r="O130" i="35"/>
  <c r="O131" i="35"/>
  <c r="O132" i="35"/>
  <c r="O133" i="35"/>
  <c r="O134" i="35"/>
  <c r="O135" i="35"/>
  <c r="O136" i="35"/>
  <c r="O137" i="35"/>
  <c r="O138" i="35"/>
  <c r="O139" i="35"/>
  <c r="O140" i="35"/>
  <c r="O141" i="35"/>
  <c r="O142" i="35"/>
  <c r="O143" i="35"/>
  <c r="O144" i="35"/>
  <c r="O145" i="35"/>
  <c r="O146" i="35"/>
  <c r="O147" i="35"/>
  <c r="O148" i="35"/>
  <c r="O149" i="35"/>
  <c r="O150" i="35"/>
  <c r="O151" i="35"/>
  <c r="O152" i="35"/>
  <c r="O153" i="35"/>
  <c r="O154" i="35"/>
  <c r="O155" i="35"/>
  <c r="O156" i="35"/>
  <c r="O157" i="35"/>
  <c r="O158" i="35"/>
  <c r="O159" i="35"/>
  <c r="O160" i="35"/>
  <c r="O161" i="35"/>
  <c r="O162" i="35"/>
  <c r="O163" i="35"/>
  <c r="O164" i="35"/>
  <c r="O165" i="35"/>
  <c r="O166" i="35"/>
  <c r="O167" i="35"/>
  <c r="O168" i="35"/>
  <c r="O169" i="35"/>
  <c r="O170" i="35"/>
  <c r="O171" i="35"/>
  <c r="O172" i="35"/>
  <c r="O173" i="35"/>
  <c r="O174" i="35"/>
  <c r="O175" i="35"/>
  <c r="O176" i="35"/>
  <c r="O177" i="35"/>
  <c r="O178" i="35"/>
  <c r="O179" i="35"/>
  <c r="O180" i="35"/>
  <c r="O181" i="35"/>
  <c r="O182" i="35"/>
  <c r="O183" i="35"/>
  <c r="O184" i="35"/>
  <c r="O185" i="35"/>
  <c r="O186" i="35"/>
  <c r="O187" i="35"/>
  <c r="O188" i="35"/>
  <c r="O189" i="35"/>
  <c r="O190" i="35"/>
  <c r="O191" i="35"/>
  <c r="O192" i="35"/>
  <c r="O193" i="35"/>
  <c r="O194" i="35"/>
  <c r="O195" i="35"/>
  <c r="O196" i="35"/>
  <c r="O197" i="35"/>
  <c r="O198" i="35"/>
  <c r="O199" i="35"/>
  <c r="O200" i="35"/>
  <c r="O201" i="35"/>
  <c r="O202" i="35"/>
  <c r="O203" i="35"/>
  <c r="O204" i="35"/>
  <c r="O205" i="35"/>
  <c r="O206" i="35"/>
  <c r="O207" i="35"/>
  <c r="O208" i="35"/>
  <c r="O209" i="35"/>
  <c r="O210" i="35"/>
  <c r="O211" i="35"/>
  <c r="O212" i="35"/>
  <c r="O213" i="35"/>
  <c r="O214" i="35"/>
  <c r="O215" i="35"/>
  <c r="O216" i="35"/>
  <c r="O217" i="35"/>
  <c r="O218" i="35"/>
  <c r="O219" i="35"/>
  <c r="O220" i="35"/>
  <c r="O221" i="35"/>
  <c r="O222" i="35"/>
  <c r="O223" i="35"/>
  <c r="O224" i="35"/>
  <c r="O225" i="35"/>
  <c r="O226" i="35"/>
  <c r="O227" i="35"/>
  <c r="O228" i="35"/>
  <c r="O229" i="35"/>
  <c r="O230" i="35"/>
  <c r="O231" i="35"/>
  <c r="O232" i="35"/>
  <c r="O233" i="35"/>
  <c r="O234" i="35"/>
  <c r="O235" i="35"/>
  <c r="O236" i="35"/>
  <c r="O237" i="35"/>
  <c r="O238" i="35"/>
  <c r="O239" i="35"/>
  <c r="O240" i="35"/>
  <c r="O241" i="35"/>
  <c r="O242" i="35"/>
  <c r="O243" i="35"/>
  <c r="O244" i="35"/>
  <c r="O245" i="35"/>
  <c r="O246" i="35"/>
  <c r="O247" i="35"/>
  <c r="O248" i="35"/>
  <c r="O249" i="35"/>
  <c r="O250" i="35"/>
  <c r="O251" i="35"/>
  <c r="O252" i="35"/>
  <c r="O253" i="35"/>
  <c r="O254" i="35"/>
  <c r="O255" i="35"/>
  <c r="O256" i="35"/>
  <c r="O257" i="35"/>
  <c r="O258" i="35"/>
  <c r="O259" i="35"/>
  <c r="O260" i="35"/>
  <c r="O261" i="35"/>
  <c r="O262" i="35"/>
  <c r="O263" i="35"/>
  <c r="O264" i="35"/>
  <c r="O265" i="35"/>
  <c r="O266" i="35"/>
  <c r="O267" i="35"/>
  <c r="O268" i="35"/>
  <c r="O269" i="35"/>
  <c r="O270" i="35"/>
  <c r="O271" i="35"/>
  <c r="O272" i="35"/>
  <c r="O273" i="35"/>
  <c r="O274" i="35"/>
  <c r="O275" i="35"/>
  <c r="O276" i="35"/>
  <c r="O277" i="35"/>
  <c r="O278" i="35"/>
  <c r="O279" i="35"/>
  <c r="O280" i="35"/>
  <c r="O281" i="35"/>
  <c r="O282" i="35"/>
  <c r="O283" i="35"/>
  <c r="O284" i="35"/>
  <c r="O285" i="35"/>
  <c r="O286" i="35"/>
  <c r="O287" i="35"/>
  <c r="O288" i="35"/>
  <c r="O289" i="35"/>
  <c r="O290" i="35"/>
  <c r="O291" i="35"/>
  <c r="O292" i="35"/>
  <c r="O293" i="35"/>
  <c r="O294" i="35"/>
  <c r="O295" i="35"/>
  <c r="O296" i="35"/>
  <c r="O297" i="35"/>
  <c r="O298" i="35"/>
  <c r="O299" i="35"/>
  <c r="O300" i="35"/>
  <c r="O301" i="35"/>
  <c r="O302" i="35"/>
  <c r="O303" i="35"/>
  <c r="O304" i="35"/>
  <c r="O305" i="35"/>
  <c r="O306" i="35"/>
  <c r="O307" i="35"/>
  <c r="O308" i="35"/>
  <c r="O309" i="35"/>
  <c r="O310" i="35"/>
  <c r="O311" i="35"/>
  <c r="O312" i="35"/>
  <c r="O313" i="35"/>
  <c r="O314" i="35"/>
  <c r="O315" i="35"/>
  <c r="O316" i="35"/>
  <c r="O317" i="35"/>
  <c r="O318" i="35"/>
  <c r="O319" i="35"/>
  <c r="O320" i="35"/>
  <c r="O321" i="35"/>
  <c r="O322" i="35"/>
  <c r="O323" i="35"/>
  <c r="O324" i="35"/>
  <c r="O325" i="35"/>
  <c r="O326" i="35"/>
  <c r="O327" i="35"/>
  <c r="O328" i="35"/>
  <c r="O329" i="35"/>
  <c r="O330" i="35"/>
  <c r="O331" i="35"/>
  <c r="O332" i="35"/>
  <c r="O333" i="35"/>
  <c r="O334" i="35"/>
  <c r="O335" i="35"/>
  <c r="O336" i="35"/>
  <c r="O337" i="35"/>
  <c r="O338" i="35"/>
  <c r="O339" i="35"/>
  <c r="O340" i="35"/>
  <c r="O341" i="35"/>
  <c r="O342" i="35"/>
  <c r="O343" i="35"/>
  <c r="O344" i="35"/>
  <c r="O345" i="35"/>
  <c r="O346" i="35"/>
  <c r="O347" i="35"/>
  <c r="O348" i="35"/>
  <c r="O349" i="35"/>
  <c r="O350" i="35"/>
  <c r="O351" i="35"/>
  <c r="O352" i="35"/>
  <c r="O353" i="35"/>
  <c r="O354" i="35"/>
  <c r="O355" i="35"/>
  <c r="O356" i="35"/>
  <c r="O357" i="35"/>
  <c r="O358" i="35"/>
  <c r="O359" i="35"/>
  <c r="O360" i="35"/>
  <c r="O361" i="35"/>
  <c r="O362" i="35"/>
  <c r="O363" i="35"/>
  <c r="O364" i="35"/>
  <c r="O365" i="35"/>
  <c r="O366" i="35"/>
  <c r="O367" i="35"/>
  <c r="O368" i="35"/>
  <c r="O369" i="35"/>
  <c r="O370" i="35"/>
  <c r="O371" i="35"/>
  <c r="O372" i="35"/>
  <c r="O373" i="35"/>
  <c r="O374" i="35"/>
  <c r="O375" i="35"/>
  <c r="O376" i="35"/>
  <c r="O377" i="35"/>
  <c r="O378" i="35"/>
  <c r="O379" i="35"/>
  <c r="O380" i="35"/>
  <c r="O381" i="35"/>
  <c r="O382" i="35"/>
  <c r="O383" i="35"/>
  <c r="O384" i="35"/>
  <c r="O385" i="35"/>
  <c r="O386" i="35"/>
  <c r="O387" i="35"/>
  <c r="O388" i="35"/>
  <c r="O389" i="35"/>
  <c r="O390" i="35"/>
  <c r="O391" i="35"/>
  <c r="O392" i="35"/>
  <c r="O393" i="35"/>
  <c r="O394" i="35"/>
  <c r="O395" i="35"/>
  <c r="O396" i="35"/>
  <c r="O397" i="35"/>
  <c r="O398" i="35"/>
  <c r="O399" i="35"/>
  <c r="O400" i="35"/>
  <c r="O401" i="35"/>
  <c r="O402" i="35"/>
  <c r="O403" i="35"/>
  <c r="O404" i="35"/>
  <c r="O405" i="35"/>
  <c r="O406" i="35"/>
  <c r="O407" i="35"/>
  <c r="O408" i="35"/>
  <c r="O409" i="35"/>
  <c r="O410" i="35"/>
  <c r="O411" i="35"/>
  <c r="O412" i="35"/>
  <c r="O413" i="35"/>
  <c r="O414" i="35"/>
  <c r="O415" i="35"/>
  <c r="O416" i="35"/>
  <c r="O417" i="35"/>
  <c r="O418" i="35"/>
  <c r="O419" i="35"/>
  <c r="O420" i="35"/>
  <c r="O421" i="35"/>
  <c r="O422" i="35"/>
  <c r="O423" i="35"/>
  <c r="O424" i="35"/>
  <c r="O425" i="35"/>
  <c r="O426" i="35"/>
  <c r="O427" i="35"/>
  <c r="O428" i="35"/>
  <c r="O429" i="35"/>
  <c r="O430" i="35"/>
  <c r="O431" i="35"/>
  <c r="O432" i="35"/>
  <c r="O433" i="35"/>
  <c r="O434" i="35"/>
  <c r="O435" i="35"/>
  <c r="O436" i="35"/>
  <c r="O437" i="35"/>
  <c r="O438" i="35"/>
  <c r="O439" i="35"/>
  <c r="O440" i="35"/>
  <c r="O441" i="35"/>
  <c r="O442" i="35"/>
  <c r="O443" i="35"/>
  <c r="O444" i="35"/>
  <c r="O445" i="35"/>
  <c r="O446" i="35"/>
  <c r="O447" i="35"/>
  <c r="O448" i="35"/>
  <c r="O449" i="35"/>
  <c r="O450" i="35"/>
  <c r="O451" i="35"/>
  <c r="O452" i="35"/>
  <c r="O453" i="35"/>
  <c r="O454" i="35"/>
  <c r="O455" i="35"/>
  <c r="O456" i="35"/>
  <c r="O457" i="35"/>
  <c r="O458" i="35"/>
  <c r="O459" i="35"/>
  <c r="O460" i="35"/>
  <c r="O461" i="35"/>
  <c r="O462" i="35"/>
  <c r="O463" i="35"/>
  <c r="O464" i="35"/>
  <c r="O465" i="35"/>
  <c r="O466" i="35"/>
  <c r="O467" i="35"/>
  <c r="O468" i="35"/>
  <c r="O469" i="35"/>
  <c r="O470" i="35"/>
  <c r="O471" i="35"/>
  <c r="O472" i="35"/>
  <c r="O473" i="35"/>
  <c r="O474" i="35"/>
  <c r="O475" i="35"/>
  <c r="O476" i="35"/>
  <c r="O477" i="35"/>
  <c r="O478" i="35"/>
  <c r="O479" i="35"/>
  <c r="O480" i="35"/>
  <c r="O481" i="35"/>
  <c r="O482" i="35"/>
  <c r="O483" i="35"/>
  <c r="O484" i="35"/>
  <c r="O485" i="35"/>
  <c r="O486" i="35"/>
  <c r="O487" i="35"/>
  <c r="O488" i="35"/>
  <c r="O489" i="35"/>
  <c r="O490" i="35"/>
  <c r="O491" i="35"/>
  <c r="O492" i="35"/>
  <c r="O493" i="35"/>
  <c r="O494" i="35"/>
  <c r="O495" i="35"/>
  <c r="O496" i="35"/>
  <c r="O497" i="35"/>
  <c r="O498" i="35"/>
  <c r="O499" i="35"/>
  <c r="O500" i="35"/>
  <c r="O501" i="35"/>
  <c r="O502" i="35"/>
  <c r="O503" i="35"/>
  <c r="O504" i="35"/>
  <c r="O505" i="35"/>
  <c r="O506" i="35"/>
  <c r="O507" i="35"/>
  <c r="O508" i="35"/>
  <c r="O509" i="35"/>
  <c r="O510" i="35"/>
  <c r="O511" i="35"/>
  <c r="O512" i="35"/>
  <c r="O513" i="35"/>
  <c r="O514" i="35"/>
  <c r="O515" i="35"/>
  <c r="O516" i="35"/>
  <c r="O517" i="35"/>
  <c r="O518" i="35"/>
  <c r="O519" i="35"/>
  <c r="O520" i="35"/>
  <c r="O521" i="35"/>
  <c r="O522" i="35"/>
  <c r="O523" i="35"/>
  <c r="O524" i="35"/>
  <c r="O525" i="35"/>
  <c r="O526" i="35"/>
  <c r="O527" i="35"/>
  <c r="O528" i="35"/>
  <c r="O529" i="35"/>
  <c r="O530" i="35"/>
  <c r="O531" i="35"/>
  <c r="O532" i="35"/>
  <c r="O533" i="35"/>
  <c r="O534" i="35"/>
  <c r="O535" i="35"/>
  <c r="O536" i="35"/>
  <c r="O537" i="35"/>
  <c r="O538" i="35"/>
  <c r="O539" i="35"/>
  <c r="O540" i="35"/>
  <c r="O541" i="35"/>
  <c r="O542" i="35"/>
  <c r="O543" i="35"/>
  <c r="O544" i="35"/>
  <c r="O545" i="35"/>
  <c r="O546" i="35"/>
  <c r="O547" i="35"/>
  <c r="O548" i="35"/>
  <c r="O549" i="35"/>
  <c r="O550" i="35"/>
  <c r="O551" i="35"/>
  <c r="O552" i="35"/>
  <c r="O553" i="35"/>
  <c r="O554" i="35"/>
  <c r="O555" i="35"/>
  <c r="O556" i="35"/>
  <c r="O557" i="35"/>
  <c r="O558" i="35"/>
  <c r="O559" i="35"/>
  <c r="O560" i="35"/>
  <c r="O561" i="35"/>
  <c r="O562" i="35"/>
  <c r="O563" i="35"/>
  <c r="O564" i="35"/>
  <c r="O565" i="35"/>
  <c r="O566" i="35"/>
  <c r="O567" i="35"/>
  <c r="O568" i="35"/>
  <c r="O569" i="35"/>
  <c r="O570" i="35"/>
  <c r="O571" i="35"/>
  <c r="O572" i="35"/>
  <c r="O573" i="35"/>
  <c r="O574" i="35"/>
  <c r="O575" i="35"/>
  <c r="O576" i="35"/>
  <c r="O577" i="35"/>
  <c r="O578" i="35"/>
  <c r="O579" i="35"/>
  <c r="O580" i="35"/>
  <c r="O581" i="35"/>
  <c r="O582" i="35"/>
  <c r="O583" i="35"/>
  <c r="O584" i="35"/>
  <c r="O585" i="35"/>
  <c r="O586" i="35"/>
  <c r="O587" i="35"/>
  <c r="O588" i="35"/>
  <c r="O589" i="35"/>
  <c r="O590" i="35"/>
  <c r="O591" i="35"/>
  <c r="O592" i="35"/>
  <c r="O593" i="35"/>
  <c r="O594" i="35"/>
  <c r="O595" i="35"/>
  <c r="O596" i="35"/>
  <c r="O597" i="35"/>
  <c r="O598" i="35"/>
  <c r="O599" i="35"/>
  <c r="O600" i="35"/>
  <c r="O601" i="35"/>
  <c r="O602" i="35"/>
  <c r="O603" i="35"/>
  <c r="O604" i="35"/>
  <c r="O605" i="35"/>
  <c r="O606" i="35"/>
  <c r="O607" i="35"/>
  <c r="O608" i="35"/>
  <c r="O609" i="35"/>
  <c r="O610" i="35"/>
  <c r="O611" i="35"/>
  <c r="O612" i="35"/>
  <c r="O613" i="35"/>
  <c r="O614" i="35"/>
  <c r="O615" i="35"/>
  <c r="O616" i="35"/>
  <c r="O617" i="35"/>
  <c r="O618" i="35"/>
  <c r="O619" i="35"/>
  <c r="O620" i="35"/>
  <c r="O621" i="35"/>
  <c r="O622" i="35"/>
  <c r="O623" i="35"/>
  <c r="O624" i="35"/>
  <c r="O625" i="35"/>
  <c r="O626" i="35"/>
  <c r="O627" i="35"/>
  <c r="O628" i="35"/>
  <c r="O629" i="35"/>
  <c r="O630" i="35"/>
  <c r="O631" i="35"/>
  <c r="O632" i="35"/>
  <c r="O633" i="35"/>
  <c r="O634" i="35"/>
  <c r="O635" i="35"/>
  <c r="O636" i="35"/>
  <c r="O637" i="35"/>
  <c r="O638" i="35"/>
  <c r="O639" i="35"/>
  <c r="O640" i="35"/>
  <c r="O641" i="35"/>
  <c r="O642" i="35"/>
  <c r="O643" i="35"/>
  <c r="O644" i="35"/>
  <c r="O645" i="35"/>
  <c r="O646" i="35"/>
  <c r="O647" i="35"/>
  <c r="O648" i="35"/>
  <c r="O649" i="35"/>
  <c r="O650" i="35"/>
  <c r="O651" i="35"/>
  <c r="O652" i="35"/>
  <c r="O653" i="35"/>
  <c r="O654" i="35"/>
  <c r="O655" i="35"/>
  <c r="O656" i="35"/>
  <c r="O657" i="35"/>
  <c r="O658" i="35"/>
  <c r="O659" i="35"/>
  <c r="O660" i="35"/>
  <c r="O661" i="35"/>
  <c r="O662" i="35"/>
  <c r="O663" i="35"/>
  <c r="O664" i="35"/>
  <c r="O665" i="35"/>
  <c r="O666" i="35"/>
  <c r="O667" i="35"/>
  <c r="O668" i="35"/>
  <c r="O669" i="35"/>
  <c r="O670" i="35"/>
  <c r="O671" i="35"/>
  <c r="O672" i="35"/>
  <c r="O673" i="35"/>
  <c r="O674" i="35"/>
  <c r="O675" i="35"/>
  <c r="O676" i="35"/>
  <c r="O677" i="35"/>
  <c r="O678" i="35"/>
  <c r="O679" i="35"/>
  <c r="O680" i="35"/>
  <c r="O681" i="35"/>
  <c r="O682" i="35"/>
  <c r="O683" i="35"/>
  <c r="O684" i="35"/>
  <c r="O685" i="35"/>
  <c r="O686" i="35"/>
  <c r="O687" i="35"/>
  <c r="O688" i="35"/>
  <c r="O689" i="35"/>
  <c r="O690" i="35"/>
  <c r="O691" i="35"/>
  <c r="O692" i="35"/>
  <c r="O693" i="35"/>
  <c r="O694" i="35"/>
  <c r="O695" i="35"/>
  <c r="O696" i="35"/>
  <c r="O697" i="35"/>
  <c r="O698" i="35"/>
  <c r="O699" i="35"/>
  <c r="O700" i="35"/>
  <c r="O701" i="35"/>
  <c r="O702" i="35"/>
  <c r="O703" i="35"/>
  <c r="O704" i="35"/>
  <c r="O705" i="35"/>
  <c r="O706" i="35"/>
  <c r="O707" i="35"/>
  <c r="O708" i="35"/>
  <c r="O709" i="35"/>
  <c r="O710" i="35"/>
  <c r="O711" i="35"/>
  <c r="O712" i="35"/>
  <c r="O713" i="35"/>
  <c r="O714" i="35"/>
  <c r="O715" i="35"/>
  <c r="O716" i="35"/>
  <c r="O717" i="35"/>
  <c r="O718" i="35"/>
  <c r="O719" i="35"/>
  <c r="O720" i="35"/>
  <c r="O721" i="35"/>
  <c r="O722" i="35"/>
  <c r="O723" i="35"/>
  <c r="O724" i="35"/>
  <c r="O725" i="35"/>
  <c r="O726" i="35"/>
  <c r="O727" i="35"/>
  <c r="O728" i="35"/>
  <c r="O729" i="35"/>
  <c r="O730" i="35"/>
  <c r="O731" i="35"/>
  <c r="O732" i="35"/>
  <c r="O733" i="35"/>
  <c r="O734" i="35"/>
  <c r="O735" i="35"/>
  <c r="O736" i="35"/>
  <c r="O737" i="35"/>
  <c r="O738" i="35"/>
  <c r="O739" i="35"/>
  <c r="O740" i="35"/>
  <c r="O741" i="35"/>
  <c r="O742" i="35"/>
  <c r="O743" i="35"/>
  <c r="O744" i="35"/>
  <c r="O745" i="35"/>
  <c r="O746" i="35"/>
  <c r="O747" i="35"/>
  <c r="O748" i="35"/>
  <c r="O749" i="35"/>
  <c r="O750" i="35"/>
  <c r="O751" i="35"/>
  <c r="O752" i="35"/>
  <c r="O753" i="35"/>
  <c r="O754" i="35"/>
  <c r="O755" i="35"/>
  <c r="O756" i="35"/>
  <c r="O757" i="35"/>
  <c r="O758" i="35"/>
  <c r="O759" i="35"/>
  <c r="O760" i="35"/>
  <c r="O761" i="35"/>
  <c r="O762" i="35"/>
  <c r="O763" i="35"/>
  <c r="O764" i="35"/>
  <c r="O765" i="35"/>
  <c r="O766" i="35"/>
  <c r="O767" i="35"/>
  <c r="O768" i="35"/>
  <c r="O769" i="35"/>
  <c r="O770" i="35"/>
  <c r="O771" i="35"/>
  <c r="O772" i="35"/>
  <c r="O773" i="35"/>
  <c r="O774" i="35"/>
  <c r="O775" i="35"/>
  <c r="O776" i="35"/>
  <c r="O777" i="35"/>
  <c r="O778" i="35"/>
  <c r="O779" i="35"/>
  <c r="O780" i="35"/>
  <c r="O781" i="35"/>
  <c r="O782" i="35"/>
  <c r="O783" i="35"/>
  <c r="O784" i="35"/>
  <c r="O785" i="35"/>
  <c r="O786" i="35"/>
  <c r="O787" i="35"/>
  <c r="O788" i="35"/>
  <c r="O789" i="35"/>
  <c r="O790" i="35"/>
  <c r="O791" i="35"/>
  <c r="O792" i="35"/>
  <c r="O793" i="35"/>
  <c r="O794" i="35"/>
  <c r="O795" i="35"/>
  <c r="O796" i="35"/>
  <c r="O797" i="35"/>
  <c r="O798" i="35"/>
  <c r="O799" i="35"/>
  <c r="O800" i="35"/>
  <c r="O801" i="35"/>
  <c r="O802" i="35"/>
  <c r="O803" i="35"/>
  <c r="O804" i="35"/>
  <c r="O805" i="35"/>
  <c r="O806" i="35"/>
  <c r="O807" i="35"/>
  <c r="O808" i="35"/>
  <c r="O809" i="35"/>
  <c r="O810" i="35"/>
  <c r="O811" i="35"/>
  <c r="O812" i="35"/>
  <c r="O813" i="35"/>
  <c r="O814" i="35"/>
  <c r="O815" i="35"/>
  <c r="O816" i="35"/>
  <c r="O817" i="35"/>
  <c r="O818" i="35"/>
  <c r="O819" i="35"/>
  <c r="O820" i="35"/>
  <c r="O821" i="35"/>
  <c r="O822" i="35"/>
  <c r="O823" i="35"/>
  <c r="O824" i="35"/>
  <c r="O825" i="35"/>
  <c r="O826" i="35"/>
  <c r="O827" i="35"/>
  <c r="O828" i="35"/>
  <c r="O829" i="35"/>
  <c r="O830" i="35"/>
  <c r="O831" i="35"/>
  <c r="O832" i="35"/>
  <c r="O833" i="35"/>
  <c r="O834" i="35"/>
  <c r="O835" i="35"/>
  <c r="O836" i="35"/>
  <c r="O837" i="35"/>
  <c r="O838" i="35"/>
  <c r="O839" i="35"/>
  <c r="O840" i="35"/>
  <c r="O841" i="35"/>
  <c r="O842" i="35"/>
  <c r="O843" i="35"/>
  <c r="O844" i="35"/>
  <c r="O845" i="35"/>
  <c r="O846" i="35"/>
  <c r="O847" i="35"/>
  <c r="O848" i="35"/>
  <c r="O849" i="35"/>
  <c r="O850" i="35"/>
  <c r="O851" i="35"/>
  <c r="O852" i="35"/>
  <c r="O853" i="35"/>
  <c r="O854" i="35"/>
  <c r="O855" i="35"/>
  <c r="O856" i="35"/>
  <c r="O857" i="35"/>
  <c r="O858" i="35"/>
  <c r="O859" i="35"/>
  <c r="O860" i="35"/>
  <c r="O861" i="35"/>
  <c r="O862" i="35"/>
  <c r="O863" i="35"/>
  <c r="O864" i="35"/>
  <c r="O865" i="35"/>
  <c r="O866" i="35"/>
  <c r="O867" i="35"/>
  <c r="O868" i="35"/>
  <c r="O869" i="35"/>
  <c r="O870" i="35"/>
  <c r="O871" i="35"/>
  <c r="O872" i="35"/>
  <c r="O873" i="35"/>
  <c r="O874" i="35"/>
  <c r="O875" i="35"/>
  <c r="O876" i="35"/>
  <c r="O877" i="35"/>
  <c r="O878" i="35"/>
  <c r="O879" i="35"/>
  <c r="O880" i="35"/>
  <c r="O881" i="35"/>
  <c r="O882" i="35"/>
  <c r="O883" i="35"/>
  <c r="O884" i="35"/>
  <c r="O885" i="35"/>
  <c r="O886" i="35"/>
  <c r="O887" i="35"/>
  <c r="O888" i="35"/>
  <c r="O889" i="35"/>
  <c r="O890" i="35"/>
  <c r="O891" i="35"/>
  <c r="O892" i="35"/>
  <c r="O893" i="35"/>
  <c r="O894" i="35"/>
  <c r="O895" i="35"/>
  <c r="O896" i="35"/>
  <c r="O897" i="35"/>
  <c r="O898" i="35"/>
  <c r="O899" i="35"/>
  <c r="O900" i="35"/>
  <c r="O901" i="35"/>
  <c r="O902" i="35"/>
  <c r="O903" i="35"/>
  <c r="O904" i="35"/>
  <c r="O905" i="35"/>
  <c r="O906" i="35"/>
  <c r="O907" i="35"/>
  <c r="O908" i="35"/>
  <c r="O909" i="35"/>
  <c r="O910" i="35"/>
  <c r="O911" i="35"/>
  <c r="O912" i="35"/>
  <c r="O913" i="35"/>
  <c r="O914" i="35"/>
  <c r="O915" i="35"/>
  <c r="O916" i="35"/>
  <c r="O917" i="35"/>
  <c r="O918" i="35"/>
  <c r="O919" i="35"/>
  <c r="O920" i="35"/>
  <c r="O921" i="35"/>
  <c r="O922" i="35"/>
  <c r="O923" i="35"/>
  <c r="O924" i="35"/>
  <c r="O925" i="35"/>
  <c r="O926" i="35"/>
  <c r="O927" i="35"/>
  <c r="O928" i="35"/>
  <c r="O929" i="35"/>
  <c r="O930" i="35"/>
  <c r="O931" i="35"/>
  <c r="O932" i="35"/>
  <c r="O933" i="35"/>
  <c r="O934" i="35"/>
  <c r="O935" i="35"/>
  <c r="O936" i="35"/>
  <c r="O937" i="35"/>
  <c r="O938" i="35"/>
  <c r="O939" i="35"/>
  <c r="O940" i="35"/>
  <c r="O941" i="35"/>
  <c r="O942" i="35"/>
  <c r="O943" i="35"/>
  <c r="O944" i="35"/>
  <c r="O945" i="35"/>
  <c r="O946" i="35"/>
  <c r="O947" i="35"/>
  <c r="O948" i="35"/>
  <c r="O949" i="35"/>
  <c r="O950" i="35"/>
  <c r="O951" i="35"/>
  <c r="O952" i="35"/>
  <c r="O953" i="35"/>
  <c r="O954" i="35"/>
  <c r="O955" i="35"/>
  <c r="O956" i="35"/>
  <c r="O957" i="35"/>
  <c r="O958" i="35"/>
  <c r="O959" i="35"/>
  <c r="O960" i="35"/>
  <c r="O961" i="35"/>
  <c r="O962" i="35"/>
  <c r="O963" i="35"/>
  <c r="O964" i="35"/>
  <c r="O965" i="35"/>
  <c r="O966" i="35"/>
  <c r="O967" i="35"/>
  <c r="O968" i="35"/>
  <c r="O969" i="35"/>
  <c r="O970" i="35"/>
  <c r="O971" i="35"/>
  <c r="O972" i="35"/>
  <c r="O973" i="35"/>
  <c r="O974" i="35"/>
  <c r="O975" i="35"/>
  <c r="O976" i="35"/>
  <c r="O977" i="35"/>
  <c r="O978" i="35"/>
  <c r="O979" i="35"/>
  <c r="O980" i="35"/>
  <c r="O981" i="35"/>
  <c r="O982" i="35"/>
  <c r="O983" i="35"/>
  <c r="O984" i="35"/>
  <c r="O985" i="35"/>
  <c r="O986" i="35"/>
  <c r="O987" i="35"/>
  <c r="O988" i="35"/>
  <c r="O989" i="35"/>
  <c r="O990" i="35"/>
  <c r="O991" i="35"/>
  <c r="O992" i="35"/>
  <c r="O993" i="35"/>
  <c r="O994" i="35"/>
  <c r="O995" i="35"/>
  <c r="O996" i="35"/>
  <c r="O997" i="35"/>
  <c r="O998" i="35"/>
  <c r="O999" i="35"/>
  <c r="O1000" i="35"/>
  <c r="O1001" i="35"/>
  <c r="O1002" i="35"/>
  <c r="O1003" i="35"/>
  <c r="O1004" i="35"/>
  <c r="O1005" i="35"/>
  <c r="O1006" i="35"/>
  <c r="O1007" i="35"/>
  <c r="O1008" i="35"/>
  <c r="O1009" i="35"/>
  <c r="O1010" i="35"/>
  <c r="O1011" i="35"/>
  <c r="O1012" i="35"/>
  <c r="O1013" i="35"/>
  <c r="O1014" i="35"/>
  <c r="O1015" i="35"/>
  <c r="O1016" i="35"/>
  <c r="O1017" i="35"/>
  <c r="O1018" i="35"/>
  <c r="O1019" i="35"/>
  <c r="O1020" i="35"/>
  <c r="O1021" i="35"/>
  <c r="O1022" i="35"/>
  <c r="O1023" i="35"/>
  <c r="O1024" i="35"/>
  <c r="O1025" i="35"/>
  <c r="O1026" i="35"/>
  <c r="O1027" i="35"/>
  <c r="O1028" i="35"/>
  <c r="O1029" i="35"/>
  <c r="O1030" i="35"/>
  <c r="O1031" i="35"/>
  <c r="O1032" i="35"/>
  <c r="O1033" i="35"/>
  <c r="O1034" i="35"/>
  <c r="O1035" i="35"/>
  <c r="O1036" i="35"/>
  <c r="O1037" i="35"/>
  <c r="O1038" i="35"/>
  <c r="O1039" i="35"/>
  <c r="O1040" i="35"/>
  <c r="O1041" i="35"/>
  <c r="O1042" i="35"/>
  <c r="O1043" i="35"/>
  <c r="O1044" i="35"/>
  <c r="O1045" i="35"/>
  <c r="O1046" i="35"/>
  <c r="O1047" i="35"/>
  <c r="O1048" i="35"/>
  <c r="O1049" i="35"/>
  <c r="O1050" i="35"/>
  <c r="O1051" i="35"/>
  <c r="O1052" i="35"/>
  <c r="O1053" i="35"/>
  <c r="O1054" i="35"/>
  <c r="O1055" i="35"/>
  <c r="O1056" i="35"/>
  <c r="O1057" i="35"/>
  <c r="O1058" i="35"/>
  <c r="O1059" i="35"/>
  <c r="O1060" i="35"/>
  <c r="O1061" i="35"/>
  <c r="O1062" i="35"/>
  <c r="O1063" i="35"/>
  <c r="O1064" i="35"/>
  <c r="O1065" i="35"/>
  <c r="O1066" i="35"/>
  <c r="O1067" i="35"/>
  <c r="O1068" i="35"/>
  <c r="O1069" i="35"/>
  <c r="O1070" i="35"/>
  <c r="O1071" i="35"/>
  <c r="O1072" i="35"/>
  <c r="O1073" i="35"/>
  <c r="O1074" i="35"/>
  <c r="O1075" i="35"/>
  <c r="O1076" i="35"/>
  <c r="O1077" i="35"/>
  <c r="O1078" i="35"/>
  <c r="O1079" i="35"/>
  <c r="O1080" i="35"/>
  <c r="O1081" i="35"/>
  <c r="O1082" i="35"/>
  <c r="O1083" i="35"/>
  <c r="O1084" i="35"/>
  <c r="O1085" i="35"/>
  <c r="O1086" i="35"/>
  <c r="O1087" i="35"/>
  <c r="O1088" i="35"/>
  <c r="O1089" i="35"/>
  <c r="O1090" i="35"/>
  <c r="O1091" i="35"/>
  <c r="O1092" i="35"/>
  <c r="O1093" i="35"/>
  <c r="O1094" i="35"/>
  <c r="O1095" i="35"/>
  <c r="O1096" i="35"/>
  <c r="O1097" i="35"/>
  <c r="O1098" i="35"/>
  <c r="O1099" i="35"/>
  <c r="O1100" i="35"/>
  <c r="O1101" i="35"/>
  <c r="O1102" i="35"/>
  <c r="O1103" i="35"/>
  <c r="O1104" i="35"/>
  <c r="O1105" i="35"/>
  <c r="O1106" i="35"/>
  <c r="O1107" i="35"/>
  <c r="O1108" i="35"/>
  <c r="O1109" i="35"/>
  <c r="O1110" i="35"/>
  <c r="O1111" i="35"/>
  <c r="O1112" i="35"/>
  <c r="O1113" i="35"/>
  <c r="O1114" i="35"/>
  <c r="O1115" i="35"/>
  <c r="O1116" i="35"/>
  <c r="O1117" i="35"/>
  <c r="O1118" i="35"/>
  <c r="O1119" i="35"/>
  <c r="O1120" i="35"/>
  <c r="O1121" i="35"/>
  <c r="O1122" i="35"/>
  <c r="O1123" i="35"/>
  <c r="O1124" i="35"/>
  <c r="O1125" i="35"/>
  <c r="O1126" i="35"/>
  <c r="O1127" i="35"/>
  <c r="O1128" i="35"/>
  <c r="O1129" i="35"/>
  <c r="O1130" i="35"/>
  <c r="O1131" i="35"/>
  <c r="O1132" i="35"/>
  <c r="O1133" i="35"/>
  <c r="O1134" i="35"/>
  <c r="O1135" i="35"/>
  <c r="O1136" i="35"/>
  <c r="O1137" i="35"/>
  <c r="O1138" i="35"/>
  <c r="O1139" i="35"/>
  <c r="O1140" i="35"/>
  <c r="O1141" i="35"/>
  <c r="O1142" i="35"/>
  <c r="O1143" i="35"/>
  <c r="O1144" i="35"/>
  <c r="O1145" i="35"/>
  <c r="O1146" i="35"/>
  <c r="O1147" i="35"/>
  <c r="O1148" i="35"/>
  <c r="O1149" i="35"/>
  <c r="O1150" i="35"/>
  <c r="O1151" i="35"/>
  <c r="O1152" i="35"/>
  <c r="O1153" i="35"/>
  <c r="O1154" i="35"/>
  <c r="O1155" i="35"/>
  <c r="O1156" i="35"/>
  <c r="O1157" i="35"/>
  <c r="O1158" i="35"/>
  <c r="O1159" i="35"/>
  <c r="O1160" i="35"/>
  <c r="O1161" i="35"/>
  <c r="O1162" i="35"/>
  <c r="O1163" i="35"/>
  <c r="O1164" i="35"/>
  <c r="O1165" i="35"/>
  <c r="O1166" i="35"/>
  <c r="O1167" i="35"/>
  <c r="O1168" i="35"/>
  <c r="O1169" i="35"/>
  <c r="O1170" i="35"/>
  <c r="O1171" i="35"/>
  <c r="O1172" i="35"/>
  <c r="O1173" i="35"/>
  <c r="O1174" i="35"/>
  <c r="O1175" i="35"/>
  <c r="O1176" i="35"/>
  <c r="O1177" i="35"/>
  <c r="O1178" i="35"/>
  <c r="O1179" i="35"/>
  <c r="O1180" i="35"/>
  <c r="O1181" i="35"/>
  <c r="O1182" i="35"/>
  <c r="O1183" i="35"/>
  <c r="O1184" i="35"/>
  <c r="O1185" i="35"/>
  <c r="O1186" i="35"/>
  <c r="O1187" i="35"/>
  <c r="O1188" i="35"/>
  <c r="O1189" i="35"/>
  <c r="O1190" i="35"/>
  <c r="O1191" i="35"/>
  <c r="O1192" i="35"/>
  <c r="O1193" i="35"/>
  <c r="O1194" i="35"/>
  <c r="O1195" i="35"/>
  <c r="O1196" i="35"/>
  <c r="O1197" i="35"/>
  <c r="O1198" i="35"/>
  <c r="O1199" i="35"/>
  <c r="O1200" i="35"/>
  <c r="O1201" i="35"/>
  <c r="O1202" i="35"/>
  <c r="O1203" i="35"/>
  <c r="O1204" i="35"/>
  <c r="O1205" i="35"/>
  <c r="O1206" i="35"/>
  <c r="O1207" i="35"/>
  <c r="O1208" i="35"/>
  <c r="O1209" i="35"/>
  <c r="O1210" i="35"/>
  <c r="O1211" i="35"/>
  <c r="O1212" i="35"/>
  <c r="O1213" i="35"/>
  <c r="O1214" i="35"/>
  <c r="O1215" i="35"/>
  <c r="O1216" i="35"/>
  <c r="O1217" i="35"/>
  <c r="O1218" i="35"/>
  <c r="O1219" i="35"/>
  <c r="O1220" i="35"/>
  <c r="O1221" i="35"/>
  <c r="O1222" i="35"/>
  <c r="O1223" i="35"/>
  <c r="O1224" i="35"/>
  <c r="O1225" i="35"/>
  <c r="O1226" i="35"/>
  <c r="O1227" i="35"/>
  <c r="O1228" i="35"/>
  <c r="O1229" i="35"/>
  <c r="O1230" i="35"/>
  <c r="O1231" i="35"/>
  <c r="O1232" i="35"/>
  <c r="O1233" i="35"/>
  <c r="O1234" i="35"/>
  <c r="O1235" i="35"/>
  <c r="O1236" i="35"/>
  <c r="O1237" i="35"/>
  <c r="O1238" i="35"/>
  <c r="O1239" i="35"/>
  <c r="O1240" i="35"/>
  <c r="O1241" i="35"/>
  <c r="O1242" i="35"/>
  <c r="O1243" i="35"/>
  <c r="O1244" i="35"/>
  <c r="O1245" i="35"/>
  <c r="O1246" i="35"/>
  <c r="O1247" i="35"/>
  <c r="O1248" i="35"/>
  <c r="O1249" i="35"/>
  <c r="O1250" i="35"/>
  <c r="O1251" i="35"/>
  <c r="O1252" i="35"/>
  <c r="O1253" i="35"/>
  <c r="O1254" i="35"/>
  <c r="O1255" i="35"/>
  <c r="O1256" i="35"/>
  <c r="O1257" i="35"/>
  <c r="O1258" i="35"/>
  <c r="O1259" i="35"/>
  <c r="O1260" i="35"/>
  <c r="O1261" i="35"/>
  <c r="O1262" i="35"/>
  <c r="O1263" i="35"/>
  <c r="O1264" i="35"/>
  <c r="O1265" i="35"/>
  <c r="O1266" i="35"/>
  <c r="O1267" i="35"/>
  <c r="O1268" i="35"/>
  <c r="O1269" i="35"/>
  <c r="O1270" i="35"/>
  <c r="O1271" i="35"/>
  <c r="O1272" i="35"/>
  <c r="O1273" i="35"/>
  <c r="O1274" i="35"/>
  <c r="O1275" i="35"/>
  <c r="O1276" i="35"/>
  <c r="O1277" i="35"/>
  <c r="O1278" i="35"/>
  <c r="O1279" i="35"/>
  <c r="O1280" i="35"/>
  <c r="O1281" i="35"/>
  <c r="O1282" i="35"/>
  <c r="O1283" i="35"/>
  <c r="O1284" i="35"/>
  <c r="O1285" i="35"/>
  <c r="O1286" i="35"/>
  <c r="O1287" i="35"/>
  <c r="O1288" i="35"/>
  <c r="O1289" i="35"/>
  <c r="O1290" i="35"/>
  <c r="O1291" i="35"/>
  <c r="O1292" i="35"/>
  <c r="O1293" i="35"/>
  <c r="O1294" i="35"/>
  <c r="O1295" i="35"/>
  <c r="O1296" i="35"/>
  <c r="O1297" i="35"/>
  <c r="O1298" i="35"/>
  <c r="O1299" i="35"/>
  <c r="O1300" i="35"/>
  <c r="O1301" i="35"/>
  <c r="O1302" i="35"/>
  <c r="O1303" i="35"/>
  <c r="O1304" i="35"/>
  <c r="O1305" i="35"/>
  <c r="O1306" i="35"/>
  <c r="O1307" i="35"/>
  <c r="O1308" i="35"/>
  <c r="O1309" i="35"/>
  <c r="O1310" i="35"/>
  <c r="O1311" i="35"/>
  <c r="O1312" i="35"/>
  <c r="O1313" i="35"/>
  <c r="O1314" i="35"/>
  <c r="O1315" i="35"/>
  <c r="O1316" i="35"/>
  <c r="O1317" i="35"/>
  <c r="O1318" i="35"/>
  <c r="O1319" i="35"/>
  <c r="O1320" i="35"/>
  <c r="O1321" i="35"/>
  <c r="O1322" i="35"/>
  <c r="O1323" i="35"/>
  <c r="O1324" i="35"/>
  <c r="O1325" i="35"/>
  <c r="O1326" i="35"/>
  <c r="O1327" i="35"/>
  <c r="O1328" i="35"/>
  <c r="O1329" i="35"/>
  <c r="O1330" i="35"/>
  <c r="O1331" i="35"/>
  <c r="O1332" i="35"/>
  <c r="O1333" i="35"/>
  <c r="O1334" i="35"/>
  <c r="O1335" i="35"/>
  <c r="O1336" i="35"/>
  <c r="O1337" i="35"/>
  <c r="O1338" i="35"/>
  <c r="O1339" i="35"/>
  <c r="O1340" i="35"/>
  <c r="O1341" i="35"/>
  <c r="O1342" i="35"/>
  <c r="O1343" i="35"/>
  <c r="O1344" i="35"/>
  <c r="O1345" i="35"/>
  <c r="O1346" i="35"/>
  <c r="O1347" i="35"/>
  <c r="O1348" i="35"/>
  <c r="O1349" i="35"/>
  <c r="O1350" i="35"/>
  <c r="O1351" i="35"/>
  <c r="O1352" i="35"/>
  <c r="O1353" i="35"/>
  <c r="O1354" i="35"/>
  <c r="O1355" i="35"/>
  <c r="O1356" i="35"/>
  <c r="O1357" i="35"/>
  <c r="O1358" i="35"/>
  <c r="O1359" i="35"/>
  <c r="O1360" i="35"/>
  <c r="O1361" i="35"/>
  <c r="O1362" i="35"/>
  <c r="O1363" i="35"/>
  <c r="O1364" i="35"/>
  <c r="O1365" i="35"/>
  <c r="O1366" i="35"/>
  <c r="O1367" i="35"/>
  <c r="O1368" i="35"/>
  <c r="O1369" i="35"/>
  <c r="O1370" i="35"/>
  <c r="O1371" i="35"/>
  <c r="O1372" i="35"/>
  <c r="O1373" i="35"/>
  <c r="O1374" i="35"/>
  <c r="O1375" i="35"/>
  <c r="O1376" i="35"/>
  <c r="O1377" i="35"/>
  <c r="O1378" i="35"/>
  <c r="O1379" i="35"/>
  <c r="O1380" i="35"/>
  <c r="O1381" i="35"/>
  <c r="O1382" i="35"/>
  <c r="O1383" i="35"/>
  <c r="O1384" i="35"/>
  <c r="O1385" i="35"/>
  <c r="O1386" i="35"/>
  <c r="O1387" i="35"/>
  <c r="O1388" i="35"/>
  <c r="O1389" i="35"/>
  <c r="O1390" i="35"/>
  <c r="O1391" i="35"/>
  <c r="O1392" i="35"/>
  <c r="O1393" i="35"/>
  <c r="O1394" i="35"/>
  <c r="O1395" i="35"/>
  <c r="O1396" i="35"/>
  <c r="O1397" i="35"/>
  <c r="O1398" i="35"/>
  <c r="O1399" i="35"/>
  <c r="O1400" i="35"/>
  <c r="O1401" i="35"/>
  <c r="O1402" i="35"/>
  <c r="O1403" i="35"/>
  <c r="O1404" i="35"/>
  <c r="O1405" i="35"/>
  <c r="O1406" i="35"/>
  <c r="O1407" i="35"/>
  <c r="O1408" i="35"/>
  <c r="O1409" i="35"/>
  <c r="O1410" i="35"/>
  <c r="O1411" i="35"/>
  <c r="O1412" i="35"/>
  <c r="O1413" i="35"/>
  <c r="O1414" i="35"/>
  <c r="O1415" i="35"/>
  <c r="O1416" i="35"/>
  <c r="O1417" i="35"/>
  <c r="O1418" i="35"/>
  <c r="O1419" i="35"/>
  <c r="O1420" i="35"/>
  <c r="O1421" i="35"/>
  <c r="O1422" i="35"/>
  <c r="O1423" i="35"/>
  <c r="O1424" i="35"/>
  <c r="O1425" i="35"/>
  <c r="O1426" i="35"/>
  <c r="O1427" i="35"/>
  <c r="O1428" i="35"/>
  <c r="O1429" i="35"/>
  <c r="O1430" i="35"/>
  <c r="O1431" i="35"/>
  <c r="O1432" i="35"/>
  <c r="O1433" i="35"/>
  <c r="O1434" i="35"/>
  <c r="O1435" i="35"/>
  <c r="O1436" i="35"/>
  <c r="O1437" i="35"/>
  <c r="O1438" i="35"/>
  <c r="O1439" i="35"/>
  <c r="O1440" i="35"/>
  <c r="O1441" i="35"/>
  <c r="O1442" i="35"/>
  <c r="O1443" i="35"/>
  <c r="O1444" i="35"/>
  <c r="O1445" i="35"/>
  <c r="O1446" i="35"/>
  <c r="O1447" i="35"/>
  <c r="O1448" i="35"/>
  <c r="O1449" i="35"/>
  <c r="O1450" i="35"/>
  <c r="O1451" i="35"/>
  <c r="O1452" i="35"/>
  <c r="O1453" i="35"/>
  <c r="O1454" i="35"/>
  <c r="O1455" i="35"/>
  <c r="O1456" i="35"/>
  <c r="O1457" i="35"/>
  <c r="O1458" i="35"/>
  <c r="O1459" i="35"/>
  <c r="O1460" i="35"/>
  <c r="O1461" i="35"/>
  <c r="O1462" i="35"/>
  <c r="O1463" i="35"/>
  <c r="O1464" i="35"/>
  <c r="O1465" i="35"/>
  <c r="O1466" i="35"/>
  <c r="O1467" i="35"/>
  <c r="O1468" i="35"/>
  <c r="O1469" i="35"/>
  <c r="O1470" i="35"/>
  <c r="O1471" i="35"/>
  <c r="O1472" i="35"/>
  <c r="O1473" i="35"/>
  <c r="O1474" i="35"/>
  <c r="O1475" i="35"/>
  <c r="O1476" i="35"/>
  <c r="O1477" i="35"/>
  <c r="O1478" i="35"/>
  <c r="O1479" i="35"/>
  <c r="O1480" i="35"/>
  <c r="O1481" i="35"/>
  <c r="O1482" i="35"/>
  <c r="O1483" i="35"/>
  <c r="O1484" i="35"/>
  <c r="O1485" i="35"/>
  <c r="O1486" i="35"/>
  <c r="O1487" i="35"/>
  <c r="O1488" i="35"/>
  <c r="O1489" i="35"/>
  <c r="O1490" i="35"/>
  <c r="O1491" i="35"/>
  <c r="O1492" i="35"/>
  <c r="O1493" i="35"/>
  <c r="O1494" i="35"/>
  <c r="O1495" i="35"/>
  <c r="O1496" i="35"/>
  <c r="O1497" i="35"/>
  <c r="O1498" i="35"/>
  <c r="O1499" i="35"/>
  <c r="O1500" i="35"/>
  <c r="O1501" i="35"/>
  <c r="O1502" i="35"/>
  <c r="O1503" i="35"/>
  <c r="O1504" i="35"/>
  <c r="O1505" i="35"/>
  <c r="O1506" i="35"/>
  <c r="O1507" i="35"/>
  <c r="O1508" i="35"/>
  <c r="O1509" i="35"/>
  <c r="O1510" i="35"/>
  <c r="O1511" i="35"/>
  <c r="O1512" i="35"/>
  <c r="O1513" i="35"/>
  <c r="O1514" i="35"/>
  <c r="O1515" i="35"/>
  <c r="O1516" i="35"/>
  <c r="O1517" i="35"/>
  <c r="O1518" i="35"/>
  <c r="O1519" i="35"/>
  <c r="O1520" i="35"/>
  <c r="O1521" i="35"/>
  <c r="O1522" i="35"/>
  <c r="O1523" i="35"/>
  <c r="O1524" i="35"/>
  <c r="O1525" i="35"/>
  <c r="O1526" i="35"/>
  <c r="O1527" i="35"/>
  <c r="O1528" i="35"/>
  <c r="O1529" i="35"/>
  <c r="O1530" i="35"/>
  <c r="O1531" i="35"/>
  <c r="O1532" i="35"/>
  <c r="O1533" i="35"/>
  <c r="O1534" i="35"/>
  <c r="O1535" i="35"/>
  <c r="O1536" i="35"/>
  <c r="O1537" i="35"/>
  <c r="O1538" i="35"/>
  <c r="O1539" i="35"/>
  <c r="O1540" i="35"/>
  <c r="O1541" i="35"/>
  <c r="O1542" i="35"/>
  <c r="O1543" i="35"/>
  <c r="O1544" i="35"/>
  <c r="O1545" i="35"/>
  <c r="O1546" i="35"/>
  <c r="O1547" i="35"/>
  <c r="O1548" i="35"/>
  <c r="O1549" i="35"/>
  <c r="O1550" i="35"/>
  <c r="O1551" i="35"/>
  <c r="O1552" i="35"/>
  <c r="O1553" i="35"/>
  <c r="O1554" i="35"/>
  <c r="O1555" i="35"/>
  <c r="O1556" i="35"/>
  <c r="O1557" i="35"/>
  <c r="O1558" i="35"/>
  <c r="O1559" i="35"/>
  <c r="O1560" i="35"/>
  <c r="O1561" i="35"/>
  <c r="O1562" i="35"/>
  <c r="O1563" i="35"/>
  <c r="O1564" i="35"/>
  <c r="O1565" i="35"/>
  <c r="O1566" i="35"/>
  <c r="O1567" i="35"/>
  <c r="O1568" i="35"/>
  <c r="O1569" i="35"/>
  <c r="O1570" i="35"/>
  <c r="O1571" i="35"/>
  <c r="O1572" i="35"/>
  <c r="O1573" i="35"/>
  <c r="O1574" i="35"/>
  <c r="O1575" i="35"/>
  <c r="O1576" i="35"/>
  <c r="O1577" i="35"/>
  <c r="O1578" i="35"/>
  <c r="O1579" i="35"/>
  <c r="O1580" i="35"/>
  <c r="O1581" i="35"/>
  <c r="O1582" i="35"/>
  <c r="O1583" i="35"/>
  <c r="O1584" i="35"/>
  <c r="O1585" i="35"/>
  <c r="O1586" i="35"/>
  <c r="O1587" i="35"/>
  <c r="O1588" i="35"/>
  <c r="O1589" i="35"/>
  <c r="O1590" i="35"/>
  <c r="O1591" i="35"/>
  <c r="O1592" i="35"/>
  <c r="O1593" i="35"/>
  <c r="O1594" i="35"/>
  <c r="O1595" i="35"/>
  <c r="O1596" i="35"/>
  <c r="O1597" i="35"/>
  <c r="O1598" i="35"/>
  <c r="O1599" i="35"/>
  <c r="O1600" i="35"/>
  <c r="O1601" i="35"/>
  <c r="O1602" i="35"/>
  <c r="O1603" i="35"/>
  <c r="O1604" i="35"/>
  <c r="O1605" i="35"/>
  <c r="O1606" i="35"/>
  <c r="O1607" i="35"/>
  <c r="O1608" i="35"/>
  <c r="O1609" i="35"/>
  <c r="O1610" i="35"/>
  <c r="O1611" i="35"/>
  <c r="O1612" i="35"/>
  <c r="O1613" i="35"/>
  <c r="O1614" i="35"/>
  <c r="O1615" i="35"/>
  <c r="O1616" i="35"/>
  <c r="O1617" i="35"/>
  <c r="O1618" i="35"/>
  <c r="O1619" i="35"/>
  <c r="O1620" i="35"/>
  <c r="O1621" i="35"/>
  <c r="O1622" i="35"/>
  <c r="O1623" i="35"/>
  <c r="O1624" i="35"/>
  <c r="O1625" i="35"/>
  <c r="O1626" i="35"/>
  <c r="O1627" i="35"/>
  <c r="O1628" i="35"/>
  <c r="O1629" i="35"/>
  <c r="O1630" i="35"/>
  <c r="O1631" i="35"/>
  <c r="O1632" i="35"/>
  <c r="O1633" i="35"/>
  <c r="O1634" i="35"/>
  <c r="O1635" i="35"/>
  <c r="O1636" i="35"/>
  <c r="O1637" i="35"/>
  <c r="O1638" i="35"/>
  <c r="O1639" i="35"/>
  <c r="O1640" i="35"/>
  <c r="O1641" i="35"/>
  <c r="O1642" i="35"/>
  <c r="O1643" i="35"/>
  <c r="O1644" i="35"/>
  <c r="O1645" i="35"/>
  <c r="O1646" i="35"/>
  <c r="O1647" i="35"/>
  <c r="O1648" i="35"/>
  <c r="O1649" i="35"/>
  <c r="O1650" i="35"/>
  <c r="O1651" i="35"/>
  <c r="O1652" i="35"/>
  <c r="O1653" i="35"/>
  <c r="O1654" i="35"/>
  <c r="O1655" i="35"/>
  <c r="O1656" i="35"/>
  <c r="O1657" i="35"/>
  <c r="O1658" i="35"/>
  <c r="O1659" i="35"/>
  <c r="O1660" i="35"/>
  <c r="O1661" i="35"/>
  <c r="O1662" i="35"/>
  <c r="O1663" i="35"/>
  <c r="O1664" i="35"/>
  <c r="O1665" i="35"/>
  <c r="O1666" i="35"/>
  <c r="O1667" i="35"/>
  <c r="O1668" i="35"/>
  <c r="O1669" i="35"/>
  <c r="O1670" i="35"/>
  <c r="O1671" i="35"/>
  <c r="O1672" i="35"/>
  <c r="O1673" i="35"/>
  <c r="O1674" i="35"/>
  <c r="O1675" i="35"/>
  <c r="O1676" i="35"/>
  <c r="O1677" i="35"/>
  <c r="O1678" i="35"/>
  <c r="O1679" i="35"/>
  <c r="O1680" i="35"/>
  <c r="O1681" i="35"/>
  <c r="O1682" i="35"/>
  <c r="O1683" i="35"/>
  <c r="O1684" i="35"/>
  <c r="O1685" i="35"/>
  <c r="O1686" i="35"/>
  <c r="O1687" i="35"/>
  <c r="O1688" i="35"/>
  <c r="O1689" i="35"/>
  <c r="O1690" i="35"/>
  <c r="O1691" i="35"/>
  <c r="O1692" i="35"/>
  <c r="O1693" i="35"/>
  <c r="O1694" i="35"/>
  <c r="O1695" i="35"/>
  <c r="O1696" i="35"/>
  <c r="O1697" i="35"/>
  <c r="O1698" i="35"/>
  <c r="O1699" i="35"/>
  <c r="O1700" i="35"/>
  <c r="O1701" i="35"/>
  <c r="O1702" i="35"/>
  <c r="O1703" i="35"/>
  <c r="O1704" i="35"/>
  <c r="O1705" i="35"/>
  <c r="O1706" i="35"/>
  <c r="O1707" i="35"/>
  <c r="O1708" i="35"/>
  <c r="O1709" i="35"/>
  <c r="O1710" i="35"/>
  <c r="O1711" i="35"/>
  <c r="O1712" i="35"/>
  <c r="O1713" i="35"/>
  <c r="O1714" i="35"/>
  <c r="O1715" i="35"/>
  <c r="O1716" i="35"/>
  <c r="O1717" i="35"/>
  <c r="O1718" i="35"/>
  <c r="O1719" i="35"/>
  <c r="O1720" i="35"/>
  <c r="O1721" i="35"/>
  <c r="O1722" i="35"/>
  <c r="O1723" i="35"/>
  <c r="O1724" i="35"/>
  <c r="O1725" i="35"/>
  <c r="O1726" i="35"/>
  <c r="O1727" i="35"/>
  <c r="O1728" i="35"/>
  <c r="O1729" i="35"/>
  <c r="O1730" i="35"/>
  <c r="O1731" i="35"/>
  <c r="O1732" i="35"/>
  <c r="O1733" i="35"/>
  <c r="O1734" i="35"/>
  <c r="O1735" i="35"/>
  <c r="O1736" i="35"/>
  <c r="O1737" i="35"/>
  <c r="O1738" i="35"/>
  <c r="O1739" i="35"/>
  <c r="O1740" i="35"/>
  <c r="O1741" i="35"/>
  <c r="O1742" i="35"/>
  <c r="O1743" i="35"/>
  <c r="O1744" i="35"/>
  <c r="O1745" i="35"/>
  <c r="O1746" i="35"/>
  <c r="O1747" i="35"/>
  <c r="O1748" i="35"/>
  <c r="O1749" i="35"/>
  <c r="O1750" i="35"/>
  <c r="O1751" i="35"/>
  <c r="O1752" i="35"/>
  <c r="O1753" i="35"/>
  <c r="O1754" i="35"/>
  <c r="O1755" i="35"/>
  <c r="O1756" i="35"/>
  <c r="O1757" i="35"/>
  <c r="O1758" i="35"/>
  <c r="O1759" i="35"/>
  <c r="O1760" i="35"/>
  <c r="O1761" i="35"/>
  <c r="O1762" i="35"/>
  <c r="O1763" i="35"/>
  <c r="O1764" i="35"/>
  <c r="O1765" i="35"/>
  <c r="O1766" i="35"/>
  <c r="O1767" i="35"/>
  <c r="O1768" i="35"/>
  <c r="O1769" i="35"/>
  <c r="O1770" i="35"/>
  <c r="O1771" i="35"/>
  <c r="O1772" i="35"/>
  <c r="O1773" i="35"/>
  <c r="O1774" i="35"/>
  <c r="O1775" i="35"/>
  <c r="O1776" i="35"/>
  <c r="O1777" i="35"/>
  <c r="O1778" i="35"/>
  <c r="O1779" i="35"/>
  <c r="O1780" i="35"/>
  <c r="O1781" i="35"/>
  <c r="O1782" i="35"/>
  <c r="O1783" i="35"/>
  <c r="O1784" i="35"/>
  <c r="O1785" i="35"/>
  <c r="O1786" i="35"/>
  <c r="O1787" i="35"/>
  <c r="O1788" i="35"/>
  <c r="O1789" i="35"/>
  <c r="O1790" i="35"/>
  <c r="O1791" i="35"/>
  <c r="O1792" i="35"/>
  <c r="O1793" i="35"/>
  <c r="O1794" i="35"/>
  <c r="O1795" i="35"/>
  <c r="O1796" i="35"/>
  <c r="O1797" i="35"/>
  <c r="O1798" i="35"/>
  <c r="O1799" i="35"/>
  <c r="O1800" i="35"/>
  <c r="O1801" i="35"/>
  <c r="O1802" i="35"/>
  <c r="O1803" i="35"/>
  <c r="O1804" i="35"/>
  <c r="O1805" i="35"/>
  <c r="O1806" i="35"/>
  <c r="O1807" i="35"/>
  <c r="O1808" i="35"/>
  <c r="O1809" i="35"/>
  <c r="O1810" i="35"/>
  <c r="O1811" i="35"/>
  <c r="O1812" i="35"/>
  <c r="O1813" i="35"/>
  <c r="O1814" i="35"/>
  <c r="O1815" i="35"/>
  <c r="O1816" i="35"/>
  <c r="O1817" i="35"/>
  <c r="O1818" i="35"/>
  <c r="O1819" i="35"/>
  <c r="O1820" i="35"/>
  <c r="O1821" i="35"/>
  <c r="O1822" i="35"/>
  <c r="O1823" i="35"/>
  <c r="O1824" i="35"/>
  <c r="O1825" i="35"/>
  <c r="O1826" i="35"/>
  <c r="O1827" i="35"/>
  <c r="O1828" i="35"/>
  <c r="O1829" i="35"/>
  <c r="O1830" i="35"/>
  <c r="O1831" i="35"/>
  <c r="O1832" i="35"/>
  <c r="O1833" i="35"/>
  <c r="O1834" i="35"/>
  <c r="O1835" i="35"/>
  <c r="O1836" i="35"/>
  <c r="O1837" i="35"/>
  <c r="O1838" i="35"/>
  <c r="O1839" i="35"/>
  <c r="O1840" i="35"/>
  <c r="O1841" i="35"/>
  <c r="O1842" i="35"/>
  <c r="O1843" i="35"/>
  <c r="O1844" i="35"/>
  <c r="O1845" i="35"/>
  <c r="O1846" i="35"/>
  <c r="O1847" i="35"/>
  <c r="O1848" i="35"/>
  <c r="O1849" i="35"/>
  <c r="O1850" i="35"/>
  <c r="O1851" i="35"/>
  <c r="O1852" i="35"/>
  <c r="O1853" i="35"/>
  <c r="O1854" i="35"/>
  <c r="O1855" i="35"/>
  <c r="O1856" i="35"/>
  <c r="O1857" i="35"/>
  <c r="O1858" i="35"/>
  <c r="O1859" i="35"/>
  <c r="O1860" i="35"/>
  <c r="O1861" i="35"/>
  <c r="O1862" i="35"/>
  <c r="O1863" i="35"/>
  <c r="O1864" i="35"/>
  <c r="O1865" i="35"/>
  <c r="O1866" i="35"/>
  <c r="O1867" i="35"/>
  <c r="O1868" i="35"/>
  <c r="O1869" i="35"/>
  <c r="O1870" i="35"/>
  <c r="O1871" i="35"/>
  <c r="O1872" i="35"/>
  <c r="O1873" i="35"/>
  <c r="O1874" i="35"/>
  <c r="O1875" i="35"/>
  <c r="O1876" i="35"/>
  <c r="O1877" i="35"/>
  <c r="O1878" i="35"/>
  <c r="O1879" i="35"/>
  <c r="O1880" i="35"/>
  <c r="O1881" i="35"/>
  <c r="O1882" i="35"/>
  <c r="O1883" i="35"/>
  <c r="O1884" i="35"/>
  <c r="O1885" i="35"/>
  <c r="O1886" i="35"/>
  <c r="O1887" i="35"/>
  <c r="O1888" i="35"/>
  <c r="O1889" i="35"/>
  <c r="O1890" i="35"/>
  <c r="O1891" i="35"/>
  <c r="O1892" i="35"/>
  <c r="O1893" i="35"/>
  <c r="O1894" i="35"/>
  <c r="O1895" i="35"/>
  <c r="O1896" i="35"/>
  <c r="O1897" i="35"/>
  <c r="O1898" i="35"/>
  <c r="O1899" i="35"/>
  <c r="O1900" i="35"/>
  <c r="O1901" i="35"/>
  <c r="O1902" i="35"/>
  <c r="O1903" i="35"/>
  <c r="O1904" i="35"/>
  <c r="O1905" i="35"/>
  <c r="O1906" i="35"/>
  <c r="O1907" i="35"/>
  <c r="O1908" i="35"/>
  <c r="O1909" i="35"/>
  <c r="O1910" i="35"/>
  <c r="O1911" i="35"/>
  <c r="O1912" i="35"/>
  <c r="O1913" i="35"/>
  <c r="O1914" i="35"/>
  <c r="O1915" i="35"/>
  <c r="O1916" i="35"/>
  <c r="O1917" i="35"/>
  <c r="O1918" i="35"/>
  <c r="O1919" i="35"/>
  <c r="O1920" i="35"/>
  <c r="O1921" i="35"/>
  <c r="O1922" i="35"/>
  <c r="O1923" i="35"/>
  <c r="O1924" i="35"/>
  <c r="O1925" i="35"/>
  <c r="O1926" i="35"/>
  <c r="O1927" i="35"/>
  <c r="O1928" i="35"/>
  <c r="O1929" i="35"/>
  <c r="O1930" i="35"/>
  <c r="O1931" i="35"/>
  <c r="O1932" i="35"/>
  <c r="O1933" i="35"/>
  <c r="O1934" i="35"/>
  <c r="O1935" i="35"/>
  <c r="O1936" i="35"/>
  <c r="O1937" i="35"/>
  <c r="O1938" i="35"/>
  <c r="O1939" i="35"/>
  <c r="O1940" i="35"/>
  <c r="O1941" i="35"/>
  <c r="O1942" i="35"/>
  <c r="O1943" i="35"/>
  <c r="O1944" i="35"/>
  <c r="O1945" i="35"/>
  <c r="O1946" i="35"/>
  <c r="O1947" i="35"/>
  <c r="O1948" i="35"/>
  <c r="O1949" i="35"/>
  <c r="O1950" i="35"/>
  <c r="O1951" i="35"/>
  <c r="O1952" i="35"/>
  <c r="O1953" i="35"/>
  <c r="O1954" i="35"/>
  <c r="O1955" i="35"/>
  <c r="O1956" i="35"/>
  <c r="O1957" i="35"/>
  <c r="O1958" i="35"/>
  <c r="O1959" i="35"/>
  <c r="O1960" i="35"/>
  <c r="O1961" i="35"/>
  <c r="O1962" i="35"/>
  <c r="O1963" i="35"/>
  <c r="O1964" i="35"/>
  <c r="O1965" i="35"/>
  <c r="O1966" i="35"/>
  <c r="O1967" i="35"/>
  <c r="O1968" i="35"/>
  <c r="O1969" i="35"/>
  <c r="O1970" i="35"/>
  <c r="O1971" i="35"/>
  <c r="O1972" i="35"/>
  <c r="O1973" i="35"/>
  <c r="O1974" i="35"/>
  <c r="O1975" i="35"/>
  <c r="O1976" i="35"/>
  <c r="O1977" i="35"/>
  <c r="O1978" i="35"/>
  <c r="O1979" i="35"/>
  <c r="O1980" i="35"/>
  <c r="O1981" i="35"/>
  <c r="O1982" i="35"/>
  <c r="O1983" i="35"/>
  <c r="O1984" i="35"/>
  <c r="O1985" i="35"/>
  <c r="O1986" i="35"/>
  <c r="O1987" i="35"/>
  <c r="O1988" i="35"/>
  <c r="O1989" i="35"/>
  <c r="O1990" i="35"/>
  <c r="O1991" i="35"/>
  <c r="O1992" i="35"/>
  <c r="O1993" i="35"/>
  <c r="O1994" i="35"/>
  <c r="O1995" i="35"/>
  <c r="O1996" i="35"/>
  <c r="O1997" i="35"/>
  <c r="O1998" i="35"/>
  <c r="O1999" i="35"/>
  <c r="O2000" i="35"/>
  <c r="O2001" i="35"/>
  <c r="O2002" i="35"/>
  <c r="O2003" i="35"/>
  <c r="O2004" i="35"/>
  <c r="O2005" i="35"/>
  <c r="O2006" i="35"/>
  <c r="O2007" i="35"/>
  <c r="O2008" i="35"/>
  <c r="O2009" i="35"/>
  <c r="O2010" i="35"/>
  <c r="O2011" i="35"/>
  <c r="O2012" i="35"/>
  <c r="O2013" i="35"/>
  <c r="O2014" i="35"/>
  <c r="O2015" i="35"/>
  <c r="O2016" i="35"/>
  <c r="O2017" i="35"/>
  <c r="O2018" i="35"/>
  <c r="O2019" i="35"/>
  <c r="O2020" i="35"/>
  <c r="O2021" i="35"/>
  <c r="O2022" i="35"/>
  <c r="O2023" i="35"/>
  <c r="O2024" i="35"/>
  <c r="O2025" i="35"/>
  <c r="O2026" i="35"/>
  <c r="O2027" i="35"/>
  <c r="O2028" i="35"/>
  <c r="O2029" i="35"/>
  <c r="O2030" i="35"/>
  <c r="O2031" i="35"/>
  <c r="O2032" i="35"/>
  <c r="O2033" i="35"/>
  <c r="O2034" i="35"/>
  <c r="O2035" i="35"/>
  <c r="O2036" i="35"/>
  <c r="O2037" i="35"/>
  <c r="O2038" i="35"/>
  <c r="O2039" i="35"/>
  <c r="O2040" i="35"/>
  <c r="O2041" i="35"/>
  <c r="O2042" i="35"/>
  <c r="O2043" i="35"/>
  <c r="O2044" i="35"/>
  <c r="O2045" i="35"/>
  <c r="O2046" i="35"/>
  <c r="O2047" i="35"/>
  <c r="O2048" i="35"/>
  <c r="O2049" i="35"/>
  <c r="O2050" i="35"/>
  <c r="O2051" i="35"/>
  <c r="O2052" i="35"/>
  <c r="O2053" i="35"/>
  <c r="O2054" i="35"/>
  <c r="O2055" i="35"/>
  <c r="O2056" i="35"/>
  <c r="O2057" i="35"/>
  <c r="O2058" i="35"/>
  <c r="O2059" i="35"/>
  <c r="O2060" i="35"/>
  <c r="O2061" i="35"/>
  <c r="O2062" i="35"/>
  <c r="O2063" i="35"/>
  <c r="O2064" i="35"/>
  <c r="O2065" i="35"/>
  <c r="O2066" i="35"/>
  <c r="O2067" i="35"/>
  <c r="O2068" i="35"/>
  <c r="O2069" i="35"/>
  <c r="O2070" i="35"/>
  <c r="O2071" i="35"/>
  <c r="O2072" i="35"/>
  <c r="O2073" i="35"/>
  <c r="O2074" i="35"/>
  <c r="O2075" i="35"/>
  <c r="O2076" i="35"/>
  <c r="O2077" i="35"/>
  <c r="O2078" i="35"/>
  <c r="O2079" i="35"/>
  <c r="O2080" i="35"/>
  <c r="O2081" i="35"/>
  <c r="O2082" i="35"/>
  <c r="O2083" i="35"/>
  <c r="O2084" i="35"/>
  <c r="O2085" i="35"/>
  <c r="O2086" i="35"/>
  <c r="O2087" i="35"/>
  <c r="O2088" i="35"/>
  <c r="O2089" i="35"/>
  <c r="O2090" i="35"/>
  <c r="O2091" i="35"/>
  <c r="O2092" i="35"/>
  <c r="O2093" i="35"/>
  <c r="O2094" i="35"/>
  <c r="O2095" i="35"/>
  <c r="O2096" i="35"/>
  <c r="O2097" i="35"/>
  <c r="O2098" i="35"/>
  <c r="O2099" i="35"/>
  <c r="O2100" i="35"/>
  <c r="O2101" i="35"/>
  <c r="O2102" i="35"/>
  <c r="O2103" i="35"/>
  <c r="O2104" i="35"/>
  <c r="O2105" i="35"/>
  <c r="O2106" i="35"/>
  <c r="O2107" i="35"/>
  <c r="O2108" i="35"/>
  <c r="O2109" i="35"/>
  <c r="O2110" i="35"/>
  <c r="O2111" i="35"/>
  <c r="O2112" i="35"/>
  <c r="O2113" i="35"/>
  <c r="O2114" i="35"/>
  <c r="O2115" i="35"/>
  <c r="O2116" i="35"/>
  <c r="O2117" i="35"/>
  <c r="O2118" i="35"/>
  <c r="O2119" i="35"/>
  <c r="O2120" i="35"/>
  <c r="O2121" i="35"/>
  <c r="O2122" i="35"/>
  <c r="O2123" i="35"/>
  <c r="O2124" i="35"/>
  <c r="O2125" i="35"/>
  <c r="O2126" i="35"/>
  <c r="O2127" i="35"/>
  <c r="O2128" i="35"/>
  <c r="O2129" i="35"/>
  <c r="O2130" i="35"/>
  <c r="O2131" i="35"/>
  <c r="O2132" i="35"/>
  <c r="O2133" i="35"/>
  <c r="O2134" i="35"/>
  <c r="O2135" i="35"/>
  <c r="O2136" i="35"/>
  <c r="O2137" i="35"/>
  <c r="O2138" i="35"/>
  <c r="O2139" i="35"/>
  <c r="O2140" i="35"/>
  <c r="O2141" i="35"/>
  <c r="O2142" i="35"/>
  <c r="O2143" i="35"/>
  <c r="O2144" i="35"/>
  <c r="O2145" i="35"/>
  <c r="O2146" i="35"/>
  <c r="O2147" i="35"/>
  <c r="O2148" i="35"/>
  <c r="O2149" i="35"/>
  <c r="O2150" i="35"/>
  <c r="O2151" i="35"/>
  <c r="O2152" i="35"/>
  <c r="O2153" i="35"/>
  <c r="O2154" i="35"/>
  <c r="O2155" i="35"/>
  <c r="O2156" i="35"/>
  <c r="O2157" i="35"/>
  <c r="O2158" i="35"/>
  <c r="O2159" i="35"/>
  <c r="O2160" i="35"/>
  <c r="O2161" i="35"/>
  <c r="O2162" i="35"/>
  <c r="O2163" i="35"/>
  <c r="O2164" i="35"/>
  <c r="O2165" i="35"/>
  <c r="O2166" i="35"/>
  <c r="O2167" i="35"/>
  <c r="O2168" i="35"/>
  <c r="O2169" i="35"/>
  <c r="O2170" i="35"/>
  <c r="O2171" i="35"/>
  <c r="O2172" i="35"/>
  <c r="O2173" i="35"/>
  <c r="O2174" i="35"/>
  <c r="O2175" i="35"/>
  <c r="O2176" i="35"/>
  <c r="O2177" i="35"/>
  <c r="O2178" i="35"/>
  <c r="O2179" i="35"/>
  <c r="O2180" i="35"/>
  <c r="O2181" i="35"/>
  <c r="O2182" i="35"/>
  <c r="O2183" i="35"/>
  <c r="O2184" i="35"/>
  <c r="O2185" i="35"/>
  <c r="O2186" i="35"/>
  <c r="O2187" i="35"/>
  <c r="O2188" i="35"/>
  <c r="O2189" i="35"/>
  <c r="O2190" i="35"/>
  <c r="O2191" i="35"/>
  <c r="O2192" i="35"/>
  <c r="O2193" i="35"/>
  <c r="O2194" i="35"/>
  <c r="O2195" i="35"/>
  <c r="O2196" i="35"/>
  <c r="O2197" i="35"/>
  <c r="O2198" i="35"/>
  <c r="O2199" i="35"/>
  <c r="O2200" i="35"/>
  <c r="O2201" i="35"/>
  <c r="O2202" i="35"/>
  <c r="O2203" i="35"/>
  <c r="O2204" i="35"/>
  <c r="O2205" i="35"/>
  <c r="O2206" i="35"/>
  <c r="O2207" i="35"/>
  <c r="O2208" i="35"/>
  <c r="O2209" i="35"/>
  <c r="O2210" i="35"/>
  <c r="O2211" i="35"/>
  <c r="O2212" i="35"/>
  <c r="O2213" i="35"/>
  <c r="O2214" i="35"/>
  <c r="O2215" i="35"/>
  <c r="O2216" i="35"/>
  <c r="O2217" i="35"/>
  <c r="O2218" i="35"/>
  <c r="O2219" i="35"/>
  <c r="O2220" i="35"/>
  <c r="O2221" i="35"/>
  <c r="O2222" i="35"/>
  <c r="O2223" i="35"/>
  <c r="O2224" i="35"/>
  <c r="O2225" i="35"/>
  <c r="O2226" i="35"/>
  <c r="O2227" i="35"/>
  <c r="O2228" i="35"/>
  <c r="O2229" i="35"/>
  <c r="O2230" i="35"/>
  <c r="O2231" i="35"/>
  <c r="O2232" i="35"/>
  <c r="O2233" i="35"/>
  <c r="O2234" i="35"/>
  <c r="O2235" i="35"/>
  <c r="O2236" i="35"/>
  <c r="O2237" i="35"/>
  <c r="O2238" i="35"/>
  <c r="O2239" i="35"/>
  <c r="O2240" i="35"/>
  <c r="O2241" i="35"/>
  <c r="O2242" i="35"/>
  <c r="O2243" i="35"/>
  <c r="O2244" i="35"/>
  <c r="O2245" i="35"/>
  <c r="O2246" i="35"/>
  <c r="O2247" i="35"/>
  <c r="O2248" i="35"/>
  <c r="O2249" i="35"/>
  <c r="O2250" i="35"/>
  <c r="O2251" i="35"/>
  <c r="O2252" i="35"/>
  <c r="O2253" i="35"/>
  <c r="O2254" i="35"/>
  <c r="O2255" i="35"/>
  <c r="O2256" i="35"/>
  <c r="O2257" i="35"/>
  <c r="O2258" i="35"/>
  <c r="O2259" i="35"/>
  <c r="O2260" i="35"/>
  <c r="O2261" i="35"/>
  <c r="O2262" i="35"/>
  <c r="O2263" i="35"/>
  <c r="O2264" i="35"/>
  <c r="O2265" i="35"/>
  <c r="O2266" i="35"/>
  <c r="O2267" i="35"/>
  <c r="O2268" i="35"/>
  <c r="O2269" i="35"/>
  <c r="O2270" i="35"/>
  <c r="O2271" i="35"/>
  <c r="O2272" i="35"/>
  <c r="O2273" i="35"/>
  <c r="O2274" i="35"/>
  <c r="O2275" i="35"/>
  <c r="O2276" i="35"/>
  <c r="O2277" i="35"/>
  <c r="O2278" i="35"/>
  <c r="O2279" i="35"/>
  <c r="O2280" i="35"/>
  <c r="O2281" i="35"/>
  <c r="O2282" i="35"/>
  <c r="O2283" i="35"/>
  <c r="O2284" i="35"/>
  <c r="O2285" i="35"/>
  <c r="O2286" i="35"/>
  <c r="O2287" i="35"/>
  <c r="O2288" i="35"/>
  <c r="O2289" i="35"/>
  <c r="O2290" i="35"/>
  <c r="O2291" i="35"/>
  <c r="O2292" i="35"/>
  <c r="O2293" i="35"/>
  <c r="O2294" i="35"/>
  <c r="O2295" i="35"/>
  <c r="O2296" i="35"/>
  <c r="O2297" i="35"/>
  <c r="O2298" i="35"/>
  <c r="O2299" i="35"/>
  <c r="O2300" i="35"/>
  <c r="O2301" i="35"/>
  <c r="O2302" i="35"/>
  <c r="O2303" i="35"/>
  <c r="O2304" i="35"/>
  <c r="O2305" i="35"/>
  <c r="O2306" i="35"/>
  <c r="O2307" i="35"/>
  <c r="O2308" i="35"/>
  <c r="O2309" i="35"/>
  <c r="O2310" i="35"/>
  <c r="O2311" i="35"/>
  <c r="O2312" i="35"/>
  <c r="O2313" i="35"/>
  <c r="O2314" i="35"/>
  <c r="O2315" i="35"/>
  <c r="O2316" i="35"/>
  <c r="O2317" i="35"/>
  <c r="O2318" i="35"/>
  <c r="O2319" i="35"/>
  <c r="O2320" i="35"/>
  <c r="O2321" i="35"/>
  <c r="O2322" i="35"/>
  <c r="O2323" i="35"/>
  <c r="O2324" i="35"/>
  <c r="O2325" i="35"/>
  <c r="O2326" i="35"/>
  <c r="O2327" i="35"/>
  <c r="O2328" i="35"/>
  <c r="O2329" i="35"/>
  <c r="O2330" i="35"/>
  <c r="O2331" i="35"/>
  <c r="O2332" i="35"/>
  <c r="O2333" i="35"/>
  <c r="O2334" i="35"/>
  <c r="O2335" i="35"/>
  <c r="O2336" i="35"/>
  <c r="O2337" i="35"/>
  <c r="O2338" i="35"/>
  <c r="O2339" i="35"/>
  <c r="O2340" i="35"/>
  <c r="O2341" i="35"/>
  <c r="O2342" i="35"/>
  <c r="O2343" i="35"/>
  <c r="O2344" i="35"/>
  <c r="O2345" i="35"/>
  <c r="O2346" i="35"/>
  <c r="O2347" i="35"/>
  <c r="O2348" i="35"/>
  <c r="O2349" i="35"/>
  <c r="O2350" i="35"/>
  <c r="O2351" i="35"/>
  <c r="O2352" i="35"/>
  <c r="O2353" i="35"/>
  <c r="O2354" i="35"/>
  <c r="O2355" i="35"/>
  <c r="O2356" i="35"/>
  <c r="O2357" i="35"/>
  <c r="O2358" i="35"/>
  <c r="O2359" i="35"/>
  <c r="O2360" i="35"/>
  <c r="O2361" i="35"/>
  <c r="O2362" i="35"/>
  <c r="O2363" i="35"/>
  <c r="O2364" i="35"/>
  <c r="O2365" i="35"/>
  <c r="O2366" i="35"/>
  <c r="O2367" i="35"/>
  <c r="O2368" i="35"/>
  <c r="O2369" i="35"/>
  <c r="O2370" i="35"/>
  <c r="O2371" i="35"/>
  <c r="O2372" i="35"/>
  <c r="O2373" i="35"/>
  <c r="O2374" i="35"/>
  <c r="O2375" i="35"/>
  <c r="O2376" i="35"/>
  <c r="O2377" i="35"/>
  <c r="O2378" i="35"/>
  <c r="O2379" i="35"/>
  <c r="O2380" i="35"/>
  <c r="O2381" i="35"/>
  <c r="O2382" i="35"/>
  <c r="O2383" i="35"/>
  <c r="O2384" i="35"/>
  <c r="O2385" i="35"/>
  <c r="O2386" i="35"/>
  <c r="O2387" i="35"/>
  <c r="O2388" i="35"/>
  <c r="O2389" i="35"/>
  <c r="O2390" i="35"/>
  <c r="O2391" i="35"/>
  <c r="O2392" i="35"/>
  <c r="O2393" i="35"/>
  <c r="O2394" i="35"/>
  <c r="O2395" i="35"/>
  <c r="O2396" i="35"/>
  <c r="O2397" i="35"/>
  <c r="O2398" i="35"/>
  <c r="O2399" i="35"/>
  <c r="O2400" i="35"/>
  <c r="O2401" i="35"/>
  <c r="O2402" i="35"/>
  <c r="O2403" i="35"/>
  <c r="O2404" i="35"/>
  <c r="O2405" i="35"/>
  <c r="O2406" i="35"/>
  <c r="O2407" i="35"/>
  <c r="O2408" i="35"/>
  <c r="O2409" i="35"/>
  <c r="O2410" i="35"/>
  <c r="O2411" i="35"/>
  <c r="O2412" i="35"/>
  <c r="O2413" i="35"/>
  <c r="O2414" i="35"/>
  <c r="O2415" i="35"/>
  <c r="O2416" i="35"/>
  <c r="O2417" i="35"/>
  <c r="O2418" i="35"/>
  <c r="O2419" i="35"/>
  <c r="O2420" i="35"/>
  <c r="O2421" i="35"/>
  <c r="O2422" i="35"/>
  <c r="O2423" i="35"/>
  <c r="O2424" i="35"/>
  <c r="O2425" i="35"/>
  <c r="O2426" i="35"/>
  <c r="O2427" i="35"/>
  <c r="O2428" i="35"/>
  <c r="O2429" i="35"/>
  <c r="O2430" i="35"/>
  <c r="O2431" i="35"/>
  <c r="O2432" i="35"/>
  <c r="O2433" i="35"/>
  <c r="O2434" i="35"/>
  <c r="O2435" i="35"/>
  <c r="O2436" i="35"/>
  <c r="O2437" i="35"/>
  <c r="O2438" i="35"/>
  <c r="O2439" i="35"/>
  <c r="O2440" i="35"/>
  <c r="O2441" i="35"/>
  <c r="O2442" i="35"/>
  <c r="O2443" i="35"/>
  <c r="O2444" i="35"/>
  <c r="O2445" i="35"/>
  <c r="O2446" i="35"/>
  <c r="O2447" i="35"/>
  <c r="O2448" i="35"/>
  <c r="O2449" i="35"/>
  <c r="O2450" i="35"/>
  <c r="O2451" i="35"/>
  <c r="O2452" i="35"/>
  <c r="O2453" i="35"/>
  <c r="O2454" i="35"/>
  <c r="O2455" i="35"/>
  <c r="O2456" i="35"/>
  <c r="O2457" i="35"/>
  <c r="O2458" i="35"/>
  <c r="O2459" i="35"/>
  <c r="O2460" i="35"/>
  <c r="O2461" i="35"/>
  <c r="O2462" i="35"/>
  <c r="O2463" i="35"/>
  <c r="O2464" i="35"/>
  <c r="O2465" i="35"/>
  <c r="O2466" i="35"/>
  <c r="O2467" i="35"/>
  <c r="O2468" i="35"/>
  <c r="O2469" i="35"/>
  <c r="O2470" i="35"/>
  <c r="O2471" i="35"/>
  <c r="O2472" i="35"/>
  <c r="O2473" i="35"/>
  <c r="O2474" i="35"/>
  <c r="O2475" i="35"/>
  <c r="O2476" i="35"/>
  <c r="O2477" i="35"/>
  <c r="O2478" i="35"/>
  <c r="O2479" i="35"/>
  <c r="O2480" i="35"/>
  <c r="O2481" i="35"/>
  <c r="O2482" i="35"/>
  <c r="O2483" i="35"/>
  <c r="O2484" i="35"/>
  <c r="O2485" i="35"/>
  <c r="O2486" i="35"/>
  <c r="O2487" i="35"/>
  <c r="O2488" i="35"/>
  <c r="O2489" i="35"/>
  <c r="O2490" i="35"/>
  <c r="O2491" i="35"/>
  <c r="O2492" i="35"/>
  <c r="O2493" i="35"/>
  <c r="O2494" i="35"/>
  <c r="O2495" i="35"/>
  <c r="O2496" i="35"/>
  <c r="O2497" i="35"/>
  <c r="O2498" i="35"/>
  <c r="O2499" i="35"/>
  <c r="O2500" i="35"/>
  <c r="O2501" i="35"/>
  <c r="O2502" i="35"/>
  <c r="O2503" i="35"/>
  <c r="O2504" i="35"/>
  <c r="O2505" i="35"/>
  <c r="O2506" i="35"/>
  <c r="O2507" i="35"/>
  <c r="O2508" i="35"/>
  <c r="O2509" i="35"/>
  <c r="O2510" i="35"/>
  <c r="O2511" i="35"/>
  <c r="O2512" i="35"/>
  <c r="O2513" i="35"/>
  <c r="O2514" i="35"/>
  <c r="O2515" i="35"/>
  <c r="O2516" i="35"/>
  <c r="O2517" i="35"/>
  <c r="O2518" i="35"/>
  <c r="O2519" i="35"/>
  <c r="O2520" i="35"/>
  <c r="O2521" i="35"/>
  <c r="O2522" i="35"/>
  <c r="O2523" i="35"/>
  <c r="O2524" i="35"/>
  <c r="O2525" i="35"/>
  <c r="O2526" i="35"/>
  <c r="O2527" i="35"/>
  <c r="O2528" i="35"/>
  <c r="O2529" i="35"/>
  <c r="O2530" i="35"/>
  <c r="O2531" i="35"/>
  <c r="O2532" i="35"/>
  <c r="O2533" i="35"/>
  <c r="O2534" i="35"/>
  <c r="O2535" i="35"/>
  <c r="O2536" i="35"/>
  <c r="O2537" i="35"/>
  <c r="O2538" i="35"/>
  <c r="O2539" i="35"/>
  <c r="O2540" i="35"/>
  <c r="O2541" i="35"/>
  <c r="O2542" i="35"/>
  <c r="O2543" i="35"/>
  <c r="O2544" i="35"/>
  <c r="O2545" i="35"/>
  <c r="O2546" i="35"/>
  <c r="O2547" i="35"/>
  <c r="O2548" i="35"/>
  <c r="O2549" i="35"/>
  <c r="O2550" i="35"/>
  <c r="O2551" i="35"/>
  <c r="O2552" i="35"/>
  <c r="O2553" i="35"/>
  <c r="O2554" i="35"/>
  <c r="O2555" i="35"/>
  <c r="O2556" i="35"/>
  <c r="O2557" i="35"/>
  <c r="O2558" i="35"/>
  <c r="O2559" i="35"/>
  <c r="O2560" i="35"/>
  <c r="O2561" i="35"/>
  <c r="O2562" i="35"/>
  <c r="O2563" i="35"/>
  <c r="O2564" i="35"/>
  <c r="O2565" i="35"/>
  <c r="O2566" i="35"/>
  <c r="O2567" i="35"/>
  <c r="O2568" i="35"/>
  <c r="O2569" i="35"/>
  <c r="O2570" i="35"/>
  <c r="O2571" i="35"/>
  <c r="O2572" i="35"/>
  <c r="O2573" i="35"/>
  <c r="O2574" i="35"/>
  <c r="O2575" i="35"/>
  <c r="O2576" i="35"/>
  <c r="O2577" i="35"/>
  <c r="O2578" i="35"/>
  <c r="O2579" i="35"/>
  <c r="O2580" i="35"/>
  <c r="O2581" i="35"/>
  <c r="O2582" i="35"/>
  <c r="O2583" i="35"/>
  <c r="O2584" i="35"/>
  <c r="O2585" i="35"/>
  <c r="O2586" i="35"/>
  <c r="O2587" i="35"/>
  <c r="O2588" i="35"/>
  <c r="O2589" i="35"/>
  <c r="O2590" i="35"/>
  <c r="O2591" i="35"/>
  <c r="O2592" i="35"/>
  <c r="O2593" i="35"/>
  <c r="O2594" i="35"/>
  <c r="O2595" i="35"/>
  <c r="O2596" i="35"/>
  <c r="O2597" i="35"/>
  <c r="O2598" i="35"/>
  <c r="O2599" i="35"/>
  <c r="O2600" i="35"/>
  <c r="O2601" i="35"/>
  <c r="O2602" i="35"/>
  <c r="O2603" i="35"/>
  <c r="O2604" i="35"/>
  <c r="O2605" i="35"/>
  <c r="O2606" i="35"/>
  <c r="O2607" i="35"/>
  <c r="O2608" i="35"/>
  <c r="O2609" i="35"/>
  <c r="O2610" i="35"/>
  <c r="O2611" i="35"/>
  <c r="O2612" i="35"/>
  <c r="O2613" i="35"/>
  <c r="O2614" i="35"/>
  <c r="O2615" i="35"/>
  <c r="O2616" i="35"/>
  <c r="O2617" i="35"/>
  <c r="O2618" i="35"/>
  <c r="O2619" i="35"/>
  <c r="O2620" i="35"/>
  <c r="O2621" i="35"/>
  <c r="O2622" i="35"/>
  <c r="O2623" i="35"/>
  <c r="O2624" i="35"/>
  <c r="O2625" i="35"/>
  <c r="O2626" i="35"/>
  <c r="O2627" i="35"/>
  <c r="O2628" i="35"/>
  <c r="O2629" i="35"/>
  <c r="O2630" i="35"/>
  <c r="O2631" i="35"/>
  <c r="O2632" i="35"/>
  <c r="O2633" i="35"/>
  <c r="O2634" i="35"/>
  <c r="O2635" i="35"/>
  <c r="O2636" i="35"/>
  <c r="O2637" i="35"/>
  <c r="O2638" i="35"/>
  <c r="O2639" i="35"/>
  <c r="O2640" i="35"/>
  <c r="O2641" i="35"/>
  <c r="O2642" i="35"/>
  <c r="O2643" i="35"/>
  <c r="O2644" i="35"/>
  <c r="O2645" i="35"/>
  <c r="O2646" i="35"/>
  <c r="O2647" i="35"/>
  <c r="O2648" i="35"/>
  <c r="O2649" i="35"/>
  <c r="O2650" i="35"/>
  <c r="O2651" i="35"/>
  <c r="O2652" i="35"/>
  <c r="O2653" i="35"/>
  <c r="O2654" i="35"/>
  <c r="O2655" i="35"/>
  <c r="O2656" i="35"/>
  <c r="O2657" i="35"/>
  <c r="O2658" i="35"/>
  <c r="O2659" i="35"/>
  <c r="O2660" i="35"/>
  <c r="O2661" i="35"/>
  <c r="O2662" i="35"/>
  <c r="O2663" i="35"/>
  <c r="O2664" i="35"/>
  <c r="O2665" i="35"/>
  <c r="O2666" i="35"/>
  <c r="O2667" i="35"/>
  <c r="O2668" i="35"/>
  <c r="O2669" i="35"/>
  <c r="O2670" i="35"/>
  <c r="O2671" i="35"/>
  <c r="O2672" i="35"/>
  <c r="O2673" i="35"/>
  <c r="O2674" i="35"/>
  <c r="O2675" i="35"/>
  <c r="O2676" i="35"/>
  <c r="O2677" i="35"/>
  <c r="O2678" i="35"/>
  <c r="O2679" i="35"/>
  <c r="O2680" i="35"/>
  <c r="O2681" i="35"/>
  <c r="O2682" i="35"/>
  <c r="O2683" i="35"/>
  <c r="O2684" i="35"/>
  <c r="O2685" i="35"/>
  <c r="O2686" i="35"/>
  <c r="O2687" i="35"/>
  <c r="O2688" i="35"/>
  <c r="O2689" i="35"/>
  <c r="O2690" i="35"/>
  <c r="O2691" i="35"/>
  <c r="O2692" i="35"/>
  <c r="O2693" i="35"/>
  <c r="O2694" i="35"/>
  <c r="O2695" i="35"/>
  <c r="O2696" i="35"/>
  <c r="O2697" i="35"/>
  <c r="O2698" i="35"/>
  <c r="O2699" i="35"/>
  <c r="O2700" i="35"/>
  <c r="O2701" i="35"/>
  <c r="O2702" i="35"/>
  <c r="O2703" i="35"/>
  <c r="O2704" i="35"/>
  <c r="O2705" i="35"/>
  <c r="O2706" i="35"/>
  <c r="O2707" i="35"/>
  <c r="O2708" i="35"/>
  <c r="O2709" i="35"/>
  <c r="O2710" i="35"/>
  <c r="O2711" i="35"/>
  <c r="O2712" i="35"/>
  <c r="O2713" i="35"/>
  <c r="O2714" i="35"/>
  <c r="O2715" i="35"/>
  <c r="O2716" i="35"/>
  <c r="O2717" i="35"/>
  <c r="O2718" i="35"/>
  <c r="O2719" i="35"/>
  <c r="O2720" i="35"/>
  <c r="O2721" i="35"/>
  <c r="O2722" i="35"/>
  <c r="O2723" i="35"/>
  <c r="O2724" i="35"/>
  <c r="O2725" i="35"/>
  <c r="O2726" i="35"/>
  <c r="O2727" i="35"/>
  <c r="O2728" i="35"/>
  <c r="O2729" i="35"/>
  <c r="O2730" i="35"/>
  <c r="O2731" i="35"/>
  <c r="O2732" i="35"/>
  <c r="O2733" i="35"/>
  <c r="O2734" i="35"/>
  <c r="O2735" i="35"/>
  <c r="O2736" i="35"/>
  <c r="O2737" i="35"/>
  <c r="O2738" i="35"/>
  <c r="O2739" i="35"/>
  <c r="O2740" i="35"/>
  <c r="O2741" i="35"/>
  <c r="O2742" i="35"/>
  <c r="O2743" i="35"/>
  <c r="O2744" i="35"/>
  <c r="O2745" i="35"/>
  <c r="O2746" i="35"/>
  <c r="O2747" i="35"/>
  <c r="O2748" i="35"/>
  <c r="O2749" i="35"/>
  <c r="O2750" i="35"/>
  <c r="O2751" i="35"/>
  <c r="O2752" i="35"/>
  <c r="O2753" i="35"/>
  <c r="O2754" i="35"/>
  <c r="O2755" i="35"/>
  <c r="O2756" i="35"/>
  <c r="O2757" i="35"/>
  <c r="O2758" i="35"/>
  <c r="O2759" i="35"/>
  <c r="O2760" i="35"/>
  <c r="O2761" i="35"/>
  <c r="O2762" i="35"/>
  <c r="O2763" i="35"/>
  <c r="O2764" i="35"/>
  <c r="O2765" i="35"/>
  <c r="O2766" i="35"/>
  <c r="O2767" i="35"/>
  <c r="O2768" i="35"/>
  <c r="O2769" i="35"/>
  <c r="O2770" i="35"/>
  <c r="O2771" i="35"/>
  <c r="O2772" i="35"/>
  <c r="O2773" i="35"/>
  <c r="O2774" i="35"/>
  <c r="O2775" i="35"/>
  <c r="O2776" i="35"/>
  <c r="O2777" i="35"/>
  <c r="O2778" i="35"/>
  <c r="O2779" i="35"/>
  <c r="O2780" i="35"/>
  <c r="O2781" i="35"/>
  <c r="O2782" i="35"/>
  <c r="O2783" i="35"/>
  <c r="O2784" i="35"/>
  <c r="O2785" i="35"/>
  <c r="O2786" i="35"/>
  <c r="O2787" i="35"/>
  <c r="O2788" i="35"/>
  <c r="O2789" i="35"/>
  <c r="O2790" i="35"/>
  <c r="O2791" i="35"/>
  <c r="O2792" i="35"/>
  <c r="O2793" i="35"/>
  <c r="O2794" i="35"/>
  <c r="O2795" i="35"/>
  <c r="O2796" i="35"/>
  <c r="O2797" i="35"/>
  <c r="O2798" i="35"/>
  <c r="O2799" i="35"/>
  <c r="O2800" i="35"/>
  <c r="O2801" i="35"/>
  <c r="O2802" i="35"/>
  <c r="O2803" i="35"/>
  <c r="O2804" i="35"/>
  <c r="O2805" i="35"/>
  <c r="O2806" i="35"/>
  <c r="O2807" i="35"/>
  <c r="O2808" i="35"/>
  <c r="O2809" i="35"/>
  <c r="O2810" i="35"/>
  <c r="O2811" i="35"/>
  <c r="O2812" i="35"/>
  <c r="O2813" i="35"/>
  <c r="O2814" i="35"/>
  <c r="O2815" i="35"/>
  <c r="O2816" i="35"/>
  <c r="O2817" i="35"/>
  <c r="O2818" i="35"/>
  <c r="O2819" i="35"/>
  <c r="O2820" i="35"/>
  <c r="O2821" i="35"/>
  <c r="O2822" i="35"/>
  <c r="O2823" i="35"/>
  <c r="O2824" i="35"/>
  <c r="O2825" i="35"/>
  <c r="O2826" i="35"/>
  <c r="O2827" i="35"/>
  <c r="O2828" i="35"/>
  <c r="O2829" i="35"/>
  <c r="O2830" i="35"/>
  <c r="O2831" i="35"/>
  <c r="O2832" i="35"/>
  <c r="O2833" i="35"/>
  <c r="O2834" i="35"/>
  <c r="O2835" i="35"/>
  <c r="O2836" i="35"/>
  <c r="O2837" i="35"/>
  <c r="O2838" i="35"/>
  <c r="O2839" i="35"/>
  <c r="O2840" i="35"/>
  <c r="O2841" i="35"/>
  <c r="O2842" i="35"/>
  <c r="O2843" i="35"/>
  <c r="O2844" i="35"/>
  <c r="O2845" i="35"/>
  <c r="O2846" i="35"/>
  <c r="O2847" i="35"/>
  <c r="O2848" i="35"/>
  <c r="O2849" i="35"/>
  <c r="O2850" i="35"/>
  <c r="O2851" i="35"/>
  <c r="O2852" i="35"/>
  <c r="O2853" i="35"/>
  <c r="O2854" i="35"/>
  <c r="O2855" i="35"/>
  <c r="O2856" i="35"/>
  <c r="O2857" i="35"/>
  <c r="O2858" i="35"/>
  <c r="O2859" i="35"/>
  <c r="O2860" i="35"/>
  <c r="O2861" i="35"/>
  <c r="O2862" i="35"/>
  <c r="O2863" i="35"/>
  <c r="O2864" i="35"/>
  <c r="O2865" i="35"/>
  <c r="O2866" i="35"/>
  <c r="O2867" i="35"/>
  <c r="O2868" i="35"/>
  <c r="O2869" i="35"/>
  <c r="O2870" i="35"/>
  <c r="O2871" i="35"/>
  <c r="O2872" i="35"/>
  <c r="O2873" i="35"/>
  <c r="O2874" i="35"/>
  <c r="O2875" i="35"/>
  <c r="O2876" i="35"/>
  <c r="O2877" i="35"/>
  <c r="O2878" i="35"/>
  <c r="O2879" i="35"/>
  <c r="O2880" i="35"/>
  <c r="O2881" i="35"/>
  <c r="O2882" i="35"/>
  <c r="O2883" i="35"/>
  <c r="O2884" i="35"/>
  <c r="O2885" i="35"/>
  <c r="O2886" i="35"/>
  <c r="O2887" i="35"/>
  <c r="O2888" i="35"/>
  <c r="O2889" i="35"/>
  <c r="O2890" i="35"/>
  <c r="O2891" i="35"/>
  <c r="O2892" i="35"/>
  <c r="O2893" i="35"/>
  <c r="O2894" i="35"/>
  <c r="O2895" i="35"/>
  <c r="O2896" i="35"/>
  <c r="O2897" i="35"/>
  <c r="O2898" i="35"/>
  <c r="O2899" i="35"/>
  <c r="O2900" i="35"/>
  <c r="O2901" i="35"/>
  <c r="O2902" i="35"/>
  <c r="O2903" i="35"/>
  <c r="O2904" i="35"/>
  <c r="O2905" i="35"/>
  <c r="O2906" i="35"/>
  <c r="O2907" i="35"/>
  <c r="O2908" i="35"/>
  <c r="O2909" i="35"/>
  <c r="O2910" i="35"/>
  <c r="O2911" i="35"/>
  <c r="O2912" i="35"/>
  <c r="O2913" i="35"/>
  <c r="O2914" i="35"/>
  <c r="O2915" i="35"/>
  <c r="O2916" i="35"/>
  <c r="O2917" i="35"/>
  <c r="O2918" i="35"/>
  <c r="O2919" i="35"/>
  <c r="O2920" i="35"/>
  <c r="O2921" i="35"/>
  <c r="O2922" i="35"/>
  <c r="O2923" i="35"/>
  <c r="O2924" i="35"/>
  <c r="O2925" i="35"/>
  <c r="O2926" i="35"/>
  <c r="O2927" i="35"/>
  <c r="O2928" i="35"/>
  <c r="O2929" i="35"/>
  <c r="O2930" i="35"/>
  <c r="O2931" i="35"/>
  <c r="O2932" i="35"/>
  <c r="O2933" i="35"/>
  <c r="O2934" i="35"/>
  <c r="O2935" i="35"/>
  <c r="O2936" i="35"/>
  <c r="O2937" i="35"/>
  <c r="O2938" i="35"/>
  <c r="O2939" i="35"/>
  <c r="O2940" i="35"/>
  <c r="O2941" i="35"/>
  <c r="O2942" i="35"/>
  <c r="O2943" i="35"/>
  <c r="O2944" i="35"/>
  <c r="O2945" i="35"/>
  <c r="O2946" i="35"/>
  <c r="O2947" i="35"/>
  <c r="O2948" i="35"/>
  <c r="O2949" i="35"/>
  <c r="O2950" i="35"/>
  <c r="O2951" i="35"/>
  <c r="O2952" i="35"/>
  <c r="O2953" i="35"/>
  <c r="O2954" i="35"/>
  <c r="O2955" i="35"/>
  <c r="O2956" i="35"/>
  <c r="O2957" i="35"/>
  <c r="O2958" i="35"/>
  <c r="O2959" i="35"/>
  <c r="O2960" i="35"/>
  <c r="O2961" i="35"/>
  <c r="O2962" i="35"/>
  <c r="O2963" i="35"/>
  <c r="O2964" i="35"/>
  <c r="O2965" i="35"/>
  <c r="O2966" i="35"/>
  <c r="O2967" i="35"/>
  <c r="O2968" i="35"/>
  <c r="O2969" i="35"/>
  <c r="O2970" i="35"/>
  <c r="O2971" i="35"/>
  <c r="O2972" i="35"/>
  <c r="O2973" i="35"/>
  <c r="O2974" i="35"/>
  <c r="O2975" i="35"/>
  <c r="O2976" i="35"/>
  <c r="O2977" i="35"/>
  <c r="O2978" i="35"/>
  <c r="O2979" i="35"/>
  <c r="O2980" i="35"/>
  <c r="O2981" i="35"/>
  <c r="O2982" i="35"/>
  <c r="O2983" i="35"/>
  <c r="O2984" i="35"/>
  <c r="O2985" i="35"/>
  <c r="O2986" i="35"/>
  <c r="O2987" i="35"/>
  <c r="O2988" i="35"/>
  <c r="O2989" i="35"/>
  <c r="O2990" i="35"/>
  <c r="O2991" i="35"/>
  <c r="O2992" i="35"/>
  <c r="O2993" i="35"/>
  <c r="O2994" i="35"/>
  <c r="O2995" i="35"/>
  <c r="O2996" i="35"/>
  <c r="O2997" i="35"/>
  <c r="O2998" i="35"/>
  <c r="O2999" i="35"/>
  <c r="O3000" i="35"/>
  <c r="O3001" i="35"/>
  <c r="O3002" i="35"/>
  <c r="O3003" i="35"/>
  <c r="O3004" i="35"/>
  <c r="O3005" i="35"/>
  <c r="O3006" i="35"/>
  <c r="O3007" i="35"/>
  <c r="O3008" i="35"/>
  <c r="O3009" i="35"/>
  <c r="O3010" i="35"/>
  <c r="O3011" i="35"/>
  <c r="O3012" i="35"/>
  <c r="O3013" i="35"/>
  <c r="O3014" i="35"/>
  <c r="O3015" i="35"/>
  <c r="O3016" i="35"/>
  <c r="O3017" i="35"/>
  <c r="O3018" i="35"/>
  <c r="O3019" i="35"/>
  <c r="O3020" i="35"/>
  <c r="O3021" i="35"/>
  <c r="O3022" i="35"/>
  <c r="O3023" i="35"/>
  <c r="O3024" i="35"/>
  <c r="O3025" i="35"/>
  <c r="O3026" i="35"/>
  <c r="O3027" i="35"/>
  <c r="O3028" i="35"/>
  <c r="O3029" i="35"/>
  <c r="O3030" i="35"/>
  <c r="O3031" i="35"/>
  <c r="O3032" i="35"/>
  <c r="O3033" i="35"/>
  <c r="O3034" i="35"/>
  <c r="O3035" i="35"/>
  <c r="O3036" i="35"/>
  <c r="O3037" i="35"/>
  <c r="O3038" i="35"/>
  <c r="O3039" i="35"/>
  <c r="O3040" i="35"/>
  <c r="O3041" i="35"/>
  <c r="O3042" i="35"/>
  <c r="O3043" i="35"/>
  <c r="O3044" i="35"/>
  <c r="O3045" i="35"/>
  <c r="O3046" i="35"/>
  <c r="O3047" i="35"/>
  <c r="O3048" i="35"/>
  <c r="O3049" i="35"/>
  <c r="O3050" i="35"/>
  <c r="O3051" i="35"/>
  <c r="O3052" i="35"/>
  <c r="O3053" i="35"/>
  <c r="O3054" i="35"/>
  <c r="O3055" i="35"/>
  <c r="O3056" i="35"/>
  <c r="O3057" i="35"/>
  <c r="O3058" i="35"/>
  <c r="O3059" i="35"/>
  <c r="O3060" i="35"/>
  <c r="O3061" i="35"/>
  <c r="O3062" i="35"/>
  <c r="O3063" i="35"/>
  <c r="O3064" i="35"/>
  <c r="O3065" i="35"/>
  <c r="O3066" i="35"/>
  <c r="O3067" i="35"/>
  <c r="O3068" i="35"/>
  <c r="O3069" i="35"/>
  <c r="O3070" i="35"/>
  <c r="O3071" i="35"/>
  <c r="O3072" i="35"/>
  <c r="O3073" i="35"/>
  <c r="O3074" i="35"/>
  <c r="O3075" i="35"/>
  <c r="O3076" i="35"/>
  <c r="O3077" i="35"/>
  <c r="O3078" i="35"/>
  <c r="O3079" i="35"/>
  <c r="O3080" i="35"/>
  <c r="O3081" i="35"/>
  <c r="O3082" i="35"/>
  <c r="O3083" i="35"/>
  <c r="O3084" i="35"/>
  <c r="O3085" i="35"/>
  <c r="O3086" i="35"/>
  <c r="O3087" i="35"/>
  <c r="O3088" i="35"/>
  <c r="O3089" i="35"/>
  <c r="O3090" i="35"/>
  <c r="O3091" i="35"/>
  <c r="O3092" i="35"/>
  <c r="O3093" i="35"/>
  <c r="O3094" i="35"/>
  <c r="O3095" i="35"/>
  <c r="O3096" i="35"/>
  <c r="O3097" i="35"/>
  <c r="O3098" i="35"/>
  <c r="O3099" i="35"/>
  <c r="O3100" i="35"/>
  <c r="O3101" i="35"/>
  <c r="O3102" i="35"/>
  <c r="O3103" i="35"/>
  <c r="O3104" i="35"/>
  <c r="O3105" i="35"/>
  <c r="O3106" i="35"/>
  <c r="O3107" i="35"/>
  <c r="O3108" i="35"/>
  <c r="O3109" i="35"/>
  <c r="O3110" i="35"/>
  <c r="O3111" i="35"/>
  <c r="O3112" i="35"/>
  <c r="O3113" i="35"/>
  <c r="O3114" i="35"/>
  <c r="O3115" i="35"/>
  <c r="O3116" i="35"/>
  <c r="O3117" i="35"/>
  <c r="O3118" i="35"/>
  <c r="O3119" i="35"/>
  <c r="O3120" i="35"/>
  <c r="O3121" i="35"/>
  <c r="O3122" i="35"/>
  <c r="O3123" i="35"/>
  <c r="O3124" i="35"/>
  <c r="O3125" i="35"/>
  <c r="O3126" i="35"/>
  <c r="O3127" i="35"/>
  <c r="O3128" i="35"/>
  <c r="O3129" i="35"/>
  <c r="O3130" i="35"/>
  <c r="O3131" i="35"/>
  <c r="O3132" i="35"/>
  <c r="O3133" i="35"/>
  <c r="O3134" i="35"/>
  <c r="O3135" i="35"/>
  <c r="O3136" i="35"/>
  <c r="O3137" i="35"/>
  <c r="O3138" i="35"/>
  <c r="O3139" i="35"/>
  <c r="O3140" i="35"/>
  <c r="O3141" i="35"/>
  <c r="O3142" i="35"/>
  <c r="O3143" i="35"/>
  <c r="O3144" i="35"/>
  <c r="O3145" i="35"/>
  <c r="O3146" i="35"/>
  <c r="O3147" i="35"/>
  <c r="O3148" i="35"/>
  <c r="O3149" i="35"/>
  <c r="O3150" i="35"/>
  <c r="O3151" i="35"/>
  <c r="O3152" i="35"/>
  <c r="O3153" i="35"/>
  <c r="O3154" i="35"/>
  <c r="O3155" i="35"/>
  <c r="O3156" i="35"/>
  <c r="O3157" i="35"/>
  <c r="O3158" i="35"/>
  <c r="O3159" i="35"/>
  <c r="O3160" i="35"/>
  <c r="O3161" i="35"/>
  <c r="O3162" i="35"/>
  <c r="O3163" i="35"/>
  <c r="O3164" i="35"/>
  <c r="O3165" i="35"/>
  <c r="O3166" i="35"/>
  <c r="O3167" i="35"/>
  <c r="O3168" i="35"/>
  <c r="O3169" i="35"/>
  <c r="O3170" i="35"/>
  <c r="O3171" i="35"/>
  <c r="O3172" i="35"/>
  <c r="O3173" i="35"/>
  <c r="O3174" i="35"/>
  <c r="O3175" i="35"/>
  <c r="O3176" i="35"/>
  <c r="O3177" i="35"/>
  <c r="O3178" i="35"/>
  <c r="O3179" i="35"/>
  <c r="O3180" i="35"/>
  <c r="O3181" i="35"/>
  <c r="O3182" i="35"/>
  <c r="O3183" i="35"/>
  <c r="O3184" i="35"/>
  <c r="O3185" i="35"/>
  <c r="O3186" i="35"/>
  <c r="O3187" i="35"/>
  <c r="O3188" i="35"/>
  <c r="O3189" i="35"/>
  <c r="O3190" i="35"/>
  <c r="O3191" i="35"/>
  <c r="O3192" i="35"/>
  <c r="O3193" i="35"/>
  <c r="O3194" i="35"/>
  <c r="O3195" i="35"/>
  <c r="O3196" i="35"/>
  <c r="O3197" i="35"/>
  <c r="O3198" i="35"/>
  <c r="O3199" i="35"/>
  <c r="O3200" i="35"/>
  <c r="O3201" i="35"/>
  <c r="O3202" i="35"/>
  <c r="O3203" i="35"/>
  <c r="O3204" i="35"/>
  <c r="O3205" i="35"/>
  <c r="O3206" i="35"/>
  <c r="O3207" i="35"/>
  <c r="O3208" i="35"/>
  <c r="O3209" i="35"/>
  <c r="O3210" i="35"/>
  <c r="O3211" i="35"/>
  <c r="O3212" i="35"/>
  <c r="O3213" i="35"/>
  <c r="O3214" i="35"/>
  <c r="O3215" i="35"/>
  <c r="O3216" i="35"/>
  <c r="O3217" i="35"/>
  <c r="O3218" i="35"/>
  <c r="O3219" i="35"/>
  <c r="O3220" i="35"/>
  <c r="O3221" i="35"/>
  <c r="O3222" i="35"/>
  <c r="O3223" i="35"/>
  <c r="O3224" i="35"/>
  <c r="O3225" i="35"/>
  <c r="O3226" i="35"/>
  <c r="O3227" i="35"/>
  <c r="O3228" i="35"/>
  <c r="O3229" i="35"/>
  <c r="O3230" i="35"/>
  <c r="O3231" i="35"/>
  <c r="O3232" i="35"/>
  <c r="O3233" i="35"/>
  <c r="O3234" i="35"/>
  <c r="O3235" i="35"/>
  <c r="O3236" i="35"/>
  <c r="O3237" i="35"/>
  <c r="O3238" i="35"/>
  <c r="O3239" i="35"/>
  <c r="O3240" i="35"/>
  <c r="O3241" i="35"/>
  <c r="O3242" i="35"/>
  <c r="O3243" i="35"/>
  <c r="O3244" i="35"/>
  <c r="O3245" i="35"/>
  <c r="O3246" i="35"/>
  <c r="O3247" i="35"/>
  <c r="O3248" i="35"/>
  <c r="O3249" i="35"/>
  <c r="O3250" i="35"/>
  <c r="O3251" i="35"/>
  <c r="O3252" i="35"/>
  <c r="O3253" i="35"/>
  <c r="O3254" i="35"/>
  <c r="O3255" i="35"/>
  <c r="O3256" i="35"/>
  <c r="O3257" i="35"/>
  <c r="O3258" i="35"/>
  <c r="O3259" i="35"/>
  <c r="O3260" i="35"/>
  <c r="O3261" i="35"/>
  <c r="O3262" i="35"/>
  <c r="O3263" i="35"/>
  <c r="O3264" i="35"/>
  <c r="O3265" i="35"/>
  <c r="O3266" i="35"/>
  <c r="O3267" i="35"/>
  <c r="O3268" i="35"/>
  <c r="O3269" i="35"/>
  <c r="O3270" i="35"/>
  <c r="O3271" i="35"/>
  <c r="O3272" i="35"/>
  <c r="O3273" i="35"/>
  <c r="O3274" i="35"/>
  <c r="O3275" i="35"/>
  <c r="O3276" i="35"/>
  <c r="O3277" i="35"/>
  <c r="O3278" i="35"/>
  <c r="O3279" i="35"/>
  <c r="O3280" i="35"/>
  <c r="O3281" i="35"/>
  <c r="O3282" i="35"/>
  <c r="O3283" i="35"/>
  <c r="O3284" i="35"/>
  <c r="O3285" i="35"/>
  <c r="O3286" i="35"/>
  <c r="O3287" i="35"/>
  <c r="O3288" i="35"/>
  <c r="O3289" i="35"/>
  <c r="O3290" i="35"/>
  <c r="O3291" i="35"/>
  <c r="O3292" i="35"/>
  <c r="O3293" i="35"/>
  <c r="O3294" i="35"/>
  <c r="O3295" i="35"/>
  <c r="O3296" i="35"/>
  <c r="O3297" i="35"/>
  <c r="O3298" i="35"/>
  <c r="O3299" i="35"/>
  <c r="O3300" i="35"/>
  <c r="O3301" i="35"/>
  <c r="O3302" i="35"/>
  <c r="O3303" i="35"/>
  <c r="O3304" i="35"/>
  <c r="O3305" i="35"/>
  <c r="O3306" i="35"/>
  <c r="O3307" i="35"/>
  <c r="O3308" i="35"/>
  <c r="O3309" i="35"/>
  <c r="O3310" i="35"/>
  <c r="O3311" i="35"/>
  <c r="O3312" i="35"/>
  <c r="O3313" i="35"/>
  <c r="O3314" i="35"/>
  <c r="O3315" i="35"/>
  <c r="O3316" i="35"/>
  <c r="O3317" i="35"/>
  <c r="O3318" i="35"/>
  <c r="O3319" i="35"/>
  <c r="O3320" i="35"/>
  <c r="O3321" i="35"/>
  <c r="O3322" i="35"/>
  <c r="O3323" i="35"/>
  <c r="O3324" i="35"/>
  <c r="O3325" i="35"/>
  <c r="O3326" i="35"/>
  <c r="O3327" i="35"/>
  <c r="O3328" i="35"/>
  <c r="O3329" i="35"/>
  <c r="O3330" i="35"/>
  <c r="O3331" i="35"/>
  <c r="O3332" i="35"/>
  <c r="O3333" i="35"/>
  <c r="O3334" i="35"/>
  <c r="O3335" i="35"/>
  <c r="O3336" i="35"/>
  <c r="O3337" i="35"/>
  <c r="O3338" i="35"/>
  <c r="O3339" i="35"/>
  <c r="O3340" i="35"/>
  <c r="O3341" i="35"/>
  <c r="O3342" i="35"/>
  <c r="O3343" i="35"/>
  <c r="O3344" i="35"/>
  <c r="O3345" i="35"/>
  <c r="O3346" i="35"/>
  <c r="O3347" i="35"/>
  <c r="O3348" i="35"/>
  <c r="O3349" i="35"/>
  <c r="O3350" i="35"/>
  <c r="O3351" i="35"/>
  <c r="O3352" i="35"/>
  <c r="O3353" i="35"/>
  <c r="O3354" i="35"/>
  <c r="O3355" i="35"/>
  <c r="O3356" i="35"/>
  <c r="O3357" i="35"/>
  <c r="O3358" i="35"/>
  <c r="O3359" i="35"/>
  <c r="O3360" i="35"/>
  <c r="O3361" i="35"/>
  <c r="O3362" i="35"/>
  <c r="O3363" i="35"/>
  <c r="O3364" i="35"/>
  <c r="O3365" i="35"/>
  <c r="O3366" i="35"/>
  <c r="O3367" i="35"/>
  <c r="O3368" i="35"/>
  <c r="O3369" i="35"/>
  <c r="O3370" i="35"/>
  <c r="O3371" i="35"/>
  <c r="O3372" i="35"/>
  <c r="O3373" i="35"/>
  <c r="O3374" i="35"/>
  <c r="O3375" i="35"/>
  <c r="O3376" i="35"/>
  <c r="O3377" i="35"/>
  <c r="O3378" i="35"/>
  <c r="O3379" i="35"/>
  <c r="O3380" i="35"/>
  <c r="O3381" i="35"/>
  <c r="O3382" i="35"/>
  <c r="O3383" i="35"/>
  <c r="O3384" i="35"/>
  <c r="O3385" i="35"/>
  <c r="O3386" i="35"/>
  <c r="O3387" i="35"/>
  <c r="O3388" i="35"/>
  <c r="O3389" i="35"/>
  <c r="O3390" i="35"/>
  <c r="O3391" i="35"/>
  <c r="O3392" i="35"/>
  <c r="O3393" i="35"/>
  <c r="O3394" i="35"/>
  <c r="O3395" i="35"/>
  <c r="O3396" i="35"/>
  <c r="O3397" i="35"/>
  <c r="O3398" i="35"/>
  <c r="O3399" i="35"/>
  <c r="O3400" i="35"/>
  <c r="O3401" i="35"/>
  <c r="O3402" i="35"/>
  <c r="O3403" i="35"/>
  <c r="O3404" i="35"/>
  <c r="O3405" i="35"/>
  <c r="O3406" i="35"/>
  <c r="O3407" i="35"/>
  <c r="O3408" i="35"/>
  <c r="O3409" i="35"/>
  <c r="O3410" i="35"/>
  <c r="O3411" i="35"/>
  <c r="O3412" i="35"/>
  <c r="O3413" i="35"/>
  <c r="O3414" i="35"/>
  <c r="O3415" i="35"/>
  <c r="O3416" i="35"/>
  <c r="O3417" i="35"/>
  <c r="O3418" i="35"/>
  <c r="O3419" i="35"/>
  <c r="O3420" i="35"/>
  <c r="O3421" i="35"/>
  <c r="O3422" i="35"/>
  <c r="O3423" i="35"/>
  <c r="O3424" i="35"/>
  <c r="O3425" i="35"/>
  <c r="O3426" i="35"/>
  <c r="O3427" i="35"/>
  <c r="O3428" i="35"/>
  <c r="O3429" i="35"/>
  <c r="O3430" i="35"/>
  <c r="O3431" i="35"/>
  <c r="O3432" i="35"/>
  <c r="O3433" i="35"/>
  <c r="O3434" i="35"/>
  <c r="O3435" i="35"/>
  <c r="O3436" i="35"/>
  <c r="O3437" i="35"/>
  <c r="O3438" i="35"/>
  <c r="O3439" i="35"/>
  <c r="O3440" i="35"/>
  <c r="O3441" i="35"/>
  <c r="O3442" i="35"/>
  <c r="O3443" i="35"/>
  <c r="O3444" i="35"/>
  <c r="O3445" i="35"/>
  <c r="O3446" i="35"/>
  <c r="O3447" i="35"/>
  <c r="O3448" i="35"/>
  <c r="O3449" i="35"/>
  <c r="O3450" i="35"/>
  <c r="O3451" i="35"/>
  <c r="O3452" i="35"/>
  <c r="O3453" i="35"/>
  <c r="O3454" i="35"/>
  <c r="O3455" i="35"/>
  <c r="O3456" i="35"/>
  <c r="O3457" i="35"/>
  <c r="O3458" i="35"/>
  <c r="O3459" i="35"/>
  <c r="O3460" i="35"/>
  <c r="O3461" i="35"/>
  <c r="O3462" i="35"/>
  <c r="O3463" i="35"/>
  <c r="O3464" i="35"/>
  <c r="O3465" i="35"/>
  <c r="O3466" i="35"/>
  <c r="O3467" i="35"/>
  <c r="O3468" i="35"/>
  <c r="O3469" i="35"/>
  <c r="O3470" i="35"/>
  <c r="O3471" i="35"/>
  <c r="O3472" i="35"/>
  <c r="O3473" i="35"/>
  <c r="O3474" i="35"/>
  <c r="O3475" i="35"/>
  <c r="O3476" i="35"/>
  <c r="O3477" i="35"/>
  <c r="O3478" i="35"/>
  <c r="O3479" i="35"/>
  <c r="O3480" i="35"/>
  <c r="O3481" i="35"/>
  <c r="O3482" i="35"/>
  <c r="O3483" i="35"/>
  <c r="O3484" i="35"/>
  <c r="O3485" i="35"/>
  <c r="O3486" i="35"/>
  <c r="O3487" i="35"/>
  <c r="O3488" i="35"/>
  <c r="O3489" i="35"/>
  <c r="O3490" i="35"/>
  <c r="O3491" i="35"/>
  <c r="O3492" i="35"/>
  <c r="O3493" i="35"/>
  <c r="O3494" i="35"/>
  <c r="O3495" i="35"/>
  <c r="O3496" i="35"/>
  <c r="O3497" i="35"/>
  <c r="O3498" i="35"/>
  <c r="O3499" i="35"/>
  <c r="O3500" i="35"/>
  <c r="O3501" i="35"/>
  <c r="O3502" i="35"/>
  <c r="O3503" i="35"/>
  <c r="O3504" i="35"/>
  <c r="O3505" i="35"/>
  <c r="O3506" i="35"/>
  <c r="O3507" i="35"/>
  <c r="O3508" i="35"/>
  <c r="O3509" i="35"/>
  <c r="O3510" i="35"/>
  <c r="O3511" i="35"/>
  <c r="O3512" i="35"/>
  <c r="O3513" i="35"/>
  <c r="O3514" i="35"/>
  <c r="O3515" i="35"/>
  <c r="O3516" i="35"/>
  <c r="O3517" i="35"/>
  <c r="O3518" i="35"/>
  <c r="O3519" i="35"/>
  <c r="O3520" i="35"/>
  <c r="O3521" i="35"/>
  <c r="O3522" i="35"/>
  <c r="O3523" i="35"/>
  <c r="O3524" i="35"/>
  <c r="O3525" i="35"/>
  <c r="O3526" i="35"/>
  <c r="O3527" i="35"/>
  <c r="O3528" i="35"/>
  <c r="O3529" i="35"/>
  <c r="O3530" i="35"/>
  <c r="O3531" i="35"/>
  <c r="O3532" i="35"/>
  <c r="O3533" i="35"/>
  <c r="O3534" i="35"/>
  <c r="O3535" i="35"/>
  <c r="O3536" i="35"/>
  <c r="O3537" i="35"/>
  <c r="O3538" i="35"/>
  <c r="O3539" i="35"/>
  <c r="O3540" i="35"/>
  <c r="O3541" i="35"/>
  <c r="O3542" i="35"/>
  <c r="O3543" i="35"/>
  <c r="O3544" i="35"/>
  <c r="O3545" i="35"/>
  <c r="O3546" i="35"/>
  <c r="O3547" i="35"/>
  <c r="O3548" i="35"/>
  <c r="O3549" i="35"/>
  <c r="O3550" i="35"/>
  <c r="O3551" i="35"/>
  <c r="O3552" i="35"/>
  <c r="O3553" i="35"/>
  <c r="O3554" i="35"/>
  <c r="O3555" i="35"/>
  <c r="O3556" i="35"/>
  <c r="O3557" i="35"/>
  <c r="O3558" i="35"/>
  <c r="O3559" i="35"/>
  <c r="O3560" i="35"/>
  <c r="O3561" i="35"/>
  <c r="O3562" i="35"/>
  <c r="O3563" i="35"/>
  <c r="O3564" i="35"/>
  <c r="O3565" i="35"/>
  <c r="O3566" i="35"/>
  <c r="O3567" i="35"/>
  <c r="O3568" i="35"/>
  <c r="O3569" i="35"/>
  <c r="O3570" i="35"/>
  <c r="O3571" i="35"/>
  <c r="O3572" i="35"/>
  <c r="O3573" i="35"/>
  <c r="O3574" i="35"/>
  <c r="O3575" i="35"/>
  <c r="O3576" i="35"/>
  <c r="O3577" i="35"/>
  <c r="O3578" i="35"/>
  <c r="O3579" i="35"/>
  <c r="O3580" i="35"/>
  <c r="O3581" i="35"/>
  <c r="O3582" i="35"/>
  <c r="O3583" i="35"/>
  <c r="O3584" i="35"/>
  <c r="O3585" i="35"/>
  <c r="O3586" i="35"/>
  <c r="O3587" i="35"/>
  <c r="O3588" i="35"/>
  <c r="O3589" i="35"/>
  <c r="O3590" i="35"/>
  <c r="O3591" i="35"/>
  <c r="O3592" i="35"/>
  <c r="O3593" i="35"/>
  <c r="O3594" i="35"/>
  <c r="O3595" i="35"/>
  <c r="O3596" i="35"/>
  <c r="O3597" i="35"/>
  <c r="O3598" i="35"/>
  <c r="O3599" i="35"/>
  <c r="O3600" i="35"/>
  <c r="O3601" i="35"/>
  <c r="O3602" i="35"/>
  <c r="O3603" i="35"/>
  <c r="O3604" i="35"/>
  <c r="O3605" i="35"/>
  <c r="O3606" i="35"/>
  <c r="O3607" i="35"/>
  <c r="O3608" i="35"/>
  <c r="O3609" i="35"/>
  <c r="O3610" i="35"/>
  <c r="O3611" i="35"/>
  <c r="O3612" i="35"/>
  <c r="O3613" i="35"/>
  <c r="O3614" i="35"/>
  <c r="O3615" i="35"/>
  <c r="O3616" i="35"/>
  <c r="O3617" i="35"/>
  <c r="O3618" i="35"/>
  <c r="O3619" i="35"/>
  <c r="O3620" i="35"/>
  <c r="O3621" i="35"/>
  <c r="O3622" i="35"/>
  <c r="O3623" i="35"/>
  <c r="O3624" i="35"/>
  <c r="O3625" i="35"/>
  <c r="O3626" i="35"/>
  <c r="O3627" i="35"/>
  <c r="O3628" i="35"/>
  <c r="O3629" i="35"/>
  <c r="O3630" i="35"/>
  <c r="O3631" i="35"/>
  <c r="O3632" i="35"/>
  <c r="O3633" i="35"/>
  <c r="O3634" i="35"/>
  <c r="O3635" i="35"/>
  <c r="O3636" i="35"/>
  <c r="O3637" i="35"/>
  <c r="O3638" i="35"/>
  <c r="O3639" i="35"/>
  <c r="O3640" i="35"/>
  <c r="O3641" i="35"/>
  <c r="O3642" i="35"/>
  <c r="O3643" i="35"/>
  <c r="O3644" i="35"/>
  <c r="O3645" i="35"/>
  <c r="O3646" i="35"/>
  <c r="O3647" i="35"/>
  <c r="O3648" i="35"/>
  <c r="O3649" i="35"/>
  <c r="O3650" i="35"/>
  <c r="O3651" i="35"/>
  <c r="O3652" i="35"/>
  <c r="O3653" i="35"/>
  <c r="O3654" i="35"/>
  <c r="O3655" i="35"/>
  <c r="O3656" i="35"/>
  <c r="O3657" i="35"/>
  <c r="O3658" i="35"/>
  <c r="O3659" i="35"/>
  <c r="O3660" i="35"/>
  <c r="O3661" i="35"/>
  <c r="O3662" i="35"/>
  <c r="O3663" i="35"/>
  <c r="O3664" i="35"/>
  <c r="O3665" i="35"/>
  <c r="O3666" i="35"/>
  <c r="O3667" i="35"/>
  <c r="O3668" i="35"/>
  <c r="O3669" i="35"/>
  <c r="O3670" i="35"/>
  <c r="O3671" i="35"/>
  <c r="O3672" i="35"/>
  <c r="O3673" i="35"/>
  <c r="O3674" i="35"/>
  <c r="O3675" i="35"/>
  <c r="O3676" i="35"/>
  <c r="O3677" i="35"/>
  <c r="O3678" i="35"/>
  <c r="O3679" i="35"/>
  <c r="O3680" i="35"/>
  <c r="O3681" i="35"/>
  <c r="O3682" i="35"/>
  <c r="O3683" i="35"/>
  <c r="O3684" i="35"/>
  <c r="O3685" i="35"/>
  <c r="O3686" i="35"/>
  <c r="O3687" i="35"/>
  <c r="O3688" i="35"/>
  <c r="O3689" i="35"/>
  <c r="O3690" i="35"/>
  <c r="O3691" i="35"/>
  <c r="O3692" i="35"/>
  <c r="O3693" i="35"/>
  <c r="O3694" i="35"/>
  <c r="O3695" i="35"/>
  <c r="O3696" i="35"/>
  <c r="O3697" i="35"/>
  <c r="O3698" i="35"/>
  <c r="O3699" i="35"/>
  <c r="O3700" i="35"/>
  <c r="O3701" i="35"/>
  <c r="O3702" i="35"/>
  <c r="O3703" i="35"/>
  <c r="O3704" i="35"/>
  <c r="O3705" i="35"/>
  <c r="O3706" i="35"/>
  <c r="O3707" i="35"/>
  <c r="O3708" i="35"/>
  <c r="O3709" i="35"/>
  <c r="O3710" i="35"/>
  <c r="O3711" i="35"/>
  <c r="O3712" i="35"/>
  <c r="O3713" i="35"/>
  <c r="O3714" i="35"/>
  <c r="O3715" i="35"/>
  <c r="O3716" i="35"/>
  <c r="O3717" i="35"/>
  <c r="O3718" i="35"/>
  <c r="O3719" i="35"/>
  <c r="O3720" i="35"/>
  <c r="O3721" i="35"/>
  <c r="O3722" i="35"/>
  <c r="O3723" i="35"/>
  <c r="O3724" i="35"/>
  <c r="O3725" i="35"/>
  <c r="O3726" i="35"/>
  <c r="O3727" i="35"/>
  <c r="O3728" i="35"/>
  <c r="O3729" i="35"/>
  <c r="O3730" i="35"/>
  <c r="O3731" i="35"/>
  <c r="O3732" i="35"/>
  <c r="O3733" i="35"/>
  <c r="O3734" i="35"/>
  <c r="O3735" i="35"/>
  <c r="O3736" i="35"/>
  <c r="O3737" i="35"/>
  <c r="O3738" i="35"/>
  <c r="O3739" i="35"/>
  <c r="O3740" i="35"/>
  <c r="O3741" i="35"/>
  <c r="O3742" i="35"/>
  <c r="O3743" i="35"/>
  <c r="O3744" i="35"/>
  <c r="O3745" i="35"/>
  <c r="O3746" i="35"/>
  <c r="O3747" i="35"/>
  <c r="O3748" i="35"/>
  <c r="O3749" i="35"/>
  <c r="O3750" i="35"/>
  <c r="O3751" i="35"/>
  <c r="O3752" i="35"/>
  <c r="O3753" i="35"/>
  <c r="O3754" i="35"/>
  <c r="O3755" i="35"/>
  <c r="O3756" i="35"/>
  <c r="O3757" i="35"/>
  <c r="O3758" i="35"/>
  <c r="O3759" i="35"/>
  <c r="O3760" i="35"/>
  <c r="O3761" i="35"/>
  <c r="O3762" i="35"/>
  <c r="O3763" i="35"/>
  <c r="O3764" i="35"/>
  <c r="O3765" i="35"/>
  <c r="O3766" i="35"/>
  <c r="O3767" i="35"/>
  <c r="O3768" i="35"/>
  <c r="O3769" i="35"/>
  <c r="O3770" i="35"/>
  <c r="O3771" i="35"/>
  <c r="O3772" i="35"/>
  <c r="O3773" i="35"/>
  <c r="O3774" i="35"/>
  <c r="O3775" i="35"/>
  <c r="O3776" i="35"/>
  <c r="O3777" i="35"/>
  <c r="O3778" i="35"/>
  <c r="O3779" i="35"/>
  <c r="O3780" i="35"/>
  <c r="O3781" i="35"/>
  <c r="O3782" i="35"/>
  <c r="O3783" i="35"/>
  <c r="O3784" i="35"/>
  <c r="O3785" i="35"/>
  <c r="O3786" i="35"/>
  <c r="O3787" i="35"/>
  <c r="O3788" i="35"/>
  <c r="O3789" i="35"/>
  <c r="O3790" i="35"/>
  <c r="O3791" i="35"/>
  <c r="O3792" i="35"/>
  <c r="O3793" i="35"/>
  <c r="O3794" i="35"/>
  <c r="O3795" i="35"/>
  <c r="O3796" i="35"/>
  <c r="O3797" i="35"/>
  <c r="O3798" i="35"/>
  <c r="O3799" i="35"/>
  <c r="O3800" i="35"/>
  <c r="O3801" i="35"/>
  <c r="O3802" i="35"/>
  <c r="O3803" i="35"/>
  <c r="O3804" i="35"/>
  <c r="O3805" i="35"/>
  <c r="O3806" i="35"/>
  <c r="O3807" i="35"/>
  <c r="O3808" i="35"/>
  <c r="O3809" i="35"/>
  <c r="O3810" i="35"/>
  <c r="O3811" i="35"/>
  <c r="O3812" i="35"/>
  <c r="O3813" i="35"/>
  <c r="O3814" i="35"/>
  <c r="O3815" i="35"/>
  <c r="O3816" i="35"/>
  <c r="O3817" i="35"/>
  <c r="O3818" i="35"/>
  <c r="O3819" i="35"/>
  <c r="O3820" i="35"/>
  <c r="O3821" i="35"/>
  <c r="O3822" i="35"/>
  <c r="O3823" i="35"/>
  <c r="O3824" i="35"/>
  <c r="O3825" i="35"/>
  <c r="O3826" i="35"/>
  <c r="O3827" i="35"/>
  <c r="O3828" i="35"/>
  <c r="O3829" i="35"/>
  <c r="O3830" i="35"/>
  <c r="O3831" i="35"/>
  <c r="O3832" i="35"/>
  <c r="O3833" i="35"/>
  <c r="O3834" i="35"/>
  <c r="O3835" i="35"/>
  <c r="O3836" i="35"/>
  <c r="O3837" i="35"/>
  <c r="O3838" i="35"/>
  <c r="O3839" i="35"/>
  <c r="O3840" i="35"/>
  <c r="O3841" i="35"/>
  <c r="O3842" i="35"/>
  <c r="O3843" i="35"/>
  <c r="O3844" i="35"/>
  <c r="O3845" i="35"/>
  <c r="O3846" i="35"/>
  <c r="O3847" i="35"/>
  <c r="O3848" i="35"/>
  <c r="O3849" i="35"/>
  <c r="O3850" i="35"/>
  <c r="O3851" i="35"/>
  <c r="O3852" i="35"/>
  <c r="O3853" i="35"/>
  <c r="O3854" i="35"/>
  <c r="O3855" i="35"/>
  <c r="O3856" i="35"/>
  <c r="O3857" i="35"/>
  <c r="O3858" i="35"/>
  <c r="O3859" i="35"/>
  <c r="O3860" i="35"/>
  <c r="O3861" i="35"/>
  <c r="O3862" i="35"/>
  <c r="O3863" i="35"/>
  <c r="O3864" i="35"/>
  <c r="O3865" i="35"/>
  <c r="O3866" i="35"/>
  <c r="O3867" i="35"/>
  <c r="O3868" i="35"/>
  <c r="O3869" i="35"/>
  <c r="O3870" i="35"/>
  <c r="O3871" i="35"/>
  <c r="O3872" i="35"/>
  <c r="O3873" i="35"/>
  <c r="O3874" i="35"/>
  <c r="O3875" i="35"/>
  <c r="O3876" i="35"/>
  <c r="O3877" i="35"/>
  <c r="O3878" i="35"/>
  <c r="O3879" i="35"/>
  <c r="O3880" i="35"/>
  <c r="O3881" i="35"/>
  <c r="O3882" i="35"/>
  <c r="O3883" i="35"/>
  <c r="O3884" i="35"/>
  <c r="O3885" i="35"/>
  <c r="O3886" i="35"/>
  <c r="O3887" i="35"/>
  <c r="O3888" i="35"/>
  <c r="O3889" i="35"/>
  <c r="O3890" i="35"/>
  <c r="O3891" i="35"/>
  <c r="O3892" i="35"/>
  <c r="O3893" i="35"/>
  <c r="O3894" i="35"/>
  <c r="O3895" i="35"/>
  <c r="O3896" i="35"/>
  <c r="O3897" i="35"/>
  <c r="O3898" i="35"/>
  <c r="O3899" i="35"/>
  <c r="O3900" i="35"/>
  <c r="O3901" i="35"/>
  <c r="O3902" i="35"/>
  <c r="O3903" i="35"/>
  <c r="O3904" i="35"/>
  <c r="O3905" i="35"/>
  <c r="O3906" i="35"/>
  <c r="O3907" i="35"/>
  <c r="O3908" i="35"/>
  <c r="O3909" i="35"/>
  <c r="O3910" i="35"/>
  <c r="O3911" i="35"/>
  <c r="O3912" i="35"/>
  <c r="O3913" i="35"/>
  <c r="O3914" i="35"/>
  <c r="O3915" i="35"/>
  <c r="O3916" i="35"/>
  <c r="O3917" i="35"/>
  <c r="O3918" i="35"/>
  <c r="O3919" i="35"/>
  <c r="O3920" i="35"/>
  <c r="O3921" i="35"/>
  <c r="O3922" i="35"/>
  <c r="O3923" i="35"/>
  <c r="O3924" i="35"/>
  <c r="O3925" i="35"/>
  <c r="O3926" i="35"/>
  <c r="O3927" i="35"/>
  <c r="O3928" i="35"/>
  <c r="O3929" i="35"/>
  <c r="O3930" i="35"/>
  <c r="O3931" i="35"/>
  <c r="O3932" i="35"/>
  <c r="O3933" i="35"/>
  <c r="O3934" i="35"/>
  <c r="O3935" i="35"/>
  <c r="O3936" i="35"/>
  <c r="O3937" i="35"/>
  <c r="O3938" i="35"/>
  <c r="O3939" i="35"/>
  <c r="O3940" i="35"/>
  <c r="O3941" i="35"/>
  <c r="O3942" i="35"/>
  <c r="O3943" i="35"/>
  <c r="O3944" i="35"/>
  <c r="O3945" i="35"/>
  <c r="O3946" i="35"/>
  <c r="O3947" i="35"/>
  <c r="O3948" i="35"/>
  <c r="O3949" i="35"/>
  <c r="O3950" i="35"/>
  <c r="O3951" i="35"/>
  <c r="O3952" i="35"/>
  <c r="O3953" i="35"/>
  <c r="O3954" i="35"/>
  <c r="O3955" i="35"/>
  <c r="O3956" i="35"/>
  <c r="O3957" i="35"/>
  <c r="O3958" i="35"/>
  <c r="O3959" i="35"/>
  <c r="O3960" i="35"/>
  <c r="O3961" i="35"/>
  <c r="O3962" i="35"/>
  <c r="O3963" i="35"/>
  <c r="O3964" i="35"/>
  <c r="O3965" i="35"/>
  <c r="O3966" i="35"/>
  <c r="O3967" i="35"/>
  <c r="O3968" i="35"/>
  <c r="O3969" i="35"/>
  <c r="O3970" i="35"/>
  <c r="O3971" i="35"/>
  <c r="O3972" i="35"/>
  <c r="O3973" i="35"/>
  <c r="O3974" i="35"/>
  <c r="O3975" i="35"/>
  <c r="O3976" i="35"/>
  <c r="O3977" i="35"/>
  <c r="O3978" i="35"/>
  <c r="O3979" i="35"/>
  <c r="O3980" i="35"/>
  <c r="O3981" i="35"/>
  <c r="O3982" i="35"/>
  <c r="O3983" i="35"/>
  <c r="O3984" i="35"/>
  <c r="O3985" i="35"/>
  <c r="O3986" i="35"/>
  <c r="O3987" i="35"/>
  <c r="O3988" i="35"/>
  <c r="O3989" i="35"/>
  <c r="O3990" i="35"/>
  <c r="O3991" i="35"/>
  <c r="O3992" i="35"/>
  <c r="O3993" i="35"/>
  <c r="O3994" i="35"/>
  <c r="O3995" i="35"/>
  <c r="O3996" i="35"/>
  <c r="O3997" i="35"/>
  <c r="O3998" i="35"/>
  <c r="O3999" i="35"/>
  <c r="O4000" i="35"/>
  <c r="O4001" i="35"/>
  <c r="O4002" i="35"/>
  <c r="O4003" i="35"/>
  <c r="O4004" i="35"/>
  <c r="O4005" i="35"/>
  <c r="O4006" i="35"/>
  <c r="O4007" i="35"/>
  <c r="O4008" i="35"/>
  <c r="O4009" i="35"/>
  <c r="O4010" i="35"/>
  <c r="O4011" i="35"/>
  <c r="O4012" i="35"/>
  <c r="O4013" i="35"/>
  <c r="O4014" i="35"/>
  <c r="O4015" i="35"/>
  <c r="O4016" i="35"/>
  <c r="O4017" i="35"/>
  <c r="O4018" i="35"/>
  <c r="O4019" i="35"/>
  <c r="O4020" i="35"/>
  <c r="O4021" i="35"/>
  <c r="O4022" i="35"/>
  <c r="O4023" i="35"/>
  <c r="O4024" i="35"/>
  <c r="O4025" i="35"/>
  <c r="O4026" i="35"/>
  <c r="O4027" i="35"/>
  <c r="O4028" i="35"/>
  <c r="O4029" i="35"/>
  <c r="O4030" i="35"/>
  <c r="O4031" i="35"/>
  <c r="O4032" i="35"/>
  <c r="O4033" i="35"/>
  <c r="O4034" i="35"/>
  <c r="O4035" i="35"/>
  <c r="O4036" i="35"/>
  <c r="O4037" i="35"/>
  <c r="O4038" i="35"/>
  <c r="O4039" i="35"/>
  <c r="O4040" i="35"/>
  <c r="O4041" i="35"/>
  <c r="O4042" i="35"/>
  <c r="O4043" i="35"/>
  <c r="O4044" i="35"/>
  <c r="O4045" i="35"/>
  <c r="O4046" i="35"/>
  <c r="O4047" i="35"/>
  <c r="O4048" i="35"/>
  <c r="O4049" i="35"/>
  <c r="O4050" i="35"/>
  <c r="O4051" i="35"/>
  <c r="O4052" i="35"/>
  <c r="O4053" i="35"/>
  <c r="O4054" i="35"/>
  <c r="O4055" i="35"/>
  <c r="O4056" i="35"/>
  <c r="O4057" i="35"/>
  <c r="O4058" i="35"/>
  <c r="O4059" i="35"/>
  <c r="O4060" i="35"/>
  <c r="O4061" i="35"/>
  <c r="O4062" i="35"/>
  <c r="O4063" i="35"/>
  <c r="O4064" i="35"/>
  <c r="O4065" i="35"/>
  <c r="O4066" i="35"/>
  <c r="O4067" i="35"/>
  <c r="O4068" i="35"/>
  <c r="O4069" i="35"/>
  <c r="O4070" i="35"/>
  <c r="O4071" i="35"/>
  <c r="O4072" i="35"/>
  <c r="O4073" i="35"/>
  <c r="O4074" i="35"/>
  <c r="O4075" i="35"/>
  <c r="O4076" i="35"/>
  <c r="O4077" i="35"/>
  <c r="O4078" i="35"/>
  <c r="O4079" i="35"/>
  <c r="O4080" i="35"/>
  <c r="O4081" i="35"/>
  <c r="O4082" i="35"/>
  <c r="O4083" i="35"/>
  <c r="O4084" i="35"/>
  <c r="O4085" i="35"/>
  <c r="O4086" i="35"/>
  <c r="O4087" i="35"/>
  <c r="O4088" i="35"/>
  <c r="O4089" i="35"/>
  <c r="O4090" i="35"/>
  <c r="O4091" i="35"/>
  <c r="O4092" i="35"/>
  <c r="O4093" i="35"/>
  <c r="O4094" i="35"/>
  <c r="O4095" i="35"/>
  <c r="O4096" i="35"/>
  <c r="O4097" i="35"/>
  <c r="O4098" i="35"/>
  <c r="O4099" i="35"/>
  <c r="O4100" i="35"/>
  <c r="O4101" i="35"/>
  <c r="O4102" i="35"/>
  <c r="O4103" i="35"/>
  <c r="O4104" i="35"/>
  <c r="O4105" i="35"/>
  <c r="O4106" i="35"/>
  <c r="O4107" i="35"/>
  <c r="O4108" i="35"/>
  <c r="O4109" i="35"/>
  <c r="O4110" i="35"/>
  <c r="O4111" i="35"/>
  <c r="O4112" i="35"/>
  <c r="O4113" i="35"/>
  <c r="O4114" i="35"/>
  <c r="O4115" i="35"/>
  <c r="O4116" i="35"/>
  <c r="O4117" i="35"/>
  <c r="O4118" i="35"/>
  <c r="O4119" i="35"/>
  <c r="O4120" i="35"/>
  <c r="O4121" i="35"/>
  <c r="O4122" i="35"/>
  <c r="O4123" i="35"/>
  <c r="O4124" i="35"/>
  <c r="O4125" i="35"/>
  <c r="O4126" i="35"/>
  <c r="O4127" i="35"/>
  <c r="O4128" i="35"/>
  <c r="O4129" i="35"/>
  <c r="O4130" i="35"/>
  <c r="O4131" i="35"/>
  <c r="O4132" i="35"/>
  <c r="O4133" i="35"/>
  <c r="O4134" i="35"/>
  <c r="O4135" i="35"/>
  <c r="O4136" i="35"/>
  <c r="O4137" i="35"/>
  <c r="O4138" i="35"/>
  <c r="O4139" i="35"/>
  <c r="O4140" i="35"/>
  <c r="O4141" i="35"/>
  <c r="O4142" i="35"/>
  <c r="O4143" i="35"/>
  <c r="O4144" i="35"/>
  <c r="O4145" i="35"/>
  <c r="O4146" i="35"/>
  <c r="O4147" i="35"/>
  <c r="O4148" i="35"/>
  <c r="O4149" i="35"/>
  <c r="O4150" i="35"/>
  <c r="O4151" i="35"/>
  <c r="O4152" i="35"/>
  <c r="O4153" i="35"/>
  <c r="O4154" i="35"/>
  <c r="O4155" i="35"/>
  <c r="O4156" i="35"/>
  <c r="O4157" i="35"/>
  <c r="O4158" i="35"/>
  <c r="O4159" i="35"/>
  <c r="O4160" i="35"/>
  <c r="O4161" i="35"/>
  <c r="O4162" i="35"/>
  <c r="O4163" i="35"/>
  <c r="O4164" i="35"/>
  <c r="O4165" i="35"/>
  <c r="O4166" i="35"/>
  <c r="O4167" i="35"/>
  <c r="O4168" i="35"/>
  <c r="O4169" i="35"/>
  <c r="O4170" i="35"/>
  <c r="O4171" i="35"/>
  <c r="O4172" i="35"/>
  <c r="O4173" i="35"/>
  <c r="O4174" i="35"/>
  <c r="O4175" i="35"/>
  <c r="O4176" i="35"/>
  <c r="O4177" i="35"/>
  <c r="O4178" i="35"/>
  <c r="O4179" i="35"/>
  <c r="O4180" i="35"/>
  <c r="O4181" i="35"/>
  <c r="O4182" i="35"/>
  <c r="O4183" i="35"/>
  <c r="O4184" i="35"/>
  <c r="O4185" i="35"/>
  <c r="O4186" i="35"/>
  <c r="O4187" i="35"/>
  <c r="O4188" i="35"/>
  <c r="O4189" i="35"/>
  <c r="O4190" i="35"/>
  <c r="O4191" i="35"/>
  <c r="O4192" i="35"/>
  <c r="O4193" i="35"/>
  <c r="O4194" i="35"/>
  <c r="O4195" i="35"/>
  <c r="O4196" i="35"/>
  <c r="O4197" i="35"/>
  <c r="O4198" i="35"/>
  <c r="O4199" i="35"/>
  <c r="O4200" i="35"/>
  <c r="O4201" i="35"/>
  <c r="O4202" i="35"/>
  <c r="O4203" i="35"/>
  <c r="O4204" i="35"/>
  <c r="O4205" i="35"/>
  <c r="O4206" i="35"/>
  <c r="O4207" i="35"/>
  <c r="O4208" i="35"/>
  <c r="O4209" i="35"/>
  <c r="O4210" i="35"/>
  <c r="O4211" i="35"/>
  <c r="O4212" i="35"/>
  <c r="O4213" i="35"/>
  <c r="O4214" i="35"/>
  <c r="O4215" i="35"/>
  <c r="O4216" i="35"/>
  <c r="O4217" i="35"/>
  <c r="O4218" i="35"/>
  <c r="O4219" i="35"/>
  <c r="O4220" i="35"/>
  <c r="O4221" i="35"/>
  <c r="O4222" i="35"/>
  <c r="O4223" i="35"/>
  <c r="O4224" i="35"/>
  <c r="O4225" i="35"/>
  <c r="O4226" i="35"/>
  <c r="O4227" i="35"/>
  <c r="O4228" i="35"/>
  <c r="O4229" i="35"/>
  <c r="O4230" i="35"/>
  <c r="O4231" i="35"/>
  <c r="O4232" i="35"/>
  <c r="O4233" i="35"/>
  <c r="O4234" i="35"/>
  <c r="O4235" i="35"/>
  <c r="O4236" i="35"/>
  <c r="O4237" i="35"/>
  <c r="O4238" i="35"/>
  <c r="O4239" i="35"/>
  <c r="O4240" i="35"/>
  <c r="O4241" i="35"/>
  <c r="O4242" i="35"/>
  <c r="O4243" i="35"/>
  <c r="O4244" i="35"/>
  <c r="O4245" i="35"/>
  <c r="O4246" i="35"/>
  <c r="O4247" i="35"/>
  <c r="O4248" i="35"/>
  <c r="O4249" i="35"/>
  <c r="O4250" i="35"/>
  <c r="O4251" i="35"/>
  <c r="O4252" i="35"/>
  <c r="O4253" i="35"/>
  <c r="O4254" i="35"/>
  <c r="O4255" i="35"/>
  <c r="O4256" i="35"/>
  <c r="O4257" i="35"/>
  <c r="O4258" i="35"/>
  <c r="O4259" i="35"/>
  <c r="O4260" i="35"/>
  <c r="O4261" i="35"/>
  <c r="O4262" i="35"/>
  <c r="O4263" i="35"/>
  <c r="O4264" i="35"/>
  <c r="O4265" i="35"/>
  <c r="O4266" i="35"/>
  <c r="O4267" i="35"/>
  <c r="O4268" i="35"/>
  <c r="O4269" i="35"/>
  <c r="O4270" i="35"/>
  <c r="O4271" i="35"/>
  <c r="O4272" i="35"/>
  <c r="O4273" i="35"/>
  <c r="O4274" i="35"/>
  <c r="O4275" i="35"/>
  <c r="O4276" i="35"/>
  <c r="O4277" i="35"/>
  <c r="O4278" i="35"/>
  <c r="O4279" i="35"/>
  <c r="O4280" i="35"/>
  <c r="O4281" i="35"/>
  <c r="O4282" i="35"/>
  <c r="O4283" i="35"/>
  <c r="O4284" i="35"/>
  <c r="O4285" i="35"/>
  <c r="O4286" i="35"/>
  <c r="O4287" i="35"/>
  <c r="O4288" i="35"/>
  <c r="O4289" i="35"/>
  <c r="O4290" i="35"/>
  <c r="O4291" i="35"/>
  <c r="O4292" i="35"/>
  <c r="O4293" i="35"/>
  <c r="O4294" i="35"/>
  <c r="O4295" i="35"/>
  <c r="O4296" i="35"/>
  <c r="O4297" i="35"/>
  <c r="O4298" i="35"/>
  <c r="O4299" i="35"/>
  <c r="O4300" i="35"/>
  <c r="O4301" i="35"/>
  <c r="O4302" i="35"/>
  <c r="O4303" i="35"/>
  <c r="O4304" i="35"/>
  <c r="O4305" i="35"/>
  <c r="O4306" i="35"/>
  <c r="O4307" i="35"/>
  <c r="O4308" i="35"/>
  <c r="O4309" i="35"/>
  <c r="O4310" i="35"/>
  <c r="O4311" i="35"/>
  <c r="O4312" i="35"/>
  <c r="O4313" i="35"/>
  <c r="O4314" i="35"/>
  <c r="O4315" i="35"/>
  <c r="O4316" i="35"/>
  <c r="O4317" i="35"/>
  <c r="O4318" i="35"/>
  <c r="O4319" i="35"/>
  <c r="O4320" i="35"/>
  <c r="O4321" i="35"/>
  <c r="O4322" i="35"/>
  <c r="O4323" i="35"/>
  <c r="O4324" i="35"/>
  <c r="O4325" i="35"/>
  <c r="O4326" i="35"/>
  <c r="O4327" i="35"/>
  <c r="O4328" i="35"/>
  <c r="O4329" i="35"/>
  <c r="O4330" i="35"/>
  <c r="O4331" i="35"/>
  <c r="O4332" i="35"/>
  <c r="O4333" i="35"/>
  <c r="O4334" i="35"/>
  <c r="O4335" i="35"/>
  <c r="O4336" i="35"/>
  <c r="O4337" i="35"/>
  <c r="O4338" i="35"/>
  <c r="O4339" i="35"/>
  <c r="O4340" i="35"/>
  <c r="O4341" i="35"/>
  <c r="O4342" i="35"/>
  <c r="O4343" i="35"/>
  <c r="O4344" i="35"/>
  <c r="O4345" i="35"/>
  <c r="O4346" i="35"/>
  <c r="O4347" i="35"/>
  <c r="O4348" i="35"/>
  <c r="O4349" i="35"/>
  <c r="O4350" i="35"/>
  <c r="O4351" i="35"/>
  <c r="O4352" i="35"/>
  <c r="O4353" i="35"/>
  <c r="O4354" i="35"/>
  <c r="O4355" i="35"/>
  <c r="O4356" i="35"/>
  <c r="O4357" i="35"/>
  <c r="O4358" i="35"/>
  <c r="O4359" i="35"/>
  <c r="O4360" i="35"/>
  <c r="O4361" i="35"/>
  <c r="O4362" i="35"/>
  <c r="O4363" i="35"/>
  <c r="O4364" i="35"/>
  <c r="O4365" i="35"/>
  <c r="O4366" i="35"/>
  <c r="O4367" i="35"/>
  <c r="O4368" i="35"/>
  <c r="O4369" i="35"/>
  <c r="O4370" i="35"/>
  <c r="O4371" i="35"/>
  <c r="O4372" i="35"/>
  <c r="O4373" i="35"/>
  <c r="O4374" i="35"/>
  <c r="O4375" i="35"/>
  <c r="O4376" i="35"/>
  <c r="O4377" i="35"/>
  <c r="O4378" i="35"/>
  <c r="O4379" i="35"/>
  <c r="O4380" i="35"/>
  <c r="O4381" i="35"/>
  <c r="O4382" i="35"/>
  <c r="O4383" i="35"/>
  <c r="O4384" i="35"/>
  <c r="O4385" i="35"/>
  <c r="O4386" i="35"/>
  <c r="O4387" i="35"/>
  <c r="O4388" i="35"/>
  <c r="O4389" i="35"/>
  <c r="O4390" i="35"/>
  <c r="O4391" i="35"/>
  <c r="O4392" i="35"/>
  <c r="O4393" i="35"/>
  <c r="O4394" i="35"/>
  <c r="O4395" i="35"/>
  <c r="O4396" i="35"/>
  <c r="O4397" i="35"/>
  <c r="O4398" i="35"/>
  <c r="O4399" i="35"/>
  <c r="O4400" i="35"/>
  <c r="O4401" i="35"/>
  <c r="O4402" i="35"/>
  <c r="O4403" i="35"/>
  <c r="O4404" i="35"/>
  <c r="O4405" i="35"/>
  <c r="O4406" i="35"/>
  <c r="O4407" i="35"/>
  <c r="O4408" i="35"/>
  <c r="O4409" i="35"/>
  <c r="O4410" i="35"/>
  <c r="O4411" i="35"/>
  <c r="O4412" i="35"/>
  <c r="O4413" i="35"/>
  <c r="O4414" i="35"/>
  <c r="O4415" i="35"/>
  <c r="O4416" i="35"/>
  <c r="O4417" i="35"/>
  <c r="O4418" i="35"/>
  <c r="O4419" i="35"/>
  <c r="O4420" i="35"/>
  <c r="O4421" i="35"/>
  <c r="O4422" i="35"/>
  <c r="O4423" i="35"/>
  <c r="O4424" i="35"/>
  <c r="O4425" i="35"/>
  <c r="O4426" i="35"/>
  <c r="O4427" i="35"/>
  <c r="O4428" i="35"/>
  <c r="O4429" i="35"/>
  <c r="O4430" i="35"/>
  <c r="O4431" i="35"/>
  <c r="O4432" i="35"/>
  <c r="O4433" i="35"/>
  <c r="O4434" i="35"/>
  <c r="O4435" i="35"/>
  <c r="O4436" i="35"/>
  <c r="O4437" i="35"/>
  <c r="O4438" i="35"/>
  <c r="O4439" i="35"/>
  <c r="O4440" i="35"/>
  <c r="O4441" i="35"/>
  <c r="O4442" i="35"/>
  <c r="O4443" i="35"/>
  <c r="O4444" i="35"/>
  <c r="O4445" i="35"/>
  <c r="O4446" i="35"/>
  <c r="O4447" i="35"/>
  <c r="O4448" i="35"/>
  <c r="O4449" i="35"/>
  <c r="O4450" i="35"/>
  <c r="O4451" i="35"/>
  <c r="O4452" i="35"/>
  <c r="O4453" i="35"/>
  <c r="O4454" i="35"/>
  <c r="O4455" i="35"/>
  <c r="O4456" i="35"/>
  <c r="O4457" i="35"/>
  <c r="O4458" i="35"/>
  <c r="O4459" i="35"/>
  <c r="O4460" i="35"/>
  <c r="O4461" i="35"/>
  <c r="O4462" i="35"/>
  <c r="O4463" i="35"/>
  <c r="O4464" i="35"/>
  <c r="O4465" i="35"/>
  <c r="O4466" i="35"/>
  <c r="O4467" i="35"/>
  <c r="O4468" i="35"/>
  <c r="O4469" i="35"/>
  <c r="O4470" i="35"/>
  <c r="O4471" i="35"/>
  <c r="O4472" i="35"/>
  <c r="O4473" i="35"/>
  <c r="O4474" i="35"/>
  <c r="O4475" i="35"/>
  <c r="O4476" i="35"/>
  <c r="Q9" i="35"/>
  <c r="P9" i="35" s="1"/>
  <c r="Q10" i="35"/>
  <c r="P10" i="35" s="1"/>
  <c r="Q11" i="35"/>
  <c r="P11" i="35" s="1"/>
  <c r="Q12" i="35"/>
  <c r="P12" i="35" s="1"/>
  <c r="Q13" i="35"/>
  <c r="P13" i="35" s="1"/>
  <c r="Q14" i="35"/>
  <c r="P14" i="35" s="1"/>
  <c r="Q15" i="35"/>
  <c r="P15" i="35" s="1"/>
  <c r="Q16" i="35"/>
  <c r="P16" i="35" s="1"/>
  <c r="Q17" i="35"/>
  <c r="P17" i="35" s="1"/>
  <c r="Q18" i="35"/>
  <c r="P18" i="35" s="1"/>
  <c r="Q19" i="35"/>
  <c r="P19" i="35" s="1"/>
  <c r="Q20" i="35"/>
  <c r="P20" i="35" s="1"/>
  <c r="Q21" i="35"/>
  <c r="P21" i="35" s="1"/>
  <c r="Q22" i="35"/>
  <c r="P22" i="35" s="1"/>
  <c r="Q23" i="35"/>
  <c r="P23" i="35" s="1"/>
  <c r="Q24" i="35"/>
  <c r="P24" i="35" s="1"/>
  <c r="Q25" i="35"/>
  <c r="P25" i="35" s="1"/>
  <c r="Q26" i="35"/>
  <c r="P26" i="35" s="1"/>
  <c r="Q27" i="35"/>
  <c r="P27" i="35" s="1"/>
  <c r="Q28" i="35"/>
  <c r="P28" i="35" s="1"/>
  <c r="Q29" i="35"/>
  <c r="P29" i="35" s="1"/>
  <c r="Q30" i="35"/>
  <c r="P30" i="35" s="1"/>
  <c r="Q31" i="35"/>
  <c r="P31" i="35" s="1"/>
  <c r="Q32" i="35"/>
  <c r="P32" i="35" s="1"/>
  <c r="Q33" i="35"/>
  <c r="P33" i="35" s="1"/>
  <c r="Q34" i="35"/>
  <c r="P34" i="35" s="1"/>
  <c r="Q35" i="35"/>
  <c r="P35" i="35" s="1"/>
  <c r="Q36" i="35"/>
  <c r="P36" i="35" s="1"/>
  <c r="Q37" i="35"/>
  <c r="P37" i="35" s="1"/>
  <c r="Q38" i="35"/>
  <c r="P38" i="35" s="1"/>
  <c r="Q39" i="35"/>
  <c r="P39" i="35" s="1"/>
  <c r="Q40" i="35"/>
  <c r="P40" i="35" s="1"/>
  <c r="Q41" i="35"/>
  <c r="P41" i="35" s="1"/>
  <c r="Q42" i="35"/>
  <c r="P42" i="35" s="1"/>
  <c r="Q43" i="35"/>
  <c r="P43" i="35" s="1"/>
  <c r="Q44" i="35"/>
  <c r="P44" i="35" s="1"/>
  <c r="Q45" i="35"/>
  <c r="P45" i="35" s="1"/>
  <c r="Q46" i="35"/>
  <c r="P46" i="35" s="1"/>
  <c r="Q47" i="35"/>
  <c r="P47" i="35" s="1"/>
  <c r="Q48" i="35"/>
  <c r="P48" i="35" s="1"/>
  <c r="Q49" i="35"/>
  <c r="P49" i="35" s="1"/>
  <c r="Q50" i="35"/>
  <c r="P50" i="35" s="1"/>
  <c r="Q51" i="35"/>
  <c r="P51" i="35" s="1"/>
  <c r="Q52" i="35"/>
  <c r="P52" i="35" s="1"/>
  <c r="Q53" i="35"/>
  <c r="P53" i="35" s="1"/>
  <c r="Q54" i="35"/>
  <c r="P54" i="35" s="1"/>
  <c r="Q55" i="35"/>
  <c r="P55" i="35" s="1"/>
  <c r="Q56" i="35"/>
  <c r="P56" i="35" s="1"/>
  <c r="Q57" i="35"/>
  <c r="P57" i="35" s="1"/>
  <c r="Q58" i="35"/>
  <c r="P58" i="35" s="1"/>
  <c r="Q59" i="35"/>
  <c r="P59" i="35" s="1"/>
  <c r="Q60" i="35"/>
  <c r="P60" i="35" s="1"/>
  <c r="Q61" i="35"/>
  <c r="P61" i="35" s="1"/>
  <c r="Q62" i="35"/>
  <c r="P62" i="35" s="1"/>
  <c r="Q63" i="35"/>
  <c r="P63" i="35" s="1"/>
  <c r="Q64" i="35"/>
  <c r="P64" i="35" s="1"/>
  <c r="Q65" i="35"/>
  <c r="P65" i="35" s="1"/>
  <c r="Q66" i="35"/>
  <c r="P66" i="35" s="1"/>
  <c r="Q67" i="35"/>
  <c r="P67" i="35" s="1"/>
  <c r="Q68" i="35"/>
  <c r="P68" i="35" s="1"/>
  <c r="Q69" i="35"/>
  <c r="P69" i="35" s="1"/>
  <c r="Q70" i="35"/>
  <c r="P70" i="35" s="1"/>
  <c r="Q71" i="35"/>
  <c r="P71" i="35" s="1"/>
  <c r="Q72" i="35"/>
  <c r="P72" i="35" s="1"/>
  <c r="Q73" i="35"/>
  <c r="P73" i="35" s="1"/>
  <c r="Q74" i="35"/>
  <c r="P74" i="35" s="1"/>
  <c r="Q75" i="35"/>
  <c r="P75" i="35" s="1"/>
  <c r="Q76" i="35"/>
  <c r="P76" i="35" s="1"/>
  <c r="Q77" i="35"/>
  <c r="P77" i="35" s="1"/>
  <c r="Q78" i="35"/>
  <c r="P78" i="35" s="1"/>
  <c r="Q79" i="35"/>
  <c r="P79" i="35" s="1"/>
  <c r="Q80" i="35"/>
  <c r="P80" i="35" s="1"/>
  <c r="Q81" i="35"/>
  <c r="P81" i="35" s="1"/>
  <c r="Q82" i="35"/>
  <c r="P82" i="35" s="1"/>
  <c r="Q83" i="35"/>
  <c r="P83" i="35" s="1"/>
  <c r="Q84" i="35"/>
  <c r="P84" i="35" s="1"/>
  <c r="Q85" i="35"/>
  <c r="P85" i="35" s="1"/>
  <c r="Q86" i="35"/>
  <c r="P86" i="35" s="1"/>
  <c r="Q87" i="35"/>
  <c r="P87" i="35" s="1"/>
  <c r="Q88" i="35"/>
  <c r="P88" i="35" s="1"/>
  <c r="Q89" i="35"/>
  <c r="P89" i="35" s="1"/>
  <c r="Q90" i="35"/>
  <c r="P90" i="35" s="1"/>
  <c r="Q91" i="35"/>
  <c r="P91" i="35" s="1"/>
  <c r="Q92" i="35"/>
  <c r="P92" i="35" s="1"/>
  <c r="Q93" i="35"/>
  <c r="P93" i="35" s="1"/>
  <c r="Q94" i="35"/>
  <c r="P94" i="35" s="1"/>
  <c r="Q95" i="35"/>
  <c r="P95" i="35" s="1"/>
  <c r="Q96" i="35"/>
  <c r="P96" i="35" s="1"/>
  <c r="Q97" i="35"/>
  <c r="P97" i="35" s="1"/>
  <c r="Q98" i="35"/>
  <c r="P98" i="35" s="1"/>
  <c r="Q99" i="35"/>
  <c r="P99" i="35" s="1"/>
  <c r="Q100" i="35"/>
  <c r="P100" i="35" s="1"/>
  <c r="Q101" i="35"/>
  <c r="P101" i="35" s="1"/>
  <c r="Q102" i="35"/>
  <c r="P102" i="35" s="1"/>
  <c r="Q103" i="35"/>
  <c r="P103" i="35" s="1"/>
  <c r="Q104" i="35"/>
  <c r="P104" i="35" s="1"/>
  <c r="Q105" i="35"/>
  <c r="P105" i="35" s="1"/>
  <c r="Q106" i="35"/>
  <c r="P106" i="35" s="1"/>
  <c r="Q107" i="35"/>
  <c r="P107" i="35" s="1"/>
  <c r="Q108" i="35"/>
  <c r="P108" i="35" s="1"/>
  <c r="Q109" i="35"/>
  <c r="P109" i="35" s="1"/>
  <c r="Q110" i="35"/>
  <c r="P110" i="35" s="1"/>
  <c r="Q111" i="35"/>
  <c r="P111" i="35" s="1"/>
  <c r="Q112" i="35"/>
  <c r="P112" i="35" s="1"/>
  <c r="Q113" i="35"/>
  <c r="P113" i="35" s="1"/>
  <c r="Q114" i="35"/>
  <c r="P114" i="35" s="1"/>
  <c r="Q115" i="35"/>
  <c r="P115" i="35" s="1"/>
  <c r="Q116" i="35"/>
  <c r="P116" i="35" s="1"/>
  <c r="Q117" i="35"/>
  <c r="P117" i="35" s="1"/>
  <c r="Q118" i="35"/>
  <c r="P118" i="35" s="1"/>
  <c r="Q119" i="35"/>
  <c r="P119" i="35" s="1"/>
  <c r="Q120" i="35"/>
  <c r="P120" i="35" s="1"/>
  <c r="Q121" i="35"/>
  <c r="P121" i="35" s="1"/>
  <c r="Q122" i="35"/>
  <c r="P122" i="35" s="1"/>
  <c r="Q123" i="35"/>
  <c r="P123" i="35" s="1"/>
  <c r="Q124" i="35"/>
  <c r="P124" i="35" s="1"/>
  <c r="Q125" i="35"/>
  <c r="P125" i="35" s="1"/>
  <c r="Q126" i="35"/>
  <c r="P126" i="35" s="1"/>
  <c r="Q127" i="35"/>
  <c r="P127" i="35" s="1"/>
  <c r="Q128" i="35"/>
  <c r="P128" i="35" s="1"/>
  <c r="Q129" i="35"/>
  <c r="P129" i="35" s="1"/>
  <c r="Q130" i="35"/>
  <c r="P130" i="35" s="1"/>
  <c r="Q131" i="35"/>
  <c r="P131" i="35" s="1"/>
  <c r="Q132" i="35"/>
  <c r="P132" i="35" s="1"/>
  <c r="Q133" i="35"/>
  <c r="P133" i="35" s="1"/>
  <c r="Q134" i="35"/>
  <c r="P134" i="35" s="1"/>
  <c r="Q135" i="35"/>
  <c r="P135" i="35" s="1"/>
  <c r="Q136" i="35"/>
  <c r="P136" i="35" s="1"/>
  <c r="Q137" i="35"/>
  <c r="P137" i="35" s="1"/>
  <c r="Q138" i="35"/>
  <c r="P138" i="35" s="1"/>
  <c r="Q139" i="35"/>
  <c r="P139" i="35" s="1"/>
  <c r="Q140" i="35"/>
  <c r="P140" i="35" s="1"/>
  <c r="Q141" i="35"/>
  <c r="P141" i="35" s="1"/>
  <c r="Q142" i="35"/>
  <c r="P142" i="35" s="1"/>
  <c r="Q143" i="35"/>
  <c r="P143" i="35" s="1"/>
  <c r="Q144" i="35"/>
  <c r="P144" i="35" s="1"/>
  <c r="Q145" i="35"/>
  <c r="P145" i="35" s="1"/>
  <c r="Q146" i="35"/>
  <c r="P146" i="35" s="1"/>
  <c r="Q147" i="35"/>
  <c r="P147" i="35" s="1"/>
  <c r="Q148" i="35"/>
  <c r="P148" i="35" s="1"/>
  <c r="Q149" i="35"/>
  <c r="P149" i="35" s="1"/>
  <c r="Q150" i="35"/>
  <c r="P150" i="35" s="1"/>
  <c r="Q151" i="35"/>
  <c r="P151" i="35" s="1"/>
  <c r="Q152" i="35"/>
  <c r="P152" i="35" s="1"/>
  <c r="Q153" i="35"/>
  <c r="P153" i="35" s="1"/>
  <c r="Q154" i="35"/>
  <c r="P154" i="35" s="1"/>
  <c r="Q155" i="35"/>
  <c r="P155" i="35" s="1"/>
  <c r="Q156" i="35"/>
  <c r="P156" i="35" s="1"/>
  <c r="Q157" i="35"/>
  <c r="P157" i="35" s="1"/>
  <c r="Q158" i="35"/>
  <c r="P158" i="35" s="1"/>
  <c r="Q159" i="35"/>
  <c r="P159" i="35" s="1"/>
  <c r="Q160" i="35"/>
  <c r="P160" i="35" s="1"/>
  <c r="Q161" i="35"/>
  <c r="P161" i="35" s="1"/>
  <c r="Q162" i="35"/>
  <c r="P162" i="35" s="1"/>
  <c r="Q163" i="35"/>
  <c r="P163" i="35" s="1"/>
  <c r="Q164" i="35"/>
  <c r="P164" i="35" s="1"/>
  <c r="Q165" i="35"/>
  <c r="P165" i="35" s="1"/>
  <c r="Q166" i="35"/>
  <c r="P166" i="35" s="1"/>
  <c r="Q167" i="35"/>
  <c r="P167" i="35" s="1"/>
  <c r="Q168" i="35"/>
  <c r="P168" i="35" s="1"/>
  <c r="Q169" i="35"/>
  <c r="P169" i="35" s="1"/>
  <c r="Q170" i="35"/>
  <c r="P170" i="35" s="1"/>
  <c r="Q171" i="35"/>
  <c r="P171" i="35" s="1"/>
  <c r="Q172" i="35"/>
  <c r="P172" i="35" s="1"/>
  <c r="Q173" i="35"/>
  <c r="P173" i="35" s="1"/>
  <c r="Q174" i="35"/>
  <c r="P174" i="35" s="1"/>
  <c r="Q175" i="35"/>
  <c r="P175" i="35" s="1"/>
  <c r="Q176" i="35"/>
  <c r="P176" i="35" s="1"/>
  <c r="Q177" i="35"/>
  <c r="P177" i="35" s="1"/>
  <c r="Q178" i="35"/>
  <c r="P178" i="35" s="1"/>
  <c r="Q179" i="35"/>
  <c r="P179" i="35" s="1"/>
  <c r="Q180" i="35"/>
  <c r="P180" i="35" s="1"/>
  <c r="Q181" i="35"/>
  <c r="P181" i="35" s="1"/>
  <c r="Q182" i="35"/>
  <c r="P182" i="35" s="1"/>
  <c r="Q183" i="35"/>
  <c r="P183" i="35" s="1"/>
  <c r="Q184" i="35"/>
  <c r="P184" i="35" s="1"/>
  <c r="Q185" i="35"/>
  <c r="P185" i="35" s="1"/>
  <c r="Q186" i="35"/>
  <c r="P186" i="35" s="1"/>
  <c r="Q187" i="35"/>
  <c r="P187" i="35" s="1"/>
  <c r="Q188" i="35"/>
  <c r="P188" i="35" s="1"/>
  <c r="Q189" i="35"/>
  <c r="P189" i="35" s="1"/>
  <c r="Q190" i="35"/>
  <c r="P190" i="35" s="1"/>
  <c r="Q191" i="35"/>
  <c r="P191" i="35" s="1"/>
  <c r="Q192" i="35"/>
  <c r="P192" i="35" s="1"/>
  <c r="Q193" i="35"/>
  <c r="P193" i="35" s="1"/>
  <c r="Q194" i="35"/>
  <c r="P194" i="35" s="1"/>
  <c r="Q195" i="35"/>
  <c r="P195" i="35" s="1"/>
  <c r="Q196" i="35"/>
  <c r="P196" i="35" s="1"/>
  <c r="Q197" i="35"/>
  <c r="P197" i="35" s="1"/>
  <c r="Q198" i="35"/>
  <c r="P198" i="35" s="1"/>
  <c r="Q199" i="35"/>
  <c r="P199" i="35" s="1"/>
  <c r="Q200" i="35"/>
  <c r="P200" i="35" s="1"/>
  <c r="Q201" i="35"/>
  <c r="P201" i="35" s="1"/>
  <c r="Q202" i="35"/>
  <c r="P202" i="35" s="1"/>
  <c r="Q203" i="35"/>
  <c r="P203" i="35" s="1"/>
  <c r="Q204" i="35"/>
  <c r="P204" i="35" s="1"/>
  <c r="Q205" i="35"/>
  <c r="P205" i="35" s="1"/>
  <c r="Q206" i="35"/>
  <c r="P206" i="35" s="1"/>
  <c r="Q207" i="35"/>
  <c r="P207" i="35" s="1"/>
  <c r="Q208" i="35"/>
  <c r="P208" i="35" s="1"/>
  <c r="Q209" i="35"/>
  <c r="P209" i="35" s="1"/>
  <c r="Q210" i="35"/>
  <c r="P210" i="35" s="1"/>
  <c r="Q211" i="35"/>
  <c r="P211" i="35" s="1"/>
  <c r="Q212" i="35"/>
  <c r="P212" i="35" s="1"/>
  <c r="Q213" i="35"/>
  <c r="P213" i="35" s="1"/>
  <c r="Q214" i="35"/>
  <c r="P214" i="35" s="1"/>
  <c r="Q215" i="35"/>
  <c r="P215" i="35" s="1"/>
  <c r="Q216" i="35"/>
  <c r="P216" i="35" s="1"/>
  <c r="Q217" i="35"/>
  <c r="P217" i="35" s="1"/>
  <c r="Q218" i="35"/>
  <c r="P218" i="35" s="1"/>
  <c r="Q219" i="35"/>
  <c r="P219" i="35" s="1"/>
  <c r="Q220" i="35"/>
  <c r="P220" i="35" s="1"/>
  <c r="Q221" i="35"/>
  <c r="P221" i="35" s="1"/>
  <c r="Q222" i="35"/>
  <c r="P222" i="35" s="1"/>
  <c r="Q223" i="35"/>
  <c r="P223" i="35" s="1"/>
  <c r="Q224" i="35"/>
  <c r="P224" i="35" s="1"/>
  <c r="Q225" i="35"/>
  <c r="P225" i="35" s="1"/>
  <c r="Q226" i="35"/>
  <c r="P226" i="35" s="1"/>
  <c r="Q227" i="35"/>
  <c r="P227" i="35" s="1"/>
  <c r="Q228" i="35"/>
  <c r="P228" i="35" s="1"/>
  <c r="Q229" i="35"/>
  <c r="P229" i="35" s="1"/>
  <c r="Q230" i="35"/>
  <c r="P230" i="35" s="1"/>
  <c r="Q231" i="35"/>
  <c r="P231" i="35" s="1"/>
  <c r="Q232" i="35"/>
  <c r="P232" i="35" s="1"/>
  <c r="Q233" i="35"/>
  <c r="P233" i="35" s="1"/>
  <c r="Q234" i="35"/>
  <c r="P234" i="35" s="1"/>
  <c r="Q235" i="35"/>
  <c r="P235" i="35" s="1"/>
  <c r="Q236" i="35"/>
  <c r="P236" i="35" s="1"/>
  <c r="Q237" i="35"/>
  <c r="P237" i="35" s="1"/>
  <c r="Q238" i="35"/>
  <c r="P238" i="35" s="1"/>
  <c r="Q239" i="35"/>
  <c r="P239" i="35" s="1"/>
  <c r="Q240" i="35"/>
  <c r="P240" i="35" s="1"/>
  <c r="Q241" i="35"/>
  <c r="P241" i="35" s="1"/>
  <c r="Q242" i="35"/>
  <c r="P242" i="35" s="1"/>
  <c r="Q243" i="35"/>
  <c r="P243" i="35" s="1"/>
  <c r="Q244" i="35"/>
  <c r="P244" i="35" s="1"/>
  <c r="Q245" i="35"/>
  <c r="P245" i="35" s="1"/>
  <c r="Q246" i="35"/>
  <c r="P246" i="35" s="1"/>
  <c r="Q247" i="35"/>
  <c r="P247" i="35" s="1"/>
  <c r="Q248" i="35"/>
  <c r="P248" i="35" s="1"/>
  <c r="Q249" i="35"/>
  <c r="P249" i="35" s="1"/>
  <c r="Q250" i="35"/>
  <c r="P250" i="35" s="1"/>
  <c r="Q251" i="35"/>
  <c r="P251" i="35" s="1"/>
  <c r="Q252" i="35"/>
  <c r="P252" i="35" s="1"/>
  <c r="Q253" i="35"/>
  <c r="P253" i="35" s="1"/>
  <c r="Q254" i="35"/>
  <c r="P254" i="35" s="1"/>
  <c r="Q255" i="35"/>
  <c r="P255" i="35" s="1"/>
  <c r="Q256" i="35"/>
  <c r="P256" i="35" s="1"/>
  <c r="Q257" i="35"/>
  <c r="P257" i="35" s="1"/>
  <c r="Q258" i="35"/>
  <c r="P258" i="35" s="1"/>
  <c r="Q259" i="35"/>
  <c r="P259" i="35" s="1"/>
  <c r="Q260" i="35"/>
  <c r="P260" i="35" s="1"/>
  <c r="Q261" i="35"/>
  <c r="P261" i="35" s="1"/>
  <c r="Q262" i="35"/>
  <c r="P262" i="35" s="1"/>
  <c r="Q263" i="35"/>
  <c r="P263" i="35" s="1"/>
  <c r="Q264" i="35"/>
  <c r="P264" i="35" s="1"/>
  <c r="Q265" i="35"/>
  <c r="P265" i="35" s="1"/>
  <c r="Q266" i="35"/>
  <c r="P266" i="35" s="1"/>
  <c r="Q267" i="35"/>
  <c r="P267" i="35" s="1"/>
  <c r="Q268" i="35"/>
  <c r="P268" i="35" s="1"/>
  <c r="Q269" i="35"/>
  <c r="P269" i="35" s="1"/>
  <c r="Q270" i="35"/>
  <c r="P270" i="35" s="1"/>
  <c r="Q271" i="35"/>
  <c r="P271" i="35" s="1"/>
  <c r="Q272" i="35"/>
  <c r="P272" i="35" s="1"/>
  <c r="Q273" i="35"/>
  <c r="P273" i="35" s="1"/>
  <c r="Q274" i="35"/>
  <c r="P274" i="35" s="1"/>
  <c r="Q275" i="35"/>
  <c r="P275" i="35" s="1"/>
  <c r="Q276" i="35"/>
  <c r="P276" i="35" s="1"/>
  <c r="Q277" i="35"/>
  <c r="P277" i="35" s="1"/>
  <c r="Q278" i="35"/>
  <c r="P278" i="35" s="1"/>
  <c r="Q279" i="35"/>
  <c r="P279" i="35" s="1"/>
  <c r="Q280" i="35"/>
  <c r="P280" i="35" s="1"/>
  <c r="Q281" i="35"/>
  <c r="P281" i="35" s="1"/>
  <c r="Q282" i="35"/>
  <c r="P282" i="35" s="1"/>
  <c r="Q283" i="35"/>
  <c r="P283" i="35" s="1"/>
  <c r="Q284" i="35"/>
  <c r="P284" i="35" s="1"/>
  <c r="Q285" i="35"/>
  <c r="P285" i="35" s="1"/>
  <c r="Q286" i="35"/>
  <c r="P286" i="35" s="1"/>
  <c r="Q287" i="35"/>
  <c r="P287" i="35" s="1"/>
  <c r="Q288" i="35"/>
  <c r="P288" i="35" s="1"/>
  <c r="Q289" i="35"/>
  <c r="P289" i="35" s="1"/>
  <c r="Q290" i="35"/>
  <c r="P290" i="35" s="1"/>
  <c r="Q291" i="35"/>
  <c r="P291" i="35" s="1"/>
  <c r="Q292" i="35"/>
  <c r="P292" i="35" s="1"/>
  <c r="Q293" i="35"/>
  <c r="P293" i="35" s="1"/>
  <c r="Q294" i="35"/>
  <c r="P294" i="35" s="1"/>
  <c r="Q295" i="35"/>
  <c r="P295" i="35" s="1"/>
  <c r="Q296" i="35"/>
  <c r="P296" i="35" s="1"/>
  <c r="Q297" i="35"/>
  <c r="P297" i="35" s="1"/>
  <c r="Q298" i="35"/>
  <c r="P298" i="35" s="1"/>
  <c r="Q299" i="35"/>
  <c r="P299" i="35" s="1"/>
  <c r="Q300" i="35"/>
  <c r="P300" i="35" s="1"/>
  <c r="Q301" i="35"/>
  <c r="P301" i="35" s="1"/>
  <c r="Q302" i="35"/>
  <c r="P302" i="35" s="1"/>
  <c r="Q303" i="35"/>
  <c r="P303" i="35" s="1"/>
  <c r="Q304" i="35"/>
  <c r="P304" i="35" s="1"/>
  <c r="Q305" i="35"/>
  <c r="P305" i="35" s="1"/>
  <c r="Q306" i="35"/>
  <c r="P306" i="35" s="1"/>
  <c r="Q307" i="35"/>
  <c r="P307" i="35" s="1"/>
  <c r="Q308" i="35"/>
  <c r="P308" i="35" s="1"/>
  <c r="Q309" i="35"/>
  <c r="P309" i="35" s="1"/>
  <c r="Q310" i="35"/>
  <c r="P310" i="35" s="1"/>
  <c r="Q311" i="35"/>
  <c r="P311" i="35" s="1"/>
  <c r="Q312" i="35"/>
  <c r="P312" i="35" s="1"/>
  <c r="Q313" i="35"/>
  <c r="P313" i="35" s="1"/>
  <c r="Q314" i="35"/>
  <c r="P314" i="35" s="1"/>
  <c r="Q315" i="35"/>
  <c r="P315" i="35" s="1"/>
  <c r="Q316" i="35"/>
  <c r="P316" i="35" s="1"/>
  <c r="Q317" i="35"/>
  <c r="P317" i="35" s="1"/>
  <c r="Q318" i="35"/>
  <c r="P318" i="35" s="1"/>
  <c r="Q319" i="35"/>
  <c r="P319" i="35" s="1"/>
  <c r="Q320" i="35"/>
  <c r="P320" i="35" s="1"/>
  <c r="Q321" i="35"/>
  <c r="P321" i="35" s="1"/>
  <c r="Q322" i="35"/>
  <c r="P322" i="35" s="1"/>
  <c r="Q323" i="35"/>
  <c r="P323" i="35" s="1"/>
  <c r="Q324" i="35"/>
  <c r="P324" i="35" s="1"/>
  <c r="Q325" i="35"/>
  <c r="P325" i="35" s="1"/>
  <c r="Q326" i="35"/>
  <c r="P326" i="35" s="1"/>
  <c r="Q327" i="35"/>
  <c r="P327" i="35" s="1"/>
  <c r="Q328" i="35"/>
  <c r="P328" i="35" s="1"/>
  <c r="Q329" i="35"/>
  <c r="P329" i="35" s="1"/>
  <c r="Q330" i="35"/>
  <c r="P330" i="35" s="1"/>
  <c r="Q331" i="35"/>
  <c r="P331" i="35" s="1"/>
  <c r="Q332" i="35"/>
  <c r="P332" i="35" s="1"/>
  <c r="Q333" i="35"/>
  <c r="P333" i="35" s="1"/>
  <c r="Q334" i="35"/>
  <c r="P334" i="35" s="1"/>
  <c r="Q335" i="35"/>
  <c r="P335" i="35" s="1"/>
  <c r="Q336" i="35"/>
  <c r="P336" i="35" s="1"/>
  <c r="Q337" i="35"/>
  <c r="P337" i="35" s="1"/>
  <c r="Q338" i="35"/>
  <c r="P338" i="35" s="1"/>
  <c r="Q339" i="35"/>
  <c r="P339" i="35" s="1"/>
  <c r="Q340" i="35"/>
  <c r="P340" i="35" s="1"/>
  <c r="Q341" i="35"/>
  <c r="P341" i="35" s="1"/>
  <c r="Q342" i="35"/>
  <c r="P342" i="35" s="1"/>
  <c r="Q343" i="35"/>
  <c r="P343" i="35" s="1"/>
  <c r="Q344" i="35"/>
  <c r="P344" i="35" s="1"/>
  <c r="Q345" i="35"/>
  <c r="P345" i="35" s="1"/>
  <c r="Q346" i="35"/>
  <c r="P346" i="35" s="1"/>
  <c r="Q347" i="35"/>
  <c r="P347" i="35" s="1"/>
  <c r="Q348" i="35"/>
  <c r="P348" i="35" s="1"/>
  <c r="Q349" i="35"/>
  <c r="P349" i="35" s="1"/>
  <c r="Q350" i="35"/>
  <c r="P350" i="35" s="1"/>
  <c r="Q351" i="35"/>
  <c r="P351" i="35" s="1"/>
  <c r="Q352" i="35"/>
  <c r="P352" i="35" s="1"/>
  <c r="Q353" i="35"/>
  <c r="P353" i="35" s="1"/>
  <c r="Q354" i="35"/>
  <c r="P354" i="35" s="1"/>
  <c r="Q355" i="35"/>
  <c r="P355" i="35" s="1"/>
  <c r="Q356" i="35"/>
  <c r="P356" i="35" s="1"/>
  <c r="Q357" i="35"/>
  <c r="P357" i="35" s="1"/>
  <c r="Q358" i="35"/>
  <c r="P358" i="35" s="1"/>
  <c r="Q359" i="35"/>
  <c r="P359" i="35" s="1"/>
  <c r="Q360" i="35"/>
  <c r="P360" i="35" s="1"/>
  <c r="Q361" i="35"/>
  <c r="P361" i="35" s="1"/>
  <c r="Q362" i="35"/>
  <c r="P362" i="35" s="1"/>
  <c r="Q363" i="35"/>
  <c r="P363" i="35" s="1"/>
  <c r="Q364" i="35"/>
  <c r="P364" i="35" s="1"/>
  <c r="Q365" i="35"/>
  <c r="P365" i="35" s="1"/>
  <c r="Q366" i="35"/>
  <c r="P366" i="35" s="1"/>
  <c r="Q367" i="35"/>
  <c r="P367" i="35" s="1"/>
  <c r="Q368" i="35"/>
  <c r="P368" i="35" s="1"/>
  <c r="Q369" i="35"/>
  <c r="P369" i="35" s="1"/>
  <c r="Q370" i="35"/>
  <c r="P370" i="35" s="1"/>
  <c r="Q371" i="35"/>
  <c r="P371" i="35" s="1"/>
  <c r="Q372" i="35"/>
  <c r="P372" i="35" s="1"/>
  <c r="Q373" i="35"/>
  <c r="P373" i="35" s="1"/>
  <c r="Q374" i="35"/>
  <c r="P374" i="35" s="1"/>
  <c r="Q375" i="35"/>
  <c r="P375" i="35" s="1"/>
  <c r="Q376" i="35"/>
  <c r="P376" i="35" s="1"/>
  <c r="Q377" i="35"/>
  <c r="P377" i="35" s="1"/>
  <c r="Q378" i="35"/>
  <c r="P378" i="35" s="1"/>
  <c r="Q379" i="35"/>
  <c r="P379" i="35" s="1"/>
  <c r="Q380" i="35"/>
  <c r="P380" i="35" s="1"/>
  <c r="Q381" i="35"/>
  <c r="P381" i="35" s="1"/>
  <c r="Q382" i="35"/>
  <c r="P382" i="35" s="1"/>
  <c r="Q383" i="35"/>
  <c r="P383" i="35" s="1"/>
  <c r="Q384" i="35"/>
  <c r="P384" i="35" s="1"/>
  <c r="Q385" i="35"/>
  <c r="P385" i="35" s="1"/>
  <c r="Q386" i="35"/>
  <c r="P386" i="35" s="1"/>
  <c r="Q387" i="35"/>
  <c r="P387" i="35" s="1"/>
  <c r="Q388" i="35"/>
  <c r="P388" i="35" s="1"/>
  <c r="Q389" i="35"/>
  <c r="P389" i="35" s="1"/>
  <c r="Q390" i="35"/>
  <c r="P390" i="35" s="1"/>
  <c r="Q391" i="35"/>
  <c r="P391" i="35" s="1"/>
  <c r="Q392" i="35"/>
  <c r="P392" i="35" s="1"/>
  <c r="Q393" i="35"/>
  <c r="P393" i="35" s="1"/>
  <c r="Q394" i="35"/>
  <c r="P394" i="35" s="1"/>
  <c r="Q395" i="35"/>
  <c r="P395" i="35" s="1"/>
  <c r="Q396" i="35"/>
  <c r="P396" i="35" s="1"/>
  <c r="Q397" i="35"/>
  <c r="P397" i="35" s="1"/>
  <c r="Q398" i="35"/>
  <c r="P398" i="35" s="1"/>
  <c r="Q399" i="35"/>
  <c r="P399" i="35" s="1"/>
  <c r="Q400" i="35"/>
  <c r="P400" i="35" s="1"/>
  <c r="Q401" i="35"/>
  <c r="P401" i="35" s="1"/>
  <c r="Q402" i="35"/>
  <c r="P402" i="35" s="1"/>
  <c r="Q403" i="35"/>
  <c r="P403" i="35" s="1"/>
  <c r="Q404" i="35"/>
  <c r="P404" i="35" s="1"/>
  <c r="Q405" i="35"/>
  <c r="P405" i="35" s="1"/>
  <c r="Q406" i="35"/>
  <c r="P406" i="35" s="1"/>
  <c r="Q407" i="35"/>
  <c r="P407" i="35" s="1"/>
  <c r="Q408" i="35"/>
  <c r="P408" i="35" s="1"/>
  <c r="Q409" i="35"/>
  <c r="P409" i="35" s="1"/>
  <c r="Q410" i="35"/>
  <c r="P410" i="35" s="1"/>
  <c r="Q411" i="35"/>
  <c r="P411" i="35" s="1"/>
  <c r="Q412" i="35"/>
  <c r="P412" i="35" s="1"/>
  <c r="Q413" i="35"/>
  <c r="P413" i="35" s="1"/>
  <c r="Q414" i="35"/>
  <c r="P414" i="35" s="1"/>
  <c r="Q415" i="35"/>
  <c r="P415" i="35" s="1"/>
  <c r="Q416" i="35"/>
  <c r="P416" i="35" s="1"/>
  <c r="Q417" i="35"/>
  <c r="P417" i="35" s="1"/>
  <c r="Q418" i="35"/>
  <c r="P418" i="35" s="1"/>
  <c r="Q419" i="35"/>
  <c r="P419" i="35" s="1"/>
  <c r="Q420" i="35"/>
  <c r="P420" i="35" s="1"/>
  <c r="Q421" i="35"/>
  <c r="P421" i="35" s="1"/>
  <c r="Q422" i="35"/>
  <c r="P422" i="35" s="1"/>
  <c r="Q423" i="35"/>
  <c r="P423" i="35" s="1"/>
  <c r="Q424" i="35"/>
  <c r="P424" i="35" s="1"/>
  <c r="Q425" i="35"/>
  <c r="P425" i="35" s="1"/>
  <c r="Q426" i="35"/>
  <c r="P426" i="35" s="1"/>
  <c r="Q427" i="35"/>
  <c r="P427" i="35" s="1"/>
  <c r="Q428" i="35"/>
  <c r="P428" i="35" s="1"/>
  <c r="Q429" i="35"/>
  <c r="P429" i="35" s="1"/>
  <c r="Q430" i="35"/>
  <c r="P430" i="35" s="1"/>
  <c r="Q431" i="35"/>
  <c r="P431" i="35" s="1"/>
  <c r="Q432" i="35"/>
  <c r="P432" i="35" s="1"/>
  <c r="Q433" i="35"/>
  <c r="P433" i="35" s="1"/>
  <c r="Q434" i="35"/>
  <c r="P434" i="35" s="1"/>
  <c r="Q435" i="35"/>
  <c r="P435" i="35" s="1"/>
  <c r="Q436" i="35"/>
  <c r="P436" i="35" s="1"/>
  <c r="Q437" i="35"/>
  <c r="P437" i="35" s="1"/>
  <c r="Q438" i="35"/>
  <c r="P438" i="35" s="1"/>
  <c r="Q439" i="35"/>
  <c r="P439" i="35" s="1"/>
  <c r="Q440" i="35"/>
  <c r="P440" i="35" s="1"/>
  <c r="Q441" i="35"/>
  <c r="P441" i="35" s="1"/>
  <c r="Q442" i="35"/>
  <c r="P442" i="35" s="1"/>
  <c r="Q443" i="35"/>
  <c r="P443" i="35" s="1"/>
  <c r="Q444" i="35"/>
  <c r="P444" i="35" s="1"/>
  <c r="Q445" i="35"/>
  <c r="P445" i="35" s="1"/>
  <c r="Q446" i="35"/>
  <c r="P446" i="35" s="1"/>
  <c r="Q447" i="35"/>
  <c r="P447" i="35" s="1"/>
  <c r="Q448" i="35"/>
  <c r="P448" i="35" s="1"/>
  <c r="Q449" i="35"/>
  <c r="P449" i="35" s="1"/>
  <c r="Q450" i="35"/>
  <c r="P450" i="35" s="1"/>
  <c r="Q451" i="35"/>
  <c r="P451" i="35" s="1"/>
  <c r="Q452" i="35"/>
  <c r="P452" i="35" s="1"/>
  <c r="Q453" i="35"/>
  <c r="P453" i="35" s="1"/>
  <c r="Q454" i="35"/>
  <c r="P454" i="35" s="1"/>
  <c r="Q455" i="35"/>
  <c r="P455" i="35" s="1"/>
  <c r="Q456" i="35"/>
  <c r="P456" i="35" s="1"/>
  <c r="Q457" i="35"/>
  <c r="P457" i="35" s="1"/>
  <c r="Q458" i="35"/>
  <c r="P458" i="35" s="1"/>
  <c r="Q459" i="35"/>
  <c r="P459" i="35" s="1"/>
  <c r="Q460" i="35"/>
  <c r="P460" i="35" s="1"/>
  <c r="Q461" i="35"/>
  <c r="P461" i="35" s="1"/>
  <c r="Q462" i="35"/>
  <c r="P462" i="35" s="1"/>
  <c r="Q463" i="35"/>
  <c r="P463" i="35" s="1"/>
  <c r="Q464" i="35"/>
  <c r="P464" i="35" s="1"/>
  <c r="Q465" i="35"/>
  <c r="P465" i="35" s="1"/>
  <c r="Q466" i="35"/>
  <c r="P466" i="35" s="1"/>
  <c r="Q467" i="35"/>
  <c r="P467" i="35" s="1"/>
  <c r="Q468" i="35"/>
  <c r="P468" i="35" s="1"/>
  <c r="Q469" i="35"/>
  <c r="P469" i="35" s="1"/>
  <c r="Q470" i="35"/>
  <c r="P470" i="35" s="1"/>
  <c r="Q471" i="35"/>
  <c r="P471" i="35" s="1"/>
  <c r="Q472" i="35"/>
  <c r="P472" i="35" s="1"/>
  <c r="Q473" i="35"/>
  <c r="P473" i="35" s="1"/>
  <c r="Q474" i="35"/>
  <c r="P474" i="35" s="1"/>
  <c r="Q475" i="35"/>
  <c r="P475" i="35" s="1"/>
  <c r="Q476" i="35"/>
  <c r="P476" i="35" s="1"/>
  <c r="Q477" i="35"/>
  <c r="P477" i="35" s="1"/>
  <c r="Q478" i="35"/>
  <c r="P478" i="35" s="1"/>
  <c r="Q479" i="35"/>
  <c r="P479" i="35" s="1"/>
  <c r="Q480" i="35"/>
  <c r="P480" i="35" s="1"/>
  <c r="Q481" i="35"/>
  <c r="P481" i="35" s="1"/>
  <c r="Q482" i="35"/>
  <c r="P482" i="35" s="1"/>
  <c r="Q483" i="35"/>
  <c r="P483" i="35" s="1"/>
  <c r="Q484" i="35"/>
  <c r="P484" i="35" s="1"/>
  <c r="Q485" i="35"/>
  <c r="P485" i="35" s="1"/>
  <c r="Q486" i="35"/>
  <c r="P486" i="35" s="1"/>
  <c r="Q487" i="35"/>
  <c r="P487" i="35" s="1"/>
  <c r="Q488" i="35"/>
  <c r="P488" i="35" s="1"/>
  <c r="Q489" i="35"/>
  <c r="P489" i="35" s="1"/>
  <c r="Q490" i="35"/>
  <c r="P490" i="35" s="1"/>
  <c r="Q491" i="35"/>
  <c r="P491" i="35" s="1"/>
  <c r="Q492" i="35"/>
  <c r="P492" i="35" s="1"/>
  <c r="Q493" i="35"/>
  <c r="P493" i="35" s="1"/>
  <c r="Q494" i="35"/>
  <c r="P494" i="35" s="1"/>
  <c r="Q495" i="35"/>
  <c r="P495" i="35" s="1"/>
  <c r="Q496" i="35"/>
  <c r="P496" i="35" s="1"/>
  <c r="Q497" i="35"/>
  <c r="P497" i="35" s="1"/>
  <c r="Q498" i="35"/>
  <c r="P498" i="35" s="1"/>
  <c r="Q499" i="35"/>
  <c r="P499" i="35" s="1"/>
  <c r="Q500" i="35"/>
  <c r="P500" i="35" s="1"/>
  <c r="Q501" i="35"/>
  <c r="P501" i="35" s="1"/>
  <c r="Q502" i="35"/>
  <c r="P502" i="35" s="1"/>
  <c r="Q503" i="35"/>
  <c r="P503" i="35" s="1"/>
  <c r="Q504" i="35"/>
  <c r="P504" i="35" s="1"/>
  <c r="Q505" i="35"/>
  <c r="P505" i="35" s="1"/>
  <c r="Q506" i="35"/>
  <c r="P506" i="35" s="1"/>
  <c r="Q507" i="35"/>
  <c r="P507" i="35" s="1"/>
  <c r="Q508" i="35"/>
  <c r="P508" i="35" s="1"/>
  <c r="Q509" i="35"/>
  <c r="P509" i="35" s="1"/>
  <c r="Q510" i="35"/>
  <c r="P510" i="35" s="1"/>
  <c r="Q511" i="35"/>
  <c r="P511" i="35" s="1"/>
  <c r="Q512" i="35"/>
  <c r="P512" i="35" s="1"/>
  <c r="Q513" i="35"/>
  <c r="P513" i="35" s="1"/>
  <c r="Q514" i="35"/>
  <c r="P514" i="35" s="1"/>
  <c r="Q515" i="35"/>
  <c r="P515" i="35" s="1"/>
  <c r="Q516" i="35"/>
  <c r="P516" i="35" s="1"/>
  <c r="Q517" i="35"/>
  <c r="P517" i="35" s="1"/>
  <c r="Q518" i="35"/>
  <c r="P518" i="35" s="1"/>
  <c r="Q519" i="35"/>
  <c r="P519" i="35" s="1"/>
  <c r="Q520" i="35"/>
  <c r="P520" i="35" s="1"/>
  <c r="Q521" i="35"/>
  <c r="P521" i="35" s="1"/>
  <c r="Q522" i="35"/>
  <c r="P522" i="35" s="1"/>
  <c r="Q523" i="35"/>
  <c r="P523" i="35" s="1"/>
  <c r="Q524" i="35"/>
  <c r="P524" i="35" s="1"/>
  <c r="Q525" i="35"/>
  <c r="P525" i="35" s="1"/>
  <c r="Q526" i="35"/>
  <c r="P526" i="35" s="1"/>
  <c r="Q527" i="35"/>
  <c r="P527" i="35" s="1"/>
  <c r="Q528" i="35"/>
  <c r="P528" i="35" s="1"/>
  <c r="Q529" i="35"/>
  <c r="P529" i="35" s="1"/>
  <c r="Q530" i="35"/>
  <c r="P530" i="35" s="1"/>
  <c r="Q531" i="35"/>
  <c r="P531" i="35" s="1"/>
  <c r="Q532" i="35"/>
  <c r="P532" i="35" s="1"/>
  <c r="Q533" i="35"/>
  <c r="P533" i="35" s="1"/>
  <c r="Q534" i="35"/>
  <c r="P534" i="35" s="1"/>
  <c r="Q535" i="35"/>
  <c r="P535" i="35" s="1"/>
  <c r="Q536" i="35"/>
  <c r="P536" i="35" s="1"/>
  <c r="Q537" i="35"/>
  <c r="P537" i="35" s="1"/>
  <c r="Q538" i="35"/>
  <c r="P538" i="35" s="1"/>
  <c r="Q539" i="35"/>
  <c r="P539" i="35" s="1"/>
  <c r="Q540" i="35"/>
  <c r="P540" i="35" s="1"/>
  <c r="Q541" i="35"/>
  <c r="P541" i="35" s="1"/>
  <c r="Q542" i="35"/>
  <c r="P542" i="35" s="1"/>
  <c r="Q543" i="35"/>
  <c r="P543" i="35" s="1"/>
  <c r="Q544" i="35"/>
  <c r="P544" i="35" s="1"/>
  <c r="Q545" i="35"/>
  <c r="P545" i="35" s="1"/>
  <c r="Q546" i="35"/>
  <c r="P546" i="35" s="1"/>
  <c r="Q547" i="35"/>
  <c r="P547" i="35" s="1"/>
  <c r="Q548" i="35"/>
  <c r="P548" i="35" s="1"/>
  <c r="Q549" i="35"/>
  <c r="P549" i="35" s="1"/>
  <c r="Q550" i="35"/>
  <c r="P550" i="35" s="1"/>
  <c r="Q551" i="35"/>
  <c r="P551" i="35" s="1"/>
  <c r="Q552" i="35"/>
  <c r="P552" i="35" s="1"/>
  <c r="Q553" i="35"/>
  <c r="P553" i="35" s="1"/>
  <c r="Q554" i="35"/>
  <c r="P554" i="35" s="1"/>
  <c r="Q555" i="35"/>
  <c r="P555" i="35" s="1"/>
  <c r="Q556" i="35"/>
  <c r="P556" i="35" s="1"/>
  <c r="Q557" i="35"/>
  <c r="P557" i="35" s="1"/>
  <c r="Q558" i="35"/>
  <c r="P558" i="35" s="1"/>
  <c r="Q559" i="35"/>
  <c r="P559" i="35" s="1"/>
  <c r="Q560" i="35"/>
  <c r="P560" i="35" s="1"/>
  <c r="Q561" i="35"/>
  <c r="P561" i="35" s="1"/>
  <c r="Q562" i="35"/>
  <c r="P562" i="35" s="1"/>
  <c r="Q563" i="35"/>
  <c r="P563" i="35" s="1"/>
  <c r="Q564" i="35"/>
  <c r="P564" i="35" s="1"/>
  <c r="Q565" i="35"/>
  <c r="P565" i="35" s="1"/>
  <c r="Q566" i="35"/>
  <c r="P566" i="35" s="1"/>
  <c r="Q567" i="35"/>
  <c r="P567" i="35" s="1"/>
  <c r="Q568" i="35"/>
  <c r="P568" i="35" s="1"/>
  <c r="Q569" i="35"/>
  <c r="P569" i="35" s="1"/>
  <c r="Q570" i="35"/>
  <c r="P570" i="35" s="1"/>
  <c r="Q571" i="35"/>
  <c r="P571" i="35" s="1"/>
  <c r="Q572" i="35"/>
  <c r="P572" i="35" s="1"/>
  <c r="Q573" i="35"/>
  <c r="P573" i="35" s="1"/>
  <c r="Q574" i="35"/>
  <c r="P574" i="35" s="1"/>
  <c r="Q575" i="35"/>
  <c r="P575" i="35" s="1"/>
  <c r="Q576" i="35"/>
  <c r="P576" i="35" s="1"/>
  <c r="Q577" i="35"/>
  <c r="P577" i="35" s="1"/>
  <c r="Q578" i="35"/>
  <c r="P578" i="35" s="1"/>
  <c r="Q579" i="35"/>
  <c r="P579" i="35" s="1"/>
  <c r="Q580" i="35"/>
  <c r="P580" i="35" s="1"/>
  <c r="Q581" i="35"/>
  <c r="P581" i="35" s="1"/>
  <c r="Q582" i="35"/>
  <c r="P582" i="35" s="1"/>
  <c r="Q583" i="35"/>
  <c r="P583" i="35" s="1"/>
  <c r="Q584" i="35"/>
  <c r="P584" i="35" s="1"/>
  <c r="Q585" i="35"/>
  <c r="P585" i="35" s="1"/>
  <c r="Q586" i="35"/>
  <c r="P586" i="35" s="1"/>
  <c r="Q587" i="35"/>
  <c r="P587" i="35" s="1"/>
  <c r="Q588" i="35"/>
  <c r="P588" i="35" s="1"/>
  <c r="Q589" i="35"/>
  <c r="P589" i="35" s="1"/>
  <c r="Q590" i="35"/>
  <c r="P590" i="35" s="1"/>
  <c r="Q591" i="35"/>
  <c r="P591" i="35" s="1"/>
  <c r="Q592" i="35"/>
  <c r="P592" i="35" s="1"/>
  <c r="Q593" i="35"/>
  <c r="P593" i="35" s="1"/>
  <c r="Q594" i="35"/>
  <c r="P594" i="35" s="1"/>
  <c r="Q595" i="35"/>
  <c r="P595" i="35" s="1"/>
  <c r="Q596" i="35"/>
  <c r="P596" i="35" s="1"/>
  <c r="Q597" i="35"/>
  <c r="P597" i="35" s="1"/>
  <c r="Q598" i="35"/>
  <c r="P598" i="35" s="1"/>
  <c r="Q599" i="35"/>
  <c r="P599" i="35" s="1"/>
  <c r="Q600" i="35"/>
  <c r="P600" i="35" s="1"/>
  <c r="Q601" i="35"/>
  <c r="P601" i="35" s="1"/>
  <c r="Q602" i="35"/>
  <c r="P602" i="35" s="1"/>
  <c r="Q603" i="35"/>
  <c r="P603" i="35" s="1"/>
  <c r="Q604" i="35"/>
  <c r="P604" i="35" s="1"/>
  <c r="Q605" i="35"/>
  <c r="P605" i="35" s="1"/>
  <c r="Q606" i="35"/>
  <c r="P606" i="35" s="1"/>
  <c r="Q607" i="35"/>
  <c r="P607" i="35" s="1"/>
  <c r="Q608" i="35"/>
  <c r="P608" i="35" s="1"/>
  <c r="Q609" i="35"/>
  <c r="P609" i="35" s="1"/>
  <c r="Q610" i="35"/>
  <c r="P610" i="35" s="1"/>
  <c r="Q611" i="35"/>
  <c r="P611" i="35" s="1"/>
  <c r="Q612" i="35"/>
  <c r="P612" i="35" s="1"/>
  <c r="Q613" i="35"/>
  <c r="P613" i="35" s="1"/>
  <c r="Q614" i="35"/>
  <c r="P614" i="35" s="1"/>
  <c r="Q615" i="35"/>
  <c r="P615" i="35" s="1"/>
  <c r="Q616" i="35"/>
  <c r="P616" i="35" s="1"/>
  <c r="Q617" i="35"/>
  <c r="P617" i="35" s="1"/>
  <c r="Q618" i="35"/>
  <c r="P618" i="35" s="1"/>
  <c r="Q619" i="35"/>
  <c r="P619" i="35" s="1"/>
  <c r="Q620" i="35"/>
  <c r="P620" i="35" s="1"/>
  <c r="Q621" i="35"/>
  <c r="P621" i="35" s="1"/>
  <c r="Q622" i="35"/>
  <c r="P622" i="35" s="1"/>
  <c r="Q623" i="35"/>
  <c r="P623" i="35" s="1"/>
  <c r="Q624" i="35"/>
  <c r="P624" i="35" s="1"/>
  <c r="Q625" i="35"/>
  <c r="P625" i="35" s="1"/>
  <c r="Q626" i="35"/>
  <c r="P626" i="35" s="1"/>
  <c r="Q627" i="35"/>
  <c r="P627" i="35" s="1"/>
  <c r="Q628" i="35"/>
  <c r="P628" i="35" s="1"/>
  <c r="Q629" i="35"/>
  <c r="P629" i="35" s="1"/>
  <c r="Q630" i="35"/>
  <c r="P630" i="35" s="1"/>
  <c r="Q631" i="35"/>
  <c r="P631" i="35" s="1"/>
  <c r="Q632" i="35"/>
  <c r="P632" i="35" s="1"/>
  <c r="Q633" i="35"/>
  <c r="P633" i="35" s="1"/>
  <c r="Q634" i="35"/>
  <c r="P634" i="35" s="1"/>
  <c r="Q635" i="35"/>
  <c r="P635" i="35" s="1"/>
  <c r="Q636" i="35"/>
  <c r="P636" i="35" s="1"/>
  <c r="Q637" i="35"/>
  <c r="P637" i="35" s="1"/>
  <c r="Q638" i="35"/>
  <c r="P638" i="35" s="1"/>
  <c r="Q639" i="35"/>
  <c r="P639" i="35" s="1"/>
  <c r="Q640" i="35"/>
  <c r="P640" i="35" s="1"/>
  <c r="Q641" i="35"/>
  <c r="P641" i="35" s="1"/>
  <c r="Q642" i="35"/>
  <c r="P642" i="35" s="1"/>
  <c r="Q643" i="35"/>
  <c r="P643" i="35" s="1"/>
  <c r="Q644" i="35"/>
  <c r="P644" i="35" s="1"/>
  <c r="Q645" i="35"/>
  <c r="P645" i="35" s="1"/>
  <c r="Q646" i="35"/>
  <c r="P646" i="35" s="1"/>
  <c r="Q647" i="35"/>
  <c r="P647" i="35" s="1"/>
  <c r="Q648" i="35"/>
  <c r="P648" i="35" s="1"/>
  <c r="Q649" i="35"/>
  <c r="P649" i="35" s="1"/>
  <c r="Q650" i="35"/>
  <c r="P650" i="35" s="1"/>
  <c r="Q651" i="35"/>
  <c r="P651" i="35" s="1"/>
  <c r="Q652" i="35"/>
  <c r="P652" i="35" s="1"/>
  <c r="Q653" i="35"/>
  <c r="P653" i="35" s="1"/>
  <c r="Q654" i="35"/>
  <c r="P654" i="35" s="1"/>
  <c r="Q655" i="35"/>
  <c r="P655" i="35" s="1"/>
  <c r="Q656" i="35"/>
  <c r="P656" i="35" s="1"/>
  <c r="Q657" i="35"/>
  <c r="P657" i="35" s="1"/>
  <c r="Q658" i="35"/>
  <c r="P658" i="35" s="1"/>
  <c r="Q659" i="35"/>
  <c r="P659" i="35" s="1"/>
  <c r="Q660" i="35"/>
  <c r="P660" i="35" s="1"/>
  <c r="Q661" i="35"/>
  <c r="P661" i="35" s="1"/>
  <c r="Q662" i="35"/>
  <c r="P662" i="35" s="1"/>
  <c r="Q663" i="35"/>
  <c r="P663" i="35" s="1"/>
  <c r="Q664" i="35"/>
  <c r="P664" i="35" s="1"/>
  <c r="Q665" i="35"/>
  <c r="P665" i="35" s="1"/>
  <c r="Q666" i="35"/>
  <c r="P666" i="35" s="1"/>
  <c r="Q667" i="35"/>
  <c r="P667" i="35" s="1"/>
  <c r="Q668" i="35"/>
  <c r="P668" i="35" s="1"/>
  <c r="Q669" i="35"/>
  <c r="P669" i="35" s="1"/>
  <c r="Q670" i="35"/>
  <c r="P670" i="35" s="1"/>
  <c r="Q671" i="35"/>
  <c r="P671" i="35" s="1"/>
  <c r="Q672" i="35"/>
  <c r="P672" i="35" s="1"/>
  <c r="Q673" i="35"/>
  <c r="P673" i="35" s="1"/>
  <c r="Q674" i="35"/>
  <c r="P674" i="35" s="1"/>
  <c r="Q675" i="35"/>
  <c r="P675" i="35" s="1"/>
  <c r="Q676" i="35"/>
  <c r="P676" i="35" s="1"/>
  <c r="Q677" i="35"/>
  <c r="P677" i="35" s="1"/>
  <c r="Q678" i="35"/>
  <c r="P678" i="35" s="1"/>
  <c r="Q679" i="35"/>
  <c r="P679" i="35" s="1"/>
  <c r="Q680" i="35"/>
  <c r="P680" i="35" s="1"/>
  <c r="Q681" i="35"/>
  <c r="P681" i="35" s="1"/>
  <c r="Q682" i="35"/>
  <c r="P682" i="35" s="1"/>
  <c r="Q683" i="35"/>
  <c r="P683" i="35" s="1"/>
  <c r="Q684" i="35"/>
  <c r="P684" i="35" s="1"/>
  <c r="Q685" i="35"/>
  <c r="P685" i="35" s="1"/>
  <c r="Q686" i="35"/>
  <c r="P686" i="35" s="1"/>
  <c r="Q687" i="35"/>
  <c r="P687" i="35" s="1"/>
  <c r="Q688" i="35"/>
  <c r="P688" i="35" s="1"/>
  <c r="Q689" i="35"/>
  <c r="P689" i="35" s="1"/>
  <c r="Q690" i="35"/>
  <c r="P690" i="35" s="1"/>
  <c r="Q691" i="35"/>
  <c r="P691" i="35" s="1"/>
  <c r="Q692" i="35"/>
  <c r="P692" i="35" s="1"/>
  <c r="Q693" i="35"/>
  <c r="P693" i="35" s="1"/>
  <c r="Q694" i="35"/>
  <c r="P694" i="35" s="1"/>
  <c r="Q695" i="35"/>
  <c r="P695" i="35" s="1"/>
  <c r="Q696" i="35"/>
  <c r="P696" i="35" s="1"/>
  <c r="Q697" i="35"/>
  <c r="P697" i="35" s="1"/>
  <c r="Q698" i="35"/>
  <c r="P698" i="35" s="1"/>
  <c r="Q699" i="35"/>
  <c r="P699" i="35" s="1"/>
  <c r="Q700" i="35"/>
  <c r="P700" i="35" s="1"/>
  <c r="Q701" i="35"/>
  <c r="P701" i="35" s="1"/>
  <c r="Q702" i="35"/>
  <c r="P702" i="35" s="1"/>
  <c r="Q703" i="35"/>
  <c r="P703" i="35" s="1"/>
  <c r="Q704" i="35"/>
  <c r="P704" i="35" s="1"/>
  <c r="Q705" i="35"/>
  <c r="P705" i="35" s="1"/>
  <c r="Q706" i="35"/>
  <c r="P706" i="35" s="1"/>
  <c r="Q707" i="35"/>
  <c r="P707" i="35" s="1"/>
  <c r="Q708" i="35"/>
  <c r="P708" i="35" s="1"/>
  <c r="Q709" i="35"/>
  <c r="P709" i="35" s="1"/>
  <c r="Q710" i="35"/>
  <c r="P710" i="35" s="1"/>
  <c r="Q711" i="35"/>
  <c r="P711" i="35" s="1"/>
  <c r="Q712" i="35"/>
  <c r="P712" i="35" s="1"/>
  <c r="Q713" i="35"/>
  <c r="P713" i="35" s="1"/>
  <c r="Q714" i="35"/>
  <c r="P714" i="35" s="1"/>
  <c r="Q715" i="35"/>
  <c r="P715" i="35" s="1"/>
  <c r="Q716" i="35"/>
  <c r="P716" i="35" s="1"/>
  <c r="Q717" i="35"/>
  <c r="P717" i="35" s="1"/>
  <c r="Q718" i="35"/>
  <c r="P718" i="35" s="1"/>
  <c r="Q719" i="35"/>
  <c r="P719" i="35" s="1"/>
  <c r="Q720" i="35"/>
  <c r="P720" i="35" s="1"/>
  <c r="Q721" i="35"/>
  <c r="P721" i="35" s="1"/>
  <c r="Q722" i="35"/>
  <c r="P722" i="35" s="1"/>
  <c r="Q723" i="35"/>
  <c r="P723" i="35" s="1"/>
  <c r="Q724" i="35"/>
  <c r="P724" i="35" s="1"/>
  <c r="Q725" i="35"/>
  <c r="P725" i="35" s="1"/>
  <c r="Q726" i="35"/>
  <c r="P726" i="35" s="1"/>
  <c r="Q727" i="35"/>
  <c r="P727" i="35" s="1"/>
  <c r="Q728" i="35"/>
  <c r="P728" i="35" s="1"/>
  <c r="Q729" i="35"/>
  <c r="P729" i="35" s="1"/>
  <c r="Q730" i="35"/>
  <c r="P730" i="35" s="1"/>
  <c r="Q731" i="35"/>
  <c r="P731" i="35" s="1"/>
  <c r="Q732" i="35"/>
  <c r="P732" i="35" s="1"/>
  <c r="Q733" i="35"/>
  <c r="P733" i="35" s="1"/>
  <c r="Q734" i="35"/>
  <c r="P734" i="35" s="1"/>
  <c r="Q735" i="35"/>
  <c r="P735" i="35" s="1"/>
  <c r="Q736" i="35"/>
  <c r="P736" i="35" s="1"/>
  <c r="Q737" i="35"/>
  <c r="P737" i="35" s="1"/>
  <c r="Q738" i="35"/>
  <c r="P738" i="35" s="1"/>
  <c r="Q739" i="35"/>
  <c r="P739" i="35" s="1"/>
  <c r="Q740" i="35"/>
  <c r="P740" i="35" s="1"/>
  <c r="Q741" i="35"/>
  <c r="P741" i="35" s="1"/>
  <c r="Q742" i="35"/>
  <c r="P742" i="35" s="1"/>
  <c r="Q743" i="35"/>
  <c r="P743" i="35" s="1"/>
  <c r="Q744" i="35"/>
  <c r="P744" i="35" s="1"/>
  <c r="Q745" i="35"/>
  <c r="P745" i="35" s="1"/>
  <c r="Q746" i="35"/>
  <c r="P746" i="35" s="1"/>
  <c r="Q747" i="35"/>
  <c r="P747" i="35" s="1"/>
  <c r="Q748" i="35"/>
  <c r="P748" i="35" s="1"/>
  <c r="Q749" i="35"/>
  <c r="P749" i="35" s="1"/>
  <c r="Q750" i="35"/>
  <c r="P750" i="35" s="1"/>
  <c r="Q751" i="35"/>
  <c r="P751" i="35" s="1"/>
  <c r="Q752" i="35"/>
  <c r="P752" i="35" s="1"/>
  <c r="Q753" i="35"/>
  <c r="P753" i="35" s="1"/>
  <c r="Q754" i="35"/>
  <c r="P754" i="35" s="1"/>
  <c r="Q755" i="35"/>
  <c r="P755" i="35" s="1"/>
  <c r="Q756" i="35"/>
  <c r="P756" i="35" s="1"/>
  <c r="Q757" i="35"/>
  <c r="P757" i="35" s="1"/>
  <c r="Q758" i="35"/>
  <c r="P758" i="35" s="1"/>
  <c r="Q759" i="35"/>
  <c r="P759" i="35" s="1"/>
  <c r="Q760" i="35"/>
  <c r="P760" i="35" s="1"/>
  <c r="Q761" i="35"/>
  <c r="P761" i="35" s="1"/>
  <c r="Q762" i="35"/>
  <c r="P762" i="35" s="1"/>
  <c r="Q763" i="35"/>
  <c r="P763" i="35" s="1"/>
  <c r="Q764" i="35"/>
  <c r="P764" i="35" s="1"/>
  <c r="Q765" i="35"/>
  <c r="P765" i="35" s="1"/>
  <c r="Q766" i="35"/>
  <c r="P766" i="35" s="1"/>
  <c r="Q767" i="35"/>
  <c r="P767" i="35" s="1"/>
  <c r="Q768" i="35"/>
  <c r="P768" i="35" s="1"/>
  <c r="Q769" i="35"/>
  <c r="P769" i="35" s="1"/>
  <c r="Q770" i="35"/>
  <c r="P770" i="35" s="1"/>
  <c r="Q771" i="35"/>
  <c r="P771" i="35" s="1"/>
  <c r="Q772" i="35"/>
  <c r="P772" i="35" s="1"/>
  <c r="Q773" i="35"/>
  <c r="P773" i="35" s="1"/>
  <c r="Q774" i="35"/>
  <c r="P774" i="35" s="1"/>
  <c r="Q775" i="35"/>
  <c r="P775" i="35" s="1"/>
  <c r="Q776" i="35"/>
  <c r="P776" i="35" s="1"/>
  <c r="Q777" i="35"/>
  <c r="P777" i="35" s="1"/>
  <c r="Q778" i="35"/>
  <c r="P778" i="35" s="1"/>
  <c r="Q779" i="35"/>
  <c r="P779" i="35" s="1"/>
  <c r="Q780" i="35"/>
  <c r="P780" i="35" s="1"/>
  <c r="Q781" i="35"/>
  <c r="P781" i="35" s="1"/>
  <c r="Q782" i="35"/>
  <c r="P782" i="35" s="1"/>
  <c r="Q783" i="35"/>
  <c r="P783" i="35" s="1"/>
  <c r="Q784" i="35"/>
  <c r="P784" i="35" s="1"/>
  <c r="Q785" i="35"/>
  <c r="P785" i="35" s="1"/>
  <c r="Q786" i="35"/>
  <c r="P786" i="35" s="1"/>
  <c r="Q787" i="35"/>
  <c r="P787" i="35" s="1"/>
  <c r="Q788" i="35"/>
  <c r="P788" i="35" s="1"/>
  <c r="Q789" i="35"/>
  <c r="P789" i="35" s="1"/>
  <c r="Q790" i="35"/>
  <c r="P790" i="35" s="1"/>
  <c r="Q791" i="35"/>
  <c r="P791" i="35" s="1"/>
  <c r="Q792" i="35"/>
  <c r="P792" i="35" s="1"/>
  <c r="Q793" i="35"/>
  <c r="P793" i="35" s="1"/>
  <c r="Q794" i="35"/>
  <c r="P794" i="35" s="1"/>
  <c r="Q795" i="35"/>
  <c r="P795" i="35" s="1"/>
  <c r="Q796" i="35"/>
  <c r="P796" i="35" s="1"/>
  <c r="Q797" i="35"/>
  <c r="P797" i="35" s="1"/>
  <c r="Q798" i="35"/>
  <c r="P798" i="35" s="1"/>
  <c r="Q799" i="35"/>
  <c r="P799" i="35" s="1"/>
  <c r="Q800" i="35"/>
  <c r="P800" i="35" s="1"/>
  <c r="Q801" i="35"/>
  <c r="P801" i="35" s="1"/>
  <c r="Q802" i="35"/>
  <c r="P802" i="35" s="1"/>
  <c r="Q803" i="35"/>
  <c r="P803" i="35" s="1"/>
  <c r="Q804" i="35"/>
  <c r="P804" i="35" s="1"/>
  <c r="Q805" i="35"/>
  <c r="P805" i="35" s="1"/>
  <c r="Q806" i="35"/>
  <c r="P806" i="35" s="1"/>
  <c r="Q807" i="35"/>
  <c r="P807" i="35" s="1"/>
  <c r="Q808" i="35"/>
  <c r="P808" i="35" s="1"/>
  <c r="Q809" i="35"/>
  <c r="P809" i="35" s="1"/>
  <c r="Q810" i="35"/>
  <c r="P810" i="35" s="1"/>
  <c r="Q811" i="35"/>
  <c r="P811" i="35" s="1"/>
  <c r="Q812" i="35"/>
  <c r="P812" i="35" s="1"/>
  <c r="Q813" i="35"/>
  <c r="P813" i="35" s="1"/>
  <c r="Q814" i="35"/>
  <c r="P814" i="35" s="1"/>
  <c r="Q815" i="35"/>
  <c r="P815" i="35" s="1"/>
  <c r="Q816" i="35"/>
  <c r="P816" i="35" s="1"/>
  <c r="Q817" i="35"/>
  <c r="P817" i="35" s="1"/>
  <c r="Q818" i="35"/>
  <c r="P818" i="35" s="1"/>
  <c r="Q819" i="35"/>
  <c r="P819" i="35" s="1"/>
  <c r="Q820" i="35"/>
  <c r="P820" i="35" s="1"/>
  <c r="Q821" i="35"/>
  <c r="P821" i="35" s="1"/>
  <c r="Q822" i="35"/>
  <c r="P822" i="35" s="1"/>
  <c r="Q823" i="35"/>
  <c r="P823" i="35" s="1"/>
  <c r="Q824" i="35"/>
  <c r="P824" i="35" s="1"/>
  <c r="Q825" i="35"/>
  <c r="P825" i="35" s="1"/>
  <c r="Q826" i="35"/>
  <c r="P826" i="35" s="1"/>
  <c r="Q827" i="35"/>
  <c r="P827" i="35" s="1"/>
  <c r="Q828" i="35"/>
  <c r="P828" i="35" s="1"/>
  <c r="Q829" i="35"/>
  <c r="P829" i="35" s="1"/>
  <c r="Q830" i="35"/>
  <c r="P830" i="35" s="1"/>
  <c r="Q831" i="35"/>
  <c r="P831" i="35" s="1"/>
  <c r="Q832" i="35"/>
  <c r="P832" i="35" s="1"/>
  <c r="Q833" i="35"/>
  <c r="P833" i="35" s="1"/>
  <c r="Q834" i="35"/>
  <c r="P834" i="35" s="1"/>
  <c r="Q835" i="35"/>
  <c r="P835" i="35" s="1"/>
  <c r="Q836" i="35"/>
  <c r="P836" i="35" s="1"/>
  <c r="Q837" i="35"/>
  <c r="P837" i="35" s="1"/>
  <c r="Q838" i="35"/>
  <c r="P838" i="35" s="1"/>
  <c r="Q839" i="35"/>
  <c r="P839" i="35" s="1"/>
  <c r="Q840" i="35"/>
  <c r="P840" i="35" s="1"/>
  <c r="Q841" i="35"/>
  <c r="P841" i="35" s="1"/>
  <c r="Q842" i="35"/>
  <c r="P842" i="35" s="1"/>
  <c r="Q843" i="35"/>
  <c r="P843" i="35" s="1"/>
  <c r="Q844" i="35"/>
  <c r="P844" i="35" s="1"/>
  <c r="Q845" i="35"/>
  <c r="P845" i="35" s="1"/>
  <c r="Q846" i="35"/>
  <c r="P846" i="35" s="1"/>
  <c r="Q847" i="35"/>
  <c r="P847" i="35" s="1"/>
  <c r="Q848" i="35"/>
  <c r="P848" i="35" s="1"/>
  <c r="Q849" i="35"/>
  <c r="P849" i="35" s="1"/>
  <c r="Q850" i="35"/>
  <c r="P850" i="35" s="1"/>
  <c r="Q851" i="35"/>
  <c r="P851" i="35" s="1"/>
  <c r="Q852" i="35"/>
  <c r="P852" i="35" s="1"/>
  <c r="Q853" i="35"/>
  <c r="P853" i="35" s="1"/>
  <c r="Q854" i="35"/>
  <c r="P854" i="35" s="1"/>
  <c r="Q855" i="35"/>
  <c r="P855" i="35" s="1"/>
  <c r="Q856" i="35"/>
  <c r="P856" i="35" s="1"/>
  <c r="Q857" i="35"/>
  <c r="P857" i="35" s="1"/>
  <c r="Q858" i="35"/>
  <c r="P858" i="35" s="1"/>
  <c r="Q859" i="35"/>
  <c r="P859" i="35" s="1"/>
  <c r="Q860" i="35"/>
  <c r="P860" i="35" s="1"/>
  <c r="Q861" i="35"/>
  <c r="P861" i="35" s="1"/>
  <c r="Q862" i="35"/>
  <c r="P862" i="35" s="1"/>
  <c r="Q863" i="35"/>
  <c r="P863" i="35" s="1"/>
  <c r="Q864" i="35"/>
  <c r="P864" i="35" s="1"/>
  <c r="Q865" i="35"/>
  <c r="P865" i="35" s="1"/>
  <c r="Q866" i="35"/>
  <c r="P866" i="35" s="1"/>
  <c r="Q867" i="35"/>
  <c r="P867" i="35" s="1"/>
  <c r="Q868" i="35"/>
  <c r="P868" i="35" s="1"/>
  <c r="Q869" i="35"/>
  <c r="P869" i="35" s="1"/>
  <c r="Q870" i="35"/>
  <c r="P870" i="35" s="1"/>
  <c r="Q871" i="35"/>
  <c r="P871" i="35" s="1"/>
  <c r="Q872" i="35"/>
  <c r="P872" i="35" s="1"/>
  <c r="Q873" i="35"/>
  <c r="P873" i="35" s="1"/>
  <c r="Q874" i="35"/>
  <c r="P874" i="35" s="1"/>
  <c r="Q875" i="35"/>
  <c r="P875" i="35" s="1"/>
  <c r="Q876" i="35"/>
  <c r="P876" i="35" s="1"/>
  <c r="Q877" i="35"/>
  <c r="P877" i="35" s="1"/>
  <c r="Q878" i="35"/>
  <c r="P878" i="35" s="1"/>
  <c r="Q879" i="35"/>
  <c r="P879" i="35" s="1"/>
  <c r="Q880" i="35"/>
  <c r="P880" i="35" s="1"/>
  <c r="Q881" i="35"/>
  <c r="P881" i="35" s="1"/>
  <c r="Q882" i="35"/>
  <c r="P882" i="35" s="1"/>
  <c r="Q883" i="35"/>
  <c r="P883" i="35" s="1"/>
  <c r="Q884" i="35"/>
  <c r="P884" i="35" s="1"/>
  <c r="Q885" i="35"/>
  <c r="P885" i="35" s="1"/>
  <c r="Q886" i="35"/>
  <c r="P886" i="35" s="1"/>
  <c r="Q887" i="35"/>
  <c r="P887" i="35" s="1"/>
  <c r="Q888" i="35"/>
  <c r="P888" i="35" s="1"/>
  <c r="Q889" i="35"/>
  <c r="P889" i="35" s="1"/>
  <c r="Q890" i="35"/>
  <c r="P890" i="35" s="1"/>
  <c r="Q891" i="35"/>
  <c r="P891" i="35" s="1"/>
  <c r="Q892" i="35"/>
  <c r="P892" i="35" s="1"/>
  <c r="Q893" i="35"/>
  <c r="P893" i="35" s="1"/>
  <c r="Q894" i="35"/>
  <c r="P894" i="35" s="1"/>
  <c r="Q895" i="35"/>
  <c r="P895" i="35" s="1"/>
  <c r="Q896" i="35"/>
  <c r="P896" i="35" s="1"/>
  <c r="Q897" i="35"/>
  <c r="P897" i="35" s="1"/>
  <c r="Q898" i="35"/>
  <c r="P898" i="35" s="1"/>
  <c r="Q899" i="35"/>
  <c r="P899" i="35" s="1"/>
  <c r="Q900" i="35"/>
  <c r="P900" i="35" s="1"/>
  <c r="Q901" i="35"/>
  <c r="P901" i="35" s="1"/>
  <c r="Q902" i="35"/>
  <c r="P902" i="35" s="1"/>
  <c r="Q903" i="35"/>
  <c r="P903" i="35" s="1"/>
  <c r="Q904" i="35"/>
  <c r="P904" i="35" s="1"/>
  <c r="Q905" i="35"/>
  <c r="P905" i="35" s="1"/>
  <c r="Q906" i="35"/>
  <c r="P906" i="35" s="1"/>
  <c r="Q907" i="35"/>
  <c r="P907" i="35" s="1"/>
  <c r="Q908" i="35"/>
  <c r="P908" i="35" s="1"/>
  <c r="Q909" i="35"/>
  <c r="P909" i="35" s="1"/>
  <c r="Q910" i="35"/>
  <c r="P910" i="35" s="1"/>
  <c r="Q911" i="35"/>
  <c r="P911" i="35" s="1"/>
  <c r="Q912" i="35"/>
  <c r="P912" i="35" s="1"/>
  <c r="Q913" i="35"/>
  <c r="P913" i="35" s="1"/>
  <c r="Q914" i="35"/>
  <c r="P914" i="35" s="1"/>
  <c r="Q915" i="35"/>
  <c r="P915" i="35" s="1"/>
  <c r="Q916" i="35"/>
  <c r="P916" i="35" s="1"/>
  <c r="Q917" i="35"/>
  <c r="P917" i="35" s="1"/>
  <c r="Q918" i="35"/>
  <c r="P918" i="35" s="1"/>
  <c r="Q919" i="35"/>
  <c r="P919" i="35" s="1"/>
  <c r="Q920" i="35"/>
  <c r="P920" i="35" s="1"/>
  <c r="Q921" i="35"/>
  <c r="P921" i="35" s="1"/>
  <c r="Q922" i="35"/>
  <c r="P922" i="35" s="1"/>
  <c r="Q923" i="35"/>
  <c r="P923" i="35" s="1"/>
  <c r="Q924" i="35"/>
  <c r="P924" i="35" s="1"/>
  <c r="Q925" i="35"/>
  <c r="P925" i="35" s="1"/>
  <c r="Q926" i="35"/>
  <c r="P926" i="35" s="1"/>
  <c r="Q927" i="35"/>
  <c r="P927" i="35" s="1"/>
  <c r="Q928" i="35"/>
  <c r="P928" i="35" s="1"/>
  <c r="Q929" i="35"/>
  <c r="P929" i="35" s="1"/>
  <c r="Q930" i="35"/>
  <c r="P930" i="35" s="1"/>
  <c r="Q931" i="35"/>
  <c r="P931" i="35" s="1"/>
  <c r="Q932" i="35"/>
  <c r="P932" i="35" s="1"/>
  <c r="Q933" i="35"/>
  <c r="P933" i="35" s="1"/>
  <c r="Q934" i="35"/>
  <c r="P934" i="35" s="1"/>
  <c r="Q935" i="35"/>
  <c r="P935" i="35" s="1"/>
  <c r="Q936" i="35"/>
  <c r="P936" i="35" s="1"/>
  <c r="Q937" i="35"/>
  <c r="P937" i="35" s="1"/>
  <c r="Q938" i="35"/>
  <c r="P938" i="35" s="1"/>
  <c r="Q939" i="35"/>
  <c r="P939" i="35" s="1"/>
  <c r="Q940" i="35"/>
  <c r="P940" i="35" s="1"/>
  <c r="Q941" i="35"/>
  <c r="P941" i="35" s="1"/>
  <c r="Q942" i="35"/>
  <c r="P942" i="35" s="1"/>
  <c r="Q943" i="35"/>
  <c r="P943" i="35" s="1"/>
  <c r="Q944" i="35"/>
  <c r="P944" i="35" s="1"/>
  <c r="Q945" i="35"/>
  <c r="P945" i="35" s="1"/>
  <c r="Q946" i="35"/>
  <c r="P946" i="35" s="1"/>
  <c r="Q947" i="35"/>
  <c r="P947" i="35" s="1"/>
  <c r="Q948" i="35"/>
  <c r="P948" i="35" s="1"/>
  <c r="Q949" i="35"/>
  <c r="P949" i="35" s="1"/>
  <c r="Q950" i="35"/>
  <c r="P950" i="35" s="1"/>
  <c r="Q951" i="35"/>
  <c r="P951" i="35" s="1"/>
  <c r="Q952" i="35"/>
  <c r="P952" i="35" s="1"/>
  <c r="Q953" i="35"/>
  <c r="P953" i="35" s="1"/>
  <c r="Q954" i="35"/>
  <c r="P954" i="35" s="1"/>
  <c r="Q955" i="35"/>
  <c r="P955" i="35" s="1"/>
  <c r="Q956" i="35"/>
  <c r="P956" i="35" s="1"/>
  <c r="Q957" i="35"/>
  <c r="P957" i="35" s="1"/>
  <c r="Q958" i="35"/>
  <c r="P958" i="35" s="1"/>
  <c r="Q959" i="35"/>
  <c r="P959" i="35" s="1"/>
  <c r="Q960" i="35"/>
  <c r="P960" i="35" s="1"/>
  <c r="Q961" i="35"/>
  <c r="P961" i="35" s="1"/>
  <c r="Q962" i="35"/>
  <c r="P962" i="35" s="1"/>
  <c r="Q963" i="35"/>
  <c r="P963" i="35" s="1"/>
  <c r="Q964" i="35"/>
  <c r="P964" i="35" s="1"/>
  <c r="Q965" i="35"/>
  <c r="P965" i="35" s="1"/>
  <c r="Q966" i="35"/>
  <c r="P966" i="35" s="1"/>
  <c r="Q967" i="35"/>
  <c r="P967" i="35" s="1"/>
  <c r="Q968" i="35"/>
  <c r="P968" i="35" s="1"/>
  <c r="Q969" i="35"/>
  <c r="P969" i="35" s="1"/>
  <c r="Q970" i="35"/>
  <c r="P970" i="35" s="1"/>
  <c r="Q971" i="35"/>
  <c r="P971" i="35" s="1"/>
  <c r="Q972" i="35"/>
  <c r="P972" i="35" s="1"/>
  <c r="Q973" i="35"/>
  <c r="P973" i="35" s="1"/>
  <c r="Q974" i="35"/>
  <c r="P974" i="35" s="1"/>
  <c r="Q975" i="35"/>
  <c r="P975" i="35" s="1"/>
  <c r="Q976" i="35"/>
  <c r="P976" i="35" s="1"/>
  <c r="Q977" i="35"/>
  <c r="P977" i="35" s="1"/>
  <c r="Q978" i="35"/>
  <c r="P978" i="35" s="1"/>
  <c r="Q979" i="35"/>
  <c r="P979" i="35" s="1"/>
  <c r="Q980" i="35"/>
  <c r="P980" i="35" s="1"/>
  <c r="Q981" i="35"/>
  <c r="P981" i="35" s="1"/>
  <c r="Q982" i="35"/>
  <c r="P982" i="35" s="1"/>
  <c r="Q983" i="35"/>
  <c r="P983" i="35" s="1"/>
  <c r="Q984" i="35"/>
  <c r="P984" i="35" s="1"/>
  <c r="Q985" i="35"/>
  <c r="P985" i="35" s="1"/>
  <c r="Q986" i="35"/>
  <c r="P986" i="35" s="1"/>
  <c r="Q987" i="35"/>
  <c r="P987" i="35" s="1"/>
  <c r="Q988" i="35"/>
  <c r="P988" i="35" s="1"/>
  <c r="Q989" i="35"/>
  <c r="P989" i="35" s="1"/>
  <c r="Q990" i="35"/>
  <c r="P990" i="35" s="1"/>
  <c r="Q991" i="35"/>
  <c r="P991" i="35" s="1"/>
  <c r="Q992" i="35"/>
  <c r="P992" i="35" s="1"/>
  <c r="Q993" i="35"/>
  <c r="P993" i="35" s="1"/>
  <c r="Q994" i="35"/>
  <c r="P994" i="35" s="1"/>
  <c r="Q995" i="35"/>
  <c r="P995" i="35" s="1"/>
  <c r="Q996" i="35"/>
  <c r="P996" i="35" s="1"/>
  <c r="Q997" i="35"/>
  <c r="P997" i="35" s="1"/>
  <c r="Q998" i="35"/>
  <c r="P998" i="35" s="1"/>
  <c r="Q999" i="35"/>
  <c r="P999" i="35" s="1"/>
  <c r="Q1000" i="35"/>
  <c r="P1000" i="35" s="1"/>
  <c r="Q1001" i="35"/>
  <c r="P1001" i="35" s="1"/>
  <c r="Q1002" i="35"/>
  <c r="P1002" i="35" s="1"/>
  <c r="Q1003" i="35"/>
  <c r="P1003" i="35" s="1"/>
  <c r="Q1004" i="35"/>
  <c r="P1004" i="35" s="1"/>
  <c r="Q1005" i="35"/>
  <c r="P1005" i="35" s="1"/>
  <c r="Q1006" i="35"/>
  <c r="P1006" i="35" s="1"/>
  <c r="Q1007" i="35"/>
  <c r="P1007" i="35" s="1"/>
  <c r="Q1008" i="35"/>
  <c r="P1008" i="35" s="1"/>
  <c r="Q1009" i="35"/>
  <c r="P1009" i="35" s="1"/>
  <c r="Q1010" i="35"/>
  <c r="P1010" i="35" s="1"/>
  <c r="Q1011" i="35"/>
  <c r="P1011" i="35" s="1"/>
  <c r="Q1012" i="35"/>
  <c r="P1012" i="35" s="1"/>
  <c r="Q1013" i="35"/>
  <c r="P1013" i="35" s="1"/>
  <c r="Q1014" i="35"/>
  <c r="P1014" i="35" s="1"/>
  <c r="Q1015" i="35"/>
  <c r="P1015" i="35" s="1"/>
  <c r="Q1016" i="35"/>
  <c r="P1016" i="35" s="1"/>
  <c r="Q1017" i="35"/>
  <c r="P1017" i="35" s="1"/>
  <c r="Q1018" i="35"/>
  <c r="P1018" i="35" s="1"/>
  <c r="Q1019" i="35"/>
  <c r="P1019" i="35" s="1"/>
  <c r="Q1020" i="35"/>
  <c r="P1020" i="35" s="1"/>
  <c r="Q1021" i="35"/>
  <c r="P1021" i="35" s="1"/>
  <c r="Q1022" i="35"/>
  <c r="P1022" i="35" s="1"/>
  <c r="Q1023" i="35"/>
  <c r="P1023" i="35" s="1"/>
  <c r="Q1024" i="35"/>
  <c r="P1024" i="35" s="1"/>
  <c r="Q1025" i="35"/>
  <c r="P1025" i="35" s="1"/>
  <c r="Q1026" i="35"/>
  <c r="P1026" i="35" s="1"/>
  <c r="Q1027" i="35"/>
  <c r="P1027" i="35" s="1"/>
  <c r="Q1028" i="35"/>
  <c r="P1028" i="35" s="1"/>
  <c r="Q1029" i="35"/>
  <c r="P1029" i="35" s="1"/>
  <c r="Q1030" i="35"/>
  <c r="P1030" i="35" s="1"/>
  <c r="Q1031" i="35"/>
  <c r="P1031" i="35" s="1"/>
  <c r="Q1032" i="35"/>
  <c r="P1032" i="35" s="1"/>
  <c r="Q1033" i="35"/>
  <c r="P1033" i="35" s="1"/>
  <c r="Q1034" i="35"/>
  <c r="P1034" i="35" s="1"/>
  <c r="Q1035" i="35"/>
  <c r="P1035" i="35" s="1"/>
  <c r="Q1036" i="35"/>
  <c r="P1036" i="35" s="1"/>
  <c r="Q1037" i="35"/>
  <c r="P1037" i="35" s="1"/>
  <c r="Q1038" i="35"/>
  <c r="P1038" i="35" s="1"/>
  <c r="Q1039" i="35"/>
  <c r="P1039" i="35" s="1"/>
  <c r="Q1040" i="35"/>
  <c r="P1040" i="35" s="1"/>
  <c r="Q1041" i="35"/>
  <c r="P1041" i="35" s="1"/>
  <c r="Q1042" i="35"/>
  <c r="P1042" i="35" s="1"/>
  <c r="Q1043" i="35"/>
  <c r="P1043" i="35" s="1"/>
  <c r="Q1044" i="35"/>
  <c r="P1044" i="35" s="1"/>
  <c r="Q1045" i="35"/>
  <c r="P1045" i="35" s="1"/>
  <c r="Q1046" i="35"/>
  <c r="P1046" i="35" s="1"/>
  <c r="Q1047" i="35"/>
  <c r="P1047" i="35" s="1"/>
  <c r="Q1048" i="35"/>
  <c r="P1048" i="35" s="1"/>
  <c r="Q1049" i="35"/>
  <c r="P1049" i="35" s="1"/>
  <c r="Q1050" i="35"/>
  <c r="P1050" i="35" s="1"/>
  <c r="Q1051" i="35"/>
  <c r="P1051" i="35" s="1"/>
  <c r="Q1052" i="35"/>
  <c r="P1052" i="35" s="1"/>
  <c r="Q1053" i="35"/>
  <c r="P1053" i="35" s="1"/>
  <c r="Q1054" i="35"/>
  <c r="P1054" i="35" s="1"/>
  <c r="Q1055" i="35"/>
  <c r="P1055" i="35" s="1"/>
  <c r="Q1056" i="35"/>
  <c r="P1056" i="35" s="1"/>
  <c r="Q1057" i="35"/>
  <c r="P1057" i="35" s="1"/>
  <c r="Q1058" i="35"/>
  <c r="P1058" i="35" s="1"/>
  <c r="Q1059" i="35"/>
  <c r="P1059" i="35" s="1"/>
  <c r="Q1060" i="35"/>
  <c r="P1060" i="35" s="1"/>
  <c r="Q1061" i="35"/>
  <c r="P1061" i="35" s="1"/>
  <c r="Q1062" i="35"/>
  <c r="P1062" i="35" s="1"/>
  <c r="Q1063" i="35"/>
  <c r="P1063" i="35" s="1"/>
  <c r="Q1064" i="35"/>
  <c r="P1064" i="35" s="1"/>
  <c r="Q1065" i="35"/>
  <c r="P1065" i="35" s="1"/>
  <c r="Q1066" i="35"/>
  <c r="P1066" i="35" s="1"/>
  <c r="Q1067" i="35"/>
  <c r="P1067" i="35" s="1"/>
  <c r="Q1068" i="35"/>
  <c r="P1068" i="35" s="1"/>
  <c r="Q1069" i="35"/>
  <c r="P1069" i="35" s="1"/>
  <c r="Q1070" i="35"/>
  <c r="P1070" i="35" s="1"/>
  <c r="Q1071" i="35"/>
  <c r="P1071" i="35" s="1"/>
  <c r="Q1072" i="35"/>
  <c r="P1072" i="35" s="1"/>
  <c r="Q1073" i="35"/>
  <c r="P1073" i="35" s="1"/>
  <c r="Q1074" i="35"/>
  <c r="P1074" i="35" s="1"/>
  <c r="Q1075" i="35"/>
  <c r="P1075" i="35" s="1"/>
  <c r="Q1076" i="35"/>
  <c r="P1076" i="35" s="1"/>
  <c r="Q1077" i="35"/>
  <c r="P1077" i="35" s="1"/>
  <c r="Q1078" i="35"/>
  <c r="P1078" i="35" s="1"/>
  <c r="Q1079" i="35"/>
  <c r="P1079" i="35" s="1"/>
  <c r="Q1080" i="35"/>
  <c r="P1080" i="35" s="1"/>
  <c r="Q1081" i="35"/>
  <c r="P1081" i="35" s="1"/>
  <c r="Q1082" i="35"/>
  <c r="P1082" i="35" s="1"/>
  <c r="Q1083" i="35"/>
  <c r="P1083" i="35" s="1"/>
  <c r="Q1084" i="35"/>
  <c r="P1084" i="35" s="1"/>
  <c r="Q1085" i="35"/>
  <c r="P1085" i="35" s="1"/>
  <c r="Q1086" i="35"/>
  <c r="P1086" i="35" s="1"/>
  <c r="Q1087" i="35"/>
  <c r="P1087" i="35" s="1"/>
  <c r="Q1088" i="35"/>
  <c r="P1088" i="35" s="1"/>
  <c r="Q1089" i="35"/>
  <c r="P1089" i="35" s="1"/>
  <c r="Q1090" i="35"/>
  <c r="P1090" i="35" s="1"/>
  <c r="Q1091" i="35"/>
  <c r="P1091" i="35" s="1"/>
  <c r="Q1092" i="35"/>
  <c r="P1092" i="35" s="1"/>
  <c r="Q1093" i="35"/>
  <c r="P1093" i="35" s="1"/>
  <c r="Q1094" i="35"/>
  <c r="P1094" i="35" s="1"/>
  <c r="Q1095" i="35"/>
  <c r="P1095" i="35" s="1"/>
  <c r="Q1096" i="35"/>
  <c r="P1096" i="35" s="1"/>
  <c r="Q1097" i="35"/>
  <c r="P1097" i="35" s="1"/>
  <c r="Q1098" i="35"/>
  <c r="P1098" i="35" s="1"/>
  <c r="Q1099" i="35"/>
  <c r="P1099" i="35" s="1"/>
  <c r="Q1100" i="35"/>
  <c r="P1100" i="35" s="1"/>
  <c r="Q1101" i="35"/>
  <c r="P1101" i="35" s="1"/>
  <c r="Q1102" i="35"/>
  <c r="P1102" i="35" s="1"/>
  <c r="Q1103" i="35"/>
  <c r="P1103" i="35" s="1"/>
  <c r="Q1104" i="35"/>
  <c r="P1104" i="35" s="1"/>
  <c r="Q1105" i="35"/>
  <c r="P1105" i="35" s="1"/>
  <c r="Q1106" i="35"/>
  <c r="P1106" i="35" s="1"/>
  <c r="Q1107" i="35"/>
  <c r="P1107" i="35" s="1"/>
  <c r="Q1108" i="35"/>
  <c r="P1108" i="35" s="1"/>
  <c r="Q1109" i="35"/>
  <c r="P1109" i="35" s="1"/>
  <c r="Q1110" i="35"/>
  <c r="P1110" i="35" s="1"/>
  <c r="Q1111" i="35"/>
  <c r="P1111" i="35" s="1"/>
  <c r="Q1112" i="35"/>
  <c r="P1112" i="35" s="1"/>
  <c r="Q1113" i="35"/>
  <c r="P1113" i="35" s="1"/>
  <c r="Q1114" i="35"/>
  <c r="P1114" i="35" s="1"/>
  <c r="Q1115" i="35"/>
  <c r="P1115" i="35" s="1"/>
  <c r="Q1116" i="35"/>
  <c r="P1116" i="35" s="1"/>
  <c r="Q1117" i="35"/>
  <c r="P1117" i="35" s="1"/>
  <c r="Q1118" i="35"/>
  <c r="P1118" i="35" s="1"/>
  <c r="Q1119" i="35"/>
  <c r="P1119" i="35" s="1"/>
  <c r="Q1120" i="35"/>
  <c r="P1120" i="35" s="1"/>
  <c r="Q1121" i="35"/>
  <c r="P1121" i="35" s="1"/>
  <c r="Q1122" i="35"/>
  <c r="P1122" i="35" s="1"/>
  <c r="Q1123" i="35"/>
  <c r="P1123" i="35" s="1"/>
  <c r="Q1124" i="35"/>
  <c r="P1124" i="35" s="1"/>
  <c r="Q1125" i="35"/>
  <c r="P1125" i="35" s="1"/>
  <c r="Q1126" i="35"/>
  <c r="P1126" i="35" s="1"/>
  <c r="Q1127" i="35"/>
  <c r="P1127" i="35" s="1"/>
  <c r="Q1128" i="35"/>
  <c r="P1128" i="35" s="1"/>
  <c r="Q1129" i="35"/>
  <c r="P1129" i="35" s="1"/>
  <c r="Q1130" i="35"/>
  <c r="P1130" i="35" s="1"/>
  <c r="Q1131" i="35"/>
  <c r="P1131" i="35" s="1"/>
  <c r="Q1132" i="35"/>
  <c r="P1132" i="35" s="1"/>
  <c r="Q1133" i="35"/>
  <c r="P1133" i="35" s="1"/>
  <c r="Q1134" i="35"/>
  <c r="P1134" i="35" s="1"/>
  <c r="Q1135" i="35"/>
  <c r="P1135" i="35" s="1"/>
  <c r="Q1136" i="35"/>
  <c r="P1136" i="35" s="1"/>
  <c r="Q1137" i="35"/>
  <c r="P1137" i="35" s="1"/>
  <c r="Q1138" i="35"/>
  <c r="P1138" i="35" s="1"/>
  <c r="Q1139" i="35"/>
  <c r="P1139" i="35" s="1"/>
  <c r="Q1140" i="35"/>
  <c r="P1140" i="35" s="1"/>
  <c r="Q1141" i="35"/>
  <c r="P1141" i="35" s="1"/>
  <c r="Q1142" i="35"/>
  <c r="P1142" i="35" s="1"/>
  <c r="Q1143" i="35"/>
  <c r="P1143" i="35" s="1"/>
  <c r="Q1144" i="35"/>
  <c r="P1144" i="35" s="1"/>
  <c r="Q1145" i="35"/>
  <c r="P1145" i="35" s="1"/>
  <c r="Q1146" i="35"/>
  <c r="P1146" i="35" s="1"/>
  <c r="Q1147" i="35"/>
  <c r="P1147" i="35" s="1"/>
  <c r="Q1148" i="35"/>
  <c r="P1148" i="35" s="1"/>
  <c r="Q1149" i="35"/>
  <c r="P1149" i="35" s="1"/>
  <c r="Q1150" i="35"/>
  <c r="P1150" i="35" s="1"/>
  <c r="Q1151" i="35"/>
  <c r="P1151" i="35" s="1"/>
  <c r="Q1152" i="35"/>
  <c r="P1152" i="35" s="1"/>
  <c r="Q1153" i="35"/>
  <c r="P1153" i="35" s="1"/>
  <c r="Q1154" i="35"/>
  <c r="P1154" i="35" s="1"/>
  <c r="Q1155" i="35"/>
  <c r="P1155" i="35" s="1"/>
  <c r="Q1156" i="35"/>
  <c r="P1156" i="35" s="1"/>
  <c r="Q1157" i="35"/>
  <c r="P1157" i="35" s="1"/>
  <c r="Q1158" i="35"/>
  <c r="P1158" i="35" s="1"/>
  <c r="Q1159" i="35"/>
  <c r="P1159" i="35" s="1"/>
  <c r="Q1160" i="35"/>
  <c r="P1160" i="35" s="1"/>
  <c r="Q1161" i="35"/>
  <c r="P1161" i="35" s="1"/>
  <c r="Q1162" i="35"/>
  <c r="P1162" i="35" s="1"/>
  <c r="Q1163" i="35"/>
  <c r="P1163" i="35" s="1"/>
  <c r="Q1164" i="35"/>
  <c r="P1164" i="35" s="1"/>
  <c r="Q1165" i="35"/>
  <c r="P1165" i="35" s="1"/>
  <c r="Q1166" i="35"/>
  <c r="P1166" i="35" s="1"/>
  <c r="Q1167" i="35"/>
  <c r="P1167" i="35" s="1"/>
  <c r="Q1168" i="35"/>
  <c r="P1168" i="35" s="1"/>
  <c r="Q1169" i="35"/>
  <c r="P1169" i="35" s="1"/>
  <c r="Q1170" i="35"/>
  <c r="P1170" i="35" s="1"/>
  <c r="Q1171" i="35"/>
  <c r="P1171" i="35" s="1"/>
  <c r="Q1172" i="35"/>
  <c r="P1172" i="35" s="1"/>
  <c r="Q1173" i="35"/>
  <c r="P1173" i="35" s="1"/>
  <c r="Q1174" i="35"/>
  <c r="P1174" i="35" s="1"/>
  <c r="Q1175" i="35"/>
  <c r="P1175" i="35" s="1"/>
  <c r="Q1176" i="35"/>
  <c r="P1176" i="35" s="1"/>
  <c r="Q1177" i="35"/>
  <c r="P1177" i="35" s="1"/>
  <c r="Q1178" i="35"/>
  <c r="P1178" i="35" s="1"/>
  <c r="Q1179" i="35"/>
  <c r="P1179" i="35" s="1"/>
  <c r="Q1180" i="35"/>
  <c r="P1180" i="35" s="1"/>
  <c r="Q1181" i="35"/>
  <c r="P1181" i="35" s="1"/>
  <c r="Q1182" i="35"/>
  <c r="P1182" i="35" s="1"/>
  <c r="Q1183" i="35"/>
  <c r="P1183" i="35" s="1"/>
  <c r="Q1184" i="35"/>
  <c r="P1184" i="35" s="1"/>
  <c r="Q1185" i="35"/>
  <c r="P1185" i="35" s="1"/>
  <c r="Q1186" i="35"/>
  <c r="P1186" i="35" s="1"/>
  <c r="Q1187" i="35"/>
  <c r="P1187" i="35" s="1"/>
  <c r="Q1188" i="35"/>
  <c r="P1188" i="35" s="1"/>
  <c r="Q1189" i="35"/>
  <c r="P1189" i="35" s="1"/>
  <c r="Q1190" i="35"/>
  <c r="P1190" i="35" s="1"/>
  <c r="Q1191" i="35"/>
  <c r="P1191" i="35" s="1"/>
  <c r="Q1192" i="35"/>
  <c r="P1192" i="35" s="1"/>
  <c r="Q1193" i="35"/>
  <c r="P1193" i="35" s="1"/>
  <c r="Q1194" i="35"/>
  <c r="P1194" i="35" s="1"/>
  <c r="Q1195" i="35"/>
  <c r="P1195" i="35" s="1"/>
  <c r="Q1196" i="35"/>
  <c r="P1196" i="35" s="1"/>
  <c r="Q1197" i="35"/>
  <c r="P1197" i="35" s="1"/>
  <c r="Q1198" i="35"/>
  <c r="P1198" i="35" s="1"/>
  <c r="Q1199" i="35"/>
  <c r="P1199" i="35" s="1"/>
  <c r="Q1200" i="35"/>
  <c r="P1200" i="35" s="1"/>
  <c r="Q1201" i="35"/>
  <c r="P1201" i="35" s="1"/>
  <c r="Q1202" i="35"/>
  <c r="P1202" i="35" s="1"/>
  <c r="Q1203" i="35"/>
  <c r="P1203" i="35" s="1"/>
  <c r="Q1204" i="35"/>
  <c r="P1204" i="35" s="1"/>
  <c r="Q1205" i="35"/>
  <c r="P1205" i="35" s="1"/>
  <c r="Q1206" i="35"/>
  <c r="P1206" i="35" s="1"/>
  <c r="Q1207" i="35"/>
  <c r="P1207" i="35" s="1"/>
  <c r="Q1208" i="35"/>
  <c r="P1208" i="35" s="1"/>
  <c r="Q1209" i="35"/>
  <c r="P1209" i="35" s="1"/>
  <c r="Q1210" i="35"/>
  <c r="P1210" i="35" s="1"/>
  <c r="Q1211" i="35"/>
  <c r="P1211" i="35" s="1"/>
  <c r="Q1212" i="35"/>
  <c r="P1212" i="35" s="1"/>
  <c r="Q1213" i="35"/>
  <c r="P1213" i="35" s="1"/>
  <c r="Q1214" i="35"/>
  <c r="P1214" i="35" s="1"/>
  <c r="Q1215" i="35"/>
  <c r="P1215" i="35" s="1"/>
  <c r="Q1216" i="35"/>
  <c r="P1216" i="35" s="1"/>
  <c r="Q1217" i="35"/>
  <c r="P1217" i="35" s="1"/>
  <c r="Q1218" i="35"/>
  <c r="P1218" i="35" s="1"/>
  <c r="Q1219" i="35"/>
  <c r="P1219" i="35" s="1"/>
  <c r="Q1220" i="35"/>
  <c r="P1220" i="35" s="1"/>
  <c r="Q1221" i="35"/>
  <c r="P1221" i="35" s="1"/>
  <c r="Q1222" i="35"/>
  <c r="P1222" i="35" s="1"/>
  <c r="Q1223" i="35"/>
  <c r="P1223" i="35" s="1"/>
  <c r="Q1224" i="35"/>
  <c r="P1224" i="35" s="1"/>
  <c r="Q1225" i="35"/>
  <c r="P1225" i="35" s="1"/>
  <c r="Q1226" i="35"/>
  <c r="P1226" i="35" s="1"/>
  <c r="Q1227" i="35"/>
  <c r="P1227" i="35" s="1"/>
  <c r="Q1228" i="35"/>
  <c r="P1228" i="35" s="1"/>
  <c r="Q1229" i="35"/>
  <c r="P1229" i="35" s="1"/>
  <c r="Q1230" i="35"/>
  <c r="P1230" i="35" s="1"/>
  <c r="Q1231" i="35"/>
  <c r="P1231" i="35" s="1"/>
  <c r="Q1232" i="35"/>
  <c r="P1232" i="35" s="1"/>
  <c r="Q1233" i="35"/>
  <c r="P1233" i="35" s="1"/>
  <c r="Q1234" i="35"/>
  <c r="P1234" i="35" s="1"/>
  <c r="Q1235" i="35"/>
  <c r="P1235" i="35" s="1"/>
  <c r="Q1236" i="35"/>
  <c r="P1236" i="35" s="1"/>
  <c r="Q1237" i="35"/>
  <c r="P1237" i="35" s="1"/>
  <c r="Q1238" i="35"/>
  <c r="P1238" i="35" s="1"/>
  <c r="Q1239" i="35"/>
  <c r="P1239" i="35" s="1"/>
  <c r="Q1240" i="35"/>
  <c r="P1240" i="35" s="1"/>
  <c r="Q1241" i="35"/>
  <c r="P1241" i="35" s="1"/>
  <c r="Q1242" i="35"/>
  <c r="P1242" i="35" s="1"/>
  <c r="Q1243" i="35"/>
  <c r="P1243" i="35" s="1"/>
  <c r="Q1244" i="35"/>
  <c r="P1244" i="35" s="1"/>
  <c r="Q1245" i="35"/>
  <c r="P1245" i="35" s="1"/>
  <c r="Q1246" i="35"/>
  <c r="P1246" i="35" s="1"/>
  <c r="Q1247" i="35"/>
  <c r="P1247" i="35" s="1"/>
  <c r="Q1248" i="35"/>
  <c r="P1248" i="35" s="1"/>
  <c r="Q1249" i="35"/>
  <c r="P1249" i="35" s="1"/>
  <c r="Q1250" i="35"/>
  <c r="P1250" i="35" s="1"/>
  <c r="Q1251" i="35"/>
  <c r="P1251" i="35" s="1"/>
  <c r="Q1252" i="35"/>
  <c r="P1252" i="35" s="1"/>
  <c r="Q1253" i="35"/>
  <c r="P1253" i="35" s="1"/>
  <c r="Q1254" i="35"/>
  <c r="P1254" i="35" s="1"/>
  <c r="Q1255" i="35"/>
  <c r="P1255" i="35" s="1"/>
  <c r="Q1256" i="35"/>
  <c r="P1256" i="35" s="1"/>
  <c r="Q1257" i="35"/>
  <c r="P1257" i="35" s="1"/>
  <c r="Q1258" i="35"/>
  <c r="P1258" i="35" s="1"/>
  <c r="Q1259" i="35"/>
  <c r="P1259" i="35" s="1"/>
  <c r="Q1260" i="35"/>
  <c r="P1260" i="35" s="1"/>
  <c r="Q1261" i="35"/>
  <c r="P1261" i="35" s="1"/>
  <c r="Q1262" i="35"/>
  <c r="P1262" i="35" s="1"/>
  <c r="Q1263" i="35"/>
  <c r="P1263" i="35" s="1"/>
  <c r="Q1264" i="35"/>
  <c r="P1264" i="35" s="1"/>
  <c r="Q1265" i="35"/>
  <c r="P1265" i="35" s="1"/>
  <c r="Q1266" i="35"/>
  <c r="P1266" i="35" s="1"/>
  <c r="Q1267" i="35"/>
  <c r="P1267" i="35" s="1"/>
  <c r="Q1268" i="35"/>
  <c r="P1268" i="35" s="1"/>
  <c r="Q1269" i="35"/>
  <c r="P1269" i="35" s="1"/>
  <c r="Q1270" i="35"/>
  <c r="P1270" i="35" s="1"/>
  <c r="Q1271" i="35"/>
  <c r="P1271" i="35" s="1"/>
  <c r="Q1272" i="35"/>
  <c r="P1272" i="35" s="1"/>
  <c r="Q1273" i="35"/>
  <c r="P1273" i="35" s="1"/>
  <c r="Q1274" i="35"/>
  <c r="P1274" i="35" s="1"/>
  <c r="Q1275" i="35"/>
  <c r="P1275" i="35" s="1"/>
  <c r="Q1276" i="35"/>
  <c r="P1276" i="35" s="1"/>
  <c r="Q1277" i="35"/>
  <c r="P1277" i="35" s="1"/>
  <c r="Q1278" i="35"/>
  <c r="P1278" i="35" s="1"/>
  <c r="Q1279" i="35"/>
  <c r="P1279" i="35" s="1"/>
  <c r="Q1280" i="35"/>
  <c r="P1280" i="35" s="1"/>
  <c r="Q1281" i="35"/>
  <c r="P1281" i="35" s="1"/>
  <c r="Q1282" i="35"/>
  <c r="P1282" i="35" s="1"/>
  <c r="Q1283" i="35"/>
  <c r="P1283" i="35" s="1"/>
  <c r="Q1284" i="35"/>
  <c r="P1284" i="35" s="1"/>
  <c r="Q1285" i="35"/>
  <c r="P1285" i="35" s="1"/>
  <c r="Q1286" i="35"/>
  <c r="P1286" i="35" s="1"/>
  <c r="Q1287" i="35"/>
  <c r="P1287" i="35" s="1"/>
  <c r="Q1288" i="35"/>
  <c r="P1288" i="35" s="1"/>
  <c r="Q1289" i="35"/>
  <c r="P1289" i="35" s="1"/>
  <c r="Q1290" i="35"/>
  <c r="P1290" i="35" s="1"/>
  <c r="Q1291" i="35"/>
  <c r="P1291" i="35" s="1"/>
  <c r="Q1292" i="35"/>
  <c r="P1292" i="35" s="1"/>
  <c r="Q1293" i="35"/>
  <c r="P1293" i="35" s="1"/>
  <c r="Q1294" i="35"/>
  <c r="P1294" i="35" s="1"/>
  <c r="Q1295" i="35"/>
  <c r="P1295" i="35" s="1"/>
  <c r="Q1296" i="35"/>
  <c r="P1296" i="35" s="1"/>
  <c r="Q1297" i="35"/>
  <c r="P1297" i="35" s="1"/>
  <c r="Q1298" i="35"/>
  <c r="P1298" i="35" s="1"/>
  <c r="Q1299" i="35"/>
  <c r="P1299" i="35" s="1"/>
  <c r="Q1300" i="35"/>
  <c r="P1300" i="35" s="1"/>
  <c r="Q1301" i="35"/>
  <c r="P1301" i="35" s="1"/>
  <c r="Q1302" i="35"/>
  <c r="P1302" i="35" s="1"/>
  <c r="Q1303" i="35"/>
  <c r="P1303" i="35" s="1"/>
  <c r="Q1304" i="35"/>
  <c r="P1304" i="35" s="1"/>
  <c r="Q1305" i="35"/>
  <c r="P1305" i="35" s="1"/>
  <c r="Q1306" i="35"/>
  <c r="P1306" i="35" s="1"/>
  <c r="Q1307" i="35"/>
  <c r="P1307" i="35" s="1"/>
  <c r="Q1308" i="35"/>
  <c r="P1308" i="35" s="1"/>
  <c r="Q1309" i="35"/>
  <c r="P1309" i="35" s="1"/>
  <c r="Q1310" i="35"/>
  <c r="P1310" i="35" s="1"/>
  <c r="Q1311" i="35"/>
  <c r="P1311" i="35" s="1"/>
  <c r="Q1312" i="35"/>
  <c r="P1312" i="35" s="1"/>
  <c r="Q1313" i="35"/>
  <c r="P1313" i="35" s="1"/>
  <c r="Q1314" i="35"/>
  <c r="P1314" i="35" s="1"/>
  <c r="Q1315" i="35"/>
  <c r="P1315" i="35" s="1"/>
  <c r="Q1316" i="35"/>
  <c r="P1316" i="35" s="1"/>
  <c r="Q1317" i="35"/>
  <c r="P1317" i="35" s="1"/>
  <c r="Q1318" i="35"/>
  <c r="P1318" i="35" s="1"/>
  <c r="Q1319" i="35"/>
  <c r="P1319" i="35" s="1"/>
  <c r="Q1320" i="35"/>
  <c r="P1320" i="35" s="1"/>
  <c r="Q1321" i="35"/>
  <c r="P1321" i="35" s="1"/>
  <c r="Q1322" i="35"/>
  <c r="P1322" i="35" s="1"/>
  <c r="Q1323" i="35"/>
  <c r="P1323" i="35" s="1"/>
  <c r="Q1324" i="35"/>
  <c r="P1324" i="35" s="1"/>
  <c r="Q1325" i="35"/>
  <c r="P1325" i="35" s="1"/>
  <c r="Q1326" i="35"/>
  <c r="P1326" i="35" s="1"/>
  <c r="Q1327" i="35"/>
  <c r="P1327" i="35" s="1"/>
  <c r="Q1328" i="35"/>
  <c r="P1328" i="35" s="1"/>
  <c r="Q1329" i="35"/>
  <c r="P1329" i="35" s="1"/>
  <c r="Q1330" i="35"/>
  <c r="P1330" i="35" s="1"/>
  <c r="Q1331" i="35"/>
  <c r="P1331" i="35" s="1"/>
  <c r="Q1332" i="35"/>
  <c r="P1332" i="35" s="1"/>
  <c r="Q1333" i="35"/>
  <c r="P1333" i="35" s="1"/>
  <c r="Q1334" i="35"/>
  <c r="P1334" i="35" s="1"/>
  <c r="Q1335" i="35"/>
  <c r="P1335" i="35" s="1"/>
  <c r="Q1336" i="35"/>
  <c r="P1336" i="35" s="1"/>
  <c r="Q1337" i="35"/>
  <c r="P1337" i="35" s="1"/>
  <c r="Q1338" i="35"/>
  <c r="P1338" i="35" s="1"/>
  <c r="Q1339" i="35"/>
  <c r="P1339" i="35" s="1"/>
  <c r="Q1340" i="35"/>
  <c r="P1340" i="35" s="1"/>
  <c r="Q1341" i="35"/>
  <c r="P1341" i="35" s="1"/>
  <c r="Q1342" i="35"/>
  <c r="P1342" i="35" s="1"/>
  <c r="Q1343" i="35"/>
  <c r="P1343" i="35" s="1"/>
  <c r="Q1344" i="35"/>
  <c r="P1344" i="35" s="1"/>
  <c r="Q1345" i="35"/>
  <c r="P1345" i="35" s="1"/>
  <c r="Q1346" i="35"/>
  <c r="P1346" i="35" s="1"/>
  <c r="Q1347" i="35"/>
  <c r="P1347" i="35" s="1"/>
  <c r="Q1348" i="35"/>
  <c r="P1348" i="35" s="1"/>
  <c r="Q1349" i="35"/>
  <c r="P1349" i="35" s="1"/>
  <c r="Q1350" i="35"/>
  <c r="P1350" i="35" s="1"/>
  <c r="Q1351" i="35"/>
  <c r="P1351" i="35" s="1"/>
  <c r="Q1352" i="35"/>
  <c r="P1352" i="35" s="1"/>
  <c r="Q1353" i="35"/>
  <c r="P1353" i="35" s="1"/>
  <c r="Q1354" i="35"/>
  <c r="P1354" i="35" s="1"/>
  <c r="Q1355" i="35"/>
  <c r="P1355" i="35" s="1"/>
  <c r="Q1356" i="35"/>
  <c r="P1356" i="35" s="1"/>
  <c r="Q1357" i="35"/>
  <c r="P1357" i="35" s="1"/>
  <c r="Q1358" i="35"/>
  <c r="P1358" i="35" s="1"/>
  <c r="Q1359" i="35"/>
  <c r="P1359" i="35" s="1"/>
  <c r="Q1360" i="35"/>
  <c r="P1360" i="35" s="1"/>
  <c r="Q1361" i="35"/>
  <c r="P1361" i="35" s="1"/>
  <c r="Q1362" i="35"/>
  <c r="P1362" i="35" s="1"/>
  <c r="Q1363" i="35"/>
  <c r="P1363" i="35" s="1"/>
  <c r="Q1364" i="35"/>
  <c r="P1364" i="35" s="1"/>
  <c r="Q1365" i="35"/>
  <c r="P1365" i="35" s="1"/>
  <c r="Q1366" i="35"/>
  <c r="P1366" i="35" s="1"/>
  <c r="Q1367" i="35"/>
  <c r="P1367" i="35" s="1"/>
  <c r="Q1368" i="35"/>
  <c r="P1368" i="35" s="1"/>
  <c r="Q1369" i="35"/>
  <c r="P1369" i="35" s="1"/>
  <c r="Q1370" i="35"/>
  <c r="P1370" i="35" s="1"/>
  <c r="Q1371" i="35"/>
  <c r="P1371" i="35" s="1"/>
  <c r="Q1372" i="35"/>
  <c r="P1372" i="35" s="1"/>
  <c r="Q1373" i="35"/>
  <c r="P1373" i="35" s="1"/>
  <c r="Q1374" i="35"/>
  <c r="P1374" i="35" s="1"/>
  <c r="Q1375" i="35"/>
  <c r="P1375" i="35" s="1"/>
  <c r="Q1376" i="35"/>
  <c r="P1376" i="35" s="1"/>
  <c r="Q1377" i="35"/>
  <c r="P1377" i="35" s="1"/>
  <c r="Q1378" i="35"/>
  <c r="P1378" i="35" s="1"/>
  <c r="Q1379" i="35"/>
  <c r="P1379" i="35" s="1"/>
  <c r="Q1380" i="35"/>
  <c r="P1380" i="35" s="1"/>
  <c r="Q1381" i="35"/>
  <c r="P1381" i="35" s="1"/>
  <c r="Q1382" i="35"/>
  <c r="P1382" i="35" s="1"/>
  <c r="Q1383" i="35"/>
  <c r="P1383" i="35" s="1"/>
  <c r="Q1384" i="35"/>
  <c r="P1384" i="35" s="1"/>
  <c r="Q1385" i="35"/>
  <c r="P1385" i="35" s="1"/>
  <c r="Q1386" i="35"/>
  <c r="P1386" i="35" s="1"/>
  <c r="Q1387" i="35"/>
  <c r="P1387" i="35" s="1"/>
  <c r="Q1388" i="35"/>
  <c r="P1388" i="35" s="1"/>
  <c r="Q1389" i="35"/>
  <c r="P1389" i="35" s="1"/>
  <c r="Q1390" i="35"/>
  <c r="P1390" i="35" s="1"/>
  <c r="Q1391" i="35"/>
  <c r="P1391" i="35" s="1"/>
  <c r="Q1392" i="35"/>
  <c r="P1392" i="35" s="1"/>
  <c r="Q1393" i="35"/>
  <c r="P1393" i="35" s="1"/>
  <c r="Q1394" i="35"/>
  <c r="P1394" i="35" s="1"/>
  <c r="Q1395" i="35"/>
  <c r="P1395" i="35" s="1"/>
  <c r="Q1396" i="35"/>
  <c r="P1396" i="35" s="1"/>
  <c r="Q1397" i="35"/>
  <c r="P1397" i="35" s="1"/>
  <c r="Q1398" i="35"/>
  <c r="P1398" i="35" s="1"/>
  <c r="Q1399" i="35"/>
  <c r="P1399" i="35" s="1"/>
  <c r="Q1400" i="35"/>
  <c r="P1400" i="35" s="1"/>
  <c r="Q1401" i="35"/>
  <c r="P1401" i="35" s="1"/>
  <c r="Q1402" i="35"/>
  <c r="P1402" i="35" s="1"/>
  <c r="Q1403" i="35"/>
  <c r="P1403" i="35" s="1"/>
  <c r="Q1404" i="35"/>
  <c r="P1404" i="35" s="1"/>
  <c r="Q1405" i="35"/>
  <c r="P1405" i="35" s="1"/>
  <c r="Q1406" i="35"/>
  <c r="P1406" i="35" s="1"/>
  <c r="Q1407" i="35"/>
  <c r="P1407" i="35" s="1"/>
  <c r="Q1408" i="35"/>
  <c r="P1408" i="35" s="1"/>
  <c r="Q1409" i="35"/>
  <c r="P1409" i="35" s="1"/>
  <c r="Q1410" i="35"/>
  <c r="P1410" i="35" s="1"/>
  <c r="Q1411" i="35"/>
  <c r="P1411" i="35" s="1"/>
  <c r="Q1412" i="35"/>
  <c r="P1412" i="35" s="1"/>
  <c r="Q1413" i="35"/>
  <c r="P1413" i="35" s="1"/>
  <c r="Q1414" i="35"/>
  <c r="P1414" i="35" s="1"/>
  <c r="Q1415" i="35"/>
  <c r="P1415" i="35" s="1"/>
  <c r="Q1416" i="35"/>
  <c r="P1416" i="35" s="1"/>
  <c r="Q1417" i="35"/>
  <c r="P1417" i="35" s="1"/>
  <c r="Q1418" i="35"/>
  <c r="P1418" i="35" s="1"/>
  <c r="Q1419" i="35"/>
  <c r="P1419" i="35" s="1"/>
  <c r="Q1420" i="35"/>
  <c r="P1420" i="35" s="1"/>
  <c r="Q1421" i="35"/>
  <c r="P1421" i="35" s="1"/>
  <c r="Q1422" i="35"/>
  <c r="P1422" i="35" s="1"/>
  <c r="Q1423" i="35"/>
  <c r="P1423" i="35" s="1"/>
  <c r="Q1424" i="35"/>
  <c r="P1424" i="35" s="1"/>
  <c r="Q1425" i="35"/>
  <c r="P1425" i="35" s="1"/>
  <c r="Q1426" i="35"/>
  <c r="P1426" i="35" s="1"/>
  <c r="Q1427" i="35"/>
  <c r="P1427" i="35" s="1"/>
  <c r="Q1428" i="35"/>
  <c r="P1428" i="35" s="1"/>
  <c r="Q1429" i="35"/>
  <c r="P1429" i="35" s="1"/>
  <c r="Q1430" i="35"/>
  <c r="P1430" i="35" s="1"/>
  <c r="Q1431" i="35"/>
  <c r="P1431" i="35" s="1"/>
  <c r="Q1432" i="35"/>
  <c r="P1432" i="35" s="1"/>
  <c r="Q1433" i="35"/>
  <c r="P1433" i="35" s="1"/>
  <c r="Q1434" i="35"/>
  <c r="P1434" i="35" s="1"/>
  <c r="Q1435" i="35"/>
  <c r="P1435" i="35" s="1"/>
  <c r="Q1436" i="35"/>
  <c r="P1436" i="35" s="1"/>
  <c r="Q1437" i="35"/>
  <c r="P1437" i="35" s="1"/>
  <c r="Q1438" i="35"/>
  <c r="P1438" i="35" s="1"/>
  <c r="Q1439" i="35"/>
  <c r="P1439" i="35" s="1"/>
  <c r="Q1440" i="35"/>
  <c r="P1440" i="35" s="1"/>
  <c r="Q1441" i="35"/>
  <c r="P1441" i="35" s="1"/>
  <c r="Q1442" i="35"/>
  <c r="P1442" i="35" s="1"/>
  <c r="Q1443" i="35"/>
  <c r="P1443" i="35" s="1"/>
  <c r="Q1444" i="35"/>
  <c r="P1444" i="35" s="1"/>
  <c r="Q1445" i="35"/>
  <c r="P1445" i="35" s="1"/>
  <c r="Q1446" i="35"/>
  <c r="P1446" i="35" s="1"/>
  <c r="Q1447" i="35"/>
  <c r="P1447" i="35" s="1"/>
  <c r="Q1448" i="35"/>
  <c r="P1448" i="35" s="1"/>
  <c r="Q1449" i="35"/>
  <c r="P1449" i="35" s="1"/>
  <c r="Q1450" i="35"/>
  <c r="P1450" i="35" s="1"/>
  <c r="Q1451" i="35"/>
  <c r="P1451" i="35" s="1"/>
  <c r="Q1452" i="35"/>
  <c r="P1452" i="35" s="1"/>
  <c r="Q1453" i="35"/>
  <c r="P1453" i="35" s="1"/>
  <c r="Q1454" i="35"/>
  <c r="P1454" i="35" s="1"/>
  <c r="Q1455" i="35"/>
  <c r="P1455" i="35" s="1"/>
  <c r="Q1456" i="35"/>
  <c r="P1456" i="35" s="1"/>
  <c r="Q1457" i="35"/>
  <c r="P1457" i="35" s="1"/>
  <c r="Q1458" i="35"/>
  <c r="P1458" i="35" s="1"/>
  <c r="Q1459" i="35"/>
  <c r="P1459" i="35" s="1"/>
  <c r="Q1460" i="35"/>
  <c r="P1460" i="35" s="1"/>
  <c r="Q1461" i="35"/>
  <c r="P1461" i="35" s="1"/>
  <c r="Q1462" i="35"/>
  <c r="P1462" i="35" s="1"/>
  <c r="Q1463" i="35"/>
  <c r="P1463" i="35" s="1"/>
  <c r="Q1464" i="35"/>
  <c r="P1464" i="35" s="1"/>
  <c r="Q1465" i="35"/>
  <c r="P1465" i="35" s="1"/>
  <c r="Q1466" i="35"/>
  <c r="P1466" i="35" s="1"/>
  <c r="Q1467" i="35"/>
  <c r="P1467" i="35" s="1"/>
  <c r="Q1468" i="35"/>
  <c r="P1468" i="35" s="1"/>
  <c r="Q1469" i="35"/>
  <c r="P1469" i="35" s="1"/>
  <c r="Q1470" i="35"/>
  <c r="P1470" i="35" s="1"/>
  <c r="Q1471" i="35"/>
  <c r="P1471" i="35" s="1"/>
  <c r="Q1472" i="35"/>
  <c r="P1472" i="35" s="1"/>
  <c r="Q1473" i="35"/>
  <c r="P1473" i="35" s="1"/>
  <c r="Q1474" i="35"/>
  <c r="P1474" i="35" s="1"/>
  <c r="Q1475" i="35"/>
  <c r="P1475" i="35" s="1"/>
  <c r="Q1476" i="35"/>
  <c r="P1476" i="35" s="1"/>
  <c r="Q1477" i="35"/>
  <c r="P1477" i="35" s="1"/>
  <c r="Q1478" i="35"/>
  <c r="P1478" i="35" s="1"/>
  <c r="Q1479" i="35"/>
  <c r="P1479" i="35" s="1"/>
  <c r="Q1480" i="35"/>
  <c r="P1480" i="35" s="1"/>
  <c r="Q1481" i="35"/>
  <c r="P1481" i="35" s="1"/>
  <c r="Q1482" i="35"/>
  <c r="P1482" i="35" s="1"/>
  <c r="Q1483" i="35"/>
  <c r="P1483" i="35" s="1"/>
  <c r="Q1484" i="35"/>
  <c r="P1484" i="35" s="1"/>
  <c r="Q1485" i="35"/>
  <c r="P1485" i="35" s="1"/>
  <c r="Q1486" i="35"/>
  <c r="P1486" i="35" s="1"/>
  <c r="Q1487" i="35"/>
  <c r="P1487" i="35" s="1"/>
  <c r="Q1488" i="35"/>
  <c r="P1488" i="35" s="1"/>
  <c r="Q1489" i="35"/>
  <c r="P1489" i="35" s="1"/>
  <c r="Q1490" i="35"/>
  <c r="P1490" i="35" s="1"/>
  <c r="Q1491" i="35"/>
  <c r="P1491" i="35" s="1"/>
  <c r="Q1492" i="35"/>
  <c r="P1492" i="35" s="1"/>
  <c r="Q1493" i="35"/>
  <c r="P1493" i="35" s="1"/>
  <c r="Q1494" i="35"/>
  <c r="P1494" i="35" s="1"/>
  <c r="Q1495" i="35"/>
  <c r="P1495" i="35" s="1"/>
  <c r="Q1496" i="35"/>
  <c r="P1496" i="35" s="1"/>
  <c r="Q1497" i="35"/>
  <c r="P1497" i="35" s="1"/>
  <c r="Q1498" i="35"/>
  <c r="P1498" i="35" s="1"/>
  <c r="Q1499" i="35"/>
  <c r="P1499" i="35" s="1"/>
  <c r="Q1500" i="35"/>
  <c r="P1500" i="35" s="1"/>
  <c r="Q1501" i="35"/>
  <c r="P1501" i="35" s="1"/>
  <c r="Q1502" i="35"/>
  <c r="P1502" i="35" s="1"/>
  <c r="Q1503" i="35"/>
  <c r="P1503" i="35" s="1"/>
  <c r="Q1504" i="35"/>
  <c r="P1504" i="35" s="1"/>
  <c r="Q1505" i="35"/>
  <c r="P1505" i="35" s="1"/>
  <c r="Q1506" i="35"/>
  <c r="P1506" i="35" s="1"/>
  <c r="Q1507" i="35"/>
  <c r="P1507" i="35" s="1"/>
  <c r="Q1508" i="35"/>
  <c r="P1508" i="35" s="1"/>
  <c r="Q1509" i="35"/>
  <c r="P1509" i="35" s="1"/>
  <c r="Q1510" i="35"/>
  <c r="P1510" i="35" s="1"/>
  <c r="Q1511" i="35"/>
  <c r="P1511" i="35" s="1"/>
  <c r="Q1512" i="35"/>
  <c r="P1512" i="35" s="1"/>
  <c r="Q1513" i="35"/>
  <c r="P1513" i="35" s="1"/>
  <c r="Q1514" i="35"/>
  <c r="P1514" i="35" s="1"/>
  <c r="Q1515" i="35"/>
  <c r="P1515" i="35" s="1"/>
  <c r="Q1516" i="35"/>
  <c r="P1516" i="35" s="1"/>
  <c r="Q1517" i="35"/>
  <c r="P1517" i="35" s="1"/>
  <c r="Q1518" i="35"/>
  <c r="P1518" i="35" s="1"/>
  <c r="Q1519" i="35"/>
  <c r="P1519" i="35" s="1"/>
  <c r="Q1520" i="35"/>
  <c r="P1520" i="35" s="1"/>
  <c r="Q1521" i="35"/>
  <c r="P1521" i="35" s="1"/>
  <c r="Q1522" i="35"/>
  <c r="P1522" i="35" s="1"/>
  <c r="Q1523" i="35"/>
  <c r="P1523" i="35" s="1"/>
  <c r="Q1524" i="35"/>
  <c r="P1524" i="35" s="1"/>
  <c r="Q1525" i="35"/>
  <c r="P1525" i="35" s="1"/>
  <c r="Q1526" i="35"/>
  <c r="P1526" i="35" s="1"/>
  <c r="Q1527" i="35"/>
  <c r="P1527" i="35" s="1"/>
  <c r="Q1528" i="35"/>
  <c r="P1528" i="35" s="1"/>
  <c r="Q1529" i="35"/>
  <c r="P1529" i="35" s="1"/>
  <c r="Q1530" i="35"/>
  <c r="P1530" i="35" s="1"/>
  <c r="Q1531" i="35"/>
  <c r="P1531" i="35" s="1"/>
  <c r="Q1532" i="35"/>
  <c r="P1532" i="35" s="1"/>
  <c r="Q1533" i="35"/>
  <c r="P1533" i="35" s="1"/>
  <c r="Q1534" i="35"/>
  <c r="P1534" i="35" s="1"/>
  <c r="Q1535" i="35"/>
  <c r="P1535" i="35" s="1"/>
  <c r="Q1536" i="35"/>
  <c r="P1536" i="35" s="1"/>
  <c r="Q1537" i="35"/>
  <c r="P1537" i="35" s="1"/>
  <c r="Q1538" i="35"/>
  <c r="P1538" i="35" s="1"/>
  <c r="Q1539" i="35"/>
  <c r="P1539" i="35" s="1"/>
  <c r="Q1540" i="35"/>
  <c r="P1540" i="35" s="1"/>
  <c r="Q1541" i="35"/>
  <c r="P1541" i="35" s="1"/>
  <c r="Q1542" i="35"/>
  <c r="P1542" i="35" s="1"/>
  <c r="Q1543" i="35"/>
  <c r="P1543" i="35" s="1"/>
  <c r="Q1544" i="35"/>
  <c r="P1544" i="35" s="1"/>
  <c r="Q1545" i="35"/>
  <c r="P1545" i="35" s="1"/>
  <c r="Q1546" i="35"/>
  <c r="P1546" i="35" s="1"/>
  <c r="Q1547" i="35"/>
  <c r="P1547" i="35" s="1"/>
  <c r="Q1548" i="35"/>
  <c r="P1548" i="35" s="1"/>
  <c r="Q1549" i="35"/>
  <c r="P1549" i="35" s="1"/>
  <c r="Q1550" i="35"/>
  <c r="P1550" i="35" s="1"/>
  <c r="Q1551" i="35"/>
  <c r="P1551" i="35" s="1"/>
  <c r="Q1552" i="35"/>
  <c r="P1552" i="35" s="1"/>
  <c r="Q1553" i="35"/>
  <c r="P1553" i="35" s="1"/>
  <c r="Q1554" i="35"/>
  <c r="P1554" i="35" s="1"/>
  <c r="Q1555" i="35"/>
  <c r="P1555" i="35" s="1"/>
  <c r="Q1556" i="35"/>
  <c r="P1556" i="35" s="1"/>
  <c r="Q1557" i="35"/>
  <c r="P1557" i="35" s="1"/>
  <c r="Q1558" i="35"/>
  <c r="P1558" i="35" s="1"/>
  <c r="Q1559" i="35"/>
  <c r="P1559" i="35" s="1"/>
  <c r="Q1560" i="35"/>
  <c r="P1560" i="35" s="1"/>
  <c r="Q1561" i="35"/>
  <c r="P1561" i="35" s="1"/>
  <c r="Q1562" i="35"/>
  <c r="P1562" i="35" s="1"/>
  <c r="Q1563" i="35"/>
  <c r="P1563" i="35" s="1"/>
  <c r="Q1564" i="35"/>
  <c r="P1564" i="35" s="1"/>
  <c r="Q1565" i="35"/>
  <c r="P1565" i="35" s="1"/>
  <c r="Q1566" i="35"/>
  <c r="P1566" i="35" s="1"/>
  <c r="Q1567" i="35"/>
  <c r="P1567" i="35" s="1"/>
  <c r="Q1568" i="35"/>
  <c r="P1568" i="35" s="1"/>
  <c r="Q1569" i="35"/>
  <c r="P1569" i="35" s="1"/>
  <c r="Q1570" i="35"/>
  <c r="P1570" i="35" s="1"/>
  <c r="Q1571" i="35"/>
  <c r="P1571" i="35" s="1"/>
  <c r="Q1572" i="35"/>
  <c r="P1572" i="35" s="1"/>
  <c r="Q1573" i="35"/>
  <c r="P1573" i="35" s="1"/>
  <c r="Q1574" i="35"/>
  <c r="P1574" i="35" s="1"/>
  <c r="Q1575" i="35"/>
  <c r="P1575" i="35" s="1"/>
  <c r="Q1576" i="35"/>
  <c r="P1576" i="35" s="1"/>
  <c r="Q1577" i="35"/>
  <c r="P1577" i="35" s="1"/>
  <c r="Q1578" i="35"/>
  <c r="P1578" i="35" s="1"/>
  <c r="Q1579" i="35"/>
  <c r="P1579" i="35" s="1"/>
  <c r="Q1580" i="35"/>
  <c r="P1580" i="35" s="1"/>
  <c r="Q1581" i="35"/>
  <c r="P1581" i="35" s="1"/>
  <c r="Q1582" i="35"/>
  <c r="P1582" i="35" s="1"/>
  <c r="Q1583" i="35"/>
  <c r="P1583" i="35" s="1"/>
  <c r="Q1584" i="35"/>
  <c r="P1584" i="35" s="1"/>
  <c r="Q1585" i="35"/>
  <c r="P1585" i="35" s="1"/>
  <c r="Q1586" i="35"/>
  <c r="P1586" i="35" s="1"/>
  <c r="Q1587" i="35"/>
  <c r="P1587" i="35" s="1"/>
  <c r="Q1588" i="35"/>
  <c r="P1588" i="35" s="1"/>
  <c r="Q1589" i="35"/>
  <c r="P1589" i="35" s="1"/>
  <c r="Q1590" i="35"/>
  <c r="P1590" i="35" s="1"/>
  <c r="Q1591" i="35"/>
  <c r="P1591" i="35" s="1"/>
  <c r="Q1592" i="35"/>
  <c r="P1592" i="35" s="1"/>
  <c r="Q1593" i="35"/>
  <c r="P1593" i="35" s="1"/>
  <c r="Q1594" i="35"/>
  <c r="P1594" i="35" s="1"/>
  <c r="Q1595" i="35"/>
  <c r="P1595" i="35" s="1"/>
  <c r="Q1596" i="35"/>
  <c r="P1596" i="35" s="1"/>
  <c r="Q1597" i="35"/>
  <c r="P1597" i="35" s="1"/>
  <c r="Q1598" i="35"/>
  <c r="P1598" i="35" s="1"/>
  <c r="Q1599" i="35"/>
  <c r="P1599" i="35" s="1"/>
  <c r="Q1600" i="35"/>
  <c r="P1600" i="35" s="1"/>
  <c r="Q1601" i="35"/>
  <c r="P1601" i="35" s="1"/>
  <c r="Q1602" i="35"/>
  <c r="P1602" i="35" s="1"/>
  <c r="Q1603" i="35"/>
  <c r="P1603" i="35" s="1"/>
  <c r="Q1604" i="35"/>
  <c r="P1604" i="35" s="1"/>
  <c r="Q1605" i="35"/>
  <c r="P1605" i="35" s="1"/>
  <c r="Q1606" i="35"/>
  <c r="P1606" i="35" s="1"/>
  <c r="Q1607" i="35"/>
  <c r="P1607" i="35" s="1"/>
  <c r="Q1608" i="35"/>
  <c r="P1608" i="35" s="1"/>
  <c r="Q1609" i="35"/>
  <c r="P1609" i="35" s="1"/>
  <c r="Q1610" i="35"/>
  <c r="P1610" i="35" s="1"/>
  <c r="Q1611" i="35"/>
  <c r="P1611" i="35" s="1"/>
  <c r="Q1612" i="35"/>
  <c r="P1612" i="35" s="1"/>
  <c r="Q1613" i="35"/>
  <c r="P1613" i="35" s="1"/>
  <c r="Q1614" i="35"/>
  <c r="P1614" i="35" s="1"/>
  <c r="Q1615" i="35"/>
  <c r="P1615" i="35" s="1"/>
  <c r="Q1616" i="35"/>
  <c r="P1616" i="35" s="1"/>
  <c r="Q1617" i="35"/>
  <c r="P1617" i="35" s="1"/>
  <c r="Q1618" i="35"/>
  <c r="P1618" i="35" s="1"/>
  <c r="Q1619" i="35"/>
  <c r="P1619" i="35" s="1"/>
  <c r="Q1620" i="35"/>
  <c r="P1620" i="35" s="1"/>
  <c r="Q1621" i="35"/>
  <c r="P1621" i="35" s="1"/>
  <c r="Q1622" i="35"/>
  <c r="P1622" i="35" s="1"/>
  <c r="Q1623" i="35"/>
  <c r="P1623" i="35" s="1"/>
  <c r="Q1624" i="35"/>
  <c r="P1624" i="35" s="1"/>
  <c r="Q1625" i="35"/>
  <c r="P1625" i="35" s="1"/>
  <c r="Q1626" i="35"/>
  <c r="P1626" i="35" s="1"/>
  <c r="Q1627" i="35"/>
  <c r="P1627" i="35" s="1"/>
  <c r="Q1628" i="35"/>
  <c r="P1628" i="35" s="1"/>
  <c r="Q1629" i="35"/>
  <c r="P1629" i="35" s="1"/>
  <c r="Q1630" i="35"/>
  <c r="P1630" i="35" s="1"/>
  <c r="Q1631" i="35"/>
  <c r="P1631" i="35" s="1"/>
  <c r="Q1632" i="35"/>
  <c r="P1632" i="35" s="1"/>
  <c r="Q1633" i="35"/>
  <c r="P1633" i="35" s="1"/>
  <c r="Q1634" i="35"/>
  <c r="P1634" i="35" s="1"/>
  <c r="Q1635" i="35"/>
  <c r="P1635" i="35" s="1"/>
  <c r="Q1636" i="35"/>
  <c r="P1636" i="35" s="1"/>
  <c r="Q1637" i="35"/>
  <c r="P1637" i="35" s="1"/>
  <c r="Q1638" i="35"/>
  <c r="P1638" i="35" s="1"/>
  <c r="Q1639" i="35"/>
  <c r="P1639" i="35" s="1"/>
  <c r="Q1640" i="35"/>
  <c r="P1640" i="35" s="1"/>
  <c r="Q1641" i="35"/>
  <c r="P1641" i="35" s="1"/>
  <c r="Q1642" i="35"/>
  <c r="P1642" i="35" s="1"/>
  <c r="Q1643" i="35"/>
  <c r="P1643" i="35" s="1"/>
  <c r="Q1644" i="35"/>
  <c r="P1644" i="35" s="1"/>
  <c r="Q1645" i="35"/>
  <c r="P1645" i="35" s="1"/>
  <c r="Q1646" i="35"/>
  <c r="P1646" i="35" s="1"/>
  <c r="Q1647" i="35"/>
  <c r="P1647" i="35" s="1"/>
  <c r="Q1648" i="35"/>
  <c r="P1648" i="35" s="1"/>
  <c r="Q1649" i="35"/>
  <c r="P1649" i="35" s="1"/>
  <c r="Q1650" i="35"/>
  <c r="P1650" i="35" s="1"/>
  <c r="Q1651" i="35"/>
  <c r="P1651" i="35" s="1"/>
  <c r="Q1652" i="35"/>
  <c r="P1652" i="35" s="1"/>
  <c r="Q1653" i="35"/>
  <c r="P1653" i="35" s="1"/>
  <c r="Q1654" i="35"/>
  <c r="P1654" i="35" s="1"/>
  <c r="Q1655" i="35"/>
  <c r="P1655" i="35" s="1"/>
  <c r="Q1656" i="35"/>
  <c r="P1656" i="35" s="1"/>
  <c r="Q1657" i="35"/>
  <c r="P1657" i="35" s="1"/>
  <c r="Q1658" i="35"/>
  <c r="P1658" i="35" s="1"/>
  <c r="Q1659" i="35"/>
  <c r="P1659" i="35" s="1"/>
  <c r="Q1660" i="35"/>
  <c r="P1660" i="35" s="1"/>
  <c r="Q1661" i="35"/>
  <c r="P1661" i="35" s="1"/>
  <c r="Q1662" i="35"/>
  <c r="P1662" i="35" s="1"/>
  <c r="Q1663" i="35"/>
  <c r="P1663" i="35" s="1"/>
  <c r="Q1664" i="35"/>
  <c r="P1664" i="35" s="1"/>
  <c r="Q1665" i="35"/>
  <c r="P1665" i="35" s="1"/>
  <c r="Q1666" i="35"/>
  <c r="P1666" i="35" s="1"/>
  <c r="Q1667" i="35"/>
  <c r="P1667" i="35" s="1"/>
  <c r="Q1668" i="35"/>
  <c r="P1668" i="35" s="1"/>
  <c r="Q1669" i="35"/>
  <c r="P1669" i="35" s="1"/>
  <c r="Q1670" i="35"/>
  <c r="P1670" i="35" s="1"/>
  <c r="Q1671" i="35"/>
  <c r="P1671" i="35" s="1"/>
  <c r="Q1672" i="35"/>
  <c r="P1672" i="35" s="1"/>
  <c r="Q1673" i="35"/>
  <c r="P1673" i="35" s="1"/>
  <c r="Q1674" i="35"/>
  <c r="P1674" i="35" s="1"/>
  <c r="Q1675" i="35"/>
  <c r="P1675" i="35" s="1"/>
  <c r="Q1676" i="35"/>
  <c r="P1676" i="35" s="1"/>
  <c r="Q1677" i="35"/>
  <c r="P1677" i="35" s="1"/>
  <c r="Q1678" i="35"/>
  <c r="P1678" i="35" s="1"/>
  <c r="Q1679" i="35"/>
  <c r="P1679" i="35" s="1"/>
  <c r="Q1680" i="35"/>
  <c r="P1680" i="35" s="1"/>
  <c r="Q1681" i="35"/>
  <c r="P1681" i="35" s="1"/>
  <c r="Q1682" i="35"/>
  <c r="P1682" i="35" s="1"/>
  <c r="Q1683" i="35"/>
  <c r="P1683" i="35" s="1"/>
  <c r="Q1684" i="35"/>
  <c r="P1684" i="35" s="1"/>
  <c r="Q1685" i="35"/>
  <c r="P1685" i="35" s="1"/>
  <c r="Q1686" i="35"/>
  <c r="P1686" i="35" s="1"/>
  <c r="Q1687" i="35"/>
  <c r="P1687" i="35" s="1"/>
  <c r="Q1688" i="35"/>
  <c r="P1688" i="35" s="1"/>
  <c r="Q1689" i="35"/>
  <c r="P1689" i="35" s="1"/>
  <c r="Q1690" i="35"/>
  <c r="P1690" i="35" s="1"/>
  <c r="Q1691" i="35"/>
  <c r="P1691" i="35" s="1"/>
  <c r="Q1692" i="35"/>
  <c r="P1692" i="35" s="1"/>
  <c r="Q1693" i="35"/>
  <c r="P1693" i="35" s="1"/>
  <c r="Q1694" i="35"/>
  <c r="P1694" i="35" s="1"/>
  <c r="Q1695" i="35"/>
  <c r="P1695" i="35" s="1"/>
  <c r="Q1696" i="35"/>
  <c r="P1696" i="35" s="1"/>
  <c r="Q1697" i="35"/>
  <c r="P1697" i="35" s="1"/>
  <c r="Q1698" i="35"/>
  <c r="P1698" i="35" s="1"/>
  <c r="Q1699" i="35"/>
  <c r="P1699" i="35" s="1"/>
  <c r="Q1700" i="35"/>
  <c r="P1700" i="35" s="1"/>
  <c r="Q1701" i="35"/>
  <c r="P1701" i="35" s="1"/>
  <c r="Q1702" i="35"/>
  <c r="P1702" i="35" s="1"/>
  <c r="Q1703" i="35"/>
  <c r="P1703" i="35" s="1"/>
  <c r="Q1704" i="35"/>
  <c r="P1704" i="35" s="1"/>
  <c r="Q1705" i="35"/>
  <c r="P1705" i="35" s="1"/>
  <c r="Q1706" i="35"/>
  <c r="P1706" i="35" s="1"/>
  <c r="Q1707" i="35"/>
  <c r="P1707" i="35" s="1"/>
  <c r="Q1708" i="35"/>
  <c r="P1708" i="35" s="1"/>
  <c r="Q1709" i="35"/>
  <c r="P1709" i="35" s="1"/>
  <c r="Q1710" i="35"/>
  <c r="P1710" i="35" s="1"/>
  <c r="Q1711" i="35"/>
  <c r="P1711" i="35" s="1"/>
  <c r="Q1712" i="35"/>
  <c r="P1712" i="35" s="1"/>
  <c r="Q1713" i="35"/>
  <c r="P1713" i="35" s="1"/>
  <c r="Q1714" i="35"/>
  <c r="P1714" i="35" s="1"/>
  <c r="Q1715" i="35"/>
  <c r="P1715" i="35" s="1"/>
  <c r="Q1716" i="35"/>
  <c r="P1716" i="35" s="1"/>
  <c r="Q1717" i="35"/>
  <c r="P1717" i="35" s="1"/>
  <c r="Q1718" i="35"/>
  <c r="P1718" i="35" s="1"/>
  <c r="Q1719" i="35"/>
  <c r="P1719" i="35" s="1"/>
  <c r="Q1720" i="35"/>
  <c r="P1720" i="35" s="1"/>
  <c r="Q1721" i="35"/>
  <c r="P1721" i="35" s="1"/>
  <c r="Q1722" i="35"/>
  <c r="P1722" i="35" s="1"/>
  <c r="Q1723" i="35"/>
  <c r="P1723" i="35" s="1"/>
  <c r="Q1724" i="35"/>
  <c r="P1724" i="35" s="1"/>
  <c r="Q1725" i="35"/>
  <c r="P1725" i="35" s="1"/>
  <c r="Q1726" i="35"/>
  <c r="P1726" i="35" s="1"/>
  <c r="Q1727" i="35"/>
  <c r="P1727" i="35" s="1"/>
  <c r="Q1728" i="35"/>
  <c r="P1728" i="35" s="1"/>
  <c r="Q1729" i="35"/>
  <c r="P1729" i="35" s="1"/>
  <c r="Q1730" i="35"/>
  <c r="P1730" i="35" s="1"/>
  <c r="Q1731" i="35"/>
  <c r="P1731" i="35" s="1"/>
  <c r="Q1732" i="35"/>
  <c r="P1732" i="35" s="1"/>
  <c r="Q1733" i="35"/>
  <c r="P1733" i="35" s="1"/>
  <c r="Q1734" i="35"/>
  <c r="P1734" i="35" s="1"/>
  <c r="Q1735" i="35"/>
  <c r="P1735" i="35" s="1"/>
  <c r="Q1736" i="35"/>
  <c r="P1736" i="35" s="1"/>
  <c r="Q1737" i="35"/>
  <c r="P1737" i="35" s="1"/>
  <c r="Q1738" i="35"/>
  <c r="P1738" i="35" s="1"/>
  <c r="Q1739" i="35"/>
  <c r="P1739" i="35" s="1"/>
  <c r="Q1740" i="35"/>
  <c r="P1740" i="35" s="1"/>
  <c r="Q1741" i="35"/>
  <c r="P1741" i="35" s="1"/>
  <c r="Q1742" i="35"/>
  <c r="P1742" i="35" s="1"/>
  <c r="Q1743" i="35"/>
  <c r="P1743" i="35" s="1"/>
  <c r="Q1744" i="35"/>
  <c r="P1744" i="35" s="1"/>
  <c r="Q1745" i="35"/>
  <c r="P1745" i="35" s="1"/>
  <c r="Q1746" i="35"/>
  <c r="P1746" i="35" s="1"/>
  <c r="Q1747" i="35"/>
  <c r="P1747" i="35" s="1"/>
  <c r="Q1748" i="35"/>
  <c r="P1748" i="35" s="1"/>
  <c r="Q1749" i="35"/>
  <c r="P1749" i="35" s="1"/>
  <c r="Q1750" i="35"/>
  <c r="P1750" i="35" s="1"/>
  <c r="Q1751" i="35"/>
  <c r="P1751" i="35" s="1"/>
  <c r="Q1752" i="35"/>
  <c r="P1752" i="35" s="1"/>
  <c r="Q1753" i="35"/>
  <c r="P1753" i="35" s="1"/>
  <c r="Q1754" i="35"/>
  <c r="P1754" i="35" s="1"/>
  <c r="Q1755" i="35"/>
  <c r="P1755" i="35" s="1"/>
  <c r="Q1756" i="35"/>
  <c r="P1756" i="35" s="1"/>
  <c r="Q1757" i="35"/>
  <c r="P1757" i="35" s="1"/>
  <c r="Q1758" i="35"/>
  <c r="P1758" i="35" s="1"/>
  <c r="Q1759" i="35"/>
  <c r="P1759" i="35" s="1"/>
  <c r="Q1760" i="35"/>
  <c r="P1760" i="35" s="1"/>
  <c r="Q1761" i="35"/>
  <c r="P1761" i="35" s="1"/>
  <c r="Q1762" i="35"/>
  <c r="P1762" i="35" s="1"/>
  <c r="Q1763" i="35"/>
  <c r="P1763" i="35" s="1"/>
  <c r="Q1764" i="35"/>
  <c r="P1764" i="35" s="1"/>
  <c r="Q1765" i="35"/>
  <c r="P1765" i="35" s="1"/>
  <c r="Q1766" i="35"/>
  <c r="P1766" i="35" s="1"/>
  <c r="Q1767" i="35"/>
  <c r="P1767" i="35" s="1"/>
  <c r="Q1768" i="35"/>
  <c r="P1768" i="35" s="1"/>
  <c r="Q1769" i="35"/>
  <c r="P1769" i="35" s="1"/>
  <c r="Q1770" i="35"/>
  <c r="P1770" i="35" s="1"/>
  <c r="Q1771" i="35"/>
  <c r="P1771" i="35" s="1"/>
  <c r="Q1772" i="35"/>
  <c r="P1772" i="35" s="1"/>
  <c r="Q1773" i="35"/>
  <c r="P1773" i="35" s="1"/>
  <c r="Q1774" i="35"/>
  <c r="P1774" i="35" s="1"/>
  <c r="Q1775" i="35"/>
  <c r="P1775" i="35" s="1"/>
  <c r="Q1776" i="35"/>
  <c r="P1776" i="35" s="1"/>
  <c r="Q1777" i="35"/>
  <c r="P1777" i="35" s="1"/>
  <c r="Q1778" i="35"/>
  <c r="P1778" i="35" s="1"/>
  <c r="Q1779" i="35"/>
  <c r="P1779" i="35" s="1"/>
  <c r="Q1780" i="35"/>
  <c r="P1780" i="35" s="1"/>
  <c r="Q1781" i="35"/>
  <c r="P1781" i="35" s="1"/>
  <c r="Q1782" i="35"/>
  <c r="P1782" i="35" s="1"/>
  <c r="Q1783" i="35"/>
  <c r="P1783" i="35" s="1"/>
  <c r="Q1784" i="35"/>
  <c r="P1784" i="35" s="1"/>
  <c r="Q1785" i="35"/>
  <c r="P1785" i="35" s="1"/>
  <c r="Q1786" i="35"/>
  <c r="P1786" i="35" s="1"/>
  <c r="Q1787" i="35"/>
  <c r="P1787" i="35" s="1"/>
  <c r="Q1788" i="35"/>
  <c r="P1788" i="35" s="1"/>
  <c r="Q1789" i="35"/>
  <c r="P1789" i="35" s="1"/>
  <c r="Q1790" i="35"/>
  <c r="P1790" i="35" s="1"/>
  <c r="Q1791" i="35"/>
  <c r="P1791" i="35" s="1"/>
  <c r="Q1792" i="35"/>
  <c r="P1792" i="35" s="1"/>
  <c r="Q1793" i="35"/>
  <c r="P1793" i="35" s="1"/>
  <c r="Q1794" i="35"/>
  <c r="P1794" i="35" s="1"/>
  <c r="Q1795" i="35"/>
  <c r="P1795" i="35" s="1"/>
  <c r="Q1796" i="35"/>
  <c r="P1796" i="35" s="1"/>
  <c r="Q1797" i="35"/>
  <c r="P1797" i="35" s="1"/>
  <c r="Q1798" i="35"/>
  <c r="P1798" i="35" s="1"/>
  <c r="Q1799" i="35"/>
  <c r="P1799" i="35" s="1"/>
  <c r="Q1800" i="35"/>
  <c r="P1800" i="35" s="1"/>
  <c r="Q1801" i="35"/>
  <c r="P1801" i="35" s="1"/>
  <c r="Q1802" i="35"/>
  <c r="P1802" i="35" s="1"/>
  <c r="Q1803" i="35"/>
  <c r="P1803" i="35" s="1"/>
  <c r="Q1804" i="35"/>
  <c r="P1804" i="35" s="1"/>
  <c r="Q1805" i="35"/>
  <c r="P1805" i="35" s="1"/>
  <c r="Q1806" i="35"/>
  <c r="P1806" i="35" s="1"/>
  <c r="Q1807" i="35"/>
  <c r="P1807" i="35" s="1"/>
  <c r="Q1808" i="35"/>
  <c r="P1808" i="35" s="1"/>
  <c r="Q1809" i="35"/>
  <c r="P1809" i="35" s="1"/>
  <c r="Q1810" i="35"/>
  <c r="P1810" i="35" s="1"/>
  <c r="Q1811" i="35"/>
  <c r="P1811" i="35" s="1"/>
  <c r="Q1812" i="35"/>
  <c r="P1812" i="35" s="1"/>
  <c r="Q1813" i="35"/>
  <c r="P1813" i="35" s="1"/>
  <c r="Q1814" i="35"/>
  <c r="P1814" i="35" s="1"/>
  <c r="Q1815" i="35"/>
  <c r="P1815" i="35" s="1"/>
  <c r="Q1816" i="35"/>
  <c r="P1816" i="35" s="1"/>
  <c r="Q1817" i="35"/>
  <c r="P1817" i="35" s="1"/>
  <c r="Q1818" i="35"/>
  <c r="P1818" i="35" s="1"/>
  <c r="Q1819" i="35"/>
  <c r="P1819" i="35" s="1"/>
  <c r="Q1820" i="35"/>
  <c r="P1820" i="35" s="1"/>
  <c r="Q1821" i="35"/>
  <c r="P1821" i="35" s="1"/>
  <c r="Q1822" i="35"/>
  <c r="P1822" i="35" s="1"/>
  <c r="Q1823" i="35"/>
  <c r="P1823" i="35" s="1"/>
  <c r="Q1824" i="35"/>
  <c r="P1824" i="35" s="1"/>
  <c r="Q1825" i="35"/>
  <c r="P1825" i="35" s="1"/>
  <c r="Q1826" i="35"/>
  <c r="P1826" i="35" s="1"/>
  <c r="Q1827" i="35"/>
  <c r="P1827" i="35" s="1"/>
  <c r="Q1828" i="35"/>
  <c r="P1828" i="35" s="1"/>
  <c r="Q1829" i="35"/>
  <c r="P1829" i="35" s="1"/>
  <c r="Q1830" i="35"/>
  <c r="P1830" i="35" s="1"/>
  <c r="Q1831" i="35"/>
  <c r="P1831" i="35" s="1"/>
  <c r="Q1832" i="35"/>
  <c r="P1832" i="35" s="1"/>
  <c r="Q1833" i="35"/>
  <c r="P1833" i="35" s="1"/>
  <c r="Q1834" i="35"/>
  <c r="P1834" i="35" s="1"/>
  <c r="Q1835" i="35"/>
  <c r="P1835" i="35" s="1"/>
  <c r="Q1836" i="35"/>
  <c r="P1836" i="35" s="1"/>
  <c r="Q1837" i="35"/>
  <c r="P1837" i="35" s="1"/>
  <c r="Q1838" i="35"/>
  <c r="P1838" i="35" s="1"/>
  <c r="Q1839" i="35"/>
  <c r="P1839" i="35" s="1"/>
  <c r="Q1840" i="35"/>
  <c r="P1840" i="35" s="1"/>
  <c r="Q1841" i="35"/>
  <c r="P1841" i="35" s="1"/>
  <c r="Q1842" i="35"/>
  <c r="P1842" i="35" s="1"/>
  <c r="Q1843" i="35"/>
  <c r="P1843" i="35" s="1"/>
  <c r="Q1844" i="35"/>
  <c r="P1844" i="35" s="1"/>
  <c r="Q1845" i="35"/>
  <c r="P1845" i="35" s="1"/>
  <c r="Q1846" i="35"/>
  <c r="P1846" i="35" s="1"/>
  <c r="Q1847" i="35"/>
  <c r="P1847" i="35" s="1"/>
  <c r="Q1848" i="35"/>
  <c r="P1848" i="35" s="1"/>
  <c r="Q1849" i="35"/>
  <c r="P1849" i="35" s="1"/>
  <c r="Q1850" i="35"/>
  <c r="P1850" i="35" s="1"/>
  <c r="Q1851" i="35"/>
  <c r="P1851" i="35" s="1"/>
  <c r="Q1852" i="35"/>
  <c r="P1852" i="35" s="1"/>
  <c r="Q1853" i="35"/>
  <c r="P1853" i="35" s="1"/>
  <c r="Q1854" i="35"/>
  <c r="P1854" i="35" s="1"/>
  <c r="Q1855" i="35"/>
  <c r="P1855" i="35" s="1"/>
  <c r="Q1856" i="35"/>
  <c r="P1856" i="35" s="1"/>
  <c r="Q1857" i="35"/>
  <c r="P1857" i="35" s="1"/>
  <c r="Q1858" i="35"/>
  <c r="P1858" i="35" s="1"/>
  <c r="Q1859" i="35"/>
  <c r="P1859" i="35" s="1"/>
  <c r="Q1860" i="35"/>
  <c r="P1860" i="35" s="1"/>
  <c r="Q1861" i="35"/>
  <c r="P1861" i="35" s="1"/>
  <c r="Q1862" i="35"/>
  <c r="P1862" i="35" s="1"/>
  <c r="Q1863" i="35"/>
  <c r="P1863" i="35" s="1"/>
  <c r="Q1864" i="35"/>
  <c r="P1864" i="35" s="1"/>
  <c r="Q1865" i="35"/>
  <c r="P1865" i="35" s="1"/>
  <c r="Q1866" i="35"/>
  <c r="P1866" i="35" s="1"/>
  <c r="Q1867" i="35"/>
  <c r="P1867" i="35" s="1"/>
  <c r="Q1868" i="35"/>
  <c r="P1868" i="35" s="1"/>
  <c r="Q1869" i="35"/>
  <c r="P1869" i="35" s="1"/>
  <c r="Q1870" i="35"/>
  <c r="P1870" i="35" s="1"/>
  <c r="Q1871" i="35"/>
  <c r="P1871" i="35" s="1"/>
  <c r="Q1872" i="35"/>
  <c r="P1872" i="35" s="1"/>
  <c r="Q1873" i="35"/>
  <c r="P1873" i="35" s="1"/>
  <c r="Q1874" i="35"/>
  <c r="P1874" i="35" s="1"/>
  <c r="Q1875" i="35"/>
  <c r="P1875" i="35" s="1"/>
  <c r="Q1876" i="35"/>
  <c r="P1876" i="35" s="1"/>
  <c r="Q1877" i="35"/>
  <c r="P1877" i="35" s="1"/>
  <c r="Q1878" i="35"/>
  <c r="P1878" i="35" s="1"/>
  <c r="Q1879" i="35"/>
  <c r="P1879" i="35" s="1"/>
  <c r="Q1880" i="35"/>
  <c r="P1880" i="35" s="1"/>
  <c r="Q1881" i="35"/>
  <c r="P1881" i="35" s="1"/>
  <c r="Q1882" i="35"/>
  <c r="P1882" i="35" s="1"/>
  <c r="Q1883" i="35"/>
  <c r="P1883" i="35" s="1"/>
  <c r="Q1884" i="35"/>
  <c r="P1884" i="35" s="1"/>
  <c r="Q1885" i="35"/>
  <c r="P1885" i="35" s="1"/>
  <c r="Q1886" i="35"/>
  <c r="P1886" i="35" s="1"/>
  <c r="Q1887" i="35"/>
  <c r="P1887" i="35" s="1"/>
  <c r="Q1888" i="35"/>
  <c r="P1888" i="35" s="1"/>
  <c r="Q1889" i="35"/>
  <c r="P1889" i="35" s="1"/>
  <c r="Q1890" i="35"/>
  <c r="P1890" i="35" s="1"/>
  <c r="Q1891" i="35"/>
  <c r="P1891" i="35" s="1"/>
  <c r="Q1892" i="35"/>
  <c r="P1892" i="35" s="1"/>
  <c r="Q1893" i="35"/>
  <c r="P1893" i="35" s="1"/>
  <c r="Q1894" i="35"/>
  <c r="P1894" i="35" s="1"/>
  <c r="Q1895" i="35"/>
  <c r="P1895" i="35" s="1"/>
  <c r="Q1896" i="35"/>
  <c r="P1896" i="35" s="1"/>
  <c r="Q1897" i="35"/>
  <c r="P1897" i="35" s="1"/>
  <c r="Q1898" i="35"/>
  <c r="P1898" i="35" s="1"/>
  <c r="Q1899" i="35"/>
  <c r="P1899" i="35" s="1"/>
  <c r="Q1900" i="35"/>
  <c r="P1900" i="35" s="1"/>
  <c r="Q1901" i="35"/>
  <c r="P1901" i="35" s="1"/>
  <c r="Q1902" i="35"/>
  <c r="P1902" i="35" s="1"/>
  <c r="Q1903" i="35"/>
  <c r="P1903" i="35" s="1"/>
  <c r="Q1904" i="35"/>
  <c r="P1904" i="35" s="1"/>
  <c r="Q1905" i="35"/>
  <c r="P1905" i="35" s="1"/>
  <c r="Q1906" i="35"/>
  <c r="P1906" i="35" s="1"/>
  <c r="Q1907" i="35"/>
  <c r="P1907" i="35" s="1"/>
  <c r="Q1908" i="35"/>
  <c r="P1908" i="35" s="1"/>
  <c r="Q1909" i="35"/>
  <c r="P1909" i="35" s="1"/>
  <c r="Q1910" i="35"/>
  <c r="P1910" i="35" s="1"/>
  <c r="Q1911" i="35"/>
  <c r="P1911" i="35" s="1"/>
  <c r="Q1912" i="35"/>
  <c r="P1912" i="35" s="1"/>
  <c r="Q1913" i="35"/>
  <c r="P1913" i="35" s="1"/>
  <c r="Q1914" i="35"/>
  <c r="P1914" i="35" s="1"/>
  <c r="Q1915" i="35"/>
  <c r="P1915" i="35" s="1"/>
  <c r="Q1916" i="35"/>
  <c r="P1916" i="35" s="1"/>
  <c r="Q1917" i="35"/>
  <c r="P1917" i="35" s="1"/>
  <c r="Q1918" i="35"/>
  <c r="P1918" i="35" s="1"/>
  <c r="Q1919" i="35"/>
  <c r="P1919" i="35" s="1"/>
  <c r="Q1920" i="35"/>
  <c r="P1920" i="35" s="1"/>
  <c r="Q1921" i="35"/>
  <c r="P1921" i="35" s="1"/>
  <c r="Q1922" i="35"/>
  <c r="P1922" i="35" s="1"/>
  <c r="Q1923" i="35"/>
  <c r="P1923" i="35" s="1"/>
  <c r="Q1924" i="35"/>
  <c r="P1924" i="35" s="1"/>
  <c r="Q1925" i="35"/>
  <c r="P1925" i="35" s="1"/>
  <c r="Q1926" i="35"/>
  <c r="P1926" i="35" s="1"/>
  <c r="Q1927" i="35"/>
  <c r="P1927" i="35" s="1"/>
  <c r="Q1928" i="35"/>
  <c r="P1928" i="35" s="1"/>
  <c r="Q1929" i="35"/>
  <c r="P1929" i="35" s="1"/>
  <c r="Q1930" i="35"/>
  <c r="P1930" i="35" s="1"/>
  <c r="Q1931" i="35"/>
  <c r="P1931" i="35" s="1"/>
  <c r="Q1932" i="35"/>
  <c r="P1932" i="35" s="1"/>
  <c r="Q1933" i="35"/>
  <c r="P1933" i="35" s="1"/>
  <c r="Q1934" i="35"/>
  <c r="P1934" i="35" s="1"/>
  <c r="Q1935" i="35"/>
  <c r="P1935" i="35" s="1"/>
  <c r="Q1936" i="35"/>
  <c r="P1936" i="35" s="1"/>
  <c r="Q1937" i="35"/>
  <c r="P1937" i="35" s="1"/>
  <c r="Q1938" i="35"/>
  <c r="P1938" i="35" s="1"/>
  <c r="Q1939" i="35"/>
  <c r="P1939" i="35" s="1"/>
  <c r="Q1940" i="35"/>
  <c r="P1940" i="35" s="1"/>
  <c r="Q1941" i="35"/>
  <c r="P1941" i="35" s="1"/>
  <c r="Q1942" i="35"/>
  <c r="P1942" i="35" s="1"/>
  <c r="Q1943" i="35"/>
  <c r="P1943" i="35" s="1"/>
  <c r="Q1944" i="35"/>
  <c r="P1944" i="35" s="1"/>
  <c r="Q1945" i="35"/>
  <c r="P1945" i="35" s="1"/>
  <c r="Q1946" i="35"/>
  <c r="P1946" i="35" s="1"/>
  <c r="Q1947" i="35"/>
  <c r="P1947" i="35" s="1"/>
  <c r="Q1948" i="35"/>
  <c r="P1948" i="35" s="1"/>
  <c r="Q1949" i="35"/>
  <c r="P1949" i="35" s="1"/>
  <c r="Q1950" i="35"/>
  <c r="P1950" i="35" s="1"/>
  <c r="Q1951" i="35"/>
  <c r="P1951" i="35" s="1"/>
  <c r="Q1952" i="35"/>
  <c r="P1952" i="35" s="1"/>
  <c r="Q1953" i="35"/>
  <c r="P1953" i="35" s="1"/>
  <c r="Q1954" i="35"/>
  <c r="P1954" i="35" s="1"/>
  <c r="Q1955" i="35"/>
  <c r="P1955" i="35" s="1"/>
  <c r="Q1956" i="35"/>
  <c r="P1956" i="35" s="1"/>
  <c r="Q1957" i="35"/>
  <c r="P1957" i="35" s="1"/>
  <c r="Q1958" i="35"/>
  <c r="P1958" i="35" s="1"/>
  <c r="Q1959" i="35"/>
  <c r="P1959" i="35" s="1"/>
  <c r="Q1960" i="35"/>
  <c r="P1960" i="35" s="1"/>
  <c r="Q1961" i="35"/>
  <c r="P1961" i="35" s="1"/>
  <c r="Q1962" i="35"/>
  <c r="P1962" i="35" s="1"/>
  <c r="Q1963" i="35"/>
  <c r="P1963" i="35" s="1"/>
  <c r="Q1964" i="35"/>
  <c r="P1964" i="35" s="1"/>
  <c r="Q1965" i="35"/>
  <c r="P1965" i="35" s="1"/>
  <c r="Q1966" i="35"/>
  <c r="P1966" i="35" s="1"/>
  <c r="Q1967" i="35"/>
  <c r="P1967" i="35" s="1"/>
  <c r="Q1968" i="35"/>
  <c r="P1968" i="35" s="1"/>
  <c r="Q1969" i="35"/>
  <c r="P1969" i="35" s="1"/>
  <c r="Q1970" i="35"/>
  <c r="P1970" i="35" s="1"/>
  <c r="Q1971" i="35"/>
  <c r="P1971" i="35" s="1"/>
  <c r="Q1972" i="35"/>
  <c r="P1972" i="35" s="1"/>
  <c r="Q1973" i="35"/>
  <c r="P1973" i="35" s="1"/>
  <c r="Q1974" i="35"/>
  <c r="P1974" i="35" s="1"/>
  <c r="Q1975" i="35"/>
  <c r="P1975" i="35" s="1"/>
  <c r="Q1976" i="35"/>
  <c r="P1976" i="35" s="1"/>
  <c r="Q1977" i="35"/>
  <c r="P1977" i="35" s="1"/>
  <c r="Q1978" i="35"/>
  <c r="P1978" i="35" s="1"/>
  <c r="Q1979" i="35"/>
  <c r="P1979" i="35" s="1"/>
  <c r="Q1980" i="35"/>
  <c r="P1980" i="35" s="1"/>
  <c r="Q1981" i="35"/>
  <c r="P1981" i="35" s="1"/>
  <c r="Q1982" i="35"/>
  <c r="P1982" i="35" s="1"/>
  <c r="Q1983" i="35"/>
  <c r="P1983" i="35" s="1"/>
  <c r="Q1984" i="35"/>
  <c r="P1984" i="35" s="1"/>
  <c r="Q1985" i="35"/>
  <c r="P1985" i="35" s="1"/>
  <c r="Q1986" i="35"/>
  <c r="P1986" i="35" s="1"/>
  <c r="Q1987" i="35"/>
  <c r="P1987" i="35" s="1"/>
  <c r="Q1988" i="35"/>
  <c r="P1988" i="35" s="1"/>
  <c r="Q1989" i="35"/>
  <c r="P1989" i="35" s="1"/>
  <c r="Q1990" i="35"/>
  <c r="P1990" i="35" s="1"/>
  <c r="Q1991" i="35"/>
  <c r="P1991" i="35" s="1"/>
  <c r="Q1992" i="35"/>
  <c r="P1992" i="35" s="1"/>
  <c r="Q1993" i="35"/>
  <c r="P1993" i="35" s="1"/>
  <c r="Q1994" i="35"/>
  <c r="P1994" i="35" s="1"/>
  <c r="Q1995" i="35"/>
  <c r="P1995" i="35" s="1"/>
  <c r="Q1996" i="35"/>
  <c r="P1996" i="35" s="1"/>
  <c r="Q1997" i="35"/>
  <c r="P1997" i="35" s="1"/>
  <c r="Q1998" i="35"/>
  <c r="P1998" i="35" s="1"/>
  <c r="Q1999" i="35"/>
  <c r="P1999" i="35" s="1"/>
  <c r="Q2000" i="35"/>
  <c r="P2000" i="35" s="1"/>
  <c r="Q2001" i="35"/>
  <c r="P2001" i="35" s="1"/>
  <c r="Q2002" i="35"/>
  <c r="P2002" i="35" s="1"/>
  <c r="Q2003" i="35"/>
  <c r="P2003" i="35" s="1"/>
  <c r="Q2004" i="35"/>
  <c r="P2004" i="35" s="1"/>
  <c r="Q2005" i="35"/>
  <c r="P2005" i="35" s="1"/>
  <c r="Q2006" i="35"/>
  <c r="P2006" i="35" s="1"/>
  <c r="Q2007" i="35"/>
  <c r="P2007" i="35" s="1"/>
  <c r="Q2008" i="35"/>
  <c r="P2008" i="35" s="1"/>
  <c r="Q2009" i="35"/>
  <c r="P2009" i="35" s="1"/>
  <c r="Q2010" i="35"/>
  <c r="P2010" i="35" s="1"/>
  <c r="Q2011" i="35"/>
  <c r="P2011" i="35" s="1"/>
  <c r="Q2012" i="35"/>
  <c r="P2012" i="35" s="1"/>
  <c r="Q2013" i="35"/>
  <c r="P2013" i="35" s="1"/>
  <c r="Q2014" i="35"/>
  <c r="P2014" i="35" s="1"/>
  <c r="Q2015" i="35"/>
  <c r="P2015" i="35" s="1"/>
  <c r="Q2016" i="35"/>
  <c r="P2016" i="35" s="1"/>
  <c r="Q2017" i="35"/>
  <c r="P2017" i="35" s="1"/>
  <c r="Q2018" i="35"/>
  <c r="P2018" i="35" s="1"/>
  <c r="Q2019" i="35"/>
  <c r="P2019" i="35" s="1"/>
  <c r="Q2020" i="35"/>
  <c r="P2020" i="35" s="1"/>
  <c r="Q2021" i="35"/>
  <c r="P2021" i="35" s="1"/>
  <c r="Q2022" i="35"/>
  <c r="P2022" i="35" s="1"/>
  <c r="Q2023" i="35"/>
  <c r="P2023" i="35" s="1"/>
  <c r="Q2024" i="35"/>
  <c r="P2024" i="35" s="1"/>
  <c r="Q2025" i="35"/>
  <c r="P2025" i="35" s="1"/>
  <c r="Q2026" i="35"/>
  <c r="P2026" i="35" s="1"/>
  <c r="Q2027" i="35"/>
  <c r="P2027" i="35" s="1"/>
  <c r="Q2028" i="35"/>
  <c r="P2028" i="35" s="1"/>
  <c r="Q2029" i="35"/>
  <c r="P2029" i="35" s="1"/>
  <c r="Q2030" i="35"/>
  <c r="P2030" i="35" s="1"/>
  <c r="Q2031" i="35"/>
  <c r="P2031" i="35" s="1"/>
  <c r="Q2032" i="35"/>
  <c r="P2032" i="35" s="1"/>
  <c r="Q2033" i="35"/>
  <c r="P2033" i="35" s="1"/>
  <c r="Q2034" i="35"/>
  <c r="P2034" i="35" s="1"/>
  <c r="Q2035" i="35"/>
  <c r="P2035" i="35" s="1"/>
  <c r="Q2036" i="35"/>
  <c r="P2036" i="35" s="1"/>
  <c r="Q2037" i="35"/>
  <c r="P2037" i="35" s="1"/>
  <c r="Q2038" i="35"/>
  <c r="P2038" i="35" s="1"/>
  <c r="Q2039" i="35"/>
  <c r="P2039" i="35" s="1"/>
  <c r="Q2040" i="35"/>
  <c r="P2040" i="35" s="1"/>
  <c r="Q2041" i="35"/>
  <c r="P2041" i="35" s="1"/>
  <c r="Q2042" i="35"/>
  <c r="P2042" i="35" s="1"/>
  <c r="Q2043" i="35"/>
  <c r="P2043" i="35" s="1"/>
  <c r="Q2044" i="35"/>
  <c r="P2044" i="35" s="1"/>
  <c r="Q2045" i="35"/>
  <c r="P2045" i="35" s="1"/>
  <c r="Q2046" i="35"/>
  <c r="P2046" i="35" s="1"/>
  <c r="Q2047" i="35"/>
  <c r="P2047" i="35" s="1"/>
  <c r="Q2048" i="35"/>
  <c r="P2048" i="35" s="1"/>
  <c r="Q2049" i="35"/>
  <c r="P2049" i="35" s="1"/>
  <c r="Q2050" i="35"/>
  <c r="P2050" i="35" s="1"/>
  <c r="Q2051" i="35"/>
  <c r="P2051" i="35" s="1"/>
  <c r="Q2052" i="35"/>
  <c r="P2052" i="35" s="1"/>
  <c r="Q2053" i="35"/>
  <c r="P2053" i="35" s="1"/>
  <c r="Q2054" i="35"/>
  <c r="P2054" i="35" s="1"/>
  <c r="Q2055" i="35"/>
  <c r="P2055" i="35" s="1"/>
  <c r="Q2056" i="35"/>
  <c r="P2056" i="35" s="1"/>
  <c r="Q2057" i="35"/>
  <c r="P2057" i="35" s="1"/>
  <c r="Q2058" i="35"/>
  <c r="P2058" i="35" s="1"/>
  <c r="Q2059" i="35"/>
  <c r="P2059" i="35" s="1"/>
  <c r="Q2060" i="35"/>
  <c r="P2060" i="35" s="1"/>
  <c r="Q2061" i="35"/>
  <c r="P2061" i="35" s="1"/>
  <c r="Q2062" i="35"/>
  <c r="P2062" i="35" s="1"/>
  <c r="Q2063" i="35"/>
  <c r="P2063" i="35" s="1"/>
  <c r="Q2064" i="35"/>
  <c r="P2064" i="35" s="1"/>
  <c r="Q2065" i="35"/>
  <c r="P2065" i="35" s="1"/>
  <c r="Q2066" i="35"/>
  <c r="P2066" i="35" s="1"/>
  <c r="Q2067" i="35"/>
  <c r="P2067" i="35" s="1"/>
  <c r="Q2068" i="35"/>
  <c r="P2068" i="35" s="1"/>
  <c r="Q2069" i="35"/>
  <c r="P2069" i="35" s="1"/>
  <c r="Q2070" i="35"/>
  <c r="P2070" i="35" s="1"/>
  <c r="Q2071" i="35"/>
  <c r="P2071" i="35" s="1"/>
  <c r="Q2072" i="35"/>
  <c r="P2072" i="35" s="1"/>
  <c r="Q2073" i="35"/>
  <c r="P2073" i="35" s="1"/>
  <c r="Q2074" i="35"/>
  <c r="P2074" i="35" s="1"/>
  <c r="Q2075" i="35"/>
  <c r="P2075" i="35" s="1"/>
  <c r="Q2076" i="35"/>
  <c r="P2076" i="35" s="1"/>
  <c r="Q2077" i="35"/>
  <c r="P2077" i="35" s="1"/>
  <c r="Q2078" i="35"/>
  <c r="P2078" i="35" s="1"/>
  <c r="Q2079" i="35"/>
  <c r="P2079" i="35" s="1"/>
  <c r="Q2080" i="35"/>
  <c r="P2080" i="35" s="1"/>
  <c r="Q2081" i="35"/>
  <c r="P2081" i="35" s="1"/>
  <c r="Q2082" i="35"/>
  <c r="P2082" i="35" s="1"/>
  <c r="Q2083" i="35"/>
  <c r="P2083" i="35" s="1"/>
  <c r="Q2084" i="35"/>
  <c r="P2084" i="35" s="1"/>
  <c r="Q2085" i="35"/>
  <c r="P2085" i="35" s="1"/>
  <c r="Q2086" i="35"/>
  <c r="P2086" i="35" s="1"/>
  <c r="Q2087" i="35"/>
  <c r="P2087" i="35" s="1"/>
  <c r="Q2088" i="35"/>
  <c r="P2088" i="35" s="1"/>
  <c r="Q2089" i="35"/>
  <c r="P2089" i="35" s="1"/>
  <c r="Q2090" i="35"/>
  <c r="P2090" i="35" s="1"/>
  <c r="Q2091" i="35"/>
  <c r="P2091" i="35" s="1"/>
  <c r="Q2092" i="35"/>
  <c r="P2092" i="35" s="1"/>
  <c r="Q2093" i="35"/>
  <c r="P2093" i="35" s="1"/>
  <c r="Q2094" i="35"/>
  <c r="P2094" i="35" s="1"/>
  <c r="Q2095" i="35"/>
  <c r="P2095" i="35" s="1"/>
  <c r="Q2096" i="35"/>
  <c r="P2096" i="35" s="1"/>
  <c r="Q2097" i="35"/>
  <c r="P2097" i="35" s="1"/>
  <c r="Q2098" i="35"/>
  <c r="P2098" i="35" s="1"/>
  <c r="Q2099" i="35"/>
  <c r="P2099" i="35" s="1"/>
  <c r="Q2100" i="35"/>
  <c r="P2100" i="35" s="1"/>
  <c r="Q2101" i="35"/>
  <c r="P2101" i="35" s="1"/>
  <c r="Q2102" i="35"/>
  <c r="P2102" i="35" s="1"/>
  <c r="Q2103" i="35"/>
  <c r="P2103" i="35" s="1"/>
  <c r="Q2104" i="35"/>
  <c r="P2104" i="35" s="1"/>
  <c r="Q2105" i="35"/>
  <c r="P2105" i="35" s="1"/>
  <c r="Q2106" i="35"/>
  <c r="P2106" i="35" s="1"/>
  <c r="Q2107" i="35"/>
  <c r="P2107" i="35" s="1"/>
  <c r="Q2108" i="35"/>
  <c r="P2108" i="35" s="1"/>
  <c r="Q2109" i="35"/>
  <c r="P2109" i="35" s="1"/>
  <c r="Q2110" i="35"/>
  <c r="P2110" i="35" s="1"/>
  <c r="Q2111" i="35"/>
  <c r="P2111" i="35" s="1"/>
  <c r="Q2112" i="35"/>
  <c r="P2112" i="35" s="1"/>
  <c r="Q2113" i="35"/>
  <c r="P2113" i="35" s="1"/>
  <c r="Q2114" i="35"/>
  <c r="P2114" i="35" s="1"/>
  <c r="Q2115" i="35"/>
  <c r="P2115" i="35" s="1"/>
  <c r="Q2116" i="35"/>
  <c r="P2116" i="35" s="1"/>
  <c r="Q2117" i="35"/>
  <c r="P2117" i="35" s="1"/>
  <c r="Q2118" i="35"/>
  <c r="P2118" i="35" s="1"/>
  <c r="Q2119" i="35"/>
  <c r="P2119" i="35" s="1"/>
  <c r="Q2120" i="35"/>
  <c r="P2120" i="35" s="1"/>
  <c r="Q2121" i="35"/>
  <c r="P2121" i="35" s="1"/>
  <c r="Q2122" i="35"/>
  <c r="P2122" i="35" s="1"/>
  <c r="Q2123" i="35"/>
  <c r="P2123" i="35" s="1"/>
  <c r="Q2124" i="35"/>
  <c r="P2124" i="35" s="1"/>
  <c r="Q2125" i="35"/>
  <c r="P2125" i="35" s="1"/>
  <c r="Q2126" i="35"/>
  <c r="P2126" i="35" s="1"/>
  <c r="Q2127" i="35"/>
  <c r="P2127" i="35" s="1"/>
  <c r="Q2128" i="35"/>
  <c r="P2128" i="35" s="1"/>
  <c r="Q2129" i="35"/>
  <c r="P2129" i="35" s="1"/>
  <c r="Q2130" i="35"/>
  <c r="P2130" i="35" s="1"/>
  <c r="Q2131" i="35"/>
  <c r="P2131" i="35" s="1"/>
  <c r="Q2132" i="35"/>
  <c r="P2132" i="35" s="1"/>
  <c r="Q2133" i="35"/>
  <c r="P2133" i="35" s="1"/>
  <c r="Q2134" i="35"/>
  <c r="P2134" i="35" s="1"/>
  <c r="Q2135" i="35"/>
  <c r="P2135" i="35" s="1"/>
  <c r="Q2136" i="35"/>
  <c r="P2136" i="35" s="1"/>
  <c r="Q2137" i="35"/>
  <c r="P2137" i="35" s="1"/>
  <c r="Q2138" i="35"/>
  <c r="P2138" i="35" s="1"/>
  <c r="Q2139" i="35"/>
  <c r="P2139" i="35" s="1"/>
  <c r="Q2140" i="35"/>
  <c r="P2140" i="35" s="1"/>
  <c r="Q2141" i="35"/>
  <c r="P2141" i="35" s="1"/>
  <c r="Q2142" i="35"/>
  <c r="P2142" i="35" s="1"/>
  <c r="Q2143" i="35"/>
  <c r="P2143" i="35" s="1"/>
  <c r="Q2144" i="35"/>
  <c r="P2144" i="35" s="1"/>
  <c r="Q2145" i="35"/>
  <c r="P2145" i="35" s="1"/>
  <c r="Q2146" i="35"/>
  <c r="P2146" i="35" s="1"/>
  <c r="Q2147" i="35"/>
  <c r="P2147" i="35" s="1"/>
  <c r="Q2148" i="35"/>
  <c r="P2148" i="35" s="1"/>
  <c r="Q2149" i="35"/>
  <c r="P2149" i="35" s="1"/>
  <c r="Q2150" i="35"/>
  <c r="P2150" i="35" s="1"/>
  <c r="Q2151" i="35"/>
  <c r="P2151" i="35" s="1"/>
  <c r="Q2152" i="35"/>
  <c r="P2152" i="35" s="1"/>
  <c r="Q2153" i="35"/>
  <c r="P2153" i="35" s="1"/>
  <c r="Q2154" i="35"/>
  <c r="P2154" i="35" s="1"/>
  <c r="Q2155" i="35"/>
  <c r="P2155" i="35" s="1"/>
  <c r="Q2156" i="35"/>
  <c r="P2156" i="35" s="1"/>
  <c r="Q2157" i="35"/>
  <c r="P2157" i="35" s="1"/>
  <c r="Q2158" i="35"/>
  <c r="P2158" i="35" s="1"/>
  <c r="Q2159" i="35"/>
  <c r="P2159" i="35" s="1"/>
  <c r="Q2160" i="35"/>
  <c r="P2160" i="35" s="1"/>
  <c r="Q2161" i="35"/>
  <c r="P2161" i="35" s="1"/>
  <c r="Q2162" i="35"/>
  <c r="P2162" i="35" s="1"/>
  <c r="Q2163" i="35"/>
  <c r="P2163" i="35" s="1"/>
  <c r="Q2164" i="35"/>
  <c r="P2164" i="35" s="1"/>
  <c r="Q2165" i="35"/>
  <c r="P2165" i="35" s="1"/>
  <c r="Q2166" i="35"/>
  <c r="P2166" i="35" s="1"/>
  <c r="Q2167" i="35"/>
  <c r="P2167" i="35" s="1"/>
  <c r="Q2168" i="35"/>
  <c r="P2168" i="35" s="1"/>
  <c r="Q2169" i="35"/>
  <c r="P2169" i="35" s="1"/>
  <c r="Q2170" i="35"/>
  <c r="P2170" i="35" s="1"/>
  <c r="Q2171" i="35"/>
  <c r="P2171" i="35" s="1"/>
  <c r="Q2172" i="35"/>
  <c r="P2172" i="35" s="1"/>
  <c r="Q2173" i="35"/>
  <c r="P2173" i="35" s="1"/>
  <c r="Q2174" i="35"/>
  <c r="P2174" i="35" s="1"/>
  <c r="Q2175" i="35"/>
  <c r="P2175" i="35" s="1"/>
  <c r="Q2176" i="35"/>
  <c r="P2176" i="35" s="1"/>
  <c r="Q2177" i="35"/>
  <c r="P2177" i="35" s="1"/>
  <c r="Q2178" i="35"/>
  <c r="P2178" i="35" s="1"/>
  <c r="Q2179" i="35"/>
  <c r="P2179" i="35" s="1"/>
  <c r="Q2180" i="35"/>
  <c r="P2180" i="35" s="1"/>
  <c r="Q2181" i="35"/>
  <c r="P2181" i="35" s="1"/>
  <c r="Q2182" i="35"/>
  <c r="P2182" i="35" s="1"/>
  <c r="Q2183" i="35"/>
  <c r="P2183" i="35" s="1"/>
  <c r="Q2184" i="35"/>
  <c r="P2184" i="35" s="1"/>
  <c r="Q2185" i="35"/>
  <c r="P2185" i="35" s="1"/>
  <c r="Q2186" i="35"/>
  <c r="P2186" i="35" s="1"/>
  <c r="Q2187" i="35"/>
  <c r="P2187" i="35" s="1"/>
  <c r="Q2188" i="35"/>
  <c r="P2188" i="35" s="1"/>
  <c r="Q2189" i="35"/>
  <c r="P2189" i="35" s="1"/>
  <c r="Q2190" i="35"/>
  <c r="P2190" i="35" s="1"/>
  <c r="Q2191" i="35"/>
  <c r="P2191" i="35" s="1"/>
  <c r="Q2192" i="35"/>
  <c r="P2192" i="35" s="1"/>
  <c r="Q2193" i="35"/>
  <c r="P2193" i="35" s="1"/>
  <c r="Q2194" i="35"/>
  <c r="P2194" i="35" s="1"/>
  <c r="Q2195" i="35"/>
  <c r="P2195" i="35" s="1"/>
  <c r="Q2196" i="35"/>
  <c r="P2196" i="35" s="1"/>
  <c r="Q2197" i="35"/>
  <c r="P2197" i="35" s="1"/>
  <c r="Q2198" i="35"/>
  <c r="P2198" i="35" s="1"/>
  <c r="Q2199" i="35"/>
  <c r="P2199" i="35" s="1"/>
  <c r="Q2200" i="35"/>
  <c r="P2200" i="35" s="1"/>
  <c r="Q2201" i="35"/>
  <c r="P2201" i="35" s="1"/>
  <c r="Q2202" i="35"/>
  <c r="P2202" i="35" s="1"/>
  <c r="Q2203" i="35"/>
  <c r="P2203" i="35" s="1"/>
  <c r="Q2204" i="35"/>
  <c r="P2204" i="35" s="1"/>
  <c r="Q2205" i="35"/>
  <c r="P2205" i="35" s="1"/>
  <c r="Q2206" i="35"/>
  <c r="P2206" i="35" s="1"/>
  <c r="Q2207" i="35"/>
  <c r="P2207" i="35" s="1"/>
  <c r="Q2208" i="35"/>
  <c r="P2208" i="35" s="1"/>
  <c r="Q2209" i="35"/>
  <c r="P2209" i="35" s="1"/>
  <c r="Q2210" i="35"/>
  <c r="P2210" i="35" s="1"/>
  <c r="Q2211" i="35"/>
  <c r="P2211" i="35" s="1"/>
  <c r="Q2212" i="35"/>
  <c r="P2212" i="35" s="1"/>
  <c r="Q2213" i="35"/>
  <c r="P2213" i="35" s="1"/>
  <c r="Q2214" i="35"/>
  <c r="P2214" i="35" s="1"/>
  <c r="Q2215" i="35"/>
  <c r="P2215" i="35" s="1"/>
  <c r="Q2216" i="35"/>
  <c r="P2216" i="35" s="1"/>
  <c r="Q2217" i="35"/>
  <c r="P2217" i="35" s="1"/>
  <c r="Q2218" i="35"/>
  <c r="P2218" i="35" s="1"/>
  <c r="Q2219" i="35"/>
  <c r="P2219" i="35" s="1"/>
  <c r="Q2220" i="35"/>
  <c r="P2220" i="35" s="1"/>
  <c r="Q2221" i="35"/>
  <c r="P2221" i="35" s="1"/>
  <c r="Q2222" i="35"/>
  <c r="P2222" i="35" s="1"/>
  <c r="Q2223" i="35"/>
  <c r="P2223" i="35" s="1"/>
  <c r="Q2224" i="35"/>
  <c r="P2224" i="35" s="1"/>
  <c r="Q2225" i="35"/>
  <c r="P2225" i="35" s="1"/>
  <c r="Q2226" i="35"/>
  <c r="P2226" i="35" s="1"/>
  <c r="Q2227" i="35"/>
  <c r="P2227" i="35" s="1"/>
  <c r="Q2228" i="35"/>
  <c r="P2228" i="35" s="1"/>
  <c r="Q2229" i="35"/>
  <c r="P2229" i="35" s="1"/>
  <c r="Q2230" i="35"/>
  <c r="P2230" i="35" s="1"/>
  <c r="Q2231" i="35"/>
  <c r="P2231" i="35" s="1"/>
  <c r="Q2232" i="35"/>
  <c r="P2232" i="35" s="1"/>
  <c r="Q2233" i="35"/>
  <c r="P2233" i="35" s="1"/>
  <c r="Q2234" i="35"/>
  <c r="P2234" i="35" s="1"/>
  <c r="Q2235" i="35"/>
  <c r="P2235" i="35" s="1"/>
  <c r="Q2236" i="35"/>
  <c r="P2236" i="35" s="1"/>
  <c r="Q2237" i="35"/>
  <c r="P2237" i="35" s="1"/>
  <c r="Q2238" i="35"/>
  <c r="P2238" i="35" s="1"/>
  <c r="Q2239" i="35"/>
  <c r="P2239" i="35" s="1"/>
  <c r="Q2240" i="35"/>
  <c r="P2240" i="35" s="1"/>
  <c r="Q2241" i="35"/>
  <c r="P2241" i="35" s="1"/>
  <c r="Q2242" i="35"/>
  <c r="P2242" i="35" s="1"/>
  <c r="Q2243" i="35"/>
  <c r="P2243" i="35" s="1"/>
  <c r="Q2244" i="35"/>
  <c r="P2244" i="35" s="1"/>
  <c r="Q2245" i="35"/>
  <c r="P2245" i="35" s="1"/>
  <c r="Q2246" i="35"/>
  <c r="P2246" i="35" s="1"/>
  <c r="Q2247" i="35"/>
  <c r="P2247" i="35" s="1"/>
  <c r="Q2248" i="35"/>
  <c r="P2248" i="35" s="1"/>
  <c r="Q2249" i="35"/>
  <c r="P2249" i="35" s="1"/>
  <c r="Q2250" i="35"/>
  <c r="P2250" i="35" s="1"/>
  <c r="Q2251" i="35"/>
  <c r="P2251" i="35" s="1"/>
  <c r="Q2252" i="35"/>
  <c r="P2252" i="35" s="1"/>
  <c r="Q2253" i="35"/>
  <c r="P2253" i="35" s="1"/>
  <c r="Q2254" i="35"/>
  <c r="P2254" i="35" s="1"/>
  <c r="Q2255" i="35"/>
  <c r="P2255" i="35" s="1"/>
  <c r="Q2256" i="35"/>
  <c r="P2256" i="35" s="1"/>
  <c r="Q2257" i="35"/>
  <c r="P2257" i="35" s="1"/>
  <c r="Q2258" i="35"/>
  <c r="P2258" i="35" s="1"/>
  <c r="Q2259" i="35"/>
  <c r="P2259" i="35" s="1"/>
  <c r="Q2260" i="35"/>
  <c r="P2260" i="35" s="1"/>
  <c r="Q2261" i="35"/>
  <c r="P2261" i="35" s="1"/>
  <c r="Q2262" i="35"/>
  <c r="P2262" i="35" s="1"/>
  <c r="Q2263" i="35"/>
  <c r="P2263" i="35" s="1"/>
  <c r="Q2264" i="35"/>
  <c r="P2264" i="35" s="1"/>
  <c r="Q2265" i="35"/>
  <c r="P2265" i="35" s="1"/>
  <c r="Q2266" i="35"/>
  <c r="P2266" i="35" s="1"/>
  <c r="Q2267" i="35"/>
  <c r="P2267" i="35" s="1"/>
  <c r="Q2268" i="35"/>
  <c r="P2268" i="35" s="1"/>
  <c r="Q2269" i="35"/>
  <c r="P2269" i="35" s="1"/>
  <c r="Q2270" i="35"/>
  <c r="P2270" i="35" s="1"/>
  <c r="Q2271" i="35"/>
  <c r="P2271" i="35" s="1"/>
  <c r="Q2272" i="35"/>
  <c r="P2272" i="35" s="1"/>
  <c r="Q2273" i="35"/>
  <c r="P2273" i="35" s="1"/>
  <c r="Q2274" i="35"/>
  <c r="P2274" i="35" s="1"/>
  <c r="Q2275" i="35"/>
  <c r="P2275" i="35" s="1"/>
  <c r="Q2276" i="35"/>
  <c r="P2276" i="35" s="1"/>
  <c r="Q2277" i="35"/>
  <c r="P2277" i="35" s="1"/>
  <c r="Q2278" i="35"/>
  <c r="P2278" i="35" s="1"/>
  <c r="Q2279" i="35"/>
  <c r="P2279" i="35" s="1"/>
  <c r="Q2280" i="35"/>
  <c r="P2280" i="35" s="1"/>
  <c r="Q2281" i="35"/>
  <c r="P2281" i="35" s="1"/>
  <c r="Q2282" i="35"/>
  <c r="P2282" i="35" s="1"/>
  <c r="Q2283" i="35"/>
  <c r="P2283" i="35" s="1"/>
  <c r="Q2284" i="35"/>
  <c r="P2284" i="35" s="1"/>
  <c r="Q2285" i="35"/>
  <c r="P2285" i="35" s="1"/>
  <c r="Q2286" i="35"/>
  <c r="P2286" i="35" s="1"/>
  <c r="Q2287" i="35"/>
  <c r="P2287" i="35" s="1"/>
  <c r="Q2288" i="35"/>
  <c r="P2288" i="35" s="1"/>
  <c r="Q2289" i="35"/>
  <c r="P2289" i="35" s="1"/>
  <c r="Q2290" i="35"/>
  <c r="P2290" i="35" s="1"/>
  <c r="Q2291" i="35"/>
  <c r="P2291" i="35" s="1"/>
  <c r="Q2292" i="35"/>
  <c r="P2292" i="35" s="1"/>
  <c r="Q2293" i="35"/>
  <c r="P2293" i="35" s="1"/>
  <c r="Q2294" i="35"/>
  <c r="P2294" i="35" s="1"/>
  <c r="Q2295" i="35"/>
  <c r="P2295" i="35" s="1"/>
  <c r="Q2296" i="35"/>
  <c r="P2296" i="35" s="1"/>
  <c r="Q2297" i="35"/>
  <c r="P2297" i="35" s="1"/>
  <c r="Q2298" i="35"/>
  <c r="P2298" i="35" s="1"/>
  <c r="Q2299" i="35"/>
  <c r="P2299" i="35" s="1"/>
  <c r="Q2300" i="35"/>
  <c r="P2300" i="35" s="1"/>
  <c r="Q2301" i="35"/>
  <c r="P2301" i="35" s="1"/>
  <c r="Q2302" i="35"/>
  <c r="P2302" i="35" s="1"/>
  <c r="Q2303" i="35"/>
  <c r="P2303" i="35" s="1"/>
  <c r="Q2304" i="35"/>
  <c r="P2304" i="35" s="1"/>
  <c r="Q2305" i="35"/>
  <c r="P2305" i="35" s="1"/>
  <c r="Q2306" i="35"/>
  <c r="P2306" i="35" s="1"/>
  <c r="Q2307" i="35"/>
  <c r="P2307" i="35" s="1"/>
  <c r="Q2308" i="35"/>
  <c r="P2308" i="35" s="1"/>
  <c r="Q2309" i="35"/>
  <c r="P2309" i="35" s="1"/>
  <c r="Q2310" i="35"/>
  <c r="P2310" i="35" s="1"/>
  <c r="Q2311" i="35"/>
  <c r="P2311" i="35" s="1"/>
  <c r="Q2312" i="35"/>
  <c r="P2312" i="35" s="1"/>
  <c r="Q2313" i="35"/>
  <c r="P2313" i="35" s="1"/>
  <c r="Q2314" i="35"/>
  <c r="P2314" i="35" s="1"/>
  <c r="Q2315" i="35"/>
  <c r="P2315" i="35" s="1"/>
  <c r="Q2316" i="35"/>
  <c r="P2316" i="35" s="1"/>
  <c r="Q2317" i="35"/>
  <c r="P2317" i="35" s="1"/>
  <c r="Q2318" i="35"/>
  <c r="P2318" i="35" s="1"/>
  <c r="Q2319" i="35"/>
  <c r="P2319" i="35" s="1"/>
  <c r="Q2320" i="35"/>
  <c r="P2320" i="35" s="1"/>
  <c r="Q2321" i="35"/>
  <c r="P2321" i="35" s="1"/>
  <c r="Q2322" i="35"/>
  <c r="P2322" i="35" s="1"/>
  <c r="Q2323" i="35"/>
  <c r="P2323" i="35" s="1"/>
  <c r="Q2324" i="35"/>
  <c r="P2324" i="35" s="1"/>
  <c r="Q2325" i="35"/>
  <c r="P2325" i="35" s="1"/>
  <c r="Q2326" i="35"/>
  <c r="P2326" i="35" s="1"/>
  <c r="Q2327" i="35"/>
  <c r="P2327" i="35" s="1"/>
  <c r="Q2328" i="35"/>
  <c r="P2328" i="35" s="1"/>
  <c r="Q2329" i="35"/>
  <c r="P2329" i="35" s="1"/>
  <c r="Q2330" i="35"/>
  <c r="P2330" i="35" s="1"/>
  <c r="Q2331" i="35"/>
  <c r="P2331" i="35" s="1"/>
  <c r="Q2332" i="35"/>
  <c r="P2332" i="35" s="1"/>
  <c r="Q2333" i="35"/>
  <c r="P2333" i="35" s="1"/>
  <c r="Q2334" i="35"/>
  <c r="P2334" i="35" s="1"/>
  <c r="Q2335" i="35"/>
  <c r="P2335" i="35" s="1"/>
  <c r="Q2336" i="35"/>
  <c r="P2336" i="35" s="1"/>
  <c r="Q2337" i="35"/>
  <c r="P2337" i="35" s="1"/>
  <c r="Q2338" i="35"/>
  <c r="P2338" i="35" s="1"/>
  <c r="Q2339" i="35"/>
  <c r="P2339" i="35" s="1"/>
  <c r="Q2340" i="35"/>
  <c r="P2340" i="35" s="1"/>
  <c r="Q2341" i="35"/>
  <c r="P2341" i="35" s="1"/>
  <c r="Q2342" i="35"/>
  <c r="P2342" i="35" s="1"/>
  <c r="Q2343" i="35"/>
  <c r="P2343" i="35" s="1"/>
  <c r="Q2344" i="35"/>
  <c r="P2344" i="35" s="1"/>
  <c r="Q2345" i="35"/>
  <c r="P2345" i="35" s="1"/>
  <c r="Q2346" i="35"/>
  <c r="P2346" i="35" s="1"/>
  <c r="Q2347" i="35"/>
  <c r="P2347" i="35" s="1"/>
  <c r="Q2348" i="35"/>
  <c r="P2348" i="35" s="1"/>
  <c r="Q2349" i="35"/>
  <c r="P2349" i="35" s="1"/>
  <c r="Q2350" i="35"/>
  <c r="P2350" i="35" s="1"/>
  <c r="Q2351" i="35"/>
  <c r="P2351" i="35" s="1"/>
  <c r="Q2352" i="35"/>
  <c r="P2352" i="35" s="1"/>
  <c r="Q2353" i="35"/>
  <c r="P2353" i="35" s="1"/>
  <c r="Q2354" i="35"/>
  <c r="P2354" i="35" s="1"/>
  <c r="Q2355" i="35"/>
  <c r="P2355" i="35" s="1"/>
  <c r="Q2356" i="35"/>
  <c r="P2356" i="35" s="1"/>
  <c r="Q2357" i="35"/>
  <c r="P2357" i="35" s="1"/>
  <c r="Q2358" i="35"/>
  <c r="P2358" i="35" s="1"/>
  <c r="Q2359" i="35"/>
  <c r="P2359" i="35" s="1"/>
  <c r="Q2360" i="35"/>
  <c r="P2360" i="35" s="1"/>
  <c r="Q2361" i="35"/>
  <c r="P2361" i="35" s="1"/>
  <c r="Q2362" i="35"/>
  <c r="P2362" i="35" s="1"/>
  <c r="Q2363" i="35"/>
  <c r="P2363" i="35" s="1"/>
  <c r="Q2364" i="35"/>
  <c r="P2364" i="35" s="1"/>
  <c r="Q2365" i="35"/>
  <c r="P2365" i="35" s="1"/>
  <c r="Q2366" i="35"/>
  <c r="P2366" i="35" s="1"/>
  <c r="Q2367" i="35"/>
  <c r="P2367" i="35" s="1"/>
  <c r="Q2368" i="35"/>
  <c r="P2368" i="35" s="1"/>
  <c r="Q2369" i="35"/>
  <c r="P2369" i="35" s="1"/>
  <c r="Q2370" i="35"/>
  <c r="P2370" i="35" s="1"/>
  <c r="Q2371" i="35"/>
  <c r="P2371" i="35" s="1"/>
  <c r="Q2372" i="35"/>
  <c r="P2372" i="35" s="1"/>
  <c r="Q2373" i="35"/>
  <c r="P2373" i="35" s="1"/>
  <c r="Q2374" i="35"/>
  <c r="P2374" i="35" s="1"/>
  <c r="Q2375" i="35"/>
  <c r="P2375" i="35" s="1"/>
  <c r="Q2376" i="35"/>
  <c r="P2376" i="35" s="1"/>
  <c r="Q2377" i="35"/>
  <c r="P2377" i="35" s="1"/>
  <c r="Q2378" i="35"/>
  <c r="P2378" i="35" s="1"/>
  <c r="Q2379" i="35"/>
  <c r="P2379" i="35" s="1"/>
  <c r="Q2380" i="35"/>
  <c r="P2380" i="35" s="1"/>
  <c r="Q2381" i="35"/>
  <c r="P2381" i="35" s="1"/>
  <c r="Q2382" i="35"/>
  <c r="P2382" i="35" s="1"/>
  <c r="Q2383" i="35"/>
  <c r="P2383" i="35" s="1"/>
  <c r="Q2384" i="35"/>
  <c r="P2384" i="35" s="1"/>
  <c r="Q2385" i="35"/>
  <c r="P2385" i="35" s="1"/>
  <c r="Q2386" i="35"/>
  <c r="P2386" i="35" s="1"/>
  <c r="Q2387" i="35"/>
  <c r="P2387" i="35" s="1"/>
  <c r="Q2388" i="35"/>
  <c r="P2388" i="35" s="1"/>
  <c r="Q2389" i="35"/>
  <c r="P2389" i="35" s="1"/>
  <c r="Q2390" i="35"/>
  <c r="P2390" i="35" s="1"/>
  <c r="Q2391" i="35"/>
  <c r="P2391" i="35" s="1"/>
  <c r="Q2392" i="35"/>
  <c r="P2392" i="35" s="1"/>
  <c r="Q2393" i="35"/>
  <c r="P2393" i="35" s="1"/>
  <c r="Q2394" i="35"/>
  <c r="P2394" i="35" s="1"/>
  <c r="Q2395" i="35"/>
  <c r="P2395" i="35" s="1"/>
  <c r="Q2396" i="35"/>
  <c r="P2396" i="35" s="1"/>
  <c r="Q2397" i="35"/>
  <c r="P2397" i="35" s="1"/>
  <c r="Q2398" i="35"/>
  <c r="P2398" i="35" s="1"/>
  <c r="Q2399" i="35"/>
  <c r="P2399" i="35" s="1"/>
  <c r="Q2400" i="35"/>
  <c r="P2400" i="35" s="1"/>
  <c r="Q2401" i="35"/>
  <c r="P2401" i="35" s="1"/>
  <c r="Q2402" i="35"/>
  <c r="P2402" i="35" s="1"/>
  <c r="Q2403" i="35"/>
  <c r="P2403" i="35" s="1"/>
  <c r="Q2404" i="35"/>
  <c r="P2404" i="35" s="1"/>
  <c r="Q2405" i="35"/>
  <c r="P2405" i="35" s="1"/>
  <c r="Q2406" i="35"/>
  <c r="P2406" i="35" s="1"/>
  <c r="Q2407" i="35"/>
  <c r="P2407" i="35" s="1"/>
  <c r="Q2408" i="35"/>
  <c r="P2408" i="35" s="1"/>
  <c r="Q2409" i="35"/>
  <c r="P2409" i="35" s="1"/>
  <c r="Q2410" i="35"/>
  <c r="P2410" i="35" s="1"/>
  <c r="Q2411" i="35"/>
  <c r="P2411" i="35" s="1"/>
  <c r="Q2412" i="35"/>
  <c r="P2412" i="35" s="1"/>
  <c r="Q2413" i="35"/>
  <c r="P2413" i="35" s="1"/>
  <c r="Q2414" i="35"/>
  <c r="P2414" i="35" s="1"/>
  <c r="Q2415" i="35"/>
  <c r="P2415" i="35" s="1"/>
  <c r="Q2416" i="35"/>
  <c r="P2416" i="35" s="1"/>
  <c r="Q2417" i="35"/>
  <c r="P2417" i="35" s="1"/>
  <c r="Q2418" i="35"/>
  <c r="P2418" i="35" s="1"/>
  <c r="Q2419" i="35"/>
  <c r="P2419" i="35" s="1"/>
  <c r="Q2420" i="35"/>
  <c r="P2420" i="35" s="1"/>
  <c r="Q2421" i="35"/>
  <c r="P2421" i="35" s="1"/>
  <c r="Q2422" i="35"/>
  <c r="P2422" i="35" s="1"/>
  <c r="Q2423" i="35"/>
  <c r="P2423" i="35" s="1"/>
  <c r="Q2424" i="35"/>
  <c r="P2424" i="35" s="1"/>
  <c r="Q2425" i="35"/>
  <c r="P2425" i="35" s="1"/>
  <c r="Q2426" i="35"/>
  <c r="P2426" i="35" s="1"/>
  <c r="Q2427" i="35"/>
  <c r="P2427" i="35" s="1"/>
  <c r="Q2428" i="35"/>
  <c r="P2428" i="35" s="1"/>
  <c r="Q2429" i="35"/>
  <c r="P2429" i="35" s="1"/>
  <c r="Q2430" i="35"/>
  <c r="P2430" i="35" s="1"/>
  <c r="Q2431" i="35"/>
  <c r="P2431" i="35" s="1"/>
  <c r="Q2432" i="35"/>
  <c r="P2432" i="35" s="1"/>
  <c r="Q2433" i="35"/>
  <c r="P2433" i="35" s="1"/>
  <c r="Q2434" i="35"/>
  <c r="P2434" i="35" s="1"/>
  <c r="Q2435" i="35"/>
  <c r="P2435" i="35" s="1"/>
  <c r="Q2436" i="35"/>
  <c r="P2436" i="35" s="1"/>
  <c r="Q2437" i="35"/>
  <c r="P2437" i="35" s="1"/>
  <c r="Q2438" i="35"/>
  <c r="P2438" i="35" s="1"/>
  <c r="Q2439" i="35"/>
  <c r="P2439" i="35" s="1"/>
  <c r="Q2440" i="35"/>
  <c r="P2440" i="35" s="1"/>
  <c r="Q2441" i="35"/>
  <c r="P2441" i="35" s="1"/>
  <c r="Q2442" i="35"/>
  <c r="P2442" i="35" s="1"/>
  <c r="Q2443" i="35"/>
  <c r="P2443" i="35" s="1"/>
  <c r="Q2444" i="35"/>
  <c r="P2444" i="35" s="1"/>
  <c r="Q2445" i="35"/>
  <c r="P2445" i="35" s="1"/>
  <c r="Q2446" i="35"/>
  <c r="P2446" i="35" s="1"/>
  <c r="Q2447" i="35"/>
  <c r="P2447" i="35" s="1"/>
  <c r="Q2448" i="35"/>
  <c r="P2448" i="35" s="1"/>
  <c r="Q2449" i="35"/>
  <c r="P2449" i="35" s="1"/>
  <c r="Q2450" i="35"/>
  <c r="P2450" i="35" s="1"/>
  <c r="Q2451" i="35"/>
  <c r="P2451" i="35" s="1"/>
  <c r="Q2452" i="35"/>
  <c r="P2452" i="35" s="1"/>
  <c r="Q2453" i="35"/>
  <c r="P2453" i="35" s="1"/>
  <c r="Q2454" i="35"/>
  <c r="P2454" i="35" s="1"/>
  <c r="Q2455" i="35"/>
  <c r="P2455" i="35" s="1"/>
  <c r="Q2456" i="35"/>
  <c r="P2456" i="35" s="1"/>
  <c r="Q2457" i="35"/>
  <c r="P2457" i="35" s="1"/>
  <c r="Q2458" i="35"/>
  <c r="P2458" i="35" s="1"/>
  <c r="Q2459" i="35"/>
  <c r="P2459" i="35" s="1"/>
  <c r="Q2460" i="35"/>
  <c r="P2460" i="35" s="1"/>
  <c r="Q2461" i="35"/>
  <c r="P2461" i="35" s="1"/>
  <c r="Q2462" i="35"/>
  <c r="P2462" i="35" s="1"/>
  <c r="Q2463" i="35"/>
  <c r="P2463" i="35" s="1"/>
  <c r="Q2464" i="35"/>
  <c r="P2464" i="35" s="1"/>
  <c r="Q2465" i="35"/>
  <c r="P2465" i="35" s="1"/>
  <c r="Q2466" i="35"/>
  <c r="P2466" i="35" s="1"/>
  <c r="Q2467" i="35"/>
  <c r="P2467" i="35" s="1"/>
  <c r="Q2468" i="35"/>
  <c r="P2468" i="35" s="1"/>
  <c r="Q2469" i="35"/>
  <c r="P2469" i="35" s="1"/>
  <c r="Q2470" i="35"/>
  <c r="P2470" i="35" s="1"/>
  <c r="Q2471" i="35"/>
  <c r="P2471" i="35" s="1"/>
  <c r="Q2472" i="35"/>
  <c r="P2472" i="35" s="1"/>
  <c r="Q2473" i="35"/>
  <c r="P2473" i="35" s="1"/>
  <c r="Q2474" i="35"/>
  <c r="P2474" i="35" s="1"/>
  <c r="Q2475" i="35"/>
  <c r="P2475" i="35" s="1"/>
  <c r="Q2476" i="35"/>
  <c r="P2476" i="35" s="1"/>
  <c r="Q2477" i="35"/>
  <c r="P2477" i="35" s="1"/>
  <c r="Q2478" i="35"/>
  <c r="P2478" i="35" s="1"/>
  <c r="Q2479" i="35"/>
  <c r="P2479" i="35" s="1"/>
  <c r="Q2480" i="35"/>
  <c r="P2480" i="35" s="1"/>
  <c r="Q2481" i="35"/>
  <c r="P2481" i="35" s="1"/>
  <c r="Q2482" i="35"/>
  <c r="P2482" i="35" s="1"/>
  <c r="Q2483" i="35"/>
  <c r="P2483" i="35" s="1"/>
  <c r="Q2484" i="35"/>
  <c r="P2484" i="35" s="1"/>
  <c r="Q2485" i="35"/>
  <c r="P2485" i="35" s="1"/>
  <c r="Q2486" i="35"/>
  <c r="P2486" i="35" s="1"/>
  <c r="Q2487" i="35"/>
  <c r="P2487" i="35" s="1"/>
  <c r="Q2488" i="35"/>
  <c r="P2488" i="35" s="1"/>
  <c r="Q2489" i="35"/>
  <c r="P2489" i="35" s="1"/>
  <c r="Q2490" i="35"/>
  <c r="P2490" i="35" s="1"/>
  <c r="Q2491" i="35"/>
  <c r="P2491" i="35" s="1"/>
  <c r="Q2492" i="35"/>
  <c r="P2492" i="35" s="1"/>
  <c r="Q2493" i="35"/>
  <c r="P2493" i="35" s="1"/>
  <c r="Q2494" i="35"/>
  <c r="P2494" i="35" s="1"/>
  <c r="Q2495" i="35"/>
  <c r="P2495" i="35" s="1"/>
  <c r="Q2496" i="35"/>
  <c r="P2496" i="35" s="1"/>
  <c r="Q2497" i="35"/>
  <c r="P2497" i="35" s="1"/>
  <c r="Q2498" i="35"/>
  <c r="P2498" i="35" s="1"/>
  <c r="Q2499" i="35"/>
  <c r="P2499" i="35" s="1"/>
  <c r="Q2500" i="35"/>
  <c r="P2500" i="35" s="1"/>
  <c r="Q2501" i="35"/>
  <c r="P2501" i="35" s="1"/>
  <c r="Q2502" i="35"/>
  <c r="P2502" i="35" s="1"/>
  <c r="Q2503" i="35"/>
  <c r="P2503" i="35" s="1"/>
  <c r="Q2504" i="35"/>
  <c r="P2504" i="35" s="1"/>
  <c r="Q2505" i="35"/>
  <c r="P2505" i="35" s="1"/>
  <c r="Q2506" i="35"/>
  <c r="P2506" i="35" s="1"/>
  <c r="Q2507" i="35"/>
  <c r="P2507" i="35" s="1"/>
  <c r="Q2508" i="35"/>
  <c r="P2508" i="35" s="1"/>
  <c r="Q2509" i="35"/>
  <c r="P2509" i="35" s="1"/>
  <c r="Q2510" i="35"/>
  <c r="P2510" i="35" s="1"/>
  <c r="Q2511" i="35"/>
  <c r="P2511" i="35" s="1"/>
  <c r="Q2512" i="35"/>
  <c r="P2512" i="35" s="1"/>
  <c r="Q2513" i="35"/>
  <c r="P2513" i="35" s="1"/>
  <c r="Q2514" i="35"/>
  <c r="P2514" i="35" s="1"/>
  <c r="Q2515" i="35"/>
  <c r="P2515" i="35" s="1"/>
  <c r="Q2516" i="35"/>
  <c r="P2516" i="35" s="1"/>
  <c r="Q2517" i="35"/>
  <c r="P2517" i="35" s="1"/>
  <c r="Q2518" i="35"/>
  <c r="P2518" i="35" s="1"/>
  <c r="Q2519" i="35"/>
  <c r="P2519" i="35" s="1"/>
  <c r="Q2520" i="35"/>
  <c r="P2520" i="35" s="1"/>
  <c r="Q2521" i="35"/>
  <c r="P2521" i="35" s="1"/>
  <c r="Q2522" i="35"/>
  <c r="P2522" i="35" s="1"/>
  <c r="Q2523" i="35"/>
  <c r="P2523" i="35" s="1"/>
  <c r="Q2524" i="35"/>
  <c r="P2524" i="35" s="1"/>
  <c r="Q2525" i="35"/>
  <c r="P2525" i="35" s="1"/>
  <c r="Q2526" i="35"/>
  <c r="P2526" i="35" s="1"/>
  <c r="Q2527" i="35"/>
  <c r="P2527" i="35" s="1"/>
  <c r="Q2528" i="35"/>
  <c r="P2528" i="35" s="1"/>
  <c r="Q2529" i="35"/>
  <c r="P2529" i="35" s="1"/>
  <c r="Q2530" i="35"/>
  <c r="P2530" i="35" s="1"/>
  <c r="Q2531" i="35"/>
  <c r="P2531" i="35" s="1"/>
  <c r="Q2532" i="35"/>
  <c r="P2532" i="35" s="1"/>
  <c r="Q2533" i="35"/>
  <c r="P2533" i="35" s="1"/>
  <c r="Q2534" i="35"/>
  <c r="P2534" i="35" s="1"/>
  <c r="Q2535" i="35"/>
  <c r="P2535" i="35" s="1"/>
  <c r="Q2536" i="35"/>
  <c r="P2536" i="35" s="1"/>
  <c r="Q2537" i="35"/>
  <c r="P2537" i="35" s="1"/>
  <c r="Q2538" i="35"/>
  <c r="P2538" i="35" s="1"/>
  <c r="Q2539" i="35"/>
  <c r="P2539" i="35" s="1"/>
  <c r="Q2540" i="35"/>
  <c r="P2540" i="35" s="1"/>
  <c r="Q2541" i="35"/>
  <c r="P2541" i="35" s="1"/>
  <c r="Q2542" i="35"/>
  <c r="P2542" i="35" s="1"/>
  <c r="Q2543" i="35"/>
  <c r="P2543" i="35" s="1"/>
  <c r="Q2544" i="35"/>
  <c r="P2544" i="35" s="1"/>
  <c r="Q2545" i="35"/>
  <c r="P2545" i="35" s="1"/>
  <c r="Q2546" i="35"/>
  <c r="P2546" i="35" s="1"/>
  <c r="Q2547" i="35"/>
  <c r="P2547" i="35" s="1"/>
  <c r="Q2548" i="35"/>
  <c r="P2548" i="35" s="1"/>
  <c r="Q2549" i="35"/>
  <c r="P2549" i="35" s="1"/>
  <c r="Q2550" i="35"/>
  <c r="P2550" i="35" s="1"/>
  <c r="Q2551" i="35"/>
  <c r="P2551" i="35" s="1"/>
  <c r="Q2552" i="35"/>
  <c r="P2552" i="35" s="1"/>
  <c r="Q2553" i="35"/>
  <c r="P2553" i="35" s="1"/>
  <c r="Q2554" i="35"/>
  <c r="P2554" i="35" s="1"/>
  <c r="Q2555" i="35"/>
  <c r="P2555" i="35" s="1"/>
  <c r="Q2556" i="35"/>
  <c r="P2556" i="35" s="1"/>
  <c r="Q2557" i="35"/>
  <c r="P2557" i="35" s="1"/>
  <c r="Q2558" i="35"/>
  <c r="P2558" i="35" s="1"/>
  <c r="Q2559" i="35"/>
  <c r="P2559" i="35" s="1"/>
  <c r="Q2560" i="35"/>
  <c r="P2560" i="35" s="1"/>
  <c r="Q2561" i="35"/>
  <c r="P2561" i="35" s="1"/>
  <c r="Q2562" i="35"/>
  <c r="P2562" i="35" s="1"/>
  <c r="Q2563" i="35"/>
  <c r="P2563" i="35" s="1"/>
  <c r="Q2564" i="35"/>
  <c r="P2564" i="35" s="1"/>
  <c r="Q2565" i="35"/>
  <c r="P2565" i="35" s="1"/>
  <c r="Q2566" i="35"/>
  <c r="P2566" i="35" s="1"/>
  <c r="Q2567" i="35"/>
  <c r="P2567" i="35" s="1"/>
  <c r="Q2568" i="35"/>
  <c r="P2568" i="35" s="1"/>
  <c r="Q2569" i="35"/>
  <c r="P2569" i="35" s="1"/>
  <c r="Q2570" i="35"/>
  <c r="P2570" i="35" s="1"/>
  <c r="Q2571" i="35"/>
  <c r="P2571" i="35" s="1"/>
  <c r="Q2572" i="35"/>
  <c r="P2572" i="35" s="1"/>
  <c r="Q2573" i="35"/>
  <c r="P2573" i="35" s="1"/>
  <c r="Q2574" i="35"/>
  <c r="P2574" i="35" s="1"/>
  <c r="Q2575" i="35"/>
  <c r="P2575" i="35" s="1"/>
  <c r="Q2576" i="35"/>
  <c r="P2576" i="35" s="1"/>
  <c r="Q2577" i="35"/>
  <c r="P2577" i="35" s="1"/>
  <c r="Q2578" i="35"/>
  <c r="P2578" i="35" s="1"/>
  <c r="Q2579" i="35"/>
  <c r="P2579" i="35" s="1"/>
  <c r="Q2580" i="35"/>
  <c r="P2580" i="35" s="1"/>
  <c r="Q2581" i="35"/>
  <c r="P2581" i="35" s="1"/>
  <c r="Q2582" i="35"/>
  <c r="P2582" i="35" s="1"/>
  <c r="Q2583" i="35"/>
  <c r="P2583" i="35" s="1"/>
  <c r="Q2584" i="35"/>
  <c r="P2584" i="35" s="1"/>
  <c r="Q2585" i="35"/>
  <c r="P2585" i="35" s="1"/>
  <c r="Q2586" i="35"/>
  <c r="P2586" i="35" s="1"/>
  <c r="Q2587" i="35"/>
  <c r="P2587" i="35" s="1"/>
  <c r="Q2588" i="35"/>
  <c r="P2588" i="35" s="1"/>
  <c r="Q2589" i="35"/>
  <c r="P2589" i="35" s="1"/>
  <c r="Q2590" i="35"/>
  <c r="P2590" i="35" s="1"/>
  <c r="Q2591" i="35"/>
  <c r="P2591" i="35" s="1"/>
  <c r="Q2592" i="35"/>
  <c r="P2592" i="35" s="1"/>
  <c r="Q2593" i="35"/>
  <c r="P2593" i="35" s="1"/>
  <c r="Q2594" i="35"/>
  <c r="P2594" i="35" s="1"/>
  <c r="Q2595" i="35"/>
  <c r="P2595" i="35" s="1"/>
  <c r="Q2596" i="35"/>
  <c r="P2596" i="35" s="1"/>
  <c r="Q2597" i="35"/>
  <c r="P2597" i="35" s="1"/>
  <c r="Q2598" i="35"/>
  <c r="P2598" i="35" s="1"/>
  <c r="Q2599" i="35"/>
  <c r="P2599" i="35" s="1"/>
  <c r="Q2600" i="35"/>
  <c r="P2600" i="35" s="1"/>
  <c r="Q2601" i="35"/>
  <c r="P2601" i="35" s="1"/>
  <c r="Q2602" i="35"/>
  <c r="P2602" i="35" s="1"/>
  <c r="Q2603" i="35"/>
  <c r="P2603" i="35" s="1"/>
  <c r="Q2604" i="35"/>
  <c r="P2604" i="35" s="1"/>
  <c r="Q2605" i="35"/>
  <c r="P2605" i="35" s="1"/>
  <c r="Q2606" i="35"/>
  <c r="P2606" i="35" s="1"/>
  <c r="Q2607" i="35"/>
  <c r="P2607" i="35" s="1"/>
  <c r="Q2608" i="35"/>
  <c r="P2608" i="35" s="1"/>
  <c r="Q2609" i="35"/>
  <c r="P2609" i="35" s="1"/>
  <c r="Q2610" i="35"/>
  <c r="P2610" i="35" s="1"/>
  <c r="Q2611" i="35"/>
  <c r="P2611" i="35" s="1"/>
  <c r="Q2612" i="35"/>
  <c r="P2612" i="35" s="1"/>
  <c r="Q2613" i="35"/>
  <c r="P2613" i="35" s="1"/>
  <c r="Q2614" i="35"/>
  <c r="P2614" i="35" s="1"/>
  <c r="Q2615" i="35"/>
  <c r="P2615" i="35" s="1"/>
  <c r="Q2616" i="35"/>
  <c r="P2616" i="35" s="1"/>
  <c r="Q2617" i="35"/>
  <c r="P2617" i="35" s="1"/>
  <c r="Q2618" i="35"/>
  <c r="P2618" i="35" s="1"/>
  <c r="Q2619" i="35"/>
  <c r="P2619" i="35" s="1"/>
  <c r="Q2620" i="35"/>
  <c r="P2620" i="35" s="1"/>
  <c r="Q2621" i="35"/>
  <c r="P2621" i="35" s="1"/>
  <c r="Q2622" i="35"/>
  <c r="P2622" i="35" s="1"/>
  <c r="Q2623" i="35"/>
  <c r="P2623" i="35" s="1"/>
  <c r="Q2624" i="35"/>
  <c r="P2624" i="35" s="1"/>
  <c r="Q2625" i="35"/>
  <c r="P2625" i="35" s="1"/>
  <c r="Q2626" i="35"/>
  <c r="P2626" i="35" s="1"/>
  <c r="Q2627" i="35"/>
  <c r="P2627" i="35" s="1"/>
  <c r="Q2628" i="35"/>
  <c r="P2628" i="35" s="1"/>
  <c r="Q2629" i="35"/>
  <c r="P2629" i="35" s="1"/>
  <c r="Q2630" i="35"/>
  <c r="P2630" i="35" s="1"/>
  <c r="Q2631" i="35"/>
  <c r="P2631" i="35" s="1"/>
  <c r="Q2632" i="35"/>
  <c r="P2632" i="35" s="1"/>
  <c r="Q2633" i="35"/>
  <c r="P2633" i="35" s="1"/>
  <c r="Q2634" i="35"/>
  <c r="P2634" i="35" s="1"/>
  <c r="Q2635" i="35"/>
  <c r="P2635" i="35" s="1"/>
  <c r="Q2636" i="35"/>
  <c r="P2636" i="35" s="1"/>
  <c r="Q2637" i="35"/>
  <c r="P2637" i="35" s="1"/>
  <c r="Q2638" i="35"/>
  <c r="P2638" i="35" s="1"/>
  <c r="Q2639" i="35"/>
  <c r="P2639" i="35" s="1"/>
  <c r="Q2640" i="35"/>
  <c r="P2640" i="35" s="1"/>
  <c r="Q2641" i="35"/>
  <c r="P2641" i="35" s="1"/>
  <c r="Q2642" i="35"/>
  <c r="P2642" i="35" s="1"/>
  <c r="Q2643" i="35"/>
  <c r="P2643" i="35" s="1"/>
  <c r="Q2644" i="35"/>
  <c r="P2644" i="35" s="1"/>
  <c r="Q2645" i="35"/>
  <c r="P2645" i="35" s="1"/>
  <c r="Q2646" i="35"/>
  <c r="P2646" i="35" s="1"/>
  <c r="Q2647" i="35"/>
  <c r="P2647" i="35" s="1"/>
  <c r="Q2648" i="35"/>
  <c r="P2648" i="35" s="1"/>
  <c r="Q2649" i="35"/>
  <c r="P2649" i="35" s="1"/>
  <c r="Q2650" i="35"/>
  <c r="P2650" i="35" s="1"/>
  <c r="Q2651" i="35"/>
  <c r="P2651" i="35" s="1"/>
  <c r="Q2652" i="35"/>
  <c r="P2652" i="35" s="1"/>
  <c r="Q2653" i="35"/>
  <c r="P2653" i="35" s="1"/>
  <c r="Q2654" i="35"/>
  <c r="P2654" i="35" s="1"/>
  <c r="Q2655" i="35"/>
  <c r="P2655" i="35" s="1"/>
  <c r="Q2656" i="35"/>
  <c r="P2656" i="35" s="1"/>
  <c r="Q2657" i="35"/>
  <c r="P2657" i="35" s="1"/>
  <c r="Q2658" i="35"/>
  <c r="P2658" i="35" s="1"/>
  <c r="Q2659" i="35"/>
  <c r="P2659" i="35" s="1"/>
  <c r="Q2660" i="35"/>
  <c r="P2660" i="35" s="1"/>
  <c r="Q2661" i="35"/>
  <c r="P2661" i="35" s="1"/>
  <c r="Q2662" i="35"/>
  <c r="P2662" i="35" s="1"/>
  <c r="Q2663" i="35"/>
  <c r="P2663" i="35" s="1"/>
  <c r="Q2664" i="35"/>
  <c r="P2664" i="35" s="1"/>
  <c r="Q2665" i="35"/>
  <c r="P2665" i="35" s="1"/>
  <c r="Q2666" i="35"/>
  <c r="P2666" i="35" s="1"/>
  <c r="Q2667" i="35"/>
  <c r="P2667" i="35" s="1"/>
  <c r="Q2668" i="35"/>
  <c r="P2668" i="35" s="1"/>
  <c r="Q2669" i="35"/>
  <c r="P2669" i="35" s="1"/>
  <c r="Q2670" i="35"/>
  <c r="P2670" i="35" s="1"/>
  <c r="Q2671" i="35"/>
  <c r="P2671" i="35" s="1"/>
  <c r="Q2672" i="35"/>
  <c r="P2672" i="35" s="1"/>
  <c r="Q2673" i="35"/>
  <c r="P2673" i="35" s="1"/>
  <c r="Q2674" i="35"/>
  <c r="P2674" i="35" s="1"/>
  <c r="Q2675" i="35"/>
  <c r="P2675" i="35" s="1"/>
  <c r="Q2676" i="35"/>
  <c r="P2676" i="35" s="1"/>
  <c r="Q2677" i="35"/>
  <c r="P2677" i="35" s="1"/>
  <c r="Q2678" i="35"/>
  <c r="P2678" i="35" s="1"/>
  <c r="Q2679" i="35"/>
  <c r="P2679" i="35" s="1"/>
  <c r="Q2680" i="35"/>
  <c r="P2680" i="35" s="1"/>
  <c r="Q2681" i="35"/>
  <c r="P2681" i="35" s="1"/>
  <c r="Q2682" i="35"/>
  <c r="P2682" i="35" s="1"/>
  <c r="Q2683" i="35"/>
  <c r="P2683" i="35" s="1"/>
  <c r="Q2684" i="35"/>
  <c r="P2684" i="35" s="1"/>
  <c r="Q2685" i="35"/>
  <c r="P2685" i="35" s="1"/>
  <c r="Q2686" i="35"/>
  <c r="P2686" i="35" s="1"/>
  <c r="Q2687" i="35"/>
  <c r="P2687" i="35" s="1"/>
  <c r="Q2688" i="35"/>
  <c r="P2688" i="35" s="1"/>
  <c r="Q2689" i="35"/>
  <c r="P2689" i="35" s="1"/>
  <c r="Q2690" i="35"/>
  <c r="P2690" i="35" s="1"/>
  <c r="Q2691" i="35"/>
  <c r="P2691" i="35" s="1"/>
  <c r="Q2692" i="35"/>
  <c r="P2692" i="35" s="1"/>
  <c r="Q2693" i="35"/>
  <c r="P2693" i="35" s="1"/>
  <c r="Q2694" i="35"/>
  <c r="P2694" i="35" s="1"/>
  <c r="Q2695" i="35"/>
  <c r="P2695" i="35" s="1"/>
  <c r="Q2696" i="35"/>
  <c r="P2696" i="35" s="1"/>
  <c r="Q2697" i="35"/>
  <c r="P2697" i="35" s="1"/>
  <c r="Q2698" i="35"/>
  <c r="P2698" i="35" s="1"/>
  <c r="Q2699" i="35"/>
  <c r="P2699" i="35" s="1"/>
  <c r="Q2700" i="35"/>
  <c r="P2700" i="35" s="1"/>
  <c r="Q2701" i="35"/>
  <c r="P2701" i="35" s="1"/>
  <c r="Q2702" i="35"/>
  <c r="P2702" i="35" s="1"/>
  <c r="Q2703" i="35"/>
  <c r="P2703" i="35" s="1"/>
  <c r="Q2704" i="35"/>
  <c r="P2704" i="35" s="1"/>
  <c r="Q2705" i="35"/>
  <c r="P2705" i="35" s="1"/>
  <c r="Q2706" i="35"/>
  <c r="P2706" i="35" s="1"/>
  <c r="Q2707" i="35"/>
  <c r="P2707" i="35" s="1"/>
  <c r="Q2708" i="35"/>
  <c r="P2708" i="35" s="1"/>
  <c r="Q2709" i="35"/>
  <c r="P2709" i="35" s="1"/>
  <c r="Q2710" i="35"/>
  <c r="P2710" i="35" s="1"/>
  <c r="Q2711" i="35"/>
  <c r="P2711" i="35" s="1"/>
  <c r="Q2712" i="35"/>
  <c r="P2712" i="35" s="1"/>
  <c r="Q2713" i="35"/>
  <c r="P2713" i="35" s="1"/>
  <c r="Q2714" i="35"/>
  <c r="P2714" i="35" s="1"/>
  <c r="Q2715" i="35"/>
  <c r="P2715" i="35" s="1"/>
  <c r="Q2716" i="35"/>
  <c r="P2716" i="35" s="1"/>
  <c r="Q2717" i="35"/>
  <c r="P2717" i="35" s="1"/>
  <c r="Q2718" i="35"/>
  <c r="P2718" i="35" s="1"/>
  <c r="Q2719" i="35"/>
  <c r="P2719" i="35" s="1"/>
  <c r="Q2720" i="35"/>
  <c r="P2720" i="35" s="1"/>
  <c r="Q2721" i="35"/>
  <c r="P2721" i="35" s="1"/>
  <c r="Q2722" i="35"/>
  <c r="P2722" i="35" s="1"/>
  <c r="Q2723" i="35"/>
  <c r="P2723" i="35" s="1"/>
  <c r="Q2724" i="35"/>
  <c r="P2724" i="35" s="1"/>
  <c r="Q2725" i="35"/>
  <c r="P2725" i="35" s="1"/>
  <c r="Q2726" i="35"/>
  <c r="P2726" i="35" s="1"/>
  <c r="Q2727" i="35"/>
  <c r="P2727" i="35" s="1"/>
  <c r="Q2728" i="35"/>
  <c r="P2728" i="35" s="1"/>
  <c r="Q2729" i="35"/>
  <c r="P2729" i="35" s="1"/>
  <c r="Q2730" i="35"/>
  <c r="P2730" i="35" s="1"/>
  <c r="Q2731" i="35"/>
  <c r="P2731" i="35" s="1"/>
  <c r="Q2732" i="35"/>
  <c r="P2732" i="35" s="1"/>
  <c r="Q2733" i="35"/>
  <c r="P2733" i="35" s="1"/>
  <c r="Q2734" i="35"/>
  <c r="P2734" i="35" s="1"/>
  <c r="Q2735" i="35"/>
  <c r="P2735" i="35" s="1"/>
  <c r="Q2736" i="35"/>
  <c r="P2736" i="35" s="1"/>
  <c r="Q2737" i="35"/>
  <c r="P2737" i="35" s="1"/>
  <c r="Q2738" i="35"/>
  <c r="P2738" i="35" s="1"/>
  <c r="Q2739" i="35"/>
  <c r="P2739" i="35" s="1"/>
  <c r="Q2740" i="35"/>
  <c r="P2740" i="35" s="1"/>
  <c r="Q2741" i="35"/>
  <c r="P2741" i="35" s="1"/>
  <c r="Q2742" i="35"/>
  <c r="P2742" i="35" s="1"/>
  <c r="Q2743" i="35"/>
  <c r="P2743" i="35" s="1"/>
  <c r="Q2744" i="35"/>
  <c r="P2744" i="35" s="1"/>
  <c r="Q2745" i="35"/>
  <c r="P2745" i="35" s="1"/>
  <c r="Q2746" i="35"/>
  <c r="P2746" i="35" s="1"/>
  <c r="Q2747" i="35"/>
  <c r="P2747" i="35" s="1"/>
  <c r="Q2748" i="35"/>
  <c r="P2748" i="35" s="1"/>
  <c r="Q2749" i="35"/>
  <c r="P2749" i="35" s="1"/>
  <c r="Q2750" i="35"/>
  <c r="P2750" i="35" s="1"/>
  <c r="Q2751" i="35"/>
  <c r="P2751" i="35" s="1"/>
  <c r="Q2752" i="35"/>
  <c r="P2752" i="35" s="1"/>
  <c r="Q2753" i="35"/>
  <c r="P2753" i="35" s="1"/>
  <c r="Q2754" i="35"/>
  <c r="P2754" i="35" s="1"/>
  <c r="Q2755" i="35"/>
  <c r="P2755" i="35" s="1"/>
  <c r="Q2756" i="35"/>
  <c r="P2756" i="35" s="1"/>
  <c r="Q2757" i="35"/>
  <c r="P2757" i="35" s="1"/>
  <c r="Q2758" i="35"/>
  <c r="P2758" i="35" s="1"/>
  <c r="Q2759" i="35"/>
  <c r="P2759" i="35" s="1"/>
  <c r="Q2760" i="35"/>
  <c r="P2760" i="35" s="1"/>
  <c r="Q2761" i="35"/>
  <c r="P2761" i="35" s="1"/>
  <c r="Q2762" i="35"/>
  <c r="P2762" i="35" s="1"/>
  <c r="Q2763" i="35"/>
  <c r="P2763" i="35" s="1"/>
  <c r="Q2764" i="35"/>
  <c r="P2764" i="35" s="1"/>
  <c r="Q2765" i="35"/>
  <c r="P2765" i="35" s="1"/>
  <c r="Q2766" i="35"/>
  <c r="P2766" i="35" s="1"/>
  <c r="Q2767" i="35"/>
  <c r="P2767" i="35" s="1"/>
  <c r="Q2768" i="35"/>
  <c r="P2768" i="35" s="1"/>
  <c r="Q2769" i="35"/>
  <c r="P2769" i="35" s="1"/>
  <c r="Q2770" i="35"/>
  <c r="P2770" i="35" s="1"/>
  <c r="Q2771" i="35"/>
  <c r="P2771" i="35" s="1"/>
  <c r="Q2772" i="35"/>
  <c r="P2772" i="35" s="1"/>
  <c r="Q2773" i="35"/>
  <c r="P2773" i="35" s="1"/>
  <c r="Q2774" i="35"/>
  <c r="P2774" i="35" s="1"/>
  <c r="Q2775" i="35"/>
  <c r="P2775" i="35" s="1"/>
  <c r="Q2776" i="35"/>
  <c r="P2776" i="35" s="1"/>
  <c r="Q2777" i="35"/>
  <c r="P2777" i="35" s="1"/>
  <c r="Q2778" i="35"/>
  <c r="P2778" i="35" s="1"/>
  <c r="Q2779" i="35"/>
  <c r="P2779" i="35" s="1"/>
  <c r="Q2780" i="35"/>
  <c r="P2780" i="35" s="1"/>
  <c r="Q2781" i="35"/>
  <c r="P2781" i="35" s="1"/>
  <c r="Q2782" i="35"/>
  <c r="P2782" i="35" s="1"/>
  <c r="Q2783" i="35"/>
  <c r="P2783" i="35" s="1"/>
  <c r="Q2784" i="35"/>
  <c r="P2784" i="35" s="1"/>
  <c r="Q2785" i="35"/>
  <c r="P2785" i="35" s="1"/>
  <c r="Q2786" i="35"/>
  <c r="P2786" i="35" s="1"/>
  <c r="Q2787" i="35"/>
  <c r="P2787" i="35" s="1"/>
  <c r="Q2788" i="35"/>
  <c r="P2788" i="35" s="1"/>
  <c r="Q2789" i="35"/>
  <c r="P2789" i="35" s="1"/>
  <c r="Q2790" i="35"/>
  <c r="P2790" i="35" s="1"/>
  <c r="Q2791" i="35"/>
  <c r="P2791" i="35" s="1"/>
  <c r="Q2792" i="35"/>
  <c r="P2792" i="35" s="1"/>
  <c r="Q2793" i="35"/>
  <c r="P2793" i="35" s="1"/>
  <c r="Q2794" i="35"/>
  <c r="P2794" i="35" s="1"/>
  <c r="Q2795" i="35"/>
  <c r="P2795" i="35" s="1"/>
  <c r="Q2796" i="35"/>
  <c r="P2796" i="35" s="1"/>
  <c r="Q2797" i="35"/>
  <c r="P2797" i="35" s="1"/>
  <c r="Q2798" i="35"/>
  <c r="P2798" i="35" s="1"/>
  <c r="Q2799" i="35"/>
  <c r="P2799" i="35" s="1"/>
  <c r="Q2800" i="35"/>
  <c r="P2800" i="35" s="1"/>
  <c r="Q2801" i="35"/>
  <c r="P2801" i="35" s="1"/>
  <c r="Q2802" i="35"/>
  <c r="P2802" i="35" s="1"/>
  <c r="Q2803" i="35"/>
  <c r="P2803" i="35" s="1"/>
  <c r="Q2804" i="35"/>
  <c r="P2804" i="35" s="1"/>
  <c r="Q2805" i="35"/>
  <c r="P2805" i="35" s="1"/>
  <c r="Q2806" i="35"/>
  <c r="P2806" i="35" s="1"/>
  <c r="Q2807" i="35"/>
  <c r="P2807" i="35" s="1"/>
  <c r="Q2808" i="35"/>
  <c r="P2808" i="35" s="1"/>
  <c r="Q2809" i="35"/>
  <c r="P2809" i="35" s="1"/>
  <c r="Q2810" i="35"/>
  <c r="P2810" i="35" s="1"/>
  <c r="Q2811" i="35"/>
  <c r="P2811" i="35" s="1"/>
  <c r="Q2812" i="35"/>
  <c r="P2812" i="35" s="1"/>
  <c r="Q2813" i="35"/>
  <c r="P2813" i="35" s="1"/>
  <c r="Q2814" i="35"/>
  <c r="P2814" i="35" s="1"/>
  <c r="Q2815" i="35"/>
  <c r="P2815" i="35" s="1"/>
  <c r="Q2816" i="35"/>
  <c r="P2816" i="35" s="1"/>
  <c r="Q2817" i="35"/>
  <c r="P2817" i="35" s="1"/>
  <c r="Q2818" i="35"/>
  <c r="P2818" i="35" s="1"/>
  <c r="Q2819" i="35"/>
  <c r="P2819" i="35" s="1"/>
  <c r="Q2820" i="35"/>
  <c r="P2820" i="35" s="1"/>
  <c r="Q2821" i="35"/>
  <c r="P2821" i="35" s="1"/>
  <c r="Q2822" i="35"/>
  <c r="P2822" i="35" s="1"/>
  <c r="Q2823" i="35"/>
  <c r="P2823" i="35" s="1"/>
  <c r="Q2824" i="35"/>
  <c r="P2824" i="35" s="1"/>
  <c r="Q2825" i="35"/>
  <c r="P2825" i="35" s="1"/>
  <c r="Q2826" i="35"/>
  <c r="P2826" i="35" s="1"/>
  <c r="Q2827" i="35"/>
  <c r="P2827" i="35" s="1"/>
  <c r="Q2828" i="35"/>
  <c r="P2828" i="35" s="1"/>
  <c r="Q2829" i="35"/>
  <c r="P2829" i="35" s="1"/>
  <c r="Q2830" i="35"/>
  <c r="P2830" i="35" s="1"/>
  <c r="Q2831" i="35"/>
  <c r="P2831" i="35" s="1"/>
  <c r="Q2832" i="35"/>
  <c r="P2832" i="35" s="1"/>
  <c r="Q2833" i="35"/>
  <c r="P2833" i="35" s="1"/>
  <c r="Q2834" i="35"/>
  <c r="P2834" i="35" s="1"/>
  <c r="Q2835" i="35"/>
  <c r="P2835" i="35" s="1"/>
  <c r="Q2836" i="35"/>
  <c r="P2836" i="35" s="1"/>
  <c r="Q2837" i="35"/>
  <c r="P2837" i="35" s="1"/>
  <c r="Q2838" i="35"/>
  <c r="P2838" i="35" s="1"/>
  <c r="Q2839" i="35"/>
  <c r="P2839" i="35" s="1"/>
  <c r="Q2840" i="35"/>
  <c r="P2840" i="35" s="1"/>
  <c r="Q2841" i="35"/>
  <c r="P2841" i="35" s="1"/>
  <c r="Q2842" i="35"/>
  <c r="P2842" i="35" s="1"/>
  <c r="Q2843" i="35"/>
  <c r="P2843" i="35" s="1"/>
  <c r="Q2844" i="35"/>
  <c r="P2844" i="35" s="1"/>
  <c r="Q2845" i="35"/>
  <c r="P2845" i="35" s="1"/>
  <c r="Q2846" i="35"/>
  <c r="P2846" i="35" s="1"/>
  <c r="Q2847" i="35"/>
  <c r="P2847" i="35" s="1"/>
  <c r="Q2848" i="35"/>
  <c r="P2848" i="35" s="1"/>
  <c r="Q2849" i="35"/>
  <c r="P2849" i="35" s="1"/>
  <c r="Q2850" i="35"/>
  <c r="P2850" i="35" s="1"/>
  <c r="Q2851" i="35"/>
  <c r="P2851" i="35" s="1"/>
  <c r="Q2852" i="35"/>
  <c r="P2852" i="35" s="1"/>
  <c r="Q2853" i="35"/>
  <c r="P2853" i="35" s="1"/>
  <c r="Q2854" i="35"/>
  <c r="P2854" i="35" s="1"/>
  <c r="Q2855" i="35"/>
  <c r="P2855" i="35" s="1"/>
  <c r="Q2856" i="35"/>
  <c r="P2856" i="35" s="1"/>
  <c r="Q2857" i="35"/>
  <c r="P2857" i="35" s="1"/>
  <c r="Q2858" i="35"/>
  <c r="P2858" i="35" s="1"/>
  <c r="Q2859" i="35"/>
  <c r="P2859" i="35" s="1"/>
  <c r="Q2860" i="35"/>
  <c r="P2860" i="35" s="1"/>
  <c r="Q2861" i="35"/>
  <c r="P2861" i="35" s="1"/>
  <c r="Q2862" i="35"/>
  <c r="P2862" i="35" s="1"/>
  <c r="Q2863" i="35"/>
  <c r="P2863" i="35" s="1"/>
  <c r="Q2864" i="35"/>
  <c r="P2864" i="35" s="1"/>
  <c r="Q2865" i="35"/>
  <c r="P2865" i="35" s="1"/>
  <c r="Q2866" i="35"/>
  <c r="P2866" i="35" s="1"/>
  <c r="Q2867" i="35"/>
  <c r="P2867" i="35" s="1"/>
  <c r="Q2868" i="35"/>
  <c r="P2868" i="35" s="1"/>
  <c r="Q2869" i="35"/>
  <c r="P2869" i="35" s="1"/>
  <c r="Q2870" i="35"/>
  <c r="P2870" i="35" s="1"/>
  <c r="Q2871" i="35"/>
  <c r="P2871" i="35" s="1"/>
  <c r="Q2872" i="35"/>
  <c r="P2872" i="35" s="1"/>
  <c r="Q2873" i="35"/>
  <c r="P2873" i="35" s="1"/>
  <c r="Q2874" i="35"/>
  <c r="P2874" i="35" s="1"/>
  <c r="Q2875" i="35"/>
  <c r="P2875" i="35" s="1"/>
  <c r="Q2876" i="35"/>
  <c r="P2876" i="35" s="1"/>
  <c r="Q2877" i="35"/>
  <c r="P2877" i="35" s="1"/>
  <c r="Q2878" i="35"/>
  <c r="P2878" i="35" s="1"/>
  <c r="Q2879" i="35"/>
  <c r="P2879" i="35" s="1"/>
  <c r="Q2880" i="35"/>
  <c r="P2880" i="35" s="1"/>
  <c r="Q2881" i="35"/>
  <c r="P2881" i="35" s="1"/>
  <c r="Q2882" i="35"/>
  <c r="P2882" i="35" s="1"/>
  <c r="Q2883" i="35"/>
  <c r="P2883" i="35" s="1"/>
  <c r="Q2884" i="35"/>
  <c r="P2884" i="35" s="1"/>
  <c r="Q2885" i="35"/>
  <c r="P2885" i="35" s="1"/>
  <c r="Q2886" i="35"/>
  <c r="P2886" i="35" s="1"/>
  <c r="Q2887" i="35"/>
  <c r="P2887" i="35" s="1"/>
  <c r="Q2888" i="35"/>
  <c r="P2888" i="35" s="1"/>
  <c r="Q2889" i="35"/>
  <c r="P2889" i="35" s="1"/>
  <c r="Q2890" i="35"/>
  <c r="P2890" i="35" s="1"/>
  <c r="Q2891" i="35"/>
  <c r="P2891" i="35" s="1"/>
  <c r="Q2892" i="35"/>
  <c r="P2892" i="35" s="1"/>
  <c r="Q2893" i="35"/>
  <c r="P2893" i="35" s="1"/>
  <c r="Q2894" i="35"/>
  <c r="P2894" i="35" s="1"/>
  <c r="Q2895" i="35"/>
  <c r="P2895" i="35" s="1"/>
  <c r="Q2896" i="35"/>
  <c r="P2896" i="35" s="1"/>
  <c r="Q2897" i="35"/>
  <c r="P2897" i="35" s="1"/>
  <c r="Q2898" i="35"/>
  <c r="P2898" i="35" s="1"/>
  <c r="Q2899" i="35"/>
  <c r="P2899" i="35" s="1"/>
  <c r="Q2900" i="35"/>
  <c r="P2900" i="35" s="1"/>
  <c r="Q2901" i="35"/>
  <c r="P2901" i="35" s="1"/>
  <c r="Q2902" i="35"/>
  <c r="P2902" i="35" s="1"/>
  <c r="Q2903" i="35"/>
  <c r="P2903" i="35" s="1"/>
  <c r="Q2904" i="35"/>
  <c r="P2904" i="35" s="1"/>
  <c r="Q2905" i="35"/>
  <c r="P2905" i="35" s="1"/>
  <c r="Q2906" i="35"/>
  <c r="P2906" i="35" s="1"/>
  <c r="Q2907" i="35"/>
  <c r="P2907" i="35" s="1"/>
  <c r="Q2908" i="35"/>
  <c r="P2908" i="35" s="1"/>
  <c r="Q2909" i="35"/>
  <c r="P2909" i="35" s="1"/>
  <c r="Q2910" i="35"/>
  <c r="P2910" i="35" s="1"/>
  <c r="Q2911" i="35"/>
  <c r="P2911" i="35" s="1"/>
  <c r="Q2912" i="35"/>
  <c r="P2912" i="35" s="1"/>
  <c r="Q2913" i="35"/>
  <c r="P2913" i="35" s="1"/>
  <c r="Q2914" i="35"/>
  <c r="P2914" i="35" s="1"/>
  <c r="Q2915" i="35"/>
  <c r="P2915" i="35" s="1"/>
  <c r="Q2916" i="35"/>
  <c r="P2916" i="35" s="1"/>
  <c r="Q2917" i="35"/>
  <c r="P2917" i="35" s="1"/>
  <c r="Q2918" i="35"/>
  <c r="P2918" i="35" s="1"/>
  <c r="Q2919" i="35"/>
  <c r="P2919" i="35" s="1"/>
  <c r="Q2920" i="35"/>
  <c r="P2920" i="35" s="1"/>
  <c r="Q2921" i="35"/>
  <c r="P2921" i="35" s="1"/>
  <c r="Q2922" i="35"/>
  <c r="P2922" i="35" s="1"/>
  <c r="Q2923" i="35"/>
  <c r="P2923" i="35" s="1"/>
  <c r="Q2924" i="35"/>
  <c r="P2924" i="35" s="1"/>
  <c r="Q2925" i="35"/>
  <c r="P2925" i="35" s="1"/>
  <c r="Q2926" i="35"/>
  <c r="P2926" i="35" s="1"/>
  <c r="Q2927" i="35"/>
  <c r="P2927" i="35" s="1"/>
  <c r="Q2928" i="35"/>
  <c r="P2928" i="35" s="1"/>
  <c r="Q2929" i="35"/>
  <c r="P2929" i="35" s="1"/>
  <c r="Q2930" i="35"/>
  <c r="P2930" i="35" s="1"/>
  <c r="Q2931" i="35"/>
  <c r="P2931" i="35" s="1"/>
  <c r="Q2932" i="35"/>
  <c r="P2932" i="35" s="1"/>
  <c r="Q2933" i="35"/>
  <c r="P2933" i="35" s="1"/>
  <c r="Q2934" i="35"/>
  <c r="P2934" i="35" s="1"/>
  <c r="Q2935" i="35"/>
  <c r="P2935" i="35" s="1"/>
  <c r="Q2936" i="35"/>
  <c r="P2936" i="35" s="1"/>
  <c r="Q2937" i="35"/>
  <c r="P2937" i="35" s="1"/>
  <c r="Q2938" i="35"/>
  <c r="P2938" i="35" s="1"/>
  <c r="Q2939" i="35"/>
  <c r="P2939" i="35" s="1"/>
  <c r="Q2940" i="35"/>
  <c r="P2940" i="35" s="1"/>
  <c r="Q2941" i="35"/>
  <c r="P2941" i="35" s="1"/>
  <c r="Q2942" i="35"/>
  <c r="P2942" i="35" s="1"/>
  <c r="Q2943" i="35"/>
  <c r="P2943" i="35" s="1"/>
  <c r="Q2944" i="35"/>
  <c r="P2944" i="35" s="1"/>
  <c r="Q2945" i="35"/>
  <c r="P2945" i="35" s="1"/>
  <c r="Q2946" i="35"/>
  <c r="P2946" i="35" s="1"/>
  <c r="Q2947" i="35"/>
  <c r="P2947" i="35" s="1"/>
  <c r="Q2948" i="35"/>
  <c r="P2948" i="35" s="1"/>
  <c r="Q2949" i="35"/>
  <c r="P2949" i="35" s="1"/>
  <c r="Q2950" i="35"/>
  <c r="P2950" i="35" s="1"/>
  <c r="Q2951" i="35"/>
  <c r="P2951" i="35" s="1"/>
  <c r="Q2952" i="35"/>
  <c r="P2952" i="35" s="1"/>
  <c r="Q2953" i="35"/>
  <c r="P2953" i="35" s="1"/>
  <c r="Q2954" i="35"/>
  <c r="P2954" i="35" s="1"/>
  <c r="Q2955" i="35"/>
  <c r="P2955" i="35" s="1"/>
  <c r="Q2956" i="35"/>
  <c r="P2956" i="35" s="1"/>
  <c r="Q2957" i="35"/>
  <c r="P2957" i="35" s="1"/>
  <c r="Q2958" i="35"/>
  <c r="P2958" i="35" s="1"/>
  <c r="Q2959" i="35"/>
  <c r="P2959" i="35" s="1"/>
  <c r="Q2960" i="35"/>
  <c r="P2960" i="35" s="1"/>
  <c r="Q2961" i="35"/>
  <c r="P2961" i="35" s="1"/>
  <c r="Q2962" i="35"/>
  <c r="P2962" i="35" s="1"/>
  <c r="Q2963" i="35"/>
  <c r="P2963" i="35" s="1"/>
  <c r="Q2964" i="35"/>
  <c r="P2964" i="35" s="1"/>
  <c r="Q2965" i="35"/>
  <c r="P2965" i="35" s="1"/>
  <c r="Q2966" i="35"/>
  <c r="P2966" i="35" s="1"/>
  <c r="Q2967" i="35"/>
  <c r="P2967" i="35" s="1"/>
  <c r="Q2968" i="35"/>
  <c r="P2968" i="35" s="1"/>
  <c r="Q2969" i="35"/>
  <c r="P2969" i="35" s="1"/>
  <c r="Q2970" i="35"/>
  <c r="P2970" i="35" s="1"/>
  <c r="Q2971" i="35"/>
  <c r="P2971" i="35" s="1"/>
  <c r="Q2972" i="35"/>
  <c r="P2972" i="35" s="1"/>
  <c r="Q2973" i="35"/>
  <c r="P2973" i="35" s="1"/>
  <c r="Q2974" i="35"/>
  <c r="P2974" i="35" s="1"/>
  <c r="Q2975" i="35"/>
  <c r="P2975" i="35" s="1"/>
  <c r="Q2976" i="35"/>
  <c r="P2976" i="35" s="1"/>
  <c r="Q2977" i="35"/>
  <c r="P2977" i="35" s="1"/>
  <c r="Q2978" i="35"/>
  <c r="P2978" i="35" s="1"/>
  <c r="Q2979" i="35"/>
  <c r="P2979" i="35" s="1"/>
  <c r="Q2980" i="35"/>
  <c r="P2980" i="35" s="1"/>
  <c r="Q2981" i="35"/>
  <c r="P2981" i="35" s="1"/>
  <c r="Q2982" i="35"/>
  <c r="P2982" i="35" s="1"/>
  <c r="Q2983" i="35"/>
  <c r="P2983" i="35" s="1"/>
  <c r="Q2984" i="35"/>
  <c r="P2984" i="35" s="1"/>
  <c r="Q2985" i="35"/>
  <c r="P2985" i="35" s="1"/>
  <c r="Q2986" i="35"/>
  <c r="P2986" i="35" s="1"/>
  <c r="Q2987" i="35"/>
  <c r="P2987" i="35" s="1"/>
  <c r="Q2988" i="35"/>
  <c r="P2988" i="35" s="1"/>
  <c r="Q2989" i="35"/>
  <c r="P2989" i="35" s="1"/>
  <c r="Q2990" i="35"/>
  <c r="P2990" i="35" s="1"/>
  <c r="Q2991" i="35"/>
  <c r="P2991" i="35" s="1"/>
  <c r="Q2992" i="35"/>
  <c r="P2992" i="35" s="1"/>
  <c r="Q2993" i="35"/>
  <c r="P2993" i="35" s="1"/>
  <c r="Q2994" i="35"/>
  <c r="P2994" i="35" s="1"/>
  <c r="Q2995" i="35"/>
  <c r="P2995" i="35" s="1"/>
  <c r="Q2996" i="35"/>
  <c r="P2996" i="35" s="1"/>
  <c r="Q2997" i="35"/>
  <c r="P2997" i="35" s="1"/>
  <c r="Q2998" i="35"/>
  <c r="P2998" i="35" s="1"/>
  <c r="Q2999" i="35"/>
  <c r="P2999" i="35" s="1"/>
  <c r="Q3000" i="35"/>
  <c r="P3000" i="35" s="1"/>
  <c r="Q3001" i="35"/>
  <c r="P3001" i="35" s="1"/>
  <c r="Q3002" i="35"/>
  <c r="P3002" i="35" s="1"/>
  <c r="Q3003" i="35"/>
  <c r="P3003" i="35" s="1"/>
  <c r="Q3004" i="35"/>
  <c r="P3004" i="35" s="1"/>
  <c r="Q3005" i="35"/>
  <c r="P3005" i="35" s="1"/>
  <c r="Q3006" i="35"/>
  <c r="P3006" i="35" s="1"/>
  <c r="Q3007" i="35"/>
  <c r="P3007" i="35" s="1"/>
  <c r="Q3008" i="35"/>
  <c r="P3008" i="35" s="1"/>
  <c r="Q3009" i="35"/>
  <c r="P3009" i="35" s="1"/>
  <c r="Q3010" i="35"/>
  <c r="P3010" i="35" s="1"/>
  <c r="Q3011" i="35"/>
  <c r="P3011" i="35" s="1"/>
  <c r="Q3012" i="35"/>
  <c r="P3012" i="35" s="1"/>
  <c r="Q3013" i="35"/>
  <c r="P3013" i="35" s="1"/>
  <c r="Q3014" i="35"/>
  <c r="P3014" i="35" s="1"/>
  <c r="Q3015" i="35"/>
  <c r="P3015" i="35" s="1"/>
  <c r="Q3016" i="35"/>
  <c r="P3016" i="35" s="1"/>
  <c r="Q3017" i="35"/>
  <c r="P3017" i="35" s="1"/>
  <c r="Q3018" i="35"/>
  <c r="P3018" i="35" s="1"/>
  <c r="Q3019" i="35"/>
  <c r="P3019" i="35" s="1"/>
  <c r="Q3020" i="35"/>
  <c r="P3020" i="35" s="1"/>
  <c r="Q3021" i="35"/>
  <c r="P3021" i="35" s="1"/>
  <c r="Q3022" i="35"/>
  <c r="P3022" i="35" s="1"/>
  <c r="Q3023" i="35"/>
  <c r="P3023" i="35" s="1"/>
  <c r="Q3024" i="35"/>
  <c r="P3024" i="35" s="1"/>
  <c r="Q3025" i="35"/>
  <c r="P3025" i="35" s="1"/>
  <c r="Q3026" i="35"/>
  <c r="P3026" i="35" s="1"/>
  <c r="Q3027" i="35"/>
  <c r="P3027" i="35" s="1"/>
  <c r="Q3028" i="35"/>
  <c r="P3028" i="35" s="1"/>
  <c r="Q3029" i="35"/>
  <c r="P3029" i="35" s="1"/>
  <c r="Q3030" i="35"/>
  <c r="P3030" i="35" s="1"/>
  <c r="Q3031" i="35"/>
  <c r="P3031" i="35" s="1"/>
  <c r="Q3032" i="35"/>
  <c r="P3032" i="35" s="1"/>
  <c r="Q3033" i="35"/>
  <c r="P3033" i="35" s="1"/>
  <c r="Q3034" i="35"/>
  <c r="P3034" i="35" s="1"/>
  <c r="Q3035" i="35"/>
  <c r="P3035" i="35" s="1"/>
  <c r="Q3036" i="35"/>
  <c r="P3036" i="35" s="1"/>
  <c r="Q3037" i="35"/>
  <c r="P3037" i="35" s="1"/>
  <c r="Q3038" i="35"/>
  <c r="P3038" i="35" s="1"/>
  <c r="Q3039" i="35"/>
  <c r="P3039" i="35" s="1"/>
  <c r="Q3040" i="35"/>
  <c r="P3040" i="35" s="1"/>
  <c r="Q3041" i="35"/>
  <c r="P3041" i="35" s="1"/>
  <c r="Q3042" i="35"/>
  <c r="P3042" i="35" s="1"/>
  <c r="Q3043" i="35"/>
  <c r="P3043" i="35" s="1"/>
  <c r="Q3044" i="35"/>
  <c r="P3044" i="35" s="1"/>
  <c r="Q3045" i="35"/>
  <c r="P3045" i="35" s="1"/>
  <c r="Q3046" i="35"/>
  <c r="P3046" i="35" s="1"/>
  <c r="Q3047" i="35"/>
  <c r="P3047" i="35" s="1"/>
  <c r="Q3048" i="35"/>
  <c r="P3048" i="35" s="1"/>
  <c r="Q3049" i="35"/>
  <c r="P3049" i="35" s="1"/>
  <c r="Q3050" i="35"/>
  <c r="P3050" i="35" s="1"/>
  <c r="Q3051" i="35"/>
  <c r="P3051" i="35" s="1"/>
  <c r="Q3052" i="35"/>
  <c r="P3052" i="35" s="1"/>
  <c r="Q3053" i="35"/>
  <c r="P3053" i="35" s="1"/>
  <c r="Q3054" i="35"/>
  <c r="P3054" i="35" s="1"/>
  <c r="Q3055" i="35"/>
  <c r="P3055" i="35" s="1"/>
  <c r="Q3056" i="35"/>
  <c r="P3056" i="35" s="1"/>
  <c r="Q3057" i="35"/>
  <c r="P3057" i="35" s="1"/>
  <c r="Q3058" i="35"/>
  <c r="P3058" i="35" s="1"/>
  <c r="Q3059" i="35"/>
  <c r="P3059" i="35" s="1"/>
  <c r="Q3060" i="35"/>
  <c r="P3060" i="35" s="1"/>
  <c r="Q3061" i="35"/>
  <c r="P3061" i="35" s="1"/>
  <c r="Q3062" i="35"/>
  <c r="P3062" i="35" s="1"/>
  <c r="Q3063" i="35"/>
  <c r="P3063" i="35" s="1"/>
  <c r="Q3064" i="35"/>
  <c r="P3064" i="35" s="1"/>
  <c r="Q3065" i="35"/>
  <c r="P3065" i="35" s="1"/>
  <c r="Q3066" i="35"/>
  <c r="P3066" i="35" s="1"/>
  <c r="Q3067" i="35"/>
  <c r="P3067" i="35" s="1"/>
  <c r="Q3068" i="35"/>
  <c r="P3068" i="35" s="1"/>
  <c r="Q3069" i="35"/>
  <c r="P3069" i="35" s="1"/>
  <c r="Q3070" i="35"/>
  <c r="P3070" i="35" s="1"/>
  <c r="Q3071" i="35"/>
  <c r="P3071" i="35" s="1"/>
  <c r="Q3072" i="35"/>
  <c r="P3072" i="35" s="1"/>
  <c r="Q3073" i="35"/>
  <c r="P3073" i="35" s="1"/>
  <c r="Q3074" i="35"/>
  <c r="P3074" i="35" s="1"/>
  <c r="Q3075" i="35"/>
  <c r="P3075" i="35" s="1"/>
  <c r="Q3076" i="35"/>
  <c r="P3076" i="35" s="1"/>
  <c r="Q3077" i="35"/>
  <c r="P3077" i="35" s="1"/>
  <c r="Q3078" i="35"/>
  <c r="P3078" i="35" s="1"/>
  <c r="Q3079" i="35"/>
  <c r="P3079" i="35" s="1"/>
  <c r="Q3080" i="35"/>
  <c r="P3080" i="35" s="1"/>
  <c r="Q3081" i="35"/>
  <c r="P3081" i="35" s="1"/>
  <c r="Q3082" i="35"/>
  <c r="P3082" i="35" s="1"/>
  <c r="Q3083" i="35"/>
  <c r="P3083" i="35" s="1"/>
  <c r="Q3084" i="35"/>
  <c r="P3084" i="35" s="1"/>
  <c r="Q3085" i="35"/>
  <c r="P3085" i="35" s="1"/>
  <c r="Q3086" i="35"/>
  <c r="P3086" i="35" s="1"/>
  <c r="Q3087" i="35"/>
  <c r="P3087" i="35" s="1"/>
  <c r="Q3088" i="35"/>
  <c r="P3088" i="35" s="1"/>
  <c r="Q3089" i="35"/>
  <c r="P3089" i="35" s="1"/>
  <c r="Q3090" i="35"/>
  <c r="P3090" i="35" s="1"/>
  <c r="Q3091" i="35"/>
  <c r="P3091" i="35" s="1"/>
  <c r="Q3092" i="35"/>
  <c r="P3092" i="35" s="1"/>
  <c r="Q3093" i="35"/>
  <c r="P3093" i="35" s="1"/>
  <c r="Q3094" i="35"/>
  <c r="P3094" i="35" s="1"/>
  <c r="Q3095" i="35"/>
  <c r="P3095" i="35" s="1"/>
  <c r="Q3096" i="35"/>
  <c r="P3096" i="35" s="1"/>
  <c r="Q3097" i="35"/>
  <c r="P3097" i="35" s="1"/>
  <c r="Q3098" i="35"/>
  <c r="P3098" i="35" s="1"/>
  <c r="Q3099" i="35"/>
  <c r="P3099" i="35" s="1"/>
  <c r="Q3100" i="35"/>
  <c r="P3100" i="35" s="1"/>
  <c r="Q3101" i="35"/>
  <c r="P3101" i="35" s="1"/>
  <c r="Q3102" i="35"/>
  <c r="P3102" i="35" s="1"/>
  <c r="Q3103" i="35"/>
  <c r="P3103" i="35" s="1"/>
  <c r="Q3104" i="35"/>
  <c r="P3104" i="35" s="1"/>
  <c r="Q3105" i="35"/>
  <c r="P3105" i="35" s="1"/>
  <c r="Q3106" i="35"/>
  <c r="P3106" i="35" s="1"/>
  <c r="Q3107" i="35"/>
  <c r="P3107" i="35" s="1"/>
  <c r="Q3108" i="35"/>
  <c r="P3108" i="35" s="1"/>
  <c r="Q3109" i="35"/>
  <c r="P3109" i="35" s="1"/>
  <c r="Q3110" i="35"/>
  <c r="P3110" i="35" s="1"/>
  <c r="Q3111" i="35"/>
  <c r="P3111" i="35" s="1"/>
  <c r="Q3112" i="35"/>
  <c r="P3112" i="35" s="1"/>
  <c r="Q3113" i="35"/>
  <c r="P3113" i="35" s="1"/>
  <c r="Q3114" i="35"/>
  <c r="P3114" i="35" s="1"/>
  <c r="Q3115" i="35"/>
  <c r="P3115" i="35" s="1"/>
  <c r="Q3116" i="35"/>
  <c r="P3116" i="35" s="1"/>
  <c r="Q3117" i="35"/>
  <c r="P3117" i="35" s="1"/>
  <c r="Q3118" i="35"/>
  <c r="P3118" i="35" s="1"/>
  <c r="Q3119" i="35"/>
  <c r="P3119" i="35" s="1"/>
  <c r="Q3120" i="35"/>
  <c r="P3120" i="35" s="1"/>
  <c r="Q3121" i="35"/>
  <c r="P3121" i="35" s="1"/>
  <c r="Q3122" i="35"/>
  <c r="P3122" i="35" s="1"/>
  <c r="Q3123" i="35"/>
  <c r="P3123" i="35" s="1"/>
  <c r="Q3124" i="35"/>
  <c r="P3124" i="35" s="1"/>
  <c r="Q3125" i="35"/>
  <c r="P3125" i="35" s="1"/>
  <c r="Q3126" i="35"/>
  <c r="P3126" i="35" s="1"/>
  <c r="Q3127" i="35"/>
  <c r="P3127" i="35" s="1"/>
  <c r="Q3128" i="35"/>
  <c r="P3128" i="35" s="1"/>
  <c r="Q3129" i="35"/>
  <c r="P3129" i="35" s="1"/>
  <c r="Q3130" i="35"/>
  <c r="P3130" i="35" s="1"/>
  <c r="Q3131" i="35"/>
  <c r="P3131" i="35" s="1"/>
  <c r="Q3132" i="35"/>
  <c r="P3132" i="35" s="1"/>
  <c r="Q3133" i="35"/>
  <c r="P3133" i="35" s="1"/>
  <c r="Q3134" i="35"/>
  <c r="P3134" i="35" s="1"/>
  <c r="Q3135" i="35"/>
  <c r="P3135" i="35" s="1"/>
  <c r="Q3136" i="35"/>
  <c r="P3136" i="35" s="1"/>
  <c r="Q3137" i="35"/>
  <c r="P3137" i="35" s="1"/>
  <c r="Q3138" i="35"/>
  <c r="P3138" i="35" s="1"/>
  <c r="Q3139" i="35"/>
  <c r="P3139" i="35" s="1"/>
  <c r="Q3140" i="35"/>
  <c r="P3140" i="35" s="1"/>
  <c r="Q3141" i="35"/>
  <c r="P3141" i="35" s="1"/>
  <c r="Q3142" i="35"/>
  <c r="P3142" i="35" s="1"/>
  <c r="Q3143" i="35"/>
  <c r="P3143" i="35" s="1"/>
  <c r="Q3144" i="35"/>
  <c r="P3144" i="35" s="1"/>
  <c r="Q3145" i="35"/>
  <c r="P3145" i="35" s="1"/>
  <c r="Q3146" i="35"/>
  <c r="P3146" i="35" s="1"/>
  <c r="Q3147" i="35"/>
  <c r="P3147" i="35" s="1"/>
  <c r="Q3148" i="35"/>
  <c r="P3148" i="35" s="1"/>
  <c r="Q3149" i="35"/>
  <c r="P3149" i="35" s="1"/>
  <c r="Q3150" i="35"/>
  <c r="P3150" i="35" s="1"/>
  <c r="Q3151" i="35"/>
  <c r="P3151" i="35" s="1"/>
  <c r="Q3152" i="35"/>
  <c r="P3152" i="35" s="1"/>
  <c r="Q3153" i="35"/>
  <c r="P3153" i="35" s="1"/>
  <c r="Q3154" i="35"/>
  <c r="P3154" i="35" s="1"/>
  <c r="Q3155" i="35"/>
  <c r="P3155" i="35" s="1"/>
  <c r="Q3156" i="35"/>
  <c r="P3156" i="35" s="1"/>
  <c r="Q3157" i="35"/>
  <c r="P3157" i="35" s="1"/>
  <c r="Q3158" i="35"/>
  <c r="P3158" i="35" s="1"/>
  <c r="Q3159" i="35"/>
  <c r="P3159" i="35" s="1"/>
  <c r="Q3160" i="35"/>
  <c r="P3160" i="35" s="1"/>
  <c r="Q3161" i="35"/>
  <c r="P3161" i="35" s="1"/>
  <c r="Q3162" i="35"/>
  <c r="P3162" i="35" s="1"/>
  <c r="Q3163" i="35"/>
  <c r="P3163" i="35" s="1"/>
  <c r="Q3164" i="35"/>
  <c r="P3164" i="35" s="1"/>
  <c r="Q3165" i="35"/>
  <c r="P3165" i="35" s="1"/>
  <c r="Q3166" i="35"/>
  <c r="P3166" i="35" s="1"/>
  <c r="Q3167" i="35"/>
  <c r="P3167" i="35" s="1"/>
  <c r="Q3168" i="35"/>
  <c r="P3168" i="35" s="1"/>
  <c r="Q3169" i="35"/>
  <c r="P3169" i="35" s="1"/>
  <c r="Q3170" i="35"/>
  <c r="P3170" i="35" s="1"/>
  <c r="Q3171" i="35"/>
  <c r="P3171" i="35" s="1"/>
  <c r="Q3172" i="35"/>
  <c r="P3172" i="35" s="1"/>
  <c r="Q3173" i="35"/>
  <c r="P3173" i="35" s="1"/>
  <c r="Q3174" i="35"/>
  <c r="P3174" i="35" s="1"/>
  <c r="Q3175" i="35"/>
  <c r="P3175" i="35" s="1"/>
  <c r="Q3176" i="35"/>
  <c r="P3176" i="35" s="1"/>
  <c r="Q3177" i="35"/>
  <c r="P3177" i="35" s="1"/>
  <c r="Q3178" i="35"/>
  <c r="P3178" i="35" s="1"/>
  <c r="Q3179" i="35"/>
  <c r="P3179" i="35" s="1"/>
  <c r="Q3180" i="35"/>
  <c r="P3180" i="35" s="1"/>
  <c r="Q3181" i="35"/>
  <c r="P3181" i="35" s="1"/>
  <c r="Q3182" i="35"/>
  <c r="P3182" i="35" s="1"/>
  <c r="Q3183" i="35"/>
  <c r="P3183" i="35" s="1"/>
  <c r="Q3184" i="35"/>
  <c r="P3184" i="35" s="1"/>
  <c r="Q3185" i="35"/>
  <c r="P3185" i="35" s="1"/>
  <c r="Q3186" i="35"/>
  <c r="P3186" i="35" s="1"/>
  <c r="Q3187" i="35"/>
  <c r="P3187" i="35" s="1"/>
  <c r="Q3188" i="35"/>
  <c r="P3188" i="35" s="1"/>
  <c r="Q3189" i="35"/>
  <c r="P3189" i="35" s="1"/>
  <c r="Q3190" i="35"/>
  <c r="P3190" i="35" s="1"/>
  <c r="Q3191" i="35"/>
  <c r="P3191" i="35" s="1"/>
  <c r="Q3192" i="35"/>
  <c r="P3192" i="35" s="1"/>
  <c r="Q3193" i="35"/>
  <c r="P3193" i="35" s="1"/>
  <c r="Q3194" i="35"/>
  <c r="P3194" i="35" s="1"/>
  <c r="Q3195" i="35"/>
  <c r="P3195" i="35" s="1"/>
  <c r="Q3196" i="35"/>
  <c r="P3196" i="35" s="1"/>
  <c r="Q3197" i="35"/>
  <c r="P3197" i="35" s="1"/>
  <c r="Q3198" i="35"/>
  <c r="P3198" i="35" s="1"/>
  <c r="Q3199" i="35"/>
  <c r="P3199" i="35" s="1"/>
  <c r="Q3200" i="35"/>
  <c r="P3200" i="35" s="1"/>
  <c r="Q3201" i="35"/>
  <c r="P3201" i="35" s="1"/>
  <c r="Q3202" i="35"/>
  <c r="P3202" i="35" s="1"/>
  <c r="Q3203" i="35"/>
  <c r="P3203" i="35" s="1"/>
  <c r="Q3204" i="35"/>
  <c r="P3204" i="35" s="1"/>
  <c r="Q3205" i="35"/>
  <c r="P3205" i="35" s="1"/>
  <c r="Q3206" i="35"/>
  <c r="P3206" i="35" s="1"/>
  <c r="Q3207" i="35"/>
  <c r="P3207" i="35" s="1"/>
  <c r="Q3208" i="35"/>
  <c r="P3208" i="35" s="1"/>
  <c r="Q3209" i="35"/>
  <c r="P3209" i="35" s="1"/>
  <c r="Q3210" i="35"/>
  <c r="P3210" i="35" s="1"/>
  <c r="Q3211" i="35"/>
  <c r="P3211" i="35" s="1"/>
  <c r="Q3212" i="35"/>
  <c r="P3212" i="35" s="1"/>
  <c r="Q3213" i="35"/>
  <c r="P3213" i="35" s="1"/>
  <c r="Q3214" i="35"/>
  <c r="P3214" i="35" s="1"/>
  <c r="Q3215" i="35"/>
  <c r="P3215" i="35" s="1"/>
  <c r="Q3216" i="35"/>
  <c r="P3216" i="35" s="1"/>
  <c r="Q3217" i="35"/>
  <c r="P3217" i="35" s="1"/>
  <c r="Q3218" i="35"/>
  <c r="P3218" i="35" s="1"/>
  <c r="Q3219" i="35"/>
  <c r="P3219" i="35" s="1"/>
  <c r="Q3220" i="35"/>
  <c r="P3220" i="35" s="1"/>
  <c r="Q3221" i="35"/>
  <c r="P3221" i="35" s="1"/>
  <c r="Q3222" i="35"/>
  <c r="P3222" i="35" s="1"/>
  <c r="Q3223" i="35"/>
  <c r="P3223" i="35" s="1"/>
  <c r="Q3224" i="35"/>
  <c r="P3224" i="35" s="1"/>
  <c r="Q3225" i="35"/>
  <c r="P3225" i="35" s="1"/>
  <c r="Q3226" i="35"/>
  <c r="P3226" i="35" s="1"/>
  <c r="Q3227" i="35"/>
  <c r="P3227" i="35" s="1"/>
  <c r="Q3228" i="35"/>
  <c r="P3228" i="35" s="1"/>
  <c r="Q3229" i="35"/>
  <c r="P3229" i="35" s="1"/>
  <c r="Q3230" i="35"/>
  <c r="P3230" i="35" s="1"/>
  <c r="Q3231" i="35"/>
  <c r="P3231" i="35" s="1"/>
  <c r="Q3232" i="35"/>
  <c r="P3232" i="35" s="1"/>
  <c r="Q3233" i="35"/>
  <c r="P3233" i="35" s="1"/>
  <c r="Q3234" i="35"/>
  <c r="P3234" i="35" s="1"/>
  <c r="Q3235" i="35"/>
  <c r="P3235" i="35" s="1"/>
  <c r="Q3236" i="35"/>
  <c r="P3236" i="35" s="1"/>
  <c r="Q3237" i="35"/>
  <c r="P3237" i="35" s="1"/>
  <c r="Q3238" i="35"/>
  <c r="P3238" i="35" s="1"/>
  <c r="Q3239" i="35"/>
  <c r="P3239" i="35" s="1"/>
  <c r="Q3240" i="35"/>
  <c r="P3240" i="35" s="1"/>
  <c r="Q3241" i="35"/>
  <c r="P3241" i="35" s="1"/>
  <c r="Q3242" i="35"/>
  <c r="P3242" i="35" s="1"/>
  <c r="Q3243" i="35"/>
  <c r="P3243" i="35" s="1"/>
  <c r="Q3244" i="35"/>
  <c r="P3244" i="35" s="1"/>
  <c r="Q3245" i="35"/>
  <c r="P3245" i="35" s="1"/>
  <c r="Q3246" i="35"/>
  <c r="P3246" i="35" s="1"/>
  <c r="Q3247" i="35"/>
  <c r="P3247" i="35" s="1"/>
  <c r="Q3248" i="35"/>
  <c r="P3248" i="35" s="1"/>
  <c r="Q3249" i="35"/>
  <c r="P3249" i="35" s="1"/>
  <c r="Q3250" i="35"/>
  <c r="P3250" i="35" s="1"/>
  <c r="Q3251" i="35"/>
  <c r="P3251" i="35" s="1"/>
  <c r="Q3252" i="35"/>
  <c r="P3252" i="35" s="1"/>
  <c r="Q3253" i="35"/>
  <c r="P3253" i="35" s="1"/>
  <c r="Q3254" i="35"/>
  <c r="P3254" i="35" s="1"/>
  <c r="Q3255" i="35"/>
  <c r="P3255" i="35" s="1"/>
  <c r="Q3256" i="35"/>
  <c r="P3256" i="35" s="1"/>
  <c r="Q3257" i="35"/>
  <c r="P3257" i="35" s="1"/>
  <c r="Q3258" i="35"/>
  <c r="P3258" i="35" s="1"/>
  <c r="Q3259" i="35"/>
  <c r="P3259" i="35" s="1"/>
  <c r="Q3260" i="35"/>
  <c r="P3260" i="35" s="1"/>
  <c r="Q3261" i="35"/>
  <c r="P3261" i="35" s="1"/>
  <c r="Q3262" i="35"/>
  <c r="P3262" i="35" s="1"/>
  <c r="Q3263" i="35"/>
  <c r="P3263" i="35" s="1"/>
  <c r="Q3264" i="35"/>
  <c r="P3264" i="35" s="1"/>
  <c r="Q3265" i="35"/>
  <c r="P3265" i="35" s="1"/>
  <c r="Q3266" i="35"/>
  <c r="P3266" i="35" s="1"/>
  <c r="Q3267" i="35"/>
  <c r="P3267" i="35" s="1"/>
  <c r="Q3268" i="35"/>
  <c r="P3268" i="35" s="1"/>
  <c r="Q3269" i="35"/>
  <c r="P3269" i="35" s="1"/>
  <c r="Q3270" i="35"/>
  <c r="P3270" i="35" s="1"/>
  <c r="Q3271" i="35"/>
  <c r="P3271" i="35" s="1"/>
  <c r="Q3272" i="35"/>
  <c r="P3272" i="35" s="1"/>
  <c r="Q3273" i="35"/>
  <c r="P3273" i="35" s="1"/>
  <c r="Q3274" i="35"/>
  <c r="P3274" i="35" s="1"/>
  <c r="Q3275" i="35"/>
  <c r="P3275" i="35" s="1"/>
  <c r="Q3276" i="35"/>
  <c r="P3276" i="35" s="1"/>
  <c r="Q3277" i="35"/>
  <c r="P3277" i="35" s="1"/>
  <c r="Q3278" i="35"/>
  <c r="P3278" i="35" s="1"/>
  <c r="Q3279" i="35"/>
  <c r="P3279" i="35" s="1"/>
  <c r="Q3280" i="35"/>
  <c r="P3280" i="35" s="1"/>
  <c r="Q3281" i="35"/>
  <c r="P3281" i="35" s="1"/>
  <c r="Q3282" i="35"/>
  <c r="P3282" i="35" s="1"/>
  <c r="Q3283" i="35"/>
  <c r="P3283" i="35" s="1"/>
  <c r="Q3284" i="35"/>
  <c r="P3284" i="35" s="1"/>
  <c r="Q3285" i="35"/>
  <c r="P3285" i="35" s="1"/>
  <c r="Q3286" i="35"/>
  <c r="P3286" i="35" s="1"/>
  <c r="Q3287" i="35"/>
  <c r="P3287" i="35" s="1"/>
  <c r="Q3288" i="35"/>
  <c r="P3288" i="35" s="1"/>
  <c r="Q3289" i="35"/>
  <c r="P3289" i="35" s="1"/>
  <c r="Q3290" i="35"/>
  <c r="P3290" i="35" s="1"/>
  <c r="Q3291" i="35"/>
  <c r="P3291" i="35" s="1"/>
  <c r="Q3292" i="35"/>
  <c r="P3292" i="35" s="1"/>
  <c r="Q3293" i="35"/>
  <c r="P3293" i="35" s="1"/>
  <c r="Q3294" i="35"/>
  <c r="P3294" i="35" s="1"/>
  <c r="Q3295" i="35"/>
  <c r="P3295" i="35" s="1"/>
  <c r="Q3296" i="35"/>
  <c r="P3296" i="35" s="1"/>
  <c r="Q3297" i="35"/>
  <c r="P3297" i="35" s="1"/>
  <c r="Q3298" i="35"/>
  <c r="P3298" i="35" s="1"/>
  <c r="Q3299" i="35"/>
  <c r="P3299" i="35" s="1"/>
  <c r="Q3300" i="35"/>
  <c r="P3300" i="35" s="1"/>
  <c r="Q3301" i="35"/>
  <c r="P3301" i="35" s="1"/>
  <c r="Q3302" i="35"/>
  <c r="P3302" i="35" s="1"/>
  <c r="Q3303" i="35"/>
  <c r="P3303" i="35" s="1"/>
  <c r="Q3304" i="35"/>
  <c r="P3304" i="35" s="1"/>
  <c r="Q3305" i="35"/>
  <c r="P3305" i="35" s="1"/>
  <c r="Q3306" i="35"/>
  <c r="P3306" i="35" s="1"/>
  <c r="Q3307" i="35"/>
  <c r="P3307" i="35" s="1"/>
  <c r="Q3308" i="35"/>
  <c r="P3308" i="35" s="1"/>
  <c r="Q3309" i="35"/>
  <c r="P3309" i="35" s="1"/>
  <c r="Q3310" i="35"/>
  <c r="P3310" i="35" s="1"/>
  <c r="Q3311" i="35"/>
  <c r="P3311" i="35" s="1"/>
  <c r="Q3312" i="35"/>
  <c r="P3312" i="35" s="1"/>
  <c r="Q3313" i="35"/>
  <c r="P3313" i="35" s="1"/>
  <c r="Q3314" i="35"/>
  <c r="P3314" i="35" s="1"/>
  <c r="Q3315" i="35"/>
  <c r="P3315" i="35" s="1"/>
  <c r="Q3316" i="35"/>
  <c r="P3316" i="35" s="1"/>
  <c r="Q3317" i="35"/>
  <c r="P3317" i="35" s="1"/>
  <c r="Q3318" i="35"/>
  <c r="P3318" i="35" s="1"/>
  <c r="Q3319" i="35"/>
  <c r="P3319" i="35" s="1"/>
  <c r="Q3320" i="35"/>
  <c r="P3320" i="35" s="1"/>
  <c r="Q3321" i="35"/>
  <c r="P3321" i="35" s="1"/>
  <c r="Q3322" i="35"/>
  <c r="P3322" i="35" s="1"/>
  <c r="Q3323" i="35"/>
  <c r="P3323" i="35" s="1"/>
  <c r="Q3324" i="35"/>
  <c r="P3324" i="35" s="1"/>
  <c r="Q3325" i="35"/>
  <c r="P3325" i="35" s="1"/>
  <c r="Q3326" i="35"/>
  <c r="P3326" i="35" s="1"/>
  <c r="Q3327" i="35"/>
  <c r="P3327" i="35" s="1"/>
  <c r="Q3328" i="35"/>
  <c r="P3328" i="35" s="1"/>
  <c r="Q3329" i="35"/>
  <c r="P3329" i="35" s="1"/>
  <c r="Q3330" i="35"/>
  <c r="P3330" i="35" s="1"/>
  <c r="Q3331" i="35"/>
  <c r="P3331" i="35" s="1"/>
  <c r="Q3332" i="35"/>
  <c r="P3332" i="35" s="1"/>
  <c r="Q3333" i="35"/>
  <c r="P3333" i="35" s="1"/>
  <c r="Q3334" i="35"/>
  <c r="P3334" i="35" s="1"/>
  <c r="Q3335" i="35"/>
  <c r="P3335" i="35" s="1"/>
  <c r="Q3336" i="35"/>
  <c r="P3336" i="35" s="1"/>
  <c r="Q3337" i="35"/>
  <c r="P3337" i="35" s="1"/>
  <c r="Q3338" i="35"/>
  <c r="P3338" i="35" s="1"/>
  <c r="Q3339" i="35"/>
  <c r="P3339" i="35" s="1"/>
  <c r="Q3340" i="35"/>
  <c r="P3340" i="35" s="1"/>
  <c r="Q3341" i="35"/>
  <c r="P3341" i="35" s="1"/>
  <c r="Q3342" i="35"/>
  <c r="P3342" i="35" s="1"/>
  <c r="Q3343" i="35"/>
  <c r="P3343" i="35" s="1"/>
  <c r="Q3344" i="35"/>
  <c r="P3344" i="35" s="1"/>
  <c r="Q3345" i="35"/>
  <c r="P3345" i="35" s="1"/>
  <c r="Q3346" i="35"/>
  <c r="P3346" i="35" s="1"/>
  <c r="Q3347" i="35"/>
  <c r="P3347" i="35" s="1"/>
  <c r="Q3348" i="35"/>
  <c r="P3348" i="35" s="1"/>
  <c r="Q3349" i="35"/>
  <c r="P3349" i="35" s="1"/>
  <c r="Q3350" i="35"/>
  <c r="P3350" i="35" s="1"/>
  <c r="Q3351" i="35"/>
  <c r="P3351" i="35" s="1"/>
  <c r="Q3352" i="35"/>
  <c r="P3352" i="35" s="1"/>
  <c r="Q3353" i="35"/>
  <c r="P3353" i="35" s="1"/>
  <c r="Q3354" i="35"/>
  <c r="P3354" i="35" s="1"/>
  <c r="Q3355" i="35"/>
  <c r="P3355" i="35" s="1"/>
  <c r="Q3356" i="35"/>
  <c r="P3356" i="35" s="1"/>
  <c r="Q3357" i="35"/>
  <c r="P3357" i="35" s="1"/>
  <c r="Q3358" i="35"/>
  <c r="P3358" i="35" s="1"/>
  <c r="Q3359" i="35"/>
  <c r="P3359" i="35" s="1"/>
  <c r="Q3360" i="35"/>
  <c r="P3360" i="35" s="1"/>
  <c r="Q3361" i="35"/>
  <c r="P3361" i="35" s="1"/>
  <c r="Q3362" i="35"/>
  <c r="P3362" i="35" s="1"/>
  <c r="Q3363" i="35"/>
  <c r="P3363" i="35" s="1"/>
  <c r="Q3364" i="35"/>
  <c r="P3364" i="35" s="1"/>
  <c r="Q3365" i="35"/>
  <c r="P3365" i="35" s="1"/>
  <c r="Q3366" i="35"/>
  <c r="P3366" i="35" s="1"/>
  <c r="Q3367" i="35"/>
  <c r="P3367" i="35" s="1"/>
  <c r="Q3368" i="35"/>
  <c r="P3368" i="35" s="1"/>
  <c r="Q3369" i="35"/>
  <c r="P3369" i="35" s="1"/>
  <c r="Q3370" i="35"/>
  <c r="P3370" i="35" s="1"/>
  <c r="Q3371" i="35"/>
  <c r="P3371" i="35" s="1"/>
  <c r="Q3372" i="35"/>
  <c r="P3372" i="35" s="1"/>
  <c r="Q3373" i="35"/>
  <c r="P3373" i="35" s="1"/>
  <c r="Q3374" i="35"/>
  <c r="P3374" i="35" s="1"/>
  <c r="Q3375" i="35"/>
  <c r="P3375" i="35" s="1"/>
  <c r="Q3376" i="35"/>
  <c r="P3376" i="35" s="1"/>
  <c r="Q3377" i="35"/>
  <c r="P3377" i="35" s="1"/>
  <c r="Q3378" i="35"/>
  <c r="P3378" i="35" s="1"/>
  <c r="Q3379" i="35"/>
  <c r="P3379" i="35" s="1"/>
  <c r="Q3380" i="35"/>
  <c r="P3380" i="35" s="1"/>
  <c r="Q3381" i="35"/>
  <c r="P3381" i="35" s="1"/>
  <c r="Q3382" i="35"/>
  <c r="P3382" i="35" s="1"/>
  <c r="E5" i="45" s="1"/>
  <c r="Q3383" i="35"/>
  <c r="P3383" i="35" s="1"/>
  <c r="Q3384" i="35"/>
  <c r="P3384" i="35" s="1"/>
  <c r="Q3385" i="35"/>
  <c r="P3385" i="35" s="1"/>
  <c r="Q3386" i="35"/>
  <c r="P3386" i="35" s="1"/>
  <c r="Q3387" i="35"/>
  <c r="P3387" i="35" s="1"/>
  <c r="Q3388" i="35"/>
  <c r="P3388" i="35" s="1"/>
  <c r="Q3389" i="35"/>
  <c r="P3389" i="35" s="1"/>
  <c r="Q3390" i="35"/>
  <c r="P3390" i="35" s="1"/>
  <c r="Q3391" i="35"/>
  <c r="P3391" i="35" s="1"/>
  <c r="Q3392" i="35"/>
  <c r="P3392" i="35" s="1"/>
  <c r="Q3393" i="35"/>
  <c r="P3393" i="35" s="1"/>
  <c r="Q3394" i="35"/>
  <c r="P3394" i="35" s="1"/>
  <c r="Q3395" i="35"/>
  <c r="P3395" i="35" s="1"/>
  <c r="Q3396" i="35"/>
  <c r="P3396" i="35" s="1"/>
  <c r="Q3397" i="35"/>
  <c r="P3397" i="35" s="1"/>
  <c r="Q3398" i="35"/>
  <c r="P3398" i="35" s="1"/>
  <c r="Q3399" i="35"/>
  <c r="P3399" i="35" s="1"/>
  <c r="Q3400" i="35"/>
  <c r="P3400" i="35" s="1"/>
  <c r="Q3401" i="35"/>
  <c r="P3401" i="35" s="1"/>
  <c r="Q3402" i="35"/>
  <c r="P3402" i="35" s="1"/>
  <c r="Q3403" i="35"/>
  <c r="P3403" i="35" s="1"/>
  <c r="Q3404" i="35"/>
  <c r="P3404" i="35" s="1"/>
  <c r="Q3405" i="35"/>
  <c r="P3405" i="35" s="1"/>
  <c r="Q3406" i="35"/>
  <c r="P3406" i="35" s="1"/>
  <c r="Q3407" i="35"/>
  <c r="P3407" i="35" s="1"/>
  <c r="Q3408" i="35"/>
  <c r="P3408" i="35" s="1"/>
  <c r="Q3409" i="35"/>
  <c r="P3409" i="35" s="1"/>
  <c r="Q3410" i="35"/>
  <c r="P3410" i="35" s="1"/>
  <c r="Q3411" i="35"/>
  <c r="P3411" i="35" s="1"/>
  <c r="Q3412" i="35"/>
  <c r="P3412" i="35" s="1"/>
  <c r="Q3413" i="35"/>
  <c r="P3413" i="35" s="1"/>
  <c r="Q3414" i="35"/>
  <c r="P3414" i="35" s="1"/>
  <c r="Q3415" i="35"/>
  <c r="P3415" i="35" s="1"/>
  <c r="Q3416" i="35"/>
  <c r="P3416" i="35" s="1"/>
  <c r="Q3417" i="35"/>
  <c r="P3417" i="35" s="1"/>
  <c r="Q3418" i="35"/>
  <c r="P3418" i="35" s="1"/>
  <c r="Q3419" i="35"/>
  <c r="P3419" i="35" s="1"/>
  <c r="Q3420" i="35"/>
  <c r="P3420" i="35" s="1"/>
  <c r="Q3421" i="35"/>
  <c r="P3421" i="35" s="1"/>
  <c r="Q3422" i="35"/>
  <c r="P3422" i="35" s="1"/>
  <c r="Q3423" i="35"/>
  <c r="P3423" i="35" s="1"/>
  <c r="Q3424" i="35"/>
  <c r="P3424" i="35" s="1"/>
  <c r="Q3425" i="35"/>
  <c r="P3425" i="35" s="1"/>
  <c r="Q3426" i="35"/>
  <c r="P3426" i="35" s="1"/>
  <c r="Q3427" i="35"/>
  <c r="P3427" i="35" s="1"/>
  <c r="Q3428" i="35"/>
  <c r="P3428" i="35" s="1"/>
  <c r="Q3429" i="35"/>
  <c r="P3429" i="35" s="1"/>
  <c r="Q3430" i="35"/>
  <c r="P3430" i="35" s="1"/>
  <c r="Q3431" i="35"/>
  <c r="P3431" i="35" s="1"/>
  <c r="Q3432" i="35"/>
  <c r="P3432" i="35" s="1"/>
  <c r="Q3433" i="35"/>
  <c r="P3433" i="35" s="1"/>
  <c r="Q3434" i="35"/>
  <c r="P3434" i="35" s="1"/>
  <c r="Q3435" i="35"/>
  <c r="P3435" i="35" s="1"/>
  <c r="Q3436" i="35"/>
  <c r="P3436" i="35" s="1"/>
  <c r="Q3437" i="35"/>
  <c r="P3437" i="35" s="1"/>
  <c r="Q3438" i="35"/>
  <c r="P3438" i="35" s="1"/>
  <c r="Q3439" i="35"/>
  <c r="P3439" i="35" s="1"/>
  <c r="Q3440" i="35"/>
  <c r="P3440" i="35" s="1"/>
  <c r="Q3441" i="35"/>
  <c r="P3441" i="35" s="1"/>
  <c r="Q3442" i="35"/>
  <c r="P3442" i="35" s="1"/>
  <c r="Q3443" i="35"/>
  <c r="P3443" i="35" s="1"/>
  <c r="Q3444" i="35"/>
  <c r="P3444" i="35" s="1"/>
  <c r="Q3445" i="35"/>
  <c r="P3445" i="35" s="1"/>
  <c r="Q3446" i="35"/>
  <c r="P3446" i="35" s="1"/>
  <c r="Q3447" i="35"/>
  <c r="P3447" i="35" s="1"/>
  <c r="Q3448" i="35"/>
  <c r="P3448" i="35" s="1"/>
  <c r="Q3449" i="35"/>
  <c r="P3449" i="35" s="1"/>
  <c r="Q3450" i="35"/>
  <c r="P3450" i="35" s="1"/>
  <c r="Q3451" i="35"/>
  <c r="P3451" i="35" s="1"/>
  <c r="Q3452" i="35"/>
  <c r="P3452" i="35" s="1"/>
  <c r="Q3453" i="35"/>
  <c r="P3453" i="35" s="1"/>
  <c r="Q3454" i="35"/>
  <c r="P3454" i="35" s="1"/>
  <c r="Q3455" i="35"/>
  <c r="P3455" i="35" s="1"/>
  <c r="Q3456" i="35"/>
  <c r="P3456" i="35" s="1"/>
  <c r="Q3457" i="35"/>
  <c r="P3457" i="35" s="1"/>
  <c r="Q3458" i="35"/>
  <c r="P3458" i="35" s="1"/>
  <c r="Q3459" i="35"/>
  <c r="P3459" i="35" s="1"/>
  <c r="Q3460" i="35"/>
  <c r="P3460" i="35" s="1"/>
  <c r="Q3461" i="35"/>
  <c r="P3461" i="35" s="1"/>
  <c r="Q3462" i="35"/>
  <c r="P3462" i="35" s="1"/>
  <c r="Q3463" i="35"/>
  <c r="P3463" i="35" s="1"/>
  <c r="Q3464" i="35"/>
  <c r="P3464" i="35" s="1"/>
  <c r="Q3465" i="35"/>
  <c r="P3465" i="35" s="1"/>
  <c r="Q3466" i="35"/>
  <c r="P3466" i="35" s="1"/>
  <c r="Q3467" i="35"/>
  <c r="P3467" i="35" s="1"/>
  <c r="Q3468" i="35"/>
  <c r="P3468" i="35" s="1"/>
  <c r="Q3469" i="35"/>
  <c r="P3469" i="35" s="1"/>
  <c r="Q3470" i="35"/>
  <c r="P3470" i="35" s="1"/>
  <c r="Q3471" i="35"/>
  <c r="P3471" i="35" s="1"/>
  <c r="Q3472" i="35"/>
  <c r="P3472" i="35" s="1"/>
  <c r="Q3473" i="35"/>
  <c r="P3473" i="35" s="1"/>
  <c r="Q3474" i="35"/>
  <c r="P3474" i="35" s="1"/>
  <c r="Q3475" i="35"/>
  <c r="P3475" i="35" s="1"/>
  <c r="Q3476" i="35"/>
  <c r="P3476" i="35" s="1"/>
  <c r="Q3477" i="35"/>
  <c r="P3477" i="35" s="1"/>
  <c r="Q3478" i="35"/>
  <c r="P3478" i="35" s="1"/>
  <c r="Q3479" i="35"/>
  <c r="P3479" i="35" s="1"/>
  <c r="Q3480" i="35"/>
  <c r="P3480" i="35" s="1"/>
  <c r="Q3481" i="35"/>
  <c r="P3481" i="35" s="1"/>
  <c r="Q3482" i="35"/>
  <c r="P3482" i="35" s="1"/>
  <c r="Q3483" i="35"/>
  <c r="P3483" i="35" s="1"/>
  <c r="Q3484" i="35"/>
  <c r="P3484" i="35" s="1"/>
  <c r="Q3485" i="35"/>
  <c r="P3485" i="35" s="1"/>
  <c r="Q3486" i="35"/>
  <c r="P3486" i="35" s="1"/>
  <c r="Q3487" i="35"/>
  <c r="P3487" i="35" s="1"/>
  <c r="Q3488" i="35"/>
  <c r="P3488" i="35" s="1"/>
  <c r="Q3489" i="35"/>
  <c r="P3489" i="35" s="1"/>
  <c r="Q3490" i="35"/>
  <c r="P3490" i="35" s="1"/>
  <c r="Q3491" i="35"/>
  <c r="P3491" i="35" s="1"/>
  <c r="Q3492" i="35"/>
  <c r="P3492" i="35" s="1"/>
  <c r="Q3493" i="35"/>
  <c r="P3493" i="35" s="1"/>
  <c r="Q3494" i="35"/>
  <c r="P3494" i="35" s="1"/>
  <c r="Q3495" i="35"/>
  <c r="P3495" i="35" s="1"/>
  <c r="Q3496" i="35"/>
  <c r="P3496" i="35" s="1"/>
  <c r="Q3497" i="35"/>
  <c r="P3497" i="35" s="1"/>
  <c r="Q3498" i="35"/>
  <c r="P3498" i="35" s="1"/>
  <c r="Q3499" i="35"/>
  <c r="P3499" i="35" s="1"/>
  <c r="Q3500" i="35"/>
  <c r="P3500" i="35" s="1"/>
  <c r="Q3501" i="35"/>
  <c r="P3501" i="35" s="1"/>
  <c r="Q3502" i="35"/>
  <c r="P3502" i="35" s="1"/>
  <c r="Q3503" i="35"/>
  <c r="P3503" i="35" s="1"/>
  <c r="Q3504" i="35"/>
  <c r="P3504" i="35" s="1"/>
  <c r="Q3505" i="35"/>
  <c r="P3505" i="35" s="1"/>
  <c r="Q3506" i="35"/>
  <c r="P3506" i="35" s="1"/>
  <c r="Q3507" i="35"/>
  <c r="P3507" i="35" s="1"/>
  <c r="Q3508" i="35"/>
  <c r="P3508" i="35" s="1"/>
  <c r="Q3509" i="35"/>
  <c r="P3509" i="35" s="1"/>
  <c r="Q3510" i="35"/>
  <c r="P3510" i="35" s="1"/>
  <c r="Q3511" i="35"/>
  <c r="P3511" i="35" s="1"/>
  <c r="Q3512" i="35"/>
  <c r="P3512" i="35" s="1"/>
  <c r="Q3513" i="35"/>
  <c r="P3513" i="35" s="1"/>
  <c r="Q3514" i="35"/>
  <c r="P3514" i="35" s="1"/>
  <c r="Q3515" i="35"/>
  <c r="P3515" i="35" s="1"/>
  <c r="Q3516" i="35"/>
  <c r="P3516" i="35" s="1"/>
  <c r="Q3517" i="35"/>
  <c r="P3517" i="35" s="1"/>
  <c r="Q3518" i="35"/>
  <c r="P3518" i="35" s="1"/>
  <c r="Q3519" i="35"/>
  <c r="P3519" i="35" s="1"/>
  <c r="Q3520" i="35"/>
  <c r="P3520" i="35" s="1"/>
  <c r="Q3521" i="35"/>
  <c r="P3521" i="35" s="1"/>
  <c r="Q3522" i="35"/>
  <c r="P3522" i="35" s="1"/>
  <c r="Q3523" i="35"/>
  <c r="P3523" i="35" s="1"/>
  <c r="Q3524" i="35"/>
  <c r="P3524" i="35" s="1"/>
  <c r="Q3525" i="35"/>
  <c r="P3525" i="35" s="1"/>
  <c r="Q3526" i="35"/>
  <c r="P3526" i="35" s="1"/>
  <c r="Q3527" i="35"/>
  <c r="P3527" i="35" s="1"/>
  <c r="Q3528" i="35"/>
  <c r="P3528" i="35" s="1"/>
  <c r="Q3529" i="35"/>
  <c r="P3529" i="35" s="1"/>
  <c r="Q3530" i="35"/>
  <c r="P3530" i="35" s="1"/>
  <c r="Q3531" i="35"/>
  <c r="P3531" i="35" s="1"/>
  <c r="Q3532" i="35"/>
  <c r="P3532" i="35" s="1"/>
  <c r="Q3533" i="35"/>
  <c r="P3533" i="35" s="1"/>
  <c r="Q3534" i="35"/>
  <c r="P3534" i="35" s="1"/>
  <c r="Q3535" i="35"/>
  <c r="P3535" i="35" s="1"/>
  <c r="Q3536" i="35"/>
  <c r="P3536" i="35" s="1"/>
  <c r="Q3537" i="35"/>
  <c r="P3537" i="35" s="1"/>
  <c r="Q3538" i="35"/>
  <c r="P3538" i="35" s="1"/>
  <c r="Q3539" i="35"/>
  <c r="P3539" i="35" s="1"/>
  <c r="Q3540" i="35"/>
  <c r="P3540" i="35" s="1"/>
  <c r="Q3541" i="35"/>
  <c r="P3541" i="35" s="1"/>
  <c r="Q3542" i="35"/>
  <c r="P3542" i="35" s="1"/>
  <c r="Q3543" i="35"/>
  <c r="P3543" i="35" s="1"/>
  <c r="Q3544" i="35"/>
  <c r="P3544" i="35" s="1"/>
  <c r="Q3545" i="35"/>
  <c r="P3545" i="35" s="1"/>
  <c r="Q3546" i="35"/>
  <c r="P3546" i="35" s="1"/>
  <c r="Q3547" i="35"/>
  <c r="P3547" i="35" s="1"/>
  <c r="Q3548" i="35"/>
  <c r="P3548" i="35" s="1"/>
  <c r="Q3549" i="35"/>
  <c r="P3549" i="35" s="1"/>
  <c r="Q3550" i="35"/>
  <c r="P3550" i="35" s="1"/>
  <c r="Q3551" i="35"/>
  <c r="P3551" i="35" s="1"/>
  <c r="Q3552" i="35"/>
  <c r="P3552" i="35" s="1"/>
  <c r="Q3553" i="35"/>
  <c r="P3553" i="35" s="1"/>
  <c r="Q3554" i="35"/>
  <c r="P3554" i="35" s="1"/>
  <c r="Q3555" i="35"/>
  <c r="P3555" i="35" s="1"/>
  <c r="Q3556" i="35"/>
  <c r="P3556" i="35" s="1"/>
  <c r="Q3557" i="35"/>
  <c r="P3557" i="35" s="1"/>
  <c r="Q3558" i="35"/>
  <c r="P3558" i="35" s="1"/>
  <c r="Q3559" i="35"/>
  <c r="P3559" i="35" s="1"/>
  <c r="Q3560" i="35"/>
  <c r="P3560" i="35" s="1"/>
  <c r="Q3561" i="35"/>
  <c r="P3561" i="35" s="1"/>
  <c r="Q3562" i="35"/>
  <c r="P3562" i="35" s="1"/>
  <c r="Q3563" i="35"/>
  <c r="P3563" i="35" s="1"/>
  <c r="Q3564" i="35"/>
  <c r="P3564" i="35" s="1"/>
  <c r="Q3565" i="35"/>
  <c r="P3565" i="35" s="1"/>
  <c r="Q3566" i="35"/>
  <c r="P3566" i="35" s="1"/>
  <c r="Q3567" i="35"/>
  <c r="P3567" i="35" s="1"/>
  <c r="Q3568" i="35"/>
  <c r="P3568" i="35" s="1"/>
  <c r="Q3569" i="35"/>
  <c r="P3569" i="35" s="1"/>
  <c r="Q3570" i="35"/>
  <c r="P3570" i="35" s="1"/>
  <c r="Q3571" i="35"/>
  <c r="P3571" i="35" s="1"/>
  <c r="Q3572" i="35"/>
  <c r="P3572" i="35" s="1"/>
  <c r="Q3573" i="35"/>
  <c r="P3573" i="35" s="1"/>
  <c r="Q3574" i="35"/>
  <c r="P3574" i="35" s="1"/>
  <c r="Q3575" i="35"/>
  <c r="P3575" i="35" s="1"/>
  <c r="Q3576" i="35"/>
  <c r="P3576" i="35" s="1"/>
  <c r="Q3577" i="35"/>
  <c r="P3577" i="35" s="1"/>
  <c r="Q3578" i="35"/>
  <c r="P3578" i="35" s="1"/>
  <c r="Q3579" i="35"/>
  <c r="P3579" i="35" s="1"/>
  <c r="Q3580" i="35"/>
  <c r="P3580" i="35" s="1"/>
  <c r="Q3581" i="35"/>
  <c r="P3581" i="35" s="1"/>
  <c r="Q3582" i="35"/>
  <c r="P3582" i="35" s="1"/>
  <c r="Q3583" i="35"/>
  <c r="P3583" i="35" s="1"/>
  <c r="Q3584" i="35"/>
  <c r="P3584" i="35" s="1"/>
  <c r="Q3585" i="35"/>
  <c r="P3585" i="35" s="1"/>
  <c r="Q3586" i="35"/>
  <c r="P3586" i="35" s="1"/>
  <c r="Q3587" i="35"/>
  <c r="P3587" i="35" s="1"/>
  <c r="Q3588" i="35"/>
  <c r="P3588" i="35" s="1"/>
  <c r="Q3589" i="35"/>
  <c r="P3589" i="35" s="1"/>
  <c r="Q3590" i="35"/>
  <c r="P3590" i="35" s="1"/>
  <c r="Q3591" i="35"/>
  <c r="P3591" i="35" s="1"/>
  <c r="Q3592" i="35"/>
  <c r="P3592" i="35" s="1"/>
  <c r="Q3593" i="35"/>
  <c r="P3593" i="35" s="1"/>
  <c r="Q3594" i="35"/>
  <c r="P3594" i="35" s="1"/>
  <c r="Q3595" i="35"/>
  <c r="P3595" i="35" s="1"/>
  <c r="Q3596" i="35"/>
  <c r="P3596" i="35" s="1"/>
  <c r="Q3597" i="35"/>
  <c r="P3597" i="35" s="1"/>
  <c r="Q3598" i="35"/>
  <c r="P3598" i="35" s="1"/>
  <c r="Q3599" i="35"/>
  <c r="P3599" i="35" s="1"/>
  <c r="Q3600" i="35"/>
  <c r="P3600" i="35" s="1"/>
  <c r="Q3601" i="35"/>
  <c r="P3601" i="35" s="1"/>
  <c r="Q3602" i="35"/>
  <c r="P3602" i="35" s="1"/>
  <c r="Q3603" i="35"/>
  <c r="P3603" i="35" s="1"/>
  <c r="Q3604" i="35"/>
  <c r="P3604" i="35" s="1"/>
  <c r="Q3605" i="35"/>
  <c r="P3605" i="35" s="1"/>
  <c r="Q3606" i="35"/>
  <c r="P3606" i="35" s="1"/>
  <c r="Q3607" i="35"/>
  <c r="P3607" i="35" s="1"/>
  <c r="Q3608" i="35"/>
  <c r="P3608" i="35" s="1"/>
  <c r="Q3609" i="35"/>
  <c r="P3609" i="35" s="1"/>
  <c r="Q3610" i="35"/>
  <c r="P3610" i="35" s="1"/>
  <c r="Q3611" i="35"/>
  <c r="P3611" i="35" s="1"/>
  <c r="Q3612" i="35"/>
  <c r="P3612" i="35" s="1"/>
  <c r="Q3613" i="35"/>
  <c r="P3613" i="35" s="1"/>
  <c r="Q3614" i="35"/>
  <c r="P3614" i="35" s="1"/>
  <c r="Q3615" i="35"/>
  <c r="P3615" i="35" s="1"/>
  <c r="Q3616" i="35"/>
  <c r="P3616" i="35" s="1"/>
  <c r="Q3617" i="35"/>
  <c r="P3617" i="35" s="1"/>
  <c r="Q3618" i="35"/>
  <c r="P3618" i="35" s="1"/>
  <c r="Q3619" i="35"/>
  <c r="P3619" i="35" s="1"/>
  <c r="Q3620" i="35"/>
  <c r="P3620" i="35" s="1"/>
  <c r="Q3621" i="35"/>
  <c r="P3621" i="35" s="1"/>
  <c r="Q3622" i="35"/>
  <c r="P3622" i="35" s="1"/>
  <c r="Q3623" i="35"/>
  <c r="P3623" i="35" s="1"/>
  <c r="Q3624" i="35"/>
  <c r="P3624" i="35" s="1"/>
  <c r="Q3625" i="35"/>
  <c r="P3625" i="35" s="1"/>
  <c r="Q3626" i="35"/>
  <c r="P3626" i="35" s="1"/>
  <c r="Q3627" i="35"/>
  <c r="P3627" i="35" s="1"/>
  <c r="Q3628" i="35"/>
  <c r="P3628" i="35" s="1"/>
  <c r="Q3629" i="35"/>
  <c r="P3629" i="35" s="1"/>
  <c r="Q3630" i="35"/>
  <c r="P3630" i="35" s="1"/>
  <c r="Q3631" i="35"/>
  <c r="P3631" i="35" s="1"/>
  <c r="Q3632" i="35"/>
  <c r="P3632" i="35" s="1"/>
  <c r="Q3633" i="35"/>
  <c r="P3633" i="35" s="1"/>
  <c r="Q3634" i="35"/>
  <c r="P3634" i="35" s="1"/>
  <c r="Q3635" i="35"/>
  <c r="P3635" i="35" s="1"/>
  <c r="Q3636" i="35"/>
  <c r="P3636" i="35" s="1"/>
  <c r="Q3637" i="35"/>
  <c r="P3637" i="35" s="1"/>
  <c r="Q3638" i="35"/>
  <c r="P3638" i="35" s="1"/>
  <c r="Q3639" i="35"/>
  <c r="P3639" i="35" s="1"/>
  <c r="Q3640" i="35"/>
  <c r="P3640" i="35" s="1"/>
  <c r="Q3641" i="35"/>
  <c r="P3641" i="35" s="1"/>
  <c r="Q3642" i="35"/>
  <c r="P3642" i="35" s="1"/>
  <c r="Q3643" i="35"/>
  <c r="P3643" i="35" s="1"/>
  <c r="Q3644" i="35"/>
  <c r="P3644" i="35" s="1"/>
  <c r="Q3645" i="35"/>
  <c r="P3645" i="35" s="1"/>
  <c r="Q3646" i="35"/>
  <c r="P3646" i="35" s="1"/>
  <c r="Q3647" i="35"/>
  <c r="P3647" i="35" s="1"/>
  <c r="Q3648" i="35"/>
  <c r="P3648" i="35" s="1"/>
  <c r="Q3649" i="35"/>
  <c r="P3649" i="35" s="1"/>
  <c r="Q3650" i="35"/>
  <c r="P3650" i="35" s="1"/>
  <c r="Q3651" i="35"/>
  <c r="P3651" i="35" s="1"/>
  <c r="Q3652" i="35"/>
  <c r="P3652" i="35" s="1"/>
  <c r="Q3653" i="35"/>
  <c r="P3653" i="35" s="1"/>
  <c r="Q3654" i="35"/>
  <c r="P3654" i="35" s="1"/>
  <c r="Q3655" i="35"/>
  <c r="P3655" i="35" s="1"/>
  <c r="Q3656" i="35"/>
  <c r="P3656" i="35" s="1"/>
  <c r="Q3657" i="35"/>
  <c r="P3657" i="35" s="1"/>
  <c r="Q3658" i="35"/>
  <c r="P3658" i="35" s="1"/>
  <c r="Q3659" i="35"/>
  <c r="P3659" i="35" s="1"/>
  <c r="Q3660" i="35"/>
  <c r="P3660" i="35" s="1"/>
  <c r="Q3661" i="35"/>
  <c r="P3661" i="35" s="1"/>
  <c r="Q3662" i="35"/>
  <c r="P3662" i="35" s="1"/>
  <c r="Q3663" i="35"/>
  <c r="P3663" i="35" s="1"/>
  <c r="Q3664" i="35"/>
  <c r="P3664" i="35" s="1"/>
  <c r="Q3665" i="35"/>
  <c r="P3665" i="35" s="1"/>
  <c r="Q3666" i="35"/>
  <c r="P3666" i="35" s="1"/>
  <c r="Q3667" i="35"/>
  <c r="P3667" i="35" s="1"/>
  <c r="Q3668" i="35"/>
  <c r="P3668" i="35" s="1"/>
  <c r="Q3669" i="35"/>
  <c r="P3669" i="35" s="1"/>
  <c r="Q3670" i="35"/>
  <c r="P3670" i="35" s="1"/>
  <c r="Q3671" i="35"/>
  <c r="P3671" i="35" s="1"/>
  <c r="Q3672" i="35"/>
  <c r="P3672" i="35" s="1"/>
  <c r="Q3673" i="35"/>
  <c r="P3673" i="35" s="1"/>
  <c r="Q3674" i="35"/>
  <c r="P3674" i="35" s="1"/>
  <c r="Q3675" i="35"/>
  <c r="P3675" i="35" s="1"/>
  <c r="Q3676" i="35"/>
  <c r="P3676" i="35" s="1"/>
  <c r="Q3677" i="35"/>
  <c r="P3677" i="35" s="1"/>
  <c r="Q3678" i="35"/>
  <c r="P3678" i="35" s="1"/>
  <c r="Q3679" i="35"/>
  <c r="P3679" i="35" s="1"/>
  <c r="Q3680" i="35"/>
  <c r="P3680" i="35" s="1"/>
  <c r="Q3681" i="35"/>
  <c r="P3681" i="35" s="1"/>
  <c r="Q3682" i="35"/>
  <c r="P3682" i="35" s="1"/>
  <c r="Q3683" i="35"/>
  <c r="P3683" i="35" s="1"/>
  <c r="Q3684" i="35"/>
  <c r="P3684" i="35" s="1"/>
  <c r="Q3685" i="35"/>
  <c r="P3685" i="35" s="1"/>
  <c r="Q3686" i="35"/>
  <c r="P3686" i="35" s="1"/>
  <c r="Q3687" i="35"/>
  <c r="P3687" i="35" s="1"/>
  <c r="Q3688" i="35"/>
  <c r="P3688" i="35" s="1"/>
  <c r="Q3689" i="35"/>
  <c r="P3689" i="35" s="1"/>
  <c r="Q3690" i="35"/>
  <c r="P3690" i="35" s="1"/>
  <c r="Q3691" i="35"/>
  <c r="P3691" i="35" s="1"/>
  <c r="Q3692" i="35"/>
  <c r="P3692" i="35" s="1"/>
  <c r="Q3693" i="35"/>
  <c r="P3693" i="35" s="1"/>
  <c r="Q3694" i="35"/>
  <c r="P3694" i="35" s="1"/>
  <c r="Q3695" i="35"/>
  <c r="P3695" i="35" s="1"/>
  <c r="Q3696" i="35"/>
  <c r="P3696" i="35" s="1"/>
  <c r="Q3697" i="35"/>
  <c r="P3697" i="35" s="1"/>
  <c r="Q3698" i="35"/>
  <c r="P3698" i="35" s="1"/>
  <c r="Q3699" i="35"/>
  <c r="P3699" i="35" s="1"/>
  <c r="Q3700" i="35"/>
  <c r="P3700" i="35" s="1"/>
  <c r="Q3701" i="35"/>
  <c r="P3701" i="35" s="1"/>
  <c r="Q3702" i="35"/>
  <c r="P3702" i="35" s="1"/>
  <c r="Q3703" i="35"/>
  <c r="P3703" i="35" s="1"/>
  <c r="Q3704" i="35"/>
  <c r="P3704" i="35" s="1"/>
  <c r="Q3705" i="35"/>
  <c r="P3705" i="35" s="1"/>
  <c r="Q3706" i="35"/>
  <c r="P3706" i="35" s="1"/>
  <c r="Q3707" i="35"/>
  <c r="P3707" i="35" s="1"/>
  <c r="Q3708" i="35"/>
  <c r="P3708" i="35" s="1"/>
  <c r="Q3709" i="35"/>
  <c r="P3709" i="35" s="1"/>
  <c r="Q3710" i="35"/>
  <c r="P3710" i="35" s="1"/>
  <c r="Q3711" i="35"/>
  <c r="P3711" i="35" s="1"/>
  <c r="Q3712" i="35"/>
  <c r="P3712" i="35" s="1"/>
  <c r="Q3713" i="35"/>
  <c r="P3713" i="35" s="1"/>
  <c r="Q3714" i="35"/>
  <c r="P3714" i="35" s="1"/>
  <c r="Q3715" i="35"/>
  <c r="P3715" i="35" s="1"/>
  <c r="Q3716" i="35"/>
  <c r="P3716" i="35" s="1"/>
  <c r="Q3717" i="35"/>
  <c r="P3717" i="35" s="1"/>
  <c r="Q3718" i="35"/>
  <c r="P3718" i="35" s="1"/>
  <c r="Q3719" i="35"/>
  <c r="P3719" i="35" s="1"/>
  <c r="Q3720" i="35"/>
  <c r="P3720" i="35" s="1"/>
  <c r="Q3721" i="35"/>
  <c r="P3721" i="35" s="1"/>
  <c r="Q3722" i="35"/>
  <c r="P3722" i="35" s="1"/>
  <c r="Q3723" i="35"/>
  <c r="P3723" i="35" s="1"/>
  <c r="Q3724" i="35"/>
  <c r="P3724" i="35" s="1"/>
  <c r="Q3725" i="35"/>
  <c r="P3725" i="35" s="1"/>
  <c r="Q3726" i="35"/>
  <c r="P3726" i="35" s="1"/>
  <c r="Q3727" i="35"/>
  <c r="P3727" i="35" s="1"/>
  <c r="Q3728" i="35"/>
  <c r="P3728" i="35" s="1"/>
  <c r="Q3729" i="35"/>
  <c r="P3729" i="35" s="1"/>
  <c r="Q3730" i="35"/>
  <c r="P3730" i="35" s="1"/>
  <c r="Q3731" i="35"/>
  <c r="P3731" i="35" s="1"/>
  <c r="Q3732" i="35"/>
  <c r="P3732" i="35" s="1"/>
  <c r="Q3733" i="35"/>
  <c r="P3733" i="35" s="1"/>
  <c r="Q3734" i="35"/>
  <c r="P3734" i="35" s="1"/>
  <c r="Q3735" i="35"/>
  <c r="P3735" i="35" s="1"/>
  <c r="Q3736" i="35"/>
  <c r="P3736" i="35" s="1"/>
  <c r="Q3737" i="35"/>
  <c r="P3737" i="35" s="1"/>
  <c r="Q3738" i="35"/>
  <c r="P3738" i="35" s="1"/>
  <c r="Q3739" i="35"/>
  <c r="P3739" i="35" s="1"/>
  <c r="Q3740" i="35"/>
  <c r="P3740" i="35" s="1"/>
  <c r="Q3741" i="35"/>
  <c r="P3741" i="35" s="1"/>
  <c r="Q3742" i="35"/>
  <c r="P3742" i="35" s="1"/>
  <c r="Q3743" i="35"/>
  <c r="P3743" i="35" s="1"/>
  <c r="Q3744" i="35"/>
  <c r="P3744" i="35" s="1"/>
  <c r="Q3745" i="35"/>
  <c r="P3745" i="35" s="1"/>
  <c r="Q3746" i="35"/>
  <c r="P3746" i="35" s="1"/>
  <c r="Q3747" i="35"/>
  <c r="P3747" i="35" s="1"/>
  <c r="Q3748" i="35"/>
  <c r="P3748" i="35" s="1"/>
  <c r="Q3749" i="35"/>
  <c r="P3749" i="35" s="1"/>
  <c r="Q3750" i="35"/>
  <c r="P3750" i="35" s="1"/>
  <c r="Q3751" i="35"/>
  <c r="P3751" i="35" s="1"/>
  <c r="Q3752" i="35"/>
  <c r="P3752" i="35" s="1"/>
  <c r="Q3753" i="35"/>
  <c r="P3753" i="35" s="1"/>
  <c r="Q3754" i="35"/>
  <c r="P3754" i="35" s="1"/>
  <c r="Q3755" i="35"/>
  <c r="P3755" i="35" s="1"/>
  <c r="Q3756" i="35"/>
  <c r="P3756" i="35" s="1"/>
  <c r="Q3757" i="35"/>
  <c r="P3757" i="35" s="1"/>
  <c r="Q3758" i="35"/>
  <c r="P3758" i="35" s="1"/>
  <c r="Q3759" i="35"/>
  <c r="P3759" i="35" s="1"/>
  <c r="Q3760" i="35"/>
  <c r="P3760" i="35" s="1"/>
  <c r="Q3761" i="35"/>
  <c r="P3761" i="35" s="1"/>
  <c r="Q3762" i="35"/>
  <c r="P3762" i="35" s="1"/>
  <c r="Q3763" i="35"/>
  <c r="P3763" i="35" s="1"/>
  <c r="Q3764" i="35"/>
  <c r="P3764" i="35" s="1"/>
  <c r="Q3765" i="35"/>
  <c r="P3765" i="35" s="1"/>
  <c r="Q3766" i="35"/>
  <c r="P3766" i="35" s="1"/>
  <c r="Q3767" i="35"/>
  <c r="P3767" i="35" s="1"/>
  <c r="Q3768" i="35"/>
  <c r="P3768" i="35" s="1"/>
  <c r="Q3769" i="35"/>
  <c r="P3769" i="35" s="1"/>
  <c r="Q3770" i="35"/>
  <c r="P3770" i="35" s="1"/>
  <c r="Q3771" i="35"/>
  <c r="P3771" i="35" s="1"/>
  <c r="Q3772" i="35"/>
  <c r="P3772" i="35" s="1"/>
  <c r="Q3773" i="35"/>
  <c r="P3773" i="35" s="1"/>
  <c r="Q3774" i="35"/>
  <c r="P3774" i="35" s="1"/>
  <c r="Q3775" i="35"/>
  <c r="P3775" i="35" s="1"/>
  <c r="Q3776" i="35"/>
  <c r="P3776" i="35" s="1"/>
  <c r="Q3777" i="35"/>
  <c r="P3777" i="35" s="1"/>
  <c r="Q3778" i="35"/>
  <c r="P3778" i="35" s="1"/>
  <c r="Q3779" i="35"/>
  <c r="P3779" i="35" s="1"/>
  <c r="Q3780" i="35"/>
  <c r="P3780" i="35" s="1"/>
  <c r="Q3781" i="35"/>
  <c r="P3781" i="35" s="1"/>
  <c r="Q3782" i="35"/>
  <c r="P3782" i="35" s="1"/>
  <c r="Q3783" i="35"/>
  <c r="P3783" i="35" s="1"/>
  <c r="Q3784" i="35"/>
  <c r="P3784" i="35" s="1"/>
  <c r="Q3785" i="35"/>
  <c r="P3785" i="35" s="1"/>
  <c r="Q3786" i="35"/>
  <c r="P3786" i="35" s="1"/>
  <c r="Q3787" i="35"/>
  <c r="P3787" i="35" s="1"/>
  <c r="Q3788" i="35"/>
  <c r="P3788" i="35" s="1"/>
  <c r="Q3789" i="35"/>
  <c r="P3789" i="35" s="1"/>
  <c r="Q3790" i="35"/>
  <c r="P3790" i="35" s="1"/>
  <c r="Q3791" i="35"/>
  <c r="P3791" i="35" s="1"/>
  <c r="Q3792" i="35"/>
  <c r="P3792" i="35" s="1"/>
  <c r="Q3793" i="35"/>
  <c r="P3793" i="35" s="1"/>
  <c r="Q3794" i="35"/>
  <c r="P3794" i="35" s="1"/>
  <c r="Q3795" i="35"/>
  <c r="P3795" i="35" s="1"/>
  <c r="Q3796" i="35"/>
  <c r="P3796" i="35" s="1"/>
  <c r="Q3797" i="35"/>
  <c r="P3797" i="35" s="1"/>
  <c r="Q3798" i="35"/>
  <c r="P3798" i="35" s="1"/>
  <c r="Q3799" i="35"/>
  <c r="P3799" i="35" s="1"/>
  <c r="Q3800" i="35"/>
  <c r="P3800" i="35" s="1"/>
  <c r="Q3801" i="35"/>
  <c r="P3801" i="35" s="1"/>
  <c r="Q3802" i="35"/>
  <c r="P3802" i="35" s="1"/>
  <c r="Q3803" i="35"/>
  <c r="P3803" i="35" s="1"/>
  <c r="Q3804" i="35"/>
  <c r="P3804" i="35" s="1"/>
  <c r="Q3805" i="35"/>
  <c r="P3805" i="35" s="1"/>
  <c r="Q3806" i="35"/>
  <c r="P3806" i="35" s="1"/>
  <c r="Q3807" i="35"/>
  <c r="P3807" i="35" s="1"/>
  <c r="Q3808" i="35"/>
  <c r="P3808" i="35" s="1"/>
  <c r="Q3809" i="35"/>
  <c r="P3809" i="35" s="1"/>
  <c r="Q3810" i="35"/>
  <c r="P3810" i="35" s="1"/>
  <c r="Q3811" i="35"/>
  <c r="P3811" i="35" s="1"/>
  <c r="Q3812" i="35"/>
  <c r="P3812" i="35" s="1"/>
  <c r="Q3813" i="35"/>
  <c r="P3813" i="35" s="1"/>
  <c r="Q3814" i="35"/>
  <c r="P3814" i="35" s="1"/>
  <c r="Q3815" i="35"/>
  <c r="P3815" i="35" s="1"/>
  <c r="Q3816" i="35"/>
  <c r="P3816" i="35" s="1"/>
  <c r="Q3817" i="35"/>
  <c r="P3817" i="35" s="1"/>
  <c r="Q3818" i="35"/>
  <c r="P3818" i="35" s="1"/>
  <c r="Q3819" i="35"/>
  <c r="P3819" i="35" s="1"/>
  <c r="Q3820" i="35"/>
  <c r="P3820" i="35" s="1"/>
  <c r="Q3821" i="35"/>
  <c r="P3821" i="35" s="1"/>
  <c r="Q3822" i="35"/>
  <c r="P3822" i="35" s="1"/>
  <c r="Q3823" i="35"/>
  <c r="P3823" i="35" s="1"/>
  <c r="Q3824" i="35"/>
  <c r="P3824" i="35" s="1"/>
  <c r="Q3825" i="35"/>
  <c r="P3825" i="35" s="1"/>
  <c r="Q3826" i="35"/>
  <c r="P3826" i="35" s="1"/>
  <c r="Q3827" i="35"/>
  <c r="P3827" i="35" s="1"/>
  <c r="Q3828" i="35"/>
  <c r="P3828" i="35" s="1"/>
  <c r="Q3829" i="35"/>
  <c r="P3829" i="35" s="1"/>
  <c r="Q3830" i="35"/>
  <c r="P3830" i="35" s="1"/>
  <c r="Q3831" i="35"/>
  <c r="P3831" i="35" s="1"/>
  <c r="Q3832" i="35"/>
  <c r="P3832" i="35" s="1"/>
  <c r="Q3833" i="35"/>
  <c r="P3833" i="35" s="1"/>
  <c r="Q3834" i="35"/>
  <c r="P3834" i="35" s="1"/>
  <c r="Q3835" i="35"/>
  <c r="P3835" i="35" s="1"/>
  <c r="Q3836" i="35"/>
  <c r="P3836" i="35" s="1"/>
  <c r="Q3837" i="35"/>
  <c r="P3837" i="35" s="1"/>
  <c r="Q3838" i="35"/>
  <c r="P3838" i="35" s="1"/>
  <c r="Q3839" i="35"/>
  <c r="P3839" i="35" s="1"/>
  <c r="Q3840" i="35"/>
  <c r="P3840" i="35" s="1"/>
  <c r="Q3841" i="35"/>
  <c r="P3841" i="35" s="1"/>
  <c r="Q3842" i="35"/>
  <c r="P3842" i="35" s="1"/>
  <c r="Q3843" i="35"/>
  <c r="P3843" i="35" s="1"/>
  <c r="Q3844" i="35"/>
  <c r="P3844" i="35" s="1"/>
  <c r="Q3845" i="35"/>
  <c r="P3845" i="35" s="1"/>
  <c r="Q3846" i="35"/>
  <c r="P3846" i="35" s="1"/>
  <c r="Q3847" i="35"/>
  <c r="P3847" i="35" s="1"/>
  <c r="Q3848" i="35"/>
  <c r="P3848" i="35" s="1"/>
  <c r="Q3849" i="35"/>
  <c r="P3849" i="35" s="1"/>
  <c r="Q3850" i="35"/>
  <c r="P3850" i="35" s="1"/>
  <c r="Q3851" i="35"/>
  <c r="P3851" i="35" s="1"/>
  <c r="Q3852" i="35"/>
  <c r="P3852" i="35" s="1"/>
  <c r="Q3853" i="35"/>
  <c r="P3853" i="35" s="1"/>
  <c r="Q3854" i="35"/>
  <c r="P3854" i="35" s="1"/>
  <c r="Q3855" i="35"/>
  <c r="P3855" i="35" s="1"/>
  <c r="Q3856" i="35"/>
  <c r="P3856" i="35" s="1"/>
  <c r="Q3857" i="35"/>
  <c r="P3857" i="35" s="1"/>
  <c r="Q3858" i="35"/>
  <c r="P3858" i="35" s="1"/>
  <c r="Q3859" i="35"/>
  <c r="P3859" i="35" s="1"/>
  <c r="Q3860" i="35"/>
  <c r="P3860" i="35" s="1"/>
  <c r="Q3861" i="35"/>
  <c r="P3861" i="35" s="1"/>
  <c r="Q3862" i="35"/>
  <c r="P3862" i="35" s="1"/>
  <c r="Q3863" i="35"/>
  <c r="P3863" i="35" s="1"/>
  <c r="Q3864" i="35"/>
  <c r="P3864" i="35" s="1"/>
  <c r="Q3865" i="35"/>
  <c r="P3865" i="35" s="1"/>
  <c r="Q3866" i="35"/>
  <c r="P3866" i="35" s="1"/>
  <c r="Q3867" i="35"/>
  <c r="P3867" i="35" s="1"/>
  <c r="Q3868" i="35"/>
  <c r="P3868" i="35" s="1"/>
  <c r="Q3869" i="35"/>
  <c r="P3869" i="35" s="1"/>
  <c r="Q3870" i="35"/>
  <c r="P3870" i="35" s="1"/>
  <c r="Q3871" i="35"/>
  <c r="P3871" i="35" s="1"/>
  <c r="Q3872" i="35"/>
  <c r="P3872" i="35" s="1"/>
  <c r="Q3873" i="35"/>
  <c r="P3873" i="35" s="1"/>
  <c r="Q3874" i="35"/>
  <c r="P3874" i="35" s="1"/>
  <c r="Q3875" i="35"/>
  <c r="P3875" i="35" s="1"/>
  <c r="Q3876" i="35"/>
  <c r="P3876" i="35" s="1"/>
  <c r="Q3877" i="35"/>
  <c r="P3877" i="35" s="1"/>
  <c r="Q3878" i="35"/>
  <c r="P3878" i="35" s="1"/>
  <c r="Q3879" i="35"/>
  <c r="P3879" i="35" s="1"/>
  <c r="Q3880" i="35"/>
  <c r="P3880" i="35" s="1"/>
  <c r="Q3881" i="35"/>
  <c r="P3881" i="35" s="1"/>
  <c r="Q3882" i="35"/>
  <c r="P3882" i="35" s="1"/>
  <c r="Q3883" i="35"/>
  <c r="P3883" i="35" s="1"/>
  <c r="Q3884" i="35"/>
  <c r="P3884" i="35" s="1"/>
  <c r="Q3885" i="35"/>
  <c r="P3885" i="35" s="1"/>
  <c r="Q3886" i="35"/>
  <c r="P3886" i="35" s="1"/>
  <c r="Q3887" i="35"/>
  <c r="P3887" i="35" s="1"/>
  <c r="Q3888" i="35"/>
  <c r="P3888" i="35" s="1"/>
  <c r="Q3889" i="35"/>
  <c r="P3889" i="35" s="1"/>
  <c r="Q3890" i="35"/>
  <c r="P3890" i="35" s="1"/>
  <c r="Q3891" i="35"/>
  <c r="P3891" i="35" s="1"/>
  <c r="Q3892" i="35"/>
  <c r="P3892" i="35" s="1"/>
  <c r="Q3893" i="35"/>
  <c r="P3893" i="35" s="1"/>
  <c r="Q3894" i="35"/>
  <c r="P3894" i="35" s="1"/>
  <c r="Q3895" i="35"/>
  <c r="P3895" i="35" s="1"/>
  <c r="Q3896" i="35"/>
  <c r="P3896" i="35" s="1"/>
  <c r="Q3897" i="35"/>
  <c r="P3897" i="35" s="1"/>
  <c r="Q3898" i="35"/>
  <c r="P3898" i="35" s="1"/>
  <c r="Q3899" i="35"/>
  <c r="P3899" i="35" s="1"/>
  <c r="Q3900" i="35"/>
  <c r="P3900" i="35" s="1"/>
  <c r="Q3901" i="35"/>
  <c r="P3901" i="35" s="1"/>
  <c r="Q3902" i="35"/>
  <c r="P3902" i="35" s="1"/>
  <c r="Q3903" i="35"/>
  <c r="P3903" i="35" s="1"/>
  <c r="Q3904" i="35"/>
  <c r="P3904" i="35" s="1"/>
  <c r="Q3905" i="35"/>
  <c r="P3905" i="35" s="1"/>
  <c r="Q3906" i="35"/>
  <c r="P3906" i="35" s="1"/>
  <c r="Q3907" i="35"/>
  <c r="P3907" i="35" s="1"/>
  <c r="Q3908" i="35"/>
  <c r="P3908" i="35" s="1"/>
  <c r="Q3909" i="35"/>
  <c r="P3909" i="35" s="1"/>
  <c r="Q3910" i="35"/>
  <c r="P3910" i="35" s="1"/>
  <c r="Q3911" i="35"/>
  <c r="P3911" i="35" s="1"/>
  <c r="Q3912" i="35"/>
  <c r="P3912" i="35" s="1"/>
  <c r="Q3913" i="35"/>
  <c r="P3913" i="35" s="1"/>
  <c r="Q3914" i="35"/>
  <c r="P3914" i="35" s="1"/>
  <c r="Q3915" i="35"/>
  <c r="P3915" i="35" s="1"/>
  <c r="Q3916" i="35"/>
  <c r="P3916" i="35" s="1"/>
  <c r="Q3917" i="35"/>
  <c r="P3917" i="35" s="1"/>
  <c r="Q3918" i="35"/>
  <c r="P3918" i="35" s="1"/>
  <c r="Q3919" i="35"/>
  <c r="P3919" i="35" s="1"/>
  <c r="Q3920" i="35"/>
  <c r="P3920" i="35" s="1"/>
  <c r="Q3921" i="35"/>
  <c r="P3921" i="35" s="1"/>
  <c r="Q3922" i="35"/>
  <c r="P3922" i="35" s="1"/>
  <c r="Q3923" i="35"/>
  <c r="P3923" i="35" s="1"/>
  <c r="Q3924" i="35"/>
  <c r="P3924" i="35" s="1"/>
  <c r="Q3925" i="35"/>
  <c r="P3925" i="35" s="1"/>
  <c r="Q3926" i="35"/>
  <c r="P3926" i="35" s="1"/>
  <c r="Q3927" i="35"/>
  <c r="P3927" i="35" s="1"/>
  <c r="Q3928" i="35"/>
  <c r="P3928" i="35" s="1"/>
  <c r="Q3929" i="35"/>
  <c r="P3929" i="35" s="1"/>
  <c r="Q3930" i="35"/>
  <c r="P3930" i="35" s="1"/>
  <c r="Q3931" i="35"/>
  <c r="P3931" i="35" s="1"/>
  <c r="Q3932" i="35"/>
  <c r="P3932" i="35" s="1"/>
  <c r="Q3933" i="35"/>
  <c r="P3933" i="35" s="1"/>
  <c r="Q3934" i="35"/>
  <c r="P3934" i="35" s="1"/>
  <c r="Q3935" i="35"/>
  <c r="P3935" i="35" s="1"/>
  <c r="Q3936" i="35"/>
  <c r="P3936" i="35" s="1"/>
  <c r="Q3937" i="35"/>
  <c r="P3937" i="35" s="1"/>
  <c r="Q3938" i="35"/>
  <c r="P3938" i="35" s="1"/>
  <c r="Q3939" i="35"/>
  <c r="P3939" i="35" s="1"/>
  <c r="Q3940" i="35"/>
  <c r="P3940" i="35" s="1"/>
  <c r="Q3941" i="35"/>
  <c r="P3941" i="35" s="1"/>
  <c r="Q3942" i="35"/>
  <c r="P3942" i="35" s="1"/>
  <c r="Q3943" i="35"/>
  <c r="P3943" i="35" s="1"/>
  <c r="Q3944" i="35"/>
  <c r="P3944" i="35" s="1"/>
  <c r="Q3945" i="35"/>
  <c r="P3945" i="35" s="1"/>
  <c r="Q3946" i="35"/>
  <c r="P3946" i="35" s="1"/>
  <c r="Q3947" i="35"/>
  <c r="P3947" i="35" s="1"/>
  <c r="Q3948" i="35"/>
  <c r="P3948" i="35" s="1"/>
  <c r="Q3949" i="35"/>
  <c r="P3949" i="35" s="1"/>
  <c r="Q3950" i="35"/>
  <c r="P3950" i="35" s="1"/>
  <c r="Q3951" i="35"/>
  <c r="P3951" i="35" s="1"/>
  <c r="Q3952" i="35"/>
  <c r="P3952" i="35" s="1"/>
  <c r="Q3953" i="35"/>
  <c r="P3953" i="35" s="1"/>
  <c r="Q3954" i="35"/>
  <c r="P3954" i="35" s="1"/>
  <c r="Q3955" i="35"/>
  <c r="P3955" i="35" s="1"/>
  <c r="Q3956" i="35"/>
  <c r="P3956" i="35" s="1"/>
  <c r="Q3957" i="35"/>
  <c r="P3957" i="35" s="1"/>
  <c r="Q3958" i="35"/>
  <c r="P3958" i="35" s="1"/>
  <c r="Q3959" i="35"/>
  <c r="P3959" i="35" s="1"/>
  <c r="Q3960" i="35"/>
  <c r="P3960" i="35" s="1"/>
  <c r="Q3961" i="35"/>
  <c r="P3961" i="35" s="1"/>
  <c r="Q3962" i="35"/>
  <c r="P3962" i="35" s="1"/>
  <c r="Q3963" i="35"/>
  <c r="P3963" i="35" s="1"/>
  <c r="Q3964" i="35"/>
  <c r="P3964" i="35" s="1"/>
  <c r="Q3965" i="35"/>
  <c r="P3965" i="35" s="1"/>
  <c r="Q3966" i="35"/>
  <c r="P3966" i="35" s="1"/>
  <c r="Q3967" i="35"/>
  <c r="P3967" i="35" s="1"/>
  <c r="Q3968" i="35"/>
  <c r="P3968" i="35" s="1"/>
  <c r="Q3969" i="35"/>
  <c r="P3969" i="35" s="1"/>
  <c r="Q3970" i="35"/>
  <c r="P3970" i="35" s="1"/>
  <c r="Q3971" i="35"/>
  <c r="P3971" i="35" s="1"/>
  <c r="Q3972" i="35"/>
  <c r="P3972" i="35" s="1"/>
  <c r="Q3973" i="35"/>
  <c r="P3973" i="35" s="1"/>
  <c r="Q3974" i="35"/>
  <c r="P3974" i="35" s="1"/>
  <c r="Q3975" i="35"/>
  <c r="P3975" i="35" s="1"/>
  <c r="Q3976" i="35"/>
  <c r="P3976" i="35" s="1"/>
  <c r="Q3977" i="35"/>
  <c r="P3977" i="35" s="1"/>
  <c r="Q3978" i="35"/>
  <c r="P3978" i="35" s="1"/>
  <c r="Q3979" i="35"/>
  <c r="P3979" i="35" s="1"/>
  <c r="Q3980" i="35"/>
  <c r="P3980" i="35" s="1"/>
  <c r="Q3981" i="35"/>
  <c r="P3981" i="35" s="1"/>
  <c r="Q3982" i="35"/>
  <c r="P3982" i="35" s="1"/>
  <c r="Q3983" i="35"/>
  <c r="P3983" i="35" s="1"/>
  <c r="Q3984" i="35"/>
  <c r="P3984" i="35" s="1"/>
  <c r="Q3985" i="35"/>
  <c r="P3985" i="35" s="1"/>
  <c r="Q3986" i="35"/>
  <c r="P3986" i="35" s="1"/>
  <c r="Q3987" i="35"/>
  <c r="P3987" i="35" s="1"/>
  <c r="Q3988" i="35"/>
  <c r="P3988" i="35" s="1"/>
  <c r="Q3989" i="35"/>
  <c r="P3989" i="35" s="1"/>
  <c r="Q3990" i="35"/>
  <c r="P3990" i="35" s="1"/>
  <c r="Q3991" i="35"/>
  <c r="P3991" i="35" s="1"/>
  <c r="Q3992" i="35"/>
  <c r="P3992" i="35" s="1"/>
  <c r="Q3993" i="35"/>
  <c r="P3993" i="35" s="1"/>
  <c r="Q3994" i="35"/>
  <c r="P3994" i="35" s="1"/>
  <c r="Q3995" i="35"/>
  <c r="P3995" i="35" s="1"/>
  <c r="Q3996" i="35"/>
  <c r="P3996" i="35" s="1"/>
  <c r="Q3997" i="35"/>
  <c r="P3997" i="35" s="1"/>
  <c r="Q3998" i="35"/>
  <c r="P3998" i="35" s="1"/>
  <c r="Q3999" i="35"/>
  <c r="P3999" i="35" s="1"/>
  <c r="Q4000" i="35"/>
  <c r="P4000" i="35" s="1"/>
  <c r="Q4001" i="35"/>
  <c r="P4001" i="35" s="1"/>
  <c r="Q4002" i="35"/>
  <c r="P4002" i="35" s="1"/>
  <c r="Q4003" i="35"/>
  <c r="P4003" i="35" s="1"/>
  <c r="Q4004" i="35"/>
  <c r="P4004" i="35" s="1"/>
  <c r="Q4005" i="35"/>
  <c r="P4005" i="35" s="1"/>
  <c r="Q4006" i="35"/>
  <c r="P4006" i="35" s="1"/>
  <c r="Q4007" i="35"/>
  <c r="P4007" i="35" s="1"/>
  <c r="Q4008" i="35"/>
  <c r="P4008" i="35" s="1"/>
  <c r="Q4009" i="35"/>
  <c r="P4009" i="35" s="1"/>
  <c r="Q4010" i="35"/>
  <c r="P4010" i="35" s="1"/>
  <c r="Q4011" i="35"/>
  <c r="P4011" i="35" s="1"/>
  <c r="Q4012" i="35"/>
  <c r="P4012" i="35" s="1"/>
  <c r="Q4013" i="35"/>
  <c r="P4013" i="35" s="1"/>
  <c r="Q4014" i="35"/>
  <c r="P4014" i="35" s="1"/>
  <c r="Q4015" i="35"/>
  <c r="P4015" i="35" s="1"/>
  <c r="Q4016" i="35"/>
  <c r="P4016" i="35" s="1"/>
  <c r="Q4017" i="35"/>
  <c r="P4017" i="35" s="1"/>
  <c r="Q4018" i="35"/>
  <c r="P4018" i="35" s="1"/>
  <c r="Q4019" i="35"/>
  <c r="P4019" i="35" s="1"/>
  <c r="Q4020" i="35"/>
  <c r="P4020" i="35" s="1"/>
  <c r="Q4021" i="35"/>
  <c r="P4021" i="35" s="1"/>
  <c r="Q4022" i="35"/>
  <c r="P4022" i="35" s="1"/>
  <c r="Q4023" i="35"/>
  <c r="P4023" i="35" s="1"/>
  <c r="Q4024" i="35"/>
  <c r="P4024" i="35" s="1"/>
  <c r="Q4025" i="35"/>
  <c r="P4025" i="35" s="1"/>
  <c r="Q4026" i="35"/>
  <c r="P4026" i="35" s="1"/>
  <c r="Q4027" i="35"/>
  <c r="P4027" i="35" s="1"/>
  <c r="Q4028" i="35"/>
  <c r="P4028" i="35" s="1"/>
  <c r="Q4029" i="35"/>
  <c r="P4029" i="35" s="1"/>
  <c r="Q4030" i="35"/>
  <c r="P4030" i="35" s="1"/>
  <c r="Q4031" i="35"/>
  <c r="P4031" i="35" s="1"/>
  <c r="Q4032" i="35"/>
  <c r="P4032" i="35" s="1"/>
  <c r="Q4033" i="35"/>
  <c r="P4033" i="35" s="1"/>
  <c r="Q4034" i="35"/>
  <c r="P4034" i="35" s="1"/>
  <c r="Q4035" i="35"/>
  <c r="P4035" i="35" s="1"/>
  <c r="Q4036" i="35"/>
  <c r="P4036" i="35" s="1"/>
  <c r="Q4037" i="35"/>
  <c r="P4037" i="35" s="1"/>
  <c r="Q4038" i="35"/>
  <c r="P4038" i="35" s="1"/>
  <c r="Q4039" i="35"/>
  <c r="P4039" i="35" s="1"/>
  <c r="Q4040" i="35"/>
  <c r="P4040" i="35" s="1"/>
  <c r="Q4041" i="35"/>
  <c r="P4041" i="35" s="1"/>
  <c r="Q4042" i="35"/>
  <c r="P4042" i="35" s="1"/>
  <c r="Q4043" i="35"/>
  <c r="P4043" i="35" s="1"/>
  <c r="Q4044" i="35"/>
  <c r="P4044" i="35" s="1"/>
  <c r="Q4045" i="35"/>
  <c r="P4045" i="35" s="1"/>
  <c r="Q4046" i="35"/>
  <c r="P4046" i="35" s="1"/>
  <c r="Q4047" i="35"/>
  <c r="P4047" i="35" s="1"/>
  <c r="Q4048" i="35"/>
  <c r="P4048" i="35" s="1"/>
  <c r="Q4049" i="35"/>
  <c r="P4049" i="35" s="1"/>
  <c r="Q4050" i="35"/>
  <c r="P4050" i="35" s="1"/>
  <c r="Q4051" i="35"/>
  <c r="P4051" i="35" s="1"/>
  <c r="Q4052" i="35"/>
  <c r="P4052" i="35" s="1"/>
  <c r="Q4053" i="35"/>
  <c r="P4053" i="35" s="1"/>
  <c r="Q4054" i="35"/>
  <c r="P4054" i="35" s="1"/>
  <c r="Q4055" i="35"/>
  <c r="P4055" i="35" s="1"/>
  <c r="Q4056" i="35"/>
  <c r="P4056" i="35" s="1"/>
  <c r="Q4057" i="35"/>
  <c r="P4057" i="35" s="1"/>
  <c r="Q4058" i="35"/>
  <c r="P4058" i="35" s="1"/>
  <c r="Q4059" i="35"/>
  <c r="P4059" i="35" s="1"/>
  <c r="Q4060" i="35"/>
  <c r="P4060" i="35" s="1"/>
  <c r="Q4061" i="35"/>
  <c r="P4061" i="35" s="1"/>
  <c r="Q4062" i="35"/>
  <c r="P4062" i="35" s="1"/>
  <c r="Q4063" i="35"/>
  <c r="P4063" i="35" s="1"/>
  <c r="Q4064" i="35"/>
  <c r="P4064" i="35" s="1"/>
  <c r="Q4065" i="35"/>
  <c r="P4065" i="35" s="1"/>
  <c r="Q4066" i="35"/>
  <c r="P4066" i="35" s="1"/>
  <c r="Q4067" i="35"/>
  <c r="P4067" i="35" s="1"/>
  <c r="Q4068" i="35"/>
  <c r="P4068" i="35" s="1"/>
  <c r="Q4069" i="35"/>
  <c r="P4069" i="35" s="1"/>
  <c r="Q4070" i="35"/>
  <c r="P4070" i="35" s="1"/>
  <c r="Q4071" i="35"/>
  <c r="P4071" i="35" s="1"/>
  <c r="Q4072" i="35"/>
  <c r="P4072" i="35" s="1"/>
  <c r="Q4073" i="35"/>
  <c r="P4073" i="35" s="1"/>
  <c r="Q4074" i="35"/>
  <c r="P4074" i="35" s="1"/>
  <c r="Q4075" i="35"/>
  <c r="P4075" i="35" s="1"/>
  <c r="Q4076" i="35"/>
  <c r="P4076" i="35" s="1"/>
  <c r="Q4077" i="35"/>
  <c r="P4077" i="35" s="1"/>
  <c r="Q4078" i="35"/>
  <c r="P4078" i="35" s="1"/>
  <c r="Q4079" i="35"/>
  <c r="P4079" i="35" s="1"/>
  <c r="Q4080" i="35"/>
  <c r="P4080" i="35" s="1"/>
  <c r="Q4081" i="35"/>
  <c r="P4081" i="35" s="1"/>
  <c r="Q4082" i="35"/>
  <c r="P4082" i="35" s="1"/>
  <c r="Q4083" i="35"/>
  <c r="P4083" i="35" s="1"/>
  <c r="Q4084" i="35"/>
  <c r="P4084" i="35" s="1"/>
  <c r="Q4085" i="35"/>
  <c r="P4085" i="35" s="1"/>
  <c r="Q4086" i="35"/>
  <c r="P4086" i="35" s="1"/>
  <c r="Q4087" i="35"/>
  <c r="P4087" i="35" s="1"/>
  <c r="Q4088" i="35"/>
  <c r="P4088" i="35" s="1"/>
  <c r="Q4089" i="35"/>
  <c r="P4089" i="35" s="1"/>
  <c r="Q4090" i="35"/>
  <c r="P4090" i="35" s="1"/>
  <c r="Q4091" i="35"/>
  <c r="P4091" i="35" s="1"/>
  <c r="Q4092" i="35"/>
  <c r="P4092" i="35" s="1"/>
  <c r="Q4093" i="35"/>
  <c r="P4093" i="35" s="1"/>
  <c r="Q4094" i="35"/>
  <c r="P4094" i="35" s="1"/>
  <c r="Q4095" i="35"/>
  <c r="P4095" i="35" s="1"/>
  <c r="Q4096" i="35"/>
  <c r="P4096" i="35" s="1"/>
  <c r="Q4097" i="35"/>
  <c r="P4097" i="35" s="1"/>
  <c r="Q4098" i="35"/>
  <c r="P4098" i="35" s="1"/>
  <c r="Q4099" i="35"/>
  <c r="P4099" i="35" s="1"/>
  <c r="Q4100" i="35"/>
  <c r="P4100" i="35" s="1"/>
  <c r="Q4101" i="35"/>
  <c r="P4101" i="35" s="1"/>
  <c r="Q4102" i="35"/>
  <c r="P4102" i="35" s="1"/>
  <c r="Q4103" i="35"/>
  <c r="P4103" i="35" s="1"/>
  <c r="Q4104" i="35"/>
  <c r="P4104" i="35" s="1"/>
  <c r="Q4105" i="35"/>
  <c r="P4105" i="35" s="1"/>
  <c r="Q4106" i="35"/>
  <c r="P4106" i="35" s="1"/>
  <c r="Q4107" i="35"/>
  <c r="P4107" i="35" s="1"/>
  <c r="Q4108" i="35"/>
  <c r="P4108" i="35" s="1"/>
  <c r="Q4109" i="35"/>
  <c r="P4109" i="35" s="1"/>
  <c r="Q4110" i="35"/>
  <c r="P4110" i="35" s="1"/>
  <c r="Q4111" i="35"/>
  <c r="P4111" i="35" s="1"/>
  <c r="Q4112" i="35"/>
  <c r="P4112" i="35" s="1"/>
  <c r="Q4113" i="35"/>
  <c r="P4113" i="35" s="1"/>
  <c r="Q4114" i="35"/>
  <c r="P4114" i="35" s="1"/>
  <c r="Q4115" i="35"/>
  <c r="P4115" i="35" s="1"/>
  <c r="Q4116" i="35"/>
  <c r="P4116" i="35" s="1"/>
  <c r="Q4117" i="35"/>
  <c r="P4117" i="35" s="1"/>
  <c r="Q4118" i="35"/>
  <c r="P4118" i="35" s="1"/>
  <c r="Q4119" i="35"/>
  <c r="P4119" i="35" s="1"/>
  <c r="Q4120" i="35"/>
  <c r="P4120" i="35" s="1"/>
  <c r="Q4121" i="35"/>
  <c r="P4121" i="35" s="1"/>
  <c r="Q4122" i="35"/>
  <c r="P4122" i="35" s="1"/>
  <c r="Q4123" i="35"/>
  <c r="P4123" i="35" s="1"/>
  <c r="Q4124" i="35"/>
  <c r="P4124" i="35" s="1"/>
  <c r="Q4125" i="35"/>
  <c r="P4125" i="35" s="1"/>
  <c r="Q4126" i="35"/>
  <c r="P4126" i="35" s="1"/>
  <c r="Q4127" i="35"/>
  <c r="P4127" i="35" s="1"/>
  <c r="Q4128" i="35"/>
  <c r="P4128" i="35" s="1"/>
  <c r="Q4129" i="35"/>
  <c r="P4129" i="35" s="1"/>
  <c r="Q4130" i="35"/>
  <c r="P4130" i="35" s="1"/>
  <c r="Q4131" i="35"/>
  <c r="P4131" i="35" s="1"/>
  <c r="Q4132" i="35"/>
  <c r="P4132" i="35" s="1"/>
  <c r="Q4133" i="35"/>
  <c r="P4133" i="35" s="1"/>
  <c r="Q4134" i="35"/>
  <c r="P4134" i="35" s="1"/>
  <c r="Q4135" i="35"/>
  <c r="P4135" i="35" s="1"/>
  <c r="Q4136" i="35"/>
  <c r="P4136" i="35" s="1"/>
  <c r="Q4137" i="35"/>
  <c r="P4137" i="35" s="1"/>
  <c r="Q4138" i="35"/>
  <c r="P4138" i="35" s="1"/>
  <c r="Q4139" i="35"/>
  <c r="P4139" i="35" s="1"/>
  <c r="Q4140" i="35"/>
  <c r="P4140" i="35" s="1"/>
  <c r="Q4141" i="35"/>
  <c r="P4141" i="35" s="1"/>
  <c r="Q4142" i="35"/>
  <c r="P4142" i="35" s="1"/>
  <c r="Q4143" i="35"/>
  <c r="P4143" i="35" s="1"/>
  <c r="Q4144" i="35"/>
  <c r="P4144" i="35" s="1"/>
  <c r="Q4145" i="35"/>
  <c r="P4145" i="35" s="1"/>
  <c r="Q4146" i="35"/>
  <c r="P4146" i="35" s="1"/>
  <c r="Q4147" i="35"/>
  <c r="P4147" i="35" s="1"/>
  <c r="Q4148" i="35"/>
  <c r="P4148" i="35" s="1"/>
  <c r="Q4149" i="35"/>
  <c r="P4149" i="35" s="1"/>
  <c r="Q4150" i="35"/>
  <c r="P4150" i="35" s="1"/>
  <c r="Q4151" i="35"/>
  <c r="P4151" i="35" s="1"/>
  <c r="Q4152" i="35"/>
  <c r="P4152" i="35" s="1"/>
  <c r="Q4153" i="35"/>
  <c r="P4153" i="35" s="1"/>
  <c r="Q4154" i="35"/>
  <c r="P4154" i="35" s="1"/>
  <c r="Q4155" i="35"/>
  <c r="P4155" i="35" s="1"/>
  <c r="Q4156" i="35"/>
  <c r="P4156" i="35" s="1"/>
  <c r="Q4157" i="35"/>
  <c r="P4157" i="35" s="1"/>
  <c r="Q4158" i="35"/>
  <c r="P4158" i="35" s="1"/>
  <c r="Q4159" i="35"/>
  <c r="P4159" i="35" s="1"/>
  <c r="Q4160" i="35"/>
  <c r="P4160" i="35" s="1"/>
  <c r="Q4161" i="35"/>
  <c r="P4161" i="35" s="1"/>
  <c r="Q4162" i="35"/>
  <c r="P4162" i="35" s="1"/>
  <c r="Q4163" i="35"/>
  <c r="P4163" i="35" s="1"/>
  <c r="Q4164" i="35"/>
  <c r="P4164" i="35" s="1"/>
  <c r="Q4165" i="35"/>
  <c r="P4165" i="35" s="1"/>
  <c r="Q4166" i="35"/>
  <c r="P4166" i="35" s="1"/>
  <c r="Q4167" i="35"/>
  <c r="P4167" i="35" s="1"/>
  <c r="Q4168" i="35"/>
  <c r="P4168" i="35" s="1"/>
  <c r="Q4169" i="35"/>
  <c r="P4169" i="35" s="1"/>
  <c r="Q4170" i="35"/>
  <c r="P4170" i="35" s="1"/>
  <c r="Q4171" i="35"/>
  <c r="P4171" i="35" s="1"/>
  <c r="Q4172" i="35"/>
  <c r="P4172" i="35" s="1"/>
  <c r="Q4173" i="35"/>
  <c r="P4173" i="35" s="1"/>
  <c r="Q4174" i="35"/>
  <c r="P4174" i="35" s="1"/>
  <c r="Q4175" i="35"/>
  <c r="P4175" i="35" s="1"/>
  <c r="Q4176" i="35"/>
  <c r="P4176" i="35" s="1"/>
  <c r="Q4177" i="35"/>
  <c r="P4177" i="35" s="1"/>
  <c r="Q4178" i="35"/>
  <c r="P4178" i="35" s="1"/>
  <c r="Q4179" i="35"/>
  <c r="P4179" i="35" s="1"/>
  <c r="Q4180" i="35"/>
  <c r="P4180" i="35" s="1"/>
  <c r="Q4181" i="35"/>
  <c r="P4181" i="35" s="1"/>
  <c r="Q4182" i="35"/>
  <c r="P4182" i="35" s="1"/>
  <c r="Q4183" i="35"/>
  <c r="P4183" i="35" s="1"/>
  <c r="Q4184" i="35"/>
  <c r="P4184" i="35" s="1"/>
  <c r="Q4185" i="35"/>
  <c r="P4185" i="35" s="1"/>
  <c r="Q4186" i="35"/>
  <c r="P4186" i="35" s="1"/>
  <c r="Q4187" i="35"/>
  <c r="P4187" i="35" s="1"/>
  <c r="Q4188" i="35"/>
  <c r="P4188" i="35" s="1"/>
  <c r="Q4189" i="35"/>
  <c r="P4189" i="35" s="1"/>
  <c r="Q4190" i="35"/>
  <c r="P4190" i="35" s="1"/>
  <c r="Q4191" i="35"/>
  <c r="P4191" i="35" s="1"/>
  <c r="Q4192" i="35"/>
  <c r="P4192" i="35" s="1"/>
  <c r="Q4193" i="35"/>
  <c r="P4193" i="35" s="1"/>
  <c r="Q4194" i="35"/>
  <c r="P4194" i="35" s="1"/>
  <c r="Q4195" i="35"/>
  <c r="P4195" i="35" s="1"/>
  <c r="Q4196" i="35"/>
  <c r="P4196" i="35" s="1"/>
  <c r="Q4197" i="35"/>
  <c r="P4197" i="35" s="1"/>
  <c r="Q4198" i="35"/>
  <c r="P4198" i="35" s="1"/>
  <c r="Q4199" i="35"/>
  <c r="P4199" i="35" s="1"/>
  <c r="Q4200" i="35"/>
  <c r="P4200" i="35" s="1"/>
  <c r="Q4201" i="35"/>
  <c r="P4201" i="35" s="1"/>
  <c r="Q4202" i="35"/>
  <c r="P4202" i="35" s="1"/>
  <c r="Q4203" i="35"/>
  <c r="P4203" i="35" s="1"/>
  <c r="Q4204" i="35"/>
  <c r="P4204" i="35" s="1"/>
  <c r="Q4205" i="35"/>
  <c r="P4205" i="35" s="1"/>
  <c r="Q4206" i="35"/>
  <c r="P4206" i="35" s="1"/>
  <c r="Q4207" i="35"/>
  <c r="P4207" i="35" s="1"/>
  <c r="Q4208" i="35"/>
  <c r="P4208" i="35" s="1"/>
  <c r="Q4209" i="35"/>
  <c r="P4209" i="35" s="1"/>
  <c r="Q4210" i="35"/>
  <c r="P4210" i="35" s="1"/>
  <c r="Q4211" i="35"/>
  <c r="P4211" i="35" s="1"/>
  <c r="Q4212" i="35"/>
  <c r="P4212" i="35" s="1"/>
  <c r="Q4213" i="35"/>
  <c r="P4213" i="35" s="1"/>
  <c r="Q4214" i="35"/>
  <c r="P4214" i="35" s="1"/>
  <c r="Q4215" i="35"/>
  <c r="P4215" i="35" s="1"/>
  <c r="Q4216" i="35"/>
  <c r="P4216" i="35" s="1"/>
  <c r="Q4217" i="35"/>
  <c r="P4217" i="35" s="1"/>
  <c r="Q4218" i="35"/>
  <c r="P4218" i="35" s="1"/>
  <c r="Q4219" i="35"/>
  <c r="P4219" i="35" s="1"/>
  <c r="Q4220" i="35"/>
  <c r="P4220" i="35" s="1"/>
  <c r="Q4221" i="35"/>
  <c r="P4221" i="35" s="1"/>
  <c r="Q4222" i="35"/>
  <c r="P4222" i="35" s="1"/>
  <c r="Q4223" i="35"/>
  <c r="P4223" i="35" s="1"/>
  <c r="Q4224" i="35"/>
  <c r="P4224" i="35" s="1"/>
  <c r="Q4225" i="35"/>
  <c r="P4225" i="35" s="1"/>
  <c r="Q4226" i="35"/>
  <c r="P4226" i="35" s="1"/>
  <c r="Q4227" i="35"/>
  <c r="P4227" i="35" s="1"/>
  <c r="Q4228" i="35"/>
  <c r="P4228" i="35" s="1"/>
  <c r="Q4229" i="35"/>
  <c r="P4229" i="35" s="1"/>
  <c r="Q4230" i="35"/>
  <c r="P4230" i="35" s="1"/>
  <c r="Q4231" i="35"/>
  <c r="P4231" i="35" s="1"/>
  <c r="Q4232" i="35"/>
  <c r="P4232" i="35" s="1"/>
  <c r="Q4233" i="35"/>
  <c r="P4233" i="35" s="1"/>
  <c r="Q4234" i="35"/>
  <c r="P4234" i="35" s="1"/>
  <c r="Q4235" i="35"/>
  <c r="P4235" i="35" s="1"/>
  <c r="Q4236" i="35"/>
  <c r="P4236" i="35" s="1"/>
  <c r="Q4237" i="35"/>
  <c r="P4237" i="35" s="1"/>
  <c r="Q4238" i="35"/>
  <c r="P4238" i="35" s="1"/>
  <c r="Q4239" i="35"/>
  <c r="P4239" i="35" s="1"/>
  <c r="Q4240" i="35"/>
  <c r="P4240" i="35" s="1"/>
  <c r="Q4241" i="35"/>
  <c r="P4241" i="35" s="1"/>
  <c r="Q4242" i="35"/>
  <c r="P4242" i="35" s="1"/>
  <c r="Q4243" i="35"/>
  <c r="P4243" i="35" s="1"/>
  <c r="Q4244" i="35"/>
  <c r="P4244" i="35" s="1"/>
  <c r="Q4245" i="35"/>
  <c r="P4245" i="35" s="1"/>
  <c r="Q4246" i="35"/>
  <c r="P4246" i="35" s="1"/>
  <c r="Q4247" i="35"/>
  <c r="P4247" i="35" s="1"/>
  <c r="Q4248" i="35"/>
  <c r="P4248" i="35" s="1"/>
  <c r="Q4249" i="35"/>
  <c r="P4249" i="35" s="1"/>
  <c r="Q4250" i="35"/>
  <c r="P4250" i="35" s="1"/>
  <c r="Q4251" i="35"/>
  <c r="P4251" i="35" s="1"/>
  <c r="Q4252" i="35"/>
  <c r="P4252" i="35" s="1"/>
  <c r="Q4253" i="35"/>
  <c r="P4253" i="35" s="1"/>
  <c r="Q4254" i="35"/>
  <c r="P4254" i="35" s="1"/>
  <c r="Q4255" i="35"/>
  <c r="P4255" i="35" s="1"/>
  <c r="Q4256" i="35"/>
  <c r="P4256" i="35" s="1"/>
  <c r="Q4257" i="35"/>
  <c r="P4257" i="35" s="1"/>
  <c r="Q4258" i="35"/>
  <c r="P4258" i="35" s="1"/>
  <c r="Q4259" i="35"/>
  <c r="P4259" i="35" s="1"/>
  <c r="Q4260" i="35"/>
  <c r="P4260" i="35" s="1"/>
  <c r="Q4261" i="35"/>
  <c r="P4261" i="35" s="1"/>
  <c r="Q4262" i="35"/>
  <c r="P4262" i="35" s="1"/>
  <c r="Q4263" i="35"/>
  <c r="P4263" i="35" s="1"/>
  <c r="Q4264" i="35"/>
  <c r="P4264" i="35" s="1"/>
  <c r="Q4265" i="35"/>
  <c r="P4265" i="35" s="1"/>
  <c r="Q4266" i="35"/>
  <c r="P4266" i="35" s="1"/>
  <c r="Q4267" i="35"/>
  <c r="P4267" i="35" s="1"/>
  <c r="Q4268" i="35"/>
  <c r="P4268" i="35" s="1"/>
  <c r="Q4269" i="35"/>
  <c r="P4269" i="35" s="1"/>
  <c r="Q4270" i="35"/>
  <c r="P4270" i="35" s="1"/>
  <c r="Q4271" i="35"/>
  <c r="P4271" i="35" s="1"/>
  <c r="Q4272" i="35"/>
  <c r="P4272" i="35" s="1"/>
  <c r="Q4273" i="35"/>
  <c r="P4273" i="35" s="1"/>
  <c r="Q4274" i="35"/>
  <c r="P4274" i="35" s="1"/>
  <c r="Q4275" i="35"/>
  <c r="P4275" i="35" s="1"/>
  <c r="Q4276" i="35"/>
  <c r="P4276" i="35" s="1"/>
  <c r="Q4277" i="35"/>
  <c r="P4277" i="35" s="1"/>
  <c r="Q4278" i="35"/>
  <c r="P4278" i="35" s="1"/>
  <c r="Q4279" i="35"/>
  <c r="P4279" i="35" s="1"/>
  <c r="Q4280" i="35"/>
  <c r="P4280" i="35" s="1"/>
  <c r="Q4281" i="35"/>
  <c r="P4281" i="35" s="1"/>
  <c r="Q4282" i="35"/>
  <c r="P4282" i="35" s="1"/>
  <c r="Q4283" i="35"/>
  <c r="P4283" i="35" s="1"/>
  <c r="Q4284" i="35"/>
  <c r="P4284" i="35" s="1"/>
  <c r="Q4285" i="35"/>
  <c r="P4285" i="35" s="1"/>
  <c r="Q4286" i="35"/>
  <c r="P4286" i="35" s="1"/>
  <c r="Q4287" i="35"/>
  <c r="P4287" i="35" s="1"/>
  <c r="Q4288" i="35"/>
  <c r="P4288" i="35" s="1"/>
  <c r="Q4289" i="35"/>
  <c r="P4289" i="35" s="1"/>
  <c r="Q4290" i="35"/>
  <c r="P4290" i="35" s="1"/>
  <c r="Q4291" i="35"/>
  <c r="P4291" i="35" s="1"/>
  <c r="Q4292" i="35"/>
  <c r="P4292" i="35" s="1"/>
  <c r="Q4293" i="35"/>
  <c r="P4293" i="35" s="1"/>
  <c r="Q4294" i="35"/>
  <c r="P4294" i="35" s="1"/>
  <c r="Q4295" i="35"/>
  <c r="P4295" i="35" s="1"/>
  <c r="Q4296" i="35"/>
  <c r="P4296" i="35" s="1"/>
  <c r="Q4297" i="35"/>
  <c r="P4297" i="35" s="1"/>
  <c r="Q4298" i="35"/>
  <c r="P4298" i="35" s="1"/>
  <c r="Q4299" i="35"/>
  <c r="P4299" i="35" s="1"/>
  <c r="Q4300" i="35"/>
  <c r="P4300" i="35" s="1"/>
  <c r="Q4301" i="35"/>
  <c r="P4301" i="35" s="1"/>
  <c r="Q4302" i="35"/>
  <c r="P4302" i="35" s="1"/>
  <c r="Q4303" i="35"/>
  <c r="P4303" i="35" s="1"/>
  <c r="Q4304" i="35"/>
  <c r="P4304" i="35" s="1"/>
  <c r="Q4305" i="35"/>
  <c r="P4305" i="35" s="1"/>
  <c r="Q4306" i="35"/>
  <c r="P4306" i="35" s="1"/>
  <c r="Q4307" i="35"/>
  <c r="P4307" i="35" s="1"/>
  <c r="Q4308" i="35"/>
  <c r="P4308" i="35" s="1"/>
  <c r="Q4309" i="35"/>
  <c r="P4309" i="35" s="1"/>
  <c r="Q4310" i="35"/>
  <c r="P4310" i="35" s="1"/>
  <c r="Q4311" i="35"/>
  <c r="P4311" i="35" s="1"/>
  <c r="Q4312" i="35"/>
  <c r="P4312" i="35" s="1"/>
  <c r="Q4313" i="35"/>
  <c r="P4313" i="35" s="1"/>
  <c r="Q4314" i="35"/>
  <c r="P4314" i="35" s="1"/>
  <c r="Q4315" i="35"/>
  <c r="P4315" i="35" s="1"/>
  <c r="Q4316" i="35"/>
  <c r="P4316" i="35" s="1"/>
  <c r="Q4317" i="35"/>
  <c r="P4317" i="35" s="1"/>
  <c r="Q4318" i="35"/>
  <c r="P4318" i="35" s="1"/>
  <c r="Q4319" i="35"/>
  <c r="P4319" i="35" s="1"/>
  <c r="Q4320" i="35"/>
  <c r="P4320" i="35" s="1"/>
  <c r="Q4321" i="35"/>
  <c r="P4321" i="35" s="1"/>
  <c r="Q4322" i="35"/>
  <c r="P4322" i="35" s="1"/>
  <c r="Q4323" i="35"/>
  <c r="P4323" i="35" s="1"/>
  <c r="Q4324" i="35"/>
  <c r="P4324" i="35" s="1"/>
  <c r="Q4325" i="35"/>
  <c r="P4325" i="35" s="1"/>
  <c r="Q4326" i="35"/>
  <c r="P4326" i="35" s="1"/>
  <c r="Q4327" i="35"/>
  <c r="P4327" i="35" s="1"/>
  <c r="Q4328" i="35"/>
  <c r="P4328" i="35" s="1"/>
  <c r="Q4329" i="35"/>
  <c r="P4329" i="35" s="1"/>
  <c r="Q4330" i="35"/>
  <c r="P4330" i="35" s="1"/>
  <c r="Q4331" i="35"/>
  <c r="P4331" i="35" s="1"/>
  <c r="Q4332" i="35"/>
  <c r="P4332" i="35" s="1"/>
  <c r="Q4333" i="35"/>
  <c r="P4333" i="35" s="1"/>
  <c r="Q4334" i="35"/>
  <c r="P4334" i="35" s="1"/>
  <c r="Q4335" i="35"/>
  <c r="P4335" i="35" s="1"/>
  <c r="Q4336" i="35"/>
  <c r="P4336" i="35" s="1"/>
  <c r="Q4337" i="35"/>
  <c r="P4337" i="35" s="1"/>
  <c r="Q4338" i="35"/>
  <c r="P4338" i="35" s="1"/>
  <c r="Q4339" i="35"/>
  <c r="P4339" i="35" s="1"/>
  <c r="Q4340" i="35"/>
  <c r="P4340" i="35" s="1"/>
  <c r="Q4341" i="35"/>
  <c r="P4341" i="35" s="1"/>
  <c r="Q4342" i="35"/>
  <c r="P4342" i="35" s="1"/>
  <c r="Q4343" i="35"/>
  <c r="P4343" i="35" s="1"/>
  <c r="Q4344" i="35"/>
  <c r="P4344" i="35" s="1"/>
  <c r="Q4345" i="35"/>
  <c r="P4345" i="35" s="1"/>
  <c r="Q4346" i="35"/>
  <c r="P4346" i="35" s="1"/>
  <c r="Q4347" i="35"/>
  <c r="P4347" i="35" s="1"/>
  <c r="Q4348" i="35"/>
  <c r="P4348" i="35" s="1"/>
  <c r="Q4349" i="35"/>
  <c r="P4349" i="35" s="1"/>
  <c r="Q4350" i="35"/>
  <c r="P4350" i="35" s="1"/>
  <c r="Q4351" i="35"/>
  <c r="P4351" i="35" s="1"/>
  <c r="Q4352" i="35"/>
  <c r="P4352" i="35" s="1"/>
  <c r="Q4353" i="35"/>
  <c r="P4353" i="35" s="1"/>
  <c r="Q4354" i="35"/>
  <c r="P4354" i="35" s="1"/>
  <c r="Q4355" i="35"/>
  <c r="P4355" i="35" s="1"/>
  <c r="Q4356" i="35"/>
  <c r="P4356" i="35" s="1"/>
  <c r="Q4357" i="35"/>
  <c r="P4357" i="35" s="1"/>
  <c r="Q4358" i="35"/>
  <c r="P4358" i="35" s="1"/>
  <c r="Q4359" i="35"/>
  <c r="P4359" i="35" s="1"/>
  <c r="Q4360" i="35"/>
  <c r="P4360" i="35" s="1"/>
  <c r="Q4361" i="35"/>
  <c r="P4361" i="35" s="1"/>
  <c r="Q4362" i="35"/>
  <c r="P4362" i="35" s="1"/>
  <c r="Q4363" i="35"/>
  <c r="P4363" i="35" s="1"/>
  <c r="Q4364" i="35"/>
  <c r="P4364" i="35" s="1"/>
  <c r="Q4365" i="35"/>
  <c r="P4365" i="35" s="1"/>
  <c r="Q4366" i="35"/>
  <c r="P4366" i="35" s="1"/>
  <c r="Q4367" i="35"/>
  <c r="P4367" i="35" s="1"/>
  <c r="Q4368" i="35"/>
  <c r="P4368" i="35" s="1"/>
  <c r="Q4369" i="35"/>
  <c r="P4369" i="35" s="1"/>
  <c r="Q4370" i="35"/>
  <c r="P4370" i="35" s="1"/>
  <c r="Q4371" i="35"/>
  <c r="P4371" i="35" s="1"/>
  <c r="Q4372" i="35"/>
  <c r="P4372" i="35" s="1"/>
  <c r="Q4373" i="35"/>
  <c r="P4373" i="35" s="1"/>
  <c r="Q4374" i="35"/>
  <c r="P4374" i="35" s="1"/>
  <c r="Q4375" i="35"/>
  <c r="P4375" i="35" s="1"/>
  <c r="Q4376" i="35"/>
  <c r="P4376" i="35" s="1"/>
  <c r="Q4377" i="35"/>
  <c r="P4377" i="35" s="1"/>
  <c r="Q4378" i="35"/>
  <c r="P4378" i="35" s="1"/>
  <c r="Q4379" i="35"/>
  <c r="P4379" i="35" s="1"/>
  <c r="Q4380" i="35"/>
  <c r="P4380" i="35" s="1"/>
  <c r="Q4381" i="35"/>
  <c r="P4381" i="35" s="1"/>
  <c r="Q4382" i="35"/>
  <c r="P4382" i="35" s="1"/>
  <c r="Q4383" i="35"/>
  <c r="P4383" i="35" s="1"/>
  <c r="Q4384" i="35"/>
  <c r="P4384" i="35" s="1"/>
  <c r="Q4385" i="35"/>
  <c r="P4385" i="35" s="1"/>
  <c r="Q4386" i="35"/>
  <c r="P4386" i="35" s="1"/>
  <c r="Q4387" i="35"/>
  <c r="P4387" i="35" s="1"/>
  <c r="Q4388" i="35"/>
  <c r="P4388" i="35" s="1"/>
  <c r="Q4389" i="35"/>
  <c r="P4389" i="35" s="1"/>
  <c r="Q4390" i="35"/>
  <c r="P4390" i="35" s="1"/>
  <c r="Q4391" i="35"/>
  <c r="P4391" i="35" s="1"/>
  <c r="Q4392" i="35"/>
  <c r="P4392" i="35" s="1"/>
  <c r="Q4393" i="35"/>
  <c r="P4393" i="35" s="1"/>
  <c r="Q4394" i="35"/>
  <c r="P4394" i="35" s="1"/>
  <c r="Q4395" i="35"/>
  <c r="P4395" i="35" s="1"/>
  <c r="Q4396" i="35"/>
  <c r="P4396" i="35" s="1"/>
  <c r="Q4397" i="35"/>
  <c r="P4397" i="35" s="1"/>
  <c r="Q4398" i="35"/>
  <c r="P4398" i="35" s="1"/>
  <c r="Q4399" i="35"/>
  <c r="P4399" i="35" s="1"/>
  <c r="Q4400" i="35"/>
  <c r="P4400" i="35" s="1"/>
  <c r="Q4401" i="35"/>
  <c r="P4401" i="35" s="1"/>
  <c r="Q4402" i="35"/>
  <c r="P4402" i="35" s="1"/>
  <c r="Q4403" i="35"/>
  <c r="P4403" i="35" s="1"/>
  <c r="Q4404" i="35"/>
  <c r="P4404" i="35" s="1"/>
  <c r="Q4405" i="35"/>
  <c r="P4405" i="35" s="1"/>
  <c r="Q4406" i="35"/>
  <c r="P4406" i="35" s="1"/>
  <c r="Q4407" i="35"/>
  <c r="P4407" i="35" s="1"/>
  <c r="Q4408" i="35"/>
  <c r="P4408" i="35" s="1"/>
  <c r="Q4409" i="35"/>
  <c r="P4409" i="35" s="1"/>
  <c r="Q4410" i="35"/>
  <c r="P4410" i="35" s="1"/>
  <c r="Q4411" i="35"/>
  <c r="P4411" i="35" s="1"/>
  <c r="Q4412" i="35"/>
  <c r="P4412" i="35" s="1"/>
  <c r="Q4413" i="35"/>
  <c r="P4413" i="35" s="1"/>
  <c r="Q4414" i="35"/>
  <c r="P4414" i="35" s="1"/>
  <c r="Q4415" i="35"/>
  <c r="P4415" i="35" s="1"/>
  <c r="Q4416" i="35"/>
  <c r="P4416" i="35" s="1"/>
  <c r="Q4417" i="35"/>
  <c r="P4417" i="35" s="1"/>
  <c r="Q4418" i="35"/>
  <c r="P4418" i="35" s="1"/>
  <c r="Q4419" i="35"/>
  <c r="P4419" i="35" s="1"/>
  <c r="Q4420" i="35"/>
  <c r="P4420" i="35" s="1"/>
  <c r="Q4421" i="35"/>
  <c r="P4421" i="35" s="1"/>
  <c r="Q4422" i="35"/>
  <c r="P4422" i="35" s="1"/>
  <c r="Q4423" i="35"/>
  <c r="P4423" i="35" s="1"/>
  <c r="Q4424" i="35"/>
  <c r="P4424" i="35" s="1"/>
  <c r="Q4425" i="35"/>
  <c r="P4425" i="35" s="1"/>
  <c r="Q4426" i="35"/>
  <c r="P4426" i="35" s="1"/>
  <c r="Q4427" i="35"/>
  <c r="P4427" i="35" s="1"/>
  <c r="Q4428" i="35"/>
  <c r="P4428" i="35" s="1"/>
  <c r="Q4429" i="35"/>
  <c r="P4429" i="35" s="1"/>
  <c r="Q4430" i="35"/>
  <c r="P4430" i="35" s="1"/>
  <c r="Q4431" i="35"/>
  <c r="P4431" i="35" s="1"/>
  <c r="Q4432" i="35"/>
  <c r="P4432" i="35" s="1"/>
  <c r="Q4433" i="35"/>
  <c r="P4433" i="35" s="1"/>
  <c r="Q4434" i="35"/>
  <c r="P4434" i="35" s="1"/>
  <c r="Q4435" i="35"/>
  <c r="P4435" i="35" s="1"/>
  <c r="Q4436" i="35"/>
  <c r="P4436" i="35" s="1"/>
  <c r="Q4437" i="35"/>
  <c r="P4437" i="35" s="1"/>
  <c r="Q4438" i="35"/>
  <c r="P4438" i="35" s="1"/>
  <c r="Q4439" i="35"/>
  <c r="P4439" i="35" s="1"/>
  <c r="Q4440" i="35"/>
  <c r="P4440" i="35" s="1"/>
  <c r="Q4441" i="35"/>
  <c r="P4441" i="35" s="1"/>
  <c r="Q4442" i="35"/>
  <c r="P4442" i="35" s="1"/>
  <c r="Q4443" i="35"/>
  <c r="P4443" i="35" s="1"/>
  <c r="Q4444" i="35"/>
  <c r="P4444" i="35" s="1"/>
  <c r="Q4445" i="35"/>
  <c r="P4445" i="35" s="1"/>
  <c r="Q4446" i="35"/>
  <c r="P4446" i="35" s="1"/>
  <c r="Q4447" i="35"/>
  <c r="P4447" i="35" s="1"/>
  <c r="Q4448" i="35"/>
  <c r="P4448" i="35" s="1"/>
  <c r="Q4449" i="35"/>
  <c r="P4449" i="35" s="1"/>
  <c r="Q4450" i="35"/>
  <c r="P4450" i="35" s="1"/>
  <c r="Q4451" i="35"/>
  <c r="P4451" i="35" s="1"/>
  <c r="Q4452" i="35"/>
  <c r="P4452" i="35" s="1"/>
  <c r="Q4453" i="35"/>
  <c r="P4453" i="35" s="1"/>
  <c r="Q4454" i="35"/>
  <c r="P4454" i="35" s="1"/>
  <c r="Q4455" i="35"/>
  <c r="P4455" i="35" s="1"/>
  <c r="Q4456" i="35"/>
  <c r="P4456" i="35" s="1"/>
  <c r="Q4457" i="35"/>
  <c r="P4457" i="35" s="1"/>
  <c r="Q4458" i="35"/>
  <c r="P4458" i="35" s="1"/>
  <c r="Q4459" i="35"/>
  <c r="P4459" i="35" s="1"/>
  <c r="Q4460" i="35"/>
  <c r="P4460" i="35" s="1"/>
  <c r="Q4461" i="35"/>
  <c r="P4461" i="35" s="1"/>
  <c r="Q4462" i="35"/>
  <c r="P4462" i="35" s="1"/>
  <c r="Q4463" i="35"/>
  <c r="P4463" i="35" s="1"/>
  <c r="Q4464" i="35"/>
  <c r="P4464" i="35" s="1"/>
  <c r="Q4465" i="35"/>
  <c r="P4465" i="35" s="1"/>
  <c r="Q4466" i="35"/>
  <c r="P4466" i="35" s="1"/>
  <c r="Q4467" i="35"/>
  <c r="P4467" i="35" s="1"/>
  <c r="Q4468" i="35"/>
  <c r="P4468" i="35" s="1"/>
  <c r="Q4469" i="35"/>
  <c r="P4469" i="35" s="1"/>
  <c r="Q4470" i="35"/>
  <c r="P4470" i="35" s="1"/>
  <c r="Q4471" i="35"/>
  <c r="P4471" i="35" s="1"/>
  <c r="Q4472" i="35"/>
  <c r="P4472" i="35" s="1"/>
  <c r="Q4473" i="35"/>
  <c r="P4473" i="35" s="1"/>
  <c r="Q4474" i="35"/>
  <c r="P4474" i="35" s="1"/>
  <c r="Q4475" i="35"/>
  <c r="P4475" i="35" s="1"/>
  <c r="Q4476" i="35"/>
  <c r="P4476" i="35" s="1"/>
  <c r="R9" i="35"/>
  <c r="R10" i="35"/>
  <c r="R11" i="35"/>
  <c r="R12" i="35"/>
  <c r="S12" i="35" s="1"/>
  <c r="R13" i="35"/>
  <c r="R14" i="35"/>
  <c r="R15" i="35"/>
  <c r="R16" i="35"/>
  <c r="R17" i="35"/>
  <c r="R18" i="35"/>
  <c r="R19" i="35"/>
  <c r="R20" i="35"/>
  <c r="R21" i="35"/>
  <c r="R22" i="35"/>
  <c r="R23" i="35"/>
  <c r="R24" i="35"/>
  <c r="S24" i="35" s="1"/>
  <c r="R25" i="35"/>
  <c r="R26" i="35"/>
  <c r="R27" i="35"/>
  <c r="R28" i="35"/>
  <c r="R29" i="35"/>
  <c r="R30" i="35"/>
  <c r="R31" i="35"/>
  <c r="R32" i="35"/>
  <c r="R33" i="35"/>
  <c r="R34" i="35"/>
  <c r="R35" i="35"/>
  <c r="R36" i="35"/>
  <c r="R37" i="35"/>
  <c r="R38" i="35"/>
  <c r="R39" i="35"/>
  <c r="R40" i="35"/>
  <c r="R41" i="35"/>
  <c r="R42" i="35"/>
  <c r="R43" i="35"/>
  <c r="R44" i="35"/>
  <c r="R45" i="35"/>
  <c r="R46" i="35"/>
  <c r="R47" i="35"/>
  <c r="R48" i="35"/>
  <c r="R49" i="35"/>
  <c r="R50" i="35"/>
  <c r="R51" i="35"/>
  <c r="R52" i="35"/>
  <c r="R53" i="35"/>
  <c r="R54" i="35"/>
  <c r="R55" i="35"/>
  <c r="R56" i="35"/>
  <c r="R57" i="35"/>
  <c r="R58" i="35"/>
  <c r="R59" i="35"/>
  <c r="R60" i="35"/>
  <c r="R61" i="35"/>
  <c r="R62" i="35"/>
  <c r="R63" i="35"/>
  <c r="R64" i="35"/>
  <c r="R65" i="35"/>
  <c r="R66" i="35"/>
  <c r="R67" i="35"/>
  <c r="R68" i="35"/>
  <c r="R69" i="35"/>
  <c r="R70" i="35"/>
  <c r="R71" i="35"/>
  <c r="R72" i="35"/>
  <c r="R73" i="35"/>
  <c r="R74" i="35"/>
  <c r="R75" i="35"/>
  <c r="R76" i="35"/>
  <c r="R77" i="35"/>
  <c r="R78" i="35"/>
  <c r="R79" i="35"/>
  <c r="R80" i="35"/>
  <c r="R81" i="35"/>
  <c r="R82" i="35"/>
  <c r="R83" i="35"/>
  <c r="R84" i="35"/>
  <c r="S84" i="35" s="1"/>
  <c r="R85" i="35"/>
  <c r="R86" i="35"/>
  <c r="R87" i="35"/>
  <c r="R88" i="35"/>
  <c r="R89" i="35"/>
  <c r="R90" i="35"/>
  <c r="R91" i="35"/>
  <c r="R92" i="35"/>
  <c r="R93" i="35"/>
  <c r="R94" i="35"/>
  <c r="R95" i="35"/>
  <c r="R96" i="35"/>
  <c r="R97" i="35"/>
  <c r="R98" i="35"/>
  <c r="R99" i="35"/>
  <c r="R100" i="35"/>
  <c r="R101" i="35"/>
  <c r="R102" i="35"/>
  <c r="R103" i="35"/>
  <c r="R104" i="35"/>
  <c r="R105" i="35"/>
  <c r="R106" i="35"/>
  <c r="R107" i="35"/>
  <c r="R108" i="35"/>
  <c r="R109" i="35"/>
  <c r="R110" i="35"/>
  <c r="R111" i="35"/>
  <c r="R112" i="35"/>
  <c r="R113" i="35"/>
  <c r="R114" i="35"/>
  <c r="R115" i="35"/>
  <c r="R116" i="35"/>
  <c r="R117" i="35"/>
  <c r="R118" i="35"/>
  <c r="R119" i="35"/>
  <c r="R120" i="35"/>
  <c r="R121" i="35"/>
  <c r="R122" i="35"/>
  <c r="R123" i="35"/>
  <c r="R124" i="35"/>
  <c r="R125" i="35"/>
  <c r="R126" i="35"/>
  <c r="R127" i="35"/>
  <c r="R128" i="35"/>
  <c r="R129" i="35"/>
  <c r="R130" i="35"/>
  <c r="R131" i="35"/>
  <c r="R132" i="35"/>
  <c r="R133" i="35"/>
  <c r="R134" i="35"/>
  <c r="R135" i="35"/>
  <c r="R136" i="35"/>
  <c r="R137" i="35"/>
  <c r="R138" i="35"/>
  <c r="R139" i="35"/>
  <c r="R140" i="35"/>
  <c r="R141" i="35"/>
  <c r="R142" i="35"/>
  <c r="R143" i="35"/>
  <c r="R144" i="35"/>
  <c r="R145" i="35"/>
  <c r="R146" i="35"/>
  <c r="R147" i="35"/>
  <c r="R148" i="35"/>
  <c r="R149" i="35"/>
  <c r="R150" i="35"/>
  <c r="R151" i="35"/>
  <c r="R152" i="35"/>
  <c r="R153" i="35"/>
  <c r="R154" i="35"/>
  <c r="R155" i="35"/>
  <c r="R156" i="35"/>
  <c r="R157" i="35"/>
  <c r="R158" i="35"/>
  <c r="R159" i="35"/>
  <c r="R160" i="35"/>
  <c r="R161" i="35"/>
  <c r="R162" i="35"/>
  <c r="S162" i="35" s="1"/>
  <c r="R163" i="35"/>
  <c r="R164" i="35"/>
  <c r="R165" i="35"/>
  <c r="R166" i="35"/>
  <c r="R167" i="35"/>
  <c r="R168" i="35"/>
  <c r="R169" i="35"/>
  <c r="R170" i="35"/>
  <c r="R171" i="35"/>
  <c r="R172" i="35"/>
  <c r="R173" i="35"/>
  <c r="R174" i="35"/>
  <c r="R175" i="35"/>
  <c r="R176" i="35"/>
  <c r="R177" i="35"/>
  <c r="R178" i="35"/>
  <c r="R179" i="35"/>
  <c r="R180" i="35"/>
  <c r="R181" i="35"/>
  <c r="R182" i="35"/>
  <c r="R183" i="35"/>
  <c r="R184" i="35"/>
  <c r="R185" i="35"/>
  <c r="R186" i="35"/>
  <c r="R187" i="35"/>
  <c r="R188" i="35"/>
  <c r="R189" i="35"/>
  <c r="R190" i="35"/>
  <c r="R191" i="35"/>
  <c r="R192" i="35"/>
  <c r="R193" i="35"/>
  <c r="R194" i="35"/>
  <c r="R195" i="35"/>
  <c r="R196" i="35"/>
  <c r="R197" i="35"/>
  <c r="R198" i="35"/>
  <c r="R199" i="35"/>
  <c r="R200" i="35"/>
  <c r="R201" i="35"/>
  <c r="R202" i="35"/>
  <c r="R203" i="35"/>
  <c r="R204" i="35"/>
  <c r="S204" i="35" s="1"/>
  <c r="R205" i="35"/>
  <c r="R206" i="35"/>
  <c r="R207" i="35"/>
  <c r="R208" i="35"/>
  <c r="R209" i="35"/>
  <c r="R210" i="35"/>
  <c r="R211" i="35"/>
  <c r="R212" i="35"/>
  <c r="R213" i="35"/>
  <c r="R214" i="35"/>
  <c r="R215" i="35"/>
  <c r="R216" i="35"/>
  <c r="R217" i="35"/>
  <c r="R218" i="35"/>
  <c r="R219" i="35"/>
  <c r="R220" i="35"/>
  <c r="R221" i="35"/>
  <c r="R222" i="35"/>
  <c r="R223" i="35"/>
  <c r="R224" i="35"/>
  <c r="R225" i="35"/>
  <c r="R226" i="35"/>
  <c r="R227" i="35"/>
  <c r="R228" i="35"/>
  <c r="R229" i="35"/>
  <c r="R230" i="35"/>
  <c r="R231" i="35"/>
  <c r="R232" i="35"/>
  <c r="R233" i="35"/>
  <c r="R234" i="35"/>
  <c r="R235" i="35"/>
  <c r="R236" i="35"/>
  <c r="R237" i="35"/>
  <c r="R238" i="35"/>
  <c r="R239" i="35"/>
  <c r="R240" i="35"/>
  <c r="R241" i="35"/>
  <c r="R242" i="35"/>
  <c r="R243" i="35"/>
  <c r="R244" i="35"/>
  <c r="R245" i="35"/>
  <c r="R246" i="35"/>
  <c r="R247" i="35"/>
  <c r="R248" i="35"/>
  <c r="R249" i="35"/>
  <c r="R250" i="35"/>
  <c r="R251" i="35"/>
  <c r="R252" i="35"/>
  <c r="R253" i="35"/>
  <c r="R254" i="35"/>
  <c r="R255" i="35"/>
  <c r="R256" i="35"/>
  <c r="R257" i="35"/>
  <c r="R258" i="35"/>
  <c r="R259" i="35"/>
  <c r="R260" i="35"/>
  <c r="R261" i="35"/>
  <c r="R262" i="35"/>
  <c r="R263" i="35"/>
  <c r="R264" i="35"/>
  <c r="R265" i="35"/>
  <c r="R266" i="35"/>
  <c r="R267" i="35"/>
  <c r="R268" i="35"/>
  <c r="R269" i="35"/>
  <c r="R270" i="35"/>
  <c r="R271" i="35"/>
  <c r="R272" i="35"/>
  <c r="R273" i="35"/>
  <c r="R274" i="35"/>
  <c r="R275" i="35"/>
  <c r="R276" i="35"/>
  <c r="S276" i="35" s="1"/>
  <c r="R277" i="35"/>
  <c r="R278" i="35"/>
  <c r="R279" i="35"/>
  <c r="R280" i="35"/>
  <c r="R281" i="35"/>
  <c r="R282" i="35"/>
  <c r="R283" i="35"/>
  <c r="R284" i="35"/>
  <c r="R285" i="35"/>
  <c r="R286" i="35"/>
  <c r="R287" i="35"/>
  <c r="R288" i="35"/>
  <c r="S288" i="35" s="1"/>
  <c r="R289" i="35"/>
  <c r="R290" i="35"/>
  <c r="R291" i="35"/>
  <c r="R292" i="35"/>
  <c r="R293" i="35"/>
  <c r="R294" i="35"/>
  <c r="R295" i="35"/>
  <c r="R296" i="35"/>
  <c r="R297" i="35"/>
  <c r="R298" i="35"/>
  <c r="R299" i="35"/>
  <c r="R300" i="35"/>
  <c r="R301" i="35"/>
  <c r="R302" i="35"/>
  <c r="R303" i="35"/>
  <c r="R304" i="35"/>
  <c r="R305" i="35"/>
  <c r="R306" i="35"/>
  <c r="S306" i="35" s="1"/>
  <c r="R307" i="35"/>
  <c r="R308" i="35"/>
  <c r="R309" i="35"/>
  <c r="R310" i="35"/>
  <c r="R311" i="35"/>
  <c r="R312" i="35"/>
  <c r="S312" i="35" s="1"/>
  <c r="R313" i="35"/>
  <c r="R314" i="35"/>
  <c r="R315" i="35"/>
  <c r="R316" i="35"/>
  <c r="R317" i="35"/>
  <c r="R318" i="35"/>
  <c r="R319" i="35"/>
  <c r="R320" i="35"/>
  <c r="R321" i="35"/>
  <c r="R322" i="35"/>
  <c r="R323" i="35"/>
  <c r="R324" i="35"/>
  <c r="S324" i="35" s="1"/>
  <c r="R325" i="35"/>
  <c r="R326" i="35"/>
  <c r="R327" i="35"/>
  <c r="R328" i="35"/>
  <c r="R329" i="35"/>
  <c r="R330" i="35"/>
  <c r="R331" i="35"/>
  <c r="R332" i="35"/>
  <c r="R333" i="35"/>
  <c r="R334" i="35"/>
  <c r="R335" i="35"/>
  <c r="R336" i="35"/>
  <c r="S336" i="35" s="1"/>
  <c r="R337" i="35"/>
  <c r="R338" i="35"/>
  <c r="R339" i="35"/>
  <c r="R340" i="35"/>
  <c r="R341" i="35"/>
  <c r="R342" i="35"/>
  <c r="R343" i="35"/>
  <c r="R344" i="35"/>
  <c r="R345" i="35"/>
  <c r="R346" i="35"/>
  <c r="R347" i="35"/>
  <c r="R348" i="35"/>
  <c r="S348" i="35" s="1"/>
  <c r="R349" i="35"/>
  <c r="R350" i="35"/>
  <c r="R351" i="35"/>
  <c r="R352" i="35"/>
  <c r="R353" i="35"/>
  <c r="R354" i="35"/>
  <c r="S354" i="35" s="1"/>
  <c r="R355" i="35"/>
  <c r="R356" i="35"/>
  <c r="R357" i="35"/>
  <c r="R358" i="35"/>
  <c r="R359" i="35"/>
  <c r="R360" i="35"/>
  <c r="S360" i="35" s="1"/>
  <c r="R361" i="35"/>
  <c r="R362" i="35"/>
  <c r="R363" i="35"/>
  <c r="R364" i="35"/>
  <c r="R365" i="35"/>
  <c r="R366" i="35"/>
  <c r="S366" i="35" s="1"/>
  <c r="R367" i="35"/>
  <c r="R368" i="35"/>
  <c r="R369" i="35"/>
  <c r="R370" i="35"/>
  <c r="R371" i="35"/>
  <c r="R372" i="35"/>
  <c r="R373" i="35"/>
  <c r="R374" i="35"/>
  <c r="R375" i="35"/>
  <c r="R376" i="35"/>
  <c r="R377" i="35"/>
  <c r="R378" i="35"/>
  <c r="R379" i="35"/>
  <c r="R380" i="35"/>
  <c r="R381" i="35"/>
  <c r="R382" i="35"/>
  <c r="R383" i="35"/>
  <c r="R384" i="35"/>
  <c r="R385" i="35"/>
  <c r="R386" i="35"/>
  <c r="R387" i="35"/>
  <c r="R388" i="35"/>
  <c r="R389" i="35"/>
  <c r="R390" i="35"/>
  <c r="R391" i="35"/>
  <c r="R392" i="35"/>
  <c r="R393" i="35"/>
  <c r="R394" i="35"/>
  <c r="R395" i="35"/>
  <c r="R396" i="35"/>
  <c r="S396" i="35" s="1"/>
  <c r="R397" i="35"/>
  <c r="R398" i="35"/>
  <c r="R399" i="35"/>
  <c r="R400" i="35"/>
  <c r="R401" i="35"/>
  <c r="R402" i="35"/>
  <c r="R403" i="35"/>
  <c r="R404" i="35"/>
  <c r="R405" i="35"/>
  <c r="R406" i="35"/>
  <c r="R407" i="35"/>
  <c r="R408" i="35"/>
  <c r="R409" i="35"/>
  <c r="R410" i="35"/>
  <c r="R411" i="35"/>
  <c r="R412" i="35"/>
  <c r="R413" i="35"/>
  <c r="R414" i="35"/>
  <c r="R415" i="35"/>
  <c r="R416" i="35"/>
  <c r="R417" i="35"/>
  <c r="R418" i="35"/>
  <c r="R419" i="35"/>
  <c r="R420" i="35"/>
  <c r="S420" i="35" s="1"/>
  <c r="R421" i="35"/>
  <c r="R422" i="35"/>
  <c r="R423" i="35"/>
  <c r="R424" i="35"/>
  <c r="R425" i="35"/>
  <c r="R426" i="35"/>
  <c r="S426" i="35" s="1"/>
  <c r="R427" i="35"/>
  <c r="R428" i="35"/>
  <c r="R429" i="35"/>
  <c r="R430" i="35"/>
  <c r="R431" i="35"/>
  <c r="R432" i="35"/>
  <c r="R433" i="35"/>
  <c r="R434" i="35"/>
  <c r="R435" i="35"/>
  <c r="R436" i="35"/>
  <c r="R437" i="35"/>
  <c r="R438" i="35"/>
  <c r="R439" i="35"/>
  <c r="R440" i="35"/>
  <c r="R441" i="35"/>
  <c r="R442" i="35"/>
  <c r="R443" i="35"/>
  <c r="R444" i="35"/>
  <c r="R445" i="35"/>
  <c r="R446" i="35"/>
  <c r="R447" i="35"/>
  <c r="R448" i="35"/>
  <c r="R449" i="35"/>
  <c r="R450" i="35"/>
  <c r="R451" i="35"/>
  <c r="R452" i="35"/>
  <c r="R453" i="35"/>
  <c r="R454" i="35"/>
  <c r="R455" i="35"/>
  <c r="R456" i="35"/>
  <c r="R457" i="35"/>
  <c r="R458" i="35"/>
  <c r="R459" i="35"/>
  <c r="R460" i="35"/>
  <c r="R461" i="35"/>
  <c r="R462" i="35"/>
  <c r="S462" i="35" s="1"/>
  <c r="R463" i="35"/>
  <c r="R464" i="35"/>
  <c r="R465" i="35"/>
  <c r="R466" i="35"/>
  <c r="R467" i="35"/>
  <c r="R468" i="35"/>
  <c r="R469" i="35"/>
  <c r="R470" i="35"/>
  <c r="R471" i="35"/>
  <c r="R472" i="35"/>
  <c r="R473" i="35"/>
  <c r="R474" i="35"/>
  <c r="S474" i="35" s="1"/>
  <c r="R475" i="35"/>
  <c r="R476" i="35"/>
  <c r="R477" i="35"/>
  <c r="R478" i="35"/>
  <c r="R479" i="35"/>
  <c r="R480" i="35"/>
  <c r="R481" i="35"/>
  <c r="R482" i="35"/>
  <c r="R483" i="35"/>
  <c r="R484" i="35"/>
  <c r="R485" i="35"/>
  <c r="R486" i="35"/>
  <c r="S486" i="35" s="1"/>
  <c r="R487" i="35"/>
  <c r="R488" i="35"/>
  <c r="R489" i="35"/>
  <c r="R490" i="35"/>
  <c r="R491" i="35"/>
  <c r="R492" i="35"/>
  <c r="R493" i="35"/>
  <c r="R494" i="35"/>
  <c r="R495" i="35"/>
  <c r="R496" i="35"/>
  <c r="R497" i="35"/>
  <c r="R498" i="35"/>
  <c r="R499" i="35"/>
  <c r="R500" i="35"/>
  <c r="R501" i="35"/>
  <c r="R502" i="35"/>
  <c r="R503" i="35"/>
  <c r="R504" i="35"/>
  <c r="R505" i="35"/>
  <c r="R506" i="35"/>
  <c r="R507" i="35"/>
  <c r="R508" i="35"/>
  <c r="R509" i="35"/>
  <c r="R510" i="35"/>
  <c r="R511" i="35"/>
  <c r="R512" i="35"/>
  <c r="R513" i="35"/>
  <c r="R514" i="35"/>
  <c r="R515" i="35"/>
  <c r="R516" i="35"/>
  <c r="R517" i="35"/>
  <c r="R518" i="35"/>
  <c r="R519" i="35"/>
  <c r="R520" i="35"/>
  <c r="R521" i="35"/>
  <c r="R522" i="35"/>
  <c r="R523" i="35"/>
  <c r="R524" i="35"/>
  <c r="R525" i="35"/>
  <c r="R526" i="35"/>
  <c r="R527" i="35"/>
  <c r="R528" i="35"/>
  <c r="S528" i="35" s="1"/>
  <c r="R529" i="35"/>
  <c r="R530" i="35"/>
  <c r="R531" i="35"/>
  <c r="R532" i="35"/>
  <c r="R533" i="35"/>
  <c r="R534" i="35"/>
  <c r="S534" i="35" s="1"/>
  <c r="R535" i="35"/>
  <c r="R536" i="35"/>
  <c r="R537" i="35"/>
  <c r="R538" i="35"/>
  <c r="R539" i="35"/>
  <c r="R540" i="35"/>
  <c r="S540" i="35" s="1"/>
  <c r="R541" i="35"/>
  <c r="R542" i="35"/>
  <c r="R543" i="35"/>
  <c r="R544" i="35"/>
  <c r="R545" i="35"/>
  <c r="R546" i="35"/>
  <c r="S546" i="35" s="1"/>
  <c r="R547" i="35"/>
  <c r="R548" i="35"/>
  <c r="R549" i="35"/>
  <c r="R550" i="35"/>
  <c r="R551" i="35"/>
  <c r="R552" i="35"/>
  <c r="R553" i="35"/>
  <c r="R554" i="35"/>
  <c r="R555" i="35"/>
  <c r="R556" i="35"/>
  <c r="R557" i="35"/>
  <c r="R558" i="35"/>
  <c r="S558" i="35" s="1"/>
  <c r="R559" i="35"/>
  <c r="R560" i="35"/>
  <c r="R561" i="35"/>
  <c r="R562" i="35"/>
  <c r="R563" i="35"/>
  <c r="R564" i="35"/>
  <c r="R565" i="35"/>
  <c r="R566" i="35"/>
  <c r="R567" i="35"/>
  <c r="R568" i="35"/>
  <c r="R569" i="35"/>
  <c r="R570" i="35"/>
  <c r="S570" i="35" s="1"/>
  <c r="R571" i="35"/>
  <c r="R572" i="35"/>
  <c r="R573" i="35"/>
  <c r="R574" i="35"/>
  <c r="R575" i="35"/>
  <c r="R576" i="35"/>
  <c r="R577" i="35"/>
  <c r="R578" i="35"/>
  <c r="R579" i="35"/>
  <c r="R580" i="35"/>
  <c r="R581" i="35"/>
  <c r="R582" i="35"/>
  <c r="S582" i="35" s="1"/>
  <c r="R583" i="35"/>
  <c r="R584" i="35"/>
  <c r="R585" i="35"/>
  <c r="R586" i="35"/>
  <c r="R587" i="35"/>
  <c r="R588" i="35"/>
  <c r="R589" i="35"/>
  <c r="R590" i="35"/>
  <c r="R591" i="35"/>
  <c r="R592" i="35"/>
  <c r="R593" i="35"/>
  <c r="R594" i="35"/>
  <c r="R595" i="35"/>
  <c r="R596" i="35"/>
  <c r="R597" i="35"/>
  <c r="R598" i="35"/>
  <c r="R599" i="35"/>
  <c r="R600" i="35"/>
  <c r="R601" i="35"/>
  <c r="R602" i="35"/>
  <c r="R603" i="35"/>
  <c r="R604" i="35"/>
  <c r="R605" i="35"/>
  <c r="R606" i="35"/>
  <c r="S606" i="35" s="1"/>
  <c r="R607" i="35"/>
  <c r="R608" i="35"/>
  <c r="R609" i="35"/>
  <c r="R610" i="35"/>
  <c r="R611" i="35"/>
  <c r="R612" i="35"/>
  <c r="S612" i="35" s="1"/>
  <c r="R613" i="35"/>
  <c r="R614" i="35"/>
  <c r="R615" i="35"/>
  <c r="R616" i="35"/>
  <c r="R617" i="35"/>
  <c r="R618" i="35"/>
  <c r="R619" i="35"/>
  <c r="R620" i="35"/>
  <c r="R621" i="35"/>
  <c r="R622" i="35"/>
  <c r="R623" i="35"/>
  <c r="R624" i="35"/>
  <c r="R625" i="35"/>
  <c r="R626" i="35"/>
  <c r="R627" i="35"/>
  <c r="R628" i="35"/>
  <c r="R629" i="35"/>
  <c r="R630" i="35"/>
  <c r="S630" i="35" s="1"/>
  <c r="R631" i="35"/>
  <c r="R632" i="35"/>
  <c r="R633" i="35"/>
  <c r="R634" i="35"/>
  <c r="R635" i="35"/>
  <c r="R636" i="35"/>
  <c r="S636" i="35" s="1"/>
  <c r="R637" i="35"/>
  <c r="R638" i="35"/>
  <c r="R639" i="35"/>
  <c r="R640" i="35"/>
  <c r="R641" i="35"/>
  <c r="R642" i="35"/>
  <c r="S642" i="35" s="1"/>
  <c r="R643" i="35"/>
  <c r="R644" i="35"/>
  <c r="R645" i="35"/>
  <c r="R646" i="35"/>
  <c r="R647" i="35"/>
  <c r="R648" i="35"/>
  <c r="S648" i="35" s="1"/>
  <c r="R649" i="35"/>
  <c r="R650" i="35"/>
  <c r="R651" i="35"/>
  <c r="R652" i="35"/>
  <c r="R653" i="35"/>
  <c r="R654" i="35"/>
  <c r="S654" i="35" s="1"/>
  <c r="R655" i="35"/>
  <c r="R656" i="35"/>
  <c r="R657" i="35"/>
  <c r="R658" i="35"/>
  <c r="R659" i="35"/>
  <c r="R660" i="35"/>
  <c r="R661" i="35"/>
  <c r="R662" i="35"/>
  <c r="R663" i="35"/>
  <c r="R664" i="35"/>
  <c r="R665" i="35"/>
  <c r="R666" i="35"/>
  <c r="S666" i="35" s="1"/>
  <c r="R667" i="35"/>
  <c r="R668" i="35"/>
  <c r="R669" i="35"/>
  <c r="R670" i="35"/>
  <c r="R671" i="35"/>
  <c r="R672" i="35"/>
  <c r="S672" i="35" s="1"/>
  <c r="R673" i="35"/>
  <c r="R674" i="35"/>
  <c r="R675" i="35"/>
  <c r="R676" i="35"/>
  <c r="R677" i="35"/>
  <c r="R678" i="35"/>
  <c r="R679" i="35"/>
  <c r="R680" i="35"/>
  <c r="R681" i="35"/>
  <c r="R682" i="35"/>
  <c r="R683" i="35"/>
  <c r="R684" i="35"/>
  <c r="R685" i="35"/>
  <c r="R686" i="35"/>
  <c r="R687" i="35"/>
  <c r="R688" i="35"/>
  <c r="R689" i="35"/>
  <c r="R690" i="35"/>
  <c r="S690" i="35" s="1"/>
  <c r="R691" i="35"/>
  <c r="R692" i="35"/>
  <c r="R693" i="35"/>
  <c r="R694" i="35"/>
  <c r="R695" i="35"/>
  <c r="R696" i="35"/>
  <c r="S696" i="35" s="1"/>
  <c r="R697" i="35"/>
  <c r="R698" i="35"/>
  <c r="R699" i="35"/>
  <c r="R700" i="35"/>
  <c r="R701" i="35"/>
  <c r="R702" i="35"/>
  <c r="S702" i="35" s="1"/>
  <c r="R703" i="35"/>
  <c r="R704" i="35"/>
  <c r="R705" i="35"/>
  <c r="R706" i="35"/>
  <c r="R707" i="35"/>
  <c r="R708" i="35"/>
  <c r="R709" i="35"/>
  <c r="R710" i="35"/>
  <c r="R711" i="35"/>
  <c r="R712" i="35"/>
  <c r="R713" i="35"/>
  <c r="R714" i="35"/>
  <c r="S714" i="35" s="1"/>
  <c r="R715" i="35"/>
  <c r="R716" i="35"/>
  <c r="R717" i="35"/>
  <c r="R718" i="35"/>
  <c r="R719" i="35"/>
  <c r="R720" i="35"/>
  <c r="R721" i="35"/>
  <c r="R722" i="35"/>
  <c r="R723" i="35"/>
  <c r="R724" i="35"/>
  <c r="R725" i="35"/>
  <c r="R726" i="35"/>
  <c r="S726" i="35" s="1"/>
  <c r="R727" i="35"/>
  <c r="R728" i="35"/>
  <c r="R729" i="35"/>
  <c r="R730" i="35"/>
  <c r="R731" i="35"/>
  <c r="R732" i="35"/>
  <c r="S732" i="35" s="1"/>
  <c r="R733" i="35"/>
  <c r="R734" i="35"/>
  <c r="R735" i="35"/>
  <c r="R736" i="35"/>
  <c r="R737" i="35"/>
  <c r="R738" i="35"/>
  <c r="R739" i="35"/>
  <c r="R740" i="35"/>
  <c r="R741" i="35"/>
  <c r="R742" i="35"/>
  <c r="R743" i="35"/>
  <c r="R744" i="35"/>
  <c r="R745" i="35"/>
  <c r="R746" i="35"/>
  <c r="R747" i="35"/>
  <c r="R748" i="35"/>
  <c r="R749" i="35"/>
  <c r="R750" i="35"/>
  <c r="R751" i="35"/>
  <c r="R752" i="35"/>
  <c r="R753" i="35"/>
  <c r="R754" i="35"/>
  <c r="R755" i="35"/>
  <c r="R756" i="35"/>
  <c r="S756" i="35" s="1"/>
  <c r="R757" i="35"/>
  <c r="R758" i="35"/>
  <c r="R759" i="35"/>
  <c r="R760" i="35"/>
  <c r="R761" i="35"/>
  <c r="R762" i="35"/>
  <c r="R763" i="35"/>
  <c r="R764" i="35"/>
  <c r="R765" i="35"/>
  <c r="R766" i="35"/>
  <c r="R767" i="35"/>
  <c r="R768" i="35"/>
  <c r="S768" i="35" s="1"/>
  <c r="R769" i="35"/>
  <c r="R770" i="35"/>
  <c r="R771" i="35"/>
  <c r="R772" i="35"/>
  <c r="R773" i="35"/>
  <c r="R774" i="35"/>
  <c r="R775" i="35"/>
  <c r="R776" i="35"/>
  <c r="R777" i="35"/>
  <c r="R778" i="35"/>
  <c r="R779" i="35"/>
  <c r="R780" i="35"/>
  <c r="S780" i="35" s="1"/>
  <c r="R781" i="35"/>
  <c r="R782" i="35"/>
  <c r="R783" i="35"/>
  <c r="R784" i="35"/>
  <c r="R785" i="35"/>
  <c r="R786" i="35"/>
  <c r="R787" i="35"/>
  <c r="R788" i="35"/>
  <c r="R789" i="35"/>
  <c r="R790" i="35"/>
  <c r="R791" i="35"/>
  <c r="R792" i="35"/>
  <c r="S792" i="35" s="1"/>
  <c r="R793" i="35"/>
  <c r="R794" i="35"/>
  <c r="R795" i="35"/>
  <c r="R796" i="35"/>
  <c r="R797" i="35"/>
  <c r="R798" i="35"/>
  <c r="R799" i="35"/>
  <c r="R800" i="35"/>
  <c r="R801" i="35"/>
  <c r="R802" i="35"/>
  <c r="R803" i="35"/>
  <c r="R804" i="35"/>
  <c r="R805" i="35"/>
  <c r="R806" i="35"/>
  <c r="R807" i="35"/>
  <c r="R808" i="35"/>
  <c r="R809" i="35"/>
  <c r="R810" i="35"/>
  <c r="R811" i="35"/>
  <c r="R812" i="35"/>
  <c r="R813" i="35"/>
  <c r="R814" i="35"/>
  <c r="R815" i="35"/>
  <c r="R816" i="35"/>
  <c r="R817" i="35"/>
  <c r="R818" i="35"/>
  <c r="R819" i="35"/>
  <c r="R820" i="35"/>
  <c r="R821" i="35"/>
  <c r="R822" i="35"/>
  <c r="R823" i="35"/>
  <c r="R824" i="35"/>
  <c r="R825" i="35"/>
  <c r="R826" i="35"/>
  <c r="R827" i="35"/>
  <c r="R828" i="35"/>
  <c r="R829" i="35"/>
  <c r="R830" i="35"/>
  <c r="R831" i="35"/>
  <c r="R832" i="35"/>
  <c r="R833" i="35"/>
  <c r="R834" i="35"/>
  <c r="R835" i="35"/>
  <c r="R836" i="35"/>
  <c r="R837" i="35"/>
  <c r="R838" i="35"/>
  <c r="R839" i="35"/>
  <c r="R840" i="35"/>
  <c r="R841" i="35"/>
  <c r="R842" i="35"/>
  <c r="R843" i="35"/>
  <c r="R844" i="35"/>
  <c r="R845" i="35"/>
  <c r="R846" i="35"/>
  <c r="S846" i="35" s="1"/>
  <c r="R847" i="35"/>
  <c r="R848" i="35"/>
  <c r="R849" i="35"/>
  <c r="R850" i="35"/>
  <c r="R851" i="35"/>
  <c r="R852" i="35"/>
  <c r="S852" i="35" s="1"/>
  <c r="R853" i="35"/>
  <c r="R854" i="35"/>
  <c r="R855" i="35"/>
  <c r="R856" i="35"/>
  <c r="R857" i="35"/>
  <c r="R858" i="35"/>
  <c r="R859" i="35"/>
  <c r="R860" i="35"/>
  <c r="R861" i="35"/>
  <c r="R862" i="35"/>
  <c r="R863" i="35"/>
  <c r="R864" i="35"/>
  <c r="S864" i="35" s="1"/>
  <c r="R865" i="35"/>
  <c r="R866" i="35"/>
  <c r="R867" i="35"/>
  <c r="R868" i="35"/>
  <c r="R869" i="35"/>
  <c r="R870" i="35"/>
  <c r="S870" i="35" s="1"/>
  <c r="R871" i="35"/>
  <c r="R872" i="35"/>
  <c r="R873" i="35"/>
  <c r="R874" i="35"/>
  <c r="R875" i="35"/>
  <c r="R876" i="35"/>
  <c r="R877" i="35"/>
  <c r="R878" i="35"/>
  <c r="R879" i="35"/>
  <c r="R880" i="35"/>
  <c r="R881" i="35"/>
  <c r="R882" i="35"/>
  <c r="R883" i="35"/>
  <c r="R884" i="35"/>
  <c r="R885" i="35"/>
  <c r="R886" i="35"/>
  <c r="R887" i="35"/>
  <c r="R888" i="35"/>
  <c r="R889" i="35"/>
  <c r="R890" i="35"/>
  <c r="R891" i="35"/>
  <c r="R892" i="35"/>
  <c r="R893" i="35"/>
  <c r="R894" i="35"/>
  <c r="R895" i="35"/>
  <c r="R896" i="35"/>
  <c r="R897" i="35"/>
  <c r="R898" i="35"/>
  <c r="R899" i="35"/>
  <c r="R900" i="35"/>
  <c r="R901" i="35"/>
  <c r="R902" i="35"/>
  <c r="R903" i="35"/>
  <c r="R904" i="35"/>
  <c r="R905" i="35"/>
  <c r="R906" i="35"/>
  <c r="R907" i="35"/>
  <c r="R908" i="35"/>
  <c r="R909" i="35"/>
  <c r="R910" i="35"/>
  <c r="R911" i="35"/>
  <c r="R912" i="35"/>
  <c r="R913" i="35"/>
  <c r="R914" i="35"/>
  <c r="R915" i="35"/>
  <c r="R916" i="35"/>
  <c r="R917" i="35"/>
  <c r="R918" i="35"/>
  <c r="R919" i="35"/>
  <c r="R920" i="35"/>
  <c r="R921" i="35"/>
  <c r="R922" i="35"/>
  <c r="R923" i="35"/>
  <c r="R924" i="35"/>
  <c r="R925" i="35"/>
  <c r="R926" i="35"/>
  <c r="R927" i="35"/>
  <c r="R928" i="35"/>
  <c r="R929" i="35"/>
  <c r="R930" i="35"/>
  <c r="R931" i="35"/>
  <c r="R932" i="35"/>
  <c r="R933" i="35"/>
  <c r="R934" i="35"/>
  <c r="R935" i="35"/>
  <c r="R936" i="35"/>
  <c r="S936" i="35" s="1"/>
  <c r="R937" i="35"/>
  <c r="R938" i="35"/>
  <c r="R939" i="35"/>
  <c r="R940" i="35"/>
  <c r="R941" i="35"/>
  <c r="R942" i="35"/>
  <c r="R943" i="35"/>
  <c r="R944" i="35"/>
  <c r="R945" i="35"/>
  <c r="R946" i="35"/>
  <c r="R947" i="35"/>
  <c r="R948" i="35"/>
  <c r="R949" i="35"/>
  <c r="R950" i="35"/>
  <c r="R951" i="35"/>
  <c r="R952" i="35"/>
  <c r="R953" i="35"/>
  <c r="R954" i="35"/>
  <c r="S954" i="35" s="1"/>
  <c r="R955" i="35"/>
  <c r="R956" i="35"/>
  <c r="R957" i="35"/>
  <c r="R958" i="35"/>
  <c r="R959" i="35"/>
  <c r="R960" i="35"/>
  <c r="S960" i="35" s="1"/>
  <c r="R961" i="35"/>
  <c r="R962" i="35"/>
  <c r="R963" i="35"/>
  <c r="R964" i="35"/>
  <c r="R965" i="35"/>
  <c r="R966" i="35"/>
  <c r="R967" i="35"/>
  <c r="R968" i="35"/>
  <c r="R969" i="35"/>
  <c r="R970" i="35"/>
  <c r="R971" i="35"/>
  <c r="R972" i="35"/>
  <c r="R973" i="35"/>
  <c r="R974" i="35"/>
  <c r="R975" i="35"/>
  <c r="R976" i="35"/>
  <c r="R977" i="35"/>
  <c r="R978" i="35"/>
  <c r="S978" i="35" s="1"/>
  <c r="R979" i="35"/>
  <c r="R980" i="35"/>
  <c r="R981" i="35"/>
  <c r="R982" i="35"/>
  <c r="R983" i="35"/>
  <c r="R984" i="35"/>
  <c r="R985" i="35"/>
  <c r="R986" i="35"/>
  <c r="R987" i="35"/>
  <c r="R988" i="35"/>
  <c r="R989" i="35"/>
  <c r="R990" i="35"/>
  <c r="R991" i="35"/>
  <c r="R992" i="35"/>
  <c r="R993" i="35"/>
  <c r="R994" i="35"/>
  <c r="R995" i="35"/>
  <c r="R996" i="35"/>
  <c r="R997" i="35"/>
  <c r="R998" i="35"/>
  <c r="R999" i="35"/>
  <c r="R1000" i="35"/>
  <c r="R1001" i="35"/>
  <c r="R1002" i="35"/>
  <c r="R1003" i="35"/>
  <c r="R1004" i="35"/>
  <c r="R1005" i="35"/>
  <c r="R1006" i="35"/>
  <c r="R1007" i="35"/>
  <c r="R1008" i="35"/>
  <c r="R1009" i="35"/>
  <c r="R1010" i="35"/>
  <c r="R1011" i="35"/>
  <c r="R1012" i="35"/>
  <c r="R1013" i="35"/>
  <c r="R1014" i="35"/>
  <c r="R1015" i="35"/>
  <c r="R1016" i="35"/>
  <c r="R1017" i="35"/>
  <c r="R1018" i="35"/>
  <c r="R1019" i="35"/>
  <c r="R1020" i="35"/>
  <c r="R1021" i="35"/>
  <c r="R1022" i="35"/>
  <c r="R1023" i="35"/>
  <c r="R1024" i="35"/>
  <c r="R1025" i="35"/>
  <c r="R1026" i="35"/>
  <c r="S1026" i="35" s="1"/>
  <c r="R1027" i="35"/>
  <c r="R1028" i="35"/>
  <c r="R1029" i="35"/>
  <c r="R1030" i="35"/>
  <c r="R1031" i="35"/>
  <c r="R1032" i="35"/>
  <c r="J4" i="45" s="1"/>
  <c r="R1033" i="35"/>
  <c r="R1034" i="35"/>
  <c r="R1035" i="35"/>
  <c r="R1036" i="35"/>
  <c r="R1037" i="35"/>
  <c r="R1038" i="35"/>
  <c r="R1039" i="35"/>
  <c r="R1040" i="35"/>
  <c r="R1041" i="35"/>
  <c r="R1042" i="35"/>
  <c r="R1043" i="35"/>
  <c r="R1044" i="35"/>
  <c r="R1045" i="35"/>
  <c r="R1046" i="35"/>
  <c r="R1047" i="35"/>
  <c r="R1048" i="35"/>
  <c r="R1049" i="35"/>
  <c r="R1050" i="35"/>
  <c r="R1051" i="35"/>
  <c r="R1052" i="35"/>
  <c r="R1053" i="35"/>
  <c r="R1054" i="35"/>
  <c r="R1055" i="35"/>
  <c r="R1056" i="35"/>
  <c r="S1056" i="35" s="1"/>
  <c r="R1057" i="35"/>
  <c r="R1058" i="35"/>
  <c r="R1059" i="35"/>
  <c r="R1060" i="35"/>
  <c r="R1061" i="35"/>
  <c r="R1062" i="35"/>
  <c r="R1063" i="35"/>
  <c r="R1064" i="35"/>
  <c r="R1065" i="35"/>
  <c r="R1066" i="35"/>
  <c r="R1067" i="35"/>
  <c r="R1068" i="35"/>
  <c r="R1069" i="35"/>
  <c r="R1070" i="35"/>
  <c r="R1071" i="35"/>
  <c r="R1072" i="35"/>
  <c r="R1073" i="35"/>
  <c r="R1074" i="35"/>
  <c r="S1074" i="35" s="1"/>
  <c r="R1075" i="35"/>
  <c r="R1076" i="35"/>
  <c r="R1077" i="35"/>
  <c r="R1078" i="35"/>
  <c r="R1079" i="35"/>
  <c r="R1080" i="35"/>
  <c r="S1080" i="35" s="1"/>
  <c r="R1081" i="35"/>
  <c r="R1082" i="35"/>
  <c r="R1083" i="35"/>
  <c r="R1084" i="35"/>
  <c r="R1085" i="35"/>
  <c r="R1086" i="35"/>
  <c r="R1087" i="35"/>
  <c r="R1088" i="35"/>
  <c r="R1089" i="35"/>
  <c r="R1090" i="35"/>
  <c r="R1091" i="35"/>
  <c r="R1092" i="35"/>
  <c r="S1092" i="35" s="1"/>
  <c r="R1093" i="35"/>
  <c r="R1094" i="35"/>
  <c r="R1095" i="35"/>
  <c r="R1096" i="35"/>
  <c r="R1097" i="35"/>
  <c r="R1098" i="35"/>
  <c r="R1099" i="35"/>
  <c r="R1100" i="35"/>
  <c r="R1101" i="35"/>
  <c r="R1102" i="35"/>
  <c r="R1103" i="35"/>
  <c r="R1104" i="35"/>
  <c r="S1104" i="35" s="1"/>
  <c r="R1105" i="35"/>
  <c r="R1106" i="35"/>
  <c r="R1107" i="35"/>
  <c r="R1108" i="35"/>
  <c r="R1109" i="35"/>
  <c r="R1110" i="35"/>
  <c r="R1111" i="35"/>
  <c r="R1112" i="35"/>
  <c r="R1113" i="35"/>
  <c r="R1114" i="35"/>
  <c r="R1115" i="35"/>
  <c r="R1116" i="35"/>
  <c r="R1117" i="35"/>
  <c r="R1118" i="35"/>
  <c r="R1119" i="35"/>
  <c r="R1120" i="35"/>
  <c r="R1121" i="35"/>
  <c r="R1122" i="35"/>
  <c r="R1123" i="35"/>
  <c r="R1124" i="35"/>
  <c r="R1125" i="35"/>
  <c r="R1126" i="35"/>
  <c r="R1127" i="35"/>
  <c r="R1128" i="35"/>
  <c r="R1129" i="35"/>
  <c r="R1130" i="35"/>
  <c r="R1131" i="35"/>
  <c r="R1132" i="35"/>
  <c r="R1133" i="35"/>
  <c r="R1134" i="35"/>
  <c r="R1135" i="35"/>
  <c r="R1136" i="35"/>
  <c r="R1137" i="35"/>
  <c r="R1138" i="35"/>
  <c r="R1139" i="35"/>
  <c r="R1140" i="35"/>
  <c r="R1141" i="35"/>
  <c r="R1142" i="35"/>
  <c r="R1143" i="35"/>
  <c r="R1144" i="35"/>
  <c r="R1145" i="35"/>
  <c r="R1146" i="35"/>
  <c r="R1147" i="35"/>
  <c r="R1148" i="35"/>
  <c r="R1149" i="35"/>
  <c r="R1150" i="35"/>
  <c r="R1151" i="35"/>
  <c r="R1152" i="35"/>
  <c r="R1153" i="35"/>
  <c r="R1154" i="35"/>
  <c r="R1155" i="35"/>
  <c r="R1156" i="35"/>
  <c r="R1157" i="35"/>
  <c r="R1158" i="35"/>
  <c r="S1158" i="35" s="1"/>
  <c r="R1159" i="35"/>
  <c r="R1160" i="35"/>
  <c r="R1161" i="35"/>
  <c r="R1162" i="35"/>
  <c r="R1163" i="35"/>
  <c r="R1164" i="35"/>
  <c r="S1164" i="35" s="1"/>
  <c r="R1165" i="35"/>
  <c r="R1166" i="35"/>
  <c r="R1167" i="35"/>
  <c r="R1168" i="35"/>
  <c r="R1169" i="35"/>
  <c r="R1170" i="35"/>
  <c r="S1170" i="35" s="1"/>
  <c r="R1171" i="35"/>
  <c r="R1172" i="35"/>
  <c r="R1173" i="35"/>
  <c r="R1174" i="35"/>
  <c r="R1175" i="35"/>
  <c r="R1176" i="35"/>
  <c r="S1176" i="35" s="1"/>
  <c r="R1177" i="35"/>
  <c r="R1178" i="35"/>
  <c r="R1179" i="35"/>
  <c r="R1180" i="35"/>
  <c r="R1181" i="35"/>
  <c r="R1182" i="35"/>
  <c r="S1182" i="35" s="1"/>
  <c r="R1183" i="35"/>
  <c r="R1184" i="35"/>
  <c r="R1185" i="35"/>
  <c r="R1186" i="35"/>
  <c r="R1187" i="35"/>
  <c r="R1188" i="35"/>
  <c r="S1188" i="35" s="1"/>
  <c r="R1189" i="35"/>
  <c r="R1190" i="35"/>
  <c r="R1191" i="35"/>
  <c r="R1192" i="35"/>
  <c r="R1193" i="35"/>
  <c r="R1194" i="35"/>
  <c r="S1194" i="35" s="1"/>
  <c r="R1195" i="35"/>
  <c r="R1196" i="35"/>
  <c r="R1197" i="35"/>
  <c r="R1198" i="35"/>
  <c r="R1199" i="35"/>
  <c r="R1200" i="35"/>
  <c r="S1200" i="35" s="1"/>
  <c r="R1201" i="35"/>
  <c r="R1202" i="35"/>
  <c r="R1203" i="35"/>
  <c r="R1204" i="35"/>
  <c r="R1205" i="35"/>
  <c r="R1206" i="35"/>
  <c r="S1206" i="35" s="1"/>
  <c r="R1207" i="35"/>
  <c r="R1208" i="35"/>
  <c r="R1209" i="35"/>
  <c r="R1210" i="35"/>
  <c r="R1211" i="35"/>
  <c r="R1212" i="35"/>
  <c r="S1212" i="35" s="1"/>
  <c r="R1213" i="35"/>
  <c r="R1214" i="35"/>
  <c r="R1215" i="35"/>
  <c r="R1216" i="35"/>
  <c r="R1217" i="35"/>
  <c r="R1218" i="35"/>
  <c r="S1218" i="35" s="1"/>
  <c r="R1219" i="35"/>
  <c r="R1220" i="35"/>
  <c r="R1221" i="35"/>
  <c r="R1222" i="35"/>
  <c r="R1223" i="35"/>
  <c r="R1224" i="35"/>
  <c r="S1224" i="35" s="1"/>
  <c r="R1225" i="35"/>
  <c r="R1226" i="35"/>
  <c r="R1227" i="35"/>
  <c r="R1228" i="35"/>
  <c r="R1229" i="35"/>
  <c r="R1230" i="35"/>
  <c r="R1231" i="35"/>
  <c r="R1232" i="35"/>
  <c r="R1233" i="35"/>
  <c r="R1234" i="35"/>
  <c r="R1235" i="35"/>
  <c r="R1236" i="35"/>
  <c r="R1237" i="35"/>
  <c r="R1238" i="35"/>
  <c r="R1239" i="35"/>
  <c r="R1240" i="35"/>
  <c r="R1241" i="35"/>
  <c r="R1242" i="35"/>
  <c r="R1243" i="35"/>
  <c r="R1244" i="35"/>
  <c r="R1245" i="35"/>
  <c r="R1246" i="35"/>
  <c r="R1247" i="35"/>
  <c r="R1248" i="35"/>
  <c r="S1248" i="35" s="1"/>
  <c r="R1249" i="35"/>
  <c r="R1250" i="35"/>
  <c r="R1251" i="35"/>
  <c r="R1252" i="35"/>
  <c r="R1253" i="35"/>
  <c r="R1254" i="35"/>
  <c r="S1254" i="35" s="1"/>
  <c r="R1255" i="35"/>
  <c r="R1256" i="35"/>
  <c r="R1257" i="35"/>
  <c r="R1258" i="35"/>
  <c r="R1259" i="35"/>
  <c r="R1260" i="35"/>
  <c r="S1260" i="35" s="1"/>
  <c r="R1261" i="35"/>
  <c r="R1262" i="35"/>
  <c r="R1263" i="35"/>
  <c r="R1264" i="35"/>
  <c r="R1265" i="35"/>
  <c r="R1266" i="35"/>
  <c r="R1267" i="35"/>
  <c r="R1268" i="35"/>
  <c r="R1269" i="35"/>
  <c r="R1270" i="35"/>
  <c r="R1271" i="35"/>
  <c r="R1272" i="35"/>
  <c r="S1272" i="35" s="1"/>
  <c r="R1273" i="35"/>
  <c r="R1274" i="35"/>
  <c r="R1275" i="35"/>
  <c r="R1276" i="35"/>
  <c r="R1277" i="35"/>
  <c r="R1278" i="35"/>
  <c r="S1278" i="35" s="1"/>
  <c r="R1279" i="35"/>
  <c r="R1280" i="35"/>
  <c r="R1281" i="35"/>
  <c r="R1282" i="35"/>
  <c r="R1283" i="35"/>
  <c r="R1284" i="35"/>
  <c r="S1284" i="35" s="1"/>
  <c r="R1285" i="35"/>
  <c r="R1286" i="35"/>
  <c r="R1287" i="35"/>
  <c r="R1288" i="35"/>
  <c r="R1289" i="35"/>
  <c r="R1290" i="35"/>
  <c r="S1290" i="35" s="1"/>
  <c r="R1291" i="35"/>
  <c r="R1292" i="35"/>
  <c r="R1293" i="35"/>
  <c r="R1294" i="35"/>
  <c r="R1295" i="35"/>
  <c r="R1296" i="35"/>
  <c r="R1297" i="35"/>
  <c r="R1298" i="35"/>
  <c r="R1299" i="35"/>
  <c r="R1300" i="35"/>
  <c r="R1301" i="35"/>
  <c r="R1302" i="35"/>
  <c r="R1303" i="35"/>
  <c r="R1304" i="35"/>
  <c r="R1305" i="35"/>
  <c r="R1306" i="35"/>
  <c r="R1307" i="35"/>
  <c r="R1308" i="35"/>
  <c r="R1309" i="35"/>
  <c r="R1310" i="35"/>
  <c r="R1311" i="35"/>
  <c r="R1312" i="35"/>
  <c r="R1313" i="35"/>
  <c r="R1314" i="35"/>
  <c r="S1314" i="35" s="1"/>
  <c r="R1315" i="35"/>
  <c r="R1316" i="35"/>
  <c r="R1317" i="35"/>
  <c r="R1318" i="35"/>
  <c r="R1319" i="35"/>
  <c r="R1320" i="35"/>
  <c r="R1321" i="35"/>
  <c r="R1322" i="35"/>
  <c r="R1323" i="35"/>
  <c r="R1324" i="35"/>
  <c r="R1325" i="35"/>
  <c r="R1326" i="35"/>
  <c r="S1326" i="35" s="1"/>
  <c r="R1327" i="35"/>
  <c r="R1328" i="35"/>
  <c r="R1329" i="35"/>
  <c r="R1330" i="35"/>
  <c r="R1331" i="35"/>
  <c r="R1332" i="35"/>
  <c r="R1333" i="35"/>
  <c r="R1334" i="35"/>
  <c r="R1335" i="35"/>
  <c r="R1336" i="35"/>
  <c r="R1337" i="35"/>
  <c r="R1338" i="35"/>
  <c r="S1338" i="35" s="1"/>
  <c r="R1339" i="35"/>
  <c r="R1340" i="35"/>
  <c r="R1341" i="35"/>
  <c r="R1342" i="35"/>
  <c r="R1343" i="35"/>
  <c r="R1344" i="35"/>
  <c r="R1345" i="35"/>
  <c r="R1346" i="35"/>
  <c r="R1347" i="35"/>
  <c r="R1348" i="35"/>
  <c r="R1349" i="35"/>
  <c r="R1350" i="35"/>
  <c r="S1350" i="35" s="1"/>
  <c r="R1351" i="35"/>
  <c r="R1352" i="35"/>
  <c r="R1353" i="35"/>
  <c r="R1354" i="35"/>
  <c r="R1355" i="35"/>
  <c r="R1356" i="35"/>
  <c r="R1357" i="35"/>
  <c r="R1358" i="35"/>
  <c r="R1359" i="35"/>
  <c r="R1360" i="35"/>
  <c r="R1361" i="35"/>
  <c r="R1362" i="35"/>
  <c r="R1363" i="35"/>
  <c r="R1364" i="35"/>
  <c r="R1365" i="35"/>
  <c r="R1366" i="35"/>
  <c r="R1367" i="35"/>
  <c r="R1368" i="35"/>
  <c r="R1369" i="35"/>
  <c r="R1370" i="35"/>
  <c r="R1371" i="35"/>
  <c r="R1372" i="35"/>
  <c r="R1373" i="35"/>
  <c r="R1374" i="35"/>
  <c r="R1375" i="35"/>
  <c r="R1376" i="35"/>
  <c r="R1377" i="35"/>
  <c r="R1378" i="35"/>
  <c r="R1379" i="35"/>
  <c r="R1380" i="35"/>
  <c r="R1381" i="35"/>
  <c r="R1382" i="35"/>
  <c r="R1383" i="35"/>
  <c r="R1384" i="35"/>
  <c r="R1385" i="35"/>
  <c r="R1386" i="35"/>
  <c r="R1387" i="35"/>
  <c r="R1388" i="35"/>
  <c r="R1389" i="35"/>
  <c r="R1390" i="35"/>
  <c r="R1391" i="35"/>
  <c r="R1392" i="35"/>
  <c r="R1393" i="35"/>
  <c r="R1394" i="35"/>
  <c r="R1395" i="35"/>
  <c r="R1396" i="35"/>
  <c r="R1397" i="35"/>
  <c r="R1398" i="35"/>
  <c r="S1398" i="35" s="1"/>
  <c r="R1399" i="35"/>
  <c r="R1400" i="35"/>
  <c r="R1401" i="35"/>
  <c r="R1402" i="35"/>
  <c r="R1403" i="35"/>
  <c r="R1404" i="35"/>
  <c r="R1405" i="35"/>
  <c r="R1406" i="35"/>
  <c r="R1407" i="35"/>
  <c r="R1408" i="35"/>
  <c r="R1409" i="35"/>
  <c r="R1410" i="35"/>
  <c r="R1411" i="35"/>
  <c r="R1412" i="35"/>
  <c r="R1413" i="35"/>
  <c r="R1414" i="35"/>
  <c r="R1415" i="35"/>
  <c r="R1416" i="35"/>
  <c r="R1417" i="35"/>
  <c r="R1418" i="35"/>
  <c r="R1419" i="35"/>
  <c r="R1420" i="35"/>
  <c r="R1421" i="35"/>
  <c r="R1422" i="35"/>
  <c r="R1423" i="35"/>
  <c r="R1424" i="35"/>
  <c r="R1425" i="35"/>
  <c r="R1426" i="35"/>
  <c r="R1427" i="35"/>
  <c r="R1428" i="35"/>
  <c r="R1429" i="35"/>
  <c r="R1430" i="35"/>
  <c r="R1431" i="35"/>
  <c r="R1432" i="35"/>
  <c r="R1433" i="35"/>
  <c r="R1434" i="35"/>
  <c r="R1435" i="35"/>
  <c r="R1436" i="35"/>
  <c r="R1437" i="35"/>
  <c r="R1438" i="35"/>
  <c r="R1439" i="35"/>
  <c r="R1440" i="35"/>
  <c r="R1441" i="35"/>
  <c r="R1442" i="35"/>
  <c r="R1443" i="35"/>
  <c r="R1444" i="35"/>
  <c r="R1445" i="35"/>
  <c r="R1446" i="35"/>
  <c r="S1446" i="35" s="1"/>
  <c r="R1447" i="35"/>
  <c r="R1448" i="35"/>
  <c r="R1449" i="35"/>
  <c r="R1450" i="35"/>
  <c r="R1451" i="35"/>
  <c r="R1452" i="35"/>
  <c r="S1452" i="35" s="1"/>
  <c r="R1453" i="35"/>
  <c r="R1454" i="35"/>
  <c r="R1455" i="35"/>
  <c r="R1456" i="35"/>
  <c r="R1457" i="35"/>
  <c r="R1458" i="35"/>
  <c r="R1459" i="35"/>
  <c r="R1460" i="35"/>
  <c r="R1461" i="35"/>
  <c r="R1462" i="35"/>
  <c r="R1463" i="35"/>
  <c r="R1464" i="35"/>
  <c r="R1465" i="35"/>
  <c r="R1466" i="35"/>
  <c r="R1467" i="35"/>
  <c r="R1468" i="35"/>
  <c r="R1469" i="35"/>
  <c r="R1470" i="35"/>
  <c r="R1471" i="35"/>
  <c r="R1472" i="35"/>
  <c r="R1473" i="35"/>
  <c r="R1474" i="35"/>
  <c r="R1475" i="35"/>
  <c r="R1476" i="35"/>
  <c r="R1477" i="35"/>
  <c r="R1478" i="35"/>
  <c r="R1479" i="35"/>
  <c r="R1480" i="35"/>
  <c r="R1481" i="35"/>
  <c r="R1482" i="35"/>
  <c r="S1482" i="35" s="1"/>
  <c r="R1483" i="35"/>
  <c r="R1484" i="35"/>
  <c r="R1485" i="35"/>
  <c r="R1486" i="35"/>
  <c r="R1487" i="35"/>
  <c r="R1488" i="35"/>
  <c r="R1489" i="35"/>
  <c r="R1490" i="35"/>
  <c r="R1491" i="35"/>
  <c r="R1492" i="35"/>
  <c r="R1493" i="35"/>
  <c r="R1494" i="35"/>
  <c r="R1495" i="35"/>
  <c r="R1496" i="35"/>
  <c r="R1497" i="35"/>
  <c r="R1498" i="35"/>
  <c r="R1499" i="35"/>
  <c r="R1500" i="35"/>
  <c r="R1501" i="35"/>
  <c r="R1502" i="35"/>
  <c r="R1503" i="35"/>
  <c r="R1504" i="35"/>
  <c r="R1505" i="35"/>
  <c r="R1506" i="35"/>
  <c r="R1507" i="35"/>
  <c r="R1508" i="35"/>
  <c r="R1509" i="35"/>
  <c r="R1510" i="35"/>
  <c r="R1511" i="35"/>
  <c r="R1512" i="35"/>
  <c r="R1513" i="35"/>
  <c r="R1514" i="35"/>
  <c r="R1515" i="35"/>
  <c r="R1516" i="35"/>
  <c r="R1517" i="35"/>
  <c r="R1518" i="35"/>
  <c r="R1519" i="35"/>
  <c r="R1520" i="35"/>
  <c r="R1521" i="35"/>
  <c r="R1522" i="35"/>
  <c r="R1523" i="35"/>
  <c r="R1524" i="35"/>
  <c r="R1525" i="35"/>
  <c r="R1526" i="35"/>
  <c r="R1527" i="35"/>
  <c r="R1528" i="35"/>
  <c r="R1529" i="35"/>
  <c r="R1530" i="35"/>
  <c r="R1531" i="35"/>
  <c r="R1532" i="35"/>
  <c r="R1533" i="35"/>
  <c r="R1534" i="35"/>
  <c r="R1535" i="35"/>
  <c r="R1536" i="35"/>
  <c r="R1537" i="35"/>
  <c r="R1538" i="35"/>
  <c r="R1539" i="35"/>
  <c r="R1540" i="35"/>
  <c r="R1541" i="35"/>
  <c r="R1542" i="35"/>
  <c r="R1543" i="35"/>
  <c r="R1544" i="35"/>
  <c r="R1545" i="35"/>
  <c r="R1546" i="35"/>
  <c r="R1547" i="35"/>
  <c r="R1548" i="35"/>
  <c r="R1549" i="35"/>
  <c r="R1550" i="35"/>
  <c r="R1551" i="35"/>
  <c r="R1552" i="35"/>
  <c r="R1553" i="35"/>
  <c r="R1554" i="35"/>
  <c r="R1555" i="35"/>
  <c r="R1556" i="35"/>
  <c r="R1557" i="35"/>
  <c r="R1558" i="35"/>
  <c r="R1559" i="35"/>
  <c r="R1560" i="35"/>
  <c r="S1560" i="35" s="1"/>
  <c r="R1561" i="35"/>
  <c r="R1562" i="35"/>
  <c r="R1563" i="35"/>
  <c r="R1564" i="35"/>
  <c r="R1565" i="35"/>
  <c r="R1566" i="35"/>
  <c r="S1566" i="35" s="1"/>
  <c r="R1567" i="35"/>
  <c r="R1568" i="35"/>
  <c r="R1569" i="35"/>
  <c r="R1570" i="35"/>
  <c r="R1571" i="35"/>
  <c r="R1572" i="35"/>
  <c r="S1572" i="35" s="1"/>
  <c r="R1573" i="35"/>
  <c r="R1574" i="35"/>
  <c r="R1575" i="35"/>
  <c r="R1576" i="35"/>
  <c r="R1577" i="35"/>
  <c r="R1578" i="35"/>
  <c r="S1578" i="35" s="1"/>
  <c r="R1579" i="35"/>
  <c r="R1580" i="35"/>
  <c r="R1581" i="35"/>
  <c r="R1582" i="35"/>
  <c r="R1583" i="35"/>
  <c r="R1584" i="35"/>
  <c r="S1584" i="35" s="1"/>
  <c r="R1585" i="35"/>
  <c r="R1586" i="35"/>
  <c r="R1587" i="35"/>
  <c r="R1588" i="35"/>
  <c r="R1589" i="35"/>
  <c r="R1590" i="35"/>
  <c r="S1590" i="35" s="1"/>
  <c r="R1591" i="35"/>
  <c r="R1592" i="35"/>
  <c r="R1593" i="35"/>
  <c r="R1594" i="35"/>
  <c r="R1595" i="35"/>
  <c r="R1596" i="35"/>
  <c r="S1596" i="35" s="1"/>
  <c r="R1597" i="35"/>
  <c r="R1598" i="35"/>
  <c r="R1599" i="35"/>
  <c r="R1600" i="35"/>
  <c r="R1601" i="35"/>
  <c r="R1602" i="35"/>
  <c r="S1602" i="35" s="1"/>
  <c r="R1603" i="35"/>
  <c r="R1604" i="35"/>
  <c r="R1605" i="35"/>
  <c r="R1606" i="35"/>
  <c r="R1607" i="35"/>
  <c r="R1608" i="35"/>
  <c r="S1608" i="35" s="1"/>
  <c r="R1609" i="35"/>
  <c r="R1610" i="35"/>
  <c r="R1611" i="35"/>
  <c r="R1612" i="35"/>
  <c r="R1613" i="35"/>
  <c r="R1614" i="35"/>
  <c r="S1614" i="35" s="1"/>
  <c r="R1615" i="35"/>
  <c r="R1616" i="35"/>
  <c r="R1617" i="35"/>
  <c r="R1618" i="35"/>
  <c r="R1619" i="35"/>
  <c r="R1620" i="35"/>
  <c r="S1620" i="35" s="1"/>
  <c r="R1621" i="35"/>
  <c r="R1622" i="35"/>
  <c r="R1623" i="35"/>
  <c r="R1624" i="35"/>
  <c r="R1625" i="35"/>
  <c r="R1626" i="35"/>
  <c r="S1626" i="35" s="1"/>
  <c r="R1627" i="35"/>
  <c r="R1628" i="35"/>
  <c r="R1629" i="35"/>
  <c r="R1630" i="35"/>
  <c r="R1631" i="35"/>
  <c r="R1632" i="35"/>
  <c r="S1632" i="35" s="1"/>
  <c r="R1633" i="35"/>
  <c r="R1634" i="35"/>
  <c r="R1635" i="35"/>
  <c r="R1636" i="35"/>
  <c r="R1637" i="35"/>
  <c r="R1638" i="35"/>
  <c r="S1638" i="35" s="1"/>
  <c r="R1639" i="35"/>
  <c r="R1640" i="35"/>
  <c r="R1641" i="35"/>
  <c r="R1642" i="35"/>
  <c r="R1643" i="35"/>
  <c r="R1644" i="35"/>
  <c r="S1644" i="35" s="1"/>
  <c r="R1645" i="35"/>
  <c r="R1646" i="35"/>
  <c r="R1647" i="35"/>
  <c r="R1648" i="35"/>
  <c r="R1649" i="35"/>
  <c r="R1650" i="35"/>
  <c r="S1650" i="35" s="1"/>
  <c r="R1651" i="35"/>
  <c r="R1652" i="35"/>
  <c r="R1653" i="35"/>
  <c r="R1654" i="35"/>
  <c r="R1655" i="35"/>
  <c r="R1656" i="35"/>
  <c r="S1656" i="35" s="1"/>
  <c r="R1657" i="35"/>
  <c r="R1658" i="35"/>
  <c r="R1659" i="35"/>
  <c r="R1660" i="35"/>
  <c r="R1661" i="35"/>
  <c r="R1662" i="35"/>
  <c r="S1662" i="35" s="1"/>
  <c r="R1663" i="35"/>
  <c r="R1664" i="35"/>
  <c r="R1665" i="35"/>
  <c r="R1666" i="35"/>
  <c r="R1667" i="35"/>
  <c r="R1668" i="35"/>
  <c r="S1668" i="35" s="1"/>
  <c r="R1669" i="35"/>
  <c r="R1670" i="35"/>
  <c r="R1671" i="35"/>
  <c r="R1672" i="35"/>
  <c r="R1673" i="35"/>
  <c r="R1674" i="35"/>
  <c r="S1674" i="35" s="1"/>
  <c r="R1675" i="35"/>
  <c r="R1676" i="35"/>
  <c r="R1677" i="35"/>
  <c r="R1678" i="35"/>
  <c r="R1679" i="35"/>
  <c r="R1680" i="35"/>
  <c r="S1680" i="35" s="1"/>
  <c r="R1681" i="35"/>
  <c r="R1682" i="35"/>
  <c r="R1683" i="35"/>
  <c r="R1684" i="35"/>
  <c r="R1685" i="35"/>
  <c r="R1686" i="35"/>
  <c r="S1686" i="35" s="1"/>
  <c r="R1687" i="35"/>
  <c r="R1688" i="35"/>
  <c r="R1689" i="35"/>
  <c r="R1690" i="35"/>
  <c r="R1691" i="35"/>
  <c r="R1692" i="35"/>
  <c r="S1692" i="35" s="1"/>
  <c r="R1693" i="35"/>
  <c r="R1694" i="35"/>
  <c r="R1695" i="35"/>
  <c r="R1696" i="35"/>
  <c r="R1697" i="35"/>
  <c r="R1698" i="35"/>
  <c r="S1698" i="35" s="1"/>
  <c r="R1699" i="35"/>
  <c r="R1700" i="35"/>
  <c r="R1701" i="35"/>
  <c r="R1702" i="35"/>
  <c r="R1703" i="35"/>
  <c r="R1704" i="35"/>
  <c r="S1704" i="35" s="1"/>
  <c r="R1705" i="35"/>
  <c r="R1706" i="35"/>
  <c r="R1707" i="35"/>
  <c r="R1708" i="35"/>
  <c r="R1709" i="35"/>
  <c r="R1710" i="35"/>
  <c r="S1710" i="35" s="1"/>
  <c r="R1711" i="35"/>
  <c r="R1712" i="35"/>
  <c r="R1713" i="35"/>
  <c r="R1714" i="35"/>
  <c r="R1715" i="35"/>
  <c r="R1716" i="35"/>
  <c r="S1716" i="35" s="1"/>
  <c r="R1717" i="35"/>
  <c r="R1718" i="35"/>
  <c r="R1719" i="35"/>
  <c r="R1720" i="35"/>
  <c r="R1721" i="35"/>
  <c r="R1722" i="35"/>
  <c r="S1722" i="35" s="1"/>
  <c r="R1723" i="35"/>
  <c r="R1724" i="35"/>
  <c r="R1725" i="35"/>
  <c r="R1726" i="35"/>
  <c r="R1727" i="35"/>
  <c r="R1728" i="35"/>
  <c r="S1728" i="35" s="1"/>
  <c r="R1729" i="35"/>
  <c r="R1730" i="35"/>
  <c r="R1731" i="35"/>
  <c r="R1732" i="35"/>
  <c r="R1733" i="35"/>
  <c r="R1734" i="35"/>
  <c r="S1734" i="35" s="1"/>
  <c r="R1735" i="35"/>
  <c r="R1736" i="35"/>
  <c r="R1737" i="35"/>
  <c r="R1738" i="35"/>
  <c r="R1739" i="35"/>
  <c r="R1740" i="35"/>
  <c r="S1740" i="35" s="1"/>
  <c r="R1741" i="35"/>
  <c r="R1742" i="35"/>
  <c r="R1743" i="35"/>
  <c r="R1744" i="35"/>
  <c r="R1745" i="35"/>
  <c r="R1746" i="35"/>
  <c r="S1746" i="35" s="1"/>
  <c r="R1747" i="35"/>
  <c r="R1748" i="35"/>
  <c r="R1749" i="35"/>
  <c r="R1750" i="35"/>
  <c r="R1751" i="35"/>
  <c r="R1752" i="35"/>
  <c r="S1752" i="35" s="1"/>
  <c r="R1753" i="35"/>
  <c r="R1754" i="35"/>
  <c r="R1755" i="35"/>
  <c r="R1756" i="35"/>
  <c r="R1757" i="35"/>
  <c r="R1758" i="35"/>
  <c r="S1758" i="35" s="1"/>
  <c r="R1759" i="35"/>
  <c r="R1760" i="35"/>
  <c r="R1761" i="35"/>
  <c r="R1762" i="35"/>
  <c r="R1763" i="35"/>
  <c r="R1764" i="35"/>
  <c r="S1764" i="35" s="1"/>
  <c r="R1765" i="35"/>
  <c r="R1766" i="35"/>
  <c r="R1767" i="35"/>
  <c r="R1768" i="35"/>
  <c r="R1769" i="35"/>
  <c r="R1770" i="35"/>
  <c r="S1770" i="35" s="1"/>
  <c r="R1771" i="35"/>
  <c r="R1772" i="35"/>
  <c r="R1773" i="35"/>
  <c r="R1774" i="35"/>
  <c r="R1775" i="35"/>
  <c r="R1776" i="35"/>
  <c r="S1776" i="35" s="1"/>
  <c r="R1777" i="35"/>
  <c r="R1778" i="35"/>
  <c r="R1779" i="35"/>
  <c r="R1780" i="35"/>
  <c r="R1781" i="35"/>
  <c r="R1782" i="35"/>
  <c r="S1782" i="35" s="1"/>
  <c r="R1783" i="35"/>
  <c r="R1784" i="35"/>
  <c r="R1785" i="35"/>
  <c r="R1786" i="35"/>
  <c r="R1787" i="35"/>
  <c r="R1788" i="35"/>
  <c r="S1788" i="35" s="1"/>
  <c r="R1789" i="35"/>
  <c r="R1790" i="35"/>
  <c r="R1791" i="35"/>
  <c r="R1792" i="35"/>
  <c r="R1793" i="35"/>
  <c r="R1794" i="35"/>
  <c r="S1794" i="35" s="1"/>
  <c r="R1795" i="35"/>
  <c r="R1796" i="35"/>
  <c r="R1797" i="35"/>
  <c r="R1798" i="35"/>
  <c r="R1799" i="35"/>
  <c r="R1800" i="35"/>
  <c r="S1800" i="35" s="1"/>
  <c r="R1801" i="35"/>
  <c r="R1802" i="35"/>
  <c r="R1803" i="35"/>
  <c r="R1804" i="35"/>
  <c r="R1805" i="35"/>
  <c r="R1806" i="35"/>
  <c r="S1806" i="35" s="1"/>
  <c r="R1807" i="35"/>
  <c r="R1808" i="35"/>
  <c r="R1809" i="35"/>
  <c r="R1810" i="35"/>
  <c r="R1811" i="35"/>
  <c r="R1812" i="35"/>
  <c r="S1812" i="35" s="1"/>
  <c r="R1813" i="35"/>
  <c r="R1814" i="35"/>
  <c r="R1815" i="35"/>
  <c r="R1816" i="35"/>
  <c r="R1817" i="35"/>
  <c r="R1818" i="35"/>
  <c r="S1818" i="35" s="1"/>
  <c r="R1819" i="35"/>
  <c r="R1820" i="35"/>
  <c r="R1821" i="35"/>
  <c r="R1822" i="35"/>
  <c r="R1823" i="35"/>
  <c r="R1824" i="35"/>
  <c r="S1824" i="35" s="1"/>
  <c r="R1825" i="35"/>
  <c r="R1826" i="35"/>
  <c r="R1827" i="35"/>
  <c r="R1828" i="35"/>
  <c r="R1829" i="35"/>
  <c r="R1830" i="35"/>
  <c r="S1830" i="35" s="1"/>
  <c r="R1831" i="35"/>
  <c r="R1832" i="35"/>
  <c r="R1833" i="35"/>
  <c r="R1834" i="35"/>
  <c r="R1835" i="35"/>
  <c r="R1836" i="35"/>
  <c r="S1836" i="35" s="1"/>
  <c r="R1837" i="35"/>
  <c r="R1838" i="35"/>
  <c r="R1839" i="35"/>
  <c r="R1840" i="35"/>
  <c r="R1841" i="35"/>
  <c r="R1842" i="35"/>
  <c r="S1842" i="35" s="1"/>
  <c r="R1843" i="35"/>
  <c r="R1844" i="35"/>
  <c r="R1845" i="35"/>
  <c r="R1846" i="35"/>
  <c r="R1847" i="35"/>
  <c r="R1848" i="35"/>
  <c r="S1848" i="35" s="1"/>
  <c r="R1849" i="35"/>
  <c r="R1850" i="35"/>
  <c r="R1851" i="35"/>
  <c r="R1852" i="35"/>
  <c r="R1853" i="35"/>
  <c r="R1854" i="35"/>
  <c r="S1854" i="35" s="1"/>
  <c r="R1855" i="35"/>
  <c r="R1856" i="35"/>
  <c r="R1857" i="35"/>
  <c r="R1858" i="35"/>
  <c r="R1859" i="35"/>
  <c r="R1860" i="35"/>
  <c r="S1860" i="35" s="1"/>
  <c r="R1861" i="35"/>
  <c r="R1862" i="35"/>
  <c r="R1863" i="35"/>
  <c r="R1864" i="35"/>
  <c r="R1865" i="35"/>
  <c r="R1866" i="35"/>
  <c r="S1866" i="35" s="1"/>
  <c r="R1867" i="35"/>
  <c r="R1868" i="35"/>
  <c r="R1869" i="35"/>
  <c r="R1870" i="35"/>
  <c r="R1871" i="35"/>
  <c r="R1872" i="35"/>
  <c r="S1872" i="35" s="1"/>
  <c r="R1873" i="35"/>
  <c r="R1874" i="35"/>
  <c r="R1875" i="35"/>
  <c r="R1876" i="35"/>
  <c r="R1877" i="35"/>
  <c r="R1878" i="35"/>
  <c r="S1878" i="35" s="1"/>
  <c r="R1879" i="35"/>
  <c r="R1880" i="35"/>
  <c r="R1881" i="35"/>
  <c r="R1882" i="35"/>
  <c r="R1883" i="35"/>
  <c r="R1884" i="35"/>
  <c r="S1884" i="35" s="1"/>
  <c r="R1885" i="35"/>
  <c r="R1886" i="35"/>
  <c r="R1887" i="35"/>
  <c r="R1888" i="35"/>
  <c r="R1889" i="35"/>
  <c r="R1890" i="35"/>
  <c r="S1890" i="35" s="1"/>
  <c r="R1891" i="35"/>
  <c r="R1892" i="35"/>
  <c r="R1893" i="35"/>
  <c r="R1894" i="35"/>
  <c r="R1895" i="35"/>
  <c r="R1896" i="35"/>
  <c r="S1896" i="35" s="1"/>
  <c r="R1897" i="35"/>
  <c r="R1898" i="35"/>
  <c r="R1899" i="35"/>
  <c r="R1900" i="35"/>
  <c r="R1901" i="35"/>
  <c r="R1902" i="35"/>
  <c r="S1902" i="35" s="1"/>
  <c r="R1903" i="35"/>
  <c r="R1904" i="35"/>
  <c r="R1905" i="35"/>
  <c r="R1906" i="35"/>
  <c r="R1907" i="35"/>
  <c r="R1908" i="35"/>
  <c r="S1908" i="35" s="1"/>
  <c r="R1909" i="35"/>
  <c r="R1910" i="35"/>
  <c r="R1911" i="35"/>
  <c r="R1912" i="35"/>
  <c r="R1913" i="35"/>
  <c r="R1914" i="35"/>
  <c r="S1914" i="35" s="1"/>
  <c r="R1915" i="35"/>
  <c r="R1916" i="35"/>
  <c r="R1917" i="35"/>
  <c r="R1918" i="35"/>
  <c r="R1919" i="35"/>
  <c r="R1920" i="35"/>
  <c r="S1920" i="35" s="1"/>
  <c r="R1921" i="35"/>
  <c r="R1922" i="35"/>
  <c r="R1923" i="35"/>
  <c r="R1924" i="35"/>
  <c r="R1925" i="35"/>
  <c r="R1926" i="35"/>
  <c r="S1926" i="35" s="1"/>
  <c r="R1927" i="35"/>
  <c r="R1928" i="35"/>
  <c r="R1929" i="35"/>
  <c r="R1930" i="35"/>
  <c r="R1931" i="35"/>
  <c r="R1932" i="35"/>
  <c r="S1932" i="35" s="1"/>
  <c r="R1933" i="35"/>
  <c r="R1934" i="35"/>
  <c r="R1935" i="35"/>
  <c r="R1936" i="35"/>
  <c r="R1937" i="35"/>
  <c r="R1938" i="35"/>
  <c r="S1938" i="35" s="1"/>
  <c r="R1939" i="35"/>
  <c r="R1940" i="35"/>
  <c r="R1941" i="35"/>
  <c r="R1942" i="35"/>
  <c r="R1943" i="35"/>
  <c r="R1944" i="35"/>
  <c r="S1944" i="35" s="1"/>
  <c r="R1945" i="35"/>
  <c r="R1946" i="35"/>
  <c r="R1947" i="35"/>
  <c r="R1948" i="35"/>
  <c r="R1949" i="35"/>
  <c r="R1950" i="35"/>
  <c r="S1950" i="35" s="1"/>
  <c r="R1951" i="35"/>
  <c r="R1952" i="35"/>
  <c r="R1953" i="35"/>
  <c r="R1954" i="35"/>
  <c r="R1955" i="35"/>
  <c r="R1956" i="35"/>
  <c r="S1956" i="35" s="1"/>
  <c r="R1957" i="35"/>
  <c r="R1958" i="35"/>
  <c r="R1959" i="35"/>
  <c r="R1960" i="35"/>
  <c r="R1961" i="35"/>
  <c r="R1962" i="35"/>
  <c r="S1962" i="35" s="1"/>
  <c r="R1963" i="35"/>
  <c r="R1964" i="35"/>
  <c r="R1965" i="35"/>
  <c r="R1966" i="35"/>
  <c r="R1967" i="35"/>
  <c r="R1968" i="35"/>
  <c r="S1968" i="35" s="1"/>
  <c r="R1969" i="35"/>
  <c r="R1970" i="35"/>
  <c r="R1971" i="35"/>
  <c r="R1972" i="35"/>
  <c r="R1973" i="35"/>
  <c r="R1974" i="35"/>
  <c r="S1974" i="35" s="1"/>
  <c r="R1975" i="35"/>
  <c r="R1976" i="35"/>
  <c r="R1977" i="35"/>
  <c r="R1978" i="35"/>
  <c r="R1979" i="35"/>
  <c r="R1980" i="35"/>
  <c r="S1980" i="35" s="1"/>
  <c r="R1981" i="35"/>
  <c r="R1982" i="35"/>
  <c r="R1983" i="35"/>
  <c r="R1984" i="35"/>
  <c r="R1985" i="35"/>
  <c r="R1986" i="35"/>
  <c r="S1986" i="35" s="1"/>
  <c r="R1987" i="35"/>
  <c r="R1988" i="35"/>
  <c r="R1989" i="35"/>
  <c r="R1990" i="35"/>
  <c r="R1991" i="35"/>
  <c r="R1992" i="35"/>
  <c r="S1992" i="35" s="1"/>
  <c r="R1993" i="35"/>
  <c r="R1994" i="35"/>
  <c r="R1995" i="35"/>
  <c r="R1996" i="35"/>
  <c r="R1997" i="35"/>
  <c r="R1998" i="35"/>
  <c r="S1998" i="35" s="1"/>
  <c r="R1999" i="35"/>
  <c r="R2000" i="35"/>
  <c r="R2001" i="35"/>
  <c r="R2002" i="35"/>
  <c r="R2003" i="35"/>
  <c r="R2004" i="35"/>
  <c r="S2004" i="35" s="1"/>
  <c r="R2005" i="35"/>
  <c r="R2006" i="35"/>
  <c r="R2007" i="35"/>
  <c r="R2008" i="35"/>
  <c r="R2009" i="35"/>
  <c r="R2010" i="35"/>
  <c r="S2010" i="35" s="1"/>
  <c r="R2011" i="35"/>
  <c r="R2012" i="35"/>
  <c r="R2013" i="35"/>
  <c r="R2014" i="35"/>
  <c r="R2015" i="35"/>
  <c r="R2016" i="35"/>
  <c r="S2016" i="35" s="1"/>
  <c r="R2017" i="35"/>
  <c r="R2018" i="35"/>
  <c r="R2019" i="35"/>
  <c r="R2020" i="35"/>
  <c r="R2021" i="35"/>
  <c r="R2022" i="35"/>
  <c r="S2022" i="35" s="1"/>
  <c r="R2023" i="35"/>
  <c r="R2024" i="35"/>
  <c r="R2025" i="35"/>
  <c r="R2026" i="35"/>
  <c r="R2027" i="35"/>
  <c r="R2028" i="35"/>
  <c r="S2028" i="35" s="1"/>
  <c r="R2029" i="35"/>
  <c r="R2030" i="35"/>
  <c r="R2031" i="35"/>
  <c r="R2032" i="35"/>
  <c r="R2033" i="35"/>
  <c r="R2034" i="35"/>
  <c r="S2034" i="35" s="1"/>
  <c r="R2035" i="35"/>
  <c r="R2036" i="35"/>
  <c r="R2037" i="35"/>
  <c r="R2038" i="35"/>
  <c r="R2039" i="35"/>
  <c r="R2040" i="35"/>
  <c r="S2040" i="35" s="1"/>
  <c r="R2041" i="35"/>
  <c r="R2042" i="35"/>
  <c r="R2043" i="35"/>
  <c r="R2044" i="35"/>
  <c r="R2045" i="35"/>
  <c r="R2046" i="35"/>
  <c r="S2046" i="35" s="1"/>
  <c r="R2047" i="35"/>
  <c r="R2048" i="35"/>
  <c r="R2049" i="35"/>
  <c r="R2050" i="35"/>
  <c r="R2051" i="35"/>
  <c r="R2052" i="35"/>
  <c r="S2052" i="35" s="1"/>
  <c r="R2053" i="35"/>
  <c r="R2054" i="35"/>
  <c r="R2055" i="35"/>
  <c r="R2056" i="35"/>
  <c r="R2057" i="35"/>
  <c r="R2058" i="35"/>
  <c r="S2058" i="35" s="1"/>
  <c r="R2059" i="35"/>
  <c r="R2060" i="35"/>
  <c r="R2061" i="35"/>
  <c r="R2062" i="35"/>
  <c r="R2063" i="35"/>
  <c r="R2064" i="35"/>
  <c r="S2064" i="35" s="1"/>
  <c r="R2065" i="35"/>
  <c r="R2066" i="35"/>
  <c r="R2067" i="35"/>
  <c r="R2068" i="35"/>
  <c r="R2069" i="35"/>
  <c r="R2070" i="35"/>
  <c r="S2070" i="35" s="1"/>
  <c r="R2071" i="35"/>
  <c r="R2072" i="35"/>
  <c r="R2073" i="35"/>
  <c r="R2074" i="35"/>
  <c r="R2075" i="35"/>
  <c r="R2076" i="35"/>
  <c r="S2076" i="35" s="1"/>
  <c r="R2077" i="35"/>
  <c r="R2078" i="35"/>
  <c r="R2079" i="35"/>
  <c r="R2080" i="35"/>
  <c r="R2081" i="35"/>
  <c r="R2082" i="35"/>
  <c r="S2082" i="35" s="1"/>
  <c r="R2083" i="35"/>
  <c r="R2084" i="35"/>
  <c r="R2085" i="35"/>
  <c r="R2086" i="35"/>
  <c r="R2087" i="35"/>
  <c r="R2088" i="35"/>
  <c r="S2088" i="35" s="1"/>
  <c r="R2089" i="35"/>
  <c r="R2090" i="35"/>
  <c r="R2091" i="35"/>
  <c r="R2092" i="35"/>
  <c r="R2093" i="35"/>
  <c r="R2094" i="35"/>
  <c r="S2094" i="35" s="1"/>
  <c r="R2095" i="35"/>
  <c r="R2096" i="35"/>
  <c r="R2097" i="35"/>
  <c r="R2098" i="35"/>
  <c r="R2099" i="35"/>
  <c r="R2100" i="35"/>
  <c r="S2100" i="35" s="1"/>
  <c r="R2101" i="35"/>
  <c r="R2102" i="35"/>
  <c r="R2103" i="35"/>
  <c r="R2104" i="35"/>
  <c r="R2105" i="35"/>
  <c r="R2106" i="35"/>
  <c r="S2106" i="35" s="1"/>
  <c r="R2107" i="35"/>
  <c r="R2108" i="35"/>
  <c r="R2109" i="35"/>
  <c r="R2110" i="35"/>
  <c r="R2111" i="35"/>
  <c r="R2112" i="35"/>
  <c r="S2112" i="35" s="1"/>
  <c r="R2113" i="35"/>
  <c r="R2114" i="35"/>
  <c r="R2115" i="35"/>
  <c r="R2116" i="35"/>
  <c r="R2117" i="35"/>
  <c r="R2118" i="35"/>
  <c r="S2118" i="35" s="1"/>
  <c r="R2119" i="35"/>
  <c r="R2120" i="35"/>
  <c r="R2121" i="35"/>
  <c r="R2122" i="35"/>
  <c r="R2123" i="35"/>
  <c r="R2124" i="35"/>
  <c r="S2124" i="35" s="1"/>
  <c r="R2125" i="35"/>
  <c r="R2126" i="35"/>
  <c r="R2127" i="35"/>
  <c r="R2128" i="35"/>
  <c r="R2129" i="35"/>
  <c r="R2130" i="35"/>
  <c r="S2130" i="35" s="1"/>
  <c r="R2131" i="35"/>
  <c r="R2132" i="35"/>
  <c r="R2133" i="35"/>
  <c r="R2134" i="35"/>
  <c r="R2135" i="35"/>
  <c r="R2136" i="35"/>
  <c r="S2136" i="35" s="1"/>
  <c r="R2137" i="35"/>
  <c r="R2138" i="35"/>
  <c r="R2139" i="35"/>
  <c r="R2140" i="35"/>
  <c r="R2141" i="35"/>
  <c r="R2142" i="35"/>
  <c r="S2142" i="35" s="1"/>
  <c r="R2143" i="35"/>
  <c r="R2144" i="35"/>
  <c r="R2145" i="35"/>
  <c r="R2146" i="35"/>
  <c r="R2147" i="35"/>
  <c r="R2148" i="35"/>
  <c r="S2148" i="35" s="1"/>
  <c r="R2149" i="35"/>
  <c r="R2150" i="35"/>
  <c r="R2151" i="35"/>
  <c r="R2152" i="35"/>
  <c r="R2153" i="35"/>
  <c r="R2154" i="35"/>
  <c r="S2154" i="35" s="1"/>
  <c r="R2155" i="35"/>
  <c r="R2156" i="35"/>
  <c r="R2157" i="35"/>
  <c r="R2158" i="35"/>
  <c r="R2159" i="35"/>
  <c r="R2160" i="35"/>
  <c r="S2160" i="35" s="1"/>
  <c r="R2161" i="35"/>
  <c r="R2162" i="35"/>
  <c r="R2163" i="35"/>
  <c r="R2164" i="35"/>
  <c r="R2165" i="35"/>
  <c r="R2166" i="35"/>
  <c r="S2166" i="35" s="1"/>
  <c r="R2167" i="35"/>
  <c r="R2168" i="35"/>
  <c r="R2169" i="35"/>
  <c r="R2170" i="35"/>
  <c r="R2171" i="35"/>
  <c r="R2172" i="35"/>
  <c r="S2172" i="35" s="1"/>
  <c r="R2173" i="35"/>
  <c r="R2174" i="35"/>
  <c r="R2175" i="35"/>
  <c r="R2176" i="35"/>
  <c r="R2177" i="35"/>
  <c r="R2178" i="35"/>
  <c r="S2178" i="35" s="1"/>
  <c r="R2179" i="35"/>
  <c r="R2180" i="35"/>
  <c r="R2181" i="35"/>
  <c r="R2182" i="35"/>
  <c r="R2183" i="35"/>
  <c r="R2184" i="35"/>
  <c r="S2184" i="35" s="1"/>
  <c r="R2185" i="35"/>
  <c r="R2186" i="35"/>
  <c r="R2187" i="35"/>
  <c r="R2188" i="35"/>
  <c r="R2189" i="35"/>
  <c r="R2190" i="35"/>
  <c r="S2190" i="35" s="1"/>
  <c r="R2191" i="35"/>
  <c r="R2192" i="35"/>
  <c r="R2193" i="35"/>
  <c r="R2194" i="35"/>
  <c r="R2195" i="35"/>
  <c r="R2196" i="35"/>
  <c r="S2196" i="35" s="1"/>
  <c r="R2197" i="35"/>
  <c r="R2198" i="35"/>
  <c r="R2199" i="35"/>
  <c r="R2200" i="35"/>
  <c r="R2201" i="35"/>
  <c r="R2202" i="35"/>
  <c r="S2202" i="35" s="1"/>
  <c r="R2203" i="35"/>
  <c r="R2204" i="35"/>
  <c r="R2205" i="35"/>
  <c r="R2206" i="35"/>
  <c r="R2207" i="35"/>
  <c r="R2208" i="35"/>
  <c r="S2208" i="35" s="1"/>
  <c r="R2209" i="35"/>
  <c r="R2210" i="35"/>
  <c r="R2211" i="35"/>
  <c r="R2212" i="35"/>
  <c r="R2213" i="35"/>
  <c r="R2214" i="35"/>
  <c r="S2214" i="35" s="1"/>
  <c r="R2215" i="35"/>
  <c r="R2216" i="35"/>
  <c r="R2217" i="35"/>
  <c r="R2218" i="35"/>
  <c r="R2219" i="35"/>
  <c r="R2220" i="35"/>
  <c r="S2220" i="35" s="1"/>
  <c r="R2221" i="35"/>
  <c r="R2222" i="35"/>
  <c r="R2223" i="35"/>
  <c r="R2224" i="35"/>
  <c r="R2225" i="35"/>
  <c r="R2226" i="35"/>
  <c r="S2226" i="35" s="1"/>
  <c r="R2227" i="35"/>
  <c r="R2228" i="35"/>
  <c r="R2229" i="35"/>
  <c r="R2230" i="35"/>
  <c r="R2231" i="35"/>
  <c r="R2232" i="35"/>
  <c r="S2232" i="35" s="1"/>
  <c r="R2233" i="35"/>
  <c r="R2234" i="35"/>
  <c r="R2235" i="35"/>
  <c r="R2236" i="35"/>
  <c r="R2237" i="35"/>
  <c r="R2238" i="35"/>
  <c r="S2238" i="35" s="1"/>
  <c r="R2239" i="35"/>
  <c r="R2240" i="35"/>
  <c r="R2241" i="35"/>
  <c r="R2242" i="35"/>
  <c r="R2243" i="35"/>
  <c r="R2244" i="35"/>
  <c r="S2244" i="35" s="1"/>
  <c r="R2245" i="35"/>
  <c r="R2246" i="35"/>
  <c r="R2247" i="35"/>
  <c r="R2248" i="35"/>
  <c r="R2249" i="35"/>
  <c r="R2250" i="35"/>
  <c r="S2250" i="35" s="1"/>
  <c r="R2251" i="35"/>
  <c r="R2252" i="35"/>
  <c r="R2253" i="35"/>
  <c r="R2254" i="35"/>
  <c r="R2255" i="35"/>
  <c r="R2256" i="35"/>
  <c r="S2256" i="35" s="1"/>
  <c r="R2257" i="35"/>
  <c r="R2258" i="35"/>
  <c r="R2259" i="35"/>
  <c r="R2260" i="35"/>
  <c r="R2261" i="35"/>
  <c r="R2262" i="35"/>
  <c r="S2262" i="35" s="1"/>
  <c r="R2263" i="35"/>
  <c r="R2264" i="35"/>
  <c r="R2265" i="35"/>
  <c r="R2266" i="35"/>
  <c r="R2267" i="35"/>
  <c r="R2268" i="35"/>
  <c r="S2268" i="35" s="1"/>
  <c r="R2269" i="35"/>
  <c r="R2270" i="35"/>
  <c r="R2271" i="35"/>
  <c r="R2272" i="35"/>
  <c r="R2273" i="35"/>
  <c r="R2274" i="35"/>
  <c r="S2274" i="35" s="1"/>
  <c r="R2275" i="35"/>
  <c r="R2276" i="35"/>
  <c r="R2277" i="35"/>
  <c r="R2278" i="35"/>
  <c r="R2279" i="35"/>
  <c r="R2280" i="35"/>
  <c r="S2280" i="35" s="1"/>
  <c r="R2281" i="35"/>
  <c r="R2282" i="35"/>
  <c r="R2283" i="35"/>
  <c r="R2284" i="35"/>
  <c r="R2285" i="35"/>
  <c r="R2286" i="35"/>
  <c r="S2286" i="35" s="1"/>
  <c r="R2287" i="35"/>
  <c r="R2288" i="35"/>
  <c r="R2289" i="35"/>
  <c r="R2290" i="35"/>
  <c r="R2291" i="35"/>
  <c r="R2292" i="35"/>
  <c r="S2292" i="35" s="1"/>
  <c r="R2293" i="35"/>
  <c r="R2294" i="35"/>
  <c r="R2295" i="35"/>
  <c r="R2296" i="35"/>
  <c r="R2297" i="35"/>
  <c r="R2298" i="35"/>
  <c r="S2298" i="35" s="1"/>
  <c r="R2299" i="35"/>
  <c r="R2300" i="35"/>
  <c r="R2301" i="35"/>
  <c r="R2302" i="35"/>
  <c r="R2303" i="35"/>
  <c r="R2304" i="35"/>
  <c r="S2304" i="35" s="1"/>
  <c r="R2305" i="35"/>
  <c r="R2306" i="35"/>
  <c r="R2307" i="35"/>
  <c r="R2308" i="35"/>
  <c r="R2309" i="35"/>
  <c r="R2310" i="35"/>
  <c r="S2310" i="35" s="1"/>
  <c r="R2311" i="35"/>
  <c r="R2312" i="35"/>
  <c r="R2313" i="35"/>
  <c r="R2314" i="35"/>
  <c r="R2315" i="35"/>
  <c r="R2316" i="35"/>
  <c r="S2316" i="35" s="1"/>
  <c r="R2317" i="35"/>
  <c r="R2318" i="35"/>
  <c r="R2319" i="35"/>
  <c r="R2320" i="35"/>
  <c r="R2321" i="35"/>
  <c r="R2322" i="35"/>
  <c r="S2322" i="35" s="1"/>
  <c r="R2323" i="35"/>
  <c r="R2324" i="35"/>
  <c r="R2325" i="35"/>
  <c r="R2326" i="35"/>
  <c r="R2327" i="35"/>
  <c r="R2328" i="35"/>
  <c r="S2328" i="35" s="1"/>
  <c r="R2329" i="35"/>
  <c r="R2330" i="35"/>
  <c r="R2331" i="35"/>
  <c r="R2332" i="35"/>
  <c r="R2333" i="35"/>
  <c r="R2334" i="35"/>
  <c r="S2334" i="35" s="1"/>
  <c r="R2335" i="35"/>
  <c r="R2336" i="35"/>
  <c r="R2337" i="35"/>
  <c r="R2338" i="35"/>
  <c r="R2339" i="35"/>
  <c r="R2340" i="35"/>
  <c r="S2340" i="35" s="1"/>
  <c r="R2341" i="35"/>
  <c r="R2342" i="35"/>
  <c r="R2343" i="35"/>
  <c r="R2344" i="35"/>
  <c r="R2345" i="35"/>
  <c r="R2346" i="35"/>
  <c r="S2346" i="35" s="1"/>
  <c r="R2347" i="35"/>
  <c r="R2348" i="35"/>
  <c r="R2349" i="35"/>
  <c r="R2350" i="35"/>
  <c r="R2351" i="35"/>
  <c r="R2352" i="35"/>
  <c r="S2352" i="35" s="1"/>
  <c r="R2353" i="35"/>
  <c r="R2354" i="35"/>
  <c r="R2355" i="35"/>
  <c r="R2356" i="35"/>
  <c r="R2357" i="35"/>
  <c r="R2358" i="35"/>
  <c r="S2358" i="35" s="1"/>
  <c r="R2359" i="35"/>
  <c r="R2360" i="35"/>
  <c r="R2361" i="35"/>
  <c r="R2362" i="35"/>
  <c r="R2363" i="35"/>
  <c r="R2364" i="35"/>
  <c r="S2364" i="35" s="1"/>
  <c r="R2365" i="35"/>
  <c r="R2366" i="35"/>
  <c r="R2367" i="35"/>
  <c r="R2368" i="35"/>
  <c r="R2369" i="35"/>
  <c r="R2370" i="35"/>
  <c r="S2370" i="35" s="1"/>
  <c r="R2371" i="35"/>
  <c r="R2372" i="35"/>
  <c r="R2373" i="35"/>
  <c r="R2374" i="35"/>
  <c r="R2375" i="35"/>
  <c r="R2376" i="35"/>
  <c r="S2376" i="35" s="1"/>
  <c r="R2377" i="35"/>
  <c r="R2378" i="35"/>
  <c r="R2379" i="35"/>
  <c r="R2380" i="35"/>
  <c r="R2381" i="35"/>
  <c r="R2382" i="35"/>
  <c r="S2382" i="35" s="1"/>
  <c r="R2383" i="35"/>
  <c r="R2384" i="35"/>
  <c r="R2385" i="35"/>
  <c r="R2386" i="35"/>
  <c r="R2387" i="35"/>
  <c r="R2388" i="35"/>
  <c r="S2388" i="35" s="1"/>
  <c r="R2389" i="35"/>
  <c r="R2390" i="35"/>
  <c r="R2391" i="35"/>
  <c r="R2392" i="35"/>
  <c r="R2393" i="35"/>
  <c r="R2394" i="35"/>
  <c r="S2394" i="35" s="1"/>
  <c r="R2395" i="35"/>
  <c r="R2396" i="35"/>
  <c r="R2397" i="35"/>
  <c r="R2398" i="35"/>
  <c r="R2399" i="35"/>
  <c r="R2400" i="35"/>
  <c r="S2400" i="35" s="1"/>
  <c r="R2401" i="35"/>
  <c r="R2402" i="35"/>
  <c r="R2403" i="35"/>
  <c r="R2404" i="35"/>
  <c r="R2405" i="35"/>
  <c r="R2406" i="35"/>
  <c r="S2406" i="35" s="1"/>
  <c r="R2407" i="35"/>
  <c r="R2408" i="35"/>
  <c r="R2409" i="35"/>
  <c r="R2410" i="35"/>
  <c r="R2411" i="35"/>
  <c r="R2412" i="35"/>
  <c r="S2412" i="35" s="1"/>
  <c r="R2413" i="35"/>
  <c r="R2414" i="35"/>
  <c r="R2415" i="35"/>
  <c r="R2416" i="35"/>
  <c r="R2417" i="35"/>
  <c r="R2418" i="35"/>
  <c r="S2418" i="35" s="1"/>
  <c r="R2419" i="35"/>
  <c r="R2420" i="35"/>
  <c r="R2421" i="35"/>
  <c r="R2422" i="35"/>
  <c r="R2423" i="35"/>
  <c r="R2424" i="35"/>
  <c r="S2424" i="35" s="1"/>
  <c r="R2425" i="35"/>
  <c r="R2426" i="35"/>
  <c r="R2427" i="35"/>
  <c r="R2428" i="35"/>
  <c r="R2429" i="35"/>
  <c r="R2430" i="35"/>
  <c r="S2430" i="35" s="1"/>
  <c r="R2431" i="35"/>
  <c r="R2432" i="35"/>
  <c r="R2433" i="35"/>
  <c r="R2434" i="35"/>
  <c r="R2435" i="35"/>
  <c r="R2436" i="35"/>
  <c r="S2436" i="35" s="1"/>
  <c r="R2437" i="35"/>
  <c r="R2438" i="35"/>
  <c r="R2439" i="35"/>
  <c r="R2440" i="35"/>
  <c r="R2441" i="35"/>
  <c r="R2442" i="35"/>
  <c r="S2442" i="35" s="1"/>
  <c r="R2443" i="35"/>
  <c r="R2444" i="35"/>
  <c r="R2445" i="35"/>
  <c r="R2446" i="35"/>
  <c r="R2447" i="35"/>
  <c r="R2448" i="35"/>
  <c r="S2448" i="35" s="1"/>
  <c r="R2449" i="35"/>
  <c r="R2450" i="35"/>
  <c r="R2451" i="35"/>
  <c r="R2452" i="35"/>
  <c r="R2453" i="35"/>
  <c r="R2454" i="35"/>
  <c r="S2454" i="35" s="1"/>
  <c r="R2455" i="35"/>
  <c r="R2456" i="35"/>
  <c r="R2457" i="35"/>
  <c r="R2458" i="35"/>
  <c r="R2459" i="35"/>
  <c r="R2460" i="35"/>
  <c r="S2460" i="35" s="1"/>
  <c r="R2461" i="35"/>
  <c r="R2462" i="35"/>
  <c r="R2463" i="35"/>
  <c r="R2464" i="35"/>
  <c r="R2465" i="35"/>
  <c r="R2466" i="35"/>
  <c r="S2466" i="35" s="1"/>
  <c r="R2467" i="35"/>
  <c r="R2468" i="35"/>
  <c r="R2469" i="35"/>
  <c r="R2470" i="35"/>
  <c r="R2471" i="35"/>
  <c r="R2472" i="35"/>
  <c r="S2472" i="35" s="1"/>
  <c r="R2473" i="35"/>
  <c r="R2474" i="35"/>
  <c r="R2475" i="35"/>
  <c r="R2476" i="35"/>
  <c r="R2477" i="35"/>
  <c r="R2478" i="35"/>
  <c r="S2478" i="35" s="1"/>
  <c r="R2479" i="35"/>
  <c r="R2480" i="35"/>
  <c r="R2481" i="35"/>
  <c r="R2482" i="35"/>
  <c r="R2483" i="35"/>
  <c r="R2484" i="35"/>
  <c r="S2484" i="35" s="1"/>
  <c r="R2485" i="35"/>
  <c r="R2486" i="35"/>
  <c r="R2487" i="35"/>
  <c r="R2488" i="35"/>
  <c r="R2489" i="35"/>
  <c r="R2490" i="35"/>
  <c r="S2490" i="35" s="1"/>
  <c r="R2491" i="35"/>
  <c r="R2492" i="35"/>
  <c r="R2493" i="35"/>
  <c r="R2494" i="35"/>
  <c r="R2495" i="35"/>
  <c r="R2496" i="35"/>
  <c r="S2496" i="35" s="1"/>
  <c r="R2497" i="35"/>
  <c r="R2498" i="35"/>
  <c r="R2499" i="35"/>
  <c r="R2500" i="35"/>
  <c r="R2501" i="35"/>
  <c r="R2502" i="35"/>
  <c r="S2502" i="35" s="1"/>
  <c r="R2503" i="35"/>
  <c r="R2504" i="35"/>
  <c r="R2505" i="35"/>
  <c r="R2506" i="35"/>
  <c r="R2507" i="35"/>
  <c r="R2508" i="35"/>
  <c r="S2508" i="35" s="1"/>
  <c r="R2509" i="35"/>
  <c r="R2510" i="35"/>
  <c r="R2511" i="35"/>
  <c r="R2512" i="35"/>
  <c r="R2513" i="35"/>
  <c r="R2514" i="35"/>
  <c r="S2514" i="35" s="1"/>
  <c r="R2515" i="35"/>
  <c r="R2516" i="35"/>
  <c r="R2517" i="35"/>
  <c r="R2518" i="35"/>
  <c r="R2519" i="35"/>
  <c r="R2520" i="35"/>
  <c r="S2520" i="35" s="1"/>
  <c r="R2521" i="35"/>
  <c r="R2522" i="35"/>
  <c r="R2523" i="35"/>
  <c r="R2524" i="35"/>
  <c r="R2525" i="35"/>
  <c r="R2526" i="35"/>
  <c r="S2526" i="35" s="1"/>
  <c r="R2527" i="35"/>
  <c r="R2528" i="35"/>
  <c r="R2529" i="35"/>
  <c r="R2530" i="35"/>
  <c r="R2531" i="35"/>
  <c r="R2532" i="35"/>
  <c r="S2532" i="35" s="1"/>
  <c r="R2533" i="35"/>
  <c r="R2534" i="35"/>
  <c r="R2535" i="35"/>
  <c r="R2536" i="35"/>
  <c r="R2537" i="35"/>
  <c r="R2538" i="35"/>
  <c r="S2538" i="35" s="1"/>
  <c r="R2539" i="35"/>
  <c r="R2540" i="35"/>
  <c r="R2541" i="35"/>
  <c r="R2542" i="35"/>
  <c r="R2543" i="35"/>
  <c r="R2544" i="35"/>
  <c r="S2544" i="35" s="1"/>
  <c r="R2545" i="35"/>
  <c r="R2546" i="35"/>
  <c r="R2547" i="35"/>
  <c r="R2548" i="35"/>
  <c r="R2549" i="35"/>
  <c r="R2550" i="35"/>
  <c r="S2550" i="35" s="1"/>
  <c r="R2551" i="35"/>
  <c r="R2552" i="35"/>
  <c r="R2553" i="35"/>
  <c r="R2554" i="35"/>
  <c r="R2555" i="35"/>
  <c r="R2556" i="35"/>
  <c r="R2557" i="35"/>
  <c r="R2558" i="35"/>
  <c r="R2559" i="35"/>
  <c r="R2560" i="35"/>
  <c r="R2561" i="35"/>
  <c r="R2562" i="35"/>
  <c r="R2563" i="35"/>
  <c r="R2564" i="35"/>
  <c r="R2565" i="35"/>
  <c r="R2566" i="35"/>
  <c r="R2567" i="35"/>
  <c r="R2568" i="35"/>
  <c r="R2569" i="35"/>
  <c r="R2570" i="35"/>
  <c r="R2571" i="35"/>
  <c r="R2572" i="35"/>
  <c r="R2573" i="35"/>
  <c r="R2574" i="35"/>
  <c r="R2575" i="35"/>
  <c r="R2576" i="35"/>
  <c r="R2577" i="35"/>
  <c r="R2578" i="35"/>
  <c r="R2579" i="35"/>
  <c r="R2580" i="35"/>
  <c r="R2581" i="35"/>
  <c r="R2582" i="35"/>
  <c r="R2583" i="35"/>
  <c r="R2584" i="35"/>
  <c r="R2585" i="35"/>
  <c r="R2586" i="35"/>
  <c r="R2587" i="35"/>
  <c r="R2588" i="35"/>
  <c r="R2589" i="35"/>
  <c r="R2590" i="35"/>
  <c r="R2591" i="35"/>
  <c r="R2592" i="35"/>
  <c r="R2593" i="35"/>
  <c r="R2594" i="35"/>
  <c r="R2595" i="35"/>
  <c r="R2596" i="35"/>
  <c r="R2597" i="35"/>
  <c r="R2598" i="35"/>
  <c r="R2599" i="35"/>
  <c r="R2600" i="35"/>
  <c r="R2601" i="35"/>
  <c r="R2602" i="35"/>
  <c r="R2603" i="35"/>
  <c r="R2604" i="35"/>
  <c r="R2605" i="35"/>
  <c r="R2606" i="35"/>
  <c r="R2607" i="35"/>
  <c r="R2608" i="35"/>
  <c r="R2609" i="35"/>
  <c r="R2610" i="35"/>
  <c r="R2611" i="35"/>
  <c r="R2612" i="35"/>
  <c r="R2613" i="35"/>
  <c r="R2614" i="35"/>
  <c r="R2615" i="35"/>
  <c r="R2616" i="35"/>
  <c r="R2617" i="35"/>
  <c r="R2618" i="35"/>
  <c r="R2619" i="35"/>
  <c r="R2620" i="35"/>
  <c r="R2621" i="35"/>
  <c r="R2622" i="35"/>
  <c r="R2623" i="35"/>
  <c r="R2624" i="35"/>
  <c r="R2625" i="35"/>
  <c r="R2626" i="35"/>
  <c r="R2627" i="35"/>
  <c r="R2628" i="35"/>
  <c r="R2629" i="35"/>
  <c r="R2630" i="35"/>
  <c r="R2631" i="35"/>
  <c r="R2632" i="35"/>
  <c r="R2633" i="35"/>
  <c r="R2634" i="35"/>
  <c r="R2635" i="35"/>
  <c r="R2636" i="35"/>
  <c r="R2637" i="35"/>
  <c r="R2638" i="35"/>
  <c r="R2639" i="35"/>
  <c r="R2640" i="35"/>
  <c r="R2641" i="35"/>
  <c r="R2642" i="35"/>
  <c r="R2643" i="35"/>
  <c r="R2644" i="35"/>
  <c r="R2645" i="35"/>
  <c r="R2646" i="35"/>
  <c r="R2647" i="35"/>
  <c r="R2648" i="35"/>
  <c r="R2649" i="35"/>
  <c r="R2650" i="35"/>
  <c r="R2651" i="35"/>
  <c r="R2652" i="35"/>
  <c r="R2653" i="35"/>
  <c r="R2654" i="35"/>
  <c r="R2655" i="35"/>
  <c r="R2656" i="35"/>
  <c r="R2657" i="35"/>
  <c r="R2658" i="35"/>
  <c r="R2659" i="35"/>
  <c r="R2660" i="35"/>
  <c r="R2661" i="35"/>
  <c r="R2662" i="35"/>
  <c r="R2663" i="35"/>
  <c r="R2664" i="35"/>
  <c r="R2665" i="35"/>
  <c r="R2666" i="35"/>
  <c r="R2667" i="35"/>
  <c r="R2668" i="35"/>
  <c r="R2669" i="35"/>
  <c r="R2670" i="35"/>
  <c r="R2671" i="35"/>
  <c r="R2672" i="35"/>
  <c r="R2673" i="35"/>
  <c r="R2674" i="35"/>
  <c r="R2675" i="35"/>
  <c r="R2676" i="35"/>
  <c r="R2677" i="35"/>
  <c r="R2678" i="35"/>
  <c r="R2679" i="35"/>
  <c r="R2680" i="35"/>
  <c r="R2681" i="35"/>
  <c r="R2682" i="35"/>
  <c r="R2683" i="35"/>
  <c r="R2684" i="35"/>
  <c r="R2685" i="35"/>
  <c r="R2686" i="35"/>
  <c r="R2687" i="35"/>
  <c r="R2688" i="35"/>
  <c r="R2689" i="35"/>
  <c r="R2690" i="35"/>
  <c r="R2691" i="35"/>
  <c r="R2692" i="35"/>
  <c r="R2693" i="35"/>
  <c r="R2694" i="35"/>
  <c r="R2695" i="35"/>
  <c r="R2696" i="35"/>
  <c r="R2697" i="35"/>
  <c r="R2698" i="35"/>
  <c r="R2699" i="35"/>
  <c r="R2700" i="35"/>
  <c r="R2701" i="35"/>
  <c r="R2702" i="35"/>
  <c r="R2703" i="35"/>
  <c r="R2704" i="35"/>
  <c r="R2705" i="35"/>
  <c r="R2706" i="35"/>
  <c r="R2707" i="35"/>
  <c r="R2708" i="35"/>
  <c r="R2709" i="35"/>
  <c r="R2710" i="35"/>
  <c r="R2711" i="35"/>
  <c r="R2712" i="35"/>
  <c r="R2713" i="35"/>
  <c r="R2714" i="35"/>
  <c r="R2715" i="35"/>
  <c r="R2716" i="35"/>
  <c r="R2717" i="35"/>
  <c r="R2718" i="35"/>
  <c r="R2719" i="35"/>
  <c r="R2720" i="35"/>
  <c r="R2721" i="35"/>
  <c r="R2722" i="35"/>
  <c r="R2723" i="35"/>
  <c r="R2724" i="35"/>
  <c r="R2725" i="35"/>
  <c r="R2726" i="35"/>
  <c r="R2727" i="35"/>
  <c r="R2728" i="35"/>
  <c r="R2729" i="35"/>
  <c r="R2730" i="35"/>
  <c r="R2731" i="35"/>
  <c r="R2732" i="35"/>
  <c r="R2733" i="35"/>
  <c r="R2734" i="35"/>
  <c r="R2735" i="35"/>
  <c r="R2736" i="35"/>
  <c r="R2737" i="35"/>
  <c r="R2738" i="35"/>
  <c r="R2739" i="35"/>
  <c r="R2740" i="35"/>
  <c r="R2741" i="35"/>
  <c r="R2742" i="35"/>
  <c r="R2743" i="35"/>
  <c r="R2744" i="35"/>
  <c r="R2745" i="35"/>
  <c r="R2746" i="35"/>
  <c r="R2747" i="35"/>
  <c r="R2748" i="35"/>
  <c r="R2749" i="35"/>
  <c r="R2750" i="35"/>
  <c r="R2751" i="35"/>
  <c r="R2752" i="35"/>
  <c r="R2753" i="35"/>
  <c r="R2754" i="35"/>
  <c r="R2755" i="35"/>
  <c r="R2756" i="35"/>
  <c r="R2757" i="35"/>
  <c r="R2758" i="35"/>
  <c r="R2759" i="35"/>
  <c r="R2760" i="35"/>
  <c r="R2761" i="35"/>
  <c r="R2762" i="35"/>
  <c r="R2763" i="35"/>
  <c r="R2764" i="35"/>
  <c r="R2765" i="35"/>
  <c r="R2766" i="35"/>
  <c r="R2767" i="35"/>
  <c r="R2768" i="35"/>
  <c r="R2769" i="35"/>
  <c r="R2770" i="35"/>
  <c r="R2771" i="35"/>
  <c r="R2772" i="35"/>
  <c r="R2773" i="35"/>
  <c r="R2774" i="35"/>
  <c r="R2775" i="35"/>
  <c r="R2776" i="35"/>
  <c r="R2777" i="35"/>
  <c r="R2778" i="35"/>
  <c r="R2779" i="35"/>
  <c r="R2780" i="35"/>
  <c r="R2781" i="35"/>
  <c r="R2782" i="35"/>
  <c r="R2783" i="35"/>
  <c r="R2784" i="35"/>
  <c r="R2785" i="35"/>
  <c r="R2786" i="35"/>
  <c r="R2787" i="35"/>
  <c r="R2788" i="35"/>
  <c r="R2789" i="35"/>
  <c r="R2790" i="35"/>
  <c r="R2791" i="35"/>
  <c r="R2792" i="35"/>
  <c r="R2793" i="35"/>
  <c r="R2794" i="35"/>
  <c r="R2795" i="35"/>
  <c r="R2796" i="35"/>
  <c r="R2797" i="35"/>
  <c r="R2798" i="35"/>
  <c r="R2799" i="35"/>
  <c r="R2800" i="35"/>
  <c r="R2801" i="35"/>
  <c r="R2802" i="35"/>
  <c r="R2803" i="35"/>
  <c r="R2804" i="35"/>
  <c r="R2805" i="35"/>
  <c r="R2806" i="35"/>
  <c r="R2807" i="35"/>
  <c r="R2808" i="35"/>
  <c r="R2809" i="35"/>
  <c r="R2810" i="35"/>
  <c r="R2811" i="35"/>
  <c r="R2812" i="35"/>
  <c r="R2813" i="35"/>
  <c r="R2814" i="35"/>
  <c r="R2815" i="35"/>
  <c r="R2816" i="35"/>
  <c r="R2817" i="35"/>
  <c r="R2818" i="35"/>
  <c r="R2819" i="35"/>
  <c r="R2820" i="35"/>
  <c r="R2821" i="35"/>
  <c r="R2822" i="35"/>
  <c r="R2823" i="35"/>
  <c r="R2824" i="35"/>
  <c r="R2825" i="35"/>
  <c r="R2826" i="35"/>
  <c r="R2827" i="35"/>
  <c r="R2828" i="35"/>
  <c r="R2829" i="35"/>
  <c r="R2830" i="35"/>
  <c r="R2831" i="35"/>
  <c r="R2832" i="35"/>
  <c r="R2833" i="35"/>
  <c r="R2834" i="35"/>
  <c r="R2835" i="35"/>
  <c r="R2836" i="35"/>
  <c r="R2837" i="35"/>
  <c r="R2838" i="35"/>
  <c r="R2839" i="35"/>
  <c r="R2840" i="35"/>
  <c r="R2841" i="35"/>
  <c r="R2842" i="35"/>
  <c r="R2843" i="35"/>
  <c r="R2844" i="35"/>
  <c r="R2845" i="35"/>
  <c r="R2846" i="35"/>
  <c r="R2847" i="35"/>
  <c r="R2848" i="35"/>
  <c r="R2849" i="35"/>
  <c r="R2850" i="35"/>
  <c r="R2851" i="35"/>
  <c r="R2852" i="35"/>
  <c r="R2853" i="35"/>
  <c r="R2854" i="35"/>
  <c r="R2855" i="35"/>
  <c r="R2856" i="35"/>
  <c r="R2857" i="35"/>
  <c r="R2858" i="35"/>
  <c r="R2859" i="35"/>
  <c r="R2860" i="35"/>
  <c r="R2861" i="35"/>
  <c r="R2862" i="35"/>
  <c r="R2863" i="35"/>
  <c r="R2864" i="35"/>
  <c r="R2865" i="35"/>
  <c r="R2866" i="35"/>
  <c r="R2867" i="35"/>
  <c r="R2868" i="35"/>
  <c r="R2869" i="35"/>
  <c r="R2870" i="35"/>
  <c r="R2871" i="35"/>
  <c r="R2872" i="35"/>
  <c r="R2873" i="35"/>
  <c r="R2874" i="35"/>
  <c r="R2875" i="35"/>
  <c r="R2876" i="35"/>
  <c r="R2877" i="35"/>
  <c r="R2878" i="35"/>
  <c r="R2879" i="35"/>
  <c r="R2880" i="35"/>
  <c r="R2881" i="35"/>
  <c r="R2882" i="35"/>
  <c r="R2883" i="35"/>
  <c r="R2884" i="35"/>
  <c r="R2885" i="35"/>
  <c r="R2886" i="35"/>
  <c r="R2887" i="35"/>
  <c r="R2888" i="35"/>
  <c r="R2889" i="35"/>
  <c r="R2890" i="35"/>
  <c r="R2891" i="35"/>
  <c r="R2892" i="35"/>
  <c r="R2893" i="35"/>
  <c r="R2894" i="35"/>
  <c r="R2895" i="35"/>
  <c r="R2896" i="35"/>
  <c r="R2897" i="35"/>
  <c r="R2898" i="35"/>
  <c r="R2899" i="35"/>
  <c r="R2900" i="35"/>
  <c r="R2901" i="35"/>
  <c r="R2902" i="35"/>
  <c r="R2903" i="35"/>
  <c r="R2904" i="35"/>
  <c r="R2905" i="35"/>
  <c r="R2906" i="35"/>
  <c r="R2907" i="35"/>
  <c r="R2908" i="35"/>
  <c r="R2909" i="35"/>
  <c r="R2910" i="35"/>
  <c r="R2911" i="35"/>
  <c r="R2912" i="35"/>
  <c r="R2913" i="35"/>
  <c r="R2914" i="35"/>
  <c r="R2915" i="35"/>
  <c r="R2916" i="35"/>
  <c r="R2917" i="35"/>
  <c r="R2918" i="35"/>
  <c r="R2919" i="35"/>
  <c r="R2920" i="35"/>
  <c r="R2921" i="35"/>
  <c r="R2922" i="35"/>
  <c r="R2923" i="35"/>
  <c r="R2924" i="35"/>
  <c r="R2925" i="35"/>
  <c r="R2926" i="35"/>
  <c r="R2927" i="35"/>
  <c r="R2928" i="35"/>
  <c r="R2929" i="35"/>
  <c r="R2930" i="35"/>
  <c r="R2931" i="35"/>
  <c r="R2932" i="35"/>
  <c r="R2933" i="35"/>
  <c r="R2934" i="35"/>
  <c r="R2935" i="35"/>
  <c r="R2936" i="35"/>
  <c r="R2937" i="35"/>
  <c r="R2938" i="35"/>
  <c r="R2939" i="35"/>
  <c r="R2940" i="35"/>
  <c r="R2941" i="35"/>
  <c r="R2942" i="35"/>
  <c r="R2943" i="35"/>
  <c r="R2944" i="35"/>
  <c r="R2945" i="35"/>
  <c r="R2946" i="35"/>
  <c r="R2947" i="35"/>
  <c r="R2948" i="35"/>
  <c r="R2949" i="35"/>
  <c r="R2950" i="35"/>
  <c r="R2951" i="35"/>
  <c r="R2952" i="35"/>
  <c r="R2953" i="35"/>
  <c r="R2954" i="35"/>
  <c r="R2955" i="35"/>
  <c r="R2956" i="35"/>
  <c r="R2957" i="35"/>
  <c r="R2958" i="35"/>
  <c r="R2959" i="35"/>
  <c r="R2960" i="35"/>
  <c r="R2961" i="35"/>
  <c r="R2962" i="35"/>
  <c r="R2963" i="35"/>
  <c r="R2964" i="35"/>
  <c r="R2965" i="35"/>
  <c r="R2966" i="35"/>
  <c r="R2967" i="35"/>
  <c r="R2968" i="35"/>
  <c r="R2969" i="35"/>
  <c r="R2970" i="35"/>
  <c r="R2971" i="35"/>
  <c r="R2972" i="35"/>
  <c r="R2973" i="35"/>
  <c r="R2974" i="35"/>
  <c r="R2975" i="35"/>
  <c r="R2976" i="35"/>
  <c r="R2977" i="35"/>
  <c r="R2978" i="35"/>
  <c r="R2979" i="35"/>
  <c r="R2980" i="35"/>
  <c r="R2981" i="35"/>
  <c r="R2982" i="35"/>
  <c r="R2983" i="35"/>
  <c r="R2984" i="35"/>
  <c r="R2985" i="35"/>
  <c r="R2986" i="35"/>
  <c r="R2987" i="35"/>
  <c r="R2988" i="35"/>
  <c r="R2989" i="35"/>
  <c r="R2990" i="35"/>
  <c r="R2991" i="35"/>
  <c r="R2992" i="35"/>
  <c r="R2993" i="35"/>
  <c r="R2994" i="35"/>
  <c r="R2995" i="35"/>
  <c r="R2996" i="35"/>
  <c r="R2997" i="35"/>
  <c r="R2998" i="35"/>
  <c r="R2999" i="35"/>
  <c r="R3000" i="35"/>
  <c r="R3001" i="35"/>
  <c r="R3002" i="35"/>
  <c r="R3003" i="35"/>
  <c r="R3004" i="35"/>
  <c r="R3005" i="35"/>
  <c r="R3006" i="35"/>
  <c r="R3007" i="35"/>
  <c r="R3008" i="35"/>
  <c r="R3009" i="35"/>
  <c r="R3010" i="35"/>
  <c r="R3011" i="35"/>
  <c r="R3012" i="35"/>
  <c r="R3013" i="35"/>
  <c r="R3014" i="35"/>
  <c r="R3015" i="35"/>
  <c r="R3016" i="35"/>
  <c r="R3017" i="35"/>
  <c r="R3018" i="35"/>
  <c r="R3019" i="35"/>
  <c r="R3020" i="35"/>
  <c r="R3021" i="35"/>
  <c r="R3022" i="35"/>
  <c r="R3023" i="35"/>
  <c r="R3024" i="35"/>
  <c r="R3025" i="35"/>
  <c r="R3026" i="35"/>
  <c r="R3027" i="35"/>
  <c r="R3028" i="35"/>
  <c r="R3029" i="35"/>
  <c r="R3030" i="35"/>
  <c r="R3031" i="35"/>
  <c r="R3032" i="35"/>
  <c r="R3033" i="35"/>
  <c r="R3034" i="35"/>
  <c r="R3035" i="35"/>
  <c r="R3036" i="35"/>
  <c r="R3037" i="35"/>
  <c r="R3038" i="35"/>
  <c r="R3039" i="35"/>
  <c r="R3040" i="35"/>
  <c r="R3041" i="35"/>
  <c r="R3042" i="35"/>
  <c r="R3043" i="35"/>
  <c r="R3044" i="35"/>
  <c r="R3045" i="35"/>
  <c r="R3046" i="35"/>
  <c r="R3047" i="35"/>
  <c r="R3048" i="35"/>
  <c r="R3049" i="35"/>
  <c r="R3050" i="35"/>
  <c r="R3051" i="35"/>
  <c r="R3052" i="35"/>
  <c r="R3053" i="35"/>
  <c r="R3054" i="35"/>
  <c r="R3055" i="35"/>
  <c r="R3056" i="35"/>
  <c r="R3057" i="35"/>
  <c r="R3058" i="35"/>
  <c r="R3059" i="35"/>
  <c r="R3060" i="35"/>
  <c r="R3061" i="35"/>
  <c r="R3062" i="35"/>
  <c r="R3063" i="35"/>
  <c r="R3064" i="35"/>
  <c r="R3065" i="35"/>
  <c r="R3066" i="35"/>
  <c r="R3067" i="35"/>
  <c r="R3068" i="35"/>
  <c r="R3069" i="35"/>
  <c r="R3070" i="35"/>
  <c r="R3071" i="35"/>
  <c r="R3072" i="35"/>
  <c r="R3073" i="35"/>
  <c r="R3074" i="35"/>
  <c r="R3075" i="35"/>
  <c r="R3076" i="35"/>
  <c r="R3077" i="35"/>
  <c r="R3078" i="35"/>
  <c r="R3079" i="35"/>
  <c r="R3080" i="35"/>
  <c r="R3081" i="35"/>
  <c r="R3082" i="35"/>
  <c r="R3083" i="35"/>
  <c r="R3084" i="35"/>
  <c r="R3085" i="35"/>
  <c r="R3086" i="35"/>
  <c r="R3087" i="35"/>
  <c r="R3088" i="35"/>
  <c r="R3089" i="35"/>
  <c r="R3090" i="35"/>
  <c r="R3091" i="35"/>
  <c r="R3092" i="35"/>
  <c r="R3093" i="35"/>
  <c r="R3094" i="35"/>
  <c r="R3095" i="35"/>
  <c r="R3096" i="35"/>
  <c r="R3097" i="35"/>
  <c r="R3098" i="35"/>
  <c r="R3099" i="35"/>
  <c r="R3100" i="35"/>
  <c r="R3101" i="35"/>
  <c r="R3102" i="35"/>
  <c r="R3103" i="35"/>
  <c r="R3104" i="35"/>
  <c r="R3105" i="35"/>
  <c r="R3106" i="35"/>
  <c r="R3107" i="35"/>
  <c r="R3108" i="35"/>
  <c r="R3109" i="35"/>
  <c r="R3110" i="35"/>
  <c r="R3111" i="35"/>
  <c r="R3112" i="35"/>
  <c r="R3113" i="35"/>
  <c r="R3114" i="35"/>
  <c r="R3115" i="35"/>
  <c r="R3116" i="35"/>
  <c r="R3117" i="35"/>
  <c r="R3118" i="35"/>
  <c r="R3119" i="35"/>
  <c r="R3120" i="35"/>
  <c r="R3121" i="35"/>
  <c r="R3122" i="35"/>
  <c r="R3123" i="35"/>
  <c r="R3124" i="35"/>
  <c r="R3125" i="35"/>
  <c r="R3126" i="35"/>
  <c r="R3127" i="35"/>
  <c r="R3128" i="35"/>
  <c r="R3129" i="35"/>
  <c r="R3130" i="35"/>
  <c r="R3131" i="35"/>
  <c r="R3132" i="35"/>
  <c r="R3133" i="35"/>
  <c r="R3134" i="35"/>
  <c r="R3135" i="35"/>
  <c r="R3136" i="35"/>
  <c r="R3137" i="35"/>
  <c r="R3138" i="35"/>
  <c r="R3139" i="35"/>
  <c r="R3140" i="35"/>
  <c r="R3141" i="35"/>
  <c r="R3142" i="35"/>
  <c r="R3143" i="35"/>
  <c r="R3144" i="35"/>
  <c r="R3145" i="35"/>
  <c r="R3146" i="35"/>
  <c r="R3147" i="35"/>
  <c r="R3148" i="35"/>
  <c r="R3149" i="35"/>
  <c r="R3150" i="35"/>
  <c r="R3151" i="35"/>
  <c r="R3152" i="35"/>
  <c r="R3153" i="35"/>
  <c r="R3154" i="35"/>
  <c r="R3155" i="35"/>
  <c r="R3156" i="35"/>
  <c r="R3157" i="35"/>
  <c r="R3158" i="35"/>
  <c r="R3159" i="35"/>
  <c r="R3160" i="35"/>
  <c r="R3161" i="35"/>
  <c r="R3162" i="35"/>
  <c r="R3163" i="35"/>
  <c r="R3164" i="35"/>
  <c r="R3165" i="35"/>
  <c r="R3166" i="35"/>
  <c r="R3167" i="35"/>
  <c r="R3168" i="35"/>
  <c r="R3169" i="35"/>
  <c r="R3170" i="35"/>
  <c r="R3171" i="35"/>
  <c r="R3172" i="35"/>
  <c r="R3173" i="35"/>
  <c r="R3174" i="35"/>
  <c r="R3175" i="35"/>
  <c r="R3176" i="35"/>
  <c r="R3177" i="35"/>
  <c r="R3178" i="35"/>
  <c r="R3179" i="35"/>
  <c r="R3180" i="35"/>
  <c r="R3181" i="35"/>
  <c r="R3182" i="35"/>
  <c r="R3183" i="35"/>
  <c r="R3184" i="35"/>
  <c r="R3185" i="35"/>
  <c r="R3186" i="35"/>
  <c r="R3187" i="35"/>
  <c r="R3188" i="35"/>
  <c r="R3189" i="35"/>
  <c r="R3190" i="35"/>
  <c r="R3191" i="35"/>
  <c r="R3192" i="35"/>
  <c r="R3193" i="35"/>
  <c r="R3194" i="35"/>
  <c r="R3195" i="35"/>
  <c r="R3196" i="35"/>
  <c r="R3197" i="35"/>
  <c r="R3198" i="35"/>
  <c r="R3199" i="35"/>
  <c r="R3200" i="35"/>
  <c r="R3201" i="35"/>
  <c r="R3202" i="35"/>
  <c r="R3203" i="35"/>
  <c r="R3204" i="35"/>
  <c r="R3205" i="35"/>
  <c r="R3206" i="35"/>
  <c r="R3207" i="35"/>
  <c r="R3208" i="35"/>
  <c r="R3209" i="35"/>
  <c r="R3210" i="35"/>
  <c r="R3211" i="35"/>
  <c r="R3212" i="35"/>
  <c r="R3213" i="35"/>
  <c r="R3214" i="35"/>
  <c r="R3215" i="35"/>
  <c r="R3216" i="35"/>
  <c r="R3217" i="35"/>
  <c r="R3218" i="35"/>
  <c r="R3219" i="35"/>
  <c r="R3220" i="35"/>
  <c r="R3221" i="35"/>
  <c r="R3222" i="35"/>
  <c r="R3223" i="35"/>
  <c r="R3224" i="35"/>
  <c r="R3225" i="35"/>
  <c r="R3226" i="35"/>
  <c r="R3227" i="35"/>
  <c r="R3228" i="35"/>
  <c r="R3229" i="35"/>
  <c r="R3230" i="35"/>
  <c r="R3231" i="35"/>
  <c r="R3232" i="35"/>
  <c r="R3233" i="35"/>
  <c r="R3234" i="35"/>
  <c r="R3235" i="35"/>
  <c r="R3236" i="35"/>
  <c r="R3237" i="35"/>
  <c r="R3238" i="35"/>
  <c r="R3239" i="35"/>
  <c r="R3240" i="35"/>
  <c r="R3241" i="35"/>
  <c r="R3242" i="35"/>
  <c r="R3243" i="35"/>
  <c r="R3244" i="35"/>
  <c r="R3245" i="35"/>
  <c r="R3246" i="35"/>
  <c r="R3247" i="35"/>
  <c r="R3248" i="35"/>
  <c r="R3249" i="35"/>
  <c r="R3250" i="35"/>
  <c r="R3251" i="35"/>
  <c r="R3252" i="35"/>
  <c r="R3253" i="35"/>
  <c r="R3254" i="35"/>
  <c r="R3255" i="35"/>
  <c r="R3256" i="35"/>
  <c r="R3257" i="35"/>
  <c r="R3258" i="35"/>
  <c r="R3259" i="35"/>
  <c r="R3260" i="35"/>
  <c r="R3261" i="35"/>
  <c r="R3262" i="35"/>
  <c r="R3263" i="35"/>
  <c r="R3264" i="35"/>
  <c r="R3265" i="35"/>
  <c r="R3266" i="35"/>
  <c r="R3267" i="35"/>
  <c r="R3268" i="35"/>
  <c r="R3269" i="35"/>
  <c r="R3270" i="35"/>
  <c r="R3271" i="35"/>
  <c r="R3272" i="35"/>
  <c r="R3273" i="35"/>
  <c r="R3274" i="35"/>
  <c r="R3275" i="35"/>
  <c r="R3276" i="35"/>
  <c r="R3277" i="35"/>
  <c r="R3278" i="35"/>
  <c r="R3279" i="35"/>
  <c r="R3280" i="35"/>
  <c r="R3281" i="35"/>
  <c r="R3282" i="35"/>
  <c r="R3283" i="35"/>
  <c r="R3284" i="35"/>
  <c r="R3285" i="35"/>
  <c r="R3286" i="35"/>
  <c r="R3287" i="35"/>
  <c r="R3288" i="35"/>
  <c r="R3289" i="35"/>
  <c r="R3290" i="35"/>
  <c r="R3291" i="35"/>
  <c r="R3292" i="35"/>
  <c r="R3293" i="35"/>
  <c r="R3294" i="35"/>
  <c r="R3295" i="35"/>
  <c r="R3296" i="35"/>
  <c r="R3297" i="35"/>
  <c r="R3298" i="35"/>
  <c r="R3299" i="35"/>
  <c r="R3300" i="35"/>
  <c r="R3301" i="35"/>
  <c r="R3302" i="35"/>
  <c r="R3303" i="35"/>
  <c r="R3304" i="35"/>
  <c r="R3305" i="35"/>
  <c r="R3306" i="35"/>
  <c r="R3307" i="35"/>
  <c r="R3308" i="35"/>
  <c r="R3309" i="35"/>
  <c r="R3310" i="35"/>
  <c r="R3311" i="35"/>
  <c r="R3312" i="35"/>
  <c r="R3313" i="35"/>
  <c r="R3314" i="35"/>
  <c r="R3315" i="35"/>
  <c r="R3316" i="35"/>
  <c r="R3317" i="35"/>
  <c r="R3318" i="35"/>
  <c r="R3319" i="35"/>
  <c r="R3320" i="35"/>
  <c r="R3321" i="35"/>
  <c r="R3322" i="35"/>
  <c r="R3323" i="35"/>
  <c r="R3324" i="35"/>
  <c r="R3325" i="35"/>
  <c r="R3326" i="35"/>
  <c r="R3327" i="35"/>
  <c r="R3328" i="35"/>
  <c r="R3329" i="35"/>
  <c r="R3330" i="35"/>
  <c r="R3331" i="35"/>
  <c r="R3332" i="35"/>
  <c r="R3333" i="35"/>
  <c r="R3334" i="35"/>
  <c r="R3335" i="35"/>
  <c r="R3336" i="35"/>
  <c r="R3337" i="35"/>
  <c r="R3338" i="35"/>
  <c r="R3339" i="35"/>
  <c r="R3340" i="35"/>
  <c r="R3341" i="35"/>
  <c r="R3342" i="35"/>
  <c r="R3343" i="35"/>
  <c r="R3344" i="35"/>
  <c r="R3345" i="35"/>
  <c r="R3346" i="35"/>
  <c r="R3347" i="35"/>
  <c r="R3348" i="35"/>
  <c r="R3349" i="35"/>
  <c r="R3350" i="35"/>
  <c r="R3351" i="35"/>
  <c r="R3352" i="35"/>
  <c r="R3353" i="35"/>
  <c r="R3354" i="35"/>
  <c r="R3355" i="35"/>
  <c r="R3356" i="35"/>
  <c r="R3357" i="35"/>
  <c r="R3358" i="35"/>
  <c r="R3359" i="35"/>
  <c r="R3360" i="35"/>
  <c r="R3361" i="35"/>
  <c r="R3362" i="35"/>
  <c r="R3363" i="35"/>
  <c r="R3364" i="35"/>
  <c r="R3365" i="35"/>
  <c r="R3366" i="35"/>
  <c r="R3367" i="35"/>
  <c r="R3368" i="35"/>
  <c r="R3369" i="35"/>
  <c r="R3370" i="35"/>
  <c r="R3371" i="35"/>
  <c r="R3372" i="35"/>
  <c r="R3373" i="35"/>
  <c r="R3374" i="35"/>
  <c r="R3375" i="35"/>
  <c r="R3376" i="35"/>
  <c r="R3377" i="35"/>
  <c r="R3378" i="35"/>
  <c r="R3379" i="35"/>
  <c r="R3380" i="35"/>
  <c r="R3381" i="35"/>
  <c r="R3382" i="35"/>
  <c r="R3383" i="35"/>
  <c r="R3384" i="35"/>
  <c r="R3385" i="35"/>
  <c r="R3386" i="35"/>
  <c r="R3387" i="35"/>
  <c r="R3388" i="35"/>
  <c r="R3389" i="35"/>
  <c r="R3390" i="35"/>
  <c r="R3391" i="35"/>
  <c r="R3392" i="35"/>
  <c r="R3393" i="35"/>
  <c r="R3394" i="35"/>
  <c r="R3395" i="35"/>
  <c r="R3396" i="35"/>
  <c r="R3397" i="35"/>
  <c r="R3398" i="35"/>
  <c r="R3399" i="35"/>
  <c r="R3400" i="35"/>
  <c r="R3401" i="35"/>
  <c r="R3402" i="35"/>
  <c r="R3403" i="35"/>
  <c r="R3404" i="35"/>
  <c r="R3405" i="35"/>
  <c r="R3406" i="35"/>
  <c r="R3407" i="35"/>
  <c r="R3408" i="35"/>
  <c r="R3409" i="35"/>
  <c r="R3410" i="35"/>
  <c r="R3411" i="35"/>
  <c r="R3412" i="35"/>
  <c r="R3413" i="35"/>
  <c r="R3414" i="35"/>
  <c r="R3415" i="35"/>
  <c r="R3416" i="35"/>
  <c r="R3417" i="35"/>
  <c r="R3418" i="35"/>
  <c r="R3419" i="35"/>
  <c r="R3420" i="35"/>
  <c r="R3421" i="35"/>
  <c r="R3422" i="35"/>
  <c r="R3423" i="35"/>
  <c r="R3424" i="35"/>
  <c r="R3425" i="35"/>
  <c r="R3426" i="35"/>
  <c r="R3427" i="35"/>
  <c r="R3428" i="35"/>
  <c r="R3429" i="35"/>
  <c r="R3430" i="35"/>
  <c r="R3431" i="35"/>
  <c r="R3432" i="35"/>
  <c r="R3433" i="35"/>
  <c r="R3434" i="35"/>
  <c r="R3435" i="35"/>
  <c r="R3436" i="35"/>
  <c r="R3437" i="35"/>
  <c r="R3438" i="35"/>
  <c r="R3439" i="35"/>
  <c r="R3440" i="35"/>
  <c r="R3441" i="35"/>
  <c r="R3442" i="35"/>
  <c r="R3443" i="35"/>
  <c r="R3444" i="35"/>
  <c r="R3445" i="35"/>
  <c r="R3446" i="35"/>
  <c r="R3447" i="35"/>
  <c r="R3448" i="35"/>
  <c r="R3449" i="35"/>
  <c r="R3450" i="35"/>
  <c r="R3451" i="35"/>
  <c r="R3452" i="35"/>
  <c r="R3453" i="35"/>
  <c r="R3454" i="35"/>
  <c r="R3455" i="35"/>
  <c r="R3456" i="35"/>
  <c r="R3457" i="35"/>
  <c r="R3458" i="35"/>
  <c r="R3459" i="35"/>
  <c r="R3460" i="35"/>
  <c r="R3461" i="35"/>
  <c r="R3462" i="35"/>
  <c r="R3463" i="35"/>
  <c r="R3464" i="35"/>
  <c r="R3465" i="35"/>
  <c r="R3466" i="35"/>
  <c r="R3467" i="35"/>
  <c r="R3468" i="35"/>
  <c r="R3469" i="35"/>
  <c r="R3470" i="35"/>
  <c r="R3471" i="35"/>
  <c r="R3472" i="35"/>
  <c r="R3473" i="35"/>
  <c r="R3474" i="35"/>
  <c r="R3475" i="35"/>
  <c r="R3476" i="35"/>
  <c r="R3477" i="35"/>
  <c r="R3478" i="35"/>
  <c r="R3479" i="35"/>
  <c r="R3480" i="35"/>
  <c r="R3481" i="35"/>
  <c r="R3482" i="35"/>
  <c r="R3483" i="35"/>
  <c r="R3484" i="35"/>
  <c r="R3485" i="35"/>
  <c r="R3486" i="35"/>
  <c r="R3487" i="35"/>
  <c r="R3488" i="35"/>
  <c r="R3489" i="35"/>
  <c r="R3490" i="35"/>
  <c r="R3491" i="35"/>
  <c r="R3492" i="35"/>
  <c r="R3493" i="35"/>
  <c r="R3494" i="35"/>
  <c r="R3495" i="35"/>
  <c r="R3496" i="35"/>
  <c r="R3497" i="35"/>
  <c r="R3498" i="35"/>
  <c r="R3499" i="35"/>
  <c r="R3500" i="35"/>
  <c r="R3501" i="35"/>
  <c r="R3502" i="35"/>
  <c r="R3503" i="35"/>
  <c r="R3504" i="35"/>
  <c r="R3505" i="35"/>
  <c r="R3506" i="35"/>
  <c r="R3507" i="35"/>
  <c r="R3508" i="35"/>
  <c r="R3509" i="35"/>
  <c r="R3510" i="35"/>
  <c r="R3511" i="35"/>
  <c r="R3512" i="35"/>
  <c r="R3513" i="35"/>
  <c r="R3514" i="35"/>
  <c r="R3515" i="35"/>
  <c r="R3516" i="35"/>
  <c r="R3517" i="35"/>
  <c r="R3518" i="35"/>
  <c r="R3519" i="35"/>
  <c r="R3520" i="35"/>
  <c r="R3521" i="35"/>
  <c r="R3522" i="35"/>
  <c r="R3523" i="35"/>
  <c r="R3524" i="35"/>
  <c r="R3525" i="35"/>
  <c r="R3526" i="35"/>
  <c r="R3527" i="35"/>
  <c r="R3528" i="35"/>
  <c r="R3529" i="35"/>
  <c r="R3530" i="35"/>
  <c r="R3531" i="35"/>
  <c r="R3532" i="35"/>
  <c r="R3533" i="35"/>
  <c r="R3534" i="35"/>
  <c r="R3535" i="35"/>
  <c r="R3536" i="35"/>
  <c r="R3537" i="35"/>
  <c r="R3538" i="35"/>
  <c r="R3539" i="35"/>
  <c r="R3540" i="35"/>
  <c r="R3541" i="35"/>
  <c r="R3542" i="35"/>
  <c r="R3543" i="35"/>
  <c r="R3544" i="35"/>
  <c r="R3545" i="35"/>
  <c r="R3546" i="35"/>
  <c r="R3547" i="35"/>
  <c r="R3548" i="35"/>
  <c r="R3549" i="35"/>
  <c r="R3550" i="35"/>
  <c r="R3551" i="35"/>
  <c r="R3552" i="35"/>
  <c r="R3553" i="35"/>
  <c r="R3554" i="35"/>
  <c r="R3555" i="35"/>
  <c r="R3556" i="35"/>
  <c r="R3557" i="35"/>
  <c r="R3558" i="35"/>
  <c r="R3559" i="35"/>
  <c r="R3560" i="35"/>
  <c r="R3561" i="35"/>
  <c r="R3562" i="35"/>
  <c r="R3563" i="35"/>
  <c r="R3564" i="35"/>
  <c r="R3565" i="35"/>
  <c r="R3566" i="35"/>
  <c r="R3567" i="35"/>
  <c r="R3568" i="35"/>
  <c r="R3569" i="35"/>
  <c r="R3570" i="35"/>
  <c r="R3571" i="35"/>
  <c r="R3572" i="35"/>
  <c r="R3573" i="35"/>
  <c r="R3574" i="35"/>
  <c r="R3575" i="35"/>
  <c r="R3576" i="35"/>
  <c r="R3577" i="35"/>
  <c r="R3578" i="35"/>
  <c r="R3579" i="35"/>
  <c r="R3580" i="35"/>
  <c r="R3581" i="35"/>
  <c r="R3582" i="35"/>
  <c r="R3583" i="35"/>
  <c r="R3584" i="35"/>
  <c r="R3585" i="35"/>
  <c r="R3586" i="35"/>
  <c r="R3587" i="35"/>
  <c r="R3588" i="35"/>
  <c r="R3589" i="35"/>
  <c r="R3590" i="35"/>
  <c r="R3591" i="35"/>
  <c r="R3592" i="35"/>
  <c r="R3593" i="35"/>
  <c r="R3594" i="35"/>
  <c r="R3595" i="35"/>
  <c r="R3596" i="35"/>
  <c r="R3597" i="35"/>
  <c r="R3598" i="35"/>
  <c r="R3599" i="35"/>
  <c r="R3600" i="35"/>
  <c r="R3601" i="35"/>
  <c r="R3602" i="35"/>
  <c r="R3603" i="35"/>
  <c r="R3604" i="35"/>
  <c r="R3605" i="35"/>
  <c r="R3606" i="35"/>
  <c r="R3607" i="35"/>
  <c r="R3608" i="35"/>
  <c r="R3609" i="35"/>
  <c r="R3610" i="35"/>
  <c r="R3611" i="35"/>
  <c r="R3612" i="35"/>
  <c r="R3613" i="35"/>
  <c r="R3614" i="35"/>
  <c r="R3615" i="35"/>
  <c r="R3616" i="35"/>
  <c r="R3617" i="35"/>
  <c r="R3618" i="35"/>
  <c r="R3619" i="35"/>
  <c r="R3620" i="35"/>
  <c r="R3621" i="35"/>
  <c r="R3622" i="35"/>
  <c r="R3623" i="35"/>
  <c r="R3624" i="35"/>
  <c r="R3625" i="35"/>
  <c r="R3626" i="35"/>
  <c r="R3627" i="35"/>
  <c r="R3628" i="35"/>
  <c r="R3629" i="35"/>
  <c r="R3630" i="35"/>
  <c r="R3631" i="35"/>
  <c r="R3632" i="35"/>
  <c r="R3633" i="35"/>
  <c r="R3634" i="35"/>
  <c r="R3635" i="35"/>
  <c r="R3636" i="35"/>
  <c r="R3637" i="35"/>
  <c r="R3638" i="35"/>
  <c r="R3639" i="35"/>
  <c r="R3640" i="35"/>
  <c r="R3641" i="35"/>
  <c r="R3642" i="35"/>
  <c r="R3643" i="35"/>
  <c r="R3644" i="35"/>
  <c r="R3645" i="35"/>
  <c r="R3646" i="35"/>
  <c r="R3647" i="35"/>
  <c r="R3648" i="35"/>
  <c r="R3649" i="35"/>
  <c r="R3650" i="35"/>
  <c r="R3651" i="35"/>
  <c r="R3652" i="35"/>
  <c r="R3653" i="35"/>
  <c r="R3654" i="35"/>
  <c r="R3655" i="35"/>
  <c r="R3656" i="35"/>
  <c r="R3657" i="35"/>
  <c r="R3658" i="35"/>
  <c r="R3659" i="35"/>
  <c r="R3660" i="35"/>
  <c r="R3661" i="35"/>
  <c r="R3662" i="35"/>
  <c r="R3663" i="35"/>
  <c r="R3664" i="35"/>
  <c r="R3665" i="35"/>
  <c r="R3666" i="35"/>
  <c r="R3667" i="35"/>
  <c r="R3668" i="35"/>
  <c r="R3669" i="35"/>
  <c r="R3670" i="35"/>
  <c r="R3671" i="35"/>
  <c r="R3672" i="35"/>
  <c r="R3673" i="35"/>
  <c r="R3674" i="35"/>
  <c r="R3675" i="35"/>
  <c r="R3676" i="35"/>
  <c r="R3677" i="35"/>
  <c r="R3678" i="35"/>
  <c r="R3679" i="35"/>
  <c r="R3680" i="35"/>
  <c r="R3681" i="35"/>
  <c r="R3682" i="35"/>
  <c r="R3683" i="35"/>
  <c r="R3684" i="35"/>
  <c r="R3685" i="35"/>
  <c r="R3686" i="35"/>
  <c r="R3687" i="35"/>
  <c r="R3688" i="35"/>
  <c r="R3689" i="35"/>
  <c r="R3690" i="35"/>
  <c r="R3691" i="35"/>
  <c r="R3692" i="35"/>
  <c r="R3693" i="35"/>
  <c r="R3694" i="35"/>
  <c r="R3695" i="35"/>
  <c r="R3696" i="35"/>
  <c r="R3697" i="35"/>
  <c r="R3698" i="35"/>
  <c r="R3699" i="35"/>
  <c r="R3700" i="35"/>
  <c r="R3701" i="35"/>
  <c r="R3702" i="35"/>
  <c r="R3703" i="35"/>
  <c r="R3704" i="35"/>
  <c r="R3705" i="35"/>
  <c r="R3706" i="35"/>
  <c r="R3707" i="35"/>
  <c r="R3708" i="35"/>
  <c r="R3709" i="35"/>
  <c r="R3710" i="35"/>
  <c r="R3711" i="35"/>
  <c r="R3712" i="35"/>
  <c r="R3713" i="35"/>
  <c r="R3714" i="35"/>
  <c r="R3715" i="35"/>
  <c r="R3716" i="35"/>
  <c r="R3717" i="35"/>
  <c r="R3718" i="35"/>
  <c r="R3719" i="35"/>
  <c r="R3720" i="35"/>
  <c r="R3721" i="35"/>
  <c r="R3722" i="35"/>
  <c r="R3723" i="35"/>
  <c r="R3724" i="35"/>
  <c r="R3725" i="35"/>
  <c r="R3726" i="35"/>
  <c r="R3727" i="35"/>
  <c r="R3728" i="35"/>
  <c r="R3729" i="35"/>
  <c r="R3730" i="35"/>
  <c r="R3731" i="35"/>
  <c r="R3732" i="35"/>
  <c r="R3733" i="35"/>
  <c r="R3734" i="35"/>
  <c r="R3735" i="35"/>
  <c r="R3736" i="35"/>
  <c r="R3737" i="35"/>
  <c r="R3738" i="35"/>
  <c r="R3739" i="35"/>
  <c r="R3740" i="35"/>
  <c r="R3741" i="35"/>
  <c r="R3742" i="35"/>
  <c r="R3743" i="35"/>
  <c r="R3744" i="35"/>
  <c r="R3745" i="35"/>
  <c r="R3746" i="35"/>
  <c r="R3747" i="35"/>
  <c r="R3748" i="35"/>
  <c r="R3749" i="35"/>
  <c r="R3750" i="35"/>
  <c r="R3751" i="35"/>
  <c r="R3752" i="35"/>
  <c r="R3753" i="35"/>
  <c r="R3754" i="35"/>
  <c r="R3755" i="35"/>
  <c r="R3756" i="35"/>
  <c r="R3757" i="35"/>
  <c r="R3758" i="35"/>
  <c r="R3759" i="35"/>
  <c r="R3760" i="35"/>
  <c r="R3761" i="35"/>
  <c r="R3762" i="35"/>
  <c r="R3763" i="35"/>
  <c r="R3764" i="35"/>
  <c r="R3765" i="35"/>
  <c r="R3766" i="35"/>
  <c r="R3767" i="35"/>
  <c r="R3768" i="35"/>
  <c r="R3769" i="35"/>
  <c r="R3770" i="35"/>
  <c r="R3771" i="35"/>
  <c r="R3772" i="35"/>
  <c r="R3773" i="35"/>
  <c r="R3774" i="35"/>
  <c r="R3775" i="35"/>
  <c r="R3776" i="35"/>
  <c r="R3777" i="35"/>
  <c r="R3778" i="35"/>
  <c r="R3779" i="35"/>
  <c r="R3780" i="35"/>
  <c r="R3781" i="35"/>
  <c r="R3782" i="35"/>
  <c r="R3783" i="35"/>
  <c r="R3784" i="35"/>
  <c r="R3785" i="35"/>
  <c r="R3786" i="35"/>
  <c r="R3787" i="35"/>
  <c r="R3788" i="35"/>
  <c r="R3789" i="35"/>
  <c r="R3790" i="35"/>
  <c r="R3791" i="35"/>
  <c r="R3792" i="35"/>
  <c r="R3793" i="35"/>
  <c r="R3794" i="35"/>
  <c r="R3795" i="35"/>
  <c r="R3796" i="35"/>
  <c r="R3797" i="35"/>
  <c r="R3798" i="35"/>
  <c r="R3799" i="35"/>
  <c r="R3800" i="35"/>
  <c r="R3801" i="35"/>
  <c r="R3802" i="35"/>
  <c r="R3803" i="35"/>
  <c r="R3804" i="35"/>
  <c r="R3805" i="35"/>
  <c r="R3806" i="35"/>
  <c r="R3807" i="35"/>
  <c r="R3808" i="35"/>
  <c r="R3809" i="35"/>
  <c r="R3810" i="35"/>
  <c r="R3811" i="35"/>
  <c r="R3812" i="35"/>
  <c r="R3813" i="35"/>
  <c r="R3814" i="35"/>
  <c r="R3815" i="35"/>
  <c r="R3816" i="35"/>
  <c r="R3817" i="35"/>
  <c r="R3818" i="35"/>
  <c r="R3819" i="35"/>
  <c r="R3820" i="35"/>
  <c r="R3821" i="35"/>
  <c r="R3822" i="35"/>
  <c r="R3823" i="35"/>
  <c r="R3824" i="35"/>
  <c r="R3825" i="35"/>
  <c r="R3826" i="35"/>
  <c r="R3827" i="35"/>
  <c r="R3828" i="35"/>
  <c r="R3829" i="35"/>
  <c r="R3830" i="35"/>
  <c r="R3831" i="35"/>
  <c r="R3832" i="35"/>
  <c r="R3833" i="35"/>
  <c r="R3834" i="35"/>
  <c r="R3835" i="35"/>
  <c r="R3836" i="35"/>
  <c r="R3837" i="35"/>
  <c r="R3838" i="35"/>
  <c r="R3839" i="35"/>
  <c r="R3840" i="35"/>
  <c r="R3841" i="35"/>
  <c r="R3842" i="35"/>
  <c r="R3843" i="35"/>
  <c r="R3844" i="35"/>
  <c r="R3845" i="35"/>
  <c r="R3846" i="35"/>
  <c r="R3847" i="35"/>
  <c r="R3848" i="35"/>
  <c r="R3849" i="35"/>
  <c r="R3850" i="35"/>
  <c r="R3851" i="35"/>
  <c r="R3852" i="35"/>
  <c r="R3853" i="35"/>
  <c r="R3854" i="35"/>
  <c r="R3855" i="35"/>
  <c r="R3856" i="35"/>
  <c r="R3857" i="35"/>
  <c r="R3858" i="35"/>
  <c r="R3859" i="35"/>
  <c r="R3860" i="35"/>
  <c r="R3861" i="35"/>
  <c r="R3862" i="35"/>
  <c r="R3863" i="35"/>
  <c r="R3864" i="35"/>
  <c r="R3865" i="35"/>
  <c r="R3866" i="35"/>
  <c r="R3867" i="35"/>
  <c r="R3868" i="35"/>
  <c r="R3869" i="35"/>
  <c r="R3870" i="35"/>
  <c r="R3871" i="35"/>
  <c r="R3872" i="35"/>
  <c r="R3873" i="35"/>
  <c r="R3874" i="35"/>
  <c r="R3875" i="35"/>
  <c r="R3876" i="35"/>
  <c r="R3877" i="35"/>
  <c r="R3878" i="35"/>
  <c r="R3879" i="35"/>
  <c r="R3880" i="35"/>
  <c r="R3881" i="35"/>
  <c r="R3882" i="35"/>
  <c r="R3883" i="35"/>
  <c r="R3884" i="35"/>
  <c r="R3885" i="35"/>
  <c r="R3886" i="35"/>
  <c r="R3887" i="35"/>
  <c r="R3888" i="35"/>
  <c r="R3889" i="35"/>
  <c r="R3890" i="35"/>
  <c r="R3891" i="35"/>
  <c r="R3892" i="35"/>
  <c r="R3893" i="35"/>
  <c r="R3894" i="35"/>
  <c r="R3895" i="35"/>
  <c r="R3896" i="35"/>
  <c r="R3897" i="35"/>
  <c r="R3898" i="35"/>
  <c r="R3899" i="35"/>
  <c r="R3900" i="35"/>
  <c r="R3901" i="35"/>
  <c r="R3902" i="35"/>
  <c r="R3903" i="35"/>
  <c r="R3904" i="35"/>
  <c r="R3905" i="35"/>
  <c r="R3906" i="35"/>
  <c r="R3907" i="35"/>
  <c r="R3908" i="35"/>
  <c r="R3909" i="35"/>
  <c r="R3910" i="35"/>
  <c r="R3911" i="35"/>
  <c r="R3912" i="35"/>
  <c r="R3913" i="35"/>
  <c r="R3914" i="35"/>
  <c r="R3915" i="35"/>
  <c r="R3916" i="35"/>
  <c r="R3917" i="35"/>
  <c r="R3918" i="35"/>
  <c r="R3919" i="35"/>
  <c r="R3920" i="35"/>
  <c r="R3921" i="35"/>
  <c r="R3922" i="35"/>
  <c r="R3923" i="35"/>
  <c r="R3924" i="35"/>
  <c r="R3925" i="35"/>
  <c r="R3926" i="35"/>
  <c r="R3927" i="35"/>
  <c r="R3928" i="35"/>
  <c r="R3929" i="35"/>
  <c r="R3930" i="35"/>
  <c r="R3931" i="35"/>
  <c r="R3932" i="35"/>
  <c r="R3933" i="35"/>
  <c r="R3934" i="35"/>
  <c r="R3935" i="35"/>
  <c r="R3936" i="35"/>
  <c r="R3937" i="35"/>
  <c r="R3938" i="35"/>
  <c r="R3939" i="35"/>
  <c r="R3940" i="35"/>
  <c r="R3941" i="35"/>
  <c r="R3942" i="35"/>
  <c r="R3943" i="35"/>
  <c r="R3944" i="35"/>
  <c r="R3945" i="35"/>
  <c r="R3946" i="35"/>
  <c r="R3947" i="35"/>
  <c r="R3948" i="35"/>
  <c r="R3949" i="35"/>
  <c r="R3950" i="35"/>
  <c r="R3951" i="35"/>
  <c r="R3952" i="35"/>
  <c r="R3953" i="35"/>
  <c r="R3954" i="35"/>
  <c r="R3955" i="35"/>
  <c r="R3956" i="35"/>
  <c r="R3957" i="35"/>
  <c r="R3958" i="35"/>
  <c r="R3959" i="35"/>
  <c r="R3960" i="35"/>
  <c r="R3961" i="35"/>
  <c r="R3962" i="35"/>
  <c r="R3963" i="35"/>
  <c r="R3964" i="35"/>
  <c r="R3965" i="35"/>
  <c r="R3966" i="35"/>
  <c r="R3967" i="35"/>
  <c r="R3968" i="35"/>
  <c r="R3969" i="35"/>
  <c r="R3970" i="35"/>
  <c r="R3971" i="35"/>
  <c r="R3972" i="35"/>
  <c r="R3973" i="35"/>
  <c r="R3974" i="35"/>
  <c r="R3975" i="35"/>
  <c r="R3976" i="35"/>
  <c r="R3977" i="35"/>
  <c r="R3978" i="35"/>
  <c r="R3979" i="35"/>
  <c r="R3980" i="35"/>
  <c r="R3981" i="35"/>
  <c r="R3982" i="35"/>
  <c r="R3983" i="35"/>
  <c r="R3984" i="35"/>
  <c r="R3985" i="35"/>
  <c r="R3986" i="35"/>
  <c r="R3987" i="35"/>
  <c r="R3988" i="35"/>
  <c r="R3989" i="35"/>
  <c r="R3990" i="35"/>
  <c r="R3991" i="35"/>
  <c r="R3992" i="35"/>
  <c r="R3993" i="35"/>
  <c r="R3994" i="35"/>
  <c r="R3995" i="35"/>
  <c r="R3996" i="35"/>
  <c r="R3997" i="35"/>
  <c r="R3998" i="35"/>
  <c r="R3999" i="35"/>
  <c r="R4000" i="35"/>
  <c r="R4001" i="35"/>
  <c r="R4002" i="35"/>
  <c r="R4003" i="35"/>
  <c r="R4004" i="35"/>
  <c r="R4005" i="35"/>
  <c r="R4006" i="35"/>
  <c r="R4007" i="35"/>
  <c r="R4008" i="35"/>
  <c r="R4009" i="35"/>
  <c r="R4010" i="35"/>
  <c r="R4011" i="35"/>
  <c r="R4012" i="35"/>
  <c r="R4013" i="35"/>
  <c r="R4014" i="35"/>
  <c r="R4015" i="35"/>
  <c r="R4016" i="35"/>
  <c r="R4017" i="35"/>
  <c r="R4018" i="35"/>
  <c r="R4019" i="35"/>
  <c r="R4020" i="35"/>
  <c r="R4021" i="35"/>
  <c r="R4022" i="35"/>
  <c r="R4023" i="35"/>
  <c r="R4024" i="35"/>
  <c r="R4025" i="35"/>
  <c r="R4026" i="35"/>
  <c r="R4027" i="35"/>
  <c r="R4028" i="35"/>
  <c r="R4029" i="35"/>
  <c r="R4030" i="35"/>
  <c r="R4031" i="35"/>
  <c r="R4032" i="35"/>
  <c r="R4033" i="35"/>
  <c r="R4034" i="35"/>
  <c r="R4035" i="35"/>
  <c r="R4036" i="35"/>
  <c r="R4037" i="35"/>
  <c r="R4038" i="35"/>
  <c r="R4039" i="35"/>
  <c r="R4040" i="35"/>
  <c r="R4041" i="35"/>
  <c r="R4042" i="35"/>
  <c r="R4043" i="35"/>
  <c r="R4044" i="35"/>
  <c r="R4045" i="35"/>
  <c r="R4046" i="35"/>
  <c r="R4047" i="35"/>
  <c r="R4048" i="35"/>
  <c r="R4049" i="35"/>
  <c r="R4050" i="35"/>
  <c r="R4051" i="35"/>
  <c r="R4052" i="35"/>
  <c r="R4053" i="35"/>
  <c r="R4054" i="35"/>
  <c r="R4055" i="35"/>
  <c r="R4056" i="35"/>
  <c r="R4057" i="35"/>
  <c r="R4058" i="35"/>
  <c r="R4059" i="35"/>
  <c r="R4060" i="35"/>
  <c r="R4061" i="35"/>
  <c r="R4062" i="35"/>
  <c r="R4063" i="35"/>
  <c r="R4064" i="35"/>
  <c r="R4065" i="35"/>
  <c r="R4066" i="35"/>
  <c r="R4067" i="35"/>
  <c r="R4068" i="35"/>
  <c r="R4069" i="35"/>
  <c r="R4070" i="35"/>
  <c r="R4071" i="35"/>
  <c r="R4072" i="35"/>
  <c r="R4073" i="35"/>
  <c r="R4074" i="35"/>
  <c r="R4075" i="35"/>
  <c r="R4076" i="35"/>
  <c r="R4077" i="35"/>
  <c r="R4078" i="35"/>
  <c r="R4079" i="35"/>
  <c r="R4080" i="35"/>
  <c r="R4081" i="35"/>
  <c r="R4082" i="35"/>
  <c r="R4083" i="35"/>
  <c r="R4084" i="35"/>
  <c r="R4085" i="35"/>
  <c r="R4086" i="35"/>
  <c r="R4087" i="35"/>
  <c r="R4088" i="35"/>
  <c r="R4089" i="35"/>
  <c r="R4090" i="35"/>
  <c r="R4091" i="35"/>
  <c r="R4092" i="35"/>
  <c r="R4093" i="35"/>
  <c r="R4094" i="35"/>
  <c r="R4095" i="35"/>
  <c r="R4096" i="35"/>
  <c r="R4097" i="35"/>
  <c r="R4098" i="35"/>
  <c r="R4099" i="35"/>
  <c r="R4100" i="35"/>
  <c r="R4101" i="35"/>
  <c r="R4102" i="35"/>
  <c r="R4103" i="35"/>
  <c r="R4104" i="35"/>
  <c r="R4105" i="35"/>
  <c r="R4106" i="35"/>
  <c r="R4107" i="35"/>
  <c r="R4108" i="35"/>
  <c r="R4109" i="35"/>
  <c r="R4110" i="35"/>
  <c r="R4111" i="35"/>
  <c r="R4112" i="35"/>
  <c r="R4113" i="35"/>
  <c r="R4114" i="35"/>
  <c r="R4115" i="35"/>
  <c r="R4116" i="35"/>
  <c r="R4117" i="35"/>
  <c r="R4118" i="35"/>
  <c r="R4119" i="35"/>
  <c r="R4120" i="35"/>
  <c r="R4121" i="35"/>
  <c r="R4122" i="35"/>
  <c r="R4123" i="35"/>
  <c r="R4124" i="35"/>
  <c r="R4125" i="35"/>
  <c r="R4126" i="35"/>
  <c r="R4127" i="35"/>
  <c r="R4128" i="35"/>
  <c r="R4129" i="35"/>
  <c r="R4130" i="35"/>
  <c r="R4131" i="35"/>
  <c r="R4132" i="35"/>
  <c r="R4133" i="35"/>
  <c r="R4134" i="35"/>
  <c r="R4135" i="35"/>
  <c r="R4136" i="35"/>
  <c r="R4137" i="35"/>
  <c r="R4138" i="35"/>
  <c r="R4139" i="35"/>
  <c r="R4140" i="35"/>
  <c r="R4141" i="35"/>
  <c r="R4142" i="35"/>
  <c r="R4143" i="35"/>
  <c r="R4144" i="35"/>
  <c r="R4145" i="35"/>
  <c r="R4146" i="35"/>
  <c r="R4147" i="35"/>
  <c r="R4148" i="35"/>
  <c r="R4149" i="35"/>
  <c r="R4150" i="35"/>
  <c r="R4151" i="35"/>
  <c r="R4152" i="35"/>
  <c r="R4153" i="35"/>
  <c r="R4154" i="35"/>
  <c r="R4155" i="35"/>
  <c r="R4156" i="35"/>
  <c r="R4157" i="35"/>
  <c r="R4158" i="35"/>
  <c r="R4159" i="35"/>
  <c r="R4160" i="35"/>
  <c r="R4161" i="35"/>
  <c r="R4162" i="35"/>
  <c r="R4163" i="35"/>
  <c r="R4164" i="35"/>
  <c r="R4165" i="35"/>
  <c r="R4166" i="35"/>
  <c r="R4167" i="35"/>
  <c r="R4168" i="35"/>
  <c r="R4169" i="35"/>
  <c r="R4170" i="35"/>
  <c r="R4171" i="35"/>
  <c r="R4172" i="35"/>
  <c r="R4173" i="35"/>
  <c r="R4174" i="35"/>
  <c r="R4175" i="35"/>
  <c r="R4176" i="35"/>
  <c r="R4177" i="35"/>
  <c r="R4178" i="35"/>
  <c r="R4179" i="35"/>
  <c r="R4180" i="35"/>
  <c r="R4181" i="35"/>
  <c r="R4182" i="35"/>
  <c r="R4183" i="35"/>
  <c r="R4184" i="35"/>
  <c r="R4185" i="35"/>
  <c r="R4186" i="35"/>
  <c r="R4187" i="35"/>
  <c r="R4188" i="35"/>
  <c r="R4189" i="35"/>
  <c r="R4190" i="35"/>
  <c r="R4191" i="35"/>
  <c r="R4192" i="35"/>
  <c r="R4193" i="35"/>
  <c r="R4194" i="35"/>
  <c r="R4195" i="35"/>
  <c r="R4196" i="35"/>
  <c r="R4197" i="35"/>
  <c r="R4198" i="35"/>
  <c r="R4199" i="35"/>
  <c r="R4200" i="35"/>
  <c r="R4201" i="35"/>
  <c r="R4202" i="35"/>
  <c r="R4203" i="35"/>
  <c r="R4204" i="35"/>
  <c r="R4205" i="35"/>
  <c r="R4206" i="35"/>
  <c r="R4207" i="35"/>
  <c r="R4208" i="35"/>
  <c r="R4209" i="35"/>
  <c r="R4210" i="35"/>
  <c r="R4211" i="35"/>
  <c r="R4212" i="35"/>
  <c r="R4213" i="35"/>
  <c r="R4214" i="35"/>
  <c r="R4215" i="35"/>
  <c r="R4216" i="35"/>
  <c r="R4217" i="35"/>
  <c r="R4218" i="35"/>
  <c r="R4219" i="35"/>
  <c r="R4220" i="35"/>
  <c r="R4221" i="35"/>
  <c r="R4222" i="35"/>
  <c r="R4223" i="35"/>
  <c r="R4224" i="35"/>
  <c r="R4225" i="35"/>
  <c r="R4226" i="35"/>
  <c r="R4227" i="35"/>
  <c r="R4228" i="35"/>
  <c r="R4229" i="35"/>
  <c r="R4230" i="35"/>
  <c r="R4231" i="35"/>
  <c r="R4232" i="35"/>
  <c r="R4233" i="35"/>
  <c r="R4234" i="35"/>
  <c r="R4235" i="35"/>
  <c r="R4236" i="35"/>
  <c r="R4237" i="35"/>
  <c r="R4238" i="35"/>
  <c r="R4239" i="35"/>
  <c r="R4240" i="35"/>
  <c r="R4241" i="35"/>
  <c r="R4242" i="35"/>
  <c r="R4243" i="35"/>
  <c r="R4244" i="35"/>
  <c r="R4245" i="35"/>
  <c r="R4246" i="35"/>
  <c r="R4247" i="35"/>
  <c r="R4248" i="35"/>
  <c r="R4249" i="35"/>
  <c r="R4250" i="35"/>
  <c r="R4251" i="35"/>
  <c r="R4252" i="35"/>
  <c r="R4253" i="35"/>
  <c r="R4254" i="35"/>
  <c r="R4255" i="35"/>
  <c r="R4256" i="35"/>
  <c r="R4257" i="35"/>
  <c r="R4258" i="35"/>
  <c r="R4259" i="35"/>
  <c r="R4260" i="35"/>
  <c r="R4261" i="35"/>
  <c r="R4262" i="35"/>
  <c r="R4263" i="35"/>
  <c r="R4264" i="35"/>
  <c r="R4265" i="35"/>
  <c r="R4266" i="35"/>
  <c r="R4267" i="35"/>
  <c r="R4268" i="35"/>
  <c r="R4269" i="35"/>
  <c r="R4270" i="35"/>
  <c r="R4271" i="35"/>
  <c r="R4272" i="35"/>
  <c r="R4273" i="35"/>
  <c r="R4274" i="35"/>
  <c r="R4275" i="35"/>
  <c r="R4276" i="35"/>
  <c r="R4277" i="35"/>
  <c r="R4278" i="35"/>
  <c r="R4279" i="35"/>
  <c r="R4280" i="35"/>
  <c r="R4281" i="35"/>
  <c r="R4282" i="35"/>
  <c r="R4283" i="35"/>
  <c r="R4284" i="35"/>
  <c r="R4285" i="35"/>
  <c r="R4286" i="35"/>
  <c r="R4287" i="35"/>
  <c r="R4288" i="35"/>
  <c r="R4289" i="35"/>
  <c r="R4290" i="35"/>
  <c r="R4291" i="35"/>
  <c r="R4292" i="35"/>
  <c r="R4293" i="35"/>
  <c r="R4294" i="35"/>
  <c r="R4295" i="35"/>
  <c r="R4296" i="35"/>
  <c r="R4297" i="35"/>
  <c r="R4298" i="35"/>
  <c r="R4299" i="35"/>
  <c r="R4300" i="35"/>
  <c r="R4301" i="35"/>
  <c r="R4302" i="35"/>
  <c r="R4303" i="35"/>
  <c r="R4304" i="35"/>
  <c r="R4305" i="35"/>
  <c r="R4306" i="35"/>
  <c r="R4307" i="35"/>
  <c r="R4308" i="35"/>
  <c r="R4309" i="35"/>
  <c r="R4310" i="35"/>
  <c r="R4311" i="35"/>
  <c r="R4312" i="35"/>
  <c r="R4313" i="35"/>
  <c r="R4314" i="35"/>
  <c r="R4315" i="35"/>
  <c r="R4316" i="35"/>
  <c r="R4317" i="35"/>
  <c r="R4318" i="35"/>
  <c r="R4319" i="35"/>
  <c r="R4320" i="35"/>
  <c r="R4321" i="35"/>
  <c r="R4322" i="35"/>
  <c r="R4323" i="35"/>
  <c r="R4324" i="35"/>
  <c r="R4325" i="35"/>
  <c r="R4326" i="35"/>
  <c r="R4327" i="35"/>
  <c r="R4328" i="35"/>
  <c r="R4329" i="35"/>
  <c r="R4330" i="35"/>
  <c r="R4331" i="35"/>
  <c r="R4332" i="35"/>
  <c r="R4333" i="35"/>
  <c r="R4334" i="35"/>
  <c r="R4335" i="35"/>
  <c r="R4336" i="35"/>
  <c r="R4337" i="35"/>
  <c r="R4338" i="35"/>
  <c r="R4339" i="35"/>
  <c r="R4340" i="35"/>
  <c r="R4341" i="35"/>
  <c r="R4342" i="35"/>
  <c r="R4343" i="35"/>
  <c r="R4344" i="35"/>
  <c r="R4345" i="35"/>
  <c r="R4346" i="35"/>
  <c r="R4347" i="35"/>
  <c r="R4348" i="35"/>
  <c r="R4349" i="35"/>
  <c r="R4350" i="35"/>
  <c r="R4351" i="35"/>
  <c r="R4352" i="35"/>
  <c r="R4353" i="35"/>
  <c r="R4354" i="35"/>
  <c r="R4355" i="35"/>
  <c r="R4356" i="35"/>
  <c r="R4357" i="35"/>
  <c r="R4358" i="35"/>
  <c r="R4359" i="35"/>
  <c r="R4360" i="35"/>
  <c r="R4361" i="35"/>
  <c r="R4362" i="35"/>
  <c r="R4363" i="35"/>
  <c r="R4364" i="35"/>
  <c r="R4365" i="35"/>
  <c r="R4366" i="35"/>
  <c r="R4367" i="35"/>
  <c r="R4368" i="35"/>
  <c r="R4369" i="35"/>
  <c r="R4370" i="35"/>
  <c r="R4371" i="35"/>
  <c r="R4372" i="35"/>
  <c r="R4373" i="35"/>
  <c r="R4374" i="35"/>
  <c r="R4375" i="35"/>
  <c r="R4376" i="35"/>
  <c r="R4377" i="35"/>
  <c r="R4378" i="35"/>
  <c r="R4379" i="35"/>
  <c r="R4380" i="35"/>
  <c r="R4381" i="35"/>
  <c r="R4382" i="35"/>
  <c r="R4383" i="35"/>
  <c r="R4384" i="35"/>
  <c r="R4385" i="35"/>
  <c r="R4386" i="35"/>
  <c r="R4387" i="35"/>
  <c r="R4388" i="35"/>
  <c r="R4389" i="35"/>
  <c r="R4390" i="35"/>
  <c r="R4391" i="35"/>
  <c r="R4392" i="35"/>
  <c r="R4393" i="35"/>
  <c r="R4394" i="35"/>
  <c r="R4395" i="35"/>
  <c r="R4396" i="35"/>
  <c r="R4397" i="35"/>
  <c r="R4398" i="35"/>
  <c r="R4399" i="35"/>
  <c r="R4400" i="35"/>
  <c r="R4401" i="35"/>
  <c r="R4402" i="35"/>
  <c r="R4403" i="35"/>
  <c r="R4404" i="35"/>
  <c r="R4405" i="35"/>
  <c r="R4406" i="35"/>
  <c r="R4407" i="35"/>
  <c r="R4408" i="35"/>
  <c r="R4409" i="35"/>
  <c r="R4410" i="35"/>
  <c r="R4411" i="35"/>
  <c r="R4412" i="35"/>
  <c r="R4413" i="35"/>
  <c r="R4414" i="35"/>
  <c r="R4415" i="35"/>
  <c r="R4416" i="35"/>
  <c r="R4417" i="35"/>
  <c r="R4418" i="35"/>
  <c r="R4419" i="35"/>
  <c r="R4420" i="35"/>
  <c r="R4421" i="35"/>
  <c r="R4422" i="35"/>
  <c r="R4423" i="35"/>
  <c r="R4424" i="35"/>
  <c r="R4425" i="35"/>
  <c r="R4426" i="35"/>
  <c r="R4427" i="35"/>
  <c r="R4428" i="35"/>
  <c r="R4429" i="35"/>
  <c r="R4430" i="35"/>
  <c r="R4431" i="35"/>
  <c r="R4432" i="35"/>
  <c r="R4433" i="35"/>
  <c r="R4434" i="35"/>
  <c r="R4435" i="35"/>
  <c r="R4436" i="35"/>
  <c r="R4437" i="35"/>
  <c r="R4438" i="35"/>
  <c r="R4439" i="35"/>
  <c r="R4440" i="35"/>
  <c r="R4441" i="35"/>
  <c r="R4442" i="35"/>
  <c r="R4443" i="35"/>
  <c r="R4444" i="35"/>
  <c r="R4445" i="35"/>
  <c r="R4446" i="35"/>
  <c r="R4447" i="35"/>
  <c r="R4448" i="35"/>
  <c r="R4449" i="35"/>
  <c r="R4450" i="35"/>
  <c r="R4451" i="35"/>
  <c r="R4452" i="35"/>
  <c r="R4453" i="35"/>
  <c r="R4454" i="35"/>
  <c r="R4455" i="35"/>
  <c r="R4456" i="35"/>
  <c r="R4457" i="35"/>
  <c r="R4458" i="35"/>
  <c r="R4459" i="35"/>
  <c r="R4460" i="35"/>
  <c r="R4461" i="35"/>
  <c r="R4462" i="35"/>
  <c r="R4463" i="35"/>
  <c r="R4464" i="35"/>
  <c r="R4465" i="35"/>
  <c r="R4466" i="35"/>
  <c r="R4467" i="35"/>
  <c r="R4468" i="35"/>
  <c r="R4469" i="35"/>
  <c r="R4470" i="35"/>
  <c r="R4471" i="35"/>
  <c r="R4472" i="35"/>
  <c r="R4473" i="35"/>
  <c r="R4474" i="35"/>
  <c r="R4475" i="35"/>
  <c r="R4476" i="35"/>
  <c r="S9" i="35"/>
  <c r="S10" i="35"/>
  <c r="S11" i="35"/>
  <c r="S13" i="35"/>
  <c r="S14" i="35"/>
  <c r="S15" i="35"/>
  <c r="S16" i="35"/>
  <c r="S17" i="35"/>
  <c r="S19" i="35"/>
  <c r="S20" i="35"/>
  <c r="S21" i="35"/>
  <c r="S22" i="35"/>
  <c r="S23" i="35"/>
  <c r="S25" i="35"/>
  <c r="S26" i="35"/>
  <c r="S27" i="35"/>
  <c r="S28" i="35"/>
  <c r="S29" i="35"/>
  <c r="S31" i="35"/>
  <c r="S32" i="35"/>
  <c r="S33" i="35"/>
  <c r="S34" i="35"/>
  <c r="S35" i="35"/>
  <c r="S37" i="35"/>
  <c r="S38" i="35"/>
  <c r="S39" i="35"/>
  <c r="S40" i="35"/>
  <c r="S41" i="35"/>
  <c r="S43" i="35"/>
  <c r="S44" i="35"/>
  <c r="S45" i="35"/>
  <c r="S46" i="35"/>
  <c r="S47" i="35"/>
  <c r="S49" i="35"/>
  <c r="S50" i="35"/>
  <c r="S51" i="35"/>
  <c r="S52" i="35"/>
  <c r="S53" i="35"/>
  <c r="S55" i="35"/>
  <c r="S56" i="35"/>
  <c r="S57" i="35"/>
  <c r="S58" i="35"/>
  <c r="S59" i="35"/>
  <c r="S61" i="35"/>
  <c r="S62" i="35"/>
  <c r="S63" i="35"/>
  <c r="S64" i="35"/>
  <c r="S65" i="35"/>
  <c r="S67" i="35"/>
  <c r="S68" i="35"/>
  <c r="S69" i="35"/>
  <c r="S70" i="35"/>
  <c r="S71" i="35"/>
  <c r="S73" i="35"/>
  <c r="S74" i="35"/>
  <c r="S75" i="35"/>
  <c r="S76" i="35"/>
  <c r="S77" i="35"/>
  <c r="S79" i="35"/>
  <c r="S80" i="35"/>
  <c r="S81" i="35"/>
  <c r="S82" i="35"/>
  <c r="S83" i="35"/>
  <c r="S85" i="35"/>
  <c r="S86" i="35"/>
  <c r="S87" i="35"/>
  <c r="S88" i="35"/>
  <c r="S89" i="35"/>
  <c r="S91" i="35"/>
  <c r="S92" i="35"/>
  <c r="S93" i="35"/>
  <c r="S94" i="35"/>
  <c r="S95" i="35"/>
  <c r="S97" i="35"/>
  <c r="S98" i="35"/>
  <c r="S99" i="35"/>
  <c r="S100" i="35"/>
  <c r="S101" i="35"/>
  <c r="S103" i="35"/>
  <c r="S104" i="35"/>
  <c r="S105" i="35"/>
  <c r="S106" i="35"/>
  <c r="S107" i="35"/>
  <c r="S109" i="35"/>
  <c r="S110" i="35"/>
  <c r="S111" i="35"/>
  <c r="S112" i="35"/>
  <c r="S113" i="35"/>
  <c r="S115" i="35"/>
  <c r="S116" i="35"/>
  <c r="S117" i="35"/>
  <c r="S118" i="35"/>
  <c r="S119" i="35"/>
  <c r="S121" i="35"/>
  <c r="S122" i="35"/>
  <c r="S123" i="35"/>
  <c r="S124" i="35"/>
  <c r="S125" i="35"/>
  <c r="S127" i="35"/>
  <c r="S128" i="35"/>
  <c r="S129" i="35"/>
  <c r="S130" i="35"/>
  <c r="S131" i="35"/>
  <c r="S133" i="35"/>
  <c r="S134" i="35"/>
  <c r="S135" i="35"/>
  <c r="S136" i="35"/>
  <c r="S137" i="35"/>
  <c r="S139" i="35"/>
  <c r="S140" i="35"/>
  <c r="S141" i="35"/>
  <c r="S142" i="35"/>
  <c r="S143" i="35"/>
  <c r="S145" i="35"/>
  <c r="S146" i="35"/>
  <c r="S147" i="35"/>
  <c r="S148" i="35"/>
  <c r="S149" i="35"/>
  <c r="S151" i="35"/>
  <c r="S152" i="35"/>
  <c r="S153" i="35"/>
  <c r="S154" i="35"/>
  <c r="S155" i="35"/>
  <c r="S157" i="35"/>
  <c r="S158" i="35"/>
  <c r="S159" i="35"/>
  <c r="S160" i="35"/>
  <c r="S161" i="35"/>
  <c r="S163" i="35"/>
  <c r="S164" i="35"/>
  <c r="S165" i="35"/>
  <c r="S166" i="35"/>
  <c r="S167" i="35"/>
  <c r="S169" i="35"/>
  <c r="S170" i="35"/>
  <c r="S171" i="35"/>
  <c r="S172" i="35"/>
  <c r="S173" i="35"/>
  <c r="S175" i="35"/>
  <c r="S176" i="35"/>
  <c r="S177" i="35"/>
  <c r="S178" i="35"/>
  <c r="S179" i="35"/>
  <c r="S181" i="35"/>
  <c r="S182" i="35"/>
  <c r="S183" i="35"/>
  <c r="S184" i="35"/>
  <c r="S185" i="35"/>
  <c r="S187" i="35"/>
  <c r="S188" i="35"/>
  <c r="S189" i="35"/>
  <c r="S190" i="35"/>
  <c r="S191" i="35"/>
  <c r="S193" i="35"/>
  <c r="S194" i="35"/>
  <c r="S195" i="35"/>
  <c r="S196" i="35"/>
  <c r="S197" i="35"/>
  <c r="S199" i="35"/>
  <c r="S200" i="35"/>
  <c r="S201" i="35"/>
  <c r="S202" i="35"/>
  <c r="S203" i="35"/>
  <c r="S205" i="35"/>
  <c r="S206" i="35"/>
  <c r="S207" i="35"/>
  <c r="S208" i="35"/>
  <c r="S209" i="35"/>
  <c r="S211" i="35"/>
  <c r="S212" i="35"/>
  <c r="S213" i="35"/>
  <c r="S214" i="35"/>
  <c r="S215" i="35"/>
  <c r="S217" i="35"/>
  <c r="S218" i="35"/>
  <c r="S219" i="35"/>
  <c r="S220" i="35"/>
  <c r="S221" i="35"/>
  <c r="S223" i="35"/>
  <c r="S224" i="35"/>
  <c r="S225" i="35"/>
  <c r="S226" i="35"/>
  <c r="S227" i="35"/>
  <c r="S229" i="35"/>
  <c r="S230" i="35"/>
  <c r="S231" i="35"/>
  <c r="S232" i="35"/>
  <c r="S233" i="35"/>
  <c r="S235" i="35"/>
  <c r="S236" i="35"/>
  <c r="S237" i="35"/>
  <c r="S238" i="35"/>
  <c r="S239" i="35"/>
  <c r="S241" i="35"/>
  <c r="S242" i="35"/>
  <c r="S243" i="35"/>
  <c r="S244" i="35"/>
  <c r="S245" i="35"/>
  <c r="S247" i="35"/>
  <c r="S248" i="35"/>
  <c r="S249" i="35"/>
  <c r="S250" i="35"/>
  <c r="S251" i="35"/>
  <c r="S253" i="35"/>
  <c r="S254" i="35"/>
  <c r="S255" i="35"/>
  <c r="S256" i="35"/>
  <c r="S257" i="35"/>
  <c r="S259" i="35"/>
  <c r="S260" i="35"/>
  <c r="S261" i="35"/>
  <c r="S262" i="35"/>
  <c r="S263" i="35"/>
  <c r="S265" i="35"/>
  <c r="S266" i="35"/>
  <c r="S267" i="35"/>
  <c r="S268" i="35"/>
  <c r="S269" i="35"/>
  <c r="S271" i="35"/>
  <c r="S272" i="35"/>
  <c r="S273" i="35"/>
  <c r="S274" i="35"/>
  <c r="S275" i="35"/>
  <c r="S277" i="35"/>
  <c r="S278" i="35"/>
  <c r="S279" i="35"/>
  <c r="S280" i="35"/>
  <c r="S281" i="35"/>
  <c r="S283" i="35"/>
  <c r="S284" i="35"/>
  <c r="S285" i="35"/>
  <c r="S286" i="35"/>
  <c r="S287" i="35"/>
  <c r="S289" i="35"/>
  <c r="S290" i="35"/>
  <c r="S291" i="35"/>
  <c r="S292" i="35"/>
  <c r="S293" i="35"/>
  <c r="S295" i="35"/>
  <c r="S296" i="35"/>
  <c r="S297" i="35"/>
  <c r="S298" i="35"/>
  <c r="S299" i="35"/>
  <c r="S301" i="35"/>
  <c r="S302" i="35"/>
  <c r="S303" i="35"/>
  <c r="S304" i="35"/>
  <c r="S305" i="35"/>
  <c r="S307" i="35"/>
  <c r="S308" i="35"/>
  <c r="S309" i="35"/>
  <c r="S310" i="35"/>
  <c r="S311" i="35"/>
  <c r="S313" i="35"/>
  <c r="S314" i="35"/>
  <c r="S315" i="35"/>
  <c r="S316" i="35"/>
  <c r="S317" i="35"/>
  <c r="S319" i="35"/>
  <c r="S320" i="35"/>
  <c r="S321" i="35"/>
  <c r="S322" i="35"/>
  <c r="S323" i="35"/>
  <c r="S325" i="35"/>
  <c r="S326" i="35"/>
  <c r="S327" i="35"/>
  <c r="S328" i="35"/>
  <c r="S329" i="35"/>
  <c r="S331" i="35"/>
  <c r="S332" i="35"/>
  <c r="S333" i="35"/>
  <c r="S334" i="35"/>
  <c r="S335" i="35"/>
  <c r="S337" i="35"/>
  <c r="S338" i="35"/>
  <c r="S339" i="35"/>
  <c r="S340" i="35"/>
  <c r="S341" i="35"/>
  <c r="S343" i="35"/>
  <c r="S344" i="35"/>
  <c r="S345" i="35"/>
  <c r="S346" i="35"/>
  <c r="S347" i="35"/>
  <c r="S349" i="35"/>
  <c r="S350" i="35"/>
  <c r="S351" i="35"/>
  <c r="S352" i="35"/>
  <c r="S353" i="35"/>
  <c r="S355" i="35"/>
  <c r="S356" i="35"/>
  <c r="S357" i="35"/>
  <c r="S358" i="35"/>
  <c r="S359" i="35"/>
  <c r="S361" i="35"/>
  <c r="S362" i="35"/>
  <c r="S363" i="35"/>
  <c r="S364" i="35"/>
  <c r="S365" i="35"/>
  <c r="S367" i="35"/>
  <c r="S368" i="35"/>
  <c r="S369" i="35"/>
  <c r="S370" i="35"/>
  <c r="S371" i="35"/>
  <c r="S373" i="35"/>
  <c r="S374" i="35"/>
  <c r="S375" i="35"/>
  <c r="S376" i="35"/>
  <c r="S377" i="35"/>
  <c r="S379" i="35"/>
  <c r="S380" i="35"/>
  <c r="S381" i="35"/>
  <c r="S382" i="35"/>
  <c r="S383" i="35"/>
  <c r="S385" i="35"/>
  <c r="S386" i="35"/>
  <c r="S387" i="35"/>
  <c r="S388" i="35"/>
  <c r="S389" i="35"/>
  <c r="S391" i="35"/>
  <c r="S392" i="35"/>
  <c r="S393" i="35"/>
  <c r="S394" i="35"/>
  <c r="S395" i="35"/>
  <c r="S397" i="35"/>
  <c r="S398" i="35"/>
  <c r="S399" i="35"/>
  <c r="S400" i="35"/>
  <c r="S401" i="35"/>
  <c r="S403" i="35"/>
  <c r="S404" i="35"/>
  <c r="S405" i="35"/>
  <c r="S406" i="35"/>
  <c r="S407" i="35"/>
  <c r="S409" i="35"/>
  <c r="S410" i="35"/>
  <c r="S411" i="35"/>
  <c r="S412" i="35"/>
  <c r="S413" i="35"/>
  <c r="S415" i="35"/>
  <c r="S416" i="35"/>
  <c r="S417" i="35"/>
  <c r="S418" i="35"/>
  <c r="S419" i="35"/>
  <c r="S421" i="35"/>
  <c r="S422" i="35"/>
  <c r="S423" i="35"/>
  <c r="S424" i="35"/>
  <c r="S425" i="35"/>
  <c r="S427" i="35"/>
  <c r="S428" i="35"/>
  <c r="S429" i="35"/>
  <c r="S430" i="35"/>
  <c r="S431" i="35"/>
  <c r="S433" i="35"/>
  <c r="S434" i="35"/>
  <c r="S435" i="35"/>
  <c r="S436" i="35"/>
  <c r="S437" i="35"/>
  <c r="S439" i="35"/>
  <c r="S440" i="35"/>
  <c r="S441" i="35"/>
  <c r="S442" i="35"/>
  <c r="S443" i="35"/>
  <c r="S445" i="35"/>
  <c r="S446" i="35"/>
  <c r="S447" i="35"/>
  <c r="S448" i="35"/>
  <c r="S449" i="35"/>
  <c r="S451" i="35"/>
  <c r="S452" i="35"/>
  <c r="S453" i="35"/>
  <c r="S454" i="35"/>
  <c r="S455" i="35"/>
  <c r="S457" i="35"/>
  <c r="S458" i="35"/>
  <c r="S459" i="35"/>
  <c r="S460" i="35"/>
  <c r="S461" i="35"/>
  <c r="S463" i="35"/>
  <c r="S464" i="35"/>
  <c r="S465" i="35"/>
  <c r="S466" i="35"/>
  <c r="S467" i="35"/>
  <c r="S469" i="35"/>
  <c r="S470" i="35"/>
  <c r="S471" i="35"/>
  <c r="S472" i="35"/>
  <c r="S473" i="35"/>
  <c r="S475" i="35"/>
  <c r="S476" i="35"/>
  <c r="S477" i="35"/>
  <c r="S478" i="35"/>
  <c r="S479" i="35"/>
  <c r="S481" i="35"/>
  <c r="S482" i="35"/>
  <c r="S483" i="35"/>
  <c r="S484" i="35"/>
  <c r="S485" i="35"/>
  <c r="S487" i="35"/>
  <c r="S488" i="35"/>
  <c r="S489" i="35"/>
  <c r="S490" i="35"/>
  <c r="S491" i="35"/>
  <c r="S493" i="35"/>
  <c r="S494" i="35"/>
  <c r="S495" i="35"/>
  <c r="S496" i="35"/>
  <c r="S497" i="35"/>
  <c r="S499" i="35"/>
  <c r="S500" i="35"/>
  <c r="S501" i="35"/>
  <c r="S502" i="35"/>
  <c r="S503" i="35"/>
  <c r="S505" i="35"/>
  <c r="S506" i="35"/>
  <c r="S507" i="35"/>
  <c r="S508" i="35"/>
  <c r="S509" i="35"/>
  <c r="S511" i="35"/>
  <c r="S512" i="35"/>
  <c r="S513" i="35"/>
  <c r="S514" i="35"/>
  <c r="S515" i="35"/>
  <c r="S517" i="35"/>
  <c r="S518" i="35"/>
  <c r="S519" i="35"/>
  <c r="S520" i="35"/>
  <c r="S521" i="35"/>
  <c r="S523" i="35"/>
  <c r="S524" i="35"/>
  <c r="S525" i="35"/>
  <c r="S526" i="35"/>
  <c r="S527" i="35"/>
  <c r="S529" i="35"/>
  <c r="S530" i="35"/>
  <c r="S531" i="35"/>
  <c r="S532" i="35"/>
  <c r="S533" i="35"/>
  <c r="S535" i="35"/>
  <c r="S536" i="35"/>
  <c r="S537" i="35"/>
  <c r="S538" i="35"/>
  <c r="S539" i="35"/>
  <c r="S541" i="35"/>
  <c r="S542" i="35"/>
  <c r="S543" i="35"/>
  <c r="S544" i="35"/>
  <c r="S545" i="35"/>
  <c r="S547" i="35"/>
  <c r="S548" i="35"/>
  <c r="S549" i="35"/>
  <c r="S550" i="35"/>
  <c r="S551" i="35"/>
  <c r="S553" i="35"/>
  <c r="S554" i="35"/>
  <c r="S555" i="35"/>
  <c r="S556" i="35"/>
  <c r="S557" i="35"/>
  <c r="S559" i="35"/>
  <c r="S560" i="35"/>
  <c r="S561" i="35"/>
  <c r="S562" i="35"/>
  <c r="S563" i="35"/>
  <c r="S565" i="35"/>
  <c r="S566" i="35"/>
  <c r="S567" i="35"/>
  <c r="S568" i="35"/>
  <c r="S569" i="35"/>
  <c r="S571" i="35"/>
  <c r="S572" i="35"/>
  <c r="S573" i="35"/>
  <c r="S574" i="35"/>
  <c r="S575" i="35"/>
  <c r="S577" i="35"/>
  <c r="S578" i="35"/>
  <c r="S579" i="35"/>
  <c r="S580" i="35"/>
  <c r="S581" i="35"/>
  <c r="S583" i="35"/>
  <c r="S584" i="35"/>
  <c r="S585" i="35"/>
  <c r="S586" i="35"/>
  <c r="S587" i="35"/>
  <c r="S589" i="35"/>
  <c r="S590" i="35"/>
  <c r="S591" i="35"/>
  <c r="S592" i="35"/>
  <c r="S593" i="35"/>
  <c r="S595" i="35"/>
  <c r="S596" i="35"/>
  <c r="S597" i="35"/>
  <c r="S598" i="35"/>
  <c r="S599" i="35"/>
  <c r="S601" i="35"/>
  <c r="S602" i="35"/>
  <c r="S603" i="35"/>
  <c r="S604" i="35"/>
  <c r="S605" i="35"/>
  <c r="S607" i="35"/>
  <c r="S608" i="35"/>
  <c r="S609" i="35"/>
  <c r="S610" i="35"/>
  <c r="S611" i="35"/>
  <c r="S613" i="35"/>
  <c r="S614" i="35"/>
  <c r="S615" i="35"/>
  <c r="S616" i="35"/>
  <c r="S617" i="35"/>
  <c r="S619" i="35"/>
  <c r="S620" i="35"/>
  <c r="S621" i="35"/>
  <c r="S622" i="35"/>
  <c r="S623" i="35"/>
  <c r="S625" i="35"/>
  <c r="S626" i="35"/>
  <c r="S627" i="35"/>
  <c r="S628" i="35"/>
  <c r="S629" i="35"/>
  <c r="S631" i="35"/>
  <c r="S632" i="35"/>
  <c r="S633" i="35"/>
  <c r="S634" i="35"/>
  <c r="S635" i="35"/>
  <c r="S637" i="35"/>
  <c r="S638" i="35"/>
  <c r="S639" i="35"/>
  <c r="S640" i="35"/>
  <c r="S641" i="35"/>
  <c r="S643" i="35"/>
  <c r="S644" i="35"/>
  <c r="S645" i="35"/>
  <c r="S646" i="35"/>
  <c r="S647" i="35"/>
  <c r="S649" i="35"/>
  <c r="S650" i="35"/>
  <c r="S651" i="35"/>
  <c r="S652" i="35"/>
  <c r="S653" i="35"/>
  <c r="S655" i="35"/>
  <c r="S656" i="35"/>
  <c r="S657" i="35"/>
  <c r="S658" i="35"/>
  <c r="S659" i="35"/>
  <c r="S661" i="35"/>
  <c r="S662" i="35"/>
  <c r="S663" i="35"/>
  <c r="S664" i="35"/>
  <c r="S665" i="35"/>
  <c r="S667" i="35"/>
  <c r="S668" i="35"/>
  <c r="S669" i="35"/>
  <c r="S670" i="35"/>
  <c r="S671" i="35"/>
  <c r="S673" i="35"/>
  <c r="S674" i="35"/>
  <c r="S675" i="35"/>
  <c r="S676" i="35"/>
  <c r="S677" i="35"/>
  <c r="S679" i="35"/>
  <c r="S680" i="35"/>
  <c r="S681" i="35"/>
  <c r="S682" i="35"/>
  <c r="S683" i="35"/>
  <c r="S685" i="35"/>
  <c r="S686" i="35"/>
  <c r="S687" i="35"/>
  <c r="S688" i="35"/>
  <c r="S689" i="35"/>
  <c r="S691" i="35"/>
  <c r="S692" i="35"/>
  <c r="S693" i="35"/>
  <c r="S694" i="35"/>
  <c r="S695" i="35"/>
  <c r="S697" i="35"/>
  <c r="S698" i="35"/>
  <c r="S699" i="35"/>
  <c r="S700" i="35"/>
  <c r="S701" i="35"/>
  <c r="S703" i="35"/>
  <c r="S704" i="35"/>
  <c r="S705" i="35"/>
  <c r="S706" i="35"/>
  <c r="S707" i="35"/>
  <c r="S709" i="35"/>
  <c r="S710" i="35"/>
  <c r="S711" i="35"/>
  <c r="S712" i="35"/>
  <c r="S713" i="35"/>
  <c r="S715" i="35"/>
  <c r="S716" i="35"/>
  <c r="S717" i="35"/>
  <c r="S718" i="35"/>
  <c r="S719" i="35"/>
  <c r="S721" i="35"/>
  <c r="S722" i="35"/>
  <c r="S723" i="35"/>
  <c r="S724" i="35"/>
  <c r="S725" i="35"/>
  <c r="S727" i="35"/>
  <c r="S728" i="35"/>
  <c r="S729" i="35"/>
  <c r="S730" i="35"/>
  <c r="S731" i="35"/>
  <c r="S733" i="35"/>
  <c r="S734" i="35"/>
  <c r="S735" i="35"/>
  <c r="S736" i="35"/>
  <c r="S737" i="35"/>
  <c r="S739" i="35"/>
  <c r="S740" i="35"/>
  <c r="S741" i="35"/>
  <c r="S742" i="35"/>
  <c r="S743" i="35"/>
  <c r="S745" i="35"/>
  <c r="S746" i="35"/>
  <c r="S747" i="35"/>
  <c r="S748" i="35"/>
  <c r="S749" i="35"/>
  <c r="S751" i="35"/>
  <c r="S752" i="35"/>
  <c r="S753" i="35"/>
  <c r="S754" i="35"/>
  <c r="S755" i="35"/>
  <c r="S757" i="35"/>
  <c r="S758" i="35"/>
  <c r="S759" i="35"/>
  <c r="S760" i="35"/>
  <c r="S761" i="35"/>
  <c r="S763" i="35"/>
  <c r="S764" i="35"/>
  <c r="S765" i="35"/>
  <c r="S766" i="35"/>
  <c r="S767" i="35"/>
  <c r="S769" i="35"/>
  <c r="S770" i="35"/>
  <c r="S771" i="35"/>
  <c r="S772" i="35"/>
  <c r="S773" i="35"/>
  <c r="S775" i="35"/>
  <c r="S776" i="35"/>
  <c r="S777" i="35"/>
  <c r="S778" i="35"/>
  <c r="S779" i="35"/>
  <c r="S781" i="35"/>
  <c r="S782" i="35"/>
  <c r="S783" i="35"/>
  <c r="S784" i="35"/>
  <c r="S785" i="35"/>
  <c r="S787" i="35"/>
  <c r="S788" i="35"/>
  <c r="S789" i="35"/>
  <c r="S790" i="35"/>
  <c r="S791" i="35"/>
  <c r="S793" i="35"/>
  <c r="S794" i="35"/>
  <c r="S795" i="35"/>
  <c r="S796" i="35"/>
  <c r="S797" i="35"/>
  <c r="S799" i="35"/>
  <c r="S800" i="35"/>
  <c r="S801" i="35"/>
  <c r="S802" i="35"/>
  <c r="S803" i="35"/>
  <c r="S805" i="35"/>
  <c r="S806" i="35"/>
  <c r="S807" i="35"/>
  <c r="S808" i="35"/>
  <c r="S809" i="35"/>
  <c r="S811" i="35"/>
  <c r="S812" i="35"/>
  <c r="S813" i="35"/>
  <c r="S814" i="35"/>
  <c r="S815" i="35"/>
  <c r="S817" i="35"/>
  <c r="S818" i="35"/>
  <c r="S819" i="35"/>
  <c r="S820" i="35"/>
  <c r="S821" i="35"/>
  <c r="S823" i="35"/>
  <c r="S824" i="35"/>
  <c r="S825" i="35"/>
  <c r="S826" i="35"/>
  <c r="S827" i="35"/>
  <c r="S829" i="35"/>
  <c r="S830" i="35"/>
  <c r="S831" i="35"/>
  <c r="S832" i="35"/>
  <c r="S833" i="35"/>
  <c r="S835" i="35"/>
  <c r="S836" i="35"/>
  <c r="S837" i="35"/>
  <c r="S838" i="35"/>
  <c r="S839" i="35"/>
  <c r="S841" i="35"/>
  <c r="S842" i="35"/>
  <c r="S843" i="35"/>
  <c r="S844" i="35"/>
  <c r="S845" i="35"/>
  <c r="S847" i="35"/>
  <c r="S848" i="35"/>
  <c r="S849" i="35"/>
  <c r="S850" i="35"/>
  <c r="S851" i="35"/>
  <c r="S853" i="35"/>
  <c r="S854" i="35"/>
  <c r="S855" i="35"/>
  <c r="S856" i="35"/>
  <c r="S857" i="35"/>
  <c r="S859" i="35"/>
  <c r="S860" i="35"/>
  <c r="S861" i="35"/>
  <c r="S862" i="35"/>
  <c r="S863" i="35"/>
  <c r="S865" i="35"/>
  <c r="S866" i="35"/>
  <c r="S867" i="35"/>
  <c r="S868" i="35"/>
  <c r="S869" i="35"/>
  <c r="S871" i="35"/>
  <c r="S872" i="35"/>
  <c r="S873" i="35"/>
  <c r="S874" i="35"/>
  <c r="S875" i="35"/>
  <c r="S877" i="35"/>
  <c r="S878" i="35"/>
  <c r="S879" i="35"/>
  <c r="S880" i="35"/>
  <c r="S881" i="35"/>
  <c r="S883" i="35"/>
  <c r="S884" i="35"/>
  <c r="S885" i="35"/>
  <c r="S886" i="35"/>
  <c r="S887" i="35"/>
  <c r="S889" i="35"/>
  <c r="S890" i="35"/>
  <c r="S891" i="35"/>
  <c r="S892" i="35"/>
  <c r="S893" i="35"/>
  <c r="S895" i="35"/>
  <c r="S896" i="35"/>
  <c r="S897" i="35"/>
  <c r="S898" i="35"/>
  <c r="S899" i="35"/>
  <c r="S901" i="35"/>
  <c r="S902" i="35"/>
  <c r="S903" i="35"/>
  <c r="S904" i="35"/>
  <c r="S905" i="35"/>
  <c r="S907" i="35"/>
  <c r="S908" i="35"/>
  <c r="S909" i="35"/>
  <c r="S910" i="35"/>
  <c r="S911" i="35"/>
  <c r="S913" i="35"/>
  <c r="S914" i="35"/>
  <c r="S915" i="35"/>
  <c r="S916" i="35"/>
  <c r="S917" i="35"/>
  <c r="S919" i="35"/>
  <c r="S920" i="35"/>
  <c r="S921" i="35"/>
  <c r="S922" i="35"/>
  <c r="S923" i="35"/>
  <c r="S925" i="35"/>
  <c r="S926" i="35"/>
  <c r="S927" i="35"/>
  <c r="S928" i="35"/>
  <c r="S929" i="35"/>
  <c r="S931" i="35"/>
  <c r="S932" i="35"/>
  <c r="S933" i="35"/>
  <c r="S934" i="35"/>
  <c r="S935" i="35"/>
  <c r="S937" i="35"/>
  <c r="S938" i="35"/>
  <c r="S939" i="35"/>
  <c r="S940" i="35"/>
  <c r="S941" i="35"/>
  <c r="S943" i="35"/>
  <c r="S944" i="35"/>
  <c r="S945" i="35"/>
  <c r="S946" i="35"/>
  <c r="S947" i="35"/>
  <c r="S949" i="35"/>
  <c r="S950" i="35"/>
  <c r="S951" i="35"/>
  <c r="S952" i="35"/>
  <c r="S953" i="35"/>
  <c r="S955" i="35"/>
  <c r="S956" i="35"/>
  <c r="S957" i="35"/>
  <c r="S958" i="35"/>
  <c r="S959" i="35"/>
  <c r="S961" i="35"/>
  <c r="S962" i="35"/>
  <c r="S963" i="35"/>
  <c r="S964" i="35"/>
  <c r="S965" i="35"/>
  <c r="S967" i="35"/>
  <c r="S968" i="35"/>
  <c r="S969" i="35"/>
  <c r="S970" i="35"/>
  <c r="S971" i="35"/>
  <c r="S973" i="35"/>
  <c r="S974" i="35"/>
  <c r="S975" i="35"/>
  <c r="S976" i="35"/>
  <c r="S977" i="35"/>
  <c r="S979" i="35"/>
  <c r="S980" i="35"/>
  <c r="S981" i="35"/>
  <c r="S982" i="35"/>
  <c r="S983" i="35"/>
  <c r="S985" i="35"/>
  <c r="S986" i="35"/>
  <c r="S987" i="35"/>
  <c r="S988" i="35"/>
  <c r="S989" i="35"/>
  <c r="S991" i="35"/>
  <c r="S992" i="35"/>
  <c r="S993" i="35"/>
  <c r="S994" i="35"/>
  <c r="S995" i="35"/>
  <c r="S997" i="35"/>
  <c r="S998" i="35"/>
  <c r="S999" i="35"/>
  <c r="S1000" i="35"/>
  <c r="S1001" i="35"/>
  <c r="S1003" i="35"/>
  <c r="S1004" i="35"/>
  <c r="S1005" i="35"/>
  <c r="S1006" i="35"/>
  <c r="S1007" i="35"/>
  <c r="S1009" i="35"/>
  <c r="S1010" i="35"/>
  <c r="S1011" i="35"/>
  <c r="S1012" i="35"/>
  <c r="S1013" i="35"/>
  <c r="S1015" i="35"/>
  <c r="S1016" i="35"/>
  <c r="S1017" i="35"/>
  <c r="S1018" i="35"/>
  <c r="S1019" i="35"/>
  <c r="S1021" i="35"/>
  <c r="S1022" i="35"/>
  <c r="S1023" i="35"/>
  <c r="S1024" i="35"/>
  <c r="S1025" i="35"/>
  <c r="S1027" i="35"/>
  <c r="S1028" i="35"/>
  <c r="S1029" i="35"/>
  <c r="S1030" i="35"/>
  <c r="S1031" i="35"/>
  <c r="S1033" i="35"/>
  <c r="S1034" i="35"/>
  <c r="S1035" i="35"/>
  <c r="S1036" i="35"/>
  <c r="S1037" i="35"/>
  <c r="S1039" i="35"/>
  <c r="S1040" i="35"/>
  <c r="S1041" i="35"/>
  <c r="S1042" i="35"/>
  <c r="S1043" i="35"/>
  <c r="S1045" i="35"/>
  <c r="S1046" i="35"/>
  <c r="S1047" i="35"/>
  <c r="S1048" i="35"/>
  <c r="S1049" i="35"/>
  <c r="S1051" i="35"/>
  <c r="S1052" i="35"/>
  <c r="S1053" i="35"/>
  <c r="S1054" i="35"/>
  <c r="S1055" i="35"/>
  <c r="S1057" i="35"/>
  <c r="S1058" i="35"/>
  <c r="S1059" i="35"/>
  <c r="S1060" i="35"/>
  <c r="S1061" i="35"/>
  <c r="S1063" i="35"/>
  <c r="S1064" i="35"/>
  <c r="S1065" i="35"/>
  <c r="S1066" i="35"/>
  <c r="S1067" i="35"/>
  <c r="S1069" i="35"/>
  <c r="S1070" i="35"/>
  <c r="S1071" i="35"/>
  <c r="S1072" i="35"/>
  <c r="S1073" i="35"/>
  <c r="S1075" i="35"/>
  <c r="S1076" i="35"/>
  <c r="S1077" i="35"/>
  <c r="S1078" i="35"/>
  <c r="S1079" i="35"/>
  <c r="S1081" i="35"/>
  <c r="S1082" i="35"/>
  <c r="S1083" i="35"/>
  <c r="S1084" i="35"/>
  <c r="S1085" i="35"/>
  <c r="S1087" i="35"/>
  <c r="S1088" i="35"/>
  <c r="S1089" i="35"/>
  <c r="S1090" i="35"/>
  <c r="S1091" i="35"/>
  <c r="S1093" i="35"/>
  <c r="S1094" i="35"/>
  <c r="S1095" i="35"/>
  <c r="S1096" i="35"/>
  <c r="S1097" i="35"/>
  <c r="S1099" i="35"/>
  <c r="S1100" i="35"/>
  <c r="S1101" i="35"/>
  <c r="S1102" i="35"/>
  <c r="S1103" i="35"/>
  <c r="S1105" i="35"/>
  <c r="S1106" i="35"/>
  <c r="S1107" i="35"/>
  <c r="S1108" i="35"/>
  <c r="S1109" i="35"/>
  <c r="S1111" i="35"/>
  <c r="S1112" i="35"/>
  <c r="S1113" i="35"/>
  <c r="S1114" i="35"/>
  <c r="S1115" i="35"/>
  <c r="S1117" i="35"/>
  <c r="S1118" i="35"/>
  <c r="S1119" i="35"/>
  <c r="S1120" i="35"/>
  <c r="S1121" i="35"/>
  <c r="S1123" i="35"/>
  <c r="S1124" i="35"/>
  <c r="S1125" i="35"/>
  <c r="S1126" i="35"/>
  <c r="S1127" i="35"/>
  <c r="S1129" i="35"/>
  <c r="S1130" i="35"/>
  <c r="S1131" i="35"/>
  <c r="S1132" i="35"/>
  <c r="S1133" i="35"/>
  <c r="S1135" i="35"/>
  <c r="S1136" i="35"/>
  <c r="S1137" i="35"/>
  <c r="S1138" i="35"/>
  <c r="S1139" i="35"/>
  <c r="S1141" i="35"/>
  <c r="S1142" i="35"/>
  <c r="S1143" i="35"/>
  <c r="S1144" i="35"/>
  <c r="S1145" i="35"/>
  <c r="S1147" i="35"/>
  <c r="S1148" i="35"/>
  <c r="S1149" i="35"/>
  <c r="S1150" i="35"/>
  <c r="S1151" i="35"/>
  <c r="S1153" i="35"/>
  <c r="S1154" i="35"/>
  <c r="S1155" i="35"/>
  <c r="S1156" i="35"/>
  <c r="S1157" i="35"/>
  <c r="S1159" i="35"/>
  <c r="S1160" i="35"/>
  <c r="S1161" i="35"/>
  <c r="S1162" i="35"/>
  <c r="S1163" i="35"/>
  <c r="S1165" i="35"/>
  <c r="S1166" i="35"/>
  <c r="S1167" i="35"/>
  <c r="S1168" i="35"/>
  <c r="S1169" i="35"/>
  <c r="S1171" i="35"/>
  <c r="S1172" i="35"/>
  <c r="S1173" i="35"/>
  <c r="S1174" i="35"/>
  <c r="S1175" i="35"/>
  <c r="S1177" i="35"/>
  <c r="S1178" i="35"/>
  <c r="S1179" i="35"/>
  <c r="S1180" i="35"/>
  <c r="S1181" i="35"/>
  <c r="S1183" i="35"/>
  <c r="S1184" i="35"/>
  <c r="S1185" i="35"/>
  <c r="S1186" i="35"/>
  <c r="S1187" i="35"/>
  <c r="S1189" i="35"/>
  <c r="S1190" i="35"/>
  <c r="S1191" i="35"/>
  <c r="S1192" i="35"/>
  <c r="S1193" i="35"/>
  <c r="S1195" i="35"/>
  <c r="S1196" i="35"/>
  <c r="S1197" i="35"/>
  <c r="S1198" i="35"/>
  <c r="S1199" i="35"/>
  <c r="S1201" i="35"/>
  <c r="S1202" i="35"/>
  <c r="S1203" i="35"/>
  <c r="S1204" i="35"/>
  <c r="S1205" i="35"/>
  <c r="S1207" i="35"/>
  <c r="S1208" i="35"/>
  <c r="S1209" i="35"/>
  <c r="S1210" i="35"/>
  <c r="S1211" i="35"/>
  <c r="S1213" i="35"/>
  <c r="S1214" i="35"/>
  <c r="S1215" i="35"/>
  <c r="S1216" i="35"/>
  <c r="S1217" i="35"/>
  <c r="S1219" i="35"/>
  <c r="S1220" i="35"/>
  <c r="S1221" i="35"/>
  <c r="S1222" i="35"/>
  <c r="S1223" i="35"/>
  <c r="S1225" i="35"/>
  <c r="S1226" i="35"/>
  <c r="S1227" i="35"/>
  <c r="S1228" i="35"/>
  <c r="S1229" i="35"/>
  <c r="S1231" i="35"/>
  <c r="S1232" i="35"/>
  <c r="S1233" i="35"/>
  <c r="S1234" i="35"/>
  <c r="S1235" i="35"/>
  <c r="S1237" i="35"/>
  <c r="S1238" i="35"/>
  <c r="S1239" i="35"/>
  <c r="S1240" i="35"/>
  <c r="S1241" i="35"/>
  <c r="S1243" i="35"/>
  <c r="S1244" i="35"/>
  <c r="S1245" i="35"/>
  <c r="S1246" i="35"/>
  <c r="S1247" i="35"/>
  <c r="S1249" i="35"/>
  <c r="S1250" i="35"/>
  <c r="S1251" i="35"/>
  <c r="S1252" i="35"/>
  <c r="S1253" i="35"/>
  <c r="S1255" i="35"/>
  <c r="S1256" i="35"/>
  <c r="S1257" i="35"/>
  <c r="S1258" i="35"/>
  <c r="S1259" i="35"/>
  <c r="S1261" i="35"/>
  <c r="S1262" i="35"/>
  <c r="S1263" i="35"/>
  <c r="S1264" i="35"/>
  <c r="S1265" i="35"/>
  <c r="S1267" i="35"/>
  <c r="S1268" i="35"/>
  <c r="S1269" i="35"/>
  <c r="S1270" i="35"/>
  <c r="S1271" i="35"/>
  <c r="S1273" i="35"/>
  <c r="S1274" i="35"/>
  <c r="S1275" i="35"/>
  <c r="S1276" i="35"/>
  <c r="S1277" i="35"/>
  <c r="S1279" i="35"/>
  <c r="S1280" i="35"/>
  <c r="S1281" i="35"/>
  <c r="S1282" i="35"/>
  <c r="S1283" i="35"/>
  <c r="S1285" i="35"/>
  <c r="S1286" i="35"/>
  <c r="S1287" i="35"/>
  <c r="S1288" i="35"/>
  <c r="S1289" i="35"/>
  <c r="S1291" i="35"/>
  <c r="S1292" i="35"/>
  <c r="S1293" i="35"/>
  <c r="S1294" i="35"/>
  <c r="S1295" i="35"/>
  <c r="S1297" i="35"/>
  <c r="S1298" i="35"/>
  <c r="S1299" i="35"/>
  <c r="S1300" i="35"/>
  <c r="S1301" i="35"/>
  <c r="S1303" i="35"/>
  <c r="S1304" i="35"/>
  <c r="S1305" i="35"/>
  <c r="S1306" i="35"/>
  <c r="S1307" i="35"/>
  <c r="S1309" i="35"/>
  <c r="S1310" i="35"/>
  <c r="S1311" i="35"/>
  <c r="S1312" i="35"/>
  <c r="S1313" i="35"/>
  <c r="S1315" i="35"/>
  <c r="S1316" i="35"/>
  <c r="S1317" i="35"/>
  <c r="S1318" i="35"/>
  <c r="S1319" i="35"/>
  <c r="S1321" i="35"/>
  <c r="S1322" i="35"/>
  <c r="S1323" i="35"/>
  <c r="S1324" i="35"/>
  <c r="S1325" i="35"/>
  <c r="S1327" i="35"/>
  <c r="S1328" i="35"/>
  <c r="S1329" i="35"/>
  <c r="S1330" i="35"/>
  <c r="S1331" i="35"/>
  <c r="S1333" i="35"/>
  <c r="S1334" i="35"/>
  <c r="S1335" i="35"/>
  <c r="S1336" i="35"/>
  <c r="S1337" i="35"/>
  <c r="S1339" i="35"/>
  <c r="S1340" i="35"/>
  <c r="S1341" i="35"/>
  <c r="S1342" i="35"/>
  <c r="S1343" i="35"/>
  <c r="S1345" i="35"/>
  <c r="S1346" i="35"/>
  <c r="S1347" i="35"/>
  <c r="S1348" i="35"/>
  <c r="S1349" i="35"/>
  <c r="S1351" i="35"/>
  <c r="S1352" i="35"/>
  <c r="S1353" i="35"/>
  <c r="S1354" i="35"/>
  <c r="S1355" i="35"/>
  <c r="S1357" i="35"/>
  <c r="S1358" i="35"/>
  <c r="S1359" i="35"/>
  <c r="S1360" i="35"/>
  <c r="S1361" i="35"/>
  <c r="S1363" i="35"/>
  <c r="S1364" i="35"/>
  <c r="S1365" i="35"/>
  <c r="S1366" i="35"/>
  <c r="S1367" i="35"/>
  <c r="S1369" i="35"/>
  <c r="S1370" i="35"/>
  <c r="S1371" i="35"/>
  <c r="S1372" i="35"/>
  <c r="S1373" i="35"/>
  <c r="S1375" i="35"/>
  <c r="S1376" i="35"/>
  <c r="S1377" i="35"/>
  <c r="S1378" i="35"/>
  <c r="S1379" i="35"/>
  <c r="S1381" i="35"/>
  <c r="S1382" i="35"/>
  <c r="S1383" i="35"/>
  <c r="S1384" i="35"/>
  <c r="S1385" i="35"/>
  <c r="S1387" i="35"/>
  <c r="S1388" i="35"/>
  <c r="S1389" i="35"/>
  <c r="S1390" i="35"/>
  <c r="S1391" i="35"/>
  <c r="S1393" i="35"/>
  <c r="S1394" i="35"/>
  <c r="S1395" i="35"/>
  <c r="S1396" i="35"/>
  <c r="S1397" i="35"/>
  <c r="S1399" i="35"/>
  <c r="S1400" i="35"/>
  <c r="S1401" i="35"/>
  <c r="S1402" i="35"/>
  <c r="S1403" i="35"/>
  <c r="S1405" i="35"/>
  <c r="S1406" i="35"/>
  <c r="S1407" i="35"/>
  <c r="S1408" i="35"/>
  <c r="S1409" i="35"/>
  <c r="S1411" i="35"/>
  <c r="S1412" i="35"/>
  <c r="S1413" i="35"/>
  <c r="S1414" i="35"/>
  <c r="S1415" i="35"/>
  <c r="S1417" i="35"/>
  <c r="S1418" i="35"/>
  <c r="S1419" i="35"/>
  <c r="S1420" i="35"/>
  <c r="S1421" i="35"/>
  <c r="S1423" i="35"/>
  <c r="S1424" i="35"/>
  <c r="S1425" i="35"/>
  <c r="S1426" i="35"/>
  <c r="S1427" i="35"/>
  <c r="S1429" i="35"/>
  <c r="S1430" i="35"/>
  <c r="S1431" i="35"/>
  <c r="S1432" i="35"/>
  <c r="S1433" i="35"/>
  <c r="S1435" i="35"/>
  <c r="S1436" i="35"/>
  <c r="S1437" i="35"/>
  <c r="S1438" i="35"/>
  <c r="S1439" i="35"/>
  <c r="S1441" i="35"/>
  <c r="S1442" i="35"/>
  <c r="S1443" i="35"/>
  <c r="S1444" i="35"/>
  <c r="S1445" i="35"/>
  <c r="S1447" i="35"/>
  <c r="S1448" i="35"/>
  <c r="S1449" i="35"/>
  <c r="S1450" i="35"/>
  <c r="S1451" i="35"/>
  <c r="S1453" i="35"/>
  <c r="S1454" i="35"/>
  <c r="S1455" i="35"/>
  <c r="S1456" i="35"/>
  <c r="S1457" i="35"/>
  <c r="S1459" i="35"/>
  <c r="S1460" i="35"/>
  <c r="S1461" i="35"/>
  <c r="S1462" i="35"/>
  <c r="S1463" i="35"/>
  <c r="S1465" i="35"/>
  <c r="S1466" i="35"/>
  <c r="S1467" i="35"/>
  <c r="S1468" i="35"/>
  <c r="S1469" i="35"/>
  <c r="S1471" i="35"/>
  <c r="S1472" i="35"/>
  <c r="S1473" i="35"/>
  <c r="S1474" i="35"/>
  <c r="S1475" i="35"/>
  <c r="S1477" i="35"/>
  <c r="S1478" i="35"/>
  <c r="S1479" i="35"/>
  <c r="S1480" i="35"/>
  <c r="S1481" i="35"/>
  <c r="S1483" i="35"/>
  <c r="S1484" i="35"/>
  <c r="S1485" i="35"/>
  <c r="S1486" i="35"/>
  <c r="S1487" i="35"/>
  <c r="S1489" i="35"/>
  <c r="S1490" i="35"/>
  <c r="S1491" i="35"/>
  <c r="S1492" i="35"/>
  <c r="S1493" i="35"/>
  <c r="S1495" i="35"/>
  <c r="S1496" i="35"/>
  <c r="S1497" i="35"/>
  <c r="S1498" i="35"/>
  <c r="S1499" i="35"/>
  <c r="S1501" i="35"/>
  <c r="S1502" i="35"/>
  <c r="S1503" i="35"/>
  <c r="S1504" i="35"/>
  <c r="S1505" i="35"/>
  <c r="S1507" i="35"/>
  <c r="S1508" i="35"/>
  <c r="S1509" i="35"/>
  <c r="S1510" i="35"/>
  <c r="S1511" i="35"/>
  <c r="S1513" i="35"/>
  <c r="S1514" i="35"/>
  <c r="S1515" i="35"/>
  <c r="S1516" i="35"/>
  <c r="S1517" i="35"/>
  <c r="S1519" i="35"/>
  <c r="S1520" i="35"/>
  <c r="S1521" i="35"/>
  <c r="S1522" i="35"/>
  <c r="S1523" i="35"/>
  <c r="S1525" i="35"/>
  <c r="S1526" i="35"/>
  <c r="S1527" i="35"/>
  <c r="S1528" i="35"/>
  <c r="S1529" i="35"/>
  <c r="S1531" i="35"/>
  <c r="S1532" i="35"/>
  <c r="S1533" i="35"/>
  <c r="S1534" i="35"/>
  <c r="S1535" i="35"/>
  <c r="S1537" i="35"/>
  <c r="S1538" i="35"/>
  <c r="S1539" i="35"/>
  <c r="S1540" i="35"/>
  <c r="S1541" i="35"/>
  <c r="S1543" i="35"/>
  <c r="S1544" i="35"/>
  <c r="S1545" i="35"/>
  <c r="S1546" i="35"/>
  <c r="S1547" i="35"/>
  <c r="S1549" i="35"/>
  <c r="S1550" i="35"/>
  <c r="S1551" i="35"/>
  <c r="S1552" i="35"/>
  <c r="S1553" i="35"/>
  <c r="S1555" i="35"/>
  <c r="S1556" i="35"/>
  <c r="S1557" i="35"/>
  <c r="S1558" i="35"/>
  <c r="S1559" i="35"/>
  <c r="S1561" i="35"/>
  <c r="S1562" i="35"/>
  <c r="S1563" i="35"/>
  <c r="S1564" i="35"/>
  <c r="S1565" i="35"/>
  <c r="S1567" i="35"/>
  <c r="S1568" i="35"/>
  <c r="S1569" i="35"/>
  <c r="S1570" i="35"/>
  <c r="S1571" i="35"/>
  <c r="S1573" i="35"/>
  <c r="S1574" i="35"/>
  <c r="S1575" i="35"/>
  <c r="S1576" i="35"/>
  <c r="S1577" i="35"/>
  <c r="S1579" i="35"/>
  <c r="S1580" i="35"/>
  <c r="S1581" i="35"/>
  <c r="S1582" i="35"/>
  <c r="S1583" i="35"/>
  <c r="S1585" i="35"/>
  <c r="S1586" i="35"/>
  <c r="S1587" i="35"/>
  <c r="S1588" i="35"/>
  <c r="S1589" i="35"/>
  <c r="S1591" i="35"/>
  <c r="S1592" i="35"/>
  <c r="S1593" i="35"/>
  <c r="S1594" i="35"/>
  <c r="S1595" i="35"/>
  <c r="S1597" i="35"/>
  <c r="S1598" i="35"/>
  <c r="S1599" i="35"/>
  <c r="S1600" i="35"/>
  <c r="S1601" i="35"/>
  <c r="S1603" i="35"/>
  <c r="S1604" i="35"/>
  <c r="S1605" i="35"/>
  <c r="S1606" i="35"/>
  <c r="S1607" i="35"/>
  <c r="S1609" i="35"/>
  <c r="S1610" i="35"/>
  <c r="S1611" i="35"/>
  <c r="S1612" i="35"/>
  <c r="S1613" i="35"/>
  <c r="S1615" i="35"/>
  <c r="S1616" i="35"/>
  <c r="S1617" i="35"/>
  <c r="S1618" i="35"/>
  <c r="S1619" i="35"/>
  <c r="S1621" i="35"/>
  <c r="S1622" i="35"/>
  <c r="S1623" i="35"/>
  <c r="S1624" i="35"/>
  <c r="S1625" i="35"/>
  <c r="S1627" i="35"/>
  <c r="S1628" i="35"/>
  <c r="S1629" i="35"/>
  <c r="S1630" i="35"/>
  <c r="S1631" i="35"/>
  <c r="S1633" i="35"/>
  <c r="S1634" i="35"/>
  <c r="S1635" i="35"/>
  <c r="S1636" i="35"/>
  <c r="S1637" i="35"/>
  <c r="S1639" i="35"/>
  <c r="S1640" i="35"/>
  <c r="S1641" i="35"/>
  <c r="S1642" i="35"/>
  <c r="S1643" i="35"/>
  <c r="S1645" i="35"/>
  <c r="S1646" i="35"/>
  <c r="S1647" i="35"/>
  <c r="S1648" i="35"/>
  <c r="S1649" i="35"/>
  <c r="S1651" i="35"/>
  <c r="S1652" i="35"/>
  <c r="S1653" i="35"/>
  <c r="S1654" i="35"/>
  <c r="S1655" i="35"/>
  <c r="S1657" i="35"/>
  <c r="S1658" i="35"/>
  <c r="S1659" i="35"/>
  <c r="S1660" i="35"/>
  <c r="S1661" i="35"/>
  <c r="S1663" i="35"/>
  <c r="S1664" i="35"/>
  <c r="S1665" i="35"/>
  <c r="S1666" i="35"/>
  <c r="S1667" i="35"/>
  <c r="S1669" i="35"/>
  <c r="S1670" i="35"/>
  <c r="S1671" i="35"/>
  <c r="S1672" i="35"/>
  <c r="S1673" i="35"/>
  <c r="S1675" i="35"/>
  <c r="S1676" i="35"/>
  <c r="S1677" i="35"/>
  <c r="S1678" i="35"/>
  <c r="S1679" i="35"/>
  <c r="S1681" i="35"/>
  <c r="S1682" i="35"/>
  <c r="S1683" i="35"/>
  <c r="S1684" i="35"/>
  <c r="S1685" i="35"/>
  <c r="S1687" i="35"/>
  <c r="S1688" i="35"/>
  <c r="S1689" i="35"/>
  <c r="S1690" i="35"/>
  <c r="S1691" i="35"/>
  <c r="S1693" i="35"/>
  <c r="S1694" i="35"/>
  <c r="S1695" i="35"/>
  <c r="S1696" i="35"/>
  <c r="S1697" i="35"/>
  <c r="S1699" i="35"/>
  <c r="S1700" i="35"/>
  <c r="S1701" i="35"/>
  <c r="S1702" i="35"/>
  <c r="S1703" i="35"/>
  <c r="S1705" i="35"/>
  <c r="S1706" i="35"/>
  <c r="S1707" i="35"/>
  <c r="S1708" i="35"/>
  <c r="S1709" i="35"/>
  <c r="S1711" i="35"/>
  <c r="S1712" i="35"/>
  <c r="S1713" i="35"/>
  <c r="S1714" i="35"/>
  <c r="S1715" i="35"/>
  <c r="S1717" i="35"/>
  <c r="S1718" i="35"/>
  <c r="S1719" i="35"/>
  <c r="S1720" i="35"/>
  <c r="S1721" i="35"/>
  <c r="S1723" i="35"/>
  <c r="S1724" i="35"/>
  <c r="S1725" i="35"/>
  <c r="S1726" i="35"/>
  <c r="S1727" i="35"/>
  <c r="S1729" i="35"/>
  <c r="S1730" i="35"/>
  <c r="S1731" i="35"/>
  <c r="S1732" i="35"/>
  <c r="S1733" i="35"/>
  <c r="S1735" i="35"/>
  <c r="S1736" i="35"/>
  <c r="S1737" i="35"/>
  <c r="S1738" i="35"/>
  <c r="S1739" i="35"/>
  <c r="S1741" i="35"/>
  <c r="S1742" i="35"/>
  <c r="S1743" i="35"/>
  <c r="S1744" i="35"/>
  <c r="S1745" i="35"/>
  <c r="S1747" i="35"/>
  <c r="S1748" i="35"/>
  <c r="S1749" i="35"/>
  <c r="S1750" i="35"/>
  <c r="S1751" i="35"/>
  <c r="S1753" i="35"/>
  <c r="S1754" i="35"/>
  <c r="S1755" i="35"/>
  <c r="S1756" i="35"/>
  <c r="S1757" i="35"/>
  <c r="S1759" i="35"/>
  <c r="S1760" i="35"/>
  <c r="S1761" i="35"/>
  <c r="S1762" i="35"/>
  <c r="S1763" i="35"/>
  <c r="S1765" i="35"/>
  <c r="S1766" i="35"/>
  <c r="S1767" i="35"/>
  <c r="S1768" i="35"/>
  <c r="S1769" i="35"/>
  <c r="S1771" i="35"/>
  <c r="S1772" i="35"/>
  <c r="S1773" i="35"/>
  <c r="S1774" i="35"/>
  <c r="S1775" i="35"/>
  <c r="S1777" i="35"/>
  <c r="S1778" i="35"/>
  <c r="S1779" i="35"/>
  <c r="S1780" i="35"/>
  <c r="S1781" i="35"/>
  <c r="S1783" i="35"/>
  <c r="S1784" i="35"/>
  <c r="S1785" i="35"/>
  <c r="S1786" i="35"/>
  <c r="S1787" i="35"/>
  <c r="S1789" i="35"/>
  <c r="S1790" i="35"/>
  <c r="S1791" i="35"/>
  <c r="S1792" i="35"/>
  <c r="S1793" i="35"/>
  <c r="S1795" i="35"/>
  <c r="S1796" i="35"/>
  <c r="S1797" i="35"/>
  <c r="S1798" i="35"/>
  <c r="S1799" i="35"/>
  <c r="S1801" i="35"/>
  <c r="S1802" i="35"/>
  <c r="S1803" i="35"/>
  <c r="S1804" i="35"/>
  <c r="S1805" i="35"/>
  <c r="S1807" i="35"/>
  <c r="S1808" i="35"/>
  <c r="S1809" i="35"/>
  <c r="S1810" i="35"/>
  <c r="S1811" i="35"/>
  <c r="S1813" i="35"/>
  <c r="S1814" i="35"/>
  <c r="S1815" i="35"/>
  <c r="S1816" i="35"/>
  <c r="S1817" i="35"/>
  <c r="S1819" i="35"/>
  <c r="S1820" i="35"/>
  <c r="S1821" i="35"/>
  <c r="S1822" i="35"/>
  <c r="S1823" i="35"/>
  <c r="S1825" i="35"/>
  <c r="S1826" i="35"/>
  <c r="S1827" i="35"/>
  <c r="S1828" i="35"/>
  <c r="S1829" i="35"/>
  <c r="S1831" i="35"/>
  <c r="S1832" i="35"/>
  <c r="S1833" i="35"/>
  <c r="S1834" i="35"/>
  <c r="S1835" i="35"/>
  <c r="S1837" i="35"/>
  <c r="S1838" i="35"/>
  <c r="S1839" i="35"/>
  <c r="S1840" i="35"/>
  <c r="S1841" i="35"/>
  <c r="S1843" i="35"/>
  <c r="S1844" i="35"/>
  <c r="S1845" i="35"/>
  <c r="S1846" i="35"/>
  <c r="S1847" i="35"/>
  <c r="S1849" i="35"/>
  <c r="S1850" i="35"/>
  <c r="S1851" i="35"/>
  <c r="S1852" i="35"/>
  <c r="S1853" i="35"/>
  <c r="S1855" i="35"/>
  <c r="S1856" i="35"/>
  <c r="S1857" i="35"/>
  <c r="S1858" i="35"/>
  <c r="S1859" i="35"/>
  <c r="S1861" i="35"/>
  <c r="S1862" i="35"/>
  <c r="S1863" i="35"/>
  <c r="S1864" i="35"/>
  <c r="S1865" i="35"/>
  <c r="S1867" i="35"/>
  <c r="S1868" i="35"/>
  <c r="S1869" i="35"/>
  <c r="S1870" i="35"/>
  <c r="S1871" i="35"/>
  <c r="S1873" i="35"/>
  <c r="S1874" i="35"/>
  <c r="S1875" i="35"/>
  <c r="S1876" i="35"/>
  <c r="S1877" i="35"/>
  <c r="S1879" i="35"/>
  <c r="S1880" i="35"/>
  <c r="S1881" i="35"/>
  <c r="S1882" i="35"/>
  <c r="S1883" i="35"/>
  <c r="S1885" i="35"/>
  <c r="S1886" i="35"/>
  <c r="S1887" i="35"/>
  <c r="S1888" i="35"/>
  <c r="S1889" i="35"/>
  <c r="S1891" i="35"/>
  <c r="S1892" i="35"/>
  <c r="S1893" i="35"/>
  <c r="S1894" i="35"/>
  <c r="S1895" i="35"/>
  <c r="S1897" i="35"/>
  <c r="S1898" i="35"/>
  <c r="S1899" i="35"/>
  <c r="S1900" i="35"/>
  <c r="S1901" i="35"/>
  <c r="S1903" i="35"/>
  <c r="S1904" i="35"/>
  <c r="S1905" i="35"/>
  <c r="S1906" i="35"/>
  <c r="S1907" i="35"/>
  <c r="S1909" i="35"/>
  <c r="S1910" i="35"/>
  <c r="S1911" i="35"/>
  <c r="S1912" i="35"/>
  <c r="S1913" i="35"/>
  <c r="S1915" i="35"/>
  <c r="S1916" i="35"/>
  <c r="S1917" i="35"/>
  <c r="S1918" i="35"/>
  <c r="S1919" i="35"/>
  <c r="S1921" i="35"/>
  <c r="S1922" i="35"/>
  <c r="S1923" i="35"/>
  <c r="S1924" i="35"/>
  <c r="S1925" i="35"/>
  <c r="S1927" i="35"/>
  <c r="S1928" i="35"/>
  <c r="S1929" i="35"/>
  <c r="S1930" i="35"/>
  <c r="S1931" i="35"/>
  <c r="S1933" i="35"/>
  <c r="S1934" i="35"/>
  <c r="S1935" i="35"/>
  <c r="S1936" i="35"/>
  <c r="S1937" i="35"/>
  <c r="S1939" i="35"/>
  <c r="S1940" i="35"/>
  <c r="S1941" i="35"/>
  <c r="S1942" i="35"/>
  <c r="S1943" i="35"/>
  <c r="S1945" i="35"/>
  <c r="S1946" i="35"/>
  <c r="S1947" i="35"/>
  <c r="S1948" i="35"/>
  <c r="S1949" i="35"/>
  <c r="S1951" i="35"/>
  <c r="S1952" i="35"/>
  <c r="S1953" i="35"/>
  <c r="S1954" i="35"/>
  <c r="S1955" i="35"/>
  <c r="S1957" i="35"/>
  <c r="S1958" i="35"/>
  <c r="S1959" i="35"/>
  <c r="S1960" i="35"/>
  <c r="S1961" i="35"/>
  <c r="S1963" i="35"/>
  <c r="S1964" i="35"/>
  <c r="S1965" i="35"/>
  <c r="S1966" i="35"/>
  <c r="S1967" i="35"/>
  <c r="S1969" i="35"/>
  <c r="S1970" i="35"/>
  <c r="S1971" i="35"/>
  <c r="S1972" i="35"/>
  <c r="S1973" i="35"/>
  <c r="S1975" i="35"/>
  <c r="S1976" i="35"/>
  <c r="S1977" i="35"/>
  <c r="S1978" i="35"/>
  <c r="S1979" i="35"/>
  <c r="S1981" i="35"/>
  <c r="S1982" i="35"/>
  <c r="S1983" i="35"/>
  <c r="S1984" i="35"/>
  <c r="S1985" i="35"/>
  <c r="S1987" i="35"/>
  <c r="S1988" i="35"/>
  <c r="S1989" i="35"/>
  <c r="S1990" i="35"/>
  <c r="S1991" i="35"/>
  <c r="S1993" i="35"/>
  <c r="S1994" i="35"/>
  <c r="S1995" i="35"/>
  <c r="S1996" i="35"/>
  <c r="S1997" i="35"/>
  <c r="S1999" i="35"/>
  <c r="S2000" i="35"/>
  <c r="S2001" i="35"/>
  <c r="S2002" i="35"/>
  <c r="S2003" i="35"/>
  <c r="S2005" i="35"/>
  <c r="S2006" i="35"/>
  <c r="S2007" i="35"/>
  <c r="S2008" i="35"/>
  <c r="S2009" i="35"/>
  <c r="S2011" i="35"/>
  <c r="S2012" i="35"/>
  <c r="S2013" i="35"/>
  <c r="S2014" i="35"/>
  <c r="S2015" i="35"/>
  <c r="S2017" i="35"/>
  <c r="S2018" i="35"/>
  <c r="S2019" i="35"/>
  <c r="S2020" i="35"/>
  <c r="S2021" i="35"/>
  <c r="S2023" i="35"/>
  <c r="S2024" i="35"/>
  <c r="S2025" i="35"/>
  <c r="S2026" i="35"/>
  <c r="S2027" i="35"/>
  <c r="S2029" i="35"/>
  <c r="S2030" i="35"/>
  <c r="S2031" i="35"/>
  <c r="S2032" i="35"/>
  <c r="S2033" i="35"/>
  <c r="S2035" i="35"/>
  <c r="S2036" i="35"/>
  <c r="S2037" i="35"/>
  <c r="S2038" i="35"/>
  <c r="S2039" i="35"/>
  <c r="S2041" i="35"/>
  <c r="S2042" i="35"/>
  <c r="S2043" i="35"/>
  <c r="S2044" i="35"/>
  <c r="S2045" i="35"/>
  <c r="S2047" i="35"/>
  <c r="S2048" i="35"/>
  <c r="S2049" i="35"/>
  <c r="S2050" i="35"/>
  <c r="S2051" i="35"/>
  <c r="S2053" i="35"/>
  <c r="S2054" i="35"/>
  <c r="S2055" i="35"/>
  <c r="S2056" i="35"/>
  <c r="S2057" i="35"/>
  <c r="S2059" i="35"/>
  <c r="S2060" i="35"/>
  <c r="S2061" i="35"/>
  <c r="S2062" i="35"/>
  <c r="S2063" i="35"/>
  <c r="S2065" i="35"/>
  <c r="S2066" i="35"/>
  <c r="S2067" i="35"/>
  <c r="S2068" i="35"/>
  <c r="S2069" i="35"/>
  <c r="S2071" i="35"/>
  <c r="S2072" i="35"/>
  <c r="S2073" i="35"/>
  <c r="S2074" i="35"/>
  <c r="S2075" i="35"/>
  <c r="S2077" i="35"/>
  <c r="S2078" i="35"/>
  <c r="S2079" i="35"/>
  <c r="S2080" i="35"/>
  <c r="S2081" i="35"/>
  <c r="S2083" i="35"/>
  <c r="S2084" i="35"/>
  <c r="S2085" i="35"/>
  <c r="S2086" i="35"/>
  <c r="S2087" i="35"/>
  <c r="S2089" i="35"/>
  <c r="S2090" i="35"/>
  <c r="S2091" i="35"/>
  <c r="S2092" i="35"/>
  <c r="S2093" i="35"/>
  <c r="S2095" i="35"/>
  <c r="S2096" i="35"/>
  <c r="S2097" i="35"/>
  <c r="S2098" i="35"/>
  <c r="S2099" i="35"/>
  <c r="S2101" i="35"/>
  <c r="S2102" i="35"/>
  <c r="S2103" i="35"/>
  <c r="S2104" i="35"/>
  <c r="S2105" i="35"/>
  <c r="S2107" i="35"/>
  <c r="S2108" i="35"/>
  <c r="S2109" i="35"/>
  <c r="S2110" i="35"/>
  <c r="S2111" i="35"/>
  <c r="S2113" i="35"/>
  <c r="S2114" i="35"/>
  <c r="S2115" i="35"/>
  <c r="S2116" i="35"/>
  <c r="S2117" i="35"/>
  <c r="S2119" i="35"/>
  <c r="S2120" i="35"/>
  <c r="S2121" i="35"/>
  <c r="S2122" i="35"/>
  <c r="S2123" i="35"/>
  <c r="S2125" i="35"/>
  <c r="S2126" i="35"/>
  <c r="S2127" i="35"/>
  <c r="S2128" i="35"/>
  <c r="S2129" i="35"/>
  <c r="S2131" i="35"/>
  <c r="S2132" i="35"/>
  <c r="S2133" i="35"/>
  <c r="S2134" i="35"/>
  <c r="S2135" i="35"/>
  <c r="S2137" i="35"/>
  <c r="S2138" i="35"/>
  <c r="S2139" i="35"/>
  <c r="S2140" i="35"/>
  <c r="S2141" i="35"/>
  <c r="S2143" i="35"/>
  <c r="S2144" i="35"/>
  <c r="S2145" i="35"/>
  <c r="S2146" i="35"/>
  <c r="S2147" i="35"/>
  <c r="S2149" i="35"/>
  <c r="S2150" i="35"/>
  <c r="S2151" i="35"/>
  <c r="S2152" i="35"/>
  <c r="S2153" i="35"/>
  <c r="S2155" i="35"/>
  <c r="S2156" i="35"/>
  <c r="S2157" i="35"/>
  <c r="S2158" i="35"/>
  <c r="S2159" i="35"/>
  <c r="S2161" i="35"/>
  <c r="S2162" i="35"/>
  <c r="S2163" i="35"/>
  <c r="S2164" i="35"/>
  <c r="S2165" i="35"/>
  <c r="S2167" i="35"/>
  <c r="S2168" i="35"/>
  <c r="S2169" i="35"/>
  <c r="S2170" i="35"/>
  <c r="S2171" i="35"/>
  <c r="S2173" i="35"/>
  <c r="S2174" i="35"/>
  <c r="S2175" i="35"/>
  <c r="S2176" i="35"/>
  <c r="S2177" i="35"/>
  <c r="S2179" i="35"/>
  <c r="S2180" i="35"/>
  <c r="S2181" i="35"/>
  <c r="S2182" i="35"/>
  <c r="S2183" i="35"/>
  <c r="S2185" i="35"/>
  <c r="S2186" i="35"/>
  <c r="S2187" i="35"/>
  <c r="S2188" i="35"/>
  <c r="S2189" i="35"/>
  <c r="S2191" i="35"/>
  <c r="S2192" i="35"/>
  <c r="S2193" i="35"/>
  <c r="S2194" i="35"/>
  <c r="S2195" i="35"/>
  <c r="S2197" i="35"/>
  <c r="S2198" i="35"/>
  <c r="S2199" i="35"/>
  <c r="S2200" i="35"/>
  <c r="S2201" i="35"/>
  <c r="S2203" i="35"/>
  <c r="S2204" i="35"/>
  <c r="S2205" i="35"/>
  <c r="S2206" i="35"/>
  <c r="S2207" i="35"/>
  <c r="S2209" i="35"/>
  <c r="S2210" i="35"/>
  <c r="S2211" i="35"/>
  <c r="S2212" i="35"/>
  <c r="S2213" i="35"/>
  <c r="S2215" i="35"/>
  <c r="S2216" i="35"/>
  <c r="S2217" i="35"/>
  <c r="S2218" i="35"/>
  <c r="S2219" i="35"/>
  <c r="S2221" i="35"/>
  <c r="S2222" i="35"/>
  <c r="S2223" i="35"/>
  <c r="S2224" i="35"/>
  <c r="S2225" i="35"/>
  <c r="S2227" i="35"/>
  <c r="S2228" i="35"/>
  <c r="S2229" i="35"/>
  <c r="S2230" i="35"/>
  <c r="S2231" i="35"/>
  <c r="S2233" i="35"/>
  <c r="S2234" i="35"/>
  <c r="S2235" i="35"/>
  <c r="S2236" i="35"/>
  <c r="S2237" i="35"/>
  <c r="S2239" i="35"/>
  <c r="S2240" i="35"/>
  <c r="S2241" i="35"/>
  <c r="S2242" i="35"/>
  <c r="S2243" i="35"/>
  <c r="S2245" i="35"/>
  <c r="S2246" i="35"/>
  <c r="S2247" i="35"/>
  <c r="S2248" i="35"/>
  <c r="S2249" i="35"/>
  <c r="S2251" i="35"/>
  <c r="S2252" i="35"/>
  <c r="S2253" i="35"/>
  <c r="S2254" i="35"/>
  <c r="S2255" i="35"/>
  <c r="S2257" i="35"/>
  <c r="S2258" i="35"/>
  <c r="S2259" i="35"/>
  <c r="S2260" i="35"/>
  <c r="S2261" i="35"/>
  <c r="S2263" i="35"/>
  <c r="S2264" i="35"/>
  <c r="S2265" i="35"/>
  <c r="S2266" i="35"/>
  <c r="S2267" i="35"/>
  <c r="S2269" i="35"/>
  <c r="S2270" i="35"/>
  <c r="S2271" i="35"/>
  <c r="S2272" i="35"/>
  <c r="S2273" i="35"/>
  <c r="S2275" i="35"/>
  <c r="S2276" i="35"/>
  <c r="S2277" i="35"/>
  <c r="S2278" i="35"/>
  <c r="S2279" i="35"/>
  <c r="S2281" i="35"/>
  <c r="S2282" i="35"/>
  <c r="S2283" i="35"/>
  <c r="S2284" i="35"/>
  <c r="S2285" i="35"/>
  <c r="S2287" i="35"/>
  <c r="S2288" i="35"/>
  <c r="S2289" i="35"/>
  <c r="S2290" i="35"/>
  <c r="S2291" i="35"/>
  <c r="S2293" i="35"/>
  <c r="S2294" i="35"/>
  <c r="S2295" i="35"/>
  <c r="S2296" i="35"/>
  <c r="S2297" i="35"/>
  <c r="S2299" i="35"/>
  <c r="S2300" i="35"/>
  <c r="S2301" i="35"/>
  <c r="S2302" i="35"/>
  <c r="S2303" i="35"/>
  <c r="S2305" i="35"/>
  <c r="S2306" i="35"/>
  <c r="S2307" i="35"/>
  <c r="S2308" i="35"/>
  <c r="S2309" i="35"/>
  <c r="S2311" i="35"/>
  <c r="S2312" i="35"/>
  <c r="S2313" i="35"/>
  <c r="S2314" i="35"/>
  <c r="S2315" i="35"/>
  <c r="S2317" i="35"/>
  <c r="S2318" i="35"/>
  <c r="S2319" i="35"/>
  <c r="S2320" i="35"/>
  <c r="S2321" i="35"/>
  <c r="S2323" i="35"/>
  <c r="S2324" i="35"/>
  <c r="S2325" i="35"/>
  <c r="S2326" i="35"/>
  <c r="S2327" i="35"/>
  <c r="S2329" i="35"/>
  <c r="S2330" i="35"/>
  <c r="S2331" i="35"/>
  <c r="S2332" i="35"/>
  <c r="S2333" i="35"/>
  <c r="S2335" i="35"/>
  <c r="S2336" i="35"/>
  <c r="S2337" i="35"/>
  <c r="S2338" i="35"/>
  <c r="S2339" i="35"/>
  <c r="S2341" i="35"/>
  <c r="S2342" i="35"/>
  <c r="S2343" i="35"/>
  <c r="S2344" i="35"/>
  <c r="S2345" i="35"/>
  <c r="S2347" i="35"/>
  <c r="S2348" i="35"/>
  <c r="S2349" i="35"/>
  <c r="S2350" i="35"/>
  <c r="S2351" i="35"/>
  <c r="S2353" i="35"/>
  <c r="S2354" i="35"/>
  <c r="S2355" i="35"/>
  <c r="S2356" i="35"/>
  <c r="S2357" i="35"/>
  <c r="S2359" i="35"/>
  <c r="S2360" i="35"/>
  <c r="S2361" i="35"/>
  <c r="S2362" i="35"/>
  <c r="S2363" i="35"/>
  <c r="S2365" i="35"/>
  <c r="S2366" i="35"/>
  <c r="S2367" i="35"/>
  <c r="S2368" i="35"/>
  <c r="S2369" i="35"/>
  <c r="S2371" i="35"/>
  <c r="S2372" i="35"/>
  <c r="S2373" i="35"/>
  <c r="S2374" i="35"/>
  <c r="S2375" i="35"/>
  <c r="S2377" i="35"/>
  <c r="S2378" i="35"/>
  <c r="S2379" i="35"/>
  <c r="S2380" i="35"/>
  <c r="S2381" i="35"/>
  <c r="S2383" i="35"/>
  <c r="S2384" i="35"/>
  <c r="S2385" i="35"/>
  <c r="S2386" i="35"/>
  <c r="S2387" i="35"/>
  <c r="S2389" i="35"/>
  <c r="S2390" i="35"/>
  <c r="S2391" i="35"/>
  <c r="S2392" i="35"/>
  <c r="S2393" i="35"/>
  <c r="S2395" i="35"/>
  <c r="S2396" i="35"/>
  <c r="S2397" i="35"/>
  <c r="S2398" i="35"/>
  <c r="S2399" i="35"/>
  <c r="S2401" i="35"/>
  <c r="S2402" i="35"/>
  <c r="S2403" i="35"/>
  <c r="S2404" i="35"/>
  <c r="S2405" i="35"/>
  <c r="S2407" i="35"/>
  <c r="S2408" i="35"/>
  <c r="S2409" i="35"/>
  <c r="S2410" i="35"/>
  <c r="S2411" i="35"/>
  <c r="S2413" i="35"/>
  <c r="S2414" i="35"/>
  <c r="S2415" i="35"/>
  <c r="S2416" i="35"/>
  <c r="S2417" i="35"/>
  <c r="S2419" i="35"/>
  <c r="S2420" i="35"/>
  <c r="S2421" i="35"/>
  <c r="S2422" i="35"/>
  <c r="S2423" i="35"/>
  <c r="S2425" i="35"/>
  <c r="S2426" i="35"/>
  <c r="S2427" i="35"/>
  <c r="S2428" i="35"/>
  <c r="S2429" i="35"/>
  <c r="S2431" i="35"/>
  <c r="S2432" i="35"/>
  <c r="S2433" i="35"/>
  <c r="S2434" i="35"/>
  <c r="S2435" i="35"/>
  <c r="S2437" i="35"/>
  <c r="S2438" i="35"/>
  <c r="S2439" i="35"/>
  <c r="S2440" i="35"/>
  <c r="S2441" i="35"/>
  <c r="S2443" i="35"/>
  <c r="S2444" i="35"/>
  <c r="S2445" i="35"/>
  <c r="S2446" i="35"/>
  <c r="S2447" i="35"/>
  <c r="S2449" i="35"/>
  <c r="S2450" i="35"/>
  <c r="S2451" i="35"/>
  <c r="S2452" i="35"/>
  <c r="S2453" i="35"/>
  <c r="S2455" i="35"/>
  <c r="S2456" i="35"/>
  <c r="S2457" i="35"/>
  <c r="S2458" i="35"/>
  <c r="S2459" i="35"/>
  <c r="S2461" i="35"/>
  <c r="S2462" i="35"/>
  <c r="S2463" i="35"/>
  <c r="S2464" i="35"/>
  <c r="S2465" i="35"/>
  <c r="S2467" i="35"/>
  <c r="S2468" i="35"/>
  <c r="S2469" i="35"/>
  <c r="S2470" i="35"/>
  <c r="S2471" i="35"/>
  <c r="S2473" i="35"/>
  <c r="S2474" i="35"/>
  <c r="S2475" i="35"/>
  <c r="S2476" i="35"/>
  <c r="S2477" i="35"/>
  <c r="S2479" i="35"/>
  <c r="S2480" i="35"/>
  <c r="S2481" i="35"/>
  <c r="S2482" i="35"/>
  <c r="S2483" i="35"/>
  <c r="S2485" i="35"/>
  <c r="S2486" i="35"/>
  <c r="S2487" i="35"/>
  <c r="S2488" i="35"/>
  <c r="S2489" i="35"/>
  <c r="S2491" i="35"/>
  <c r="S2492" i="35"/>
  <c r="S2493" i="35"/>
  <c r="S2494" i="35"/>
  <c r="S2495" i="35"/>
  <c r="S2497" i="35"/>
  <c r="S2498" i="35"/>
  <c r="S2499" i="35"/>
  <c r="S2500" i="35"/>
  <c r="S2501" i="35"/>
  <c r="S2503" i="35"/>
  <c r="S2504" i="35"/>
  <c r="S2505" i="35"/>
  <c r="S2506" i="35"/>
  <c r="S2507" i="35"/>
  <c r="S2509" i="35"/>
  <c r="S2510" i="35"/>
  <c r="S2511" i="35"/>
  <c r="S2512" i="35"/>
  <c r="S2513" i="35"/>
  <c r="S2515" i="35"/>
  <c r="S2516" i="35"/>
  <c r="S2517" i="35"/>
  <c r="S2518" i="35"/>
  <c r="S2519" i="35"/>
  <c r="S2521" i="35"/>
  <c r="S2522" i="35"/>
  <c r="S2523" i="35"/>
  <c r="S2524" i="35"/>
  <c r="S2525" i="35"/>
  <c r="S2527" i="35"/>
  <c r="S2528" i="35"/>
  <c r="S2529" i="35"/>
  <c r="S2530" i="35"/>
  <c r="S2531" i="35"/>
  <c r="S2533" i="35"/>
  <c r="S2534" i="35"/>
  <c r="S2535" i="35"/>
  <c r="S2536" i="35"/>
  <c r="S2537" i="35"/>
  <c r="S2539" i="35"/>
  <c r="S2540" i="35"/>
  <c r="S2541" i="35"/>
  <c r="S2542" i="35"/>
  <c r="S2543" i="35"/>
  <c r="S2545" i="35"/>
  <c r="S2546" i="35"/>
  <c r="S2547" i="35"/>
  <c r="S2548" i="35"/>
  <c r="S2549"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S3083" i="35"/>
  <c r="S3084" i="35"/>
  <c r="S3085" i="35"/>
  <c r="S3086" i="35"/>
  <c r="S3087" i="35"/>
  <c r="S3088" i="35"/>
  <c r="S3089" i="35"/>
  <c r="S3090" i="35"/>
  <c r="S3091" i="35"/>
  <c r="S3092" i="35"/>
  <c r="S3093" i="35"/>
  <c r="S3094" i="35"/>
  <c r="S3095" i="35"/>
  <c r="S3096" i="35"/>
  <c r="S3097" i="35"/>
  <c r="S3098" i="35"/>
  <c r="S3099" i="35"/>
  <c r="S3100" i="35"/>
  <c r="S3101" i="35"/>
  <c r="S3102" i="35"/>
  <c r="S3103" i="35"/>
  <c r="S3104" i="35"/>
  <c r="S3105" i="35"/>
  <c r="S3106" i="35"/>
  <c r="S3107" i="35"/>
  <c r="S3108" i="35"/>
  <c r="S3109" i="35"/>
  <c r="S3110" i="35"/>
  <c r="S3111" i="35"/>
  <c r="S3112" i="35"/>
  <c r="S3113" i="35"/>
  <c r="S3114" i="35"/>
  <c r="S3115" i="35"/>
  <c r="S3116" i="35"/>
  <c r="S3117" i="35"/>
  <c r="S3118" i="35"/>
  <c r="S3119" i="35"/>
  <c r="S3120" i="35"/>
  <c r="S3121" i="35"/>
  <c r="S3122" i="35"/>
  <c r="S3123" i="35"/>
  <c r="S3124" i="35"/>
  <c r="S3125" i="35"/>
  <c r="S3126" i="35"/>
  <c r="S3127" i="35"/>
  <c r="S3128" i="35"/>
  <c r="S3129" i="35"/>
  <c r="S3130" i="35"/>
  <c r="S3131" i="35"/>
  <c r="S3132" i="35"/>
  <c r="S3133" i="35"/>
  <c r="S3134" i="35"/>
  <c r="S3135" i="35"/>
  <c r="S3136" i="35"/>
  <c r="S3137" i="35"/>
  <c r="S3138" i="35"/>
  <c r="S3139" i="35"/>
  <c r="S3140" i="35"/>
  <c r="S3141" i="35"/>
  <c r="S3142" i="35"/>
  <c r="S3143" i="35"/>
  <c r="S3144" i="35"/>
  <c r="S3145" i="35"/>
  <c r="S3146" i="35"/>
  <c r="S3147" i="35"/>
  <c r="S3148" i="35"/>
  <c r="S3149" i="35"/>
  <c r="S3150" i="35"/>
  <c r="S3151" i="35"/>
  <c r="S3152" i="35"/>
  <c r="S3153" i="35"/>
  <c r="S3154" i="35"/>
  <c r="S3155" i="35"/>
  <c r="S3156" i="35"/>
  <c r="S3157" i="35"/>
  <c r="S3158" i="35"/>
  <c r="S3159" i="35"/>
  <c r="S3160" i="35"/>
  <c r="S3161" i="35"/>
  <c r="S3162" i="35"/>
  <c r="S3163" i="35"/>
  <c r="S3164" i="35"/>
  <c r="S3165" i="35"/>
  <c r="S3166" i="35"/>
  <c r="S3167" i="35"/>
  <c r="S3168" i="35"/>
  <c r="S3169" i="35"/>
  <c r="S3170" i="35"/>
  <c r="S3171" i="35"/>
  <c r="S3172" i="35"/>
  <c r="S3173" i="35"/>
  <c r="S3174" i="35"/>
  <c r="S3175" i="35"/>
  <c r="S3176" i="35"/>
  <c r="S3177" i="35"/>
  <c r="S3178" i="35"/>
  <c r="S3179" i="35"/>
  <c r="S3180" i="35"/>
  <c r="S3181" i="35"/>
  <c r="S3182" i="35"/>
  <c r="S3183" i="35"/>
  <c r="S3184" i="35"/>
  <c r="S3185" i="35"/>
  <c r="S3186" i="35"/>
  <c r="S3187" i="35"/>
  <c r="S3188" i="35"/>
  <c r="S3189" i="35"/>
  <c r="S3190" i="35"/>
  <c r="S3191" i="35"/>
  <c r="S3192" i="35"/>
  <c r="S3193" i="35"/>
  <c r="S3194" i="35"/>
  <c r="S3195" i="35"/>
  <c r="S3196" i="35"/>
  <c r="S3197" i="35"/>
  <c r="S3198" i="35"/>
  <c r="S3199" i="35"/>
  <c r="S3200" i="35"/>
  <c r="S3201" i="35"/>
  <c r="S3202" i="35"/>
  <c r="S3203" i="35"/>
  <c r="S3204" i="35"/>
  <c r="S3205" i="35"/>
  <c r="S3206" i="35"/>
  <c r="S3207" i="35"/>
  <c r="S3208" i="35"/>
  <c r="S3209" i="35"/>
  <c r="S3210" i="35"/>
  <c r="S3211" i="35"/>
  <c r="S3212" i="35"/>
  <c r="S3213" i="35"/>
  <c r="S3214" i="35"/>
  <c r="S3215" i="35"/>
  <c r="S3216" i="35"/>
  <c r="S3217" i="35"/>
  <c r="S3218" i="35"/>
  <c r="S3219" i="35"/>
  <c r="S3220" i="35"/>
  <c r="S3221" i="35"/>
  <c r="S3222" i="35"/>
  <c r="S3223" i="35"/>
  <c r="S3224" i="35"/>
  <c r="S3225" i="35"/>
  <c r="S3226" i="35"/>
  <c r="S3227" i="35"/>
  <c r="S3228" i="35"/>
  <c r="S3229" i="35"/>
  <c r="S3230" i="35"/>
  <c r="S3231" i="35"/>
  <c r="S3232" i="35"/>
  <c r="S3233" i="35"/>
  <c r="S3234" i="35"/>
  <c r="S3235" i="35"/>
  <c r="S3236" i="35"/>
  <c r="S3237" i="35"/>
  <c r="S3238" i="35"/>
  <c r="S3239" i="35"/>
  <c r="S3240" i="35"/>
  <c r="S3241" i="35"/>
  <c r="S3242" i="35"/>
  <c r="S3243" i="35"/>
  <c r="S3244" i="35"/>
  <c r="S3245" i="35"/>
  <c r="S3246" i="35"/>
  <c r="S3247" i="35"/>
  <c r="S3248" i="35"/>
  <c r="S3249" i="35"/>
  <c r="S3250" i="35"/>
  <c r="S3251" i="35"/>
  <c r="S3252" i="35"/>
  <c r="S3253" i="35"/>
  <c r="S3254" i="35"/>
  <c r="S3255" i="35"/>
  <c r="S3256" i="35"/>
  <c r="S3257" i="35"/>
  <c r="S3258" i="35"/>
  <c r="S3259" i="35"/>
  <c r="S3260" i="35"/>
  <c r="S3261" i="35"/>
  <c r="S3262" i="35"/>
  <c r="S3263" i="35"/>
  <c r="S3264" i="35"/>
  <c r="S3265" i="35"/>
  <c r="S3266" i="35"/>
  <c r="S3267" i="35"/>
  <c r="S3268" i="35"/>
  <c r="S3269" i="35"/>
  <c r="S3270" i="35"/>
  <c r="S3271" i="35"/>
  <c r="S3272" i="35"/>
  <c r="S3273" i="35"/>
  <c r="S3274" i="35"/>
  <c r="S3275" i="35"/>
  <c r="S3276" i="35"/>
  <c r="S3277" i="35"/>
  <c r="S3278" i="35"/>
  <c r="S3279" i="35"/>
  <c r="S3280" i="35"/>
  <c r="S3281" i="35"/>
  <c r="S3282" i="35"/>
  <c r="S3283" i="35"/>
  <c r="S3284" i="35"/>
  <c r="S3285" i="35"/>
  <c r="S3286" i="35"/>
  <c r="S3287" i="35"/>
  <c r="S3288" i="35"/>
  <c r="S3289" i="35"/>
  <c r="S3290" i="35"/>
  <c r="S3291" i="35"/>
  <c r="S3292" i="35"/>
  <c r="S3293" i="35"/>
  <c r="S3294" i="35"/>
  <c r="S3295" i="35"/>
  <c r="S3296" i="35"/>
  <c r="S3297" i="35"/>
  <c r="S3298" i="35"/>
  <c r="S3299" i="35"/>
  <c r="S3300" i="35"/>
  <c r="S3301" i="35"/>
  <c r="S3302" i="35"/>
  <c r="S3303" i="35"/>
  <c r="S3304" i="35"/>
  <c r="S3305" i="35"/>
  <c r="S3306" i="35"/>
  <c r="S3307" i="35"/>
  <c r="S3308" i="35"/>
  <c r="S3309" i="35"/>
  <c r="S3310" i="35"/>
  <c r="S3311" i="35"/>
  <c r="S3312" i="35"/>
  <c r="S3313" i="35"/>
  <c r="S3314" i="35"/>
  <c r="S3315" i="35"/>
  <c r="S3316" i="35"/>
  <c r="S3317" i="35"/>
  <c r="S3318" i="35"/>
  <c r="S3319" i="35"/>
  <c r="S3320" i="35"/>
  <c r="S3321" i="35"/>
  <c r="S3322" i="35"/>
  <c r="S3323" i="35"/>
  <c r="S3324" i="35"/>
  <c r="S3325" i="35"/>
  <c r="S3326" i="35"/>
  <c r="S3327" i="35"/>
  <c r="S3328" i="35"/>
  <c r="S3329" i="35"/>
  <c r="S3330" i="35"/>
  <c r="S3331" i="35"/>
  <c r="S3332" i="35"/>
  <c r="S3333" i="35"/>
  <c r="S3334" i="35"/>
  <c r="S3335" i="35"/>
  <c r="S3336" i="35"/>
  <c r="S3337" i="35"/>
  <c r="S3338" i="35"/>
  <c r="S3339" i="35"/>
  <c r="S3340" i="35"/>
  <c r="S3341" i="35"/>
  <c r="S3342" i="35"/>
  <c r="S3343" i="35"/>
  <c r="S3344" i="35"/>
  <c r="S3345" i="35"/>
  <c r="S3346" i="35"/>
  <c r="S3347" i="35"/>
  <c r="S3348" i="35"/>
  <c r="S3349" i="35"/>
  <c r="S3350" i="35"/>
  <c r="S3351" i="35"/>
  <c r="S3352" i="35"/>
  <c r="S3353" i="35"/>
  <c r="S3354" i="35"/>
  <c r="S3355" i="35"/>
  <c r="S3356" i="35"/>
  <c r="S3357" i="35"/>
  <c r="S3358" i="35"/>
  <c r="S3359" i="35"/>
  <c r="S3360" i="35"/>
  <c r="S3361" i="35"/>
  <c r="S3362" i="35"/>
  <c r="S3363" i="35"/>
  <c r="S3364" i="35"/>
  <c r="S3365" i="35"/>
  <c r="S3366" i="35"/>
  <c r="S3367" i="35"/>
  <c r="S3368" i="35"/>
  <c r="S3369" i="35"/>
  <c r="S3370" i="35"/>
  <c r="S3371" i="35"/>
  <c r="S3372" i="35"/>
  <c r="S3373" i="35"/>
  <c r="S3374" i="35"/>
  <c r="S3375" i="35"/>
  <c r="S3376" i="35"/>
  <c r="S3377" i="35"/>
  <c r="S3378" i="35"/>
  <c r="S3379" i="35"/>
  <c r="S3380" i="35"/>
  <c r="S3381" i="35"/>
  <c r="S3382" i="35"/>
  <c r="S3383" i="35"/>
  <c r="S3384" i="35"/>
  <c r="S3385" i="35"/>
  <c r="S3386" i="35"/>
  <c r="S3387" i="35"/>
  <c r="S3388" i="35"/>
  <c r="S3389" i="35"/>
  <c r="S3390" i="35"/>
  <c r="S3391" i="35"/>
  <c r="S3392" i="35"/>
  <c r="S3393" i="35"/>
  <c r="S3394" i="35"/>
  <c r="S3395" i="35"/>
  <c r="S3396" i="35"/>
  <c r="S3397" i="35"/>
  <c r="S3398" i="35"/>
  <c r="S3399" i="35"/>
  <c r="S3400" i="35"/>
  <c r="S3401" i="35"/>
  <c r="S3402" i="35"/>
  <c r="S3403" i="35"/>
  <c r="S3404" i="35"/>
  <c r="S3405" i="35"/>
  <c r="S3406" i="35"/>
  <c r="S3407" i="35"/>
  <c r="S3408" i="35"/>
  <c r="S3409" i="35"/>
  <c r="S3410" i="35"/>
  <c r="S3411" i="35"/>
  <c r="S3412" i="35"/>
  <c r="S3413" i="35"/>
  <c r="S3414" i="35"/>
  <c r="S3415" i="35"/>
  <c r="S3416" i="35"/>
  <c r="S3417" i="35"/>
  <c r="S3418" i="35"/>
  <c r="S3419" i="35"/>
  <c r="S3420" i="35"/>
  <c r="S3421" i="35"/>
  <c r="S3422" i="35"/>
  <c r="S3423" i="35"/>
  <c r="S3424" i="35"/>
  <c r="S3425" i="35"/>
  <c r="S3426" i="35"/>
  <c r="S3427" i="35"/>
  <c r="S3428" i="35"/>
  <c r="S3429" i="35"/>
  <c r="S3430" i="35"/>
  <c r="S3431" i="35"/>
  <c r="S3432" i="35"/>
  <c r="S3433" i="35"/>
  <c r="S3434" i="35"/>
  <c r="S3435" i="35"/>
  <c r="S3436" i="35"/>
  <c r="S3437" i="35"/>
  <c r="S3438" i="35"/>
  <c r="S3439" i="35"/>
  <c r="S3440" i="35"/>
  <c r="S3441" i="35"/>
  <c r="S3442" i="35"/>
  <c r="S3443" i="35"/>
  <c r="S3444" i="35"/>
  <c r="S3445" i="35"/>
  <c r="S3446" i="35"/>
  <c r="S3447" i="35"/>
  <c r="S3448" i="35"/>
  <c r="S3449" i="35"/>
  <c r="S3450" i="35"/>
  <c r="S3451" i="35"/>
  <c r="S3452" i="35"/>
  <c r="S3453" i="35"/>
  <c r="S3454" i="35"/>
  <c r="S3455" i="35"/>
  <c r="S3456" i="35"/>
  <c r="S3457" i="35"/>
  <c r="S3458" i="35"/>
  <c r="S3459" i="35"/>
  <c r="S3460" i="35"/>
  <c r="S3461" i="35"/>
  <c r="S3462" i="35"/>
  <c r="S3463" i="35"/>
  <c r="S3464" i="35"/>
  <c r="S3465" i="35"/>
  <c r="S3466" i="35"/>
  <c r="S3467" i="35"/>
  <c r="S3468" i="35"/>
  <c r="S3469" i="35"/>
  <c r="S3470" i="35"/>
  <c r="S3471" i="35"/>
  <c r="S3472" i="35"/>
  <c r="S3473" i="35"/>
  <c r="S3474" i="35"/>
  <c r="S3475" i="35"/>
  <c r="S3476" i="35"/>
  <c r="S3477" i="35"/>
  <c r="S3478" i="35"/>
  <c r="S3479" i="35"/>
  <c r="S3480" i="35"/>
  <c r="S3481" i="35"/>
  <c r="S3482" i="35"/>
  <c r="S3483" i="35"/>
  <c r="S3484" i="35"/>
  <c r="S3485" i="35"/>
  <c r="S3486" i="35"/>
  <c r="S3487" i="35"/>
  <c r="S3488" i="35"/>
  <c r="S3489" i="35"/>
  <c r="S3490" i="35"/>
  <c r="S3491" i="35"/>
  <c r="S3492" i="35"/>
  <c r="S3493" i="35"/>
  <c r="S3494" i="35"/>
  <c r="S3495" i="35"/>
  <c r="S3496" i="35"/>
  <c r="S3497" i="35"/>
  <c r="S3498" i="35"/>
  <c r="S3499" i="35"/>
  <c r="S3500" i="35"/>
  <c r="S3501" i="35"/>
  <c r="S3502" i="35"/>
  <c r="S3503" i="35"/>
  <c r="S3504" i="35"/>
  <c r="S3505" i="35"/>
  <c r="S3506" i="35"/>
  <c r="S3507" i="35"/>
  <c r="S3508" i="35"/>
  <c r="S3509" i="35"/>
  <c r="S3510" i="35"/>
  <c r="S3511" i="35"/>
  <c r="S3512" i="35"/>
  <c r="S3513" i="35"/>
  <c r="S3514" i="35"/>
  <c r="S3515" i="35"/>
  <c r="S3516" i="35"/>
  <c r="S3517" i="35"/>
  <c r="S3518" i="35"/>
  <c r="S3519" i="35"/>
  <c r="S3520" i="35"/>
  <c r="S3521" i="35"/>
  <c r="S3522" i="35"/>
  <c r="S3523" i="35"/>
  <c r="S3524" i="35"/>
  <c r="S3525" i="35"/>
  <c r="S3526" i="35"/>
  <c r="S3527" i="35"/>
  <c r="S3528" i="35"/>
  <c r="S3529" i="35"/>
  <c r="S3530" i="35"/>
  <c r="S3531" i="35"/>
  <c r="S3532" i="35"/>
  <c r="S3533" i="35"/>
  <c r="S3534" i="35"/>
  <c r="S3535" i="35"/>
  <c r="S3536" i="35"/>
  <c r="S3537" i="35"/>
  <c r="S3538" i="35"/>
  <c r="S3539" i="35"/>
  <c r="S3540" i="35"/>
  <c r="S3541" i="35"/>
  <c r="S3542" i="35"/>
  <c r="S3543" i="35"/>
  <c r="S3544" i="35"/>
  <c r="S3545" i="35"/>
  <c r="S3546" i="35"/>
  <c r="S3547" i="35"/>
  <c r="S3548" i="35"/>
  <c r="S3549" i="35"/>
  <c r="S3550" i="35"/>
  <c r="S3551" i="35"/>
  <c r="S3552" i="35"/>
  <c r="S3553" i="35"/>
  <c r="S3554" i="35"/>
  <c r="S3555" i="35"/>
  <c r="S3556" i="35"/>
  <c r="S3557" i="35"/>
  <c r="S3558" i="35"/>
  <c r="S3559" i="35"/>
  <c r="S3560" i="35"/>
  <c r="S3561" i="35"/>
  <c r="S3562" i="35"/>
  <c r="S3563" i="35"/>
  <c r="S3564" i="35"/>
  <c r="S3565" i="35"/>
  <c r="S3566" i="35"/>
  <c r="S3567" i="35"/>
  <c r="S3568" i="35"/>
  <c r="S3569" i="35"/>
  <c r="S3570" i="35"/>
  <c r="S3571" i="35"/>
  <c r="S3572" i="35"/>
  <c r="S3573" i="35"/>
  <c r="S3574" i="35"/>
  <c r="S3575" i="35"/>
  <c r="S3576" i="35"/>
  <c r="S3577" i="35"/>
  <c r="S3578" i="35"/>
  <c r="S3579" i="35"/>
  <c r="S3580" i="35"/>
  <c r="S3581" i="35"/>
  <c r="S3582" i="35"/>
  <c r="S3583" i="35"/>
  <c r="S3584" i="35"/>
  <c r="S3585" i="35"/>
  <c r="S3586" i="35"/>
  <c r="S3587" i="35"/>
  <c r="S3588" i="35"/>
  <c r="S3589" i="35"/>
  <c r="S3590" i="35"/>
  <c r="S3591" i="35"/>
  <c r="S3592" i="35"/>
  <c r="S3593" i="35"/>
  <c r="S3594" i="35"/>
  <c r="S3595" i="35"/>
  <c r="S3596" i="35"/>
  <c r="S3597" i="35"/>
  <c r="S3598" i="35"/>
  <c r="S3599" i="35"/>
  <c r="S3600" i="35"/>
  <c r="S3601" i="35"/>
  <c r="S3602" i="35"/>
  <c r="S3603" i="35"/>
  <c r="S3604" i="35"/>
  <c r="S3605" i="35"/>
  <c r="S3606" i="35"/>
  <c r="S3607" i="35"/>
  <c r="S3608" i="35"/>
  <c r="S3609" i="35"/>
  <c r="S3610" i="35"/>
  <c r="S3611" i="35"/>
  <c r="S3612" i="35"/>
  <c r="S3613" i="35"/>
  <c r="S3614" i="35"/>
  <c r="S3615" i="35"/>
  <c r="S3616" i="35"/>
  <c r="S3617" i="35"/>
  <c r="S3618" i="35"/>
  <c r="S3619" i="35"/>
  <c r="S3620" i="35"/>
  <c r="S3621" i="35"/>
  <c r="S3622" i="35"/>
  <c r="S3623" i="35"/>
  <c r="S3624" i="35"/>
  <c r="S3625" i="35"/>
  <c r="S3626" i="35"/>
  <c r="S3627" i="35"/>
  <c r="S3628" i="35"/>
  <c r="S3629" i="35"/>
  <c r="S3630" i="35"/>
  <c r="S3631" i="35"/>
  <c r="S3632" i="35"/>
  <c r="S3633" i="35"/>
  <c r="S3634" i="35"/>
  <c r="S3635" i="35"/>
  <c r="S3636" i="35"/>
  <c r="S3637" i="35"/>
  <c r="S3638" i="35"/>
  <c r="S3639" i="35"/>
  <c r="S3640" i="35"/>
  <c r="S3641" i="35"/>
  <c r="S3642" i="35"/>
  <c r="S3643" i="35"/>
  <c r="S3644" i="35"/>
  <c r="S3645" i="35"/>
  <c r="S3646" i="35"/>
  <c r="S3647" i="35"/>
  <c r="S3648" i="35"/>
  <c r="S3649" i="35"/>
  <c r="S3650" i="35"/>
  <c r="S3651" i="35"/>
  <c r="S3652" i="35"/>
  <c r="S3653" i="35"/>
  <c r="S3654" i="35"/>
  <c r="S3655" i="35"/>
  <c r="S3656" i="35"/>
  <c r="S3657" i="35"/>
  <c r="S3658" i="35"/>
  <c r="S3659" i="35"/>
  <c r="S3660" i="35"/>
  <c r="S3661" i="35"/>
  <c r="S3662" i="35"/>
  <c r="S3663" i="35"/>
  <c r="S3664" i="35"/>
  <c r="S3665" i="35"/>
  <c r="S3666" i="35"/>
  <c r="S3667" i="35"/>
  <c r="S3668" i="35"/>
  <c r="S3669" i="35"/>
  <c r="S3670" i="35"/>
  <c r="S3671" i="35"/>
  <c r="S3672" i="35"/>
  <c r="S3673" i="35"/>
  <c r="S3674" i="35"/>
  <c r="S3675" i="35"/>
  <c r="S3676" i="35"/>
  <c r="S3677" i="35"/>
  <c r="S3678" i="35"/>
  <c r="S3679" i="35"/>
  <c r="S3680" i="35"/>
  <c r="S3681" i="35"/>
  <c r="S3682" i="35"/>
  <c r="S3683" i="35"/>
  <c r="S3684" i="35"/>
  <c r="S3685" i="35"/>
  <c r="S3686" i="35"/>
  <c r="S3687" i="35"/>
  <c r="S3688" i="35"/>
  <c r="S3689" i="35"/>
  <c r="S3690" i="35"/>
  <c r="S3691" i="35"/>
  <c r="S3692" i="35"/>
  <c r="S3693" i="35"/>
  <c r="S3694" i="35"/>
  <c r="S3695" i="35"/>
  <c r="S3696" i="35"/>
  <c r="S3697" i="35"/>
  <c r="S3698" i="35"/>
  <c r="S3699" i="35"/>
  <c r="S3700" i="35"/>
  <c r="S3701" i="35"/>
  <c r="S3702" i="35"/>
  <c r="S3703" i="35"/>
  <c r="S3704" i="35"/>
  <c r="S3705" i="35"/>
  <c r="S3706" i="35"/>
  <c r="S3707" i="35"/>
  <c r="S3708" i="35"/>
  <c r="S3709" i="35"/>
  <c r="S3710" i="35"/>
  <c r="S3711" i="35"/>
  <c r="S3712" i="35"/>
  <c r="S3713" i="35"/>
  <c r="S3714" i="35"/>
  <c r="S3715" i="35"/>
  <c r="S3716" i="35"/>
  <c r="S3717" i="35"/>
  <c r="S3718" i="35"/>
  <c r="S3719" i="35"/>
  <c r="S3720" i="35"/>
  <c r="S3721" i="35"/>
  <c r="S3722" i="35"/>
  <c r="S3723" i="35"/>
  <c r="S3724" i="35"/>
  <c r="S3725" i="35"/>
  <c r="S3726" i="35"/>
  <c r="S3727" i="35"/>
  <c r="S3728" i="35"/>
  <c r="S3729" i="35"/>
  <c r="S3730" i="35"/>
  <c r="S3731" i="35"/>
  <c r="S3732" i="35"/>
  <c r="S3733" i="35"/>
  <c r="S3734" i="35"/>
  <c r="S3735" i="35"/>
  <c r="S3736" i="35"/>
  <c r="S3737" i="35"/>
  <c r="S3738" i="35"/>
  <c r="S3739" i="35"/>
  <c r="S3740" i="35"/>
  <c r="S3741" i="35"/>
  <c r="S3742" i="35"/>
  <c r="S3743" i="35"/>
  <c r="S3744" i="35"/>
  <c r="S3745" i="35"/>
  <c r="S3746" i="35"/>
  <c r="S3747" i="35"/>
  <c r="S3748" i="35"/>
  <c r="S3749" i="35"/>
  <c r="S3750" i="35"/>
  <c r="S3751" i="35"/>
  <c r="S3752" i="35"/>
  <c r="S3753" i="35"/>
  <c r="S3754" i="35"/>
  <c r="S3755" i="35"/>
  <c r="S3756" i="35"/>
  <c r="S3757" i="35"/>
  <c r="S3758" i="35"/>
  <c r="S3759" i="35"/>
  <c r="S3760" i="35"/>
  <c r="S3761" i="35"/>
  <c r="S3762" i="35"/>
  <c r="S3763" i="35"/>
  <c r="S3764" i="35"/>
  <c r="S3765" i="35"/>
  <c r="S3766" i="35"/>
  <c r="S3767" i="35"/>
  <c r="S3768" i="35"/>
  <c r="S3769" i="35"/>
  <c r="S3770" i="35"/>
  <c r="S3771" i="35"/>
  <c r="S3772" i="35"/>
  <c r="S3773" i="35"/>
  <c r="S3774" i="35"/>
  <c r="S3775" i="35"/>
  <c r="S3776" i="35"/>
  <c r="S3777" i="35"/>
  <c r="S3778" i="35"/>
  <c r="S3779" i="35"/>
  <c r="S3780" i="35"/>
  <c r="S3781" i="35"/>
  <c r="S3782" i="35"/>
  <c r="S3783" i="35"/>
  <c r="S3784" i="35"/>
  <c r="S3785" i="35"/>
  <c r="S3786" i="35"/>
  <c r="S3787" i="35"/>
  <c r="S3788" i="35"/>
  <c r="S3789" i="35"/>
  <c r="S3790" i="35"/>
  <c r="S3791" i="35"/>
  <c r="S3792" i="35"/>
  <c r="S3793" i="35"/>
  <c r="S3794" i="35"/>
  <c r="S3795" i="35"/>
  <c r="S3796" i="35"/>
  <c r="S3797" i="35"/>
  <c r="S3798" i="35"/>
  <c r="S3799" i="35"/>
  <c r="S3800" i="35"/>
  <c r="S3801" i="35"/>
  <c r="S3802" i="35"/>
  <c r="S3803" i="35"/>
  <c r="S3804" i="35"/>
  <c r="S3805" i="35"/>
  <c r="S3806" i="35"/>
  <c r="S3807" i="35"/>
  <c r="S3808" i="35"/>
  <c r="S3809" i="35"/>
  <c r="S3810" i="35"/>
  <c r="S3811" i="35"/>
  <c r="S3812" i="35"/>
  <c r="S3813" i="35"/>
  <c r="S3814" i="35"/>
  <c r="S3815" i="35"/>
  <c r="S3816" i="35"/>
  <c r="S3817" i="35"/>
  <c r="S3818" i="35"/>
  <c r="S3819" i="35"/>
  <c r="S3820" i="35"/>
  <c r="S3821" i="35"/>
  <c r="S3822" i="35"/>
  <c r="S3823" i="35"/>
  <c r="S3824" i="35"/>
  <c r="S3825" i="35"/>
  <c r="S3826" i="35"/>
  <c r="S3827" i="35"/>
  <c r="S3828" i="35"/>
  <c r="S3829" i="35"/>
  <c r="S3830" i="35"/>
  <c r="S3831" i="35"/>
  <c r="S3832" i="35"/>
  <c r="S3833" i="35"/>
  <c r="S3834" i="35"/>
  <c r="S3835" i="35"/>
  <c r="S3836" i="35"/>
  <c r="S3837" i="35"/>
  <c r="S3838" i="35"/>
  <c r="S3839" i="35"/>
  <c r="S3840" i="35"/>
  <c r="S3841" i="35"/>
  <c r="S3842" i="35"/>
  <c r="S3843" i="35"/>
  <c r="S3844" i="35"/>
  <c r="S3845" i="35"/>
  <c r="S3846" i="35"/>
  <c r="S3847" i="35"/>
  <c r="S3848" i="35"/>
  <c r="S3849" i="35"/>
  <c r="S3850" i="35"/>
  <c r="S3851" i="35"/>
  <c r="S3852" i="35"/>
  <c r="S3853" i="35"/>
  <c r="S3854" i="35"/>
  <c r="S3855" i="35"/>
  <c r="S3856" i="35"/>
  <c r="S3857" i="35"/>
  <c r="S3858" i="35"/>
  <c r="S3859" i="35"/>
  <c r="S3860" i="35"/>
  <c r="S3861" i="35"/>
  <c r="S3862" i="35"/>
  <c r="S3863" i="35"/>
  <c r="S3864" i="35"/>
  <c r="S3865" i="35"/>
  <c r="S3866" i="35"/>
  <c r="S3867" i="35"/>
  <c r="S3868" i="35"/>
  <c r="S3869" i="35"/>
  <c r="S3870" i="35"/>
  <c r="S3871" i="35"/>
  <c r="S3872" i="35"/>
  <c r="S3873" i="35"/>
  <c r="S3874" i="35"/>
  <c r="S3875" i="35"/>
  <c r="S3876" i="35"/>
  <c r="S3877" i="35"/>
  <c r="S3878" i="35"/>
  <c r="S3879" i="35"/>
  <c r="S3880" i="35"/>
  <c r="S3881" i="35"/>
  <c r="S3882" i="35"/>
  <c r="S3883" i="35"/>
  <c r="S3884" i="35"/>
  <c r="S3885" i="35"/>
  <c r="S3886" i="35"/>
  <c r="S3887" i="35"/>
  <c r="S3888" i="35"/>
  <c r="S3889" i="35"/>
  <c r="S3890" i="35"/>
  <c r="S3891" i="35"/>
  <c r="S3892" i="35"/>
  <c r="S3893" i="35"/>
  <c r="S3894" i="35"/>
  <c r="S3895" i="35"/>
  <c r="S3896" i="35"/>
  <c r="S3897" i="35"/>
  <c r="S3898" i="35"/>
  <c r="S3899" i="35"/>
  <c r="S3900" i="35"/>
  <c r="S3901" i="35"/>
  <c r="S3902" i="35"/>
  <c r="S3903" i="35"/>
  <c r="S3904" i="35"/>
  <c r="S3905" i="35"/>
  <c r="S3906" i="35"/>
  <c r="S3907" i="35"/>
  <c r="S3908" i="35"/>
  <c r="S3909" i="35"/>
  <c r="S3910" i="35"/>
  <c r="S3911" i="35"/>
  <c r="S3912" i="35"/>
  <c r="S3913" i="35"/>
  <c r="S3914" i="35"/>
  <c r="S3915" i="35"/>
  <c r="S3916" i="35"/>
  <c r="S3917" i="35"/>
  <c r="S3918" i="35"/>
  <c r="S3919" i="35"/>
  <c r="S3920" i="35"/>
  <c r="S3921" i="35"/>
  <c r="S3922" i="35"/>
  <c r="S3923" i="35"/>
  <c r="S3924" i="35"/>
  <c r="S3925" i="35"/>
  <c r="S3926" i="35"/>
  <c r="S3927" i="35"/>
  <c r="S3928" i="35"/>
  <c r="S3929" i="35"/>
  <c r="S3930" i="35"/>
  <c r="S3931" i="35"/>
  <c r="S3932" i="35"/>
  <c r="S3933" i="35"/>
  <c r="S3934" i="35"/>
  <c r="S3935" i="35"/>
  <c r="S3936" i="35"/>
  <c r="S3937" i="35"/>
  <c r="S3938" i="35"/>
  <c r="S3939" i="35"/>
  <c r="S3940" i="35"/>
  <c r="S3941" i="35"/>
  <c r="S3942" i="35"/>
  <c r="S3943" i="35"/>
  <c r="S3944" i="35"/>
  <c r="S3945" i="35"/>
  <c r="S3946" i="35"/>
  <c r="S3947" i="35"/>
  <c r="S3948" i="35"/>
  <c r="S3949" i="35"/>
  <c r="S3950" i="35"/>
  <c r="S3951" i="35"/>
  <c r="S3952" i="35"/>
  <c r="S3953" i="35"/>
  <c r="S3954" i="35"/>
  <c r="S3955" i="35"/>
  <c r="S3956" i="35"/>
  <c r="S3957" i="35"/>
  <c r="S3958" i="35"/>
  <c r="S3959" i="35"/>
  <c r="S3960" i="35"/>
  <c r="S3961" i="35"/>
  <c r="S3962" i="35"/>
  <c r="S3963" i="35"/>
  <c r="S3964" i="35"/>
  <c r="S3965" i="35"/>
  <c r="S3966" i="35"/>
  <c r="S3967" i="35"/>
  <c r="S3968" i="35"/>
  <c r="S3969" i="35"/>
  <c r="S3970" i="35"/>
  <c r="S3971" i="35"/>
  <c r="S3972" i="35"/>
  <c r="S3973" i="35"/>
  <c r="S3974" i="35"/>
  <c r="S3975" i="35"/>
  <c r="S3976" i="35"/>
  <c r="S3977" i="35"/>
  <c r="S3978" i="35"/>
  <c r="S3979" i="35"/>
  <c r="S3980" i="35"/>
  <c r="S3981" i="35"/>
  <c r="S3982" i="35"/>
  <c r="S3983" i="35"/>
  <c r="S3984" i="35"/>
  <c r="S3985" i="35"/>
  <c r="S3986" i="35"/>
  <c r="S3987" i="35"/>
  <c r="S3988" i="35"/>
  <c r="S3989" i="35"/>
  <c r="S3990" i="35"/>
  <c r="S3991" i="35"/>
  <c r="S3992" i="35"/>
  <c r="S3993" i="35"/>
  <c r="S3994" i="35"/>
  <c r="S3995" i="35"/>
  <c r="S3996" i="35"/>
  <c r="S3997" i="35"/>
  <c r="S3998" i="35"/>
  <c r="S3999" i="35"/>
  <c r="S4000" i="35"/>
  <c r="S4001" i="35"/>
  <c r="S4002" i="35"/>
  <c r="S4003" i="35"/>
  <c r="S4004" i="35"/>
  <c r="S4005" i="35"/>
  <c r="S4006" i="35"/>
  <c r="S4007" i="35"/>
  <c r="S4008" i="35"/>
  <c r="S4009" i="35"/>
  <c r="S4010" i="35"/>
  <c r="S4011" i="35"/>
  <c r="S4012" i="35"/>
  <c r="S4013" i="35"/>
  <c r="S4014" i="35"/>
  <c r="S4015" i="35"/>
  <c r="S4016" i="35"/>
  <c r="S4017" i="35"/>
  <c r="S4018" i="35"/>
  <c r="S4019" i="35"/>
  <c r="S4020" i="35"/>
  <c r="S4021" i="35"/>
  <c r="S4022" i="35"/>
  <c r="S4023" i="35"/>
  <c r="S4024" i="35"/>
  <c r="S4025" i="35"/>
  <c r="S4026" i="35"/>
  <c r="S4027" i="35"/>
  <c r="S4028" i="35"/>
  <c r="S4029" i="35"/>
  <c r="S4030" i="35"/>
  <c r="S4031" i="35"/>
  <c r="S4032" i="35"/>
  <c r="S4033" i="35"/>
  <c r="S4034" i="35"/>
  <c r="S4035" i="35"/>
  <c r="S4036" i="35"/>
  <c r="S4037" i="35"/>
  <c r="S4038" i="35"/>
  <c r="S4039" i="35"/>
  <c r="S4040" i="35"/>
  <c r="S4041" i="35"/>
  <c r="S4042" i="35"/>
  <c r="S4043" i="35"/>
  <c r="S4044" i="35"/>
  <c r="S4045" i="35"/>
  <c r="S4046" i="35"/>
  <c r="S4047" i="35"/>
  <c r="S4048" i="35"/>
  <c r="S4049" i="35"/>
  <c r="S4050" i="35"/>
  <c r="S4051" i="35"/>
  <c r="S4052" i="35"/>
  <c r="S4053" i="35"/>
  <c r="S4054" i="35"/>
  <c r="S4055" i="35"/>
  <c r="S4056" i="35"/>
  <c r="S4057" i="35"/>
  <c r="S4058" i="35"/>
  <c r="S4059" i="35"/>
  <c r="S4060" i="35"/>
  <c r="S4061" i="35"/>
  <c r="S4062" i="35"/>
  <c r="S4063" i="35"/>
  <c r="S4064" i="35"/>
  <c r="S4065" i="35"/>
  <c r="S4066" i="35"/>
  <c r="S4067" i="35"/>
  <c r="S4068" i="35"/>
  <c r="S4069" i="35"/>
  <c r="S4070" i="35"/>
  <c r="S4071" i="35"/>
  <c r="S4072" i="35"/>
  <c r="S4073" i="35"/>
  <c r="S4074" i="35"/>
  <c r="S4075" i="35"/>
  <c r="S4076" i="35"/>
  <c r="S4077" i="35"/>
  <c r="S4078" i="35"/>
  <c r="S4079" i="35"/>
  <c r="S4080" i="35"/>
  <c r="S4081" i="35"/>
  <c r="S4082" i="35"/>
  <c r="S4083" i="35"/>
  <c r="S4084" i="35"/>
  <c r="S4085" i="35"/>
  <c r="S4086" i="35"/>
  <c r="S4087" i="35"/>
  <c r="S4088" i="35"/>
  <c r="S4089" i="35"/>
  <c r="S4090" i="35"/>
  <c r="S4091" i="35"/>
  <c r="S4092" i="35"/>
  <c r="S4093" i="35"/>
  <c r="S4094" i="35"/>
  <c r="S4095" i="35"/>
  <c r="S4096" i="35"/>
  <c r="S4097" i="35"/>
  <c r="S4098" i="35"/>
  <c r="S4099" i="35"/>
  <c r="S4100" i="35"/>
  <c r="S4101" i="35"/>
  <c r="S4102" i="35"/>
  <c r="S4103" i="35"/>
  <c r="S4104" i="35"/>
  <c r="S4105" i="35"/>
  <c r="S4106" i="35"/>
  <c r="S4107" i="35"/>
  <c r="S4108" i="35"/>
  <c r="S4109" i="35"/>
  <c r="S4110" i="35"/>
  <c r="S4111" i="35"/>
  <c r="S4112" i="35"/>
  <c r="S4113" i="35"/>
  <c r="S4114" i="35"/>
  <c r="S4115" i="35"/>
  <c r="S4116" i="35"/>
  <c r="S4117" i="35"/>
  <c r="S4118" i="35"/>
  <c r="S4119" i="35"/>
  <c r="S4120" i="35"/>
  <c r="S4121" i="35"/>
  <c r="S4122" i="35"/>
  <c r="S4123" i="35"/>
  <c r="S4124" i="35"/>
  <c r="S4125" i="35"/>
  <c r="S4126" i="35"/>
  <c r="S4127" i="35"/>
  <c r="S4128" i="35"/>
  <c r="S4129" i="35"/>
  <c r="S4130" i="35"/>
  <c r="S4131" i="35"/>
  <c r="S4132" i="35"/>
  <c r="S4133" i="35"/>
  <c r="S4134" i="35"/>
  <c r="S4135" i="35"/>
  <c r="S4136" i="35"/>
  <c r="S4137" i="35"/>
  <c r="S4138" i="35"/>
  <c r="S4139" i="35"/>
  <c r="S4140" i="35"/>
  <c r="S4141" i="35"/>
  <c r="S4142" i="35"/>
  <c r="S4143" i="35"/>
  <c r="S4144" i="35"/>
  <c r="S4145" i="35"/>
  <c r="S4146" i="35"/>
  <c r="S4147" i="35"/>
  <c r="S4148" i="35"/>
  <c r="S4149" i="35"/>
  <c r="S4150" i="35"/>
  <c r="S4151" i="35"/>
  <c r="S4152" i="35"/>
  <c r="S4153" i="35"/>
  <c r="S4154" i="35"/>
  <c r="S4155" i="35"/>
  <c r="S4156" i="35"/>
  <c r="S4157" i="35"/>
  <c r="S4158" i="35"/>
  <c r="S4159" i="35"/>
  <c r="S4160" i="35"/>
  <c r="S4161" i="35"/>
  <c r="S4162" i="35"/>
  <c r="S4163" i="35"/>
  <c r="S4164" i="35"/>
  <c r="S4165" i="35"/>
  <c r="S4166" i="35"/>
  <c r="S4167" i="35"/>
  <c r="S4168" i="35"/>
  <c r="S4169" i="35"/>
  <c r="S4170" i="35"/>
  <c r="S4171" i="35"/>
  <c r="S4172" i="35"/>
  <c r="S4173" i="35"/>
  <c r="S4174" i="35"/>
  <c r="S4175" i="35"/>
  <c r="S4176" i="35"/>
  <c r="S4177" i="35"/>
  <c r="S4178" i="35"/>
  <c r="S4179" i="35"/>
  <c r="S4180" i="35"/>
  <c r="S4181" i="35"/>
  <c r="S4182" i="35"/>
  <c r="S4183" i="35"/>
  <c r="S4184" i="35"/>
  <c r="S4185" i="35"/>
  <c r="S4186" i="35"/>
  <c r="S4187" i="35"/>
  <c r="S4188" i="35"/>
  <c r="S4189" i="35"/>
  <c r="S4190" i="35"/>
  <c r="S4191" i="35"/>
  <c r="S4192" i="35"/>
  <c r="S4193" i="35"/>
  <c r="S4194" i="35"/>
  <c r="S4195" i="35"/>
  <c r="S4196" i="35"/>
  <c r="S4197" i="35"/>
  <c r="S4198" i="35"/>
  <c r="S4199" i="35"/>
  <c r="S4200" i="35"/>
  <c r="S4201" i="35"/>
  <c r="S4202" i="35"/>
  <c r="S4203" i="35"/>
  <c r="S4204" i="35"/>
  <c r="S4205" i="35"/>
  <c r="S4206" i="35"/>
  <c r="S4207" i="35"/>
  <c r="S4208" i="35"/>
  <c r="S4209" i="35"/>
  <c r="S4210" i="35"/>
  <c r="S4211" i="35"/>
  <c r="S4212" i="35"/>
  <c r="S4213" i="35"/>
  <c r="S4214" i="35"/>
  <c r="S4215" i="35"/>
  <c r="S4216" i="35"/>
  <c r="S4217" i="35"/>
  <c r="S4218" i="35"/>
  <c r="S4219" i="35"/>
  <c r="S4220" i="35"/>
  <c r="S4221" i="35"/>
  <c r="S4222" i="35"/>
  <c r="S4223" i="35"/>
  <c r="S4224" i="35"/>
  <c r="S4225" i="35"/>
  <c r="S4226" i="35"/>
  <c r="S4227" i="35"/>
  <c r="S4228" i="35"/>
  <c r="S4229" i="35"/>
  <c r="S4230" i="35"/>
  <c r="S4231" i="35"/>
  <c r="S4232" i="35"/>
  <c r="S4233" i="35"/>
  <c r="S4234" i="35"/>
  <c r="S4235" i="35"/>
  <c r="S4236" i="35"/>
  <c r="S4237" i="35"/>
  <c r="S4238" i="35"/>
  <c r="S4239" i="35"/>
  <c r="S4240" i="35"/>
  <c r="S4241" i="35"/>
  <c r="S4242" i="35"/>
  <c r="S4243" i="35"/>
  <c r="S4244" i="35"/>
  <c r="S4245" i="35"/>
  <c r="S4246" i="35"/>
  <c r="S4247" i="35"/>
  <c r="S4248" i="35"/>
  <c r="S4249" i="35"/>
  <c r="S4250" i="35"/>
  <c r="S4251" i="35"/>
  <c r="S4252" i="35"/>
  <c r="S4253" i="35"/>
  <c r="S4254" i="35"/>
  <c r="S4255" i="35"/>
  <c r="S4256" i="35"/>
  <c r="S4257" i="35"/>
  <c r="S4258" i="35"/>
  <c r="S4259" i="35"/>
  <c r="S4260" i="35"/>
  <c r="S4261" i="35"/>
  <c r="S4262" i="35"/>
  <c r="S4263" i="35"/>
  <c r="S4264" i="35"/>
  <c r="S4265" i="35"/>
  <c r="S4266" i="35"/>
  <c r="S4267" i="35"/>
  <c r="S4268" i="35"/>
  <c r="S4269" i="35"/>
  <c r="S4270" i="35"/>
  <c r="S4271" i="35"/>
  <c r="S4272" i="35"/>
  <c r="S4273" i="35"/>
  <c r="S4274" i="35"/>
  <c r="S4275" i="35"/>
  <c r="S4276" i="35"/>
  <c r="S4277" i="35"/>
  <c r="S4278" i="35"/>
  <c r="S4279" i="35"/>
  <c r="S4280" i="35"/>
  <c r="S4281" i="35"/>
  <c r="S4282" i="35"/>
  <c r="S4283" i="35"/>
  <c r="S4284" i="35"/>
  <c r="S4285" i="35"/>
  <c r="S4286" i="35"/>
  <c r="S4287" i="35"/>
  <c r="S4288" i="35"/>
  <c r="S4289" i="35"/>
  <c r="S4290" i="35"/>
  <c r="S4291" i="35"/>
  <c r="S4292" i="35"/>
  <c r="S4293" i="35"/>
  <c r="S4294" i="35"/>
  <c r="S4295" i="35"/>
  <c r="S4296" i="35"/>
  <c r="S4297" i="35"/>
  <c r="S4298" i="35"/>
  <c r="S4299" i="35"/>
  <c r="S4300" i="35"/>
  <c r="S4301" i="35"/>
  <c r="S4302" i="35"/>
  <c r="S4303" i="35"/>
  <c r="S4304" i="35"/>
  <c r="S4305" i="35"/>
  <c r="S4306" i="35"/>
  <c r="S4307" i="35"/>
  <c r="S4308" i="35"/>
  <c r="S4309" i="35"/>
  <c r="S4310" i="35"/>
  <c r="S4311" i="35"/>
  <c r="S4312" i="35"/>
  <c r="S4313" i="35"/>
  <c r="S4314" i="35"/>
  <c r="S4315" i="35"/>
  <c r="S4316" i="35"/>
  <c r="S4317" i="35"/>
  <c r="S4318" i="35"/>
  <c r="S4319" i="35"/>
  <c r="S4320" i="35"/>
  <c r="S4321" i="35"/>
  <c r="S4322" i="35"/>
  <c r="S4323" i="35"/>
  <c r="S4324" i="35"/>
  <c r="S4325" i="35"/>
  <c r="S4326" i="35"/>
  <c r="S4327" i="35"/>
  <c r="S4328" i="35"/>
  <c r="S4329" i="35"/>
  <c r="S4330" i="35"/>
  <c r="S4331" i="35"/>
  <c r="S4332" i="35"/>
  <c r="S4333" i="35"/>
  <c r="S4334" i="35"/>
  <c r="S4335" i="35"/>
  <c r="S4336" i="35"/>
  <c r="S4337" i="35"/>
  <c r="S4338" i="35"/>
  <c r="S4339" i="35"/>
  <c r="S4340" i="35"/>
  <c r="S4341" i="35"/>
  <c r="S4342" i="35"/>
  <c r="S4343" i="35"/>
  <c r="S4344" i="35"/>
  <c r="S4345" i="35"/>
  <c r="S4346" i="35"/>
  <c r="S4347" i="35"/>
  <c r="S4348" i="35"/>
  <c r="S4349" i="35"/>
  <c r="S4350" i="35"/>
  <c r="S4351" i="35"/>
  <c r="S4352" i="35"/>
  <c r="S4353" i="35"/>
  <c r="S4354" i="35"/>
  <c r="S4355" i="35"/>
  <c r="S4356" i="35"/>
  <c r="S4357" i="35"/>
  <c r="S4358" i="35"/>
  <c r="S4359" i="35"/>
  <c r="S4360" i="35"/>
  <c r="S4361" i="35"/>
  <c r="S4362" i="35"/>
  <c r="S4363" i="35"/>
  <c r="S4364" i="35"/>
  <c r="S4365" i="35"/>
  <c r="S4366" i="35"/>
  <c r="S4367" i="35"/>
  <c r="S4368" i="35"/>
  <c r="S4369" i="35"/>
  <c r="S4370" i="35"/>
  <c r="S4371" i="35"/>
  <c r="S4372" i="35"/>
  <c r="S4373" i="35"/>
  <c r="S4374" i="35"/>
  <c r="S4375" i="35"/>
  <c r="S4376" i="35"/>
  <c r="S4377" i="35"/>
  <c r="S4378" i="35"/>
  <c r="S4379" i="35"/>
  <c r="S4380" i="35"/>
  <c r="S4381" i="35"/>
  <c r="S4382" i="35"/>
  <c r="S4383" i="35"/>
  <c r="S4384" i="35"/>
  <c r="S4385" i="35"/>
  <c r="S4386" i="35"/>
  <c r="S4387" i="35"/>
  <c r="S4388" i="35"/>
  <c r="S4389" i="35"/>
  <c r="S4390" i="35"/>
  <c r="S4391" i="35"/>
  <c r="S4392" i="35"/>
  <c r="S4393" i="35"/>
  <c r="S4394" i="35"/>
  <c r="S4395" i="35"/>
  <c r="S4396" i="35"/>
  <c r="S4397" i="35"/>
  <c r="S4398" i="35"/>
  <c r="S4399" i="35"/>
  <c r="S4400" i="35"/>
  <c r="S4401" i="35"/>
  <c r="S4402" i="35"/>
  <c r="S4403" i="35"/>
  <c r="S4404" i="35"/>
  <c r="S4405" i="35"/>
  <c r="S4406" i="35"/>
  <c r="S4407" i="35"/>
  <c r="S4408" i="35"/>
  <c r="S4409" i="35"/>
  <c r="S4410" i="35"/>
  <c r="S4411" i="35"/>
  <c r="S4412" i="35"/>
  <c r="S4413" i="35"/>
  <c r="S4414" i="35"/>
  <c r="S4415" i="35"/>
  <c r="S4416" i="35"/>
  <c r="S4417" i="35"/>
  <c r="S4418" i="35"/>
  <c r="S4419" i="35"/>
  <c r="S4420" i="35"/>
  <c r="S4421" i="35"/>
  <c r="S4422" i="35"/>
  <c r="S4423" i="35"/>
  <c r="S4424" i="35"/>
  <c r="S4425" i="35"/>
  <c r="S4426" i="35"/>
  <c r="S4427" i="35"/>
  <c r="S4428" i="35"/>
  <c r="S4429" i="35"/>
  <c r="S4430" i="35"/>
  <c r="S4431" i="35"/>
  <c r="S4432" i="35"/>
  <c r="S4433" i="35"/>
  <c r="S4434" i="35"/>
  <c r="S4435" i="35"/>
  <c r="S4436" i="35"/>
  <c r="S4437" i="35"/>
  <c r="S4438" i="35"/>
  <c r="S4439" i="35"/>
  <c r="S4440" i="35"/>
  <c r="S4441" i="35"/>
  <c r="S4442" i="35"/>
  <c r="S4443" i="35"/>
  <c r="S4444" i="35"/>
  <c r="S4445" i="35"/>
  <c r="S4446" i="35"/>
  <c r="S4447" i="35"/>
  <c r="S4448" i="35"/>
  <c r="S4449" i="35"/>
  <c r="S4450" i="35"/>
  <c r="S4451" i="35"/>
  <c r="S4452" i="35"/>
  <c r="S4453" i="35"/>
  <c r="S4454" i="35"/>
  <c r="S4455" i="35"/>
  <c r="S4456" i="35"/>
  <c r="S4457" i="35"/>
  <c r="S4458" i="35"/>
  <c r="S4459" i="35"/>
  <c r="S4460" i="35"/>
  <c r="S4461" i="35"/>
  <c r="S4462" i="35"/>
  <c r="S4463" i="35"/>
  <c r="S4464" i="35"/>
  <c r="S4465" i="35"/>
  <c r="S4466" i="35"/>
  <c r="S4467" i="35"/>
  <c r="S4468" i="35"/>
  <c r="S4469" i="35"/>
  <c r="S4470" i="35"/>
  <c r="S4471" i="35"/>
  <c r="S4472" i="35"/>
  <c r="S4473" i="35"/>
  <c r="S4474" i="35"/>
  <c r="S4475" i="35"/>
  <c r="S4476" i="35"/>
  <c r="T9" i="35"/>
  <c r="T10" i="35"/>
  <c r="T11" i="35"/>
  <c r="T12" i="35"/>
  <c r="T13" i="35"/>
  <c r="T14" i="35"/>
  <c r="T15" i="35"/>
  <c r="T16" i="35"/>
  <c r="T17" i="35"/>
  <c r="T18" i="35"/>
  <c r="T19" i="35"/>
  <c r="T20" i="35"/>
  <c r="T21" i="35"/>
  <c r="T22" i="35"/>
  <c r="T23" i="35"/>
  <c r="T24" i="35"/>
  <c r="T25" i="35"/>
  <c r="T26" i="35"/>
  <c r="T27" i="35"/>
  <c r="T28" i="35"/>
  <c r="T29" i="35"/>
  <c r="T30" i="35"/>
  <c r="T31" i="35"/>
  <c r="T32" i="35"/>
  <c r="T33" i="35"/>
  <c r="T34" i="35"/>
  <c r="T35" i="35"/>
  <c r="T36" i="35"/>
  <c r="T37" i="35"/>
  <c r="T38" i="35"/>
  <c r="T39" i="35"/>
  <c r="T40" i="35"/>
  <c r="T41" i="35"/>
  <c r="T42" i="35"/>
  <c r="T43" i="35"/>
  <c r="T44" i="35"/>
  <c r="T45" i="35"/>
  <c r="T46" i="35"/>
  <c r="T47" i="35"/>
  <c r="T48" i="35"/>
  <c r="T49" i="35"/>
  <c r="T50" i="35"/>
  <c r="T51" i="35"/>
  <c r="T52" i="35"/>
  <c r="T53" i="35"/>
  <c r="T54" i="35"/>
  <c r="T55" i="35"/>
  <c r="T56" i="35"/>
  <c r="T57" i="35"/>
  <c r="T58" i="35"/>
  <c r="T59" i="35"/>
  <c r="T60" i="35"/>
  <c r="T61" i="35"/>
  <c r="T62" i="35"/>
  <c r="T63" i="35"/>
  <c r="T64" i="35"/>
  <c r="T65" i="35"/>
  <c r="T66" i="35"/>
  <c r="T67" i="35"/>
  <c r="T68" i="35"/>
  <c r="T69" i="35"/>
  <c r="T70" i="35"/>
  <c r="T71" i="35"/>
  <c r="T72" i="35"/>
  <c r="T73" i="35"/>
  <c r="T74" i="35"/>
  <c r="T75" i="35"/>
  <c r="T76" i="35"/>
  <c r="T77" i="35"/>
  <c r="T78" i="35"/>
  <c r="T79" i="35"/>
  <c r="T80" i="35"/>
  <c r="T81" i="35"/>
  <c r="T82" i="35"/>
  <c r="T83" i="35"/>
  <c r="T84" i="35"/>
  <c r="T85" i="35"/>
  <c r="T86" i="35"/>
  <c r="T87" i="35"/>
  <c r="T88" i="35"/>
  <c r="T89" i="35"/>
  <c r="T90" i="35"/>
  <c r="T91" i="35"/>
  <c r="T92" i="35"/>
  <c r="T93" i="35"/>
  <c r="T94" i="35"/>
  <c r="T95" i="35"/>
  <c r="T96" i="35"/>
  <c r="T97" i="35"/>
  <c r="T98" i="35"/>
  <c r="T99" i="35"/>
  <c r="T100" i="35"/>
  <c r="T101" i="35"/>
  <c r="T102" i="35"/>
  <c r="T103" i="35"/>
  <c r="T104" i="35"/>
  <c r="T105" i="35"/>
  <c r="T106" i="35"/>
  <c r="T107" i="35"/>
  <c r="T108" i="35"/>
  <c r="T109" i="35"/>
  <c r="T110" i="35"/>
  <c r="T111" i="35"/>
  <c r="T112" i="35"/>
  <c r="T113" i="35"/>
  <c r="T114" i="35"/>
  <c r="T115" i="35"/>
  <c r="T116" i="35"/>
  <c r="T117" i="35"/>
  <c r="T118" i="35"/>
  <c r="T119" i="35"/>
  <c r="T120" i="35"/>
  <c r="T121" i="35"/>
  <c r="T122" i="35"/>
  <c r="T123" i="35"/>
  <c r="T124" i="35"/>
  <c r="T125" i="35"/>
  <c r="T126" i="35"/>
  <c r="T127" i="35"/>
  <c r="T128" i="35"/>
  <c r="T129" i="35"/>
  <c r="T130" i="35"/>
  <c r="T131" i="35"/>
  <c r="T132" i="35"/>
  <c r="T133" i="35"/>
  <c r="T134" i="35"/>
  <c r="T135" i="35"/>
  <c r="T136" i="35"/>
  <c r="T137" i="35"/>
  <c r="T138" i="35"/>
  <c r="T139" i="35"/>
  <c r="T140" i="35"/>
  <c r="T141" i="35"/>
  <c r="T142" i="35"/>
  <c r="T143" i="35"/>
  <c r="T144" i="35"/>
  <c r="T145" i="35"/>
  <c r="T146" i="35"/>
  <c r="T147" i="35"/>
  <c r="T148" i="35"/>
  <c r="T149" i="35"/>
  <c r="T150" i="35"/>
  <c r="T151" i="35"/>
  <c r="T152" i="35"/>
  <c r="T153" i="35"/>
  <c r="T154" i="35"/>
  <c r="T155" i="35"/>
  <c r="T156" i="35"/>
  <c r="T157" i="35"/>
  <c r="T158" i="35"/>
  <c r="T159" i="35"/>
  <c r="T160" i="35"/>
  <c r="T161" i="35"/>
  <c r="T162" i="35"/>
  <c r="T163" i="35"/>
  <c r="T164" i="35"/>
  <c r="T165" i="35"/>
  <c r="T166" i="35"/>
  <c r="T167" i="35"/>
  <c r="T168" i="35"/>
  <c r="T169" i="35"/>
  <c r="T170" i="35"/>
  <c r="T171" i="35"/>
  <c r="T172" i="35"/>
  <c r="T173" i="35"/>
  <c r="T174" i="35"/>
  <c r="T175" i="35"/>
  <c r="T176" i="35"/>
  <c r="T177" i="35"/>
  <c r="T178" i="35"/>
  <c r="T179" i="35"/>
  <c r="T180" i="35"/>
  <c r="T181" i="35"/>
  <c r="T182" i="35"/>
  <c r="T183" i="35"/>
  <c r="T184" i="35"/>
  <c r="T185" i="35"/>
  <c r="T186" i="35"/>
  <c r="T187" i="35"/>
  <c r="T188" i="35"/>
  <c r="T189" i="35"/>
  <c r="T190" i="35"/>
  <c r="T191" i="35"/>
  <c r="T192" i="35"/>
  <c r="T193" i="35"/>
  <c r="T194" i="35"/>
  <c r="T195" i="35"/>
  <c r="T196" i="35"/>
  <c r="T197" i="35"/>
  <c r="T198" i="35"/>
  <c r="T199" i="35"/>
  <c r="T200" i="35"/>
  <c r="T201" i="35"/>
  <c r="T202" i="35"/>
  <c r="T203" i="35"/>
  <c r="T204" i="35"/>
  <c r="T205" i="35"/>
  <c r="T206" i="35"/>
  <c r="T207" i="35"/>
  <c r="T208" i="35"/>
  <c r="T209" i="35"/>
  <c r="T210" i="35"/>
  <c r="T211" i="35"/>
  <c r="T212" i="35"/>
  <c r="T213" i="35"/>
  <c r="T214" i="35"/>
  <c r="T215" i="35"/>
  <c r="T216" i="35"/>
  <c r="T217" i="35"/>
  <c r="T218" i="35"/>
  <c r="T219" i="35"/>
  <c r="T220" i="35"/>
  <c r="T221" i="35"/>
  <c r="T222" i="35"/>
  <c r="T223" i="35"/>
  <c r="T224" i="35"/>
  <c r="T225" i="35"/>
  <c r="T226" i="35"/>
  <c r="T227" i="35"/>
  <c r="T228" i="35"/>
  <c r="T229" i="35"/>
  <c r="T230" i="35"/>
  <c r="T231" i="35"/>
  <c r="T232" i="35"/>
  <c r="T233" i="35"/>
  <c r="T234" i="35"/>
  <c r="T235" i="35"/>
  <c r="T236" i="35"/>
  <c r="T237" i="35"/>
  <c r="T238" i="35"/>
  <c r="T239" i="35"/>
  <c r="T240" i="35"/>
  <c r="T241" i="35"/>
  <c r="T242" i="35"/>
  <c r="T243" i="35"/>
  <c r="T244" i="35"/>
  <c r="T245" i="35"/>
  <c r="T246" i="35"/>
  <c r="T247" i="35"/>
  <c r="T248" i="35"/>
  <c r="T249" i="35"/>
  <c r="T250" i="35"/>
  <c r="T251" i="35"/>
  <c r="T252" i="35"/>
  <c r="T253" i="35"/>
  <c r="T254" i="35"/>
  <c r="T255" i="35"/>
  <c r="T256" i="35"/>
  <c r="T257" i="35"/>
  <c r="T258" i="35"/>
  <c r="T259" i="35"/>
  <c r="T260" i="35"/>
  <c r="T261" i="35"/>
  <c r="T262" i="35"/>
  <c r="T263" i="35"/>
  <c r="T264" i="35"/>
  <c r="T265" i="35"/>
  <c r="T266" i="35"/>
  <c r="T267" i="35"/>
  <c r="T268" i="35"/>
  <c r="T269" i="35"/>
  <c r="T270" i="35"/>
  <c r="T271" i="35"/>
  <c r="T272" i="35"/>
  <c r="T273" i="35"/>
  <c r="T274" i="35"/>
  <c r="T275" i="35"/>
  <c r="T276" i="35"/>
  <c r="T277" i="35"/>
  <c r="T278" i="35"/>
  <c r="T279" i="35"/>
  <c r="T280" i="35"/>
  <c r="T281" i="35"/>
  <c r="T282" i="35"/>
  <c r="T283" i="35"/>
  <c r="T284" i="35"/>
  <c r="T285" i="35"/>
  <c r="T286" i="35"/>
  <c r="T287" i="35"/>
  <c r="T288" i="35"/>
  <c r="T289" i="35"/>
  <c r="T290" i="35"/>
  <c r="T291" i="35"/>
  <c r="T292" i="35"/>
  <c r="T293" i="35"/>
  <c r="T294" i="35"/>
  <c r="T295" i="35"/>
  <c r="T296" i="35"/>
  <c r="T297" i="35"/>
  <c r="T298" i="35"/>
  <c r="T299" i="35"/>
  <c r="T300" i="35"/>
  <c r="T301" i="35"/>
  <c r="T302" i="35"/>
  <c r="T303" i="35"/>
  <c r="T304" i="35"/>
  <c r="T305" i="35"/>
  <c r="T306" i="35"/>
  <c r="T307" i="35"/>
  <c r="T308" i="35"/>
  <c r="T309" i="35"/>
  <c r="T310" i="35"/>
  <c r="T311" i="35"/>
  <c r="T312" i="35"/>
  <c r="T313" i="35"/>
  <c r="T314" i="35"/>
  <c r="T315" i="35"/>
  <c r="T316" i="35"/>
  <c r="T317" i="35"/>
  <c r="T318" i="35"/>
  <c r="T319" i="35"/>
  <c r="T320" i="35"/>
  <c r="T321" i="35"/>
  <c r="T322" i="35"/>
  <c r="T323" i="35"/>
  <c r="T324" i="35"/>
  <c r="T325" i="35"/>
  <c r="T326" i="35"/>
  <c r="T327" i="35"/>
  <c r="T328" i="35"/>
  <c r="T329" i="35"/>
  <c r="T330" i="35"/>
  <c r="T331" i="35"/>
  <c r="T332" i="35"/>
  <c r="T333" i="35"/>
  <c r="T334" i="35"/>
  <c r="T335" i="35"/>
  <c r="T336" i="35"/>
  <c r="T337" i="35"/>
  <c r="T338" i="35"/>
  <c r="T339" i="35"/>
  <c r="T340" i="35"/>
  <c r="T341" i="35"/>
  <c r="T342" i="35"/>
  <c r="T343" i="35"/>
  <c r="T344" i="35"/>
  <c r="T345" i="35"/>
  <c r="T346" i="35"/>
  <c r="T347" i="35"/>
  <c r="T348" i="35"/>
  <c r="T349" i="35"/>
  <c r="T350" i="35"/>
  <c r="T351" i="35"/>
  <c r="T352" i="35"/>
  <c r="T353" i="35"/>
  <c r="T354" i="35"/>
  <c r="T355" i="35"/>
  <c r="T356" i="35"/>
  <c r="T357" i="35"/>
  <c r="T358" i="35"/>
  <c r="T359" i="35"/>
  <c r="T360" i="35"/>
  <c r="T361" i="35"/>
  <c r="T362" i="35"/>
  <c r="T363" i="35"/>
  <c r="T364" i="35"/>
  <c r="T365" i="35"/>
  <c r="T366" i="35"/>
  <c r="T367" i="35"/>
  <c r="T368" i="35"/>
  <c r="T369" i="35"/>
  <c r="T370" i="35"/>
  <c r="T371" i="35"/>
  <c r="T372" i="35"/>
  <c r="T373" i="35"/>
  <c r="T374" i="35"/>
  <c r="T375" i="35"/>
  <c r="T376" i="35"/>
  <c r="T377" i="35"/>
  <c r="T378" i="35"/>
  <c r="T379" i="35"/>
  <c r="T380" i="35"/>
  <c r="T381" i="35"/>
  <c r="T382" i="35"/>
  <c r="T383" i="35"/>
  <c r="T384" i="35"/>
  <c r="T385" i="35"/>
  <c r="T386" i="35"/>
  <c r="T387" i="35"/>
  <c r="T388" i="35"/>
  <c r="T389" i="35"/>
  <c r="T390" i="35"/>
  <c r="T391" i="35"/>
  <c r="T392" i="35"/>
  <c r="T393" i="35"/>
  <c r="T394" i="35"/>
  <c r="T395" i="35"/>
  <c r="T396" i="35"/>
  <c r="T397" i="35"/>
  <c r="T398" i="35"/>
  <c r="T399" i="35"/>
  <c r="T400" i="35"/>
  <c r="T401" i="35"/>
  <c r="T402" i="35"/>
  <c r="T403" i="35"/>
  <c r="T404" i="35"/>
  <c r="T405" i="35"/>
  <c r="T406" i="35"/>
  <c r="T407" i="35"/>
  <c r="T408" i="35"/>
  <c r="T409" i="35"/>
  <c r="T410" i="35"/>
  <c r="T411" i="35"/>
  <c r="T412" i="35"/>
  <c r="T413" i="35"/>
  <c r="T414" i="35"/>
  <c r="T415" i="35"/>
  <c r="T416" i="35"/>
  <c r="T417" i="35"/>
  <c r="T418" i="35"/>
  <c r="T419" i="35"/>
  <c r="T420" i="35"/>
  <c r="T421" i="35"/>
  <c r="T422" i="35"/>
  <c r="T423" i="35"/>
  <c r="T424" i="35"/>
  <c r="T425" i="35"/>
  <c r="T426" i="35"/>
  <c r="T427" i="35"/>
  <c r="T428" i="35"/>
  <c r="T429" i="35"/>
  <c r="T430" i="35"/>
  <c r="T431" i="35"/>
  <c r="T432" i="35"/>
  <c r="T433" i="35"/>
  <c r="T434" i="35"/>
  <c r="T435" i="35"/>
  <c r="T436" i="35"/>
  <c r="T437" i="35"/>
  <c r="T438" i="35"/>
  <c r="T439" i="35"/>
  <c r="T440" i="35"/>
  <c r="T441" i="35"/>
  <c r="T442" i="35"/>
  <c r="T443" i="35"/>
  <c r="T444" i="35"/>
  <c r="T445" i="35"/>
  <c r="T446" i="35"/>
  <c r="T447" i="35"/>
  <c r="T448" i="35"/>
  <c r="T449" i="35"/>
  <c r="T450" i="35"/>
  <c r="T451" i="35"/>
  <c r="T452" i="35"/>
  <c r="T453" i="35"/>
  <c r="T454" i="35"/>
  <c r="T455" i="35"/>
  <c r="T456" i="35"/>
  <c r="T457" i="35"/>
  <c r="T458" i="35"/>
  <c r="T459" i="35"/>
  <c r="T460" i="35"/>
  <c r="T461" i="35"/>
  <c r="T462" i="35"/>
  <c r="T463" i="35"/>
  <c r="T464" i="35"/>
  <c r="T465" i="35"/>
  <c r="T466" i="35"/>
  <c r="T467" i="35"/>
  <c r="T468" i="35"/>
  <c r="T469" i="35"/>
  <c r="T470" i="35"/>
  <c r="T471" i="35"/>
  <c r="T472" i="35"/>
  <c r="T473" i="35"/>
  <c r="T474" i="35"/>
  <c r="T475" i="35"/>
  <c r="T476" i="35"/>
  <c r="T477" i="35"/>
  <c r="T478" i="35"/>
  <c r="T479" i="35"/>
  <c r="T480" i="35"/>
  <c r="T481" i="35"/>
  <c r="T482" i="35"/>
  <c r="T483" i="35"/>
  <c r="T484" i="35"/>
  <c r="T485" i="35"/>
  <c r="T486" i="35"/>
  <c r="T487" i="35"/>
  <c r="T488" i="35"/>
  <c r="T489" i="35"/>
  <c r="T490" i="35"/>
  <c r="T491" i="35"/>
  <c r="T492" i="35"/>
  <c r="T493" i="35"/>
  <c r="T494" i="35"/>
  <c r="T495" i="35"/>
  <c r="T496" i="35"/>
  <c r="T497" i="35"/>
  <c r="T498" i="35"/>
  <c r="T499" i="35"/>
  <c r="T500" i="35"/>
  <c r="T501" i="35"/>
  <c r="T502" i="35"/>
  <c r="T503" i="35"/>
  <c r="T504" i="35"/>
  <c r="T505" i="35"/>
  <c r="T506" i="35"/>
  <c r="T507" i="35"/>
  <c r="T508" i="35"/>
  <c r="T509" i="35"/>
  <c r="T510" i="35"/>
  <c r="T511" i="35"/>
  <c r="T512" i="35"/>
  <c r="T513" i="35"/>
  <c r="T514" i="35"/>
  <c r="T515" i="35"/>
  <c r="T516" i="35"/>
  <c r="T517" i="35"/>
  <c r="T518" i="35"/>
  <c r="T519" i="35"/>
  <c r="T520" i="35"/>
  <c r="T521" i="35"/>
  <c r="T522" i="35"/>
  <c r="T523" i="35"/>
  <c r="T524" i="35"/>
  <c r="T525" i="35"/>
  <c r="T526" i="35"/>
  <c r="T527" i="35"/>
  <c r="T528" i="35"/>
  <c r="T529" i="35"/>
  <c r="T530" i="35"/>
  <c r="T531" i="35"/>
  <c r="T532" i="35"/>
  <c r="T533" i="35"/>
  <c r="T534" i="35"/>
  <c r="T535" i="35"/>
  <c r="T536" i="35"/>
  <c r="T537" i="35"/>
  <c r="T538" i="35"/>
  <c r="T539" i="35"/>
  <c r="T540" i="35"/>
  <c r="T541" i="35"/>
  <c r="T542" i="35"/>
  <c r="T543" i="35"/>
  <c r="T544" i="35"/>
  <c r="T545" i="35"/>
  <c r="T546" i="35"/>
  <c r="T547" i="35"/>
  <c r="T548" i="35"/>
  <c r="T549" i="35"/>
  <c r="T550" i="35"/>
  <c r="T551" i="35"/>
  <c r="T552" i="35"/>
  <c r="T553" i="35"/>
  <c r="T554" i="35"/>
  <c r="T555" i="35"/>
  <c r="T556" i="35"/>
  <c r="T557" i="35"/>
  <c r="T558" i="35"/>
  <c r="T559" i="35"/>
  <c r="T560" i="35"/>
  <c r="T561" i="35"/>
  <c r="T562" i="35"/>
  <c r="T563" i="35"/>
  <c r="T564" i="35"/>
  <c r="T565" i="35"/>
  <c r="T566" i="35"/>
  <c r="T567" i="35"/>
  <c r="T568" i="35"/>
  <c r="T569" i="35"/>
  <c r="T570" i="35"/>
  <c r="T571" i="35"/>
  <c r="T572" i="35"/>
  <c r="T573" i="35"/>
  <c r="T574" i="35"/>
  <c r="T575" i="35"/>
  <c r="T576" i="35"/>
  <c r="T577" i="35"/>
  <c r="T578" i="35"/>
  <c r="T579" i="35"/>
  <c r="T580" i="35"/>
  <c r="T581" i="35"/>
  <c r="T582" i="35"/>
  <c r="T583" i="35"/>
  <c r="T584" i="35"/>
  <c r="T585" i="35"/>
  <c r="T586" i="35"/>
  <c r="T587" i="35"/>
  <c r="T588" i="35"/>
  <c r="T589" i="35"/>
  <c r="T590" i="35"/>
  <c r="T591" i="35"/>
  <c r="T592" i="35"/>
  <c r="T593" i="35"/>
  <c r="T594" i="35"/>
  <c r="T595" i="35"/>
  <c r="T596" i="35"/>
  <c r="T597" i="35"/>
  <c r="T598" i="35"/>
  <c r="T599" i="35"/>
  <c r="T600" i="35"/>
  <c r="T601" i="35"/>
  <c r="T602" i="35"/>
  <c r="T603" i="35"/>
  <c r="T604" i="35"/>
  <c r="T605" i="35"/>
  <c r="T606" i="35"/>
  <c r="T607" i="35"/>
  <c r="T608" i="35"/>
  <c r="T609" i="35"/>
  <c r="T610" i="35"/>
  <c r="T611" i="35"/>
  <c r="T612" i="35"/>
  <c r="T613" i="35"/>
  <c r="T614" i="35"/>
  <c r="T615" i="35"/>
  <c r="T616" i="35"/>
  <c r="T617" i="35"/>
  <c r="T618" i="35"/>
  <c r="T619" i="35"/>
  <c r="T620" i="35"/>
  <c r="T621" i="35"/>
  <c r="T622" i="35"/>
  <c r="T623" i="35"/>
  <c r="T624" i="35"/>
  <c r="T625" i="35"/>
  <c r="T626" i="35"/>
  <c r="T627" i="35"/>
  <c r="T628" i="35"/>
  <c r="T629" i="35"/>
  <c r="T630" i="35"/>
  <c r="T631" i="35"/>
  <c r="T632" i="35"/>
  <c r="T633" i="35"/>
  <c r="T634" i="35"/>
  <c r="T635" i="35"/>
  <c r="T636" i="35"/>
  <c r="T637" i="35"/>
  <c r="T638" i="35"/>
  <c r="T639" i="35"/>
  <c r="T640" i="35"/>
  <c r="T641" i="35"/>
  <c r="T642" i="35"/>
  <c r="T643" i="35"/>
  <c r="T644" i="35"/>
  <c r="T645" i="35"/>
  <c r="T646" i="35"/>
  <c r="T647" i="35"/>
  <c r="T648" i="35"/>
  <c r="T649" i="35"/>
  <c r="T650" i="35"/>
  <c r="T651" i="35"/>
  <c r="T652" i="35"/>
  <c r="T653" i="35"/>
  <c r="T654" i="35"/>
  <c r="T655" i="35"/>
  <c r="T656" i="35"/>
  <c r="T657" i="35"/>
  <c r="T658" i="35"/>
  <c r="T659" i="35"/>
  <c r="T660" i="35"/>
  <c r="T661" i="35"/>
  <c r="T662" i="35"/>
  <c r="T663" i="35"/>
  <c r="T664" i="35"/>
  <c r="T665" i="35"/>
  <c r="T666" i="35"/>
  <c r="T667" i="35"/>
  <c r="T668" i="35"/>
  <c r="T669" i="35"/>
  <c r="T670" i="35"/>
  <c r="T671" i="35"/>
  <c r="T672" i="35"/>
  <c r="T673" i="35"/>
  <c r="T674" i="35"/>
  <c r="T675" i="35"/>
  <c r="T676" i="35"/>
  <c r="T677" i="35"/>
  <c r="T678" i="35"/>
  <c r="T679" i="35"/>
  <c r="T680" i="35"/>
  <c r="T681" i="35"/>
  <c r="T682" i="35"/>
  <c r="T683" i="35"/>
  <c r="T684" i="35"/>
  <c r="T685" i="35"/>
  <c r="T686" i="35"/>
  <c r="T687" i="35"/>
  <c r="T688" i="35"/>
  <c r="T689" i="35"/>
  <c r="T690" i="35"/>
  <c r="T691" i="35"/>
  <c r="T692" i="35"/>
  <c r="T693" i="35"/>
  <c r="T694" i="35"/>
  <c r="T695" i="35"/>
  <c r="T696" i="35"/>
  <c r="T697" i="35"/>
  <c r="T698" i="35"/>
  <c r="T699" i="35"/>
  <c r="T700" i="35"/>
  <c r="T701" i="35"/>
  <c r="T702" i="35"/>
  <c r="T703" i="35"/>
  <c r="T704" i="35"/>
  <c r="T705" i="35"/>
  <c r="T706" i="35"/>
  <c r="T707" i="35"/>
  <c r="T708" i="35"/>
  <c r="T709" i="35"/>
  <c r="T710" i="35"/>
  <c r="T711" i="35"/>
  <c r="T712" i="35"/>
  <c r="T713" i="35"/>
  <c r="T714" i="35"/>
  <c r="T715" i="35"/>
  <c r="T716" i="35"/>
  <c r="T717" i="35"/>
  <c r="T718" i="35"/>
  <c r="T719" i="35"/>
  <c r="T720" i="35"/>
  <c r="T721" i="35"/>
  <c r="T722" i="35"/>
  <c r="T723" i="35"/>
  <c r="T724" i="35"/>
  <c r="T725" i="35"/>
  <c r="T726" i="35"/>
  <c r="T727" i="35"/>
  <c r="T728" i="35"/>
  <c r="T729" i="35"/>
  <c r="T730" i="35"/>
  <c r="T731" i="35"/>
  <c r="T732" i="35"/>
  <c r="T733" i="35"/>
  <c r="T734" i="35"/>
  <c r="T735" i="35"/>
  <c r="T736" i="35"/>
  <c r="T737" i="35"/>
  <c r="T738" i="35"/>
  <c r="T739" i="35"/>
  <c r="T740" i="35"/>
  <c r="T741" i="35"/>
  <c r="T742" i="35"/>
  <c r="T743" i="35"/>
  <c r="T744" i="35"/>
  <c r="T745" i="35"/>
  <c r="T746" i="35"/>
  <c r="T747" i="35"/>
  <c r="T748" i="35"/>
  <c r="T749" i="35"/>
  <c r="T750" i="35"/>
  <c r="T751" i="35"/>
  <c r="T752" i="35"/>
  <c r="T753" i="35"/>
  <c r="T754" i="35"/>
  <c r="T755" i="35"/>
  <c r="T756" i="35"/>
  <c r="T757" i="35"/>
  <c r="T758" i="35"/>
  <c r="T759" i="35"/>
  <c r="T760" i="35"/>
  <c r="T761" i="35"/>
  <c r="T762" i="35"/>
  <c r="T763" i="35"/>
  <c r="T764" i="35"/>
  <c r="T765" i="35"/>
  <c r="T766" i="35"/>
  <c r="T767" i="35"/>
  <c r="T768" i="35"/>
  <c r="T769" i="35"/>
  <c r="T770" i="35"/>
  <c r="T771" i="35"/>
  <c r="T772" i="35"/>
  <c r="T773" i="35"/>
  <c r="T774" i="35"/>
  <c r="T775" i="35"/>
  <c r="T776" i="35"/>
  <c r="T777" i="35"/>
  <c r="T778" i="35"/>
  <c r="T779" i="35"/>
  <c r="T780" i="35"/>
  <c r="T781" i="35"/>
  <c r="T782" i="35"/>
  <c r="T783" i="35"/>
  <c r="T784" i="35"/>
  <c r="T785" i="35"/>
  <c r="T786" i="35"/>
  <c r="T787" i="35"/>
  <c r="T788" i="35"/>
  <c r="T789" i="35"/>
  <c r="T790" i="35"/>
  <c r="T791" i="35"/>
  <c r="T792" i="35"/>
  <c r="T793" i="35"/>
  <c r="T794" i="35"/>
  <c r="T795" i="35"/>
  <c r="T796" i="35"/>
  <c r="T797" i="35"/>
  <c r="T798" i="35"/>
  <c r="T799" i="35"/>
  <c r="T800" i="35"/>
  <c r="T801" i="35"/>
  <c r="T802" i="35"/>
  <c r="T803" i="35"/>
  <c r="T804" i="35"/>
  <c r="T805" i="35"/>
  <c r="T806" i="35"/>
  <c r="T807" i="35"/>
  <c r="T808" i="35"/>
  <c r="T809" i="35"/>
  <c r="T810" i="35"/>
  <c r="T811" i="35"/>
  <c r="T812" i="35"/>
  <c r="T813" i="35"/>
  <c r="T814" i="35"/>
  <c r="T815" i="35"/>
  <c r="T816" i="35"/>
  <c r="T817" i="35"/>
  <c r="T818" i="35"/>
  <c r="T819" i="35"/>
  <c r="T820" i="35"/>
  <c r="T821" i="35"/>
  <c r="T822" i="35"/>
  <c r="T823" i="35"/>
  <c r="T824" i="35"/>
  <c r="T825" i="35"/>
  <c r="T826" i="35"/>
  <c r="T827" i="35"/>
  <c r="T828" i="35"/>
  <c r="T829" i="35"/>
  <c r="T830" i="35"/>
  <c r="T831" i="35"/>
  <c r="T832" i="35"/>
  <c r="T833" i="35"/>
  <c r="T834" i="35"/>
  <c r="T835" i="35"/>
  <c r="T836" i="35"/>
  <c r="T837" i="35"/>
  <c r="T838" i="35"/>
  <c r="T839" i="35"/>
  <c r="T840" i="35"/>
  <c r="T841" i="35"/>
  <c r="T842" i="35"/>
  <c r="T843" i="35"/>
  <c r="T844" i="35"/>
  <c r="T845" i="35"/>
  <c r="T846" i="35"/>
  <c r="T847" i="35"/>
  <c r="T848" i="35"/>
  <c r="T849" i="35"/>
  <c r="T850" i="35"/>
  <c r="T851" i="35"/>
  <c r="T852" i="35"/>
  <c r="T853" i="35"/>
  <c r="T854" i="35"/>
  <c r="T855" i="35"/>
  <c r="T856" i="35"/>
  <c r="T857" i="35"/>
  <c r="T858" i="35"/>
  <c r="T859" i="35"/>
  <c r="T860" i="35"/>
  <c r="T861" i="35"/>
  <c r="T862" i="35"/>
  <c r="T863" i="35"/>
  <c r="T864" i="35"/>
  <c r="T865" i="35"/>
  <c r="T866" i="35"/>
  <c r="T867" i="35"/>
  <c r="T868" i="35"/>
  <c r="T869" i="35"/>
  <c r="T870" i="35"/>
  <c r="T871" i="35"/>
  <c r="T872" i="35"/>
  <c r="T873" i="35"/>
  <c r="T874" i="35"/>
  <c r="T875" i="35"/>
  <c r="T876" i="35"/>
  <c r="T877" i="35"/>
  <c r="T878" i="35"/>
  <c r="T879" i="35"/>
  <c r="T880" i="35"/>
  <c r="T881" i="35"/>
  <c r="T882" i="35"/>
  <c r="T883" i="35"/>
  <c r="T884" i="35"/>
  <c r="T885" i="35"/>
  <c r="T886" i="35"/>
  <c r="T887" i="35"/>
  <c r="T888" i="35"/>
  <c r="T889" i="35"/>
  <c r="T890" i="35"/>
  <c r="T891" i="35"/>
  <c r="T892" i="35"/>
  <c r="T893" i="35"/>
  <c r="T894" i="35"/>
  <c r="T895" i="35"/>
  <c r="T896" i="35"/>
  <c r="T897" i="35"/>
  <c r="T898" i="35"/>
  <c r="T899" i="35"/>
  <c r="T900" i="35"/>
  <c r="T901" i="35"/>
  <c r="T902" i="35"/>
  <c r="T903" i="35"/>
  <c r="T904" i="35"/>
  <c r="T905" i="35"/>
  <c r="T906" i="35"/>
  <c r="T907" i="35"/>
  <c r="T908" i="35"/>
  <c r="T909" i="35"/>
  <c r="T910" i="35"/>
  <c r="T911" i="35"/>
  <c r="T912" i="35"/>
  <c r="T913" i="35"/>
  <c r="T914" i="35"/>
  <c r="T915" i="35"/>
  <c r="T916" i="35"/>
  <c r="T917" i="35"/>
  <c r="T918" i="35"/>
  <c r="T919" i="35"/>
  <c r="T920" i="35"/>
  <c r="T921" i="35"/>
  <c r="T922" i="35"/>
  <c r="T923" i="35"/>
  <c r="T924" i="35"/>
  <c r="T925" i="35"/>
  <c r="T926" i="35"/>
  <c r="T927" i="35"/>
  <c r="T928" i="35"/>
  <c r="T929" i="35"/>
  <c r="T930" i="35"/>
  <c r="T931" i="35"/>
  <c r="T932" i="35"/>
  <c r="T933" i="35"/>
  <c r="T934" i="35"/>
  <c r="T935" i="35"/>
  <c r="T936" i="35"/>
  <c r="T937" i="35"/>
  <c r="T938" i="35"/>
  <c r="T939" i="35"/>
  <c r="T940" i="35"/>
  <c r="T941" i="35"/>
  <c r="T942" i="35"/>
  <c r="T943" i="35"/>
  <c r="T944" i="35"/>
  <c r="T945" i="35"/>
  <c r="T946" i="35"/>
  <c r="T947" i="35"/>
  <c r="T948" i="35"/>
  <c r="T949" i="35"/>
  <c r="T950" i="35"/>
  <c r="T951" i="35"/>
  <c r="T952" i="35"/>
  <c r="T953" i="35"/>
  <c r="T954" i="35"/>
  <c r="T955" i="35"/>
  <c r="T956" i="35"/>
  <c r="T957" i="35"/>
  <c r="T958" i="35"/>
  <c r="T959" i="35"/>
  <c r="T960" i="35"/>
  <c r="T961" i="35"/>
  <c r="T962" i="35"/>
  <c r="T963" i="35"/>
  <c r="T964" i="35"/>
  <c r="T965" i="35"/>
  <c r="T966" i="35"/>
  <c r="T967" i="35"/>
  <c r="T968" i="35"/>
  <c r="T969" i="35"/>
  <c r="T970" i="35"/>
  <c r="T971" i="35"/>
  <c r="T972" i="35"/>
  <c r="T973" i="35"/>
  <c r="T974" i="35"/>
  <c r="T975" i="35"/>
  <c r="T976" i="35"/>
  <c r="T977" i="35"/>
  <c r="T978" i="35"/>
  <c r="T979" i="35"/>
  <c r="T980" i="35"/>
  <c r="T981" i="35"/>
  <c r="T982" i="35"/>
  <c r="T983" i="35"/>
  <c r="T984" i="35"/>
  <c r="T985" i="35"/>
  <c r="T986" i="35"/>
  <c r="T987" i="35"/>
  <c r="T988" i="35"/>
  <c r="T989" i="35"/>
  <c r="T990" i="35"/>
  <c r="T991" i="35"/>
  <c r="T992" i="35"/>
  <c r="T993" i="35"/>
  <c r="T994" i="35"/>
  <c r="T995" i="35"/>
  <c r="T996" i="35"/>
  <c r="T997" i="35"/>
  <c r="T998" i="35"/>
  <c r="T999" i="35"/>
  <c r="T1000" i="35"/>
  <c r="T1001" i="35"/>
  <c r="T1002" i="35"/>
  <c r="T1003" i="35"/>
  <c r="T1004" i="35"/>
  <c r="T1005" i="35"/>
  <c r="T1006" i="35"/>
  <c r="T1007" i="35"/>
  <c r="T1008" i="35"/>
  <c r="T1009" i="35"/>
  <c r="T1010" i="35"/>
  <c r="T1011" i="35"/>
  <c r="T1012" i="35"/>
  <c r="T1013" i="35"/>
  <c r="T1014" i="35"/>
  <c r="T1015" i="35"/>
  <c r="T1016" i="35"/>
  <c r="T1017" i="35"/>
  <c r="T1018" i="35"/>
  <c r="T1019" i="35"/>
  <c r="T1020" i="35"/>
  <c r="T1021" i="35"/>
  <c r="T1022" i="35"/>
  <c r="T1023" i="35"/>
  <c r="T1024" i="35"/>
  <c r="T1025" i="35"/>
  <c r="T1026" i="35"/>
  <c r="T1027" i="35"/>
  <c r="T1028" i="35"/>
  <c r="T1029" i="35"/>
  <c r="T1030" i="35"/>
  <c r="T1031" i="35"/>
  <c r="T1032" i="35"/>
  <c r="T1033" i="35"/>
  <c r="T1034" i="35"/>
  <c r="T1035" i="35"/>
  <c r="T1036" i="35"/>
  <c r="T1037" i="35"/>
  <c r="T1038" i="35"/>
  <c r="T1039" i="35"/>
  <c r="T1040" i="35"/>
  <c r="T1041" i="35"/>
  <c r="T1042" i="35"/>
  <c r="T1043" i="35"/>
  <c r="T1044" i="35"/>
  <c r="T1045" i="35"/>
  <c r="T1046" i="35"/>
  <c r="T1047" i="35"/>
  <c r="T1048" i="35"/>
  <c r="T1049" i="35"/>
  <c r="T1050" i="35"/>
  <c r="T1051" i="35"/>
  <c r="T1052" i="35"/>
  <c r="T1053" i="35"/>
  <c r="T1054" i="35"/>
  <c r="T1055" i="35"/>
  <c r="T1056" i="35"/>
  <c r="T1057" i="35"/>
  <c r="T1058" i="35"/>
  <c r="T1059" i="35"/>
  <c r="T1060" i="35"/>
  <c r="T1061" i="35"/>
  <c r="T1062" i="35"/>
  <c r="T1063" i="35"/>
  <c r="T1064" i="35"/>
  <c r="T1065" i="35"/>
  <c r="T1066" i="35"/>
  <c r="T1067" i="35"/>
  <c r="T1068" i="35"/>
  <c r="T1069" i="35"/>
  <c r="T1070" i="35"/>
  <c r="T1071" i="35"/>
  <c r="T1072" i="35"/>
  <c r="T1073" i="35"/>
  <c r="T1074" i="35"/>
  <c r="T1075" i="35"/>
  <c r="T1076" i="35"/>
  <c r="T1077" i="35"/>
  <c r="T1078" i="35"/>
  <c r="T1079" i="35"/>
  <c r="T1080" i="35"/>
  <c r="T1081" i="35"/>
  <c r="T1082" i="35"/>
  <c r="T1083" i="35"/>
  <c r="T1084" i="35"/>
  <c r="T1085" i="35"/>
  <c r="T1086" i="35"/>
  <c r="T1087" i="35"/>
  <c r="T1088" i="35"/>
  <c r="T1089" i="35"/>
  <c r="T1090" i="35"/>
  <c r="T1091" i="35"/>
  <c r="T1092" i="35"/>
  <c r="T1093" i="35"/>
  <c r="T1094" i="35"/>
  <c r="T1095" i="35"/>
  <c r="T1096" i="35"/>
  <c r="T1097" i="35"/>
  <c r="T1098" i="35"/>
  <c r="T1099" i="35"/>
  <c r="T1100" i="35"/>
  <c r="T1101" i="35"/>
  <c r="T1102" i="35"/>
  <c r="T1103" i="35"/>
  <c r="T1104" i="35"/>
  <c r="T1105" i="35"/>
  <c r="T1106" i="35"/>
  <c r="T1107" i="35"/>
  <c r="T1108" i="35"/>
  <c r="T1109" i="35"/>
  <c r="T1110" i="35"/>
  <c r="T1111" i="35"/>
  <c r="T1112" i="35"/>
  <c r="T1113" i="35"/>
  <c r="T1114" i="35"/>
  <c r="T1115" i="35"/>
  <c r="T1116" i="35"/>
  <c r="T1117" i="35"/>
  <c r="T1118" i="35"/>
  <c r="T1119" i="35"/>
  <c r="T1120" i="35"/>
  <c r="T1121" i="35"/>
  <c r="T1122" i="35"/>
  <c r="T1123" i="35"/>
  <c r="T1124" i="35"/>
  <c r="T1125" i="35"/>
  <c r="T1126" i="35"/>
  <c r="T1127" i="35"/>
  <c r="T1128" i="35"/>
  <c r="T1129" i="35"/>
  <c r="T1130" i="35"/>
  <c r="T1131" i="35"/>
  <c r="T1132" i="35"/>
  <c r="T1133" i="35"/>
  <c r="T1134" i="35"/>
  <c r="T1135" i="35"/>
  <c r="T1136" i="35"/>
  <c r="T1137" i="35"/>
  <c r="T1138" i="35"/>
  <c r="T1139" i="35"/>
  <c r="T1140" i="35"/>
  <c r="T1141" i="35"/>
  <c r="T1142" i="35"/>
  <c r="T1143" i="35"/>
  <c r="T1144" i="35"/>
  <c r="T1145" i="35"/>
  <c r="T1146" i="35"/>
  <c r="T1147" i="35"/>
  <c r="T1148" i="35"/>
  <c r="T1149" i="35"/>
  <c r="T1150" i="35"/>
  <c r="T1151" i="35"/>
  <c r="T1152" i="35"/>
  <c r="T1153" i="35"/>
  <c r="T1154" i="35"/>
  <c r="T1155" i="35"/>
  <c r="T1156" i="35"/>
  <c r="T1157" i="35"/>
  <c r="T1158" i="35"/>
  <c r="T1159" i="35"/>
  <c r="T1160" i="35"/>
  <c r="T1161" i="35"/>
  <c r="T1162" i="35"/>
  <c r="T1163" i="35"/>
  <c r="T1164" i="35"/>
  <c r="T1165" i="35"/>
  <c r="T1166" i="35"/>
  <c r="T1167" i="35"/>
  <c r="T1168" i="35"/>
  <c r="T1169" i="35"/>
  <c r="T1170" i="35"/>
  <c r="T1171" i="35"/>
  <c r="T1172" i="35"/>
  <c r="T1173" i="35"/>
  <c r="T1174" i="35"/>
  <c r="T1175" i="35"/>
  <c r="T1176" i="35"/>
  <c r="T1177" i="35"/>
  <c r="T1178" i="35"/>
  <c r="T1179" i="35"/>
  <c r="T1180" i="35"/>
  <c r="T1181" i="35"/>
  <c r="T1182" i="35"/>
  <c r="T1183" i="35"/>
  <c r="T1184" i="35"/>
  <c r="T1185" i="35"/>
  <c r="T1186" i="35"/>
  <c r="T1187" i="35"/>
  <c r="T1188" i="35"/>
  <c r="T1189" i="35"/>
  <c r="T1190" i="35"/>
  <c r="T1191" i="35"/>
  <c r="T1192" i="35"/>
  <c r="T1193" i="35"/>
  <c r="T1194" i="35"/>
  <c r="T1195" i="35"/>
  <c r="T1196" i="35"/>
  <c r="T1197" i="35"/>
  <c r="T1198" i="35"/>
  <c r="T1199" i="35"/>
  <c r="T1200" i="35"/>
  <c r="T1201" i="35"/>
  <c r="T1202" i="35"/>
  <c r="T1203" i="35"/>
  <c r="T1204" i="35"/>
  <c r="T1205" i="35"/>
  <c r="T1206" i="35"/>
  <c r="T1207" i="35"/>
  <c r="T1208" i="35"/>
  <c r="T1209" i="35"/>
  <c r="T1210" i="35"/>
  <c r="T1211" i="35"/>
  <c r="T1212" i="35"/>
  <c r="T1213" i="35"/>
  <c r="T1214" i="35"/>
  <c r="T1215" i="35"/>
  <c r="T1216" i="35"/>
  <c r="T1217" i="35"/>
  <c r="T1218" i="35"/>
  <c r="T1219" i="35"/>
  <c r="T1220" i="35"/>
  <c r="T1221" i="35"/>
  <c r="T1222" i="35"/>
  <c r="T1223" i="35"/>
  <c r="T1224" i="35"/>
  <c r="T1225" i="35"/>
  <c r="T1226" i="35"/>
  <c r="T1227" i="35"/>
  <c r="T1228" i="35"/>
  <c r="T1229" i="35"/>
  <c r="T1230" i="35"/>
  <c r="T1231" i="35"/>
  <c r="T1232" i="35"/>
  <c r="T1233" i="35"/>
  <c r="T1234" i="35"/>
  <c r="T1235" i="35"/>
  <c r="T1236" i="35"/>
  <c r="T1237" i="35"/>
  <c r="T1238" i="35"/>
  <c r="T1239" i="35"/>
  <c r="T1240" i="35"/>
  <c r="T1241" i="35"/>
  <c r="T1242" i="35"/>
  <c r="T1243" i="35"/>
  <c r="T1244" i="35"/>
  <c r="T1245" i="35"/>
  <c r="T1246" i="35"/>
  <c r="T1247" i="35"/>
  <c r="T1248" i="35"/>
  <c r="T1249" i="35"/>
  <c r="T1250" i="35"/>
  <c r="T1251" i="35"/>
  <c r="T1252" i="35"/>
  <c r="T1253" i="35"/>
  <c r="T1254" i="35"/>
  <c r="T1255" i="35"/>
  <c r="T1256" i="35"/>
  <c r="T1257" i="35"/>
  <c r="T1258" i="35"/>
  <c r="T1259" i="35"/>
  <c r="T1260" i="35"/>
  <c r="T1261" i="35"/>
  <c r="T1262" i="35"/>
  <c r="T1263" i="35"/>
  <c r="T1264" i="35"/>
  <c r="T1265" i="35"/>
  <c r="T1266" i="35"/>
  <c r="T1267" i="35"/>
  <c r="T1268" i="35"/>
  <c r="T1269" i="35"/>
  <c r="T1270" i="35"/>
  <c r="T1271" i="35"/>
  <c r="T1272" i="35"/>
  <c r="T1273" i="35"/>
  <c r="T1274" i="35"/>
  <c r="T1275" i="35"/>
  <c r="T1276" i="35"/>
  <c r="T1277" i="35"/>
  <c r="T1278" i="35"/>
  <c r="T1279" i="35"/>
  <c r="T1280" i="35"/>
  <c r="T1281" i="35"/>
  <c r="T1282" i="35"/>
  <c r="T1283" i="35"/>
  <c r="T1284" i="35"/>
  <c r="T1285" i="35"/>
  <c r="T1286" i="35"/>
  <c r="T1287" i="35"/>
  <c r="T1288" i="35"/>
  <c r="T1289" i="35"/>
  <c r="T1290" i="35"/>
  <c r="T1291" i="35"/>
  <c r="T1292" i="35"/>
  <c r="T1293" i="35"/>
  <c r="T1294" i="35"/>
  <c r="T1295" i="35"/>
  <c r="T1296" i="35"/>
  <c r="T1297" i="35"/>
  <c r="T1298" i="35"/>
  <c r="T1299" i="35"/>
  <c r="T1300" i="35"/>
  <c r="T1301" i="35"/>
  <c r="T1302" i="35"/>
  <c r="T1303" i="35"/>
  <c r="T1304" i="35"/>
  <c r="T1305" i="35"/>
  <c r="T1306" i="35"/>
  <c r="T1307" i="35"/>
  <c r="T1308" i="35"/>
  <c r="T1309" i="35"/>
  <c r="T1310" i="35"/>
  <c r="T1311" i="35"/>
  <c r="T1312" i="35"/>
  <c r="T1313" i="35"/>
  <c r="T1314" i="35"/>
  <c r="T1315" i="35"/>
  <c r="T1316" i="35"/>
  <c r="T1317" i="35"/>
  <c r="T1318" i="35"/>
  <c r="T1319" i="35"/>
  <c r="T1320" i="35"/>
  <c r="T1321" i="35"/>
  <c r="T1322" i="35"/>
  <c r="T1323" i="35"/>
  <c r="T1324" i="35"/>
  <c r="T1325" i="35"/>
  <c r="T1326" i="35"/>
  <c r="T1327" i="35"/>
  <c r="T1328" i="35"/>
  <c r="T1329" i="35"/>
  <c r="T1330" i="35"/>
  <c r="T1331" i="35"/>
  <c r="T1332" i="35"/>
  <c r="T1333" i="35"/>
  <c r="T1334" i="35"/>
  <c r="T1335" i="35"/>
  <c r="T1336" i="35"/>
  <c r="T1337" i="35"/>
  <c r="T1338" i="35"/>
  <c r="T1339" i="35"/>
  <c r="T1340" i="35"/>
  <c r="T1341" i="35"/>
  <c r="T1342" i="35"/>
  <c r="T1343" i="35"/>
  <c r="T1344" i="35"/>
  <c r="T1345" i="35"/>
  <c r="T1346" i="35"/>
  <c r="T1347" i="35"/>
  <c r="T1348" i="35"/>
  <c r="T1349" i="35"/>
  <c r="T1350" i="35"/>
  <c r="T1351" i="35"/>
  <c r="T1352" i="35"/>
  <c r="T1353" i="35"/>
  <c r="T1354" i="35"/>
  <c r="T1355" i="35"/>
  <c r="T1356" i="35"/>
  <c r="T1357" i="35"/>
  <c r="T1358" i="35"/>
  <c r="T1359" i="35"/>
  <c r="T1360" i="35"/>
  <c r="T1361" i="35"/>
  <c r="T1362" i="35"/>
  <c r="T1363" i="35"/>
  <c r="T1364" i="35"/>
  <c r="T1365" i="35"/>
  <c r="T1366" i="35"/>
  <c r="T1367" i="35"/>
  <c r="T1368" i="35"/>
  <c r="T1369" i="35"/>
  <c r="T1370" i="35"/>
  <c r="T1371" i="35"/>
  <c r="T1372" i="35"/>
  <c r="T1373" i="35"/>
  <c r="T1374" i="35"/>
  <c r="T1375" i="35"/>
  <c r="T1376" i="35"/>
  <c r="T1377" i="35"/>
  <c r="T1378" i="35"/>
  <c r="T1379" i="35"/>
  <c r="T1380" i="35"/>
  <c r="T1381" i="35"/>
  <c r="T1382" i="35"/>
  <c r="T1383" i="35"/>
  <c r="T1384" i="35"/>
  <c r="T1385" i="35"/>
  <c r="T1386" i="35"/>
  <c r="T1387" i="35"/>
  <c r="T1388" i="35"/>
  <c r="T1389" i="35"/>
  <c r="T1390" i="35"/>
  <c r="T1391" i="35"/>
  <c r="T1392" i="35"/>
  <c r="T1393" i="35"/>
  <c r="T1394" i="35"/>
  <c r="T1395" i="35"/>
  <c r="T1396" i="35"/>
  <c r="T1397" i="35"/>
  <c r="T1398" i="35"/>
  <c r="T1399" i="35"/>
  <c r="T1400" i="35"/>
  <c r="T1401" i="35"/>
  <c r="T1402" i="35"/>
  <c r="T1403" i="35"/>
  <c r="T1404" i="35"/>
  <c r="T1405" i="35"/>
  <c r="T1406" i="35"/>
  <c r="T1407" i="35"/>
  <c r="T1408" i="35"/>
  <c r="T1409" i="35"/>
  <c r="T1410" i="35"/>
  <c r="T1411" i="35"/>
  <c r="T1412" i="35"/>
  <c r="T1413" i="35"/>
  <c r="T1414" i="35"/>
  <c r="T1415" i="35"/>
  <c r="T1416" i="35"/>
  <c r="T1417" i="35"/>
  <c r="T1418" i="35"/>
  <c r="T1419" i="35"/>
  <c r="T1420" i="35"/>
  <c r="T1421" i="35"/>
  <c r="T1422" i="35"/>
  <c r="T1423" i="35"/>
  <c r="T1424" i="35"/>
  <c r="T1425" i="35"/>
  <c r="T1426" i="35"/>
  <c r="T1427" i="35"/>
  <c r="T1428" i="35"/>
  <c r="T1429" i="35"/>
  <c r="T1430" i="35"/>
  <c r="T1431" i="35"/>
  <c r="T1432" i="35"/>
  <c r="T1433" i="35"/>
  <c r="T1434" i="35"/>
  <c r="T1435" i="35"/>
  <c r="T1436" i="35"/>
  <c r="T1437" i="35"/>
  <c r="T1438" i="35"/>
  <c r="T1439" i="35"/>
  <c r="T1440" i="35"/>
  <c r="T1441" i="35"/>
  <c r="T1442" i="35"/>
  <c r="T1443" i="35"/>
  <c r="T1444" i="35"/>
  <c r="T1445" i="35"/>
  <c r="T1446" i="35"/>
  <c r="T1447" i="35"/>
  <c r="T1448" i="35"/>
  <c r="T1449" i="35"/>
  <c r="T1450" i="35"/>
  <c r="T1451" i="35"/>
  <c r="T1452" i="35"/>
  <c r="T1453" i="35"/>
  <c r="T1454" i="35"/>
  <c r="T1455" i="35"/>
  <c r="T1456" i="35"/>
  <c r="T1457" i="35"/>
  <c r="T1458" i="35"/>
  <c r="T1459" i="35"/>
  <c r="T1460" i="35"/>
  <c r="T1461" i="35"/>
  <c r="T1462" i="35"/>
  <c r="T1463" i="35"/>
  <c r="T1464" i="35"/>
  <c r="T1465" i="35"/>
  <c r="T1466" i="35"/>
  <c r="T1467" i="35"/>
  <c r="T1468" i="35"/>
  <c r="T1469" i="35"/>
  <c r="T1470" i="35"/>
  <c r="T1471" i="35"/>
  <c r="T1472" i="35"/>
  <c r="T1473" i="35"/>
  <c r="T1474" i="35"/>
  <c r="T1475" i="35"/>
  <c r="T1476" i="35"/>
  <c r="T1477" i="35"/>
  <c r="T1478" i="35"/>
  <c r="T1479" i="35"/>
  <c r="T1480" i="35"/>
  <c r="T1481" i="35"/>
  <c r="T1482" i="35"/>
  <c r="T1483" i="35"/>
  <c r="T1484" i="35"/>
  <c r="T1485" i="35"/>
  <c r="T1486" i="35"/>
  <c r="T1487" i="35"/>
  <c r="T1488" i="35"/>
  <c r="T1489" i="35"/>
  <c r="T1490" i="35"/>
  <c r="T1491" i="35"/>
  <c r="T1492" i="35"/>
  <c r="T1493" i="35"/>
  <c r="T1494" i="35"/>
  <c r="T1495" i="35"/>
  <c r="T1496" i="35"/>
  <c r="T1497" i="35"/>
  <c r="T1498" i="35"/>
  <c r="T1499" i="35"/>
  <c r="T1500" i="35"/>
  <c r="T1501" i="35"/>
  <c r="T1502" i="35"/>
  <c r="T1503" i="35"/>
  <c r="T1504" i="35"/>
  <c r="T1505" i="35"/>
  <c r="T1506" i="35"/>
  <c r="T1507" i="35"/>
  <c r="T1508" i="35"/>
  <c r="T1509" i="35"/>
  <c r="T1510" i="35"/>
  <c r="T1511" i="35"/>
  <c r="T1512" i="35"/>
  <c r="T1513" i="35"/>
  <c r="T1514" i="35"/>
  <c r="T1515" i="35"/>
  <c r="T1516" i="35"/>
  <c r="T1517" i="35"/>
  <c r="T1518" i="35"/>
  <c r="T1519" i="35"/>
  <c r="T1520" i="35"/>
  <c r="T1521" i="35"/>
  <c r="T1522" i="35"/>
  <c r="T1523" i="35"/>
  <c r="T1524" i="35"/>
  <c r="T1525" i="35"/>
  <c r="T1526" i="35"/>
  <c r="T1527" i="35"/>
  <c r="T1528" i="35"/>
  <c r="T1529" i="35"/>
  <c r="T1530" i="35"/>
  <c r="T1531" i="35"/>
  <c r="T1532" i="35"/>
  <c r="T1533" i="35"/>
  <c r="T1534" i="35"/>
  <c r="T1535" i="35"/>
  <c r="T1536" i="35"/>
  <c r="T1537" i="35"/>
  <c r="T1538" i="35"/>
  <c r="T1539" i="35"/>
  <c r="T1540" i="35"/>
  <c r="T1541" i="35"/>
  <c r="T1542" i="35"/>
  <c r="T1543" i="35"/>
  <c r="T1544" i="35"/>
  <c r="T1545" i="35"/>
  <c r="T1546" i="35"/>
  <c r="T1547" i="35"/>
  <c r="T1548" i="35"/>
  <c r="T1549" i="35"/>
  <c r="T1550" i="35"/>
  <c r="T1551" i="35"/>
  <c r="T1552" i="35"/>
  <c r="T1553" i="35"/>
  <c r="T1554" i="35"/>
  <c r="T1555" i="35"/>
  <c r="T1556" i="35"/>
  <c r="T1557" i="35"/>
  <c r="T1558" i="35"/>
  <c r="T1559" i="35"/>
  <c r="T1560" i="35"/>
  <c r="T1561" i="35"/>
  <c r="T1562" i="35"/>
  <c r="T1563" i="35"/>
  <c r="T1564" i="35"/>
  <c r="T1565" i="35"/>
  <c r="T1566" i="35"/>
  <c r="T1567" i="35"/>
  <c r="T1568" i="35"/>
  <c r="T1569" i="35"/>
  <c r="T1570" i="35"/>
  <c r="T1571" i="35"/>
  <c r="T1572" i="35"/>
  <c r="T1573" i="35"/>
  <c r="T1574" i="35"/>
  <c r="T1575" i="35"/>
  <c r="T1576" i="35"/>
  <c r="T1577" i="35"/>
  <c r="T1578" i="35"/>
  <c r="T1579" i="35"/>
  <c r="T1580" i="35"/>
  <c r="T1581" i="35"/>
  <c r="T1582" i="35"/>
  <c r="T1583" i="35"/>
  <c r="T1584" i="35"/>
  <c r="T1585" i="35"/>
  <c r="T1586" i="35"/>
  <c r="T1587" i="35"/>
  <c r="T1588" i="35"/>
  <c r="T1589" i="35"/>
  <c r="T1590" i="35"/>
  <c r="T1591" i="35"/>
  <c r="T1592" i="35"/>
  <c r="T1593" i="35"/>
  <c r="T1594" i="35"/>
  <c r="T1595" i="35"/>
  <c r="T1596" i="35"/>
  <c r="T1597" i="35"/>
  <c r="T1598" i="35"/>
  <c r="T1599" i="35"/>
  <c r="T1600" i="35"/>
  <c r="T1601" i="35"/>
  <c r="T1602" i="35"/>
  <c r="T1603" i="35"/>
  <c r="T1604" i="35"/>
  <c r="T1605" i="35"/>
  <c r="T1606" i="35"/>
  <c r="T1607" i="35"/>
  <c r="T1608" i="35"/>
  <c r="T1609" i="35"/>
  <c r="T1610" i="35"/>
  <c r="T1611" i="35"/>
  <c r="T1612" i="35"/>
  <c r="T1613" i="35"/>
  <c r="T1614" i="35"/>
  <c r="T1615" i="35"/>
  <c r="T1616" i="35"/>
  <c r="T1617" i="35"/>
  <c r="T1618" i="35"/>
  <c r="T1619" i="35"/>
  <c r="T1620" i="35"/>
  <c r="T1621" i="35"/>
  <c r="T1622" i="35"/>
  <c r="T1623" i="35"/>
  <c r="T1624" i="35"/>
  <c r="T1625" i="35"/>
  <c r="T1626" i="35"/>
  <c r="T1627" i="35"/>
  <c r="T1628" i="35"/>
  <c r="T1629" i="35"/>
  <c r="T1630" i="35"/>
  <c r="T1631" i="35"/>
  <c r="T1632" i="35"/>
  <c r="T1633" i="35"/>
  <c r="T1634" i="35"/>
  <c r="T1635" i="35"/>
  <c r="T1636" i="35"/>
  <c r="T1637" i="35"/>
  <c r="T1638" i="35"/>
  <c r="T1639" i="35"/>
  <c r="T1640" i="35"/>
  <c r="T1641" i="35"/>
  <c r="T1642" i="35"/>
  <c r="T1643" i="35"/>
  <c r="T1644" i="35"/>
  <c r="T1645" i="35"/>
  <c r="T1646" i="35"/>
  <c r="T1647" i="35"/>
  <c r="T1648" i="35"/>
  <c r="T1649" i="35"/>
  <c r="T1650" i="35"/>
  <c r="T1651" i="35"/>
  <c r="T1652" i="35"/>
  <c r="T1653" i="35"/>
  <c r="T1654" i="35"/>
  <c r="T1655" i="35"/>
  <c r="T1656" i="35"/>
  <c r="T1657" i="35"/>
  <c r="T1658" i="35"/>
  <c r="T1659" i="35"/>
  <c r="T1660" i="35"/>
  <c r="T1661" i="35"/>
  <c r="T1662" i="35"/>
  <c r="T1663" i="35"/>
  <c r="T1664" i="35"/>
  <c r="T1665" i="35"/>
  <c r="T1666" i="35"/>
  <c r="T1667" i="35"/>
  <c r="T1668" i="35"/>
  <c r="T1669" i="35"/>
  <c r="T1670" i="35"/>
  <c r="T1671" i="35"/>
  <c r="T1672" i="35"/>
  <c r="T1673" i="35"/>
  <c r="T1674" i="35"/>
  <c r="T1675" i="35"/>
  <c r="T1676" i="35"/>
  <c r="T1677" i="35"/>
  <c r="T1678" i="35"/>
  <c r="T1679" i="35"/>
  <c r="T1680" i="35"/>
  <c r="T1681" i="35"/>
  <c r="T1682" i="35"/>
  <c r="T1683" i="35"/>
  <c r="T1684" i="35"/>
  <c r="T1685" i="35"/>
  <c r="T1686" i="35"/>
  <c r="T1687" i="35"/>
  <c r="T1688" i="35"/>
  <c r="T1689" i="35"/>
  <c r="T1690" i="35"/>
  <c r="T1691" i="35"/>
  <c r="T1692" i="35"/>
  <c r="T1693" i="35"/>
  <c r="T1694" i="35"/>
  <c r="T1695" i="35"/>
  <c r="T1696" i="35"/>
  <c r="T1697" i="35"/>
  <c r="T1698" i="35"/>
  <c r="T1699" i="35"/>
  <c r="T1700" i="35"/>
  <c r="T1701" i="35"/>
  <c r="T1702" i="35"/>
  <c r="T1703" i="35"/>
  <c r="T1704" i="35"/>
  <c r="T1705" i="35"/>
  <c r="T1706" i="35"/>
  <c r="T1707" i="35"/>
  <c r="T1708" i="35"/>
  <c r="T1709" i="35"/>
  <c r="T1710" i="35"/>
  <c r="T1711" i="35"/>
  <c r="T1712" i="35"/>
  <c r="T1713" i="35"/>
  <c r="T1714" i="35"/>
  <c r="T1715" i="35"/>
  <c r="T1716" i="35"/>
  <c r="T1717" i="35"/>
  <c r="T1718" i="35"/>
  <c r="T1719" i="35"/>
  <c r="T1720" i="35"/>
  <c r="T1721" i="35"/>
  <c r="T1722" i="35"/>
  <c r="T1723" i="35"/>
  <c r="T1724" i="35"/>
  <c r="T1725" i="35"/>
  <c r="T1726" i="35"/>
  <c r="T1727" i="35"/>
  <c r="T1728" i="35"/>
  <c r="T1729" i="35"/>
  <c r="T1730" i="35"/>
  <c r="T1731" i="35"/>
  <c r="T1732" i="35"/>
  <c r="T1733" i="35"/>
  <c r="T1734" i="35"/>
  <c r="T1735" i="35"/>
  <c r="T1736" i="35"/>
  <c r="T1737" i="35"/>
  <c r="T1738" i="35"/>
  <c r="T1739" i="35"/>
  <c r="T1740" i="35"/>
  <c r="T1741" i="35"/>
  <c r="T1742" i="35"/>
  <c r="T1743" i="35"/>
  <c r="T1744" i="35"/>
  <c r="T1745" i="35"/>
  <c r="T1746" i="35"/>
  <c r="T1747" i="35"/>
  <c r="T1748" i="35"/>
  <c r="T1749" i="35"/>
  <c r="T1750" i="35"/>
  <c r="T1751" i="35"/>
  <c r="T1752" i="35"/>
  <c r="T1753" i="35"/>
  <c r="T1754" i="35"/>
  <c r="T1755" i="35"/>
  <c r="T1756" i="35"/>
  <c r="T1757" i="35"/>
  <c r="T1758" i="35"/>
  <c r="T1759" i="35"/>
  <c r="T1760" i="35"/>
  <c r="T1761" i="35"/>
  <c r="T1762" i="35"/>
  <c r="T1763" i="35"/>
  <c r="T1764" i="35"/>
  <c r="T1765" i="35"/>
  <c r="T1766" i="35"/>
  <c r="T1767" i="35"/>
  <c r="T1768" i="35"/>
  <c r="T1769" i="35"/>
  <c r="T1770" i="35"/>
  <c r="T1771" i="35"/>
  <c r="T1772" i="35"/>
  <c r="T1773" i="35"/>
  <c r="T1774" i="35"/>
  <c r="T1775" i="35"/>
  <c r="T1776" i="35"/>
  <c r="T1777" i="35"/>
  <c r="T1778" i="35"/>
  <c r="T1779" i="35"/>
  <c r="T1780" i="35"/>
  <c r="T1781" i="35"/>
  <c r="T1782" i="35"/>
  <c r="T1783" i="35"/>
  <c r="T1784" i="35"/>
  <c r="T1785" i="35"/>
  <c r="T1786" i="35"/>
  <c r="T1787" i="35"/>
  <c r="T1788" i="35"/>
  <c r="T1789" i="35"/>
  <c r="T1790" i="35"/>
  <c r="T1791" i="35"/>
  <c r="T1792" i="35"/>
  <c r="T1793" i="35"/>
  <c r="T1794" i="35"/>
  <c r="T1795" i="35"/>
  <c r="T1796" i="35"/>
  <c r="T1797" i="35"/>
  <c r="T1798" i="35"/>
  <c r="T1799" i="35"/>
  <c r="T1800" i="35"/>
  <c r="T1801" i="35"/>
  <c r="T1802" i="35"/>
  <c r="T1803" i="35"/>
  <c r="T1804" i="35"/>
  <c r="T1805" i="35"/>
  <c r="T1806" i="35"/>
  <c r="T1807" i="35"/>
  <c r="T1808" i="35"/>
  <c r="T1809" i="35"/>
  <c r="T1810" i="35"/>
  <c r="T1811" i="35"/>
  <c r="T1812" i="35"/>
  <c r="T1813" i="35"/>
  <c r="T1814" i="35"/>
  <c r="T1815" i="35"/>
  <c r="T1816" i="35"/>
  <c r="T1817" i="35"/>
  <c r="T1818" i="35"/>
  <c r="T1819" i="35"/>
  <c r="T1820" i="35"/>
  <c r="T1821" i="35"/>
  <c r="T1822" i="35"/>
  <c r="T1823" i="35"/>
  <c r="T1824" i="35"/>
  <c r="T1825" i="35"/>
  <c r="T1826" i="35"/>
  <c r="T1827" i="35"/>
  <c r="T1828" i="35"/>
  <c r="T1829" i="35"/>
  <c r="T1830" i="35"/>
  <c r="T1831" i="35"/>
  <c r="T1832" i="35"/>
  <c r="T1833" i="35"/>
  <c r="T1834" i="35"/>
  <c r="T1835" i="35"/>
  <c r="T1836" i="35"/>
  <c r="T1837" i="35"/>
  <c r="T1838" i="35"/>
  <c r="T1839" i="35"/>
  <c r="T1840" i="35"/>
  <c r="T1841" i="35"/>
  <c r="T1842" i="35"/>
  <c r="T1843" i="35"/>
  <c r="T1844" i="35"/>
  <c r="T1845" i="35"/>
  <c r="T1846" i="35"/>
  <c r="T1847" i="35"/>
  <c r="T1848" i="35"/>
  <c r="T1849" i="35"/>
  <c r="T1850" i="35"/>
  <c r="T1851" i="35"/>
  <c r="T1852" i="35"/>
  <c r="T1853" i="35"/>
  <c r="T1854" i="35"/>
  <c r="T1855" i="35"/>
  <c r="T1856" i="35"/>
  <c r="T1857" i="35"/>
  <c r="T1858" i="35"/>
  <c r="T1859" i="35"/>
  <c r="T1860" i="35"/>
  <c r="T1861" i="35"/>
  <c r="T1862" i="35"/>
  <c r="T1863" i="35"/>
  <c r="T1864" i="35"/>
  <c r="T1865" i="35"/>
  <c r="T1866" i="35"/>
  <c r="T1867" i="35"/>
  <c r="T1868" i="35"/>
  <c r="T1869" i="35"/>
  <c r="T1870" i="35"/>
  <c r="T1871" i="35"/>
  <c r="T1872" i="35"/>
  <c r="T1873" i="35"/>
  <c r="T1874" i="35"/>
  <c r="T1875" i="35"/>
  <c r="T1876" i="35"/>
  <c r="T1877" i="35"/>
  <c r="T1878" i="35"/>
  <c r="T1879" i="35"/>
  <c r="T1880" i="35"/>
  <c r="T1881" i="35"/>
  <c r="T1882" i="35"/>
  <c r="T1883" i="35"/>
  <c r="T1884" i="35"/>
  <c r="T1885" i="35"/>
  <c r="T1886" i="35"/>
  <c r="T1887" i="35"/>
  <c r="T1888" i="35"/>
  <c r="T1889" i="35"/>
  <c r="T1890" i="35"/>
  <c r="T1891" i="35"/>
  <c r="T1892" i="35"/>
  <c r="T1893" i="35"/>
  <c r="T1894" i="35"/>
  <c r="T1895" i="35"/>
  <c r="T1896" i="35"/>
  <c r="T1897" i="35"/>
  <c r="T1898" i="35"/>
  <c r="T1899" i="35"/>
  <c r="T1900" i="35"/>
  <c r="T1901" i="35"/>
  <c r="T1902" i="35"/>
  <c r="T1903" i="35"/>
  <c r="T1904" i="35"/>
  <c r="T1905" i="35"/>
  <c r="T1906" i="35"/>
  <c r="T1907" i="35"/>
  <c r="T1908" i="35"/>
  <c r="T1909" i="35"/>
  <c r="T1910" i="35"/>
  <c r="T1911" i="35"/>
  <c r="T1912" i="35"/>
  <c r="T1913" i="35"/>
  <c r="T1914" i="35"/>
  <c r="T1915" i="35"/>
  <c r="T1916" i="35"/>
  <c r="T1917" i="35"/>
  <c r="T1918" i="35"/>
  <c r="T1919" i="35"/>
  <c r="T1920" i="35"/>
  <c r="T1921" i="35"/>
  <c r="T1922" i="35"/>
  <c r="T1923" i="35"/>
  <c r="T1924" i="35"/>
  <c r="T1925" i="35"/>
  <c r="T1926" i="35"/>
  <c r="T1927" i="35"/>
  <c r="T1928" i="35"/>
  <c r="T1929" i="35"/>
  <c r="T1930" i="35"/>
  <c r="T1931" i="35"/>
  <c r="T1932" i="35"/>
  <c r="T1933" i="35"/>
  <c r="T1934" i="35"/>
  <c r="T1935" i="35"/>
  <c r="T1936" i="35"/>
  <c r="T1937" i="35"/>
  <c r="T1938" i="35"/>
  <c r="T1939" i="35"/>
  <c r="T1940" i="35"/>
  <c r="T1941" i="35"/>
  <c r="T1942" i="35"/>
  <c r="T1943" i="35"/>
  <c r="T1944" i="35"/>
  <c r="T1945" i="35"/>
  <c r="T1946" i="35"/>
  <c r="T1947" i="35"/>
  <c r="T1948" i="35"/>
  <c r="T1949" i="35"/>
  <c r="T1950" i="35"/>
  <c r="T1951" i="35"/>
  <c r="T1952" i="35"/>
  <c r="T1953" i="35"/>
  <c r="T1954" i="35"/>
  <c r="T1955" i="35"/>
  <c r="T1956" i="35"/>
  <c r="T1957" i="35"/>
  <c r="T1958" i="35"/>
  <c r="T1959" i="35"/>
  <c r="T1960" i="35"/>
  <c r="T1961" i="35"/>
  <c r="T1962" i="35"/>
  <c r="T1963" i="35"/>
  <c r="T1964" i="35"/>
  <c r="T1965" i="35"/>
  <c r="T1966" i="35"/>
  <c r="T1967" i="35"/>
  <c r="T1968" i="35"/>
  <c r="T1969" i="35"/>
  <c r="T1970" i="35"/>
  <c r="T1971" i="35"/>
  <c r="T1972" i="35"/>
  <c r="T1973" i="35"/>
  <c r="T1974" i="35"/>
  <c r="T1975" i="35"/>
  <c r="T1976" i="35"/>
  <c r="T1977" i="35"/>
  <c r="T1978" i="35"/>
  <c r="T1979" i="35"/>
  <c r="T1980" i="35"/>
  <c r="T1981" i="35"/>
  <c r="T1982" i="35"/>
  <c r="T1983" i="35"/>
  <c r="T1984" i="35"/>
  <c r="T1985" i="35"/>
  <c r="T1986" i="35"/>
  <c r="T1987" i="35"/>
  <c r="T1988" i="35"/>
  <c r="T1989" i="35"/>
  <c r="T1990" i="35"/>
  <c r="T1991" i="35"/>
  <c r="T1992" i="35"/>
  <c r="T1993" i="35"/>
  <c r="T1994" i="35"/>
  <c r="T1995" i="35"/>
  <c r="T1996" i="35"/>
  <c r="T1997" i="35"/>
  <c r="T1998" i="35"/>
  <c r="T1999" i="35"/>
  <c r="T2000" i="35"/>
  <c r="T2001" i="35"/>
  <c r="T2002" i="35"/>
  <c r="T2003" i="35"/>
  <c r="T2004" i="35"/>
  <c r="T2005" i="35"/>
  <c r="T2006" i="35"/>
  <c r="T2007" i="35"/>
  <c r="T2008" i="35"/>
  <c r="T2009" i="35"/>
  <c r="T2010" i="35"/>
  <c r="T2011" i="35"/>
  <c r="T2012" i="35"/>
  <c r="T2013" i="35"/>
  <c r="T2014" i="35"/>
  <c r="T2015" i="35"/>
  <c r="T2016" i="35"/>
  <c r="T2017" i="35"/>
  <c r="T2018" i="35"/>
  <c r="T2019" i="35"/>
  <c r="T2020" i="35"/>
  <c r="T2021" i="35"/>
  <c r="T2022" i="35"/>
  <c r="T2023" i="35"/>
  <c r="T2024" i="35"/>
  <c r="T2025" i="35"/>
  <c r="T2026" i="35"/>
  <c r="T2027" i="35"/>
  <c r="T2028" i="35"/>
  <c r="T2029" i="35"/>
  <c r="T2030" i="35"/>
  <c r="T2031" i="35"/>
  <c r="T2032" i="35"/>
  <c r="T2033" i="35"/>
  <c r="T2034" i="35"/>
  <c r="T2035" i="35"/>
  <c r="T2036" i="35"/>
  <c r="T2037" i="35"/>
  <c r="T2038" i="35"/>
  <c r="T2039" i="35"/>
  <c r="T2040" i="35"/>
  <c r="T2041" i="35"/>
  <c r="T2042" i="35"/>
  <c r="T2043" i="35"/>
  <c r="T2044" i="35"/>
  <c r="T2045" i="35"/>
  <c r="T2046" i="35"/>
  <c r="T2047" i="35"/>
  <c r="T2048" i="35"/>
  <c r="T2049" i="35"/>
  <c r="T2050" i="35"/>
  <c r="T2051" i="35"/>
  <c r="T2052" i="35"/>
  <c r="T2053" i="35"/>
  <c r="T2054" i="35"/>
  <c r="T2055" i="35"/>
  <c r="T2056" i="35"/>
  <c r="T2057" i="35"/>
  <c r="T2058" i="35"/>
  <c r="T2059" i="35"/>
  <c r="T2060" i="35"/>
  <c r="T2061" i="35"/>
  <c r="T2062" i="35"/>
  <c r="T2063" i="35"/>
  <c r="T2064" i="35"/>
  <c r="T2065" i="35"/>
  <c r="T2066" i="35"/>
  <c r="T2067" i="35"/>
  <c r="T2068" i="35"/>
  <c r="T2069" i="35"/>
  <c r="T2070" i="35"/>
  <c r="T2071" i="35"/>
  <c r="T2072" i="35"/>
  <c r="T2073" i="35"/>
  <c r="T2074" i="35"/>
  <c r="T2075" i="35"/>
  <c r="T2076" i="35"/>
  <c r="T2077" i="35"/>
  <c r="T2078" i="35"/>
  <c r="T2079" i="35"/>
  <c r="T2080" i="35"/>
  <c r="T2081" i="35"/>
  <c r="T2082" i="35"/>
  <c r="T2083" i="35"/>
  <c r="T2084" i="35"/>
  <c r="T2085" i="35"/>
  <c r="T2086" i="35"/>
  <c r="T2087" i="35"/>
  <c r="T2088" i="35"/>
  <c r="T2089" i="35"/>
  <c r="T2090" i="35"/>
  <c r="T2091" i="35"/>
  <c r="T2092" i="35"/>
  <c r="T2093" i="35"/>
  <c r="T2094" i="35"/>
  <c r="T2095" i="35"/>
  <c r="T2096" i="35"/>
  <c r="T2097" i="35"/>
  <c r="T2098" i="35"/>
  <c r="T2099" i="35"/>
  <c r="T2100" i="35"/>
  <c r="T2101" i="35"/>
  <c r="T2102" i="35"/>
  <c r="T2103" i="35"/>
  <c r="T2104" i="35"/>
  <c r="T2105" i="35"/>
  <c r="T2106" i="35"/>
  <c r="T2107" i="35"/>
  <c r="T2108" i="35"/>
  <c r="T2109" i="35"/>
  <c r="T2110" i="35"/>
  <c r="T2111" i="35"/>
  <c r="T2112" i="35"/>
  <c r="T2113" i="35"/>
  <c r="T2114" i="35"/>
  <c r="T2115" i="35"/>
  <c r="T2116" i="35"/>
  <c r="T2117" i="35"/>
  <c r="T2118" i="35"/>
  <c r="T2119" i="35"/>
  <c r="T2120" i="35"/>
  <c r="T2121" i="35"/>
  <c r="T2122" i="35"/>
  <c r="T2123" i="35"/>
  <c r="T2124" i="35"/>
  <c r="T2125" i="35"/>
  <c r="T2126" i="35"/>
  <c r="T2127" i="35"/>
  <c r="T2128" i="35"/>
  <c r="T2129" i="35"/>
  <c r="T2130" i="35"/>
  <c r="T2131" i="35"/>
  <c r="T2132" i="35"/>
  <c r="T2133" i="35"/>
  <c r="T2134" i="35"/>
  <c r="T2135" i="35"/>
  <c r="T2136" i="35"/>
  <c r="T2137" i="35"/>
  <c r="T2138" i="35"/>
  <c r="T2139" i="35"/>
  <c r="T2140" i="35"/>
  <c r="T2141" i="35"/>
  <c r="T2142" i="35"/>
  <c r="T2143" i="35"/>
  <c r="T2144" i="35"/>
  <c r="T2145" i="35"/>
  <c r="T2146" i="35"/>
  <c r="T2147" i="35"/>
  <c r="T2148" i="35"/>
  <c r="T2149" i="35"/>
  <c r="T2150" i="35"/>
  <c r="T2151" i="35"/>
  <c r="T2152" i="35"/>
  <c r="T2153" i="35"/>
  <c r="T2154" i="35"/>
  <c r="T2155" i="35"/>
  <c r="T2156" i="35"/>
  <c r="T2157" i="35"/>
  <c r="T2158" i="35"/>
  <c r="T2159" i="35"/>
  <c r="T2160" i="35"/>
  <c r="T2161" i="35"/>
  <c r="T2162" i="35"/>
  <c r="T2163" i="35"/>
  <c r="T2164" i="35"/>
  <c r="T2165" i="35"/>
  <c r="T2166" i="35"/>
  <c r="T2167" i="35"/>
  <c r="T2168" i="35"/>
  <c r="T2169" i="35"/>
  <c r="T2170" i="35"/>
  <c r="T2171" i="35"/>
  <c r="T2172" i="35"/>
  <c r="T2173" i="35"/>
  <c r="T2174" i="35"/>
  <c r="T2175" i="35"/>
  <c r="T2176" i="35"/>
  <c r="T2177" i="35"/>
  <c r="T2178" i="35"/>
  <c r="T2179" i="35"/>
  <c r="T2180" i="35"/>
  <c r="T2181" i="35"/>
  <c r="T2182" i="35"/>
  <c r="T2183" i="35"/>
  <c r="T2184" i="35"/>
  <c r="T2185" i="35"/>
  <c r="T2186" i="35"/>
  <c r="T2187" i="35"/>
  <c r="T2188" i="35"/>
  <c r="T2189" i="35"/>
  <c r="T2190" i="35"/>
  <c r="T2191" i="35"/>
  <c r="T2192" i="35"/>
  <c r="T2193" i="35"/>
  <c r="T2194" i="35"/>
  <c r="T2195" i="35"/>
  <c r="T2196" i="35"/>
  <c r="T2197" i="35"/>
  <c r="T2198" i="35"/>
  <c r="T2199" i="35"/>
  <c r="T2200" i="35"/>
  <c r="T2201" i="35"/>
  <c r="T2202" i="35"/>
  <c r="T2203" i="35"/>
  <c r="T2204" i="35"/>
  <c r="T2205" i="35"/>
  <c r="T2206" i="35"/>
  <c r="T2207" i="35"/>
  <c r="T2208" i="35"/>
  <c r="T2209" i="35"/>
  <c r="T2210" i="35"/>
  <c r="T2211" i="35"/>
  <c r="T2212" i="35"/>
  <c r="T2213" i="35"/>
  <c r="T2214" i="35"/>
  <c r="T2215" i="35"/>
  <c r="T2216" i="35"/>
  <c r="T2217" i="35"/>
  <c r="T2218" i="35"/>
  <c r="T2219" i="35"/>
  <c r="T2220" i="35"/>
  <c r="T2221" i="35"/>
  <c r="T2222" i="35"/>
  <c r="T2223" i="35"/>
  <c r="T2224" i="35"/>
  <c r="T2225" i="35"/>
  <c r="T2226" i="35"/>
  <c r="T2227" i="35"/>
  <c r="T2228" i="35"/>
  <c r="T2229" i="35"/>
  <c r="T2230" i="35"/>
  <c r="T2231" i="35"/>
  <c r="T2232" i="35"/>
  <c r="T2233" i="35"/>
  <c r="T2234" i="35"/>
  <c r="T2235" i="35"/>
  <c r="T2236" i="35"/>
  <c r="T2237" i="35"/>
  <c r="T2238" i="35"/>
  <c r="T2239" i="35"/>
  <c r="T2240" i="35"/>
  <c r="T2241" i="35"/>
  <c r="T2242" i="35"/>
  <c r="T2243" i="35"/>
  <c r="T2244" i="35"/>
  <c r="T2245" i="35"/>
  <c r="T2246" i="35"/>
  <c r="T2247" i="35"/>
  <c r="T2248" i="35"/>
  <c r="T2249" i="35"/>
  <c r="T2250" i="35"/>
  <c r="T2251" i="35"/>
  <c r="T2252" i="35"/>
  <c r="T2253" i="35"/>
  <c r="T2254" i="35"/>
  <c r="T2255" i="35"/>
  <c r="T2256" i="35"/>
  <c r="T2257" i="35"/>
  <c r="T2258" i="35"/>
  <c r="T2259" i="35"/>
  <c r="T2260" i="35"/>
  <c r="T2261" i="35"/>
  <c r="T2262" i="35"/>
  <c r="T2263" i="35"/>
  <c r="T2264" i="35"/>
  <c r="T2265" i="35"/>
  <c r="T2266" i="35"/>
  <c r="T2267" i="35"/>
  <c r="T2268" i="35"/>
  <c r="T2269" i="35"/>
  <c r="T2270" i="35"/>
  <c r="T2271" i="35"/>
  <c r="T2272" i="35"/>
  <c r="T2273" i="35"/>
  <c r="T2274" i="35"/>
  <c r="T2275" i="35"/>
  <c r="T2276" i="35"/>
  <c r="T2277" i="35"/>
  <c r="T2278" i="35"/>
  <c r="T2279" i="35"/>
  <c r="T2280" i="35"/>
  <c r="T2281" i="35"/>
  <c r="T2282" i="35"/>
  <c r="T2283" i="35"/>
  <c r="T2284" i="35"/>
  <c r="T2285" i="35"/>
  <c r="T2286" i="35"/>
  <c r="T2287" i="35"/>
  <c r="T2288" i="35"/>
  <c r="T2289" i="35"/>
  <c r="T2290" i="35"/>
  <c r="T2291" i="35"/>
  <c r="T2292" i="35"/>
  <c r="T2293" i="35"/>
  <c r="T2294" i="35"/>
  <c r="T2295" i="35"/>
  <c r="T2296" i="35"/>
  <c r="T2297" i="35"/>
  <c r="T2298" i="35"/>
  <c r="T2299" i="35"/>
  <c r="T2300" i="35"/>
  <c r="T2301" i="35"/>
  <c r="T2302" i="35"/>
  <c r="T2303" i="35"/>
  <c r="T2304" i="35"/>
  <c r="T2305" i="35"/>
  <c r="T2306" i="35"/>
  <c r="T2307" i="35"/>
  <c r="T2308" i="35"/>
  <c r="T2309" i="35"/>
  <c r="T2310" i="35"/>
  <c r="T2311" i="35"/>
  <c r="T2312" i="35"/>
  <c r="T2313" i="35"/>
  <c r="T2314" i="35"/>
  <c r="T2315" i="35"/>
  <c r="T2316" i="35"/>
  <c r="T2317" i="35"/>
  <c r="T2318" i="35"/>
  <c r="T2319" i="35"/>
  <c r="T2320" i="35"/>
  <c r="T2321" i="35"/>
  <c r="T2322" i="35"/>
  <c r="T2323" i="35"/>
  <c r="T2324" i="35"/>
  <c r="T2325" i="35"/>
  <c r="T2326" i="35"/>
  <c r="T2327" i="35"/>
  <c r="T2328" i="35"/>
  <c r="T2329" i="35"/>
  <c r="T2330" i="35"/>
  <c r="T2331" i="35"/>
  <c r="T2332" i="35"/>
  <c r="T2333" i="35"/>
  <c r="T2334" i="35"/>
  <c r="T2335" i="35"/>
  <c r="T2336" i="35"/>
  <c r="T2337" i="35"/>
  <c r="T2338" i="35"/>
  <c r="T2339" i="35"/>
  <c r="T2340" i="35"/>
  <c r="T2341" i="35"/>
  <c r="T2342" i="35"/>
  <c r="T2343" i="35"/>
  <c r="T2344" i="35"/>
  <c r="T2345" i="35"/>
  <c r="T2346" i="35"/>
  <c r="T2347" i="35"/>
  <c r="T2348" i="35"/>
  <c r="T2349" i="35"/>
  <c r="T2350" i="35"/>
  <c r="T2351" i="35"/>
  <c r="T2352" i="35"/>
  <c r="T2353" i="35"/>
  <c r="T2354" i="35"/>
  <c r="T2355" i="35"/>
  <c r="T2356" i="35"/>
  <c r="T2357" i="35"/>
  <c r="T2358" i="35"/>
  <c r="T2359" i="35"/>
  <c r="T2360" i="35"/>
  <c r="T2361" i="35"/>
  <c r="T2362" i="35"/>
  <c r="T2363" i="35"/>
  <c r="T2364" i="35"/>
  <c r="T2365" i="35"/>
  <c r="T2366" i="35"/>
  <c r="T2367" i="35"/>
  <c r="T2368" i="35"/>
  <c r="T2369" i="35"/>
  <c r="T2370" i="35"/>
  <c r="T2371" i="35"/>
  <c r="T2372" i="35"/>
  <c r="T2373" i="35"/>
  <c r="T2374" i="35"/>
  <c r="T2375" i="35"/>
  <c r="T2376" i="35"/>
  <c r="T2377" i="35"/>
  <c r="T2378" i="35"/>
  <c r="T2379" i="35"/>
  <c r="T2380" i="35"/>
  <c r="T2381" i="35"/>
  <c r="T2382" i="35"/>
  <c r="T2383" i="35"/>
  <c r="T2384" i="35"/>
  <c r="T2385" i="35"/>
  <c r="T2386" i="35"/>
  <c r="T2387" i="35"/>
  <c r="T2388" i="35"/>
  <c r="T2389" i="35"/>
  <c r="T2390" i="35"/>
  <c r="T2391" i="35"/>
  <c r="T2392" i="35"/>
  <c r="T2393" i="35"/>
  <c r="T2394" i="35"/>
  <c r="T2395" i="35"/>
  <c r="T2396" i="35"/>
  <c r="T2397" i="35"/>
  <c r="T2398" i="35"/>
  <c r="T2399" i="35"/>
  <c r="T2400" i="35"/>
  <c r="T2401" i="35"/>
  <c r="T2402" i="35"/>
  <c r="T2403" i="35"/>
  <c r="T2404" i="35"/>
  <c r="T2405" i="35"/>
  <c r="T2406" i="35"/>
  <c r="T2407" i="35"/>
  <c r="T2408" i="35"/>
  <c r="T2409" i="35"/>
  <c r="T2410" i="35"/>
  <c r="T2411" i="35"/>
  <c r="T2412" i="35"/>
  <c r="T2413" i="35"/>
  <c r="T2414" i="35"/>
  <c r="T2415" i="35"/>
  <c r="T2416" i="35"/>
  <c r="T2417" i="35"/>
  <c r="T2418" i="35"/>
  <c r="T2419" i="35"/>
  <c r="T2420" i="35"/>
  <c r="T2421" i="35"/>
  <c r="T2422" i="35"/>
  <c r="T2423" i="35"/>
  <c r="T2424" i="35"/>
  <c r="T2425" i="35"/>
  <c r="T2426" i="35"/>
  <c r="T2427" i="35"/>
  <c r="T2428" i="35"/>
  <c r="T2429" i="35"/>
  <c r="T2430" i="35"/>
  <c r="T2431" i="35"/>
  <c r="T2432" i="35"/>
  <c r="T2433" i="35"/>
  <c r="T2434" i="35"/>
  <c r="T2435" i="35"/>
  <c r="T2436" i="35"/>
  <c r="T2437" i="35"/>
  <c r="T2438" i="35"/>
  <c r="T2439" i="35"/>
  <c r="T2440" i="35"/>
  <c r="T2441" i="35"/>
  <c r="T2442" i="35"/>
  <c r="T2443" i="35"/>
  <c r="T2444" i="35"/>
  <c r="T2445" i="35"/>
  <c r="T2446" i="35"/>
  <c r="T2447" i="35"/>
  <c r="T2448" i="35"/>
  <c r="T2449" i="35"/>
  <c r="T2450" i="35"/>
  <c r="T2451" i="35"/>
  <c r="T2452" i="35"/>
  <c r="T2453" i="35"/>
  <c r="T2454" i="35"/>
  <c r="T2455" i="35"/>
  <c r="T2456" i="35"/>
  <c r="T2457" i="35"/>
  <c r="T2458" i="35"/>
  <c r="T2459" i="35"/>
  <c r="T2460" i="35"/>
  <c r="T2461" i="35"/>
  <c r="T2462" i="35"/>
  <c r="T2463" i="35"/>
  <c r="T2464" i="35"/>
  <c r="T2465" i="35"/>
  <c r="T2466" i="35"/>
  <c r="T2467" i="35"/>
  <c r="T2468" i="35"/>
  <c r="T2469" i="35"/>
  <c r="T2470" i="35"/>
  <c r="T2471" i="35"/>
  <c r="T2472" i="35"/>
  <c r="T2473" i="35"/>
  <c r="T2474" i="35"/>
  <c r="T2475" i="35"/>
  <c r="T2476" i="35"/>
  <c r="T2477" i="35"/>
  <c r="T2478" i="35"/>
  <c r="T2479" i="35"/>
  <c r="T2480" i="35"/>
  <c r="T2481" i="35"/>
  <c r="T2482" i="35"/>
  <c r="T2483" i="35"/>
  <c r="T2484" i="35"/>
  <c r="T2485" i="35"/>
  <c r="T2486" i="35"/>
  <c r="T2487" i="35"/>
  <c r="T2488" i="35"/>
  <c r="T2489" i="35"/>
  <c r="T2490" i="35"/>
  <c r="T2491" i="35"/>
  <c r="T2492" i="35"/>
  <c r="T2493" i="35"/>
  <c r="T2494" i="35"/>
  <c r="T2495" i="35"/>
  <c r="T2496" i="35"/>
  <c r="T2497" i="35"/>
  <c r="T2498" i="35"/>
  <c r="T2499" i="35"/>
  <c r="T2500" i="35"/>
  <c r="T2501" i="35"/>
  <c r="T2502" i="35"/>
  <c r="T2503" i="35"/>
  <c r="T2504" i="35"/>
  <c r="T2505" i="35"/>
  <c r="T2506" i="35"/>
  <c r="T2507" i="35"/>
  <c r="T2508" i="35"/>
  <c r="T2509" i="35"/>
  <c r="T2510" i="35"/>
  <c r="T2511" i="35"/>
  <c r="T2512" i="35"/>
  <c r="T2513" i="35"/>
  <c r="T2514" i="35"/>
  <c r="T2515" i="35"/>
  <c r="T2516" i="35"/>
  <c r="T2517" i="35"/>
  <c r="T2518" i="35"/>
  <c r="T2519" i="35"/>
  <c r="T2520" i="35"/>
  <c r="T2521" i="35"/>
  <c r="T2522" i="35"/>
  <c r="T2523" i="35"/>
  <c r="T2524" i="35"/>
  <c r="T2525" i="35"/>
  <c r="T2526" i="35"/>
  <c r="T2527" i="35"/>
  <c r="T2528" i="35"/>
  <c r="T2529" i="35"/>
  <c r="T2530" i="35"/>
  <c r="T2531" i="35"/>
  <c r="T2532" i="35"/>
  <c r="T2533" i="35"/>
  <c r="T2534" i="35"/>
  <c r="T2535" i="35"/>
  <c r="T2536" i="35"/>
  <c r="T2537" i="35"/>
  <c r="T2538" i="35"/>
  <c r="T2539" i="35"/>
  <c r="T2540" i="35"/>
  <c r="T2541" i="35"/>
  <c r="T2542" i="35"/>
  <c r="T2543" i="35"/>
  <c r="T2544" i="35"/>
  <c r="T2545" i="35"/>
  <c r="T2546" i="35"/>
  <c r="T2547" i="35"/>
  <c r="T2548" i="35"/>
  <c r="T2549" i="35"/>
  <c r="T2550" i="35"/>
  <c r="T2551" i="35"/>
  <c r="T2552" i="35"/>
  <c r="T2553" i="35"/>
  <c r="T2554" i="35"/>
  <c r="T2555" i="35"/>
  <c r="T2556" i="35"/>
  <c r="T2557" i="35"/>
  <c r="T2558" i="35"/>
  <c r="T2559" i="35"/>
  <c r="T2560" i="35"/>
  <c r="T2561" i="35"/>
  <c r="T2562" i="35"/>
  <c r="T2563" i="35"/>
  <c r="T2564" i="35"/>
  <c r="T2565" i="35"/>
  <c r="T2566" i="35"/>
  <c r="T2567" i="35"/>
  <c r="T2568" i="35"/>
  <c r="T2569" i="35"/>
  <c r="T2570" i="35"/>
  <c r="T2571" i="35"/>
  <c r="T2572" i="35"/>
  <c r="T2573" i="35"/>
  <c r="T2574" i="35"/>
  <c r="T2575" i="35"/>
  <c r="T2576" i="35"/>
  <c r="T2577" i="35"/>
  <c r="T2578" i="35"/>
  <c r="T2579" i="35"/>
  <c r="T2580" i="35"/>
  <c r="T2581" i="35"/>
  <c r="T2582" i="35"/>
  <c r="T2583" i="35"/>
  <c r="T2584" i="35"/>
  <c r="T2585" i="35"/>
  <c r="T2586" i="35"/>
  <c r="T2587" i="35"/>
  <c r="T2588" i="35"/>
  <c r="T2589" i="35"/>
  <c r="T2590" i="35"/>
  <c r="T2591" i="35"/>
  <c r="T2592" i="35"/>
  <c r="T2593" i="35"/>
  <c r="T2594" i="35"/>
  <c r="T2595" i="35"/>
  <c r="T2596" i="35"/>
  <c r="T2597" i="35"/>
  <c r="T2598" i="35"/>
  <c r="T2599" i="35"/>
  <c r="T2600" i="35"/>
  <c r="T2601" i="35"/>
  <c r="T2602" i="35"/>
  <c r="T2603" i="35"/>
  <c r="T2604" i="35"/>
  <c r="T2605" i="35"/>
  <c r="T2606" i="35"/>
  <c r="T2607" i="35"/>
  <c r="T2608" i="35"/>
  <c r="T2609" i="35"/>
  <c r="T2610" i="35"/>
  <c r="T2611" i="35"/>
  <c r="T2612" i="35"/>
  <c r="T2613" i="35"/>
  <c r="T2614" i="35"/>
  <c r="T2615" i="35"/>
  <c r="T2616" i="35"/>
  <c r="T2617" i="35"/>
  <c r="T2618" i="35"/>
  <c r="T2619" i="35"/>
  <c r="T2620" i="35"/>
  <c r="T2621" i="35"/>
  <c r="T2622" i="35"/>
  <c r="T2623" i="35"/>
  <c r="T2624" i="35"/>
  <c r="T2625" i="35"/>
  <c r="T2626" i="35"/>
  <c r="T2627" i="35"/>
  <c r="T2628" i="35"/>
  <c r="T2629" i="35"/>
  <c r="T2630" i="35"/>
  <c r="T2631" i="35"/>
  <c r="T2632" i="35"/>
  <c r="T2633" i="35"/>
  <c r="T2634" i="35"/>
  <c r="T2635" i="35"/>
  <c r="T2636" i="35"/>
  <c r="T2637" i="35"/>
  <c r="T2638" i="35"/>
  <c r="T2639" i="35"/>
  <c r="T2640" i="35"/>
  <c r="T2641" i="35"/>
  <c r="T2642" i="35"/>
  <c r="T2643" i="35"/>
  <c r="T2644" i="35"/>
  <c r="T2645" i="35"/>
  <c r="T2646" i="35"/>
  <c r="T2647" i="35"/>
  <c r="T2648" i="35"/>
  <c r="T2649" i="35"/>
  <c r="T2650" i="35"/>
  <c r="T2651" i="35"/>
  <c r="T2652" i="35"/>
  <c r="T2653" i="35"/>
  <c r="T2654" i="35"/>
  <c r="T2655" i="35"/>
  <c r="T2656" i="35"/>
  <c r="T2657" i="35"/>
  <c r="T2658" i="35"/>
  <c r="T2659" i="35"/>
  <c r="T2660" i="35"/>
  <c r="T2661" i="35"/>
  <c r="T2662" i="35"/>
  <c r="T2663" i="35"/>
  <c r="T2664" i="35"/>
  <c r="T2665" i="35"/>
  <c r="T2666" i="35"/>
  <c r="T2667" i="35"/>
  <c r="T2668" i="35"/>
  <c r="T2669" i="35"/>
  <c r="T2670" i="35"/>
  <c r="T2671" i="35"/>
  <c r="T2672" i="35"/>
  <c r="T2673" i="35"/>
  <c r="T2674" i="35"/>
  <c r="T2675" i="35"/>
  <c r="T2676" i="35"/>
  <c r="T2677" i="35"/>
  <c r="T2678" i="35"/>
  <c r="T2679" i="35"/>
  <c r="T2680" i="35"/>
  <c r="T2681" i="35"/>
  <c r="T2682" i="35"/>
  <c r="T2683" i="35"/>
  <c r="T2684" i="35"/>
  <c r="T2685" i="35"/>
  <c r="T2686" i="35"/>
  <c r="T2687" i="35"/>
  <c r="T2688" i="35"/>
  <c r="T2689" i="35"/>
  <c r="T2690" i="35"/>
  <c r="T2691" i="35"/>
  <c r="T2692" i="35"/>
  <c r="T2693" i="35"/>
  <c r="T2694" i="35"/>
  <c r="T2695" i="35"/>
  <c r="T2696" i="35"/>
  <c r="T2697" i="35"/>
  <c r="T2698" i="35"/>
  <c r="T2699" i="35"/>
  <c r="T2700" i="35"/>
  <c r="T2701" i="35"/>
  <c r="T2702" i="35"/>
  <c r="T2703" i="35"/>
  <c r="T2704" i="35"/>
  <c r="T2705" i="35"/>
  <c r="T2706" i="35"/>
  <c r="T2707" i="35"/>
  <c r="T2708" i="35"/>
  <c r="T2709" i="35"/>
  <c r="T2710" i="35"/>
  <c r="T2711" i="35"/>
  <c r="T2712" i="35"/>
  <c r="T2713" i="35"/>
  <c r="T2714" i="35"/>
  <c r="T2715" i="35"/>
  <c r="T2716" i="35"/>
  <c r="T2717" i="35"/>
  <c r="T2718" i="35"/>
  <c r="T2719" i="35"/>
  <c r="T2720" i="35"/>
  <c r="T2721" i="35"/>
  <c r="T2722" i="35"/>
  <c r="T2723" i="35"/>
  <c r="T2724" i="35"/>
  <c r="T2725" i="35"/>
  <c r="T2726" i="35"/>
  <c r="T2727" i="35"/>
  <c r="T2728" i="35"/>
  <c r="T2729" i="35"/>
  <c r="T2730" i="35"/>
  <c r="T2731" i="35"/>
  <c r="T2732" i="35"/>
  <c r="T2733" i="35"/>
  <c r="T2734" i="35"/>
  <c r="T2735" i="35"/>
  <c r="T2736" i="35"/>
  <c r="T2737" i="35"/>
  <c r="T2738" i="35"/>
  <c r="T2739" i="35"/>
  <c r="T2740" i="35"/>
  <c r="T2741" i="35"/>
  <c r="T2742" i="35"/>
  <c r="T2743" i="35"/>
  <c r="T2744" i="35"/>
  <c r="T2745" i="35"/>
  <c r="T2746" i="35"/>
  <c r="T2747" i="35"/>
  <c r="T2748" i="35"/>
  <c r="T2749" i="35"/>
  <c r="T2750" i="35"/>
  <c r="T2751" i="35"/>
  <c r="T2752" i="35"/>
  <c r="T2753" i="35"/>
  <c r="T2754" i="35"/>
  <c r="T2755" i="35"/>
  <c r="T2756" i="35"/>
  <c r="T2757" i="35"/>
  <c r="T2758" i="35"/>
  <c r="T2759" i="35"/>
  <c r="T2760" i="35"/>
  <c r="T2761" i="35"/>
  <c r="T2762" i="35"/>
  <c r="T2763" i="35"/>
  <c r="T2764" i="35"/>
  <c r="T2765" i="35"/>
  <c r="T2766" i="35"/>
  <c r="T2767" i="35"/>
  <c r="T2768" i="35"/>
  <c r="T2769" i="35"/>
  <c r="T2770" i="35"/>
  <c r="T2771" i="35"/>
  <c r="T2772" i="35"/>
  <c r="T2773" i="35"/>
  <c r="T2774" i="35"/>
  <c r="T2775" i="35"/>
  <c r="T2776" i="35"/>
  <c r="T2777" i="35"/>
  <c r="T2778" i="35"/>
  <c r="T2779" i="35"/>
  <c r="T2780" i="35"/>
  <c r="T2781" i="35"/>
  <c r="T2782" i="35"/>
  <c r="T2783" i="35"/>
  <c r="T2784" i="35"/>
  <c r="T2785" i="35"/>
  <c r="T2786" i="35"/>
  <c r="T2787" i="35"/>
  <c r="T2788" i="35"/>
  <c r="T2789" i="35"/>
  <c r="T2790" i="35"/>
  <c r="T2791" i="35"/>
  <c r="T2792" i="35"/>
  <c r="T2793" i="35"/>
  <c r="T2794" i="35"/>
  <c r="T2795" i="35"/>
  <c r="T2796" i="35"/>
  <c r="T2797" i="35"/>
  <c r="T2798" i="35"/>
  <c r="T2799" i="35"/>
  <c r="T2800" i="35"/>
  <c r="T2801" i="35"/>
  <c r="T2802" i="35"/>
  <c r="T2803" i="35"/>
  <c r="T2804" i="35"/>
  <c r="T2805" i="35"/>
  <c r="T2806" i="35"/>
  <c r="T2807" i="35"/>
  <c r="T2808" i="35"/>
  <c r="T2809" i="35"/>
  <c r="T2810" i="35"/>
  <c r="T2811" i="35"/>
  <c r="T2812" i="35"/>
  <c r="T2813" i="35"/>
  <c r="T2814" i="35"/>
  <c r="T2815" i="35"/>
  <c r="T2816" i="35"/>
  <c r="T2817" i="35"/>
  <c r="T2818" i="35"/>
  <c r="T2819" i="35"/>
  <c r="T2820" i="35"/>
  <c r="T2821" i="35"/>
  <c r="T2822" i="35"/>
  <c r="T2823" i="35"/>
  <c r="T2824" i="35"/>
  <c r="T2825" i="35"/>
  <c r="T2826" i="35"/>
  <c r="T2827" i="35"/>
  <c r="T2828" i="35"/>
  <c r="T2829" i="35"/>
  <c r="T2830" i="35"/>
  <c r="T2831" i="35"/>
  <c r="T2832" i="35"/>
  <c r="T2833" i="35"/>
  <c r="T2834" i="35"/>
  <c r="T2835" i="35"/>
  <c r="T2836" i="35"/>
  <c r="T2837" i="35"/>
  <c r="T2838" i="35"/>
  <c r="T2839" i="35"/>
  <c r="T2840" i="35"/>
  <c r="T2841" i="35"/>
  <c r="T2842" i="35"/>
  <c r="T2843" i="35"/>
  <c r="T2844" i="35"/>
  <c r="T2845" i="35"/>
  <c r="T2846" i="35"/>
  <c r="T2847" i="35"/>
  <c r="T2848" i="35"/>
  <c r="T2849" i="35"/>
  <c r="T2850" i="35"/>
  <c r="T2851" i="35"/>
  <c r="T2852" i="35"/>
  <c r="T2853" i="35"/>
  <c r="T2854" i="35"/>
  <c r="T2855" i="35"/>
  <c r="T2856" i="35"/>
  <c r="T2857" i="35"/>
  <c r="T2858" i="35"/>
  <c r="T2859" i="35"/>
  <c r="T2860" i="35"/>
  <c r="T2861" i="35"/>
  <c r="T2862" i="35"/>
  <c r="T2863" i="35"/>
  <c r="T2864" i="35"/>
  <c r="T2865" i="35"/>
  <c r="T2866" i="35"/>
  <c r="T2867" i="35"/>
  <c r="T2868" i="35"/>
  <c r="T2869" i="35"/>
  <c r="T2870" i="35"/>
  <c r="T2871" i="35"/>
  <c r="T2872" i="35"/>
  <c r="T2873" i="35"/>
  <c r="T2874" i="35"/>
  <c r="T2875" i="35"/>
  <c r="T2876" i="35"/>
  <c r="T2877" i="35"/>
  <c r="T2878" i="35"/>
  <c r="T2879" i="35"/>
  <c r="T2880" i="35"/>
  <c r="T2881" i="35"/>
  <c r="T2882" i="35"/>
  <c r="T2883" i="35"/>
  <c r="T2884" i="35"/>
  <c r="T2885" i="35"/>
  <c r="T2886" i="35"/>
  <c r="T2887" i="35"/>
  <c r="T2888" i="35"/>
  <c r="T2889" i="35"/>
  <c r="T2890" i="35"/>
  <c r="T2891" i="35"/>
  <c r="T2892" i="35"/>
  <c r="T2893" i="35"/>
  <c r="T2894" i="35"/>
  <c r="T2895" i="35"/>
  <c r="T2896" i="35"/>
  <c r="T2897" i="35"/>
  <c r="T2898" i="35"/>
  <c r="T2899" i="35"/>
  <c r="T2900" i="35"/>
  <c r="T2901" i="35"/>
  <c r="T2902" i="35"/>
  <c r="T2903" i="35"/>
  <c r="T2904" i="35"/>
  <c r="T2905" i="35"/>
  <c r="T2906" i="35"/>
  <c r="T2907" i="35"/>
  <c r="T2908" i="35"/>
  <c r="T2909" i="35"/>
  <c r="T2910" i="35"/>
  <c r="T2911" i="35"/>
  <c r="T2912" i="35"/>
  <c r="T2913" i="35"/>
  <c r="T2914" i="35"/>
  <c r="T2915" i="35"/>
  <c r="T2916" i="35"/>
  <c r="T2917" i="35"/>
  <c r="T2918" i="35"/>
  <c r="T2919" i="35"/>
  <c r="T2920" i="35"/>
  <c r="T2921" i="35"/>
  <c r="T2922" i="35"/>
  <c r="T2923" i="35"/>
  <c r="T2924" i="35"/>
  <c r="T2925" i="35"/>
  <c r="T2926" i="35"/>
  <c r="T2927" i="35"/>
  <c r="T2928" i="35"/>
  <c r="T2929" i="35"/>
  <c r="T2930" i="35"/>
  <c r="T2931" i="35"/>
  <c r="T2932" i="35"/>
  <c r="T2933" i="35"/>
  <c r="T2934" i="35"/>
  <c r="T2935" i="35"/>
  <c r="T2936" i="35"/>
  <c r="T2937" i="35"/>
  <c r="T2938" i="35"/>
  <c r="T2939" i="35"/>
  <c r="T2940" i="35"/>
  <c r="T2941" i="35"/>
  <c r="T2942" i="35"/>
  <c r="T2943" i="35"/>
  <c r="T2944" i="35"/>
  <c r="T2945" i="35"/>
  <c r="T2946" i="35"/>
  <c r="T2947" i="35"/>
  <c r="T2948" i="35"/>
  <c r="T2949" i="35"/>
  <c r="T2950" i="35"/>
  <c r="T2951" i="35"/>
  <c r="T2952" i="35"/>
  <c r="T2953" i="35"/>
  <c r="T2954" i="35"/>
  <c r="T2955" i="35"/>
  <c r="T2956" i="35"/>
  <c r="T2957" i="35"/>
  <c r="T2958" i="35"/>
  <c r="T2959" i="35"/>
  <c r="T2960" i="35"/>
  <c r="T2961" i="35"/>
  <c r="T2962" i="35"/>
  <c r="T2963" i="35"/>
  <c r="T2964" i="35"/>
  <c r="T2965" i="35"/>
  <c r="T2966" i="35"/>
  <c r="T2967" i="35"/>
  <c r="T2968" i="35"/>
  <c r="T2969" i="35"/>
  <c r="T2970" i="35"/>
  <c r="T2971" i="35"/>
  <c r="T2972" i="35"/>
  <c r="T2973" i="35"/>
  <c r="T2974" i="35"/>
  <c r="T2975" i="35"/>
  <c r="T2976" i="35"/>
  <c r="T2977" i="35"/>
  <c r="T2978" i="35"/>
  <c r="T2979" i="35"/>
  <c r="T2980" i="35"/>
  <c r="T2981" i="35"/>
  <c r="T2982" i="35"/>
  <c r="T2983" i="35"/>
  <c r="T2984" i="35"/>
  <c r="T2985" i="35"/>
  <c r="T2986" i="35"/>
  <c r="T2987" i="35"/>
  <c r="T2988" i="35"/>
  <c r="T2989" i="35"/>
  <c r="T2990" i="35"/>
  <c r="T2991" i="35"/>
  <c r="T2992" i="35"/>
  <c r="T2993" i="35"/>
  <c r="T2994" i="35"/>
  <c r="T2995" i="35"/>
  <c r="T2996" i="35"/>
  <c r="T2997" i="35"/>
  <c r="T2998" i="35"/>
  <c r="T2999" i="35"/>
  <c r="T3000" i="35"/>
  <c r="T3001" i="35"/>
  <c r="T3002" i="35"/>
  <c r="T3003" i="35"/>
  <c r="T3004" i="35"/>
  <c r="T3005" i="35"/>
  <c r="T3006" i="35"/>
  <c r="T3007" i="35"/>
  <c r="T3008" i="35"/>
  <c r="T3009" i="35"/>
  <c r="T3010" i="35"/>
  <c r="T3011" i="35"/>
  <c r="T3012" i="35"/>
  <c r="T3013" i="35"/>
  <c r="T3014" i="35"/>
  <c r="T3015" i="35"/>
  <c r="T3016" i="35"/>
  <c r="T3017" i="35"/>
  <c r="T3018" i="35"/>
  <c r="T3019" i="35"/>
  <c r="T3020" i="35"/>
  <c r="T3021" i="35"/>
  <c r="T3022" i="35"/>
  <c r="T3023" i="35"/>
  <c r="T3024" i="35"/>
  <c r="T3025" i="35"/>
  <c r="T3026" i="35"/>
  <c r="T3027" i="35"/>
  <c r="T3028" i="35"/>
  <c r="T3029" i="35"/>
  <c r="T3030" i="35"/>
  <c r="T3031" i="35"/>
  <c r="T3032" i="35"/>
  <c r="T3033" i="35"/>
  <c r="T3034" i="35"/>
  <c r="T3035" i="35"/>
  <c r="T3036" i="35"/>
  <c r="T3037" i="35"/>
  <c r="T3038" i="35"/>
  <c r="T3039" i="35"/>
  <c r="T3040" i="35"/>
  <c r="T3041" i="35"/>
  <c r="T3042" i="35"/>
  <c r="T3043" i="35"/>
  <c r="T3044" i="35"/>
  <c r="T3045" i="35"/>
  <c r="T3046" i="35"/>
  <c r="T3047" i="35"/>
  <c r="T3048" i="35"/>
  <c r="T3049" i="35"/>
  <c r="T3050" i="35"/>
  <c r="T3051" i="35"/>
  <c r="T3052" i="35"/>
  <c r="T3053" i="35"/>
  <c r="T3054" i="35"/>
  <c r="T3055" i="35"/>
  <c r="T3056" i="35"/>
  <c r="T3057" i="35"/>
  <c r="T3058" i="35"/>
  <c r="T3059" i="35"/>
  <c r="T3060" i="35"/>
  <c r="T3061" i="35"/>
  <c r="T3062" i="35"/>
  <c r="T3063" i="35"/>
  <c r="T3064" i="35"/>
  <c r="T3065" i="35"/>
  <c r="T3066" i="35"/>
  <c r="T3067" i="35"/>
  <c r="T3068" i="35"/>
  <c r="T3069" i="35"/>
  <c r="T3070" i="35"/>
  <c r="T3071" i="35"/>
  <c r="T3072" i="35"/>
  <c r="T3073" i="35"/>
  <c r="T3074" i="35"/>
  <c r="T3075" i="35"/>
  <c r="T3076" i="35"/>
  <c r="T3077" i="35"/>
  <c r="T3078" i="35"/>
  <c r="T3079" i="35"/>
  <c r="T3080" i="35"/>
  <c r="T3081" i="35"/>
  <c r="T3082" i="35"/>
  <c r="T3083" i="35"/>
  <c r="T3084" i="35"/>
  <c r="T3085" i="35"/>
  <c r="T3086" i="35"/>
  <c r="T3087" i="35"/>
  <c r="T3088" i="35"/>
  <c r="T3089" i="35"/>
  <c r="T3090" i="35"/>
  <c r="T3091" i="35"/>
  <c r="T3092" i="35"/>
  <c r="T3093" i="35"/>
  <c r="T3094" i="35"/>
  <c r="T3095" i="35"/>
  <c r="T3096" i="35"/>
  <c r="T3097" i="35"/>
  <c r="T3098" i="35"/>
  <c r="T3099" i="35"/>
  <c r="T3100" i="35"/>
  <c r="T3101" i="35"/>
  <c r="T3102" i="35"/>
  <c r="T3103" i="35"/>
  <c r="T3104" i="35"/>
  <c r="T3105" i="35"/>
  <c r="T3106" i="35"/>
  <c r="T3107" i="35"/>
  <c r="T3108" i="35"/>
  <c r="T3109" i="35"/>
  <c r="T3110" i="35"/>
  <c r="T3111" i="35"/>
  <c r="T3112" i="35"/>
  <c r="T3113" i="35"/>
  <c r="T3114" i="35"/>
  <c r="T3115" i="35"/>
  <c r="T3116" i="35"/>
  <c r="T3117" i="35"/>
  <c r="T3118" i="35"/>
  <c r="T3119" i="35"/>
  <c r="T3120" i="35"/>
  <c r="T3121" i="35"/>
  <c r="T3122" i="35"/>
  <c r="T3123" i="35"/>
  <c r="T3124" i="35"/>
  <c r="T3125" i="35"/>
  <c r="T3126" i="35"/>
  <c r="T3127" i="35"/>
  <c r="T3128" i="35"/>
  <c r="T3129" i="35"/>
  <c r="T3130" i="35"/>
  <c r="T3131" i="35"/>
  <c r="T3132" i="35"/>
  <c r="T3133" i="35"/>
  <c r="T3134" i="35"/>
  <c r="T3135" i="35"/>
  <c r="T3136" i="35"/>
  <c r="T3137" i="35"/>
  <c r="T3138" i="35"/>
  <c r="T3139" i="35"/>
  <c r="T3140" i="35"/>
  <c r="T3141" i="35"/>
  <c r="T3142" i="35"/>
  <c r="T3143" i="35"/>
  <c r="T3144" i="35"/>
  <c r="T3145" i="35"/>
  <c r="T3146" i="35"/>
  <c r="T3147" i="35"/>
  <c r="T3148" i="35"/>
  <c r="T3149" i="35"/>
  <c r="T3150" i="35"/>
  <c r="T3151" i="35"/>
  <c r="T3152" i="35"/>
  <c r="T3153" i="35"/>
  <c r="T3154" i="35"/>
  <c r="T3155" i="35"/>
  <c r="T3156" i="35"/>
  <c r="T3157" i="35"/>
  <c r="T3158" i="35"/>
  <c r="T3159" i="35"/>
  <c r="T3160" i="35"/>
  <c r="T3161" i="35"/>
  <c r="T3162" i="35"/>
  <c r="T3163" i="35"/>
  <c r="T3164" i="35"/>
  <c r="T3165" i="35"/>
  <c r="T3166" i="35"/>
  <c r="T3167" i="35"/>
  <c r="T3168" i="35"/>
  <c r="T3169" i="35"/>
  <c r="T3170" i="35"/>
  <c r="T3171" i="35"/>
  <c r="T3172" i="35"/>
  <c r="T3173" i="35"/>
  <c r="T3174" i="35"/>
  <c r="T3175" i="35"/>
  <c r="T3176" i="35"/>
  <c r="T3177" i="35"/>
  <c r="T3178" i="35"/>
  <c r="T3179" i="35"/>
  <c r="T3180" i="35"/>
  <c r="T3181" i="35"/>
  <c r="T3182" i="35"/>
  <c r="T3183" i="35"/>
  <c r="T3184" i="35"/>
  <c r="T3185" i="35"/>
  <c r="T3186" i="35"/>
  <c r="T3187" i="35"/>
  <c r="T3188" i="35"/>
  <c r="T3189" i="35"/>
  <c r="T3190" i="35"/>
  <c r="T3191" i="35"/>
  <c r="T3192" i="35"/>
  <c r="T3193" i="35"/>
  <c r="T3194" i="35"/>
  <c r="T3195" i="35"/>
  <c r="T3196" i="35"/>
  <c r="T3197" i="35"/>
  <c r="T3198" i="35"/>
  <c r="T3199" i="35"/>
  <c r="T3200" i="35"/>
  <c r="T3201" i="35"/>
  <c r="T3202" i="35"/>
  <c r="T3203" i="35"/>
  <c r="T3204" i="35"/>
  <c r="T3205" i="35"/>
  <c r="T3206" i="35"/>
  <c r="T3207" i="35"/>
  <c r="T3208" i="35"/>
  <c r="T3209" i="35"/>
  <c r="T3210" i="35"/>
  <c r="T3211" i="35"/>
  <c r="T3212" i="35"/>
  <c r="T3213" i="35"/>
  <c r="T3214" i="35"/>
  <c r="T3215" i="35"/>
  <c r="T3216" i="35"/>
  <c r="T3217" i="35"/>
  <c r="T3218" i="35"/>
  <c r="T3219" i="35"/>
  <c r="T3220" i="35"/>
  <c r="T3221" i="35"/>
  <c r="T3222" i="35"/>
  <c r="T3223" i="35"/>
  <c r="T3224" i="35"/>
  <c r="T3225" i="35"/>
  <c r="T3226" i="35"/>
  <c r="T3227" i="35"/>
  <c r="T3228" i="35"/>
  <c r="T3229" i="35"/>
  <c r="T3230" i="35"/>
  <c r="T3231" i="35"/>
  <c r="T3232" i="35"/>
  <c r="T3233" i="35"/>
  <c r="T3234" i="35"/>
  <c r="T3235" i="35"/>
  <c r="T3236" i="35"/>
  <c r="T3237" i="35"/>
  <c r="T3238" i="35"/>
  <c r="T3239" i="35"/>
  <c r="T3240" i="35"/>
  <c r="T3241" i="35"/>
  <c r="T3242" i="35"/>
  <c r="T3243" i="35"/>
  <c r="T3244" i="35"/>
  <c r="T3245" i="35"/>
  <c r="T3246" i="35"/>
  <c r="T3247" i="35"/>
  <c r="T3248" i="35"/>
  <c r="T3249" i="35"/>
  <c r="T3250" i="35"/>
  <c r="T3251" i="35"/>
  <c r="T3252" i="35"/>
  <c r="T3253" i="35"/>
  <c r="T3254" i="35"/>
  <c r="T3255" i="35"/>
  <c r="T3256" i="35"/>
  <c r="T3257" i="35"/>
  <c r="T3258" i="35"/>
  <c r="T3259" i="35"/>
  <c r="T3260" i="35"/>
  <c r="T3261" i="35"/>
  <c r="T3262" i="35"/>
  <c r="T3263" i="35"/>
  <c r="T3264" i="35"/>
  <c r="T3265" i="35"/>
  <c r="T3266" i="35"/>
  <c r="T3267" i="35"/>
  <c r="T3268" i="35"/>
  <c r="T3269" i="35"/>
  <c r="T3270" i="35"/>
  <c r="T3271" i="35"/>
  <c r="T3272" i="35"/>
  <c r="T3273" i="35"/>
  <c r="T3274" i="35"/>
  <c r="T3275" i="35"/>
  <c r="T3276" i="35"/>
  <c r="T3277" i="35"/>
  <c r="T3278" i="35"/>
  <c r="T3279" i="35"/>
  <c r="T3280" i="35"/>
  <c r="T3281" i="35"/>
  <c r="T3282" i="35"/>
  <c r="T3283" i="35"/>
  <c r="T3284" i="35"/>
  <c r="T3285" i="35"/>
  <c r="T3286" i="35"/>
  <c r="T3287" i="35"/>
  <c r="T3288" i="35"/>
  <c r="T3289" i="35"/>
  <c r="T3290" i="35"/>
  <c r="T3291" i="35"/>
  <c r="T3292" i="35"/>
  <c r="T3293" i="35"/>
  <c r="T3294" i="35"/>
  <c r="T3295" i="35"/>
  <c r="T3296" i="35"/>
  <c r="T3297" i="35"/>
  <c r="T3298" i="35"/>
  <c r="T3299" i="35"/>
  <c r="T3300" i="35"/>
  <c r="T3301" i="35"/>
  <c r="T3302" i="35"/>
  <c r="T3303" i="35"/>
  <c r="T3304" i="35"/>
  <c r="T3305" i="35"/>
  <c r="T3306" i="35"/>
  <c r="T3307" i="35"/>
  <c r="T3308" i="35"/>
  <c r="T3309" i="35"/>
  <c r="T3310" i="35"/>
  <c r="T3311" i="35"/>
  <c r="T3312" i="35"/>
  <c r="T3313" i="35"/>
  <c r="T3314" i="35"/>
  <c r="T3315" i="35"/>
  <c r="T3316" i="35"/>
  <c r="T3317" i="35"/>
  <c r="T3318" i="35"/>
  <c r="T3319" i="35"/>
  <c r="T3320" i="35"/>
  <c r="T3321" i="35"/>
  <c r="T3322" i="35"/>
  <c r="T3323" i="35"/>
  <c r="T3324" i="35"/>
  <c r="T3325" i="35"/>
  <c r="T3326" i="35"/>
  <c r="T3327" i="35"/>
  <c r="T3328" i="35"/>
  <c r="T3329" i="35"/>
  <c r="T3330" i="35"/>
  <c r="T3331" i="35"/>
  <c r="T3332" i="35"/>
  <c r="T3333" i="35"/>
  <c r="T3334" i="35"/>
  <c r="T3335" i="35"/>
  <c r="T3336" i="35"/>
  <c r="T3337" i="35"/>
  <c r="T3338" i="35"/>
  <c r="T3339" i="35"/>
  <c r="T3340" i="35"/>
  <c r="T3341" i="35"/>
  <c r="T3342" i="35"/>
  <c r="T3343" i="35"/>
  <c r="T3344" i="35"/>
  <c r="T3345" i="35"/>
  <c r="T3346" i="35"/>
  <c r="T3347" i="35"/>
  <c r="T3348" i="35"/>
  <c r="T3349" i="35"/>
  <c r="T3350" i="35"/>
  <c r="T3351" i="35"/>
  <c r="T3352" i="35"/>
  <c r="T3353" i="35"/>
  <c r="T3354" i="35"/>
  <c r="T3355" i="35"/>
  <c r="T3356" i="35"/>
  <c r="T3357" i="35"/>
  <c r="T3358" i="35"/>
  <c r="T3359" i="35"/>
  <c r="T3360" i="35"/>
  <c r="T3361" i="35"/>
  <c r="T3362" i="35"/>
  <c r="T3363" i="35"/>
  <c r="T3364" i="35"/>
  <c r="T3365" i="35"/>
  <c r="T3366" i="35"/>
  <c r="T3367" i="35"/>
  <c r="T3368" i="35"/>
  <c r="T3369" i="35"/>
  <c r="T3370" i="35"/>
  <c r="T3371" i="35"/>
  <c r="T3372" i="35"/>
  <c r="T3373" i="35"/>
  <c r="T3374" i="35"/>
  <c r="T3375" i="35"/>
  <c r="T3376" i="35"/>
  <c r="T3377" i="35"/>
  <c r="T3378" i="35"/>
  <c r="T3379" i="35"/>
  <c r="T3380" i="35"/>
  <c r="T3381" i="35"/>
  <c r="T3382" i="35"/>
  <c r="T3383" i="35"/>
  <c r="T3384" i="35"/>
  <c r="T3385" i="35"/>
  <c r="T3386" i="35"/>
  <c r="T3387" i="35"/>
  <c r="T3388" i="35"/>
  <c r="T3389" i="35"/>
  <c r="T3390" i="35"/>
  <c r="T3391" i="35"/>
  <c r="T3392" i="35"/>
  <c r="T3393" i="35"/>
  <c r="T3394" i="35"/>
  <c r="T3395" i="35"/>
  <c r="T3396" i="35"/>
  <c r="T3397" i="35"/>
  <c r="T3398" i="35"/>
  <c r="T3399" i="35"/>
  <c r="T3400" i="35"/>
  <c r="T3401" i="35"/>
  <c r="T3402" i="35"/>
  <c r="T3403" i="35"/>
  <c r="T3404" i="35"/>
  <c r="T3405" i="35"/>
  <c r="T3406" i="35"/>
  <c r="T3407" i="35"/>
  <c r="T3408" i="35"/>
  <c r="T3409" i="35"/>
  <c r="T3410" i="35"/>
  <c r="T3411" i="35"/>
  <c r="T3412" i="35"/>
  <c r="T3413" i="35"/>
  <c r="T3414" i="35"/>
  <c r="T3415" i="35"/>
  <c r="T3416" i="35"/>
  <c r="T3417" i="35"/>
  <c r="T3418" i="35"/>
  <c r="T3419" i="35"/>
  <c r="T3420" i="35"/>
  <c r="T3421" i="35"/>
  <c r="T3422" i="35"/>
  <c r="T3423" i="35"/>
  <c r="T3424" i="35"/>
  <c r="T3425" i="35"/>
  <c r="T3426" i="35"/>
  <c r="T3427" i="35"/>
  <c r="T3428" i="35"/>
  <c r="T3429" i="35"/>
  <c r="T3430" i="35"/>
  <c r="T3431" i="35"/>
  <c r="T3432" i="35"/>
  <c r="T3433" i="35"/>
  <c r="T3434" i="35"/>
  <c r="T3435" i="35"/>
  <c r="T3436" i="35"/>
  <c r="T3437" i="35"/>
  <c r="T3438" i="35"/>
  <c r="T3439" i="35"/>
  <c r="T3440" i="35"/>
  <c r="T3441" i="35"/>
  <c r="T3442" i="35"/>
  <c r="T3443" i="35"/>
  <c r="T3444" i="35"/>
  <c r="T3445" i="35"/>
  <c r="T3446" i="35"/>
  <c r="T3447" i="35"/>
  <c r="T3448" i="35"/>
  <c r="T3449" i="35"/>
  <c r="T3450" i="35"/>
  <c r="T3451" i="35"/>
  <c r="T3452" i="35"/>
  <c r="T3453" i="35"/>
  <c r="T3454" i="35"/>
  <c r="T3455" i="35"/>
  <c r="T3456" i="35"/>
  <c r="T3457" i="35"/>
  <c r="T3458" i="35"/>
  <c r="T3459" i="35"/>
  <c r="T3460" i="35"/>
  <c r="T3461" i="35"/>
  <c r="T3462" i="35"/>
  <c r="T3463" i="35"/>
  <c r="T3464" i="35"/>
  <c r="T3465" i="35"/>
  <c r="T3466" i="35"/>
  <c r="T3467" i="35"/>
  <c r="T3468" i="35"/>
  <c r="T3469" i="35"/>
  <c r="T3470" i="35"/>
  <c r="T3471" i="35"/>
  <c r="T3472" i="35"/>
  <c r="T3473" i="35"/>
  <c r="T3474" i="35"/>
  <c r="T3475" i="35"/>
  <c r="T3476" i="35"/>
  <c r="T3477" i="35"/>
  <c r="T3478" i="35"/>
  <c r="T3479" i="35"/>
  <c r="T3480" i="35"/>
  <c r="T3481" i="35"/>
  <c r="T3482" i="35"/>
  <c r="T3483" i="35"/>
  <c r="T3484" i="35"/>
  <c r="T3485" i="35"/>
  <c r="T3486" i="35"/>
  <c r="T3487" i="35"/>
  <c r="T3488" i="35"/>
  <c r="T3489" i="35"/>
  <c r="T3490" i="35"/>
  <c r="T3491" i="35"/>
  <c r="T3492" i="35"/>
  <c r="T3493" i="35"/>
  <c r="T3494" i="35"/>
  <c r="T3495" i="35"/>
  <c r="T3496" i="35"/>
  <c r="T3497" i="35"/>
  <c r="T3498" i="35"/>
  <c r="T3499" i="35"/>
  <c r="T3500" i="35"/>
  <c r="T3501" i="35"/>
  <c r="T3502" i="35"/>
  <c r="T3503" i="35"/>
  <c r="T3504" i="35"/>
  <c r="T3505" i="35"/>
  <c r="T3506" i="35"/>
  <c r="T3507" i="35"/>
  <c r="T3508" i="35"/>
  <c r="T3509" i="35"/>
  <c r="T3510" i="35"/>
  <c r="T3511" i="35"/>
  <c r="T3512" i="35"/>
  <c r="T3513" i="35"/>
  <c r="T3514" i="35"/>
  <c r="T3515" i="35"/>
  <c r="T3516" i="35"/>
  <c r="T3517" i="35"/>
  <c r="T3518" i="35"/>
  <c r="T3519" i="35"/>
  <c r="T3520" i="35"/>
  <c r="T3521" i="35"/>
  <c r="T3522" i="35"/>
  <c r="T3523" i="35"/>
  <c r="T3524" i="35"/>
  <c r="T3525" i="35"/>
  <c r="T3526" i="35"/>
  <c r="T3527" i="35"/>
  <c r="T3528" i="35"/>
  <c r="T3529" i="35"/>
  <c r="T3530" i="35"/>
  <c r="T3531" i="35"/>
  <c r="T3532" i="35"/>
  <c r="T3533" i="35"/>
  <c r="T3534" i="35"/>
  <c r="T3535" i="35"/>
  <c r="T3536" i="35"/>
  <c r="T3537" i="35"/>
  <c r="T3538" i="35"/>
  <c r="T3539" i="35"/>
  <c r="T3540" i="35"/>
  <c r="T3541" i="35"/>
  <c r="T3542" i="35"/>
  <c r="T3543" i="35"/>
  <c r="T3544" i="35"/>
  <c r="T3545" i="35"/>
  <c r="T3546" i="35"/>
  <c r="T3547" i="35"/>
  <c r="T3548" i="35"/>
  <c r="T3549" i="35"/>
  <c r="T3550" i="35"/>
  <c r="T3551" i="35"/>
  <c r="T3552" i="35"/>
  <c r="T3553" i="35"/>
  <c r="T3554" i="35"/>
  <c r="T3555" i="35"/>
  <c r="T3556" i="35"/>
  <c r="T3557" i="35"/>
  <c r="T3558" i="35"/>
  <c r="T3559" i="35"/>
  <c r="T3560" i="35"/>
  <c r="T3561" i="35"/>
  <c r="T3562" i="35"/>
  <c r="T3563" i="35"/>
  <c r="T3564" i="35"/>
  <c r="T3565" i="35"/>
  <c r="T3566" i="35"/>
  <c r="T3567" i="35"/>
  <c r="T3568" i="35"/>
  <c r="T3569" i="35"/>
  <c r="T3570" i="35"/>
  <c r="T3571" i="35"/>
  <c r="T3572" i="35"/>
  <c r="T3573" i="35"/>
  <c r="T3574" i="35"/>
  <c r="T3575" i="35"/>
  <c r="T3576" i="35"/>
  <c r="T3577" i="35"/>
  <c r="T3578" i="35"/>
  <c r="T3579" i="35"/>
  <c r="T3580" i="35"/>
  <c r="T3581" i="35"/>
  <c r="T3582" i="35"/>
  <c r="T3583" i="35"/>
  <c r="T3584" i="35"/>
  <c r="T3585" i="35"/>
  <c r="T3586" i="35"/>
  <c r="T3587" i="35"/>
  <c r="T3588" i="35"/>
  <c r="T3589" i="35"/>
  <c r="T3590" i="35"/>
  <c r="T3591" i="35"/>
  <c r="T3592" i="35"/>
  <c r="T3593" i="35"/>
  <c r="T3594" i="35"/>
  <c r="T3595" i="35"/>
  <c r="T3596" i="35"/>
  <c r="T3597" i="35"/>
  <c r="T3598" i="35"/>
  <c r="T3599" i="35"/>
  <c r="T3600" i="35"/>
  <c r="T3601" i="35"/>
  <c r="T3602" i="35"/>
  <c r="T3603" i="35"/>
  <c r="T3604" i="35"/>
  <c r="T3605" i="35"/>
  <c r="T3606" i="35"/>
  <c r="T3607" i="35"/>
  <c r="T3608" i="35"/>
  <c r="T3609" i="35"/>
  <c r="T3610" i="35"/>
  <c r="T3611" i="35"/>
  <c r="T3612" i="35"/>
  <c r="T3613" i="35"/>
  <c r="T3614" i="35"/>
  <c r="T3615" i="35"/>
  <c r="T3616" i="35"/>
  <c r="T3617" i="35"/>
  <c r="T3618" i="35"/>
  <c r="T3619" i="35"/>
  <c r="T3620" i="35"/>
  <c r="T3621" i="35"/>
  <c r="T3622" i="35"/>
  <c r="T3623" i="35"/>
  <c r="T3624" i="35"/>
  <c r="T3625" i="35"/>
  <c r="T3626" i="35"/>
  <c r="T3627" i="35"/>
  <c r="T3628" i="35"/>
  <c r="T3629" i="35"/>
  <c r="T3630" i="35"/>
  <c r="T3631" i="35"/>
  <c r="T3632" i="35"/>
  <c r="T3633" i="35"/>
  <c r="T3634" i="35"/>
  <c r="T3635" i="35"/>
  <c r="T3636" i="35"/>
  <c r="T3637" i="35"/>
  <c r="T3638" i="35"/>
  <c r="T3639" i="35"/>
  <c r="T3640" i="35"/>
  <c r="T3641" i="35"/>
  <c r="T3642" i="35"/>
  <c r="T3643" i="35"/>
  <c r="T3644" i="35"/>
  <c r="T3645" i="35"/>
  <c r="T3646" i="35"/>
  <c r="T3647" i="35"/>
  <c r="T3648" i="35"/>
  <c r="T3649" i="35"/>
  <c r="T3650" i="35"/>
  <c r="T3651" i="35"/>
  <c r="T3652" i="35"/>
  <c r="T3653" i="35"/>
  <c r="T3654" i="35"/>
  <c r="T3655" i="35"/>
  <c r="T3656" i="35"/>
  <c r="T3657" i="35"/>
  <c r="T3658" i="35"/>
  <c r="T3659" i="35"/>
  <c r="T3660" i="35"/>
  <c r="T3661" i="35"/>
  <c r="T3662" i="35"/>
  <c r="T3663" i="35"/>
  <c r="T3664" i="35"/>
  <c r="T3665" i="35"/>
  <c r="T3666" i="35"/>
  <c r="T3667" i="35"/>
  <c r="T3668" i="35"/>
  <c r="T3669" i="35"/>
  <c r="T3670" i="35"/>
  <c r="T3671" i="35"/>
  <c r="T3672" i="35"/>
  <c r="T3673" i="35"/>
  <c r="T3674" i="35"/>
  <c r="T3675" i="35"/>
  <c r="T3676" i="35"/>
  <c r="T3677" i="35"/>
  <c r="T3678" i="35"/>
  <c r="T3679" i="35"/>
  <c r="T3680" i="35"/>
  <c r="T3681" i="35"/>
  <c r="T3682" i="35"/>
  <c r="T3683" i="35"/>
  <c r="T3684" i="35"/>
  <c r="T3685" i="35"/>
  <c r="T3686" i="35"/>
  <c r="T3687" i="35"/>
  <c r="T3688" i="35"/>
  <c r="T3689" i="35"/>
  <c r="T3690" i="35"/>
  <c r="T3691" i="35"/>
  <c r="T3692" i="35"/>
  <c r="T3693" i="35"/>
  <c r="T3694" i="35"/>
  <c r="T3695" i="35"/>
  <c r="T3696" i="35"/>
  <c r="T3697" i="35"/>
  <c r="T3698" i="35"/>
  <c r="T3699" i="35"/>
  <c r="T3700" i="35"/>
  <c r="T3701" i="35"/>
  <c r="T3702" i="35"/>
  <c r="T3703" i="35"/>
  <c r="T3704" i="35"/>
  <c r="T3705" i="35"/>
  <c r="T3706" i="35"/>
  <c r="T3707" i="35"/>
  <c r="T3708" i="35"/>
  <c r="T3709" i="35"/>
  <c r="T3710" i="35"/>
  <c r="T3711" i="35"/>
  <c r="T3712" i="35"/>
  <c r="T3713" i="35"/>
  <c r="T3714" i="35"/>
  <c r="T3715" i="35"/>
  <c r="T3716" i="35"/>
  <c r="T3717" i="35"/>
  <c r="T3718" i="35"/>
  <c r="T3719" i="35"/>
  <c r="T3720" i="35"/>
  <c r="T3721" i="35"/>
  <c r="T3722" i="35"/>
  <c r="T3723" i="35"/>
  <c r="T3724" i="35"/>
  <c r="T3725" i="35"/>
  <c r="T3726" i="35"/>
  <c r="T3727" i="35"/>
  <c r="T3728" i="35"/>
  <c r="T3729" i="35"/>
  <c r="T3730" i="35"/>
  <c r="T3731" i="35"/>
  <c r="T3732" i="35"/>
  <c r="T3733" i="35"/>
  <c r="T3734" i="35"/>
  <c r="T3735" i="35"/>
  <c r="T3736" i="35"/>
  <c r="T3737" i="35"/>
  <c r="T3738" i="35"/>
  <c r="T3739" i="35"/>
  <c r="T3740" i="35"/>
  <c r="T3741" i="35"/>
  <c r="T3742" i="35"/>
  <c r="T3743" i="35"/>
  <c r="T3744" i="35"/>
  <c r="T3745" i="35"/>
  <c r="T3746" i="35"/>
  <c r="T3747" i="35"/>
  <c r="T3748" i="35"/>
  <c r="T3749" i="35"/>
  <c r="T3750" i="35"/>
  <c r="T3751" i="35"/>
  <c r="T3752" i="35"/>
  <c r="T3753" i="35"/>
  <c r="T3754" i="35"/>
  <c r="T3755" i="35"/>
  <c r="T3756" i="35"/>
  <c r="T3757" i="35"/>
  <c r="T3758" i="35"/>
  <c r="T3759" i="35"/>
  <c r="T3760" i="35"/>
  <c r="T3761" i="35"/>
  <c r="T3762" i="35"/>
  <c r="T3763" i="35"/>
  <c r="T3764" i="35"/>
  <c r="T3765" i="35"/>
  <c r="T3766" i="35"/>
  <c r="T3767" i="35"/>
  <c r="T3768" i="35"/>
  <c r="T3769" i="35"/>
  <c r="T3770" i="35"/>
  <c r="T3771" i="35"/>
  <c r="T3772" i="35"/>
  <c r="T3773" i="35"/>
  <c r="T3774" i="35"/>
  <c r="T3775" i="35"/>
  <c r="T3776" i="35"/>
  <c r="T3777" i="35"/>
  <c r="T3778" i="35"/>
  <c r="T3779" i="35"/>
  <c r="T3780" i="35"/>
  <c r="T3781" i="35"/>
  <c r="T3782" i="35"/>
  <c r="T3783" i="35"/>
  <c r="T3784" i="35"/>
  <c r="T3785" i="35"/>
  <c r="T3786" i="35"/>
  <c r="T3787" i="35"/>
  <c r="T3788" i="35"/>
  <c r="T3789" i="35"/>
  <c r="T3790" i="35"/>
  <c r="T3791" i="35"/>
  <c r="T3792" i="35"/>
  <c r="T3793" i="35"/>
  <c r="T3794" i="35"/>
  <c r="T3795" i="35"/>
  <c r="T3796" i="35"/>
  <c r="T3797" i="35"/>
  <c r="T3798" i="35"/>
  <c r="T3799" i="35"/>
  <c r="T3800" i="35"/>
  <c r="T3801" i="35"/>
  <c r="T3802" i="35"/>
  <c r="T3803" i="35"/>
  <c r="T3804" i="35"/>
  <c r="T3805" i="35"/>
  <c r="T3806" i="35"/>
  <c r="T3807" i="35"/>
  <c r="T3808" i="35"/>
  <c r="T3809" i="35"/>
  <c r="T3810" i="35"/>
  <c r="T3811" i="35"/>
  <c r="T3812" i="35"/>
  <c r="T3813" i="35"/>
  <c r="T3814" i="35"/>
  <c r="T3815" i="35"/>
  <c r="T3816" i="35"/>
  <c r="T3817" i="35"/>
  <c r="T3818" i="35"/>
  <c r="T3819" i="35"/>
  <c r="T3820" i="35"/>
  <c r="T3821" i="35"/>
  <c r="T3822" i="35"/>
  <c r="T3823" i="35"/>
  <c r="T3824" i="35"/>
  <c r="T3825" i="35"/>
  <c r="T3826" i="35"/>
  <c r="T3827" i="35"/>
  <c r="T3828" i="35"/>
  <c r="T3829" i="35"/>
  <c r="T3830" i="35"/>
  <c r="T3831" i="35"/>
  <c r="T3832" i="35"/>
  <c r="T3833" i="35"/>
  <c r="T3834" i="35"/>
  <c r="T3835" i="35"/>
  <c r="T3836" i="35"/>
  <c r="T3837" i="35"/>
  <c r="T3838" i="35"/>
  <c r="T3839" i="35"/>
  <c r="T3840" i="35"/>
  <c r="T3841" i="35"/>
  <c r="T3842" i="35"/>
  <c r="T3843" i="35"/>
  <c r="T3844" i="35"/>
  <c r="T3845" i="35"/>
  <c r="T3846" i="35"/>
  <c r="T3847" i="35"/>
  <c r="T3848" i="35"/>
  <c r="T3849" i="35"/>
  <c r="T3850" i="35"/>
  <c r="T3851" i="35"/>
  <c r="T3852" i="35"/>
  <c r="T3853" i="35"/>
  <c r="T3854" i="35"/>
  <c r="T3855" i="35"/>
  <c r="T3856" i="35"/>
  <c r="T3857" i="35"/>
  <c r="T3858" i="35"/>
  <c r="T3859" i="35"/>
  <c r="T3860" i="35"/>
  <c r="T3861" i="35"/>
  <c r="T3862" i="35"/>
  <c r="T3863" i="35"/>
  <c r="T3864" i="35"/>
  <c r="T3865" i="35"/>
  <c r="T3866" i="35"/>
  <c r="T3867" i="35"/>
  <c r="T3868" i="35"/>
  <c r="T3869" i="35"/>
  <c r="T3870" i="35"/>
  <c r="T3871" i="35"/>
  <c r="T3872" i="35"/>
  <c r="T3873" i="35"/>
  <c r="T3874" i="35"/>
  <c r="T3875" i="35"/>
  <c r="T3876" i="35"/>
  <c r="T3877" i="35"/>
  <c r="T3878" i="35"/>
  <c r="T3879" i="35"/>
  <c r="T3880" i="35"/>
  <c r="T3881" i="35"/>
  <c r="T3882" i="35"/>
  <c r="T3883" i="35"/>
  <c r="T3884" i="35"/>
  <c r="T3885" i="35"/>
  <c r="T3886" i="35"/>
  <c r="T3887" i="35"/>
  <c r="T3888" i="35"/>
  <c r="T3889" i="35"/>
  <c r="T3890" i="35"/>
  <c r="T3891" i="35"/>
  <c r="T3892" i="35"/>
  <c r="T3893" i="35"/>
  <c r="T3894" i="35"/>
  <c r="T3895" i="35"/>
  <c r="T3896" i="35"/>
  <c r="T3897" i="35"/>
  <c r="T3898" i="35"/>
  <c r="T3899" i="35"/>
  <c r="T3900" i="35"/>
  <c r="T3901" i="35"/>
  <c r="T3902" i="35"/>
  <c r="T3903" i="35"/>
  <c r="T3904" i="35"/>
  <c r="T3905" i="35"/>
  <c r="T3906" i="35"/>
  <c r="T3907" i="35"/>
  <c r="T3908" i="35"/>
  <c r="T3909" i="35"/>
  <c r="T3910" i="35"/>
  <c r="T3911" i="35"/>
  <c r="T3912" i="35"/>
  <c r="T3913" i="35"/>
  <c r="T3914" i="35"/>
  <c r="T3915" i="35"/>
  <c r="T3916" i="35"/>
  <c r="T3917" i="35"/>
  <c r="T3918" i="35"/>
  <c r="T3919" i="35"/>
  <c r="T3920" i="35"/>
  <c r="T3921" i="35"/>
  <c r="T3922" i="35"/>
  <c r="T3923" i="35"/>
  <c r="T3924" i="35"/>
  <c r="T3925" i="35"/>
  <c r="T3926" i="35"/>
  <c r="T3927" i="35"/>
  <c r="T3928" i="35"/>
  <c r="T3929" i="35"/>
  <c r="T3930" i="35"/>
  <c r="T3931" i="35"/>
  <c r="T3932" i="35"/>
  <c r="T3933" i="35"/>
  <c r="T3934" i="35"/>
  <c r="T3935" i="35"/>
  <c r="T3936" i="35"/>
  <c r="T3937" i="35"/>
  <c r="T3938" i="35"/>
  <c r="T3939" i="35"/>
  <c r="T3940" i="35"/>
  <c r="T3941" i="35"/>
  <c r="T3942" i="35"/>
  <c r="T3943" i="35"/>
  <c r="T3944" i="35"/>
  <c r="T3945" i="35"/>
  <c r="T3946" i="35"/>
  <c r="T3947" i="35"/>
  <c r="T3948" i="35"/>
  <c r="T3949" i="35"/>
  <c r="T3950" i="35"/>
  <c r="T3951" i="35"/>
  <c r="T3952" i="35"/>
  <c r="T3953" i="35"/>
  <c r="T3954" i="35"/>
  <c r="T3955" i="35"/>
  <c r="T3956" i="35"/>
  <c r="T3957" i="35"/>
  <c r="T3958" i="35"/>
  <c r="T3959" i="35"/>
  <c r="T3960" i="35"/>
  <c r="T3961" i="35"/>
  <c r="T3962" i="35"/>
  <c r="T3963" i="35"/>
  <c r="T3964" i="35"/>
  <c r="T3965" i="35"/>
  <c r="T3966" i="35"/>
  <c r="T3967" i="35"/>
  <c r="T3968" i="35"/>
  <c r="T3969" i="35"/>
  <c r="T3970" i="35"/>
  <c r="T3971" i="35"/>
  <c r="T3972" i="35"/>
  <c r="T3973" i="35"/>
  <c r="T3974" i="35"/>
  <c r="T3975" i="35"/>
  <c r="T3976" i="35"/>
  <c r="T3977" i="35"/>
  <c r="T3978" i="35"/>
  <c r="T3979" i="35"/>
  <c r="T3980" i="35"/>
  <c r="T3981" i="35"/>
  <c r="T3982" i="35"/>
  <c r="T3983" i="35"/>
  <c r="T3984" i="35"/>
  <c r="T3985" i="35"/>
  <c r="T3986" i="35"/>
  <c r="T3987" i="35"/>
  <c r="T3988" i="35"/>
  <c r="T3989" i="35"/>
  <c r="T3990" i="35"/>
  <c r="T3991" i="35"/>
  <c r="T3992" i="35"/>
  <c r="T3993" i="35"/>
  <c r="T3994" i="35"/>
  <c r="T3995" i="35"/>
  <c r="T3996" i="35"/>
  <c r="T3997" i="35"/>
  <c r="T3998" i="35"/>
  <c r="T3999" i="35"/>
  <c r="T4000" i="35"/>
  <c r="T4001" i="35"/>
  <c r="T4002" i="35"/>
  <c r="T4003" i="35"/>
  <c r="T4004" i="35"/>
  <c r="T4005" i="35"/>
  <c r="T4006" i="35"/>
  <c r="T4007" i="35"/>
  <c r="T4008" i="35"/>
  <c r="T4009" i="35"/>
  <c r="T4010" i="35"/>
  <c r="T4011" i="35"/>
  <c r="T4012" i="35"/>
  <c r="T4013" i="35"/>
  <c r="T4014" i="35"/>
  <c r="T4015" i="35"/>
  <c r="T4016" i="35"/>
  <c r="T4017" i="35"/>
  <c r="T4018" i="35"/>
  <c r="T4019" i="35"/>
  <c r="T4020" i="35"/>
  <c r="T4021" i="35"/>
  <c r="T4022" i="35"/>
  <c r="T4023" i="35"/>
  <c r="T4024" i="35"/>
  <c r="T4025" i="35"/>
  <c r="T4026" i="35"/>
  <c r="T4027" i="35"/>
  <c r="T4028" i="35"/>
  <c r="T4029" i="35"/>
  <c r="T4030" i="35"/>
  <c r="T4031" i="35"/>
  <c r="T4032" i="35"/>
  <c r="T4033" i="35"/>
  <c r="T4034" i="35"/>
  <c r="T4035" i="35"/>
  <c r="T4036" i="35"/>
  <c r="T4037" i="35"/>
  <c r="T4038" i="35"/>
  <c r="T4039" i="35"/>
  <c r="T4040" i="35"/>
  <c r="T4041" i="35"/>
  <c r="T4042" i="35"/>
  <c r="T4043" i="35"/>
  <c r="T4044" i="35"/>
  <c r="T4045" i="35"/>
  <c r="T4046" i="35"/>
  <c r="T4047" i="35"/>
  <c r="T4048" i="35"/>
  <c r="T4049" i="35"/>
  <c r="T4050" i="35"/>
  <c r="T4051" i="35"/>
  <c r="T4052" i="35"/>
  <c r="T4053" i="35"/>
  <c r="T4054" i="35"/>
  <c r="T4055" i="35"/>
  <c r="T4056" i="35"/>
  <c r="T4057" i="35"/>
  <c r="T4058" i="35"/>
  <c r="T4059" i="35"/>
  <c r="T4060" i="35"/>
  <c r="T4061" i="35"/>
  <c r="T4062" i="35"/>
  <c r="T4063" i="35"/>
  <c r="T4064" i="35"/>
  <c r="T4065" i="35"/>
  <c r="T4066" i="35"/>
  <c r="T4067" i="35"/>
  <c r="T4068" i="35"/>
  <c r="T4069" i="35"/>
  <c r="T4070" i="35"/>
  <c r="T4071" i="35"/>
  <c r="T4072" i="35"/>
  <c r="T4073" i="35"/>
  <c r="T4074" i="35"/>
  <c r="T4075" i="35"/>
  <c r="T4076" i="35"/>
  <c r="T4077" i="35"/>
  <c r="T4078" i="35"/>
  <c r="T4079" i="35"/>
  <c r="T4080" i="35"/>
  <c r="T4081" i="35"/>
  <c r="T4082" i="35"/>
  <c r="T4083" i="35"/>
  <c r="T4084" i="35"/>
  <c r="T4085" i="35"/>
  <c r="T4086" i="35"/>
  <c r="T4087" i="35"/>
  <c r="T4088" i="35"/>
  <c r="T4089" i="35"/>
  <c r="T4090" i="35"/>
  <c r="T4091" i="35"/>
  <c r="T4092" i="35"/>
  <c r="T4093" i="35"/>
  <c r="T4094" i="35"/>
  <c r="T4095" i="35"/>
  <c r="T4096" i="35"/>
  <c r="T4097" i="35"/>
  <c r="T4098" i="35"/>
  <c r="T4099" i="35"/>
  <c r="T4100" i="35"/>
  <c r="T4101" i="35"/>
  <c r="T4102" i="35"/>
  <c r="T4103" i="35"/>
  <c r="T4104" i="35"/>
  <c r="T4105" i="35"/>
  <c r="T4106" i="35"/>
  <c r="T4107" i="35"/>
  <c r="T4108" i="35"/>
  <c r="T4109" i="35"/>
  <c r="T4110" i="35"/>
  <c r="T4111" i="35"/>
  <c r="T4112" i="35"/>
  <c r="T4113" i="35"/>
  <c r="T4114" i="35"/>
  <c r="T4115" i="35"/>
  <c r="T4116" i="35"/>
  <c r="T4117" i="35"/>
  <c r="T4118" i="35"/>
  <c r="T4119" i="35"/>
  <c r="T4120" i="35"/>
  <c r="T4121" i="35"/>
  <c r="T4122" i="35"/>
  <c r="T4123" i="35"/>
  <c r="T4124" i="35"/>
  <c r="T4125" i="35"/>
  <c r="T4126" i="35"/>
  <c r="T4127" i="35"/>
  <c r="T4128" i="35"/>
  <c r="T4129" i="35"/>
  <c r="T4130" i="35"/>
  <c r="T4131" i="35"/>
  <c r="T4132" i="35"/>
  <c r="T4133" i="35"/>
  <c r="T4134" i="35"/>
  <c r="T4135" i="35"/>
  <c r="T4136" i="35"/>
  <c r="T4137" i="35"/>
  <c r="T4138" i="35"/>
  <c r="T4139" i="35"/>
  <c r="T4140" i="35"/>
  <c r="T4141" i="35"/>
  <c r="T4142" i="35"/>
  <c r="T4143" i="35"/>
  <c r="T4144" i="35"/>
  <c r="T4145" i="35"/>
  <c r="T4146" i="35"/>
  <c r="T4147" i="35"/>
  <c r="T4148" i="35"/>
  <c r="T4149" i="35"/>
  <c r="T4150" i="35"/>
  <c r="T4151" i="35"/>
  <c r="T4152" i="35"/>
  <c r="T4153" i="35"/>
  <c r="T4154" i="35"/>
  <c r="T4155" i="35"/>
  <c r="T4156" i="35"/>
  <c r="T4157" i="35"/>
  <c r="T4158" i="35"/>
  <c r="T4159" i="35"/>
  <c r="T4160" i="35"/>
  <c r="T4161" i="35"/>
  <c r="T4162" i="35"/>
  <c r="T4163" i="35"/>
  <c r="T4164" i="35"/>
  <c r="T4165" i="35"/>
  <c r="T4166" i="35"/>
  <c r="T4167" i="35"/>
  <c r="T4168" i="35"/>
  <c r="T4169" i="35"/>
  <c r="T4170" i="35"/>
  <c r="T4171" i="35"/>
  <c r="T4172" i="35"/>
  <c r="T4173" i="35"/>
  <c r="T4174" i="35"/>
  <c r="T4175" i="35"/>
  <c r="T4176" i="35"/>
  <c r="T4177" i="35"/>
  <c r="T4178" i="35"/>
  <c r="T4179" i="35"/>
  <c r="T4180" i="35"/>
  <c r="T4181" i="35"/>
  <c r="T4182" i="35"/>
  <c r="T4183" i="35"/>
  <c r="T4184" i="35"/>
  <c r="T4185" i="35"/>
  <c r="T4186" i="35"/>
  <c r="T4187" i="35"/>
  <c r="T4188" i="35"/>
  <c r="T4189" i="35"/>
  <c r="T4190" i="35"/>
  <c r="T4191" i="35"/>
  <c r="T4192" i="35"/>
  <c r="T4193" i="35"/>
  <c r="T4194" i="35"/>
  <c r="T4195" i="35"/>
  <c r="T4196" i="35"/>
  <c r="T4197" i="35"/>
  <c r="T4198" i="35"/>
  <c r="T4199" i="35"/>
  <c r="T4200" i="35"/>
  <c r="T4201" i="35"/>
  <c r="T4202" i="35"/>
  <c r="T4203" i="35"/>
  <c r="T4204" i="35"/>
  <c r="T4205" i="35"/>
  <c r="T4206" i="35"/>
  <c r="T4207" i="35"/>
  <c r="T4208" i="35"/>
  <c r="T4209" i="35"/>
  <c r="T4210" i="35"/>
  <c r="T4211" i="35"/>
  <c r="T4212" i="35"/>
  <c r="T4213" i="35"/>
  <c r="T4214" i="35"/>
  <c r="T4215" i="35"/>
  <c r="T4216" i="35"/>
  <c r="T4217" i="35"/>
  <c r="T4218" i="35"/>
  <c r="T4219" i="35"/>
  <c r="T4220" i="35"/>
  <c r="T4221" i="35"/>
  <c r="T4222" i="35"/>
  <c r="T4223" i="35"/>
  <c r="T4224" i="35"/>
  <c r="T4225" i="35"/>
  <c r="T4226" i="35"/>
  <c r="T4227" i="35"/>
  <c r="T4228" i="35"/>
  <c r="T4229" i="35"/>
  <c r="T4230" i="35"/>
  <c r="T4231" i="35"/>
  <c r="T4232" i="35"/>
  <c r="T4233" i="35"/>
  <c r="T4234" i="35"/>
  <c r="T4235" i="35"/>
  <c r="T4236" i="35"/>
  <c r="T4237" i="35"/>
  <c r="T4238" i="35"/>
  <c r="T4239" i="35"/>
  <c r="T4240" i="35"/>
  <c r="T4241" i="35"/>
  <c r="T4242" i="35"/>
  <c r="T4243" i="35"/>
  <c r="T4244" i="35"/>
  <c r="T4245" i="35"/>
  <c r="T4246" i="35"/>
  <c r="T4247" i="35"/>
  <c r="T4248" i="35"/>
  <c r="T4249" i="35"/>
  <c r="T4250" i="35"/>
  <c r="T4251" i="35"/>
  <c r="T4252" i="35"/>
  <c r="T4253" i="35"/>
  <c r="T4254" i="35"/>
  <c r="T4255" i="35"/>
  <c r="T4256" i="35"/>
  <c r="T4257" i="35"/>
  <c r="T4258" i="35"/>
  <c r="T4259" i="35"/>
  <c r="T4260" i="35"/>
  <c r="T4261" i="35"/>
  <c r="T4262" i="35"/>
  <c r="T4263" i="35"/>
  <c r="T4264" i="35"/>
  <c r="T4265" i="35"/>
  <c r="T4266" i="35"/>
  <c r="T4267" i="35"/>
  <c r="T4268" i="35"/>
  <c r="T4269" i="35"/>
  <c r="T4270" i="35"/>
  <c r="T4271" i="35"/>
  <c r="T4272" i="35"/>
  <c r="T4273" i="35"/>
  <c r="T4274" i="35"/>
  <c r="T4275" i="35"/>
  <c r="T4276" i="35"/>
  <c r="T4277" i="35"/>
  <c r="T4278" i="35"/>
  <c r="T4279" i="35"/>
  <c r="T4280" i="35"/>
  <c r="T4281" i="35"/>
  <c r="T4282" i="35"/>
  <c r="T4283" i="35"/>
  <c r="T4284" i="35"/>
  <c r="T4285" i="35"/>
  <c r="T4286" i="35"/>
  <c r="T4287" i="35"/>
  <c r="T4288" i="35"/>
  <c r="T4289" i="35"/>
  <c r="T4290" i="35"/>
  <c r="T4291" i="35"/>
  <c r="T4292" i="35"/>
  <c r="T4293" i="35"/>
  <c r="T4294" i="35"/>
  <c r="T4295" i="35"/>
  <c r="T4296" i="35"/>
  <c r="T4297" i="35"/>
  <c r="T4298" i="35"/>
  <c r="T4299" i="35"/>
  <c r="T4300" i="35"/>
  <c r="T4301" i="35"/>
  <c r="T4302" i="35"/>
  <c r="T4303" i="35"/>
  <c r="T4304" i="35"/>
  <c r="T4305" i="35"/>
  <c r="T4306" i="35"/>
  <c r="T4307" i="35"/>
  <c r="T4308" i="35"/>
  <c r="T4309" i="35"/>
  <c r="T4310" i="35"/>
  <c r="T4311" i="35"/>
  <c r="T4312" i="35"/>
  <c r="T4313" i="35"/>
  <c r="T4314" i="35"/>
  <c r="T4315" i="35"/>
  <c r="T4316" i="35"/>
  <c r="T4317" i="35"/>
  <c r="T4318" i="35"/>
  <c r="T4319" i="35"/>
  <c r="T4320" i="35"/>
  <c r="T4321" i="35"/>
  <c r="T4322" i="35"/>
  <c r="T4323" i="35"/>
  <c r="T4324" i="35"/>
  <c r="T4325" i="35"/>
  <c r="T4326" i="35"/>
  <c r="T4327" i="35"/>
  <c r="T4328" i="35"/>
  <c r="T4329" i="35"/>
  <c r="T4330" i="35"/>
  <c r="T4331" i="35"/>
  <c r="T4332" i="35"/>
  <c r="T4333" i="35"/>
  <c r="T4334" i="35"/>
  <c r="T4335" i="35"/>
  <c r="T4336" i="35"/>
  <c r="T4337" i="35"/>
  <c r="T4338" i="35"/>
  <c r="T4339" i="35"/>
  <c r="T4340" i="35"/>
  <c r="T4341" i="35"/>
  <c r="T4342" i="35"/>
  <c r="T4343" i="35"/>
  <c r="T4344" i="35"/>
  <c r="T4345" i="35"/>
  <c r="T4346" i="35"/>
  <c r="T4347" i="35"/>
  <c r="T4348" i="35"/>
  <c r="T4349" i="35"/>
  <c r="T4350" i="35"/>
  <c r="T4351" i="35"/>
  <c r="T4352" i="35"/>
  <c r="T4353" i="35"/>
  <c r="T4354" i="35"/>
  <c r="T4355" i="35"/>
  <c r="T4356" i="35"/>
  <c r="T4357" i="35"/>
  <c r="T4358" i="35"/>
  <c r="T4359" i="35"/>
  <c r="T4360" i="35"/>
  <c r="T4361" i="35"/>
  <c r="T4362" i="35"/>
  <c r="T4363" i="35"/>
  <c r="T4364" i="35"/>
  <c r="T4365" i="35"/>
  <c r="T4366" i="35"/>
  <c r="T4367" i="35"/>
  <c r="T4368" i="35"/>
  <c r="T4369" i="35"/>
  <c r="T4370" i="35"/>
  <c r="T4371" i="35"/>
  <c r="T4372" i="35"/>
  <c r="T4373" i="35"/>
  <c r="T4374" i="35"/>
  <c r="T4375" i="35"/>
  <c r="T4376" i="35"/>
  <c r="T4377" i="35"/>
  <c r="T4378" i="35"/>
  <c r="T4379" i="35"/>
  <c r="T4380" i="35"/>
  <c r="T4381" i="35"/>
  <c r="T4382" i="35"/>
  <c r="T4383" i="35"/>
  <c r="T4384" i="35"/>
  <c r="T4385" i="35"/>
  <c r="T4386" i="35"/>
  <c r="T4387" i="35"/>
  <c r="T4388" i="35"/>
  <c r="T4389" i="35"/>
  <c r="T4390" i="35"/>
  <c r="T4391" i="35"/>
  <c r="T4392" i="35"/>
  <c r="T4393" i="35"/>
  <c r="T4394" i="35"/>
  <c r="T4395" i="35"/>
  <c r="T4396" i="35"/>
  <c r="T4397" i="35"/>
  <c r="T4398" i="35"/>
  <c r="T4399" i="35"/>
  <c r="T4400" i="35"/>
  <c r="T4401" i="35"/>
  <c r="T4402" i="35"/>
  <c r="T4403" i="35"/>
  <c r="T4404" i="35"/>
  <c r="T4405" i="35"/>
  <c r="T4406" i="35"/>
  <c r="T4407" i="35"/>
  <c r="T4408" i="35"/>
  <c r="T4409" i="35"/>
  <c r="T4410" i="35"/>
  <c r="T4411" i="35"/>
  <c r="T4412" i="35"/>
  <c r="T4413" i="35"/>
  <c r="T4414" i="35"/>
  <c r="T4415" i="35"/>
  <c r="T4416" i="35"/>
  <c r="T4417" i="35"/>
  <c r="T4418" i="35"/>
  <c r="T4419" i="35"/>
  <c r="T4420" i="35"/>
  <c r="T4421" i="35"/>
  <c r="T4422" i="35"/>
  <c r="T4423" i="35"/>
  <c r="T4424" i="35"/>
  <c r="T4425" i="35"/>
  <c r="T4426" i="35"/>
  <c r="T4427" i="35"/>
  <c r="T4428" i="35"/>
  <c r="T4429" i="35"/>
  <c r="T4430" i="35"/>
  <c r="T4431" i="35"/>
  <c r="T4432" i="35"/>
  <c r="T4433" i="35"/>
  <c r="T4434" i="35"/>
  <c r="T4435" i="35"/>
  <c r="T4436" i="35"/>
  <c r="T4437" i="35"/>
  <c r="T4438" i="35"/>
  <c r="T4439" i="35"/>
  <c r="T4440" i="35"/>
  <c r="T4441" i="35"/>
  <c r="T4442" i="35"/>
  <c r="T4443" i="35"/>
  <c r="T4444" i="35"/>
  <c r="T4445" i="35"/>
  <c r="T4446" i="35"/>
  <c r="T4447" i="35"/>
  <c r="T4448" i="35"/>
  <c r="T4449" i="35"/>
  <c r="T4450" i="35"/>
  <c r="T4451" i="35"/>
  <c r="T4452" i="35"/>
  <c r="T4453" i="35"/>
  <c r="T4454" i="35"/>
  <c r="T4455" i="35"/>
  <c r="T4456" i="35"/>
  <c r="T4457" i="35"/>
  <c r="T4458" i="35"/>
  <c r="T4459" i="35"/>
  <c r="T4460" i="35"/>
  <c r="T4461" i="35"/>
  <c r="T4462" i="35"/>
  <c r="T4463" i="35"/>
  <c r="T4464" i="35"/>
  <c r="T4465" i="35"/>
  <c r="T4466" i="35"/>
  <c r="T4467" i="35"/>
  <c r="T4468" i="35"/>
  <c r="T4469" i="35"/>
  <c r="T4470" i="35"/>
  <c r="T4471" i="35"/>
  <c r="T4472" i="35"/>
  <c r="T4473" i="35"/>
  <c r="T4474" i="35"/>
  <c r="T4475" i="35"/>
  <c r="T4476" i="35"/>
  <c r="U9" i="35"/>
  <c r="U10" i="35"/>
  <c r="U11" i="35"/>
  <c r="U12" i="35"/>
  <c r="U13" i="35"/>
  <c r="U14" i="35"/>
  <c r="U15" i="35"/>
  <c r="U16" i="35"/>
  <c r="U17" i="35"/>
  <c r="U19" i="35"/>
  <c r="U20" i="35"/>
  <c r="U21" i="35"/>
  <c r="U22" i="35"/>
  <c r="U23" i="35"/>
  <c r="U24" i="35"/>
  <c r="U25" i="35"/>
  <c r="U26" i="35"/>
  <c r="U27" i="35"/>
  <c r="U28" i="35"/>
  <c r="U29" i="35"/>
  <c r="U31" i="35"/>
  <c r="U32" i="35"/>
  <c r="U33" i="35"/>
  <c r="U34" i="35"/>
  <c r="U35" i="35"/>
  <c r="U37" i="35"/>
  <c r="U38" i="35"/>
  <c r="U39" i="35"/>
  <c r="U40" i="35"/>
  <c r="U41" i="35"/>
  <c r="U43" i="35"/>
  <c r="U44" i="35"/>
  <c r="U45" i="35"/>
  <c r="U46" i="35"/>
  <c r="U47" i="35"/>
  <c r="U49" i="35"/>
  <c r="U50" i="35"/>
  <c r="U51" i="35"/>
  <c r="U52" i="35"/>
  <c r="U53" i="35"/>
  <c r="U55" i="35"/>
  <c r="U56" i="35"/>
  <c r="U57" i="35"/>
  <c r="U58" i="35"/>
  <c r="U59" i="35"/>
  <c r="U61" i="35"/>
  <c r="U62" i="35"/>
  <c r="U63" i="35"/>
  <c r="U64" i="35"/>
  <c r="U65" i="35"/>
  <c r="U67" i="35"/>
  <c r="U68" i="35"/>
  <c r="U69" i="35"/>
  <c r="U70" i="35"/>
  <c r="U71" i="35"/>
  <c r="U73" i="35"/>
  <c r="U74" i="35"/>
  <c r="U75" i="35"/>
  <c r="U76" i="35"/>
  <c r="U77" i="35"/>
  <c r="U79" i="35"/>
  <c r="U80" i="35"/>
  <c r="U81" i="35"/>
  <c r="U82" i="35"/>
  <c r="U83" i="35"/>
  <c r="U84" i="35"/>
  <c r="U85" i="35"/>
  <c r="U86" i="35"/>
  <c r="U87" i="35"/>
  <c r="U88" i="35"/>
  <c r="U89" i="35"/>
  <c r="U91" i="35"/>
  <c r="U92" i="35"/>
  <c r="U93" i="35"/>
  <c r="U94" i="35"/>
  <c r="U95" i="35"/>
  <c r="U97" i="35"/>
  <c r="U98" i="35"/>
  <c r="U99" i="35"/>
  <c r="U100" i="35"/>
  <c r="U101" i="35"/>
  <c r="U103" i="35"/>
  <c r="U104" i="35"/>
  <c r="U105" i="35"/>
  <c r="U106" i="35"/>
  <c r="U107" i="35"/>
  <c r="U109" i="35"/>
  <c r="U110" i="35"/>
  <c r="U111" i="35"/>
  <c r="U112" i="35"/>
  <c r="U113" i="35"/>
  <c r="U115" i="35"/>
  <c r="U116" i="35"/>
  <c r="U117" i="35"/>
  <c r="U118" i="35"/>
  <c r="U119" i="35"/>
  <c r="U121" i="35"/>
  <c r="U122" i="35"/>
  <c r="U123" i="35"/>
  <c r="U124" i="35"/>
  <c r="U125" i="35"/>
  <c r="U127" i="35"/>
  <c r="U128" i="35"/>
  <c r="U129" i="35"/>
  <c r="U130" i="35"/>
  <c r="U131" i="35"/>
  <c r="U133" i="35"/>
  <c r="U134" i="35"/>
  <c r="U135" i="35"/>
  <c r="U136" i="35"/>
  <c r="U137" i="35"/>
  <c r="U139" i="35"/>
  <c r="U140" i="35"/>
  <c r="U141" i="35"/>
  <c r="U142" i="35"/>
  <c r="U143" i="35"/>
  <c r="U145" i="35"/>
  <c r="U146" i="35"/>
  <c r="U147" i="35"/>
  <c r="U148" i="35"/>
  <c r="U149" i="35"/>
  <c r="U151" i="35"/>
  <c r="U152" i="35"/>
  <c r="U153" i="35"/>
  <c r="U154" i="35"/>
  <c r="U155" i="35"/>
  <c r="U157" i="35"/>
  <c r="U158" i="35"/>
  <c r="U159" i="35"/>
  <c r="U160" i="35"/>
  <c r="U161" i="35"/>
  <c r="U162" i="35"/>
  <c r="U163" i="35"/>
  <c r="U164" i="35"/>
  <c r="U165" i="35"/>
  <c r="U166" i="35"/>
  <c r="U167" i="35"/>
  <c r="U169" i="35"/>
  <c r="U170" i="35"/>
  <c r="U171" i="35"/>
  <c r="U172" i="35"/>
  <c r="U173" i="35"/>
  <c r="U175" i="35"/>
  <c r="U176" i="35"/>
  <c r="U177" i="35"/>
  <c r="U178" i="35"/>
  <c r="U179" i="35"/>
  <c r="U181" i="35"/>
  <c r="U182" i="35"/>
  <c r="U183" i="35"/>
  <c r="U184" i="35"/>
  <c r="U185" i="35"/>
  <c r="U187" i="35"/>
  <c r="U188" i="35"/>
  <c r="U189" i="35"/>
  <c r="U190" i="35"/>
  <c r="U191" i="35"/>
  <c r="U193" i="35"/>
  <c r="U194" i="35"/>
  <c r="U195" i="35"/>
  <c r="U196" i="35"/>
  <c r="U197" i="35"/>
  <c r="U199" i="35"/>
  <c r="U200" i="35"/>
  <c r="U201" i="35"/>
  <c r="U202" i="35"/>
  <c r="U203" i="35"/>
  <c r="U204" i="35"/>
  <c r="U205" i="35"/>
  <c r="U206" i="35"/>
  <c r="U207" i="35"/>
  <c r="U208" i="35"/>
  <c r="U209" i="35"/>
  <c r="U211" i="35"/>
  <c r="U212" i="35"/>
  <c r="U213" i="35"/>
  <c r="U214" i="35"/>
  <c r="U215" i="35"/>
  <c r="U217" i="35"/>
  <c r="U218" i="35"/>
  <c r="U219" i="35"/>
  <c r="U220" i="35"/>
  <c r="U221" i="35"/>
  <c r="U223" i="35"/>
  <c r="U224" i="35"/>
  <c r="U225" i="35"/>
  <c r="U226" i="35"/>
  <c r="U227" i="35"/>
  <c r="U229" i="35"/>
  <c r="U230" i="35"/>
  <c r="U231" i="35"/>
  <c r="U232" i="35"/>
  <c r="U233" i="35"/>
  <c r="U235" i="35"/>
  <c r="U236" i="35"/>
  <c r="U237" i="35"/>
  <c r="U238" i="35"/>
  <c r="U239" i="35"/>
  <c r="U241" i="35"/>
  <c r="U242" i="35"/>
  <c r="U243" i="35"/>
  <c r="U244" i="35"/>
  <c r="U245" i="35"/>
  <c r="U247" i="35"/>
  <c r="U248" i="35"/>
  <c r="U249" i="35"/>
  <c r="U250" i="35"/>
  <c r="U251" i="35"/>
  <c r="U253" i="35"/>
  <c r="U254" i="35"/>
  <c r="U255" i="35"/>
  <c r="U256" i="35"/>
  <c r="U257" i="35"/>
  <c r="U259" i="35"/>
  <c r="U260" i="35"/>
  <c r="U261" i="35"/>
  <c r="U262" i="35"/>
  <c r="U263" i="35"/>
  <c r="U265" i="35"/>
  <c r="U266" i="35"/>
  <c r="U267" i="35"/>
  <c r="U268" i="35"/>
  <c r="U269" i="35"/>
  <c r="U271" i="35"/>
  <c r="U272" i="35"/>
  <c r="U273" i="35"/>
  <c r="U274" i="35"/>
  <c r="U275" i="35"/>
  <c r="U276" i="35"/>
  <c r="U277" i="35"/>
  <c r="U278" i="35"/>
  <c r="U279" i="35"/>
  <c r="U280" i="35"/>
  <c r="U281" i="35"/>
  <c r="U283" i="35"/>
  <c r="U284" i="35"/>
  <c r="U285" i="35"/>
  <c r="U286" i="35"/>
  <c r="U287" i="35"/>
  <c r="U288" i="35"/>
  <c r="U289" i="35"/>
  <c r="U290" i="35"/>
  <c r="U291" i="35"/>
  <c r="U292" i="35"/>
  <c r="U293" i="35"/>
  <c r="U295" i="35"/>
  <c r="U296" i="35"/>
  <c r="U297" i="35"/>
  <c r="U298" i="35"/>
  <c r="U299" i="35"/>
  <c r="U301" i="35"/>
  <c r="U302" i="35"/>
  <c r="U303" i="35"/>
  <c r="U304" i="35"/>
  <c r="U305" i="35"/>
  <c r="U306" i="35"/>
  <c r="U307" i="35"/>
  <c r="U308" i="35"/>
  <c r="U309" i="35"/>
  <c r="U310" i="35"/>
  <c r="U311" i="35"/>
  <c r="U312" i="35"/>
  <c r="U313" i="35"/>
  <c r="U314" i="35"/>
  <c r="U315" i="35"/>
  <c r="U316" i="35"/>
  <c r="U317" i="35"/>
  <c r="U319" i="35"/>
  <c r="U320" i="35"/>
  <c r="U321" i="35"/>
  <c r="U322" i="35"/>
  <c r="U323" i="35"/>
  <c r="U324" i="35"/>
  <c r="U325" i="35"/>
  <c r="U326" i="35"/>
  <c r="U327" i="35"/>
  <c r="U328" i="35"/>
  <c r="U329" i="35"/>
  <c r="U331" i="35"/>
  <c r="U332" i="35"/>
  <c r="U333" i="35"/>
  <c r="U334" i="35"/>
  <c r="U335" i="35"/>
  <c r="U336" i="35"/>
  <c r="U337" i="35"/>
  <c r="U338" i="35"/>
  <c r="U339" i="35"/>
  <c r="U340" i="35"/>
  <c r="U341" i="35"/>
  <c r="U343" i="35"/>
  <c r="U344" i="35"/>
  <c r="U345" i="35"/>
  <c r="U346" i="35"/>
  <c r="U347" i="35"/>
  <c r="U348" i="35"/>
  <c r="U349" i="35"/>
  <c r="U350" i="35"/>
  <c r="U351" i="35"/>
  <c r="U352" i="35"/>
  <c r="U353" i="35"/>
  <c r="U354" i="35"/>
  <c r="U355" i="35"/>
  <c r="U356" i="35"/>
  <c r="U357" i="35"/>
  <c r="U358" i="35"/>
  <c r="U359" i="35"/>
  <c r="U360" i="35"/>
  <c r="U361" i="35"/>
  <c r="U362" i="35"/>
  <c r="U363" i="35"/>
  <c r="U364" i="35"/>
  <c r="U365" i="35"/>
  <c r="U366" i="35"/>
  <c r="U367" i="35"/>
  <c r="U368" i="35"/>
  <c r="U369" i="35"/>
  <c r="U370" i="35"/>
  <c r="U371" i="35"/>
  <c r="U373" i="35"/>
  <c r="U374" i="35"/>
  <c r="U375" i="35"/>
  <c r="U376" i="35"/>
  <c r="U377" i="35"/>
  <c r="U379" i="35"/>
  <c r="U380" i="35"/>
  <c r="U381" i="35"/>
  <c r="U382" i="35"/>
  <c r="U383" i="35"/>
  <c r="U385" i="35"/>
  <c r="U386" i="35"/>
  <c r="U387" i="35"/>
  <c r="U388" i="35"/>
  <c r="U389" i="35"/>
  <c r="U391" i="35"/>
  <c r="U392" i="35"/>
  <c r="U393" i="35"/>
  <c r="U394" i="35"/>
  <c r="U395" i="35"/>
  <c r="U396" i="35"/>
  <c r="U397" i="35"/>
  <c r="U398" i="35"/>
  <c r="U399" i="35"/>
  <c r="U400" i="35"/>
  <c r="U401" i="35"/>
  <c r="U403" i="35"/>
  <c r="U404" i="35"/>
  <c r="U405" i="35"/>
  <c r="U406" i="35"/>
  <c r="U407" i="35"/>
  <c r="U409" i="35"/>
  <c r="U410" i="35"/>
  <c r="U411" i="35"/>
  <c r="U412" i="35"/>
  <c r="U413" i="35"/>
  <c r="U415" i="35"/>
  <c r="U416" i="35"/>
  <c r="U417" i="35"/>
  <c r="U418" i="35"/>
  <c r="U419" i="35"/>
  <c r="U420" i="35"/>
  <c r="U421" i="35"/>
  <c r="U422" i="35"/>
  <c r="U423" i="35"/>
  <c r="U424" i="35"/>
  <c r="U425" i="35"/>
  <c r="U426" i="35"/>
  <c r="U427" i="35"/>
  <c r="U428" i="35"/>
  <c r="U429" i="35"/>
  <c r="U430" i="35"/>
  <c r="U431" i="35"/>
  <c r="U433" i="35"/>
  <c r="U434" i="35"/>
  <c r="U435" i="35"/>
  <c r="U436" i="35"/>
  <c r="U437" i="35"/>
  <c r="U439" i="35"/>
  <c r="U440" i="35"/>
  <c r="U441" i="35"/>
  <c r="U442" i="35"/>
  <c r="U443" i="35"/>
  <c r="U445" i="35"/>
  <c r="U446" i="35"/>
  <c r="U447" i="35"/>
  <c r="U448" i="35"/>
  <c r="U449" i="35"/>
  <c r="U451" i="35"/>
  <c r="U452" i="35"/>
  <c r="U453" i="35"/>
  <c r="U454" i="35"/>
  <c r="U455" i="35"/>
  <c r="U457" i="35"/>
  <c r="U458" i="35"/>
  <c r="U459" i="35"/>
  <c r="U460" i="35"/>
  <c r="U461" i="35"/>
  <c r="U462" i="35"/>
  <c r="U463" i="35"/>
  <c r="U464" i="35"/>
  <c r="U465" i="35"/>
  <c r="U466" i="35"/>
  <c r="U467" i="35"/>
  <c r="U469" i="35"/>
  <c r="U470" i="35"/>
  <c r="U471" i="35"/>
  <c r="U472" i="35"/>
  <c r="U473" i="35"/>
  <c r="U474" i="35"/>
  <c r="U475" i="35"/>
  <c r="U476" i="35"/>
  <c r="U477" i="35"/>
  <c r="U478" i="35"/>
  <c r="U479" i="35"/>
  <c r="U481" i="35"/>
  <c r="U482" i="35"/>
  <c r="U483" i="35"/>
  <c r="U484" i="35"/>
  <c r="U485" i="35"/>
  <c r="U486" i="35"/>
  <c r="U487" i="35"/>
  <c r="U488" i="35"/>
  <c r="U489" i="35"/>
  <c r="U490" i="35"/>
  <c r="U491" i="35"/>
  <c r="U493" i="35"/>
  <c r="U494" i="35"/>
  <c r="U495" i="35"/>
  <c r="U496" i="35"/>
  <c r="U497" i="35"/>
  <c r="U499" i="35"/>
  <c r="U500" i="35"/>
  <c r="U501" i="35"/>
  <c r="U502" i="35"/>
  <c r="U503" i="35"/>
  <c r="U505" i="35"/>
  <c r="U506" i="35"/>
  <c r="U507" i="35"/>
  <c r="U508" i="35"/>
  <c r="U509" i="35"/>
  <c r="U511" i="35"/>
  <c r="U512" i="35"/>
  <c r="U513" i="35"/>
  <c r="U514" i="35"/>
  <c r="U515" i="35"/>
  <c r="U517" i="35"/>
  <c r="U518" i="35"/>
  <c r="U519" i="35"/>
  <c r="U520" i="35"/>
  <c r="U521" i="35"/>
  <c r="U523" i="35"/>
  <c r="U524" i="35"/>
  <c r="U525" i="35"/>
  <c r="U526" i="35"/>
  <c r="U527" i="35"/>
  <c r="U528" i="35"/>
  <c r="U529" i="35"/>
  <c r="U530" i="35"/>
  <c r="U531" i="35"/>
  <c r="U532" i="35"/>
  <c r="U533" i="35"/>
  <c r="U534" i="35"/>
  <c r="U535" i="35"/>
  <c r="U536" i="35"/>
  <c r="U537" i="35"/>
  <c r="U538" i="35"/>
  <c r="U539" i="35"/>
  <c r="U540" i="35"/>
  <c r="U541" i="35"/>
  <c r="U542" i="35"/>
  <c r="U543" i="35"/>
  <c r="U544" i="35"/>
  <c r="U545" i="35"/>
  <c r="U546" i="35"/>
  <c r="U547" i="35"/>
  <c r="U548" i="35"/>
  <c r="U549" i="35"/>
  <c r="U550" i="35"/>
  <c r="U551" i="35"/>
  <c r="U553" i="35"/>
  <c r="U554" i="35"/>
  <c r="U555" i="35"/>
  <c r="U556" i="35"/>
  <c r="U557" i="35"/>
  <c r="U558" i="35"/>
  <c r="U559" i="35"/>
  <c r="U560" i="35"/>
  <c r="U561" i="35"/>
  <c r="U562" i="35"/>
  <c r="U563" i="35"/>
  <c r="U565" i="35"/>
  <c r="U566" i="35"/>
  <c r="U567" i="35"/>
  <c r="U568" i="35"/>
  <c r="U569" i="35"/>
  <c r="U570" i="35"/>
  <c r="U571" i="35"/>
  <c r="U572" i="35"/>
  <c r="U573" i="35"/>
  <c r="U574" i="35"/>
  <c r="U575" i="35"/>
  <c r="U577" i="35"/>
  <c r="U578" i="35"/>
  <c r="U579" i="35"/>
  <c r="U580" i="35"/>
  <c r="U581" i="35"/>
  <c r="U582" i="35"/>
  <c r="U583" i="35"/>
  <c r="U584" i="35"/>
  <c r="U585" i="35"/>
  <c r="U586" i="35"/>
  <c r="U587" i="35"/>
  <c r="U589" i="35"/>
  <c r="U590" i="35"/>
  <c r="U591" i="35"/>
  <c r="U592" i="35"/>
  <c r="U593" i="35"/>
  <c r="U595" i="35"/>
  <c r="U596" i="35"/>
  <c r="U597" i="35"/>
  <c r="U598" i="35"/>
  <c r="U599" i="35"/>
  <c r="U601" i="35"/>
  <c r="U602" i="35"/>
  <c r="U603" i="35"/>
  <c r="U604" i="35"/>
  <c r="U605" i="35"/>
  <c r="U606" i="35"/>
  <c r="U607" i="35"/>
  <c r="U608" i="35"/>
  <c r="U609" i="35"/>
  <c r="U610" i="35"/>
  <c r="U611" i="35"/>
  <c r="U612" i="35"/>
  <c r="U613" i="35"/>
  <c r="U614" i="35"/>
  <c r="U615" i="35"/>
  <c r="U616" i="35"/>
  <c r="U617" i="35"/>
  <c r="U619" i="35"/>
  <c r="U620" i="35"/>
  <c r="U621" i="35"/>
  <c r="U622" i="35"/>
  <c r="U623" i="35"/>
  <c r="U625" i="35"/>
  <c r="U626" i="35"/>
  <c r="U627" i="35"/>
  <c r="U628" i="35"/>
  <c r="U629" i="35"/>
  <c r="U630" i="35"/>
  <c r="U631" i="35"/>
  <c r="U632" i="35"/>
  <c r="U633" i="35"/>
  <c r="U634" i="35"/>
  <c r="U635" i="35"/>
  <c r="U636" i="35"/>
  <c r="U637" i="35"/>
  <c r="U638" i="35"/>
  <c r="U639" i="35"/>
  <c r="U640" i="35"/>
  <c r="U641" i="35"/>
  <c r="U642" i="35"/>
  <c r="U643" i="35"/>
  <c r="U644" i="35"/>
  <c r="U645" i="35"/>
  <c r="U646" i="35"/>
  <c r="U647" i="35"/>
  <c r="U648" i="35"/>
  <c r="U649" i="35"/>
  <c r="U650" i="35"/>
  <c r="U651" i="35"/>
  <c r="U652" i="35"/>
  <c r="U653" i="35"/>
  <c r="U654" i="35"/>
  <c r="U655" i="35"/>
  <c r="U656" i="35"/>
  <c r="U657" i="35"/>
  <c r="U658" i="35"/>
  <c r="U659" i="35"/>
  <c r="U661" i="35"/>
  <c r="U662" i="35"/>
  <c r="U663" i="35"/>
  <c r="U664" i="35"/>
  <c r="U665" i="35"/>
  <c r="U666" i="35"/>
  <c r="U667" i="35"/>
  <c r="U668" i="35"/>
  <c r="U669" i="35"/>
  <c r="U670" i="35"/>
  <c r="U671" i="35"/>
  <c r="U672" i="35"/>
  <c r="U673" i="35"/>
  <c r="U674" i="35"/>
  <c r="U675" i="35"/>
  <c r="U676" i="35"/>
  <c r="U677" i="35"/>
  <c r="U679" i="35"/>
  <c r="U680" i="35"/>
  <c r="U681" i="35"/>
  <c r="U682" i="35"/>
  <c r="U683" i="35"/>
  <c r="U685" i="35"/>
  <c r="U686" i="35"/>
  <c r="U687" i="35"/>
  <c r="U688" i="35"/>
  <c r="U689" i="35"/>
  <c r="U690" i="35"/>
  <c r="U691" i="35"/>
  <c r="U692" i="35"/>
  <c r="U693" i="35"/>
  <c r="U694" i="35"/>
  <c r="U695" i="35"/>
  <c r="U696" i="35"/>
  <c r="U697" i="35"/>
  <c r="U698" i="35"/>
  <c r="U699" i="35"/>
  <c r="U700" i="35"/>
  <c r="U701" i="35"/>
  <c r="U702" i="35"/>
  <c r="U703" i="35"/>
  <c r="U704" i="35"/>
  <c r="U705" i="35"/>
  <c r="U706" i="35"/>
  <c r="U707" i="35"/>
  <c r="U709" i="35"/>
  <c r="U710" i="35"/>
  <c r="U711" i="35"/>
  <c r="U712" i="35"/>
  <c r="U713" i="35"/>
  <c r="U714" i="35"/>
  <c r="U715" i="35"/>
  <c r="U716" i="35"/>
  <c r="U717" i="35"/>
  <c r="U718" i="35"/>
  <c r="U719" i="35"/>
  <c r="U721" i="35"/>
  <c r="U722" i="35"/>
  <c r="U723" i="35"/>
  <c r="U724" i="35"/>
  <c r="U725" i="35"/>
  <c r="U726" i="35"/>
  <c r="U727" i="35"/>
  <c r="U728" i="35"/>
  <c r="U729" i="35"/>
  <c r="U730" i="35"/>
  <c r="U731" i="35"/>
  <c r="U732" i="35"/>
  <c r="U733" i="35"/>
  <c r="U734" i="35"/>
  <c r="U735" i="35"/>
  <c r="U736" i="35"/>
  <c r="U737" i="35"/>
  <c r="U739" i="35"/>
  <c r="U740" i="35"/>
  <c r="U741" i="35"/>
  <c r="U742" i="35"/>
  <c r="U743" i="35"/>
  <c r="U745" i="35"/>
  <c r="U746" i="35"/>
  <c r="U747" i="35"/>
  <c r="U748" i="35"/>
  <c r="U749" i="35"/>
  <c r="U751" i="35"/>
  <c r="U752" i="35"/>
  <c r="U753" i="35"/>
  <c r="U754" i="35"/>
  <c r="U755" i="35"/>
  <c r="U756" i="35"/>
  <c r="U757" i="35"/>
  <c r="U758" i="35"/>
  <c r="U759" i="35"/>
  <c r="U760" i="35"/>
  <c r="U761" i="35"/>
  <c r="U763" i="35"/>
  <c r="U764" i="35"/>
  <c r="U765" i="35"/>
  <c r="U766" i="35"/>
  <c r="U767" i="35"/>
  <c r="U768" i="35"/>
  <c r="U769" i="35"/>
  <c r="U770" i="35"/>
  <c r="U771" i="35"/>
  <c r="U772" i="35"/>
  <c r="U773" i="35"/>
  <c r="U775" i="35"/>
  <c r="U776" i="35"/>
  <c r="U777" i="35"/>
  <c r="U778" i="35"/>
  <c r="U779" i="35"/>
  <c r="U780" i="35"/>
  <c r="U781" i="35"/>
  <c r="U782" i="35"/>
  <c r="U783" i="35"/>
  <c r="U784" i="35"/>
  <c r="U785" i="35"/>
  <c r="U787" i="35"/>
  <c r="U788" i="35"/>
  <c r="U789" i="35"/>
  <c r="U790" i="35"/>
  <c r="U791" i="35"/>
  <c r="U792" i="35"/>
  <c r="U793" i="35"/>
  <c r="U794" i="35"/>
  <c r="U795" i="35"/>
  <c r="U796" i="35"/>
  <c r="U797" i="35"/>
  <c r="U799" i="35"/>
  <c r="U800" i="35"/>
  <c r="U801" i="35"/>
  <c r="U802" i="35"/>
  <c r="U803" i="35"/>
  <c r="U805" i="35"/>
  <c r="U806" i="35"/>
  <c r="U807" i="35"/>
  <c r="U808" i="35"/>
  <c r="U809" i="35"/>
  <c r="U811" i="35"/>
  <c r="U812" i="35"/>
  <c r="U813" i="35"/>
  <c r="U814" i="35"/>
  <c r="U815" i="35"/>
  <c r="U817" i="35"/>
  <c r="U818" i="35"/>
  <c r="U819" i="35"/>
  <c r="U820" i="35"/>
  <c r="U821" i="35"/>
  <c r="U823" i="35"/>
  <c r="U824" i="35"/>
  <c r="U825" i="35"/>
  <c r="U826" i="35"/>
  <c r="U827" i="35"/>
  <c r="U829" i="35"/>
  <c r="U830" i="35"/>
  <c r="U831" i="35"/>
  <c r="U832" i="35"/>
  <c r="U833" i="35"/>
  <c r="U835" i="35"/>
  <c r="U836" i="35"/>
  <c r="U837" i="35"/>
  <c r="U838" i="35"/>
  <c r="U839" i="35"/>
  <c r="U841" i="35"/>
  <c r="U842" i="35"/>
  <c r="U843" i="35"/>
  <c r="U844" i="35"/>
  <c r="U845" i="35"/>
  <c r="U846" i="35"/>
  <c r="U847" i="35"/>
  <c r="U848" i="35"/>
  <c r="U849" i="35"/>
  <c r="U850" i="35"/>
  <c r="U851" i="35"/>
  <c r="U852" i="35"/>
  <c r="U853" i="35"/>
  <c r="U854" i="35"/>
  <c r="U855" i="35"/>
  <c r="U856" i="35"/>
  <c r="U857" i="35"/>
  <c r="U859" i="35"/>
  <c r="U860" i="35"/>
  <c r="U861" i="35"/>
  <c r="U862" i="35"/>
  <c r="U863" i="35"/>
  <c r="U864" i="35"/>
  <c r="U865" i="35"/>
  <c r="U866" i="35"/>
  <c r="U867" i="35"/>
  <c r="U868" i="35"/>
  <c r="U869" i="35"/>
  <c r="U870" i="35"/>
  <c r="U871" i="35"/>
  <c r="U872" i="35"/>
  <c r="U873" i="35"/>
  <c r="U874" i="35"/>
  <c r="U875" i="35"/>
  <c r="U877" i="35"/>
  <c r="U878" i="35"/>
  <c r="U879" i="35"/>
  <c r="U880" i="35"/>
  <c r="U881" i="35"/>
  <c r="U883" i="35"/>
  <c r="U884" i="35"/>
  <c r="U885" i="35"/>
  <c r="U886" i="35"/>
  <c r="U887" i="35"/>
  <c r="U889" i="35"/>
  <c r="U890" i="35"/>
  <c r="U891" i="35"/>
  <c r="U892" i="35"/>
  <c r="U893" i="35"/>
  <c r="U895" i="35"/>
  <c r="U896" i="35"/>
  <c r="U897" i="35"/>
  <c r="U898" i="35"/>
  <c r="U899" i="35"/>
  <c r="U901" i="35"/>
  <c r="U902" i="35"/>
  <c r="U903" i="35"/>
  <c r="U904" i="35"/>
  <c r="U905" i="35"/>
  <c r="U907" i="35"/>
  <c r="U908" i="35"/>
  <c r="U909" i="35"/>
  <c r="U910" i="35"/>
  <c r="U911" i="35"/>
  <c r="U913" i="35"/>
  <c r="U914" i="35"/>
  <c r="U915" i="35"/>
  <c r="U916" i="35"/>
  <c r="U917" i="35"/>
  <c r="U919" i="35"/>
  <c r="U920" i="35"/>
  <c r="U921" i="35"/>
  <c r="U922" i="35"/>
  <c r="U923" i="35"/>
  <c r="U925" i="35"/>
  <c r="U926" i="35"/>
  <c r="U927" i="35"/>
  <c r="U928" i="35"/>
  <c r="U929" i="35"/>
  <c r="U931" i="35"/>
  <c r="U932" i="35"/>
  <c r="U933" i="35"/>
  <c r="U934" i="35"/>
  <c r="U935" i="35"/>
  <c r="U936" i="35"/>
  <c r="U937" i="35"/>
  <c r="U938" i="35"/>
  <c r="U939" i="35"/>
  <c r="U940" i="35"/>
  <c r="U941" i="35"/>
  <c r="U943" i="35"/>
  <c r="U944" i="35"/>
  <c r="U945" i="35"/>
  <c r="U946" i="35"/>
  <c r="U947" i="35"/>
  <c r="U949" i="35"/>
  <c r="U950" i="35"/>
  <c r="U951" i="35"/>
  <c r="U952" i="35"/>
  <c r="U953" i="35"/>
  <c r="U954" i="35"/>
  <c r="U955" i="35"/>
  <c r="U956" i="35"/>
  <c r="U957" i="35"/>
  <c r="U958" i="35"/>
  <c r="U959" i="35"/>
  <c r="U960" i="35"/>
  <c r="U961" i="35"/>
  <c r="U962" i="35"/>
  <c r="U963" i="35"/>
  <c r="U964" i="35"/>
  <c r="U965" i="35"/>
  <c r="U967" i="35"/>
  <c r="U968" i="35"/>
  <c r="U969" i="35"/>
  <c r="U970" i="35"/>
  <c r="U971" i="35"/>
  <c r="U973" i="35"/>
  <c r="U974" i="35"/>
  <c r="U975" i="35"/>
  <c r="U976" i="35"/>
  <c r="U977" i="35"/>
  <c r="U978" i="35"/>
  <c r="U979" i="35"/>
  <c r="U980" i="35"/>
  <c r="U981" i="35"/>
  <c r="U982" i="35"/>
  <c r="U983" i="35"/>
  <c r="U985" i="35"/>
  <c r="U986" i="35"/>
  <c r="U987" i="35"/>
  <c r="U988" i="35"/>
  <c r="U989" i="35"/>
  <c r="U991" i="35"/>
  <c r="U992" i="35"/>
  <c r="U993" i="35"/>
  <c r="U994" i="35"/>
  <c r="U995" i="35"/>
  <c r="U997" i="35"/>
  <c r="U998" i="35"/>
  <c r="U999" i="35"/>
  <c r="U1000" i="35"/>
  <c r="U1001" i="35"/>
  <c r="U1003" i="35"/>
  <c r="U1004" i="35"/>
  <c r="U1005" i="35"/>
  <c r="U1006" i="35"/>
  <c r="U1007" i="35"/>
  <c r="U1009" i="35"/>
  <c r="U1010" i="35"/>
  <c r="U1011" i="35"/>
  <c r="U1012" i="35"/>
  <c r="U1013" i="35"/>
  <c r="U1015" i="35"/>
  <c r="U1016" i="35"/>
  <c r="U1017" i="35"/>
  <c r="U1018" i="35"/>
  <c r="U1019" i="35"/>
  <c r="U1021" i="35"/>
  <c r="U1022" i="35"/>
  <c r="U1023" i="35"/>
  <c r="U1024" i="35"/>
  <c r="U1025" i="35"/>
  <c r="U1026" i="35"/>
  <c r="U1027" i="35"/>
  <c r="U1028" i="35"/>
  <c r="U1029" i="35"/>
  <c r="U1030" i="35"/>
  <c r="U1031" i="35"/>
  <c r="U1033" i="35"/>
  <c r="U1034" i="35"/>
  <c r="U1035" i="35"/>
  <c r="U1036" i="35"/>
  <c r="U1037" i="35"/>
  <c r="U1039" i="35"/>
  <c r="U1040" i="35"/>
  <c r="U1041" i="35"/>
  <c r="U1042" i="35"/>
  <c r="U1043" i="35"/>
  <c r="U1045" i="35"/>
  <c r="U1046" i="35"/>
  <c r="U1047" i="35"/>
  <c r="U1048" i="35"/>
  <c r="U1049" i="35"/>
  <c r="U1051" i="35"/>
  <c r="U1052" i="35"/>
  <c r="U1053" i="35"/>
  <c r="U1054" i="35"/>
  <c r="U1055" i="35"/>
  <c r="U1056" i="35"/>
  <c r="U1057" i="35"/>
  <c r="U1058" i="35"/>
  <c r="U1059" i="35"/>
  <c r="U1060" i="35"/>
  <c r="U1061" i="35"/>
  <c r="U1063" i="35"/>
  <c r="U1064" i="35"/>
  <c r="U1065" i="35"/>
  <c r="U1066" i="35"/>
  <c r="U1067" i="35"/>
  <c r="U1069" i="35"/>
  <c r="U1070" i="35"/>
  <c r="U1071" i="35"/>
  <c r="U1072" i="35"/>
  <c r="U1073" i="35"/>
  <c r="U1074" i="35"/>
  <c r="U1075" i="35"/>
  <c r="U1076" i="35"/>
  <c r="U1077" i="35"/>
  <c r="U1078" i="35"/>
  <c r="U1079" i="35"/>
  <c r="U1080" i="35"/>
  <c r="U1081" i="35"/>
  <c r="U1082" i="35"/>
  <c r="U1083" i="35"/>
  <c r="U1084" i="35"/>
  <c r="U1085" i="35"/>
  <c r="U1087" i="35"/>
  <c r="U1088" i="35"/>
  <c r="U1089" i="35"/>
  <c r="U1090" i="35"/>
  <c r="U1091" i="35"/>
  <c r="U1092" i="35"/>
  <c r="U1093" i="35"/>
  <c r="U1094" i="35"/>
  <c r="U1095" i="35"/>
  <c r="U1096" i="35"/>
  <c r="U1097" i="35"/>
  <c r="U1099" i="35"/>
  <c r="U1100" i="35"/>
  <c r="U1101" i="35"/>
  <c r="U1102" i="35"/>
  <c r="U1103" i="35"/>
  <c r="U1104" i="35"/>
  <c r="U1105" i="35"/>
  <c r="U1106" i="35"/>
  <c r="U1107" i="35"/>
  <c r="U1108" i="35"/>
  <c r="U1109" i="35"/>
  <c r="U1111" i="35"/>
  <c r="U1112" i="35"/>
  <c r="U1113" i="35"/>
  <c r="U1114" i="35"/>
  <c r="U1115" i="35"/>
  <c r="U1117" i="35"/>
  <c r="U1118" i="35"/>
  <c r="U1119" i="35"/>
  <c r="U1120" i="35"/>
  <c r="U1121" i="35"/>
  <c r="U1123" i="35"/>
  <c r="U1124" i="35"/>
  <c r="U1125" i="35"/>
  <c r="U1126" i="35"/>
  <c r="U1127" i="35"/>
  <c r="U1129" i="35"/>
  <c r="U1130" i="35"/>
  <c r="U1131" i="35"/>
  <c r="U1132" i="35"/>
  <c r="U1133" i="35"/>
  <c r="U1135" i="35"/>
  <c r="U1136" i="35"/>
  <c r="U1137" i="35"/>
  <c r="U1138" i="35"/>
  <c r="U1139" i="35"/>
  <c r="U1141" i="35"/>
  <c r="U1142" i="35"/>
  <c r="U1143" i="35"/>
  <c r="U1144" i="35"/>
  <c r="U1145" i="35"/>
  <c r="U1147" i="35"/>
  <c r="U1148" i="35"/>
  <c r="U1149" i="35"/>
  <c r="U1150" i="35"/>
  <c r="U1151" i="35"/>
  <c r="U1153" i="35"/>
  <c r="U1154" i="35"/>
  <c r="U1155" i="35"/>
  <c r="U1156" i="35"/>
  <c r="U1157" i="35"/>
  <c r="U1158" i="35"/>
  <c r="U1159" i="35"/>
  <c r="U1160" i="35"/>
  <c r="U1161" i="35"/>
  <c r="U1162" i="35"/>
  <c r="U1163" i="35"/>
  <c r="U1164" i="35"/>
  <c r="U1165" i="35"/>
  <c r="U1166" i="35"/>
  <c r="U1167" i="35"/>
  <c r="U1168" i="35"/>
  <c r="U1169" i="35"/>
  <c r="U1170" i="35"/>
  <c r="U1171" i="35"/>
  <c r="U1172" i="35"/>
  <c r="U1173" i="35"/>
  <c r="U1174" i="35"/>
  <c r="U1175" i="35"/>
  <c r="U1176" i="35"/>
  <c r="U1177" i="35"/>
  <c r="U1178" i="35"/>
  <c r="U1179" i="35"/>
  <c r="U1180" i="35"/>
  <c r="U1181" i="35"/>
  <c r="U1182" i="35"/>
  <c r="U1183" i="35"/>
  <c r="U1184" i="35"/>
  <c r="U1185" i="35"/>
  <c r="U1186" i="35"/>
  <c r="U1187" i="35"/>
  <c r="U1188" i="35"/>
  <c r="U1189" i="35"/>
  <c r="U1190" i="35"/>
  <c r="U1191" i="35"/>
  <c r="U1192" i="35"/>
  <c r="U1193" i="35"/>
  <c r="U1194" i="35"/>
  <c r="U1195" i="35"/>
  <c r="U1196" i="35"/>
  <c r="U1197" i="35"/>
  <c r="U1198" i="35"/>
  <c r="U1199" i="35"/>
  <c r="U1200" i="35"/>
  <c r="U1201" i="35"/>
  <c r="U1202" i="35"/>
  <c r="U1203" i="35"/>
  <c r="U1204" i="35"/>
  <c r="U1205" i="35"/>
  <c r="U1206" i="35"/>
  <c r="U1207" i="35"/>
  <c r="U1208" i="35"/>
  <c r="U1209" i="35"/>
  <c r="U1210" i="35"/>
  <c r="U1211" i="35"/>
  <c r="U1212" i="35"/>
  <c r="U1213" i="35"/>
  <c r="U1214" i="35"/>
  <c r="U1215" i="35"/>
  <c r="U1216" i="35"/>
  <c r="U1217" i="35"/>
  <c r="U1218" i="35"/>
  <c r="U1219" i="35"/>
  <c r="U1220" i="35"/>
  <c r="U1221" i="35"/>
  <c r="U1222" i="35"/>
  <c r="U1223" i="35"/>
  <c r="U1224" i="35"/>
  <c r="U1225" i="35"/>
  <c r="U1226" i="35"/>
  <c r="U1227" i="35"/>
  <c r="U1228" i="35"/>
  <c r="U1229" i="35"/>
  <c r="U1231" i="35"/>
  <c r="U1232" i="35"/>
  <c r="U1233" i="35"/>
  <c r="U1234" i="35"/>
  <c r="U1235" i="35"/>
  <c r="U1237" i="35"/>
  <c r="U1238" i="35"/>
  <c r="U1239" i="35"/>
  <c r="U1240" i="35"/>
  <c r="U1241" i="35"/>
  <c r="U1243" i="35"/>
  <c r="U1244" i="35"/>
  <c r="U1245" i="35"/>
  <c r="U1246" i="35"/>
  <c r="U1247" i="35"/>
  <c r="U1248" i="35"/>
  <c r="U1249" i="35"/>
  <c r="U1250" i="35"/>
  <c r="U1251" i="35"/>
  <c r="U1252" i="35"/>
  <c r="U1253" i="35"/>
  <c r="U1254" i="35"/>
  <c r="U1255" i="35"/>
  <c r="U1256" i="35"/>
  <c r="U1257" i="35"/>
  <c r="U1258" i="35"/>
  <c r="U1259" i="35"/>
  <c r="U1260" i="35"/>
  <c r="U1261" i="35"/>
  <c r="U1262" i="35"/>
  <c r="U1263" i="35"/>
  <c r="U1264" i="35"/>
  <c r="U1265" i="35"/>
  <c r="U1267" i="35"/>
  <c r="U1268" i="35"/>
  <c r="U1269" i="35"/>
  <c r="U1270" i="35"/>
  <c r="U1271" i="35"/>
  <c r="U1272" i="35"/>
  <c r="U1273" i="35"/>
  <c r="U1274" i="35"/>
  <c r="U1275" i="35"/>
  <c r="U1276" i="35"/>
  <c r="U1277" i="35"/>
  <c r="U1278" i="35"/>
  <c r="U1279" i="35"/>
  <c r="U1280" i="35"/>
  <c r="U1281" i="35"/>
  <c r="U1282" i="35"/>
  <c r="U1283" i="35"/>
  <c r="U1284" i="35"/>
  <c r="U1285" i="35"/>
  <c r="U1286" i="35"/>
  <c r="U1287" i="35"/>
  <c r="U1288" i="35"/>
  <c r="U1289" i="35"/>
  <c r="U1290" i="35"/>
  <c r="U1291" i="35"/>
  <c r="U1292" i="35"/>
  <c r="U1293" i="35"/>
  <c r="U1294" i="35"/>
  <c r="U1295" i="35"/>
  <c r="U1297" i="35"/>
  <c r="U1298" i="35"/>
  <c r="U1299" i="35"/>
  <c r="U1300" i="35"/>
  <c r="U1301" i="35"/>
  <c r="U1303" i="35"/>
  <c r="U1304" i="35"/>
  <c r="U1305" i="35"/>
  <c r="U1306" i="35"/>
  <c r="U1307" i="35"/>
  <c r="U1309" i="35"/>
  <c r="U1310" i="35"/>
  <c r="U1311" i="35"/>
  <c r="U1312" i="35"/>
  <c r="U1313" i="35"/>
  <c r="U1314" i="35"/>
  <c r="U1315" i="35"/>
  <c r="U1316" i="35"/>
  <c r="U1317" i="35"/>
  <c r="U1318" i="35"/>
  <c r="U1319" i="35"/>
  <c r="U1321" i="35"/>
  <c r="U1322" i="35"/>
  <c r="U1323" i="35"/>
  <c r="U1324" i="35"/>
  <c r="U1325" i="35"/>
  <c r="U1326" i="35"/>
  <c r="U1327" i="35"/>
  <c r="U1328" i="35"/>
  <c r="U1329" i="35"/>
  <c r="U1330" i="35"/>
  <c r="U1331" i="35"/>
  <c r="U1333" i="35"/>
  <c r="U1334" i="35"/>
  <c r="U1335" i="35"/>
  <c r="U1336" i="35"/>
  <c r="U1337" i="35"/>
  <c r="U1338" i="35"/>
  <c r="U1339" i="35"/>
  <c r="U1340" i="35"/>
  <c r="U1341" i="35"/>
  <c r="U1342" i="35"/>
  <c r="U1343" i="35"/>
  <c r="U1345" i="35"/>
  <c r="U1346" i="35"/>
  <c r="U1347" i="35"/>
  <c r="U1348" i="35"/>
  <c r="U1349" i="35"/>
  <c r="U1350" i="35"/>
  <c r="U1351" i="35"/>
  <c r="U1352" i="35"/>
  <c r="U1353" i="35"/>
  <c r="U1354" i="35"/>
  <c r="U1355" i="35"/>
  <c r="U1357" i="35"/>
  <c r="U1358" i="35"/>
  <c r="U1359" i="35"/>
  <c r="U1360" i="35"/>
  <c r="U1361" i="35"/>
  <c r="U1363" i="35"/>
  <c r="U1364" i="35"/>
  <c r="U1365" i="35"/>
  <c r="U1366" i="35"/>
  <c r="U1367" i="35"/>
  <c r="U1369" i="35"/>
  <c r="U1370" i="35"/>
  <c r="U1371" i="35"/>
  <c r="U1372" i="35"/>
  <c r="U1373" i="35"/>
  <c r="U1375" i="35"/>
  <c r="U1376" i="35"/>
  <c r="U1377" i="35"/>
  <c r="U1378" i="35"/>
  <c r="U1379" i="35"/>
  <c r="U1381" i="35"/>
  <c r="U1382" i="35"/>
  <c r="U1383" i="35"/>
  <c r="U1384" i="35"/>
  <c r="U1385" i="35"/>
  <c r="U1387" i="35"/>
  <c r="U1388" i="35"/>
  <c r="U1389" i="35"/>
  <c r="U1390" i="35"/>
  <c r="U1391" i="35"/>
  <c r="U1393" i="35"/>
  <c r="U1394" i="35"/>
  <c r="U1395" i="35"/>
  <c r="U1396" i="35"/>
  <c r="U1397" i="35"/>
  <c r="U1398" i="35"/>
  <c r="U1399" i="35"/>
  <c r="U1400" i="35"/>
  <c r="U1401" i="35"/>
  <c r="U1402" i="35"/>
  <c r="U1403" i="35"/>
  <c r="U1405" i="35"/>
  <c r="U1406" i="35"/>
  <c r="U1407" i="35"/>
  <c r="U1408" i="35"/>
  <c r="U1409" i="35"/>
  <c r="U1411" i="35"/>
  <c r="U1412" i="35"/>
  <c r="U1413" i="35"/>
  <c r="U1414" i="35"/>
  <c r="U1415" i="35"/>
  <c r="U1417" i="35"/>
  <c r="U1418" i="35"/>
  <c r="U1419" i="35"/>
  <c r="U1420" i="35"/>
  <c r="U1421" i="35"/>
  <c r="U1423" i="35"/>
  <c r="U1424" i="35"/>
  <c r="U1425" i="35"/>
  <c r="U1426" i="35"/>
  <c r="U1427" i="35"/>
  <c r="U1429" i="35"/>
  <c r="U1430" i="35"/>
  <c r="U1431" i="35"/>
  <c r="U1432" i="35"/>
  <c r="U1433" i="35"/>
  <c r="U1435" i="35"/>
  <c r="U1436" i="35"/>
  <c r="U1437" i="35"/>
  <c r="U1438" i="35"/>
  <c r="U1439" i="35"/>
  <c r="U1441" i="35"/>
  <c r="U1442" i="35"/>
  <c r="U1443" i="35"/>
  <c r="U1444" i="35"/>
  <c r="U1445" i="35"/>
  <c r="U1446" i="35"/>
  <c r="U1447" i="35"/>
  <c r="U1448" i="35"/>
  <c r="U1449" i="35"/>
  <c r="U1450" i="35"/>
  <c r="U1451" i="35"/>
  <c r="U1452" i="35"/>
  <c r="U1453" i="35"/>
  <c r="U1454" i="35"/>
  <c r="U1455" i="35"/>
  <c r="U1456" i="35"/>
  <c r="U1457" i="35"/>
  <c r="U1459" i="35"/>
  <c r="U1460" i="35"/>
  <c r="U1461" i="35"/>
  <c r="U1462" i="35"/>
  <c r="U1463" i="35"/>
  <c r="U1465" i="35"/>
  <c r="U1466" i="35"/>
  <c r="U1467" i="35"/>
  <c r="U1468" i="35"/>
  <c r="U1469" i="35"/>
  <c r="U1471" i="35"/>
  <c r="U1472" i="35"/>
  <c r="U1473" i="35"/>
  <c r="U1474" i="35"/>
  <c r="U1475" i="35"/>
  <c r="U1477" i="35"/>
  <c r="U1478" i="35"/>
  <c r="U1479" i="35"/>
  <c r="U1480" i="35"/>
  <c r="U1481" i="35"/>
  <c r="U1482" i="35"/>
  <c r="U1483" i="35"/>
  <c r="U1484" i="35"/>
  <c r="U1485" i="35"/>
  <c r="U1486" i="35"/>
  <c r="U1487" i="35"/>
  <c r="U1489" i="35"/>
  <c r="U1490" i="35"/>
  <c r="U1491" i="35"/>
  <c r="U1492" i="35"/>
  <c r="U1493" i="35"/>
  <c r="U1495" i="35"/>
  <c r="U1496" i="35"/>
  <c r="U1497" i="35"/>
  <c r="U1498" i="35"/>
  <c r="U1499" i="35"/>
  <c r="U1501" i="35"/>
  <c r="U1502" i="35"/>
  <c r="U1503" i="35"/>
  <c r="U1504" i="35"/>
  <c r="U1505" i="35"/>
  <c r="U1507" i="35"/>
  <c r="U1508" i="35"/>
  <c r="U1509" i="35"/>
  <c r="U1510" i="35"/>
  <c r="U1511" i="35"/>
  <c r="U1513" i="35"/>
  <c r="U1514" i="35"/>
  <c r="U1515" i="35"/>
  <c r="U1516" i="35"/>
  <c r="U1517" i="35"/>
  <c r="U1519" i="35"/>
  <c r="U1520" i="35"/>
  <c r="U1521" i="35"/>
  <c r="U1522" i="35"/>
  <c r="U1523" i="35"/>
  <c r="U1525" i="35"/>
  <c r="U1526" i="35"/>
  <c r="U1527" i="35"/>
  <c r="U1528" i="35"/>
  <c r="U1529" i="35"/>
  <c r="U1531" i="35"/>
  <c r="U1532" i="35"/>
  <c r="U1533" i="35"/>
  <c r="U1534" i="35"/>
  <c r="U1535" i="35"/>
  <c r="U1537" i="35"/>
  <c r="U1538" i="35"/>
  <c r="U1539" i="35"/>
  <c r="U1540" i="35"/>
  <c r="U1541" i="35"/>
  <c r="U1543" i="35"/>
  <c r="U1544" i="35"/>
  <c r="U1545" i="35"/>
  <c r="U1546" i="35"/>
  <c r="U1547" i="35"/>
  <c r="U1549" i="35"/>
  <c r="U1550" i="35"/>
  <c r="U1551" i="35"/>
  <c r="U1552" i="35"/>
  <c r="U1553" i="35"/>
  <c r="U1555" i="35"/>
  <c r="U1556" i="35"/>
  <c r="U1557" i="35"/>
  <c r="U1558" i="35"/>
  <c r="U1559" i="35"/>
  <c r="U1560" i="35"/>
  <c r="U1561" i="35"/>
  <c r="U1562" i="35"/>
  <c r="U1563" i="35"/>
  <c r="U1564" i="35"/>
  <c r="U1565" i="35"/>
  <c r="U1566" i="35"/>
  <c r="U1567" i="35"/>
  <c r="U1568" i="35"/>
  <c r="U1569" i="35"/>
  <c r="U1570" i="35"/>
  <c r="U1571" i="35"/>
  <c r="U1572" i="35"/>
  <c r="U1573" i="35"/>
  <c r="U1574" i="35"/>
  <c r="U1575" i="35"/>
  <c r="U1576" i="35"/>
  <c r="U1577" i="35"/>
  <c r="U1578" i="35"/>
  <c r="U1579" i="35"/>
  <c r="U1580" i="35"/>
  <c r="U1581" i="35"/>
  <c r="U1582" i="35"/>
  <c r="U1583" i="35"/>
  <c r="U1584" i="35"/>
  <c r="U1585" i="35"/>
  <c r="U1586" i="35"/>
  <c r="U1587" i="35"/>
  <c r="U1588" i="35"/>
  <c r="U1589" i="35"/>
  <c r="U1590" i="35"/>
  <c r="U1591" i="35"/>
  <c r="U1592" i="35"/>
  <c r="U1593" i="35"/>
  <c r="U1594" i="35"/>
  <c r="U1595" i="35"/>
  <c r="U1596" i="35"/>
  <c r="U1597" i="35"/>
  <c r="U1598" i="35"/>
  <c r="U1599" i="35"/>
  <c r="U1600" i="35"/>
  <c r="U1601" i="35"/>
  <c r="U1602" i="35"/>
  <c r="U1603" i="35"/>
  <c r="U1604" i="35"/>
  <c r="U1605" i="35"/>
  <c r="U1606" i="35"/>
  <c r="U1607" i="35"/>
  <c r="U1608" i="35"/>
  <c r="U1609" i="35"/>
  <c r="U1610" i="35"/>
  <c r="U1611" i="35"/>
  <c r="U1612" i="35"/>
  <c r="U1613" i="35"/>
  <c r="U1614" i="35"/>
  <c r="U1615" i="35"/>
  <c r="U1616" i="35"/>
  <c r="U1617" i="35"/>
  <c r="U1618" i="35"/>
  <c r="U1619" i="35"/>
  <c r="U1620" i="35"/>
  <c r="U1621" i="35"/>
  <c r="U1622" i="35"/>
  <c r="U1623" i="35"/>
  <c r="U1624" i="35"/>
  <c r="U1625" i="35"/>
  <c r="U1626" i="35"/>
  <c r="U1627" i="35"/>
  <c r="U1628" i="35"/>
  <c r="U1629" i="35"/>
  <c r="U1630" i="35"/>
  <c r="U1631" i="35"/>
  <c r="U1632" i="35"/>
  <c r="U1633" i="35"/>
  <c r="U1634" i="35"/>
  <c r="U1635" i="35"/>
  <c r="U1636" i="35"/>
  <c r="U1637" i="35"/>
  <c r="U1638" i="35"/>
  <c r="U1639" i="35"/>
  <c r="U1640" i="35"/>
  <c r="U1641" i="35"/>
  <c r="U1642" i="35"/>
  <c r="U1643" i="35"/>
  <c r="U1644" i="35"/>
  <c r="U1645" i="35"/>
  <c r="U1646" i="35"/>
  <c r="U1647" i="35"/>
  <c r="U1648" i="35"/>
  <c r="U1649" i="35"/>
  <c r="U1650" i="35"/>
  <c r="U1651" i="35"/>
  <c r="U1652" i="35"/>
  <c r="U1653" i="35"/>
  <c r="U1654" i="35"/>
  <c r="U1655" i="35"/>
  <c r="U1656" i="35"/>
  <c r="U1657" i="35"/>
  <c r="U1658" i="35"/>
  <c r="U1659" i="35"/>
  <c r="U1660" i="35"/>
  <c r="U1661" i="35"/>
  <c r="U1662" i="35"/>
  <c r="U1663" i="35"/>
  <c r="U1664" i="35"/>
  <c r="U1665" i="35"/>
  <c r="U1666" i="35"/>
  <c r="U1667" i="35"/>
  <c r="U1668" i="35"/>
  <c r="U1669" i="35"/>
  <c r="U1670" i="35"/>
  <c r="U1671" i="35"/>
  <c r="U1672" i="35"/>
  <c r="U1673" i="35"/>
  <c r="U1674" i="35"/>
  <c r="U1675" i="35"/>
  <c r="U1676" i="35"/>
  <c r="U1677" i="35"/>
  <c r="U1678" i="35"/>
  <c r="U1679" i="35"/>
  <c r="U1680" i="35"/>
  <c r="U1681" i="35"/>
  <c r="U1682" i="35"/>
  <c r="U1683" i="35"/>
  <c r="U1684" i="35"/>
  <c r="U1685" i="35"/>
  <c r="U1686" i="35"/>
  <c r="U1687" i="35"/>
  <c r="U1688" i="35"/>
  <c r="U1689" i="35"/>
  <c r="U1690" i="35"/>
  <c r="U1691" i="35"/>
  <c r="U1692" i="35"/>
  <c r="U1693" i="35"/>
  <c r="U1694" i="35"/>
  <c r="U1695" i="35"/>
  <c r="U1696" i="35"/>
  <c r="U1697" i="35"/>
  <c r="U1698" i="35"/>
  <c r="U1699" i="35"/>
  <c r="U1700" i="35"/>
  <c r="U1701" i="35"/>
  <c r="U1702" i="35"/>
  <c r="U1703" i="35"/>
  <c r="U1704" i="35"/>
  <c r="U1705" i="35"/>
  <c r="U1706" i="35"/>
  <c r="U1707" i="35"/>
  <c r="U1708" i="35"/>
  <c r="U1709" i="35"/>
  <c r="U1710" i="35"/>
  <c r="U1711" i="35"/>
  <c r="U1712" i="35"/>
  <c r="U1713" i="35"/>
  <c r="U1714" i="35"/>
  <c r="U1715" i="35"/>
  <c r="U1716" i="35"/>
  <c r="U1717" i="35"/>
  <c r="U1718" i="35"/>
  <c r="U1719" i="35"/>
  <c r="U1720" i="35"/>
  <c r="U1721" i="35"/>
  <c r="U1722" i="35"/>
  <c r="U1723" i="35"/>
  <c r="U1724" i="35"/>
  <c r="U1725" i="35"/>
  <c r="U1726" i="35"/>
  <c r="U1727" i="35"/>
  <c r="U1728" i="35"/>
  <c r="U1729" i="35"/>
  <c r="U1730" i="35"/>
  <c r="U1731" i="35"/>
  <c r="U1732" i="35"/>
  <c r="U1733" i="35"/>
  <c r="U1734" i="35"/>
  <c r="U1735" i="35"/>
  <c r="U1736" i="35"/>
  <c r="U1737" i="35"/>
  <c r="U1738" i="35"/>
  <c r="U1739" i="35"/>
  <c r="U1740" i="35"/>
  <c r="U1741" i="35"/>
  <c r="U1742" i="35"/>
  <c r="U1743" i="35"/>
  <c r="U1744" i="35"/>
  <c r="U1745" i="35"/>
  <c r="U1746" i="35"/>
  <c r="U1747" i="35"/>
  <c r="U1748" i="35"/>
  <c r="U1749" i="35"/>
  <c r="U1750" i="35"/>
  <c r="U1751" i="35"/>
  <c r="U1752" i="35"/>
  <c r="U1753" i="35"/>
  <c r="U1754" i="35"/>
  <c r="U1755" i="35"/>
  <c r="U1756" i="35"/>
  <c r="U1757" i="35"/>
  <c r="U1758" i="35"/>
  <c r="U1759" i="35"/>
  <c r="U1760" i="35"/>
  <c r="U1761" i="35"/>
  <c r="U1762" i="35"/>
  <c r="U1763" i="35"/>
  <c r="U1764" i="35"/>
  <c r="U1765" i="35"/>
  <c r="U1766" i="35"/>
  <c r="U1767" i="35"/>
  <c r="U1768" i="35"/>
  <c r="U1769" i="35"/>
  <c r="U1770" i="35"/>
  <c r="U1771" i="35"/>
  <c r="U1772" i="35"/>
  <c r="U1773" i="35"/>
  <c r="U1774" i="35"/>
  <c r="U1775" i="35"/>
  <c r="U1776" i="35"/>
  <c r="U1777" i="35"/>
  <c r="U1778" i="35"/>
  <c r="U1779" i="35"/>
  <c r="U1780" i="35"/>
  <c r="U1781" i="35"/>
  <c r="U1782" i="35"/>
  <c r="U1783" i="35"/>
  <c r="U1784" i="35"/>
  <c r="U1785" i="35"/>
  <c r="U1786" i="35"/>
  <c r="U1787" i="35"/>
  <c r="U1788" i="35"/>
  <c r="U1789" i="35"/>
  <c r="U1790" i="35"/>
  <c r="U1791" i="35"/>
  <c r="U1792" i="35"/>
  <c r="U1793" i="35"/>
  <c r="U1794" i="35"/>
  <c r="U1795" i="35"/>
  <c r="U1796" i="35"/>
  <c r="U1797" i="35"/>
  <c r="U1798" i="35"/>
  <c r="U1799" i="35"/>
  <c r="U1800" i="35"/>
  <c r="U1801" i="35"/>
  <c r="U1802" i="35"/>
  <c r="U1803" i="35"/>
  <c r="U1804" i="35"/>
  <c r="U1805" i="35"/>
  <c r="U1806" i="35"/>
  <c r="U1807" i="35"/>
  <c r="U1808" i="35"/>
  <c r="U1809" i="35"/>
  <c r="U1810" i="35"/>
  <c r="U1811" i="35"/>
  <c r="U1812" i="35"/>
  <c r="U1813" i="35"/>
  <c r="U1814" i="35"/>
  <c r="U1815" i="35"/>
  <c r="U1816" i="35"/>
  <c r="U1817" i="35"/>
  <c r="U1818" i="35"/>
  <c r="U1819" i="35"/>
  <c r="U1820" i="35"/>
  <c r="U1821" i="35"/>
  <c r="U1822" i="35"/>
  <c r="U1823" i="35"/>
  <c r="U1824" i="35"/>
  <c r="U1825" i="35"/>
  <c r="U1826" i="35"/>
  <c r="U1827" i="35"/>
  <c r="U1828" i="35"/>
  <c r="U1829" i="35"/>
  <c r="U1830" i="35"/>
  <c r="U1831" i="35"/>
  <c r="U1832" i="35"/>
  <c r="U1833" i="35"/>
  <c r="U1834" i="35"/>
  <c r="U1835" i="35"/>
  <c r="U1836" i="35"/>
  <c r="U1837" i="35"/>
  <c r="U1838" i="35"/>
  <c r="U1839" i="35"/>
  <c r="U1840" i="35"/>
  <c r="U1841" i="35"/>
  <c r="U1842" i="35"/>
  <c r="U1843" i="35"/>
  <c r="U1844" i="35"/>
  <c r="U1845" i="35"/>
  <c r="U1846" i="35"/>
  <c r="U1847" i="35"/>
  <c r="U1848" i="35"/>
  <c r="U1849" i="35"/>
  <c r="U1850" i="35"/>
  <c r="U1851" i="35"/>
  <c r="U1852" i="35"/>
  <c r="U1853" i="35"/>
  <c r="U1854" i="35"/>
  <c r="U1855" i="35"/>
  <c r="U1856" i="35"/>
  <c r="U1857" i="35"/>
  <c r="U1858" i="35"/>
  <c r="U1859" i="35"/>
  <c r="U1860" i="35"/>
  <c r="U1861" i="35"/>
  <c r="U1862" i="35"/>
  <c r="U1863" i="35"/>
  <c r="U1864" i="35"/>
  <c r="U1865" i="35"/>
  <c r="U1866" i="35"/>
  <c r="U1867" i="35"/>
  <c r="U1868" i="35"/>
  <c r="U1869" i="35"/>
  <c r="U1870" i="35"/>
  <c r="U1871" i="35"/>
  <c r="U1872" i="35"/>
  <c r="U1873" i="35"/>
  <c r="U1874" i="35"/>
  <c r="U1875" i="35"/>
  <c r="U1876" i="35"/>
  <c r="U1877" i="35"/>
  <c r="U1878" i="35"/>
  <c r="U1879" i="35"/>
  <c r="U1880" i="35"/>
  <c r="U1881" i="35"/>
  <c r="U1882" i="35"/>
  <c r="U1883" i="35"/>
  <c r="U1884" i="35"/>
  <c r="U1885" i="35"/>
  <c r="U1886" i="35"/>
  <c r="U1887" i="35"/>
  <c r="U1888" i="35"/>
  <c r="U1889" i="35"/>
  <c r="U1890" i="35"/>
  <c r="U1891" i="35"/>
  <c r="U1892" i="35"/>
  <c r="U1893" i="35"/>
  <c r="U1894" i="35"/>
  <c r="U1895" i="35"/>
  <c r="U1896" i="35"/>
  <c r="U1897" i="35"/>
  <c r="U1898" i="35"/>
  <c r="U1899" i="35"/>
  <c r="U1900" i="35"/>
  <c r="U1901" i="35"/>
  <c r="U1902" i="35"/>
  <c r="U1903" i="35"/>
  <c r="U1904" i="35"/>
  <c r="U1905" i="35"/>
  <c r="U1906" i="35"/>
  <c r="U1907" i="35"/>
  <c r="U1908" i="35"/>
  <c r="U1909" i="35"/>
  <c r="U1910" i="35"/>
  <c r="U1911" i="35"/>
  <c r="U1912" i="35"/>
  <c r="U1913" i="35"/>
  <c r="U1914" i="35"/>
  <c r="U1915" i="35"/>
  <c r="U1916" i="35"/>
  <c r="U1917" i="35"/>
  <c r="U1918" i="35"/>
  <c r="U1919" i="35"/>
  <c r="U1920" i="35"/>
  <c r="U1921" i="35"/>
  <c r="U1922" i="35"/>
  <c r="U1923" i="35"/>
  <c r="U1924" i="35"/>
  <c r="U1925" i="35"/>
  <c r="U1926" i="35"/>
  <c r="U1927" i="35"/>
  <c r="U1928" i="35"/>
  <c r="U1929" i="35"/>
  <c r="U1930" i="35"/>
  <c r="U1931" i="35"/>
  <c r="U1932" i="35"/>
  <c r="U1933" i="35"/>
  <c r="U1934" i="35"/>
  <c r="U1935" i="35"/>
  <c r="U1936" i="35"/>
  <c r="U1937" i="35"/>
  <c r="U1938" i="35"/>
  <c r="U1939" i="35"/>
  <c r="U1940" i="35"/>
  <c r="U1941" i="35"/>
  <c r="U1942" i="35"/>
  <c r="U1943" i="35"/>
  <c r="U1944" i="35"/>
  <c r="U1945" i="35"/>
  <c r="U1946" i="35"/>
  <c r="U1947" i="35"/>
  <c r="U1948" i="35"/>
  <c r="U1949" i="35"/>
  <c r="U1950" i="35"/>
  <c r="U1951" i="35"/>
  <c r="U1952" i="35"/>
  <c r="U1953" i="35"/>
  <c r="U1954" i="35"/>
  <c r="U1955" i="35"/>
  <c r="U1956" i="35"/>
  <c r="U1957" i="35"/>
  <c r="U1958" i="35"/>
  <c r="U1959" i="35"/>
  <c r="U1960" i="35"/>
  <c r="U1961" i="35"/>
  <c r="U1962" i="35"/>
  <c r="U1963" i="35"/>
  <c r="U1964" i="35"/>
  <c r="U1965" i="35"/>
  <c r="U1966" i="35"/>
  <c r="U1967" i="35"/>
  <c r="U1968" i="35"/>
  <c r="U1969" i="35"/>
  <c r="U1970" i="35"/>
  <c r="U1971" i="35"/>
  <c r="U1972" i="35"/>
  <c r="U1973" i="35"/>
  <c r="U1974" i="35"/>
  <c r="U1975" i="35"/>
  <c r="U1976" i="35"/>
  <c r="U1977" i="35"/>
  <c r="U1978" i="35"/>
  <c r="U1979" i="35"/>
  <c r="U1980" i="35"/>
  <c r="U1981" i="35"/>
  <c r="U1982" i="35"/>
  <c r="U1983" i="35"/>
  <c r="U1984" i="35"/>
  <c r="U1985" i="35"/>
  <c r="U1986" i="35"/>
  <c r="U1987" i="35"/>
  <c r="U1988" i="35"/>
  <c r="U1989" i="35"/>
  <c r="U1990" i="35"/>
  <c r="U1991" i="35"/>
  <c r="U1992" i="35"/>
  <c r="U1993" i="35"/>
  <c r="U1994" i="35"/>
  <c r="U1995" i="35"/>
  <c r="U1996" i="35"/>
  <c r="U1997" i="35"/>
  <c r="U1998" i="35"/>
  <c r="U1999" i="35"/>
  <c r="U2000" i="35"/>
  <c r="U2001" i="35"/>
  <c r="U2002" i="35"/>
  <c r="U2003" i="35"/>
  <c r="U2004" i="35"/>
  <c r="U2005" i="35"/>
  <c r="U2006" i="35"/>
  <c r="U2007" i="35"/>
  <c r="U2008" i="35"/>
  <c r="U2009" i="35"/>
  <c r="U2010" i="35"/>
  <c r="U2011" i="35"/>
  <c r="U2012" i="35"/>
  <c r="U2013" i="35"/>
  <c r="U2014" i="35"/>
  <c r="U2015" i="35"/>
  <c r="U2016" i="35"/>
  <c r="U2017" i="35"/>
  <c r="U2018" i="35"/>
  <c r="U2019" i="35"/>
  <c r="U2020" i="35"/>
  <c r="U2021" i="35"/>
  <c r="U2022" i="35"/>
  <c r="U2023" i="35"/>
  <c r="U2024" i="35"/>
  <c r="U2025" i="35"/>
  <c r="U2026" i="35"/>
  <c r="U2027" i="35"/>
  <c r="U2028" i="35"/>
  <c r="U2029" i="35"/>
  <c r="U2030" i="35"/>
  <c r="U2031" i="35"/>
  <c r="U2032" i="35"/>
  <c r="U2033" i="35"/>
  <c r="U2034" i="35"/>
  <c r="U2035" i="35"/>
  <c r="U2036" i="35"/>
  <c r="U2037" i="35"/>
  <c r="U2038" i="35"/>
  <c r="U2039" i="35"/>
  <c r="U2040" i="35"/>
  <c r="U2041" i="35"/>
  <c r="U2042" i="35"/>
  <c r="U2043" i="35"/>
  <c r="U2044" i="35"/>
  <c r="U2045" i="35"/>
  <c r="U2046" i="35"/>
  <c r="U2047" i="35"/>
  <c r="U2048" i="35"/>
  <c r="U2049" i="35"/>
  <c r="U2050" i="35"/>
  <c r="U2051" i="35"/>
  <c r="U2052" i="35"/>
  <c r="U2053" i="35"/>
  <c r="U2054" i="35"/>
  <c r="U2055" i="35"/>
  <c r="U2056" i="35"/>
  <c r="U2057" i="35"/>
  <c r="U2058" i="35"/>
  <c r="U2059" i="35"/>
  <c r="U2060" i="35"/>
  <c r="U2061" i="35"/>
  <c r="U2062" i="35"/>
  <c r="U2063" i="35"/>
  <c r="U2064" i="35"/>
  <c r="U2065" i="35"/>
  <c r="U2066" i="35"/>
  <c r="U2067" i="35"/>
  <c r="U2068" i="35"/>
  <c r="U2069" i="35"/>
  <c r="U2070" i="35"/>
  <c r="U2071" i="35"/>
  <c r="U2072" i="35"/>
  <c r="U2073" i="35"/>
  <c r="U2074" i="35"/>
  <c r="U2075" i="35"/>
  <c r="U2076" i="35"/>
  <c r="U2077" i="35"/>
  <c r="U2078" i="35"/>
  <c r="U2079" i="35"/>
  <c r="U2080" i="35"/>
  <c r="U2081" i="35"/>
  <c r="U2082" i="35"/>
  <c r="U2083" i="35"/>
  <c r="U2084" i="35"/>
  <c r="U2085" i="35"/>
  <c r="U2086" i="35"/>
  <c r="U2087" i="35"/>
  <c r="U2088" i="35"/>
  <c r="U2089" i="35"/>
  <c r="U2090" i="35"/>
  <c r="U2091" i="35"/>
  <c r="U2092" i="35"/>
  <c r="U2093" i="35"/>
  <c r="U2094" i="35"/>
  <c r="U2095" i="35"/>
  <c r="U2096" i="35"/>
  <c r="U2097" i="35"/>
  <c r="U2098" i="35"/>
  <c r="U2099" i="35"/>
  <c r="U2100" i="35"/>
  <c r="U2101" i="35"/>
  <c r="U2102" i="35"/>
  <c r="U2103" i="35"/>
  <c r="U2104" i="35"/>
  <c r="U2105" i="35"/>
  <c r="U2106" i="35"/>
  <c r="U2107" i="35"/>
  <c r="U2108" i="35"/>
  <c r="U2109" i="35"/>
  <c r="U2110" i="35"/>
  <c r="U2111" i="35"/>
  <c r="U2112" i="35"/>
  <c r="U2113" i="35"/>
  <c r="U2114" i="35"/>
  <c r="U2115" i="35"/>
  <c r="U2116" i="35"/>
  <c r="U2117" i="35"/>
  <c r="U2118" i="35"/>
  <c r="U2119" i="35"/>
  <c r="U2120" i="35"/>
  <c r="U2121" i="35"/>
  <c r="U2122" i="35"/>
  <c r="U2123" i="35"/>
  <c r="U2124" i="35"/>
  <c r="U2125" i="35"/>
  <c r="U2126" i="35"/>
  <c r="U2127" i="35"/>
  <c r="U2128" i="35"/>
  <c r="U2129" i="35"/>
  <c r="U2130" i="35"/>
  <c r="U2131" i="35"/>
  <c r="U2132" i="35"/>
  <c r="U2133" i="35"/>
  <c r="U2134" i="35"/>
  <c r="U2135" i="35"/>
  <c r="U2136" i="35"/>
  <c r="U2137" i="35"/>
  <c r="U2138" i="35"/>
  <c r="U2139" i="35"/>
  <c r="U2140" i="35"/>
  <c r="U2141" i="35"/>
  <c r="U2142" i="35"/>
  <c r="U2143" i="35"/>
  <c r="U2144" i="35"/>
  <c r="U2145" i="35"/>
  <c r="U2146" i="35"/>
  <c r="U2147" i="35"/>
  <c r="U2148" i="35"/>
  <c r="U2149" i="35"/>
  <c r="U2150" i="35"/>
  <c r="U2151" i="35"/>
  <c r="U2152" i="35"/>
  <c r="U2153" i="35"/>
  <c r="U2154" i="35"/>
  <c r="U2155" i="35"/>
  <c r="U2156" i="35"/>
  <c r="U2157" i="35"/>
  <c r="U2158" i="35"/>
  <c r="U2159" i="35"/>
  <c r="U2160" i="35"/>
  <c r="U2161" i="35"/>
  <c r="U2162" i="35"/>
  <c r="U2163" i="35"/>
  <c r="U2164" i="35"/>
  <c r="U2165" i="35"/>
  <c r="U2166" i="35"/>
  <c r="U2167" i="35"/>
  <c r="U2168" i="35"/>
  <c r="U2169" i="35"/>
  <c r="U2170" i="35"/>
  <c r="U2171" i="35"/>
  <c r="U2172" i="35"/>
  <c r="U2173" i="35"/>
  <c r="U2174" i="35"/>
  <c r="U2175" i="35"/>
  <c r="U2176" i="35"/>
  <c r="U2177" i="35"/>
  <c r="U2178" i="35"/>
  <c r="U2179" i="35"/>
  <c r="U2180" i="35"/>
  <c r="U2181" i="35"/>
  <c r="U2182" i="35"/>
  <c r="U2183" i="35"/>
  <c r="U2184" i="35"/>
  <c r="U2185" i="35"/>
  <c r="U2186" i="35"/>
  <c r="U2187" i="35"/>
  <c r="U2188" i="35"/>
  <c r="U2189" i="35"/>
  <c r="U2190" i="35"/>
  <c r="U2191" i="35"/>
  <c r="U2192" i="35"/>
  <c r="U2193" i="35"/>
  <c r="U2194" i="35"/>
  <c r="U2195" i="35"/>
  <c r="U2196" i="35"/>
  <c r="U2197" i="35"/>
  <c r="U2198" i="35"/>
  <c r="U2199" i="35"/>
  <c r="U2200" i="35"/>
  <c r="U2201" i="35"/>
  <c r="U2202" i="35"/>
  <c r="U2203" i="35"/>
  <c r="U2204" i="35"/>
  <c r="U2205" i="35"/>
  <c r="U2206" i="35"/>
  <c r="U2207" i="35"/>
  <c r="U2208" i="35"/>
  <c r="U2209" i="35"/>
  <c r="U2210" i="35"/>
  <c r="U2211" i="35"/>
  <c r="U2212" i="35"/>
  <c r="U2213" i="35"/>
  <c r="U2214" i="35"/>
  <c r="U2215" i="35"/>
  <c r="U2216" i="35"/>
  <c r="U2217" i="35"/>
  <c r="U2218" i="35"/>
  <c r="U2219" i="35"/>
  <c r="U2220" i="35"/>
  <c r="U2221" i="35"/>
  <c r="U2222" i="35"/>
  <c r="U2223" i="35"/>
  <c r="U2224" i="35"/>
  <c r="U2225" i="35"/>
  <c r="U2226" i="35"/>
  <c r="U2227" i="35"/>
  <c r="U2228" i="35"/>
  <c r="U2229" i="35"/>
  <c r="U2230" i="35"/>
  <c r="U2231" i="35"/>
  <c r="U2232" i="35"/>
  <c r="U2233" i="35"/>
  <c r="U2234" i="35"/>
  <c r="U2235" i="35"/>
  <c r="U2236" i="35"/>
  <c r="U2237" i="35"/>
  <c r="U2238" i="35"/>
  <c r="U2239" i="35"/>
  <c r="U2240" i="35"/>
  <c r="U2241" i="35"/>
  <c r="U2242" i="35"/>
  <c r="U2243" i="35"/>
  <c r="U2244" i="35"/>
  <c r="U2245" i="35"/>
  <c r="U2246" i="35"/>
  <c r="U2247" i="35"/>
  <c r="U2248" i="35"/>
  <c r="U2249" i="35"/>
  <c r="U2250" i="35"/>
  <c r="U2251" i="35"/>
  <c r="U2252" i="35"/>
  <c r="U2253" i="35"/>
  <c r="U2254" i="35"/>
  <c r="U2255" i="35"/>
  <c r="U2256" i="35"/>
  <c r="U2257" i="35"/>
  <c r="U2258" i="35"/>
  <c r="U2259" i="35"/>
  <c r="U2260" i="35"/>
  <c r="U2261" i="35"/>
  <c r="U2262" i="35"/>
  <c r="U2263" i="35"/>
  <c r="U2264" i="35"/>
  <c r="U2265" i="35"/>
  <c r="U2266" i="35"/>
  <c r="U2267" i="35"/>
  <c r="U2268" i="35"/>
  <c r="U2269" i="35"/>
  <c r="U2270" i="35"/>
  <c r="U2271" i="35"/>
  <c r="U2272" i="35"/>
  <c r="U2273" i="35"/>
  <c r="U2274" i="35"/>
  <c r="U2275" i="35"/>
  <c r="U2276" i="35"/>
  <c r="U2277" i="35"/>
  <c r="U2278" i="35"/>
  <c r="U2279" i="35"/>
  <c r="U2280" i="35"/>
  <c r="U2281" i="35"/>
  <c r="U2282" i="35"/>
  <c r="U2283" i="35"/>
  <c r="U2284" i="35"/>
  <c r="U2285" i="35"/>
  <c r="U2286" i="35"/>
  <c r="U2287" i="35"/>
  <c r="U2288" i="35"/>
  <c r="U2289" i="35"/>
  <c r="U2290" i="35"/>
  <c r="U2291" i="35"/>
  <c r="U2292" i="35"/>
  <c r="U2293" i="35"/>
  <c r="U2294" i="35"/>
  <c r="U2295" i="35"/>
  <c r="U2296" i="35"/>
  <c r="U2297" i="35"/>
  <c r="U2298" i="35"/>
  <c r="U2299" i="35"/>
  <c r="U2300" i="35"/>
  <c r="U2301" i="35"/>
  <c r="U2302" i="35"/>
  <c r="U2303" i="35"/>
  <c r="U2304" i="35"/>
  <c r="U2305" i="35"/>
  <c r="U2306" i="35"/>
  <c r="U2307" i="35"/>
  <c r="U2308" i="35"/>
  <c r="U2309" i="35"/>
  <c r="U2310" i="35"/>
  <c r="U2311" i="35"/>
  <c r="U2312" i="35"/>
  <c r="U2313" i="35"/>
  <c r="U2314" i="35"/>
  <c r="U2315" i="35"/>
  <c r="U2316" i="35"/>
  <c r="U2317" i="35"/>
  <c r="U2318" i="35"/>
  <c r="U2319" i="35"/>
  <c r="U2320" i="35"/>
  <c r="U2321" i="35"/>
  <c r="U2322" i="35"/>
  <c r="U2323" i="35"/>
  <c r="U2324" i="35"/>
  <c r="U2325" i="35"/>
  <c r="U2326" i="35"/>
  <c r="U2327" i="35"/>
  <c r="U2328" i="35"/>
  <c r="U2329" i="35"/>
  <c r="U2330" i="35"/>
  <c r="U2331" i="35"/>
  <c r="U2332" i="35"/>
  <c r="U2333" i="35"/>
  <c r="U2334" i="35"/>
  <c r="U2335" i="35"/>
  <c r="U2336" i="35"/>
  <c r="U2337" i="35"/>
  <c r="U2338" i="35"/>
  <c r="U2339" i="35"/>
  <c r="U2340" i="35"/>
  <c r="U2341" i="35"/>
  <c r="U2342" i="35"/>
  <c r="U2343" i="35"/>
  <c r="U2344" i="35"/>
  <c r="U2345" i="35"/>
  <c r="U2346" i="35"/>
  <c r="U2347" i="35"/>
  <c r="U2348" i="35"/>
  <c r="U2349" i="35"/>
  <c r="U2350" i="35"/>
  <c r="U2351" i="35"/>
  <c r="U2352" i="35"/>
  <c r="U2353" i="35"/>
  <c r="U2354" i="35"/>
  <c r="U2355" i="35"/>
  <c r="U2356" i="35"/>
  <c r="U2357" i="35"/>
  <c r="U2358" i="35"/>
  <c r="U2359" i="35"/>
  <c r="U2360" i="35"/>
  <c r="U2361" i="35"/>
  <c r="U2362" i="35"/>
  <c r="U2363" i="35"/>
  <c r="U2364" i="35"/>
  <c r="U2365" i="35"/>
  <c r="U2366" i="35"/>
  <c r="U2367" i="35"/>
  <c r="U2368" i="35"/>
  <c r="U2369" i="35"/>
  <c r="U2370" i="35"/>
  <c r="U2371" i="35"/>
  <c r="U2372" i="35"/>
  <c r="U2373" i="35"/>
  <c r="U2374" i="35"/>
  <c r="U2375" i="35"/>
  <c r="U2376" i="35"/>
  <c r="U2377" i="35"/>
  <c r="U2378" i="35"/>
  <c r="U2379" i="35"/>
  <c r="U2380" i="35"/>
  <c r="U2381" i="35"/>
  <c r="U2382" i="35"/>
  <c r="U2383" i="35"/>
  <c r="U2384" i="35"/>
  <c r="U2385" i="35"/>
  <c r="U2386" i="35"/>
  <c r="U2387" i="35"/>
  <c r="U2388" i="35"/>
  <c r="U2389" i="35"/>
  <c r="U2390" i="35"/>
  <c r="U2391" i="35"/>
  <c r="U2392" i="35"/>
  <c r="U2393" i="35"/>
  <c r="U2394" i="35"/>
  <c r="U2395" i="35"/>
  <c r="U2396" i="35"/>
  <c r="U2397" i="35"/>
  <c r="U2398" i="35"/>
  <c r="U2399" i="35"/>
  <c r="U2400" i="35"/>
  <c r="U2401" i="35"/>
  <c r="U2402" i="35"/>
  <c r="U2403" i="35"/>
  <c r="U2404" i="35"/>
  <c r="U2405" i="35"/>
  <c r="U2406" i="35"/>
  <c r="U2407" i="35"/>
  <c r="U2408" i="35"/>
  <c r="U2409" i="35"/>
  <c r="U2410" i="35"/>
  <c r="U2411" i="35"/>
  <c r="U2412" i="35"/>
  <c r="U2413" i="35"/>
  <c r="U2414" i="35"/>
  <c r="U2415" i="35"/>
  <c r="U2416" i="35"/>
  <c r="U2417" i="35"/>
  <c r="U2418" i="35"/>
  <c r="U2419" i="35"/>
  <c r="U2420" i="35"/>
  <c r="U2421" i="35"/>
  <c r="U2422" i="35"/>
  <c r="U2423" i="35"/>
  <c r="U2424" i="35"/>
  <c r="U2425" i="35"/>
  <c r="U2426" i="35"/>
  <c r="U2427" i="35"/>
  <c r="U2428" i="35"/>
  <c r="U2429" i="35"/>
  <c r="U2430" i="35"/>
  <c r="U2431" i="35"/>
  <c r="U2432" i="35"/>
  <c r="U2433" i="35"/>
  <c r="U2434" i="35"/>
  <c r="U2435" i="35"/>
  <c r="U2436" i="35"/>
  <c r="U2437" i="35"/>
  <c r="U2438" i="35"/>
  <c r="U2439" i="35"/>
  <c r="U2440" i="35"/>
  <c r="U2441" i="35"/>
  <c r="U2442" i="35"/>
  <c r="U2443" i="35"/>
  <c r="U2444" i="35"/>
  <c r="U2445" i="35"/>
  <c r="U2446" i="35"/>
  <c r="U2447" i="35"/>
  <c r="U2448" i="35"/>
  <c r="U2449" i="35"/>
  <c r="U2450" i="35"/>
  <c r="U2451" i="35"/>
  <c r="U2452" i="35"/>
  <c r="U2453" i="35"/>
  <c r="U2454" i="35"/>
  <c r="U2455" i="35"/>
  <c r="U2456" i="35"/>
  <c r="U2457" i="35"/>
  <c r="U2458" i="35"/>
  <c r="U2459" i="35"/>
  <c r="U2460" i="35"/>
  <c r="U2461" i="35"/>
  <c r="U2462" i="35"/>
  <c r="U2463" i="35"/>
  <c r="U2464" i="35"/>
  <c r="U2465" i="35"/>
  <c r="U2466" i="35"/>
  <c r="U2467" i="35"/>
  <c r="U2468" i="35"/>
  <c r="U2469" i="35"/>
  <c r="U2470" i="35"/>
  <c r="U2471" i="35"/>
  <c r="U2472" i="35"/>
  <c r="U2473" i="35"/>
  <c r="U2474" i="35"/>
  <c r="U2475" i="35"/>
  <c r="U2476" i="35"/>
  <c r="U2477" i="35"/>
  <c r="U2478" i="35"/>
  <c r="U2479" i="35"/>
  <c r="U2480" i="35"/>
  <c r="U2481" i="35"/>
  <c r="U2482" i="35"/>
  <c r="U2483" i="35"/>
  <c r="U2484" i="35"/>
  <c r="U2485" i="35"/>
  <c r="U2486" i="35"/>
  <c r="U2487" i="35"/>
  <c r="U2488" i="35"/>
  <c r="U2489" i="35"/>
  <c r="U2490" i="35"/>
  <c r="U2491" i="35"/>
  <c r="U2492" i="35"/>
  <c r="U2493" i="35"/>
  <c r="U2494" i="35"/>
  <c r="U2495" i="35"/>
  <c r="U2496" i="35"/>
  <c r="U2497" i="35"/>
  <c r="U2498" i="35"/>
  <c r="U2499" i="35"/>
  <c r="U2500" i="35"/>
  <c r="U2501" i="35"/>
  <c r="U2502" i="35"/>
  <c r="U2503" i="35"/>
  <c r="U2504" i="35"/>
  <c r="U2505" i="35"/>
  <c r="U2506" i="35"/>
  <c r="U2507" i="35"/>
  <c r="U2508" i="35"/>
  <c r="U2509" i="35"/>
  <c r="U2510" i="35"/>
  <c r="U2511" i="35"/>
  <c r="U2512" i="35"/>
  <c r="U2513" i="35"/>
  <c r="U2514" i="35"/>
  <c r="U2515" i="35"/>
  <c r="U2516" i="35"/>
  <c r="U2517" i="35"/>
  <c r="U2518" i="35"/>
  <c r="U2519" i="35"/>
  <c r="U2520" i="35"/>
  <c r="U2521" i="35"/>
  <c r="U2522" i="35"/>
  <c r="U2523" i="35"/>
  <c r="U2524" i="35"/>
  <c r="U2525" i="35"/>
  <c r="U2526" i="35"/>
  <c r="U2527" i="35"/>
  <c r="U2528" i="35"/>
  <c r="U2529" i="35"/>
  <c r="U2530" i="35"/>
  <c r="U2531" i="35"/>
  <c r="U2532" i="35"/>
  <c r="U2533" i="35"/>
  <c r="U2534" i="35"/>
  <c r="U2535" i="35"/>
  <c r="U2536" i="35"/>
  <c r="U2537" i="35"/>
  <c r="U2538" i="35"/>
  <c r="U2539" i="35"/>
  <c r="U2540" i="35"/>
  <c r="U2541" i="35"/>
  <c r="U2542" i="35"/>
  <c r="U2543" i="35"/>
  <c r="U2544" i="35"/>
  <c r="U2545" i="35"/>
  <c r="U2546" i="35"/>
  <c r="U2547" i="35"/>
  <c r="U2548" i="35"/>
  <c r="U2549" i="35"/>
  <c r="U2550" i="35"/>
  <c r="U2551" i="35"/>
  <c r="U2552" i="35"/>
  <c r="U2553" i="35"/>
  <c r="U2554" i="35"/>
  <c r="U2555" i="35"/>
  <c r="U2556" i="35"/>
  <c r="U2557" i="35"/>
  <c r="U2558" i="35"/>
  <c r="U2559" i="35"/>
  <c r="U2560" i="35"/>
  <c r="U2561" i="35"/>
  <c r="U2562" i="35"/>
  <c r="U2563" i="35"/>
  <c r="U2564" i="35"/>
  <c r="U2565" i="35"/>
  <c r="U2566" i="35"/>
  <c r="U2567" i="35"/>
  <c r="U2568" i="35"/>
  <c r="U2569" i="35"/>
  <c r="U2570" i="35"/>
  <c r="U2571" i="35"/>
  <c r="U2572" i="35"/>
  <c r="U2573" i="35"/>
  <c r="U2574" i="35"/>
  <c r="U2575" i="35"/>
  <c r="U2576" i="35"/>
  <c r="U2577" i="35"/>
  <c r="U2578" i="35"/>
  <c r="U2579" i="35"/>
  <c r="U2580" i="35"/>
  <c r="U2581" i="35"/>
  <c r="U2582" i="35"/>
  <c r="U2583" i="35"/>
  <c r="U2584" i="35"/>
  <c r="U2585" i="35"/>
  <c r="U2586" i="35"/>
  <c r="U2587" i="35"/>
  <c r="U2588" i="35"/>
  <c r="U2589" i="35"/>
  <c r="U2590" i="35"/>
  <c r="U2591" i="35"/>
  <c r="U2592" i="35"/>
  <c r="U2593" i="35"/>
  <c r="U2594" i="35"/>
  <c r="U2595" i="35"/>
  <c r="U2596" i="35"/>
  <c r="U2597" i="35"/>
  <c r="U2598" i="35"/>
  <c r="U2599" i="35"/>
  <c r="U2600" i="35"/>
  <c r="U2601" i="35"/>
  <c r="U2602" i="35"/>
  <c r="U2603" i="35"/>
  <c r="U2604" i="35"/>
  <c r="U2605" i="35"/>
  <c r="U2606" i="35"/>
  <c r="U2607" i="35"/>
  <c r="U2608" i="35"/>
  <c r="U2609" i="35"/>
  <c r="U2610" i="35"/>
  <c r="U2611" i="35"/>
  <c r="U2612" i="35"/>
  <c r="U2613" i="35"/>
  <c r="U2614" i="35"/>
  <c r="U2615" i="35"/>
  <c r="U2616" i="35"/>
  <c r="U2617" i="35"/>
  <c r="U2618" i="35"/>
  <c r="U2619" i="35"/>
  <c r="U2620" i="35"/>
  <c r="U2621" i="35"/>
  <c r="U2622" i="35"/>
  <c r="U2623" i="35"/>
  <c r="U2624" i="35"/>
  <c r="U2625" i="35"/>
  <c r="U2626" i="35"/>
  <c r="U2627" i="35"/>
  <c r="U2628" i="35"/>
  <c r="U2629" i="35"/>
  <c r="U2630" i="35"/>
  <c r="U2631" i="35"/>
  <c r="U2632" i="35"/>
  <c r="U2633" i="35"/>
  <c r="U2634" i="35"/>
  <c r="U2635" i="35"/>
  <c r="U2636" i="35"/>
  <c r="U2637" i="35"/>
  <c r="U2638" i="35"/>
  <c r="U2639" i="35"/>
  <c r="U2640" i="35"/>
  <c r="U2641" i="35"/>
  <c r="U2642" i="35"/>
  <c r="U2643" i="35"/>
  <c r="U2644" i="35"/>
  <c r="U2645" i="35"/>
  <c r="U2646" i="35"/>
  <c r="U2647" i="35"/>
  <c r="U2648" i="35"/>
  <c r="U2649" i="35"/>
  <c r="U2650" i="35"/>
  <c r="U2651" i="35"/>
  <c r="U2652" i="35"/>
  <c r="U2653" i="35"/>
  <c r="U2654" i="35"/>
  <c r="U2655" i="35"/>
  <c r="U2656" i="35"/>
  <c r="U2657" i="35"/>
  <c r="U2658" i="35"/>
  <c r="U2659" i="35"/>
  <c r="U2660" i="35"/>
  <c r="U2661" i="35"/>
  <c r="U2662" i="35"/>
  <c r="U2663" i="35"/>
  <c r="U2664" i="35"/>
  <c r="U2665" i="35"/>
  <c r="U2666" i="35"/>
  <c r="U2667" i="35"/>
  <c r="U2668" i="35"/>
  <c r="U2669" i="35"/>
  <c r="U2670" i="35"/>
  <c r="U2671" i="35"/>
  <c r="U2672" i="35"/>
  <c r="U2673" i="35"/>
  <c r="U2674" i="35"/>
  <c r="U2675" i="35"/>
  <c r="U2676" i="35"/>
  <c r="U2677" i="35"/>
  <c r="U2678" i="35"/>
  <c r="U2679" i="35"/>
  <c r="U2680" i="35"/>
  <c r="U2681" i="35"/>
  <c r="U2682" i="35"/>
  <c r="U2683" i="35"/>
  <c r="U2684" i="35"/>
  <c r="U2685" i="35"/>
  <c r="U2686" i="35"/>
  <c r="U2687" i="35"/>
  <c r="U2688" i="35"/>
  <c r="U2689" i="35"/>
  <c r="U2690" i="35"/>
  <c r="U2691" i="35"/>
  <c r="U2692" i="35"/>
  <c r="U2693" i="35"/>
  <c r="U2694" i="35"/>
  <c r="U2695" i="35"/>
  <c r="U2696" i="35"/>
  <c r="U2697" i="35"/>
  <c r="U2698" i="35"/>
  <c r="U2699" i="35"/>
  <c r="U2700" i="35"/>
  <c r="U2701" i="35"/>
  <c r="U2702" i="35"/>
  <c r="U2703" i="35"/>
  <c r="U2704" i="35"/>
  <c r="U2705" i="35"/>
  <c r="U2706" i="35"/>
  <c r="U2707" i="35"/>
  <c r="U2708" i="35"/>
  <c r="U2709" i="35"/>
  <c r="U2710" i="35"/>
  <c r="U2711" i="35"/>
  <c r="U2712" i="35"/>
  <c r="U2713" i="35"/>
  <c r="U2714" i="35"/>
  <c r="U2715" i="35"/>
  <c r="U2716" i="35"/>
  <c r="U2717" i="35"/>
  <c r="U2718" i="35"/>
  <c r="U2719" i="35"/>
  <c r="U2720" i="35"/>
  <c r="U2721" i="35"/>
  <c r="U2722" i="35"/>
  <c r="U2723" i="35"/>
  <c r="U2724" i="35"/>
  <c r="U2725" i="35"/>
  <c r="U2726" i="35"/>
  <c r="U2727" i="35"/>
  <c r="U2728" i="35"/>
  <c r="U2729" i="35"/>
  <c r="U2730" i="35"/>
  <c r="U2731" i="35"/>
  <c r="U2732" i="35"/>
  <c r="U2733" i="35"/>
  <c r="U2734" i="35"/>
  <c r="U2735" i="35"/>
  <c r="U2736" i="35"/>
  <c r="U2737" i="35"/>
  <c r="U2738" i="35"/>
  <c r="U2739" i="35"/>
  <c r="U2740" i="35"/>
  <c r="U2741" i="35"/>
  <c r="U2742" i="35"/>
  <c r="U2743" i="35"/>
  <c r="U2744" i="35"/>
  <c r="U2745" i="35"/>
  <c r="U2746" i="35"/>
  <c r="U2747" i="35"/>
  <c r="U2748" i="35"/>
  <c r="U2749" i="35"/>
  <c r="U2750" i="35"/>
  <c r="U2751" i="35"/>
  <c r="U2752" i="35"/>
  <c r="U2753" i="35"/>
  <c r="U2754" i="35"/>
  <c r="U2755" i="35"/>
  <c r="U2756" i="35"/>
  <c r="U2757" i="35"/>
  <c r="U2758" i="35"/>
  <c r="U2759" i="35"/>
  <c r="U2760" i="35"/>
  <c r="U2761" i="35"/>
  <c r="U2762" i="35"/>
  <c r="U2763" i="35"/>
  <c r="U2764" i="35"/>
  <c r="U2765" i="35"/>
  <c r="U2766" i="35"/>
  <c r="U2767" i="35"/>
  <c r="U2768" i="35"/>
  <c r="U2769" i="35"/>
  <c r="U2770" i="35"/>
  <c r="U2771" i="35"/>
  <c r="U2772" i="35"/>
  <c r="U2773" i="35"/>
  <c r="U2774" i="35"/>
  <c r="U2775" i="35"/>
  <c r="U2776" i="35"/>
  <c r="U2777" i="35"/>
  <c r="U2778" i="35"/>
  <c r="U2779" i="35"/>
  <c r="U2780" i="35"/>
  <c r="U2781" i="35"/>
  <c r="U2782" i="35"/>
  <c r="U2783" i="35"/>
  <c r="U2784" i="35"/>
  <c r="U2785" i="35"/>
  <c r="U2786" i="35"/>
  <c r="U2787" i="35"/>
  <c r="U2788" i="35"/>
  <c r="U2789" i="35"/>
  <c r="U2790" i="35"/>
  <c r="U2791" i="35"/>
  <c r="U2792" i="35"/>
  <c r="U2793" i="35"/>
  <c r="U2794" i="35"/>
  <c r="U2795" i="35"/>
  <c r="U2796" i="35"/>
  <c r="U2797" i="35"/>
  <c r="U2798" i="35"/>
  <c r="U2799" i="35"/>
  <c r="U2800" i="35"/>
  <c r="U2801" i="35"/>
  <c r="U2802" i="35"/>
  <c r="U2803" i="35"/>
  <c r="U2804" i="35"/>
  <c r="U2805" i="35"/>
  <c r="U2806" i="35"/>
  <c r="U2807" i="35"/>
  <c r="U2808" i="35"/>
  <c r="U2809" i="35"/>
  <c r="U2810" i="35"/>
  <c r="U2811" i="35"/>
  <c r="U2812" i="35"/>
  <c r="U2813" i="35"/>
  <c r="U2814" i="35"/>
  <c r="U2815" i="35"/>
  <c r="U2816" i="35"/>
  <c r="U2817" i="35"/>
  <c r="U2818" i="35"/>
  <c r="U2819" i="35"/>
  <c r="U2820" i="35"/>
  <c r="U2821" i="35"/>
  <c r="U2822" i="35"/>
  <c r="U2823" i="35"/>
  <c r="U2824" i="35"/>
  <c r="U2825" i="35"/>
  <c r="U2826" i="35"/>
  <c r="U2827" i="35"/>
  <c r="U2828" i="35"/>
  <c r="U2829" i="35"/>
  <c r="U2830" i="35"/>
  <c r="U2831" i="35"/>
  <c r="U2832" i="35"/>
  <c r="U2833" i="35"/>
  <c r="U2834" i="35"/>
  <c r="U2835" i="35"/>
  <c r="U2836" i="35"/>
  <c r="U2837" i="35"/>
  <c r="U2838" i="35"/>
  <c r="U2839" i="35"/>
  <c r="U2840" i="35"/>
  <c r="U2841" i="35"/>
  <c r="U2842" i="35"/>
  <c r="U2843" i="35"/>
  <c r="U2844" i="35"/>
  <c r="U2845" i="35"/>
  <c r="U2846" i="35"/>
  <c r="U2847" i="35"/>
  <c r="U2848" i="35"/>
  <c r="U2849" i="35"/>
  <c r="U2850" i="35"/>
  <c r="U2851" i="35"/>
  <c r="U2852" i="35"/>
  <c r="U2853" i="35"/>
  <c r="U2854" i="35"/>
  <c r="U2855" i="35"/>
  <c r="U2856" i="35"/>
  <c r="U2857" i="35"/>
  <c r="U2858" i="35"/>
  <c r="U2859" i="35"/>
  <c r="U2860" i="35"/>
  <c r="U2861" i="35"/>
  <c r="U2862" i="35"/>
  <c r="U2863" i="35"/>
  <c r="U2864" i="35"/>
  <c r="U2865" i="35"/>
  <c r="U2866" i="35"/>
  <c r="U2867" i="35"/>
  <c r="U2868" i="35"/>
  <c r="U2869" i="35"/>
  <c r="U2870" i="35"/>
  <c r="U2871" i="35"/>
  <c r="U2872" i="35"/>
  <c r="U2873" i="35"/>
  <c r="U2874" i="35"/>
  <c r="U2875" i="35"/>
  <c r="U2876" i="35"/>
  <c r="U2877" i="35"/>
  <c r="U2878" i="35"/>
  <c r="U2879" i="35"/>
  <c r="U2880" i="35"/>
  <c r="U2881" i="35"/>
  <c r="U2882" i="35"/>
  <c r="U2883" i="35"/>
  <c r="U2884" i="35"/>
  <c r="U2885" i="35"/>
  <c r="U2886" i="35"/>
  <c r="U2887" i="35"/>
  <c r="U2888" i="35"/>
  <c r="U2889" i="35"/>
  <c r="U2890" i="35"/>
  <c r="U2891" i="35"/>
  <c r="U2892" i="35"/>
  <c r="U2893" i="35"/>
  <c r="U2894" i="35"/>
  <c r="U2895" i="35"/>
  <c r="U2896" i="35"/>
  <c r="U2897" i="35"/>
  <c r="U2898" i="35"/>
  <c r="U2899" i="35"/>
  <c r="U2900" i="35"/>
  <c r="U2901" i="35"/>
  <c r="U2902" i="35"/>
  <c r="U2903" i="35"/>
  <c r="U2904" i="35"/>
  <c r="U2905" i="35"/>
  <c r="U2906" i="35"/>
  <c r="U2907" i="35"/>
  <c r="U2908" i="35"/>
  <c r="U2909" i="35"/>
  <c r="U2910" i="35"/>
  <c r="U2911" i="35"/>
  <c r="U2912" i="35"/>
  <c r="U2913" i="35"/>
  <c r="U2914" i="35"/>
  <c r="U2915" i="35"/>
  <c r="U2916" i="35"/>
  <c r="U2917" i="35"/>
  <c r="U2918" i="35"/>
  <c r="U2919" i="35"/>
  <c r="U2920" i="35"/>
  <c r="U2921" i="35"/>
  <c r="U2922" i="35"/>
  <c r="U2923" i="35"/>
  <c r="U2924" i="35"/>
  <c r="U2925" i="35"/>
  <c r="U2926" i="35"/>
  <c r="U2927" i="35"/>
  <c r="U2928" i="35"/>
  <c r="U2929" i="35"/>
  <c r="U2930" i="35"/>
  <c r="U2931" i="35"/>
  <c r="U2932" i="35"/>
  <c r="U2933" i="35"/>
  <c r="U2934" i="35"/>
  <c r="U2935" i="35"/>
  <c r="U2936" i="35"/>
  <c r="U2937" i="35"/>
  <c r="U2938" i="35"/>
  <c r="U2939" i="35"/>
  <c r="U2940" i="35"/>
  <c r="U2941" i="35"/>
  <c r="U2942" i="35"/>
  <c r="U2943" i="35"/>
  <c r="U2944" i="35"/>
  <c r="U2945" i="35"/>
  <c r="U2946" i="35"/>
  <c r="U2947" i="35"/>
  <c r="U2948" i="35"/>
  <c r="U2949" i="35"/>
  <c r="U2950" i="35"/>
  <c r="U2951" i="35"/>
  <c r="U2952" i="35"/>
  <c r="U2953" i="35"/>
  <c r="U2954" i="35"/>
  <c r="U2955" i="35"/>
  <c r="U2956" i="35"/>
  <c r="U2957" i="35"/>
  <c r="U2958" i="35"/>
  <c r="U2959" i="35"/>
  <c r="U2960" i="35"/>
  <c r="U2961" i="35"/>
  <c r="U2962" i="35"/>
  <c r="U2963" i="35"/>
  <c r="U2964" i="35"/>
  <c r="U2965" i="35"/>
  <c r="U2966" i="35"/>
  <c r="U2967" i="35"/>
  <c r="U2968" i="35"/>
  <c r="U2969" i="35"/>
  <c r="U2970" i="35"/>
  <c r="U2971" i="35"/>
  <c r="U2972" i="35"/>
  <c r="U2973" i="35"/>
  <c r="U2974" i="35"/>
  <c r="U2975" i="35"/>
  <c r="U2976" i="35"/>
  <c r="U2977" i="35"/>
  <c r="U2978" i="35"/>
  <c r="U2979" i="35"/>
  <c r="U2980" i="35"/>
  <c r="U2981" i="35"/>
  <c r="U2982" i="35"/>
  <c r="U2983" i="35"/>
  <c r="U2984" i="35"/>
  <c r="U2985" i="35"/>
  <c r="U2986" i="35"/>
  <c r="U2987" i="35"/>
  <c r="U2988" i="35"/>
  <c r="U2989" i="35"/>
  <c r="U2990" i="35"/>
  <c r="U2991" i="35"/>
  <c r="U2992" i="35"/>
  <c r="U2993" i="35"/>
  <c r="U2994" i="35"/>
  <c r="U2995" i="35"/>
  <c r="U2996" i="35"/>
  <c r="U2997" i="35"/>
  <c r="U2998" i="35"/>
  <c r="U2999" i="35"/>
  <c r="U3000" i="35"/>
  <c r="U3001" i="35"/>
  <c r="U3002" i="35"/>
  <c r="U3003" i="35"/>
  <c r="U3004" i="35"/>
  <c r="U3005" i="35"/>
  <c r="U3006" i="35"/>
  <c r="U3007" i="35"/>
  <c r="U3008" i="35"/>
  <c r="U3009" i="35"/>
  <c r="U3010" i="35"/>
  <c r="U3011" i="35"/>
  <c r="U3012" i="35"/>
  <c r="U3013" i="35"/>
  <c r="U3014" i="35"/>
  <c r="U3015" i="35"/>
  <c r="U3016" i="35"/>
  <c r="U3017" i="35"/>
  <c r="U3018" i="35"/>
  <c r="U3019" i="35"/>
  <c r="U3020" i="35"/>
  <c r="U3021" i="35"/>
  <c r="U3022" i="35"/>
  <c r="U3023" i="35"/>
  <c r="U3024" i="35"/>
  <c r="U3025" i="35"/>
  <c r="U3026" i="35"/>
  <c r="U3027" i="35"/>
  <c r="U3028" i="35"/>
  <c r="U3029" i="35"/>
  <c r="U3030" i="35"/>
  <c r="U3031" i="35"/>
  <c r="U3032" i="35"/>
  <c r="U3033" i="35"/>
  <c r="U3034" i="35"/>
  <c r="U3035" i="35"/>
  <c r="U3036" i="35"/>
  <c r="U3037" i="35"/>
  <c r="U3038" i="35"/>
  <c r="U3039" i="35"/>
  <c r="U3040" i="35"/>
  <c r="U3041" i="35"/>
  <c r="U3042" i="35"/>
  <c r="U3043" i="35"/>
  <c r="U3044" i="35"/>
  <c r="U3045" i="35"/>
  <c r="U3046" i="35"/>
  <c r="U3047" i="35"/>
  <c r="U3048" i="35"/>
  <c r="U3049" i="35"/>
  <c r="U3050" i="35"/>
  <c r="U3051" i="35"/>
  <c r="U3052" i="35"/>
  <c r="U3053" i="35"/>
  <c r="U3054" i="35"/>
  <c r="U3055" i="35"/>
  <c r="U3056" i="35"/>
  <c r="U3057" i="35"/>
  <c r="U3058" i="35"/>
  <c r="U3059" i="35"/>
  <c r="U3060" i="35"/>
  <c r="U3061" i="35"/>
  <c r="U3062" i="35"/>
  <c r="U3063" i="35"/>
  <c r="U3064" i="35"/>
  <c r="U3065" i="35"/>
  <c r="U3066" i="35"/>
  <c r="U3067" i="35"/>
  <c r="U3068" i="35"/>
  <c r="U3069" i="35"/>
  <c r="U3070" i="35"/>
  <c r="U3071" i="35"/>
  <c r="U3072" i="35"/>
  <c r="U3073" i="35"/>
  <c r="U3074" i="35"/>
  <c r="U3075" i="35"/>
  <c r="U3076" i="35"/>
  <c r="U3077" i="35"/>
  <c r="U3078" i="35"/>
  <c r="U3079" i="35"/>
  <c r="U3080" i="35"/>
  <c r="U3081" i="35"/>
  <c r="U3082" i="35"/>
  <c r="U3083" i="35"/>
  <c r="U3084" i="35"/>
  <c r="U3085" i="35"/>
  <c r="U3086" i="35"/>
  <c r="U3087" i="35"/>
  <c r="U3088" i="35"/>
  <c r="U3089" i="35"/>
  <c r="U3090" i="35"/>
  <c r="U3091" i="35"/>
  <c r="U3092" i="35"/>
  <c r="U3093" i="35"/>
  <c r="U3094" i="35"/>
  <c r="U3095" i="35"/>
  <c r="U3096" i="35"/>
  <c r="U3097" i="35"/>
  <c r="U3098" i="35"/>
  <c r="U3099" i="35"/>
  <c r="U3100" i="35"/>
  <c r="U3101" i="35"/>
  <c r="U3102" i="35"/>
  <c r="U3103" i="35"/>
  <c r="U3104" i="35"/>
  <c r="U3105" i="35"/>
  <c r="U3106" i="35"/>
  <c r="U3107" i="35"/>
  <c r="U3108" i="35"/>
  <c r="U3109" i="35"/>
  <c r="U3110" i="35"/>
  <c r="U3111" i="35"/>
  <c r="U3112" i="35"/>
  <c r="U3113" i="35"/>
  <c r="U3114" i="35"/>
  <c r="U3115" i="35"/>
  <c r="U3116" i="35"/>
  <c r="U3117" i="35"/>
  <c r="U3118" i="35"/>
  <c r="U3119" i="35"/>
  <c r="U3120" i="35"/>
  <c r="U3121" i="35"/>
  <c r="U3122" i="35"/>
  <c r="U3123" i="35"/>
  <c r="U3124" i="35"/>
  <c r="U3125" i="35"/>
  <c r="U3126" i="35"/>
  <c r="U3127" i="35"/>
  <c r="U3128" i="35"/>
  <c r="U3129" i="35"/>
  <c r="U3130" i="35"/>
  <c r="U3131" i="35"/>
  <c r="U3132" i="35"/>
  <c r="U3133" i="35"/>
  <c r="U3134" i="35"/>
  <c r="U3135" i="35"/>
  <c r="U3136" i="35"/>
  <c r="U3137" i="35"/>
  <c r="U3138" i="35"/>
  <c r="U3139" i="35"/>
  <c r="U3140" i="35"/>
  <c r="U3141" i="35"/>
  <c r="U3142" i="35"/>
  <c r="U3143" i="35"/>
  <c r="U3144" i="35"/>
  <c r="U3145" i="35"/>
  <c r="U3146" i="35"/>
  <c r="U3147" i="35"/>
  <c r="U3148" i="35"/>
  <c r="U3149" i="35"/>
  <c r="U3150" i="35"/>
  <c r="U3151" i="35"/>
  <c r="U3152" i="35"/>
  <c r="U3153" i="35"/>
  <c r="U3154" i="35"/>
  <c r="U3155" i="35"/>
  <c r="U3156" i="35"/>
  <c r="U3157" i="35"/>
  <c r="U3158" i="35"/>
  <c r="U3159" i="35"/>
  <c r="U3160" i="35"/>
  <c r="U3161" i="35"/>
  <c r="U3162" i="35"/>
  <c r="U3163" i="35"/>
  <c r="U3164" i="35"/>
  <c r="U3165" i="35"/>
  <c r="U3166" i="35"/>
  <c r="U3167" i="35"/>
  <c r="U3168" i="35"/>
  <c r="U3169" i="35"/>
  <c r="U3170" i="35"/>
  <c r="U3171" i="35"/>
  <c r="U3172" i="35"/>
  <c r="U3173" i="35"/>
  <c r="U3174" i="35"/>
  <c r="U3175" i="35"/>
  <c r="U3176" i="35"/>
  <c r="U3177" i="35"/>
  <c r="U3178" i="35"/>
  <c r="U3179" i="35"/>
  <c r="U3180" i="35"/>
  <c r="U3181" i="35"/>
  <c r="U3182" i="35"/>
  <c r="U3183" i="35"/>
  <c r="U3184" i="35"/>
  <c r="U3185" i="35"/>
  <c r="U3186" i="35"/>
  <c r="U3187" i="35"/>
  <c r="U3188" i="35"/>
  <c r="U3189" i="35"/>
  <c r="U3190" i="35"/>
  <c r="U3191" i="35"/>
  <c r="U3192" i="35"/>
  <c r="U3193" i="35"/>
  <c r="U3194" i="35"/>
  <c r="U3195" i="35"/>
  <c r="U3196" i="35"/>
  <c r="U3197" i="35"/>
  <c r="U3198" i="35"/>
  <c r="U3199" i="35"/>
  <c r="U3200" i="35"/>
  <c r="U3201" i="35"/>
  <c r="U3202" i="35"/>
  <c r="U3203" i="35"/>
  <c r="U3204" i="35"/>
  <c r="U3205" i="35"/>
  <c r="U3206" i="35"/>
  <c r="U3207" i="35"/>
  <c r="U3208" i="35"/>
  <c r="U3209" i="35"/>
  <c r="U3210" i="35"/>
  <c r="U3211" i="35"/>
  <c r="U3212" i="35"/>
  <c r="U3213" i="35"/>
  <c r="U3214" i="35"/>
  <c r="U3215" i="35"/>
  <c r="U3216" i="35"/>
  <c r="U3217" i="35"/>
  <c r="U3218" i="35"/>
  <c r="U3219" i="35"/>
  <c r="U3220" i="35"/>
  <c r="U3221" i="35"/>
  <c r="U3222" i="35"/>
  <c r="U3223" i="35"/>
  <c r="U3224" i="35"/>
  <c r="U3225" i="35"/>
  <c r="U3226" i="35"/>
  <c r="U3227" i="35"/>
  <c r="U3228" i="35"/>
  <c r="U3229" i="35"/>
  <c r="U3230" i="35"/>
  <c r="U3231" i="35"/>
  <c r="U3232" i="35"/>
  <c r="U3233" i="35"/>
  <c r="U3234" i="35"/>
  <c r="U3235" i="35"/>
  <c r="U3236" i="35"/>
  <c r="U3237" i="35"/>
  <c r="U3238" i="35"/>
  <c r="U3239" i="35"/>
  <c r="U3240" i="35"/>
  <c r="U3241" i="35"/>
  <c r="U3242" i="35"/>
  <c r="U3243" i="35"/>
  <c r="U3244" i="35"/>
  <c r="U3245" i="35"/>
  <c r="U3246" i="35"/>
  <c r="U3247" i="35"/>
  <c r="U3248" i="35"/>
  <c r="U3249" i="35"/>
  <c r="U3250" i="35"/>
  <c r="U3251" i="35"/>
  <c r="U3252" i="35"/>
  <c r="U3253" i="35"/>
  <c r="U3254" i="35"/>
  <c r="U3255" i="35"/>
  <c r="U3256" i="35"/>
  <c r="U3257" i="35"/>
  <c r="U3258" i="35"/>
  <c r="U3259" i="35"/>
  <c r="U3260" i="35"/>
  <c r="U3261" i="35"/>
  <c r="U3262" i="35"/>
  <c r="U3263" i="35"/>
  <c r="U3264" i="35"/>
  <c r="U3265" i="35"/>
  <c r="U3266" i="35"/>
  <c r="U3267" i="35"/>
  <c r="U3268" i="35"/>
  <c r="U3269" i="35"/>
  <c r="U3270" i="35"/>
  <c r="U3271" i="35"/>
  <c r="U3272" i="35"/>
  <c r="U3273" i="35"/>
  <c r="U3274" i="35"/>
  <c r="U3275" i="35"/>
  <c r="U3276" i="35"/>
  <c r="U3277" i="35"/>
  <c r="U3278" i="35"/>
  <c r="U3279" i="35"/>
  <c r="U3280" i="35"/>
  <c r="U3281" i="35"/>
  <c r="U3282" i="35"/>
  <c r="U3283" i="35"/>
  <c r="U3284" i="35"/>
  <c r="U3285" i="35"/>
  <c r="U3286" i="35"/>
  <c r="U3287" i="35"/>
  <c r="U3288" i="35"/>
  <c r="U3289" i="35"/>
  <c r="U3290" i="35"/>
  <c r="U3291" i="35"/>
  <c r="U3292" i="35"/>
  <c r="U3293" i="35"/>
  <c r="U3294" i="35"/>
  <c r="U3295" i="35"/>
  <c r="U3296" i="35"/>
  <c r="U3297" i="35"/>
  <c r="U3298" i="35"/>
  <c r="U3299" i="35"/>
  <c r="U3300" i="35"/>
  <c r="U3301" i="35"/>
  <c r="U3302" i="35"/>
  <c r="U3303" i="35"/>
  <c r="U3304" i="35"/>
  <c r="U3305" i="35"/>
  <c r="U3306" i="35"/>
  <c r="U3307" i="35"/>
  <c r="U3308" i="35"/>
  <c r="U3309" i="35"/>
  <c r="U3310" i="35"/>
  <c r="U3311" i="35"/>
  <c r="U3312" i="35"/>
  <c r="U3313" i="35"/>
  <c r="U3314" i="35"/>
  <c r="U3315" i="35"/>
  <c r="U3316" i="35"/>
  <c r="U3317" i="35"/>
  <c r="U3318" i="35"/>
  <c r="U3319" i="35"/>
  <c r="U3320" i="35"/>
  <c r="U3321" i="35"/>
  <c r="U3322" i="35"/>
  <c r="U3323" i="35"/>
  <c r="U3324" i="35"/>
  <c r="U3325" i="35"/>
  <c r="U3326" i="35"/>
  <c r="U3327" i="35"/>
  <c r="U3328" i="35"/>
  <c r="U3329" i="35"/>
  <c r="U3330" i="35"/>
  <c r="U3331" i="35"/>
  <c r="U3332" i="35"/>
  <c r="U3333" i="35"/>
  <c r="U3334" i="35"/>
  <c r="U3335" i="35"/>
  <c r="U3336" i="35"/>
  <c r="U3337" i="35"/>
  <c r="U3338" i="35"/>
  <c r="U3339" i="35"/>
  <c r="U3340" i="35"/>
  <c r="U3341" i="35"/>
  <c r="U3342" i="35"/>
  <c r="U3343" i="35"/>
  <c r="U3344" i="35"/>
  <c r="U3345" i="35"/>
  <c r="U3346" i="35"/>
  <c r="U3347" i="35"/>
  <c r="U3348" i="35"/>
  <c r="U3349" i="35"/>
  <c r="U3350" i="35"/>
  <c r="U3351" i="35"/>
  <c r="U3352" i="35"/>
  <c r="U3353" i="35"/>
  <c r="U3354" i="35"/>
  <c r="U3355" i="35"/>
  <c r="U3356" i="35"/>
  <c r="U3357" i="35"/>
  <c r="U3358" i="35"/>
  <c r="U3359" i="35"/>
  <c r="U3360" i="35"/>
  <c r="U3361" i="35"/>
  <c r="U3362" i="35"/>
  <c r="U3363" i="35"/>
  <c r="U3364" i="35"/>
  <c r="U3365" i="35"/>
  <c r="U3366" i="35"/>
  <c r="U3367" i="35"/>
  <c r="U3368" i="35"/>
  <c r="U3369" i="35"/>
  <c r="U3370" i="35"/>
  <c r="U3371" i="35"/>
  <c r="U3372" i="35"/>
  <c r="U3373" i="35"/>
  <c r="U3374" i="35"/>
  <c r="U3375" i="35"/>
  <c r="U3376" i="35"/>
  <c r="U3377" i="35"/>
  <c r="U3378" i="35"/>
  <c r="U3379" i="35"/>
  <c r="U3380" i="35"/>
  <c r="U3381" i="35"/>
  <c r="U3382" i="35"/>
  <c r="U3383" i="35"/>
  <c r="U3384" i="35"/>
  <c r="U3385" i="35"/>
  <c r="U3386" i="35"/>
  <c r="U3387" i="35"/>
  <c r="U3388" i="35"/>
  <c r="U3389" i="35"/>
  <c r="U3390" i="35"/>
  <c r="U3391" i="35"/>
  <c r="U3392" i="35"/>
  <c r="U3393" i="35"/>
  <c r="U3394" i="35"/>
  <c r="U3395" i="35"/>
  <c r="U3396" i="35"/>
  <c r="U3397" i="35"/>
  <c r="U3398" i="35"/>
  <c r="U3399" i="35"/>
  <c r="U3400" i="35"/>
  <c r="U3401" i="35"/>
  <c r="U3402" i="35"/>
  <c r="U3403" i="35"/>
  <c r="U3404" i="35"/>
  <c r="U3405" i="35"/>
  <c r="U3406" i="35"/>
  <c r="U3407" i="35"/>
  <c r="U3408" i="35"/>
  <c r="U3409" i="35"/>
  <c r="U3410" i="35"/>
  <c r="U3411" i="35"/>
  <c r="U3412" i="35"/>
  <c r="U3413" i="35"/>
  <c r="U3414" i="35"/>
  <c r="U3415" i="35"/>
  <c r="U3416" i="35"/>
  <c r="U3417" i="35"/>
  <c r="U3418" i="35"/>
  <c r="U3419" i="35"/>
  <c r="U3420" i="35"/>
  <c r="U3421" i="35"/>
  <c r="U3422" i="35"/>
  <c r="U3423" i="35"/>
  <c r="U3424" i="35"/>
  <c r="U3425" i="35"/>
  <c r="U3426" i="35"/>
  <c r="U3427" i="35"/>
  <c r="U3428" i="35"/>
  <c r="U3429" i="35"/>
  <c r="U3430" i="35"/>
  <c r="U3431" i="35"/>
  <c r="U3432" i="35"/>
  <c r="U3433" i="35"/>
  <c r="U3434" i="35"/>
  <c r="U3435" i="35"/>
  <c r="U3436" i="35"/>
  <c r="U3437" i="35"/>
  <c r="U3438" i="35"/>
  <c r="U3439" i="35"/>
  <c r="U3440" i="35"/>
  <c r="U3441" i="35"/>
  <c r="U3442" i="35"/>
  <c r="U3443" i="35"/>
  <c r="U3444" i="35"/>
  <c r="U3445" i="35"/>
  <c r="U3446" i="35"/>
  <c r="U3447" i="35"/>
  <c r="U3448" i="35"/>
  <c r="U3449" i="35"/>
  <c r="U3450" i="35"/>
  <c r="U3451" i="35"/>
  <c r="U3452" i="35"/>
  <c r="U3453" i="35"/>
  <c r="U3454" i="35"/>
  <c r="U3455" i="35"/>
  <c r="U3456" i="35"/>
  <c r="U3457" i="35"/>
  <c r="U3458" i="35"/>
  <c r="U3459" i="35"/>
  <c r="U3460" i="35"/>
  <c r="U3461" i="35"/>
  <c r="U3462" i="35"/>
  <c r="U3463" i="35"/>
  <c r="U3464" i="35"/>
  <c r="U3465" i="35"/>
  <c r="U3466" i="35"/>
  <c r="U3467" i="35"/>
  <c r="U3468" i="35"/>
  <c r="U3469" i="35"/>
  <c r="U3470" i="35"/>
  <c r="U3471" i="35"/>
  <c r="U3472" i="35"/>
  <c r="U3473" i="35"/>
  <c r="U3474" i="35"/>
  <c r="U3475" i="35"/>
  <c r="U3476" i="35"/>
  <c r="U3477" i="35"/>
  <c r="U3478" i="35"/>
  <c r="U3479" i="35"/>
  <c r="U3480" i="35"/>
  <c r="U3481" i="35"/>
  <c r="U3482" i="35"/>
  <c r="U3483" i="35"/>
  <c r="U3484" i="35"/>
  <c r="U3485" i="35"/>
  <c r="U3486" i="35"/>
  <c r="U3487" i="35"/>
  <c r="U3488" i="35"/>
  <c r="U3489" i="35"/>
  <c r="U3490" i="35"/>
  <c r="U3491" i="35"/>
  <c r="U3492" i="35"/>
  <c r="U3493" i="35"/>
  <c r="U3494" i="35"/>
  <c r="U3495" i="35"/>
  <c r="U3496" i="35"/>
  <c r="U3497" i="35"/>
  <c r="U3498" i="35"/>
  <c r="U3499" i="35"/>
  <c r="U3500" i="35"/>
  <c r="U3501" i="35"/>
  <c r="U3502" i="35"/>
  <c r="U3503" i="35"/>
  <c r="U3504" i="35"/>
  <c r="U3505" i="35"/>
  <c r="U3506" i="35"/>
  <c r="U3507" i="35"/>
  <c r="U3508" i="35"/>
  <c r="U3509" i="35"/>
  <c r="U3510" i="35"/>
  <c r="U3511" i="35"/>
  <c r="U3512" i="35"/>
  <c r="U3513" i="35"/>
  <c r="U3514" i="35"/>
  <c r="U3515" i="35"/>
  <c r="U3516" i="35"/>
  <c r="U3517" i="35"/>
  <c r="U3518" i="35"/>
  <c r="U3519" i="35"/>
  <c r="U3520" i="35"/>
  <c r="U3521" i="35"/>
  <c r="U3522" i="35"/>
  <c r="U3523" i="35"/>
  <c r="U3524" i="35"/>
  <c r="U3525" i="35"/>
  <c r="U3526" i="35"/>
  <c r="U3527" i="35"/>
  <c r="U3528" i="35"/>
  <c r="U3529" i="35"/>
  <c r="U3530" i="35"/>
  <c r="U3531" i="35"/>
  <c r="U3532" i="35"/>
  <c r="U3533" i="35"/>
  <c r="U3534" i="35"/>
  <c r="U3535" i="35"/>
  <c r="U3536" i="35"/>
  <c r="U3537" i="35"/>
  <c r="U3538" i="35"/>
  <c r="U3539" i="35"/>
  <c r="U3540" i="35"/>
  <c r="U3541" i="35"/>
  <c r="U3542" i="35"/>
  <c r="U3543" i="35"/>
  <c r="U3544" i="35"/>
  <c r="U3545" i="35"/>
  <c r="U3546" i="35"/>
  <c r="U3547" i="35"/>
  <c r="U3548" i="35"/>
  <c r="U3549" i="35"/>
  <c r="U3550" i="35"/>
  <c r="U3551" i="35"/>
  <c r="U3552" i="35"/>
  <c r="U3553" i="35"/>
  <c r="U3554" i="35"/>
  <c r="U3555" i="35"/>
  <c r="U3556" i="35"/>
  <c r="U3557" i="35"/>
  <c r="U3558" i="35"/>
  <c r="U3559" i="35"/>
  <c r="U3560" i="35"/>
  <c r="U3561" i="35"/>
  <c r="U3562" i="35"/>
  <c r="U3563" i="35"/>
  <c r="U3564" i="35"/>
  <c r="U3565" i="35"/>
  <c r="U3566" i="35"/>
  <c r="U3567" i="35"/>
  <c r="U3568" i="35"/>
  <c r="U3569" i="35"/>
  <c r="U3570" i="35"/>
  <c r="U3571" i="35"/>
  <c r="U3572" i="35"/>
  <c r="U3573" i="35"/>
  <c r="U3574" i="35"/>
  <c r="U3575" i="35"/>
  <c r="U3576" i="35"/>
  <c r="U3577" i="35"/>
  <c r="U3578" i="35"/>
  <c r="U3579" i="35"/>
  <c r="U3580" i="35"/>
  <c r="U3581" i="35"/>
  <c r="U3582" i="35"/>
  <c r="U3583" i="35"/>
  <c r="U3584" i="35"/>
  <c r="U3585" i="35"/>
  <c r="U3586" i="35"/>
  <c r="U3587" i="35"/>
  <c r="U3588" i="35"/>
  <c r="U3589" i="35"/>
  <c r="U3590" i="35"/>
  <c r="U3591" i="35"/>
  <c r="U3592" i="35"/>
  <c r="U3593" i="35"/>
  <c r="U3594" i="35"/>
  <c r="U3595" i="35"/>
  <c r="U3596" i="35"/>
  <c r="U3597" i="35"/>
  <c r="U3598" i="35"/>
  <c r="U3599" i="35"/>
  <c r="U3600" i="35"/>
  <c r="U3601" i="35"/>
  <c r="U3602" i="35"/>
  <c r="U3603" i="35"/>
  <c r="U3604" i="35"/>
  <c r="U3605" i="35"/>
  <c r="U3606" i="35"/>
  <c r="U3607" i="35"/>
  <c r="U3608" i="35"/>
  <c r="U3609" i="35"/>
  <c r="U3610" i="35"/>
  <c r="U3611" i="35"/>
  <c r="U3612" i="35"/>
  <c r="U3613" i="35"/>
  <c r="U3614" i="35"/>
  <c r="U3615" i="35"/>
  <c r="U3616" i="35"/>
  <c r="U3617" i="35"/>
  <c r="U3618" i="35"/>
  <c r="U3619" i="35"/>
  <c r="U3620" i="35"/>
  <c r="U3621" i="35"/>
  <c r="U3622" i="35"/>
  <c r="U3623" i="35"/>
  <c r="U3624" i="35"/>
  <c r="U3625" i="35"/>
  <c r="U3626" i="35"/>
  <c r="U3627" i="35"/>
  <c r="U3628" i="35"/>
  <c r="U3629" i="35"/>
  <c r="U3630" i="35"/>
  <c r="U3631" i="35"/>
  <c r="U3632" i="35"/>
  <c r="U3633" i="35"/>
  <c r="U3634" i="35"/>
  <c r="U3635" i="35"/>
  <c r="U3636" i="35"/>
  <c r="U3637" i="35"/>
  <c r="U3638" i="35"/>
  <c r="U3639" i="35"/>
  <c r="U3640" i="35"/>
  <c r="U3641" i="35"/>
  <c r="U3642" i="35"/>
  <c r="U3643" i="35"/>
  <c r="U3644" i="35"/>
  <c r="U3645" i="35"/>
  <c r="U3646" i="35"/>
  <c r="U3647" i="35"/>
  <c r="U3648" i="35"/>
  <c r="U3649" i="35"/>
  <c r="U3650" i="35"/>
  <c r="U3651" i="35"/>
  <c r="U3652" i="35"/>
  <c r="U3653" i="35"/>
  <c r="U3654" i="35"/>
  <c r="U3655" i="35"/>
  <c r="U3656" i="35"/>
  <c r="U3657" i="35"/>
  <c r="U3658" i="35"/>
  <c r="U3659" i="35"/>
  <c r="U3660" i="35"/>
  <c r="U3661" i="35"/>
  <c r="U3662" i="35"/>
  <c r="U3663" i="35"/>
  <c r="U3664" i="35"/>
  <c r="U3665" i="35"/>
  <c r="U3666" i="35"/>
  <c r="U3667" i="35"/>
  <c r="U3668" i="35"/>
  <c r="U3669" i="35"/>
  <c r="U3670" i="35"/>
  <c r="U3671" i="35"/>
  <c r="U3672" i="35"/>
  <c r="U3673" i="35"/>
  <c r="U3674" i="35"/>
  <c r="U3675" i="35"/>
  <c r="U3676" i="35"/>
  <c r="U3677" i="35"/>
  <c r="U3678" i="35"/>
  <c r="U3679" i="35"/>
  <c r="U3680" i="35"/>
  <c r="U3681" i="35"/>
  <c r="U3682" i="35"/>
  <c r="U3683" i="35"/>
  <c r="U3684" i="35"/>
  <c r="U3685" i="35"/>
  <c r="U3686" i="35"/>
  <c r="U3687" i="35"/>
  <c r="U3688" i="35"/>
  <c r="U3689" i="35"/>
  <c r="U3690" i="35"/>
  <c r="U3691" i="35"/>
  <c r="U3692" i="35"/>
  <c r="U3693" i="35"/>
  <c r="U3694" i="35"/>
  <c r="U3695" i="35"/>
  <c r="U3696" i="35"/>
  <c r="U3697" i="35"/>
  <c r="U3698" i="35"/>
  <c r="U3699" i="35"/>
  <c r="U3700" i="35"/>
  <c r="U3701" i="35"/>
  <c r="U3702" i="35"/>
  <c r="U3703" i="35"/>
  <c r="U3704" i="35"/>
  <c r="U3705" i="35"/>
  <c r="U3706" i="35"/>
  <c r="U3707" i="35"/>
  <c r="U3708" i="35"/>
  <c r="U3709" i="35"/>
  <c r="U3710" i="35"/>
  <c r="U3711" i="35"/>
  <c r="U3712" i="35"/>
  <c r="U3713" i="35"/>
  <c r="U3714" i="35"/>
  <c r="U3715" i="35"/>
  <c r="U3716" i="35"/>
  <c r="U3717" i="35"/>
  <c r="U3718" i="35"/>
  <c r="U3719" i="35"/>
  <c r="U3720" i="35"/>
  <c r="U3721" i="35"/>
  <c r="U3722" i="35"/>
  <c r="U3723" i="35"/>
  <c r="U3724" i="35"/>
  <c r="U3725" i="35"/>
  <c r="U3726" i="35"/>
  <c r="U3727" i="35"/>
  <c r="U3728" i="35"/>
  <c r="U3729" i="35"/>
  <c r="U3730" i="35"/>
  <c r="U3731" i="35"/>
  <c r="U3732" i="35"/>
  <c r="U3733" i="35"/>
  <c r="U3734" i="35"/>
  <c r="U3735" i="35"/>
  <c r="U3736" i="35"/>
  <c r="U3737" i="35"/>
  <c r="U3738" i="35"/>
  <c r="U3739" i="35"/>
  <c r="U3740" i="35"/>
  <c r="U3741" i="35"/>
  <c r="U3742" i="35"/>
  <c r="U3743" i="35"/>
  <c r="U3744" i="35"/>
  <c r="U3745" i="35"/>
  <c r="U3746" i="35"/>
  <c r="U3747" i="35"/>
  <c r="U3748" i="35"/>
  <c r="U3749" i="35"/>
  <c r="U3750" i="35"/>
  <c r="U3751" i="35"/>
  <c r="U3752" i="35"/>
  <c r="U3753" i="35"/>
  <c r="U3754" i="35"/>
  <c r="U3755" i="35"/>
  <c r="U3756" i="35"/>
  <c r="U3757" i="35"/>
  <c r="U3758" i="35"/>
  <c r="U3759" i="35"/>
  <c r="U3760" i="35"/>
  <c r="U3761" i="35"/>
  <c r="U3762" i="35"/>
  <c r="U3763" i="35"/>
  <c r="U3764" i="35"/>
  <c r="U3765" i="35"/>
  <c r="U3766" i="35"/>
  <c r="U3767" i="35"/>
  <c r="U3768" i="35"/>
  <c r="U3769" i="35"/>
  <c r="U3770" i="35"/>
  <c r="U3771" i="35"/>
  <c r="U3772" i="35"/>
  <c r="U3773" i="35"/>
  <c r="U3774" i="35"/>
  <c r="U3775" i="35"/>
  <c r="U3776" i="35"/>
  <c r="U3777" i="35"/>
  <c r="U3778" i="35"/>
  <c r="U3779" i="35"/>
  <c r="U3780" i="35"/>
  <c r="U3781" i="35"/>
  <c r="U3782" i="35"/>
  <c r="U3783" i="35"/>
  <c r="U3784" i="35"/>
  <c r="U3785" i="35"/>
  <c r="U3786" i="35"/>
  <c r="U3787" i="35"/>
  <c r="U3788" i="35"/>
  <c r="U3789" i="35"/>
  <c r="U3790" i="35"/>
  <c r="U3791" i="35"/>
  <c r="U3792" i="35"/>
  <c r="U3793" i="35"/>
  <c r="U3794" i="35"/>
  <c r="U3795" i="35"/>
  <c r="U3796" i="35"/>
  <c r="U3797" i="35"/>
  <c r="U3798" i="35"/>
  <c r="U3799" i="35"/>
  <c r="U3800" i="35"/>
  <c r="U3801" i="35"/>
  <c r="U3802" i="35"/>
  <c r="U3803" i="35"/>
  <c r="U3804" i="35"/>
  <c r="U3805" i="35"/>
  <c r="U3806" i="35"/>
  <c r="U3807" i="35"/>
  <c r="U3808" i="35"/>
  <c r="U3809" i="35"/>
  <c r="U3810" i="35"/>
  <c r="U3811" i="35"/>
  <c r="U3812" i="35"/>
  <c r="U3813" i="35"/>
  <c r="U3814" i="35"/>
  <c r="U3815" i="35"/>
  <c r="U3816" i="35"/>
  <c r="U3817" i="35"/>
  <c r="U3818" i="35"/>
  <c r="U3819" i="35"/>
  <c r="U3820" i="35"/>
  <c r="U3821" i="35"/>
  <c r="U3822" i="35"/>
  <c r="U3823" i="35"/>
  <c r="U3824" i="35"/>
  <c r="U3825" i="35"/>
  <c r="U3826" i="35"/>
  <c r="U3827" i="35"/>
  <c r="U3828" i="35"/>
  <c r="U3829" i="35"/>
  <c r="U3830" i="35"/>
  <c r="U3831" i="35"/>
  <c r="U3832" i="35"/>
  <c r="U3833" i="35"/>
  <c r="U3834" i="35"/>
  <c r="U3835" i="35"/>
  <c r="U3836" i="35"/>
  <c r="U3837" i="35"/>
  <c r="U3838" i="35"/>
  <c r="U3839" i="35"/>
  <c r="U3840" i="35"/>
  <c r="U3841" i="35"/>
  <c r="U3842" i="35"/>
  <c r="U3843" i="35"/>
  <c r="U3844" i="35"/>
  <c r="U3845" i="35"/>
  <c r="U3846" i="35"/>
  <c r="U3847" i="35"/>
  <c r="U3848" i="35"/>
  <c r="U3849" i="35"/>
  <c r="U3850" i="35"/>
  <c r="U3851" i="35"/>
  <c r="U3852" i="35"/>
  <c r="U3853" i="35"/>
  <c r="U3854" i="35"/>
  <c r="U3855" i="35"/>
  <c r="U3856" i="35"/>
  <c r="U3857" i="35"/>
  <c r="U3858" i="35"/>
  <c r="U3859" i="35"/>
  <c r="U3860" i="35"/>
  <c r="U3861" i="35"/>
  <c r="U3862" i="35"/>
  <c r="U3863" i="35"/>
  <c r="U3864" i="35"/>
  <c r="U3865" i="35"/>
  <c r="U3866" i="35"/>
  <c r="U3867" i="35"/>
  <c r="U3868" i="35"/>
  <c r="U3869" i="35"/>
  <c r="U3870" i="35"/>
  <c r="U3871" i="35"/>
  <c r="U3872" i="35"/>
  <c r="U3873" i="35"/>
  <c r="U3874" i="35"/>
  <c r="U3875" i="35"/>
  <c r="U3876" i="35"/>
  <c r="U3877" i="35"/>
  <c r="U3878" i="35"/>
  <c r="U3879" i="35"/>
  <c r="U3880" i="35"/>
  <c r="U3881" i="35"/>
  <c r="U3882" i="35"/>
  <c r="U3883" i="35"/>
  <c r="U3884" i="35"/>
  <c r="U3885" i="35"/>
  <c r="U3886" i="35"/>
  <c r="U3887" i="35"/>
  <c r="U3888" i="35"/>
  <c r="U3889" i="35"/>
  <c r="U3890" i="35"/>
  <c r="U3891" i="35"/>
  <c r="U3892" i="35"/>
  <c r="U3893" i="35"/>
  <c r="U3894" i="35"/>
  <c r="U3895" i="35"/>
  <c r="U3896" i="35"/>
  <c r="U3897" i="35"/>
  <c r="U3898" i="35"/>
  <c r="U3899" i="35"/>
  <c r="U3900" i="35"/>
  <c r="U3901" i="35"/>
  <c r="U3902" i="35"/>
  <c r="U3903" i="35"/>
  <c r="U3904" i="35"/>
  <c r="U3905" i="35"/>
  <c r="U3906" i="35"/>
  <c r="U3907" i="35"/>
  <c r="U3908" i="35"/>
  <c r="U3909" i="35"/>
  <c r="U3910" i="35"/>
  <c r="U3911" i="35"/>
  <c r="U3912" i="35"/>
  <c r="U3913" i="35"/>
  <c r="U3914" i="35"/>
  <c r="U3915" i="35"/>
  <c r="U3916" i="35"/>
  <c r="U3917" i="35"/>
  <c r="U3918" i="35"/>
  <c r="U3919" i="35"/>
  <c r="U3920" i="35"/>
  <c r="U3921" i="35"/>
  <c r="U3922" i="35"/>
  <c r="U3923" i="35"/>
  <c r="U3924" i="35"/>
  <c r="U3925" i="35"/>
  <c r="U3926" i="35"/>
  <c r="U3927" i="35"/>
  <c r="U3928" i="35"/>
  <c r="U3929" i="35"/>
  <c r="U3930" i="35"/>
  <c r="U3931" i="35"/>
  <c r="U3932" i="35"/>
  <c r="U3933" i="35"/>
  <c r="U3934" i="35"/>
  <c r="U3935" i="35"/>
  <c r="U3936" i="35"/>
  <c r="U3937" i="35"/>
  <c r="U3938" i="35"/>
  <c r="U3939" i="35"/>
  <c r="U3940" i="35"/>
  <c r="U3941" i="35"/>
  <c r="U3942" i="35"/>
  <c r="U3943" i="35"/>
  <c r="U3944" i="35"/>
  <c r="U3945" i="35"/>
  <c r="U3946" i="35"/>
  <c r="U3947" i="35"/>
  <c r="U3948" i="35"/>
  <c r="U3949" i="35"/>
  <c r="U3950" i="35"/>
  <c r="U3951" i="35"/>
  <c r="U3952" i="35"/>
  <c r="U3953" i="35"/>
  <c r="U3954" i="35"/>
  <c r="U3955" i="35"/>
  <c r="U3956" i="35"/>
  <c r="U3957" i="35"/>
  <c r="U3958" i="35"/>
  <c r="U3959" i="35"/>
  <c r="U3960" i="35"/>
  <c r="U3961" i="35"/>
  <c r="U3962" i="35"/>
  <c r="U3963" i="35"/>
  <c r="U3964" i="35"/>
  <c r="U3965" i="35"/>
  <c r="U3966" i="35"/>
  <c r="U3967" i="35"/>
  <c r="U3968" i="35"/>
  <c r="U3969" i="35"/>
  <c r="U3970" i="35"/>
  <c r="U3971" i="35"/>
  <c r="U3972" i="35"/>
  <c r="U3973" i="35"/>
  <c r="U3974" i="35"/>
  <c r="U3975" i="35"/>
  <c r="U3976" i="35"/>
  <c r="U3977" i="35"/>
  <c r="U3978" i="35"/>
  <c r="U3979" i="35"/>
  <c r="U3980" i="35"/>
  <c r="U3981" i="35"/>
  <c r="U3982" i="35"/>
  <c r="U3983" i="35"/>
  <c r="U3984" i="35"/>
  <c r="U3985" i="35"/>
  <c r="U3986" i="35"/>
  <c r="U3987" i="35"/>
  <c r="U3988" i="35"/>
  <c r="U3989" i="35"/>
  <c r="U3990" i="35"/>
  <c r="U3991" i="35"/>
  <c r="U3992" i="35"/>
  <c r="U3993" i="35"/>
  <c r="U3994" i="35"/>
  <c r="U3995" i="35"/>
  <c r="U3996" i="35"/>
  <c r="U3997" i="35"/>
  <c r="U3998" i="35"/>
  <c r="U3999" i="35"/>
  <c r="U4000" i="35"/>
  <c r="U4001" i="35"/>
  <c r="U4002" i="35"/>
  <c r="U4003" i="35"/>
  <c r="U4004" i="35"/>
  <c r="U4005" i="35"/>
  <c r="U4006" i="35"/>
  <c r="U4007" i="35"/>
  <c r="U4008" i="35"/>
  <c r="U4009" i="35"/>
  <c r="U4010" i="35"/>
  <c r="U4011" i="35"/>
  <c r="U4012" i="35"/>
  <c r="U4013" i="35"/>
  <c r="U4014" i="35"/>
  <c r="U4015" i="35"/>
  <c r="U4016" i="35"/>
  <c r="U4017" i="35"/>
  <c r="U4018" i="35"/>
  <c r="U4019" i="35"/>
  <c r="U4020" i="35"/>
  <c r="U4021" i="35"/>
  <c r="U4022" i="35"/>
  <c r="U4023" i="35"/>
  <c r="U4024" i="35"/>
  <c r="U4025" i="35"/>
  <c r="U4026" i="35"/>
  <c r="U4027" i="35"/>
  <c r="U4028" i="35"/>
  <c r="U4029" i="35"/>
  <c r="U4030" i="35"/>
  <c r="U4031" i="35"/>
  <c r="U4032" i="35"/>
  <c r="U4033" i="35"/>
  <c r="U4034" i="35"/>
  <c r="U4035" i="35"/>
  <c r="U4036" i="35"/>
  <c r="U4037" i="35"/>
  <c r="U4038" i="35"/>
  <c r="U4039" i="35"/>
  <c r="U4040" i="35"/>
  <c r="U4041" i="35"/>
  <c r="U4042" i="35"/>
  <c r="U4043" i="35"/>
  <c r="U4044" i="35"/>
  <c r="U4045" i="35"/>
  <c r="U4046" i="35"/>
  <c r="U4047" i="35"/>
  <c r="U4048" i="35"/>
  <c r="U4049" i="35"/>
  <c r="U4050" i="35"/>
  <c r="U4051" i="35"/>
  <c r="U4052" i="35"/>
  <c r="U4053" i="35"/>
  <c r="U4054" i="35"/>
  <c r="U4055" i="35"/>
  <c r="U4056" i="35"/>
  <c r="U4057" i="35"/>
  <c r="U4058" i="35"/>
  <c r="U4059" i="35"/>
  <c r="U4060" i="35"/>
  <c r="U4061" i="35"/>
  <c r="U4062" i="35"/>
  <c r="U4063" i="35"/>
  <c r="U4064" i="35"/>
  <c r="U4065" i="35"/>
  <c r="U4066" i="35"/>
  <c r="U4067" i="35"/>
  <c r="U4068" i="35"/>
  <c r="U4069" i="35"/>
  <c r="U4070" i="35"/>
  <c r="U4071" i="35"/>
  <c r="U4072" i="35"/>
  <c r="U4073" i="35"/>
  <c r="U4074" i="35"/>
  <c r="U4075" i="35"/>
  <c r="U4076" i="35"/>
  <c r="U4077" i="35"/>
  <c r="U4078" i="35"/>
  <c r="U4079" i="35"/>
  <c r="U4080" i="35"/>
  <c r="U4081" i="35"/>
  <c r="U4082" i="35"/>
  <c r="U4083" i="35"/>
  <c r="U4084" i="35"/>
  <c r="U4085" i="35"/>
  <c r="U4086" i="35"/>
  <c r="U4087" i="35"/>
  <c r="U4088" i="35"/>
  <c r="U4089" i="35"/>
  <c r="U4090" i="35"/>
  <c r="U4091" i="35"/>
  <c r="U4092" i="35"/>
  <c r="U4093" i="35"/>
  <c r="U4094" i="35"/>
  <c r="U4095" i="35"/>
  <c r="U4096" i="35"/>
  <c r="U4097" i="35"/>
  <c r="U4098" i="35"/>
  <c r="U4099" i="35"/>
  <c r="U4100" i="35"/>
  <c r="U4101" i="35"/>
  <c r="U4102" i="35"/>
  <c r="U4103" i="35"/>
  <c r="U4104" i="35"/>
  <c r="U4105" i="35"/>
  <c r="U4106" i="35"/>
  <c r="U4107" i="35"/>
  <c r="U4108" i="35"/>
  <c r="U4109" i="35"/>
  <c r="U4110" i="35"/>
  <c r="U4111" i="35"/>
  <c r="U4112" i="35"/>
  <c r="U4113" i="35"/>
  <c r="U4114" i="35"/>
  <c r="U4115" i="35"/>
  <c r="U4116" i="35"/>
  <c r="U4117" i="35"/>
  <c r="U4118" i="35"/>
  <c r="U4119" i="35"/>
  <c r="U4120" i="35"/>
  <c r="U4121" i="35"/>
  <c r="U4122" i="35"/>
  <c r="U4123" i="35"/>
  <c r="U4124" i="35"/>
  <c r="U4125" i="35"/>
  <c r="U4126" i="35"/>
  <c r="U4127" i="35"/>
  <c r="U4128" i="35"/>
  <c r="U4129" i="35"/>
  <c r="U4130" i="35"/>
  <c r="U4131" i="35"/>
  <c r="U4132" i="35"/>
  <c r="U4133" i="35"/>
  <c r="U4134" i="35"/>
  <c r="U4135" i="35"/>
  <c r="U4136" i="35"/>
  <c r="U4137" i="35"/>
  <c r="U4138" i="35"/>
  <c r="U4139" i="35"/>
  <c r="U4140" i="35"/>
  <c r="U4141" i="35"/>
  <c r="U4142" i="35"/>
  <c r="U4143" i="35"/>
  <c r="U4144" i="35"/>
  <c r="U4145" i="35"/>
  <c r="U4146" i="35"/>
  <c r="U4147" i="35"/>
  <c r="U4148" i="35"/>
  <c r="U4149" i="35"/>
  <c r="U4150" i="35"/>
  <c r="U4151" i="35"/>
  <c r="U4152" i="35"/>
  <c r="U4153" i="35"/>
  <c r="U4154" i="35"/>
  <c r="U4155" i="35"/>
  <c r="U4156" i="35"/>
  <c r="U4157" i="35"/>
  <c r="U4158" i="35"/>
  <c r="U4159" i="35"/>
  <c r="U4160" i="35"/>
  <c r="U4161" i="35"/>
  <c r="U4162" i="35"/>
  <c r="U4163" i="35"/>
  <c r="U4164" i="35"/>
  <c r="U4165" i="35"/>
  <c r="U4166" i="35"/>
  <c r="U4167" i="35"/>
  <c r="U4168" i="35"/>
  <c r="U4169" i="35"/>
  <c r="U4170" i="35"/>
  <c r="U4171" i="35"/>
  <c r="U4172" i="35"/>
  <c r="U4173" i="35"/>
  <c r="U4174" i="35"/>
  <c r="U4175" i="35"/>
  <c r="U4176" i="35"/>
  <c r="U4177" i="35"/>
  <c r="U4178" i="35"/>
  <c r="U4179" i="35"/>
  <c r="U4180" i="35"/>
  <c r="U4181" i="35"/>
  <c r="U4182" i="35"/>
  <c r="U4183" i="35"/>
  <c r="U4184" i="35"/>
  <c r="U4185" i="35"/>
  <c r="U4186" i="35"/>
  <c r="U4187" i="35"/>
  <c r="U4188" i="35"/>
  <c r="U4189" i="35"/>
  <c r="U4190" i="35"/>
  <c r="U4191" i="35"/>
  <c r="U4192" i="35"/>
  <c r="U4193" i="35"/>
  <c r="U4194" i="35"/>
  <c r="U4195" i="35"/>
  <c r="U4196" i="35"/>
  <c r="U4197" i="35"/>
  <c r="U4198" i="35"/>
  <c r="U4199" i="35"/>
  <c r="U4200" i="35"/>
  <c r="U4201" i="35"/>
  <c r="U4202" i="35"/>
  <c r="U4203" i="35"/>
  <c r="U4204" i="35"/>
  <c r="U4205" i="35"/>
  <c r="U4206" i="35"/>
  <c r="U4207" i="35"/>
  <c r="U4208" i="35"/>
  <c r="U4209" i="35"/>
  <c r="U4210" i="35"/>
  <c r="U4211" i="35"/>
  <c r="U4212" i="35"/>
  <c r="U4213" i="35"/>
  <c r="U4214" i="35"/>
  <c r="U4215" i="35"/>
  <c r="U4216" i="35"/>
  <c r="U4217" i="35"/>
  <c r="U4218" i="35"/>
  <c r="U4219" i="35"/>
  <c r="U4220" i="35"/>
  <c r="U4221" i="35"/>
  <c r="U4222" i="35"/>
  <c r="U4223" i="35"/>
  <c r="U4224" i="35"/>
  <c r="U4225" i="35"/>
  <c r="U4226" i="35"/>
  <c r="U4227" i="35"/>
  <c r="U4228" i="35"/>
  <c r="U4229" i="35"/>
  <c r="U4230" i="35"/>
  <c r="U4231" i="35"/>
  <c r="U4232" i="35"/>
  <c r="U4233" i="35"/>
  <c r="U4234" i="35"/>
  <c r="U4235" i="35"/>
  <c r="U4236" i="35"/>
  <c r="U4237" i="35"/>
  <c r="U4238" i="35"/>
  <c r="U4239" i="35"/>
  <c r="U4240" i="35"/>
  <c r="U4241" i="35"/>
  <c r="U4242" i="35"/>
  <c r="U4243" i="35"/>
  <c r="U4244" i="35"/>
  <c r="U4245" i="35"/>
  <c r="U4246" i="35"/>
  <c r="U4247" i="35"/>
  <c r="U4248" i="35"/>
  <c r="U4249" i="35"/>
  <c r="U4250" i="35"/>
  <c r="U4251" i="35"/>
  <c r="U4252" i="35"/>
  <c r="U4253" i="35"/>
  <c r="U4254" i="35"/>
  <c r="U4255" i="35"/>
  <c r="U4256" i="35"/>
  <c r="U4257" i="35"/>
  <c r="U4258" i="35"/>
  <c r="U4259" i="35"/>
  <c r="U4260" i="35"/>
  <c r="U4261" i="35"/>
  <c r="U4262" i="35"/>
  <c r="U4263" i="35"/>
  <c r="U4264" i="35"/>
  <c r="U4265" i="35"/>
  <c r="U4266" i="35"/>
  <c r="U4267" i="35"/>
  <c r="U4268" i="35"/>
  <c r="U4269" i="35"/>
  <c r="U4270" i="35"/>
  <c r="U4271" i="35"/>
  <c r="U4272" i="35"/>
  <c r="U4273" i="35"/>
  <c r="U4274" i="35"/>
  <c r="U4275" i="35"/>
  <c r="U4276" i="35"/>
  <c r="U4277" i="35"/>
  <c r="U4278" i="35"/>
  <c r="U4279" i="35"/>
  <c r="U4280" i="35"/>
  <c r="U4281" i="35"/>
  <c r="U4282" i="35"/>
  <c r="U4283" i="35"/>
  <c r="U4284" i="35"/>
  <c r="U4285" i="35"/>
  <c r="U4286" i="35"/>
  <c r="U4287" i="35"/>
  <c r="U4288" i="35"/>
  <c r="U4289" i="35"/>
  <c r="U4290" i="35"/>
  <c r="U4291" i="35"/>
  <c r="U4292" i="35"/>
  <c r="U4293" i="35"/>
  <c r="U4294" i="35"/>
  <c r="U4295" i="35"/>
  <c r="U4296" i="35"/>
  <c r="U4297" i="35"/>
  <c r="U4298" i="35"/>
  <c r="U4299" i="35"/>
  <c r="U4300" i="35"/>
  <c r="U4301" i="35"/>
  <c r="U4302" i="35"/>
  <c r="U4303" i="35"/>
  <c r="U4304" i="35"/>
  <c r="U4305" i="35"/>
  <c r="U4306" i="35"/>
  <c r="U4307" i="35"/>
  <c r="U4308" i="35"/>
  <c r="U4309" i="35"/>
  <c r="U4310" i="35"/>
  <c r="U4311" i="35"/>
  <c r="U4312" i="35"/>
  <c r="U4313" i="35"/>
  <c r="U4314" i="35"/>
  <c r="U4315" i="35"/>
  <c r="U4316" i="35"/>
  <c r="U4317" i="35"/>
  <c r="U4318" i="35"/>
  <c r="U4319" i="35"/>
  <c r="U4320" i="35"/>
  <c r="U4321" i="35"/>
  <c r="U4322" i="35"/>
  <c r="U4323" i="35"/>
  <c r="U4324" i="35"/>
  <c r="U4325" i="35"/>
  <c r="U4326" i="35"/>
  <c r="U4327" i="35"/>
  <c r="U4328" i="35"/>
  <c r="U4329" i="35"/>
  <c r="U4330" i="35"/>
  <c r="U4331" i="35"/>
  <c r="U4332" i="35"/>
  <c r="U4333" i="35"/>
  <c r="U4334" i="35"/>
  <c r="U4335" i="35"/>
  <c r="U4336" i="35"/>
  <c r="U4337" i="35"/>
  <c r="U4338" i="35"/>
  <c r="U4339" i="35"/>
  <c r="U4340" i="35"/>
  <c r="U4341" i="35"/>
  <c r="U4342" i="35"/>
  <c r="U4343" i="35"/>
  <c r="U4344" i="35"/>
  <c r="U4345" i="35"/>
  <c r="U4346" i="35"/>
  <c r="U4347" i="35"/>
  <c r="U4348" i="35"/>
  <c r="U4349" i="35"/>
  <c r="U4350" i="35"/>
  <c r="U4351" i="35"/>
  <c r="U4352" i="35"/>
  <c r="U4353" i="35"/>
  <c r="U4354" i="35"/>
  <c r="U4355" i="35"/>
  <c r="U4356" i="35"/>
  <c r="U4357" i="35"/>
  <c r="U4358" i="35"/>
  <c r="U4359" i="35"/>
  <c r="U4360" i="35"/>
  <c r="U4361" i="35"/>
  <c r="U4362" i="35"/>
  <c r="U4363" i="35"/>
  <c r="U4364" i="35"/>
  <c r="U4365" i="35"/>
  <c r="U4366" i="35"/>
  <c r="U4367" i="35"/>
  <c r="U4368" i="35"/>
  <c r="U4369" i="35"/>
  <c r="U4370" i="35"/>
  <c r="U4371" i="35"/>
  <c r="U4372" i="35"/>
  <c r="U4373" i="35"/>
  <c r="U4374" i="35"/>
  <c r="U4375" i="35"/>
  <c r="U4376" i="35"/>
  <c r="U4377" i="35"/>
  <c r="U4378" i="35"/>
  <c r="U4379" i="35"/>
  <c r="U4380" i="35"/>
  <c r="U4381" i="35"/>
  <c r="U4382" i="35"/>
  <c r="U4383" i="35"/>
  <c r="U4384" i="35"/>
  <c r="U4385" i="35"/>
  <c r="U4386" i="35"/>
  <c r="U4387" i="35"/>
  <c r="U4388" i="35"/>
  <c r="U4389" i="35"/>
  <c r="U4390" i="35"/>
  <c r="U4391" i="35"/>
  <c r="U4392" i="35"/>
  <c r="U4393" i="35"/>
  <c r="U4394" i="35"/>
  <c r="U4395" i="35"/>
  <c r="U4396" i="35"/>
  <c r="U4397" i="35"/>
  <c r="U4398" i="35"/>
  <c r="U4399" i="35"/>
  <c r="U4400" i="35"/>
  <c r="U4401" i="35"/>
  <c r="U4402" i="35"/>
  <c r="U4403" i="35"/>
  <c r="U4404" i="35"/>
  <c r="U4405" i="35"/>
  <c r="U4406" i="35"/>
  <c r="U4407" i="35"/>
  <c r="U4408" i="35"/>
  <c r="U4409" i="35"/>
  <c r="U4410" i="35"/>
  <c r="U4411" i="35"/>
  <c r="U4412" i="35"/>
  <c r="U4413" i="35"/>
  <c r="U4414" i="35"/>
  <c r="U4415" i="35"/>
  <c r="U4416" i="35"/>
  <c r="U4417" i="35"/>
  <c r="U4418" i="35"/>
  <c r="U4419" i="35"/>
  <c r="U4420" i="35"/>
  <c r="U4421" i="35"/>
  <c r="U4422" i="35"/>
  <c r="U4423" i="35"/>
  <c r="U4424" i="35"/>
  <c r="U4425" i="35"/>
  <c r="U4426" i="35"/>
  <c r="U4427" i="35"/>
  <c r="U4428" i="35"/>
  <c r="U4429" i="35"/>
  <c r="U4430" i="35"/>
  <c r="U4431" i="35"/>
  <c r="U4432" i="35"/>
  <c r="U4433" i="35"/>
  <c r="U4434" i="35"/>
  <c r="U4435" i="35"/>
  <c r="U4436" i="35"/>
  <c r="U4437" i="35"/>
  <c r="U4438" i="35"/>
  <c r="U4439" i="35"/>
  <c r="U4440" i="35"/>
  <c r="U4441" i="35"/>
  <c r="U4442" i="35"/>
  <c r="U4443" i="35"/>
  <c r="U4444" i="35"/>
  <c r="U4445" i="35"/>
  <c r="U4446" i="35"/>
  <c r="U4447" i="35"/>
  <c r="U4448" i="35"/>
  <c r="U4449" i="35"/>
  <c r="U4450" i="35"/>
  <c r="U4451" i="35"/>
  <c r="U4452" i="35"/>
  <c r="U4453" i="35"/>
  <c r="U4454" i="35"/>
  <c r="U4455" i="35"/>
  <c r="U4456" i="35"/>
  <c r="U4457" i="35"/>
  <c r="U4458" i="35"/>
  <c r="U4459" i="35"/>
  <c r="U4460" i="35"/>
  <c r="U4461" i="35"/>
  <c r="U4462" i="35"/>
  <c r="U4463" i="35"/>
  <c r="U4464" i="35"/>
  <c r="U4465" i="35"/>
  <c r="U4466" i="35"/>
  <c r="U4467" i="35"/>
  <c r="U4468" i="35"/>
  <c r="U4469" i="35"/>
  <c r="U4470" i="35"/>
  <c r="U4471" i="35"/>
  <c r="U4472" i="35"/>
  <c r="U4473" i="35"/>
  <c r="U4474" i="35"/>
  <c r="U4475" i="35"/>
  <c r="U4476" i="35"/>
  <c r="A1" i="45"/>
  <c r="J7" i="45"/>
  <c r="J13" i="45"/>
  <c r="J3" i="45"/>
  <c r="I10" i="45"/>
  <c r="I16" i="45"/>
  <c r="H6" i="45"/>
  <c r="H14" i="45"/>
  <c r="G5" i="45"/>
  <c r="G12" i="45"/>
  <c r="G18" i="45"/>
  <c r="F8" i="45"/>
  <c r="F14" i="45"/>
  <c r="E3" i="45"/>
  <c r="E10" i="45"/>
  <c r="E17" i="45"/>
  <c r="S1548" i="35" l="1"/>
  <c r="U1548" i="35"/>
  <c r="S1530" i="35"/>
  <c r="U1530" i="35"/>
  <c r="S1512" i="35"/>
  <c r="U1512" i="35"/>
  <c r="S1500" i="35"/>
  <c r="U1500" i="35"/>
  <c r="S1488" i="35"/>
  <c r="U1488" i="35"/>
  <c r="S1470" i="35"/>
  <c r="U1470" i="35"/>
  <c r="S1428" i="35"/>
  <c r="U1428" i="35"/>
  <c r="S1404" i="35"/>
  <c r="U1404" i="35"/>
  <c r="S1380" i="35"/>
  <c r="U1380" i="35"/>
  <c r="S1362" i="35"/>
  <c r="U1362" i="35"/>
  <c r="S1332" i="35"/>
  <c r="U1332" i="35"/>
  <c r="S1152" i="35"/>
  <c r="U1152" i="35"/>
  <c r="S1134" i="35"/>
  <c r="U1134" i="35"/>
  <c r="S1122" i="35"/>
  <c r="U1122" i="35"/>
  <c r="S1110" i="35"/>
  <c r="U1110" i="35"/>
  <c r="S1062" i="35"/>
  <c r="U1062" i="35"/>
  <c r="S1044" i="35"/>
  <c r="U1044" i="35"/>
  <c r="S966" i="35"/>
  <c r="U966" i="35"/>
  <c r="S912" i="35"/>
  <c r="U912" i="35"/>
  <c r="S894" i="35"/>
  <c r="U894" i="35"/>
  <c r="S834" i="35"/>
  <c r="U834" i="35"/>
  <c r="S822" i="35"/>
  <c r="U822" i="35"/>
  <c r="S744" i="35"/>
  <c r="U744" i="35"/>
  <c r="S738" i="35"/>
  <c r="U738" i="35"/>
  <c r="S708" i="35"/>
  <c r="U708" i="35"/>
  <c r="S684" i="35"/>
  <c r="U684" i="35"/>
  <c r="S624" i="35"/>
  <c r="U624" i="35"/>
  <c r="S618" i="35"/>
  <c r="U618" i="35"/>
  <c r="S552" i="35"/>
  <c r="U552" i="35"/>
  <c r="S510" i="35"/>
  <c r="U510" i="35"/>
  <c r="S498" i="35"/>
  <c r="U498" i="35"/>
  <c r="S492" i="35"/>
  <c r="U492" i="35"/>
  <c r="S480" i="35"/>
  <c r="U480" i="35"/>
  <c r="S408" i="35"/>
  <c r="U408" i="35"/>
  <c r="S378" i="35"/>
  <c r="U378" i="35"/>
  <c r="S294" i="35"/>
  <c r="U294" i="35"/>
  <c r="S282" i="35"/>
  <c r="U282" i="35"/>
  <c r="S264" i="35"/>
  <c r="U264" i="35"/>
  <c r="S246" i="35"/>
  <c r="U246" i="35"/>
  <c r="S228" i="35"/>
  <c r="U228" i="35"/>
  <c r="S216" i="35"/>
  <c r="U216" i="35"/>
  <c r="S198" i="35"/>
  <c r="U198" i="35"/>
  <c r="S180" i="35"/>
  <c r="U180" i="35"/>
  <c r="S156" i="35"/>
  <c r="U156" i="35"/>
  <c r="S144" i="35"/>
  <c r="U144" i="35"/>
  <c r="S120" i="35"/>
  <c r="U120" i="35"/>
  <c r="S108" i="35"/>
  <c r="U108" i="35"/>
  <c r="S96" i="35"/>
  <c r="U96" i="35"/>
  <c r="S90" i="35"/>
  <c r="U90" i="35"/>
  <c r="S72" i="35"/>
  <c r="U72" i="35"/>
  <c r="S60" i="35"/>
  <c r="U60" i="35"/>
  <c r="S48" i="35"/>
  <c r="U48" i="35"/>
  <c r="S36" i="35"/>
  <c r="U36" i="35"/>
  <c r="S18" i="35"/>
  <c r="U18" i="35"/>
  <c r="G17" i="45"/>
  <c r="G11" i="45"/>
  <c r="G4" i="45"/>
  <c r="H13" i="45"/>
  <c r="H5" i="45"/>
  <c r="I15" i="45"/>
  <c r="I9" i="45"/>
  <c r="J18" i="45"/>
  <c r="J12" i="45"/>
  <c r="J6" i="45"/>
  <c r="S1422" i="35"/>
  <c r="U1422" i="35"/>
  <c r="S1410" i="35"/>
  <c r="U1410" i="35"/>
  <c r="S1386" i="35"/>
  <c r="U1386" i="35"/>
  <c r="S1368" i="35"/>
  <c r="U1368" i="35"/>
  <c r="S1356" i="35"/>
  <c r="U1356" i="35"/>
  <c r="S1344" i="35"/>
  <c r="U1344" i="35"/>
  <c r="S1098" i="35"/>
  <c r="U1098" i="35"/>
  <c r="S942" i="35"/>
  <c r="U942" i="35"/>
  <c r="S918" i="35"/>
  <c r="U918" i="35"/>
  <c r="S888" i="35"/>
  <c r="U888" i="35"/>
  <c r="S762" i="35"/>
  <c r="U762" i="35"/>
  <c r="S750" i="35"/>
  <c r="U750" i="35"/>
  <c r="S660" i="35"/>
  <c r="U660" i="35"/>
  <c r="S600" i="35"/>
  <c r="U600" i="35"/>
  <c r="S594" i="35"/>
  <c r="U594" i="35"/>
  <c r="S588" i="35"/>
  <c r="U588" i="35"/>
  <c r="S576" i="35"/>
  <c r="U576" i="35"/>
  <c r="S564" i="35"/>
  <c r="U564" i="35"/>
  <c r="S522" i="35"/>
  <c r="U522" i="35"/>
  <c r="S342" i="35"/>
  <c r="U342" i="35"/>
  <c r="S330" i="35"/>
  <c r="U330" i="35"/>
  <c r="S270" i="35"/>
  <c r="U270" i="35"/>
  <c r="S252" i="35"/>
  <c r="U252" i="35"/>
  <c r="S234" i="35"/>
  <c r="U234" i="35"/>
  <c r="S186" i="35"/>
  <c r="U186" i="35"/>
  <c r="S168" i="35"/>
  <c r="U168" i="35"/>
  <c r="S138" i="35"/>
  <c r="U138" i="35"/>
  <c r="F13" i="45"/>
  <c r="F7" i="45"/>
  <c r="E14" i="45"/>
  <c r="E8" i="45"/>
  <c r="F18" i="45"/>
  <c r="F12" i="45"/>
  <c r="F6" i="45"/>
  <c r="G16" i="45"/>
  <c r="G10" i="45"/>
  <c r="H3" i="45"/>
  <c r="H12" i="45"/>
  <c r="H4" i="45"/>
  <c r="I14" i="45"/>
  <c r="I7" i="45"/>
  <c r="J17" i="45"/>
  <c r="J11" i="45"/>
  <c r="J5" i="45"/>
  <c r="S1542" i="35"/>
  <c r="U1542" i="35"/>
  <c r="S1524" i="35"/>
  <c r="U1524" i="35"/>
  <c r="S1458" i="35"/>
  <c r="U1458" i="35"/>
  <c r="S1434" i="35"/>
  <c r="U1434" i="35"/>
  <c r="S1320" i="35"/>
  <c r="U1320" i="35"/>
  <c r="S1308" i="35"/>
  <c r="U1308" i="35"/>
  <c r="S1302" i="35"/>
  <c r="U1302" i="35"/>
  <c r="S1296" i="35"/>
  <c r="U1296" i="35"/>
  <c r="S1236" i="35"/>
  <c r="U1236" i="35"/>
  <c r="S1146" i="35"/>
  <c r="U1146" i="35"/>
  <c r="S1128" i="35"/>
  <c r="U1128" i="35"/>
  <c r="S1116" i="35"/>
  <c r="U1116" i="35"/>
  <c r="S1038" i="35"/>
  <c r="U1038" i="35"/>
  <c r="S1020" i="35"/>
  <c r="U1020" i="35"/>
  <c r="S1014" i="35"/>
  <c r="U1014" i="35"/>
  <c r="S1008" i="35"/>
  <c r="U1008" i="35"/>
  <c r="S1002" i="35"/>
  <c r="U1002" i="35"/>
  <c r="S996" i="35"/>
  <c r="U996" i="35"/>
  <c r="S990" i="35"/>
  <c r="U990" i="35"/>
  <c r="S984" i="35"/>
  <c r="U984" i="35"/>
  <c r="S972" i="35"/>
  <c r="U972" i="35"/>
  <c r="S948" i="35"/>
  <c r="U948" i="35"/>
  <c r="S924" i="35"/>
  <c r="U924" i="35"/>
  <c r="S906" i="35"/>
  <c r="U906" i="35"/>
  <c r="S882" i="35"/>
  <c r="U882" i="35"/>
  <c r="S876" i="35"/>
  <c r="U876" i="35"/>
  <c r="S858" i="35"/>
  <c r="U858" i="35"/>
  <c r="S840" i="35"/>
  <c r="U840" i="35"/>
  <c r="S828" i="35"/>
  <c r="U828" i="35"/>
  <c r="S816" i="35"/>
  <c r="U816" i="35"/>
  <c r="S810" i="35"/>
  <c r="U810" i="35"/>
  <c r="S804" i="35"/>
  <c r="U804" i="35"/>
  <c r="S798" i="35"/>
  <c r="U798" i="35"/>
  <c r="S774" i="35"/>
  <c r="U774" i="35"/>
  <c r="S678" i="35"/>
  <c r="U678" i="35"/>
  <c r="S450" i="35"/>
  <c r="U450" i="35"/>
  <c r="S432" i="35"/>
  <c r="U432" i="35"/>
  <c r="S402" i="35"/>
  <c r="U402" i="35"/>
  <c r="S390" i="35"/>
  <c r="U390" i="35"/>
  <c r="S372" i="35"/>
  <c r="U372" i="35"/>
  <c r="S318" i="35"/>
  <c r="U318" i="35"/>
  <c r="S126" i="35"/>
  <c r="U126" i="35"/>
  <c r="E15" i="45"/>
  <c r="E9" i="45"/>
  <c r="F17" i="45"/>
  <c r="F11" i="45"/>
  <c r="F5" i="45"/>
  <c r="G15" i="45"/>
  <c r="G9" i="45"/>
  <c r="H18" i="45"/>
  <c r="H9" i="45"/>
  <c r="I3" i="45"/>
  <c r="I13" i="45"/>
  <c r="I6" i="45"/>
  <c r="J16" i="45"/>
  <c r="J10" i="45"/>
  <c r="S1554" i="35"/>
  <c r="U1554" i="35"/>
  <c r="S1536" i="35"/>
  <c r="U1536" i="35"/>
  <c r="S1518" i="35"/>
  <c r="U1518" i="35"/>
  <c r="S1506" i="35"/>
  <c r="U1506" i="35"/>
  <c r="S1494" i="35"/>
  <c r="U1494" i="35"/>
  <c r="S1476" i="35"/>
  <c r="U1476" i="35"/>
  <c r="S1464" i="35"/>
  <c r="U1464" i="35"/>
  <c r="S1440" i="35"/>
  <c r="U1440" i="35"/>
  <c r="S1416" i="35"/>
  <c r="U1416" i="35"/>
  <c r="S1392" i="35"/>
  <c r="U1392" i="35"/>
  <c r="S1374" i="35"/>
  <c r="U1374" i="35"/>
  <c r="S1266" i="35"/>
  <c r="U1266" i="35"/>
  <c r="S1242" i="35"/>
  <c r="U1242" i="35"/>
  <c r="S1230" i="35"/>
  <c r="U1230" i="35"/>
  <c r="S1140" i="35"/>
  <c r="U1140" i="35"/>
  <c r="S1086" i="35"/>
  <c r="U1086" i="35"/>
  <c r="S1068" i="35"/>
  <c r="U1068" i="35"/>
  <c r="S1050" i="35"/>
  <c r="U1050" i="35"/>
  <c r="S1032" i="35"/>
  <c r="U1032" i="35"/>
  <c r="S930" i="35"/>
  <c r="U930" i="35"/>
  <c r="S900" i="35"/>
  <c r="U900" i="35"/>
  <c r="S786" i="35"/>
  <c r="U786" i="35"/>
  <c r="S720" i="35"/>
  <c r="U720" i="35"/>
  <c r="S516" i="35"/>
  <c r="U516" i="35"/>
  <c r="S504" i="35"/>
  <c r="U504" i="35"/>
  <c r="S468" i="35"/>
  <c r="U468" i="35"/>
  <c r="S456" i="35"/>
  <c r="U456" i="35"/>
  <c r="S444" i="35"/>
  <c r="U444" i="35"/>
  <c r="S438" i="35"/>
  <c r="U438" i="35"/>
  <c r="S414" i="35"/>
  <c r="U414" i="35"/>
  <c r="S384" i="35"/>
  <c r="U384" i="35"/>
  <c r="S300" i="35"/>
  <c r="U300" i="35"/>
  <c r="S258" i="35"/>
  <c r="U258" i="35"/>
  <c r="S240" i="35"/>
  <c r="U240" i="35"/>
  <c r="S222" i="35"/>
  <c r="U222" i="35"/>
  <c r="S210" i="35"/>
  <c r="U210" i="35"/>
  <c r="S192" i="35"/>
  <c r="U192" i="35"/>
  <c r="S174" i="35"/>
  <c r="U174" i="35"/>
  <c r="S150" i="35"/>
  <c r="U150" i="35"/>
  <c r="S132" i="35"/>
  <c r="U132" i="35"/>
  <c r="S114" i="35"/>
  <c r="U114" i="35"/>
  <c r="S102" i="35"/>
  <c r="U102" i="35"/>
  <c r="S78" i="35"/>
  <c r="U78" i="35"/>
  <c r="S66" i="35"/>
  <c r="U66" i="35"/>
  <c r="S54" i="35"/>
  <c r="U54" i="35"/>
  <c r="S42" i="35"/>
  <c r="U42" i="35"/>
  <c r="S30" i="35"/>
  <c r="U30" i="35"/>
  <c r="E12" i="45"/>
  <c r="E6" i="45"/>
  <c r="F10" i="45"/>
  <c r="F4" i="45"/>
  <c r="G14" i="45"/>
  <c r="G8" i="45"/>
  <c r="H16" i="45"/>
  <c r="H8" i="45"/>
  <c r="I18" i="45"/>
  <c r="I12" i="45"/>
  <c r="I5" i="45"/>
  <c r="J15" i="45"/>
  <c r="J9" i="45"/>
  <c r="F3" i="45"/>
  <c r="E13" i="45"/>
  <c r="E7" i="45"/>
  <c r="F16" i="45"/>
  <c r="E18" i="45"/>
  <c r="E11" i="45"/>
  <c r="E4" i="45"/>
  <c r="F15" i="45"/>
  <c r="F9" i="45"/>
  <c r="G3" i="45"/>
  <c r="G13" i="45"/>
  <c r="G7" i="45"/>
  <c r="H15" i="45"/>
  <c r="H7" i="45"/>
  <c r="I17" i="45"/>
  <c r="I11" i="45"/>
  <c r="I4" i="45"/>
  <c r="J14" i="45"/>
  <c r="J8" i="45"/>
  <c r="O3" i="45"/>
  <c r="E16" i="45"/>
  <c r="H10" i="45"/>
  <c r="H17" i="45"/>
  <c r="I8" i="45"/>
  <c r="H11" i="45"/>
  <c r="G6" i="45"/>
  <c r="B2" i="42"/>
  <c r="C2" i="43"/>
  <c r="B2" i="39"/>
  <c r="B2" i="38"/>
  <c r="A1" i="33"/>
  <c r="C32" i="42" l="1"/>
  <c r="W30" i="43"/>
  <c r="W29" i="43"/>
  <c r="W28" i="43"/>
  <c r="W27" i="43"/>
  <c r="W26" i="43"/>
  <c r="W25" i="43"/>
  <c r="W24" i="43"/>
  <c r="W23" i="43"/>
  <c r="W22" i="43"/>
  <c r="W21" i="43"/>
  <c r="W20" i="43"/>
  <c r="W19" i="43"/>
  <c r="W18" i="43"/>
  <c r="W17" i="43"/>
  <c r="W16" i="43"/>
  <c r="W15" i="43"/>
  <c r="W14" i="43"/>
  <c r="W13" i="43"/>
  <c r="W12" i="43"/>
  <c r="W11" i="43"/>
  <c r="W10" i="43"/>
  <c r="F30" i="43"/>
  <c r="F29" i="43"/>
  <c r="F28" i="43"/>
  <c r="F27" i="43"/>
  <c r="F26" i="43"/>
  <c r="F25" i="43"/>
  <c r="F24" i="43"/>
  <c r="F23" i="43"/>
  <c r="F22" i="43"/>
  <c r="F21" i="43"/>
  <c r="F20" i="43"/>
  <c r="F19" i="43"/>
  <c r="F18" i="43"/>
  <c r="F17" i="43"/>
  <c r="F16" i="43"/>
  <c r="F15" i="43"/>
  <c r="F14" i="43"/>
  <c r="F13" i="43"/>
  <c r="F12" i="43"/>
  <c r="F11" i="43"/>
  <c r="F10" i="43"/>
  <c r="D13" i="33"/>
  <c r="E13" i="33" s="1"/>
  <c r="F13" i="33" s="1"/>
  <c r="D14" i="33"/>
  <c r="E14" i="33" s="1"/>
  <c r="F14" i="33" s="1"/>
  <c r="D15" i="33"/>
  <c r="E15" i="33" s="1"/>
  <c r="F15" i="33" s="1"/>
  <c r="D16" i="33"/>
  <c r="E16" i="33" s="1"/>
  <c r="F16" i="33" s="1"/>
  <c r="D17" i="33"/>
  <c r="E17" i="33" s="1"/>
  <c r="F17" i="33" s="1"/>
  <c r="D18" i="33"/>
  <c r="E18" i="33" s="1"/>
  <c r="F18" i="33" s="1"/>
  <c r="D12" i="33"/>
  <c r="E12" i="33" s="1"/>
  <c r="F12" i="33" s="1"/>
  <c r="K13" i="33"/>
  <c r="L13" i="33" s="1"/>
  <c r="K14" i="33"/>
  <c r="L14" i="33" s="1"/>
  <c r="K15" i="33"/>
  <c r="L15" i="33" s="1"/>
  <c r="K16" i="33"/>
  <c r="L16" i="33" s="1"/>
  <c r="K17" i="33"/>
  <c r="L17" i="33" s="1"/>
  <c r="K18" i="33"/>
  <c r="L18" i="33" s="1"/>
  <c r="K19" i="33"/>
  <c r="M19" i="33" s="1"/>
  <c r="K20" i="33"/>
  <c r="L20" i="33" s="1"/>
  <c r="K21" i="33"/>
  <c r="L21" i="33" s="1"/>
  <c r="K12" i="33"/>
  <c r="L12" i="33" s="1"/>
  <c r="R17" i="33"/>
  <c r="S17" i="33" s="1"/>
  <c r="T17" i="33" s="1"/>
  <c r="R16" i="33"/>
  <c r="S16" i="33" s="1"/>
  <c r="T16" i="33" s="1"/>
  <c r="R13" i="33"/>
  <c r="S13" i="33" s="1"/>
  <c r="T13" i="33" s="1"/>
  <c r="R14" i="33"/>
  <c r="S14" i="33" s="1"/>
  <c r="T14" i="33" s="1"/>
  <c r="R15" i="33"/>
  <c r="S15" i="33" s="1"/>
  <c r="T15" i="33" s="1"/>
  <c r="R18" i="33"/>
  <c r="S18" i="33" s="1"/>
  <c r="T18" i="33" s="1"/>
  <c r="R19" i="33"/>
  <c r="S19" i="33" s="1"/>
  <c r="T19" i="33" s="1"/>
  <c r="R12" i="33"/>
  <c r="S12" i="33" s="1"/>
  <c r="T12" i="33" s="1"/>
  <c r="R30" i="33"/>
  <c r="E32" i="42" l="1"/>
  <c r="D32" i="42" s="1"/>
  <c r="F32" i="42" s="1"/>
  <c r="G16" i="33"/>
  <c r="U19" i="33"/>
  <c r="U14" i="33"/>
  <c r="G13" i="33"/>
  <c r="U16" i="33"/>
  <c r="U15" i="33"/>
  <c r="G18" i="33"/>
  <c r="U17" i="33"/>
  <c r="G12" i="33"/>
  <c r="G14" i="33"/>
  <c r="U13" i="33"/>
  <c r="G15" i="33"/>
  <c r="U18" i="33"/>
  <c r="G17" i="33"/>
  <c r="U12" i="33"/>
  <c r="L19" i="33"/>
  <c r="N19" i="33" s="1"/>
  <c r="M12" i="33"/>
  <c r="N12" i="33" s="1"/>
  <c r="M15" i="33"/>
  <c r="N15" i="33" s="1"/>
  <c r="M20" i="33"/>
  <c r="N20" i="33" s="1"/>
  <c r="M16" i="33"/>
  <c r="N16" i="33" s="1"/>
  <c r="M21" i="33"/>
  <c r="N21" i="33" s="1"/>
  <c r="M17" i="33"/>
  <c r="N17" i="33" s="1"/>
  <c r="M13" i="33"/>
  <c r="N13" i="33" s="1"/>
  <c r="M18" i="33"/>
  <c r="N18" i="33" s="1"/>
  <c r="M14" i="33"/>
  <c r="N14" i="33" s="1"/>
  <c r="R30" i="43"/>
  <c r="R29" i="43"/>
  <c r="R28" i="43"/>
  <c r="R27" i="43"/>
  <c r="R26" i="43"/>
  <c r="R25" i="43"/>
  <c r="R24" i="43"/>
  <c r="R23" i="43"/>
  <c r="R22" i="43"/>
  <c r="R21" i="43"/>
  <c r="R20" i="43"/>
  <c r="R19" i="43"/>
  <c r="R18" i="43"/>
  <c r="R17" i="43"/>
  <c r="R16" i="43"/>
  <c r="R15" i="43"/>
  <c r="R14" i="43"/>
  <c r="R13" i="43"/>
  <c r="R12" i="43"/>
  <c r="R11" i="43"/>
  <c r="R10" i="43"/>
  <c r="P30" i="43"/>
  <c r="P29" i="43"/>
  <c r="P28" i="43"/>
  <c r="P27" i="43"/>
  <c r="P26" i="43"/>
  <c r="P25" i="43"/>
  <c r="P24" i="43"/>
  <c r="P23" i="43"/>
  <c r="P22" i="43"/>
  <c r="P21" i="43"/>
  <c r="P20" i="43"/>
  <c r="P19" i="43"/>
  <c r="P18" i="43"/>
  <c r="P17" i="43"/>
  <c r="P16" i="43"/>
  <c r="P15" i="43"/>
  <c r="P14" i="43"/>
  <c r="P13" i="43"/>
  <c r="P12" i="43"/>
  <c r="P11" i="43"/>
  <c r="P10" i="43"/>
  <c r="N30" i="43"/>
  <c r="N29" i="43"/>
  <c r="N28" i="43"/>
  <c r="N27" i="43"/>
  <c r="N26" i="43"/>
  <c r="N25" i="43"/>
  <c r="N24" i="43"/>
  <c r="N23" i="43"/>
  <c r="N22" i="43"/>
  <c r="N21" i="43"/>
  <c r="N20" i="43"/>
  <c r="N19" i="43"/>
  <c r="N18" i="43"/>
  <c r="N17" i="43"/>
  <c r="N16" i="43"/>
  <c r="N15" i="43"/>
  <c r="N14" i="43"/>
  <c r="N13" i="43"/>
  <c r="N12" i="43"/>
  <c r="N11" i="43"/>
  <c r="N10" i="43"/>
  <c r="L30" i="43"/>
  <c r="L29" i="43"/>
  <c r="L28" i="43"/>
  <c r="L27" i="43"/>
  <c r="L26" i="43"/>
  <c r="L25" i="43"/>
  <c r="L24" i="43"/>
  <c r="L23" i="43"/>
  <c r="L22" i="43"/>
  <c r="L21" i="43"/>
  <c r="L20" i="43"/>
  <c r="L19" i="43"/>
  <c r="L18" i="43"/>
  <c r="L17" i="43"/>
  <c r="L16" i="43"/>
  <c r="L15" i="43"/>
  <c r="L14" i="43"/>
  <c r="L13" i="43"/>
  <c r="L12" i="43"/>
  <c r="L11" i="43"/>
  <c r="L10" i="43"/>
  <c r="J30" i="43"/>
  <c r="J29" i="43"/>
  <c r="J28" i="43"/>
  <c r="J27" i="43"/>
  <c r="J26" i="43"/>
  <c r="J25" i="43"/>
  <c r="J24" i="43"/>
  <c r="J23" i="43"/>
  <c r="J22" i="43"/>
  <c r="J21" i="43"/>
  <c r="J20" i="43"/>
  <c r="J19" i="43"/>
  <c r="J18" i="43"/>
  <c r="J17" i="43"/>
  <c r="J16" i="43"/>
  <c r="J15" i="43"/>
  <c r="J14" i="43"/>
  <c r="J13" i="43"/>
  <c r="J12" i="43"/>
  <c r="J11" i="43"/>
  <c r="J10" i="43"/>
  <c r="H30" i="43"/>
  <c r="H29" i="43"/>
  <c r="H28" i="43"/>
  <c r="H27" i="43"/>
  <c r="H26" i="43"/>
  <c r="H25" i="43"/>
  <c r="H24" i="43"/>
  <c r="H23" i="43"/>
  <c r="H22" i="43"/>
  <c r="H21" i="43"/>
  <c r="H20" i="43"/>
  <c r="H19" i="43"/>
  <c r="H18" i="43"/>
  <c r="H17" i="43"/>
  <c r="H16" i="43"/>
  <c r="H15" i="43"/>
  <c r="H14" i="43"/>
  <c r="H13" i="43"/>
  <c r="H12" i="43"/>
  <c r="H11" i="43"/>
  <c r="H10" i="43"/>
  <c r="F31" i="43" l="1"/>
  <c r="S10" i="43"/>
  <c r="W31" i="43"/>
  <c r="AC12" i="43"/>
  <c r="AC13" i="43"/>
  <c r="AC14" i="43"/>
  <c r="AC15" i="43"/>
  <c r="AC16" i="43"/>
  <c r="AC17" i="43"/>
  <c r="AC18" i="43"/>
  <c r="AC19" i="43"/>
  <c r="AC20" i="43"/>
  <c r="AC21" i="43"/>
  <c r="AC22" i="43"/>
  <c r="AC23" i="43"/>
  <c r="AC24" i="43"/>
  <c r="AC25" i="43"/>
  <c r="AC26" i="43"/>
  <c r="AC27" i="43"/>
  <c r="AC28" i="43"/>
  <c r="AC29" i="43"/>
  <c r="AC30" i="43"/>
  <c r="AB12" i="43"/>
  <c r="AB13" i="43"/>
  <c r="AB14" i="43"/>
  <c r="AB15" i="43"/>
  <c r="AB16" i="43"/>
  <c r="AB17" i="43"/>
  <c r="AB18" i="43"/>
  <c r="AB19" i="43"/>
  <c r="AB20" i="43"/>
  <c r="AB21" i="43"/>
  <c r="AB22" i="43"/>
  <c r="AB23" i="43"/>
  <c r="AB24" i="43"/>
  <c r="AB25" i="43"/>
  <c r="AB26" i="43"/>
  <c r="AB27" i="43"/>
  <c r="AB28" i="43"/>
  <c r="AB29" i="43"/>
  <c r="AB30" i="43"/>
  <c r="AA12" i="43"/>
  <c r="AA13" i="43"/>
  <c r="AA14" i="43"/>
  <c r="AA15" i="43"/>
  <c r="AA16" i="43"/>
  <c r="AA17" i="43"/>
  <c r="AA18" i="43"/>
  <c r="AA19" i="43"/>
  <c r="AA20" i="43"/>
  <c r="AA21" i="43"/>
  <c r="AA22" i="43"/>
  <c r="AA23" i="43"/>
  <c r="AA24" i="43"/>
  <c r="AA25" i="43"/>
  <c r="AA26" i="43"/>
  <c r="AA27" i="43"/>
  <c r="AA28" i="43"/>
  <c r="AA29" i="43"/>
  <c r="AA30" i="43"/>
  <c r="Z12" i="43"/>
  <c r="Z13" i="43"/>
  <c r="Z14" i="43"/>
  <c r="Z15" i="43"/>
  <c r="Z16" i="43"/>
  <c r="Z17" i="43"/>
  <c r="Z18" i="43"/>
  <c r="Z19" i="43"/>
  <c r="Z20" i="43"/>
  <c r="Z21" i="43"/>
  <c r="Z22" i="43"/>
  <c r="Z23" i="43"/>
  <c r="Z24" i="43"/>
  <c r="Z25" i="43"/>
  <c r="Z26" i="43"/>
  <c r="Z27" i="43"/>
  <c r="Z28" i="43"/>
  <c r="Z29" i="43"/>
  <c r="Z30" i="43"/>
  <c r="Y12" i="43"/>
  <c r="Y13" i="43"/>
  <c r="Y14" i="43"/>
  <c r="Y15" i="43"/>
  <c r="Y16" i="43"/>
  <c r="Y17" i="43"/>
  <c r="Y18" i="43"/>
  <c r="Y19" i="43"/>
  <c r="Y20" i="43"/>
  <c r="Y21" i="43"/>
  <c r="Y22" i="43"/>
  <c r="Y23" i="43"/>
  <c r="Y24" i="43"/>
  <c r="Y25" i="43"/>
  <c r="Y26" i="43"/>
  <c r="Y27" i="43"/>
  <c r="Y28" i="43"/>
  <c r="Y29" i="43"/>
  <c r="Y30" i="43"/>
  <c r="AC11" i="43"/>
  <c r="AB11" i="43"/>
  <c r="AA11" i="43"/>
  <c r="Z11" i="43"/>
  <c r="Y11" i="43"/>
  <c r="AC10" i="43"/>
  <c r="AB10" i="43"/>
  <c r="AA10" i="43"/>
  <c r="Z10" i="43"/>
  <c r="Y10" i="43"/>
  <c r="X10" i="43"/>
  <c r="X11" i="43"/>
  <c r="X12" i="43"/>
  <c r="X13" i="43"/>
  <c r="X14" i="43"/>
  <c r="X15" i="43"/>
  <c r="X16" i="43"/>
  <c r="X17" i="43"/>
  <c r="X18" i="43"/>
  <c r="X19" i="43"/>
  <c r="X20" i="43"/>
  <c r="X21" i="43"/>
  <c r="X22" i="43"/>
  <c r="X23" i="43"/>
  <c r="X24" i="43"/>
  <c r="X25" i="43"/>
  <c r="X26" i="43"/>
  <c r="X27" i="43"/>
  <c r="X28" i="43"/>
  <c r="X29" i="43"/>
  <c r="X30" i="43"/>
  <c r="AD29" i="43" l="1"/>
  <c r="AD25" i="43"/>
  <c r="AD21" i="43"/>
  <c r="AD17" i="43"/>
  <c r="AD13" i="43"/>
  <c r="AD28" i="43"/>
  <c r="AD24" i="43"/>
  <c r="AD20" i="43"/>
  <c r="AD16" i="43"/>
  <c r="AD12" i="43"/>
  <c r="AD23" i="43"/>
  <c r="AD19" i="43"/>
  <c r="AD15" i="43"/>
  <c r="AD30" i="43"/>
  <c r="AD26" i="43"/>
  <c r="AD22" i="43"/>
  <c r="AD18" i="43"/>
  <c r="AD14" i="43"/>
  <c r="AD10" i="43"/>
  <c r="AD27" i="43"/>
  <c r="AD11" i="43"/>
  <c r="AB31" i="43"/>
  <c r="X31" i="43"/>
  <c r="Y31" i="43"/>
  <c r="AA31" i="43"/>
  <c r="AC31" i="43"/>
  <c r="Z31" i="43"/>
  <c r="AD31" i="43" l="1"/>
  <c r="Q52" i="33" l="1"/>
  <c r="Q53" i="33"/>
  <c r="S20" i="43" l="1"/>
  <c r="S24" i="43"/>
  <c r="S27" i="43"/>
  <c r="S28" i="43"/>
  <c r="S29" i="43"/>
  <c r="H31" i="43"/>
  <c r="L31" i="43"/>
  <c r="P31" i="43"/>
  <c r="S13" i="43"/>
  <c r="S16" i="43"/>
  <c r="S30" i="43"/>
  <c r="S15" i="43"/>
  <c r="S17" i="43"/>
  <c r="S18" i="43"/>
  <c r="S19" i="43"/>
  <c r="S21" i="43"/>
  <c r="S22" i="43"/>
  <c r="S23" i="43"/>
  <c r="S25" i="43"/>
  <c r="S26" i="43"/>
  <c r="J31" i="43"/>
  <c r="N31" i="43"/>
  <c r="R31" i="43"/>
  <c r="S11" i="43"/>
  <c r="S12" i="43"/>
  <c r="S14" i="43"/>
  <c r="E32" i="39" l="1"/>
  <c r="E35" i="39"/>
  <c r="E36" i="39"/>
  <c r="E31" i="39"/>
  <c r="O5" i="45"/>
  <c r="O4" i="45"/>
  <c r="F47" i="39"/>
  <c r="F45" i="39"/>
  <c r="F43" i="39"/>
  <c r="F41" i="39"/>
  <c r="F39" i="39"/>
  <c r="F37" i="39"/>
  <c r="F33" i="39"/>
  <c r="F29" i="39"/>
  <c r="F27" i="39"/>
  <c r="F25" i="39"/>
  <c r="F23" i="39"/>
  <c r="F21" i="39"/>
  <c r="F19" i="39"/>
  <c r="F17" i="39"/>
  <c r="F15" i="39"/>
  <c r="F13" i="39"/>
  <c r="F11" i="39"/>
  <c r="F9" i="39"/>
  <c r="E47" i="39"/>
  <c r="E45" i="39"/>
  <c r="E43" i="39"/>
  <c r="E41" i="39"/>
  <c r="E39" i="39"/>
  <c r="E37" i="39"/>
  <c r="E33" i="39"/>
  <c r="E29" i="39"/>
  <c r="E27" i="39"/>
  <c r="E23" i="39"/>
  <c r="E21" i="39"/>
  <c r="E19" i="39"/>
  <c r="E17" i="39"/>
  <c r="E15" i="39"/>
  <c r="E13" i="39"/>
  <c r="E9" i="39"/>
  <c r="E25" i="39"/>
  <c r="E11" i="39"/>
  <c r="F46" i="39"/>
  <c r="F44" i="39"/>
  <c r="F42" i="39"/>
  <c r="F40" i="39"/>
  <c r="F38" i="39"/>
  <c r="F34" i="39"/>
  <c r="F30" i="39"/>
  <c r="F28" i="39"/>
  <c r="F26" i="39"/>
  <c r="F24" i="39"/>
  <c r="F22" i="39"/>
  <c r="F20" i="39"/>
  <c r="F18" i="39"/>
  <c r="F16" i="39"/>
  <c r="F14" i="39"/>
  <c r="F12" i="39"/>
  <c r="F10" i="39"/>
  <c r="E46" i="39"/>
  <c r="E44" i="39"/>
  <c r="E42" i="39"/>
  <c r="E40" i="39"/>
  <c r="E38" i="39"/>
  <c r="E34" i="39"/>
  <c r="E30" i="39"/>
  <c r="E28" i="39"/>
  <c r="E26" i="39"/>
  <c r="E24" i="39"/>
  <c r="E22" i="39"/>
  <c r="E20" i="39"/>
  <c r="E18" i="39"/>
  <c r="E16" i="39"/>
  <c r="E14" i="39"/>
  <c r="E12" i="39"/>
  <c r="E10" i="39"/>
  <c r="S31" i="43"/>
  <c r="H78" i="33" l="1"/>
  <c r="B59" i="38" l="1"/>
  <c r="K24" i="39" l="1"/>
  <c r="K45" i="39"/>
  <c r="L25" i="39"/>
  <c r="K25" i="39"/>
  <c r="K43" i="39"/>
  <c r="L34" i="39"/>
  <c r="K28" i="39"/>
  <c r="L45" i="39"/>
  <c r="K41" i="39"/>
  <c r="L26" i="39"/>
  <c r="K46" i="39"/>
  <c r="K30" i="39"/>
  <c r="K39" i="39"/>
  <c r="K44" i="39"/>
  <c r="K37" i="39"/>
  <c r="K42" i="39"/>
  <c r="L39" i="39"/>
  <c r="L43" i="39"/>
  <c r="K29" i="39"/>
  <c r="K47" i="39"/>
  <c r="L40" i="39"/>
  <c r="K34" i="39"/>
  <c r="L27" i="39"/>
  <c r="L38" i="39"/>
  <c r="L29" i="39"/>
  <c r="L28" i="39"/>
  <c r="L41" i="39"/>
  <c r="L33" i="39"/>
  <c r="L46" i="39"/>
  <c r="K38" i="39"/>
  <c r="K33" i="39"/>
  <c r="L44" i="39"/>
  <c r="K40" i="39"/>
  <c r="L37" i="39"/>
  <c r="K27" i="39"/>
  <c r="L24" i="39"/>
  <c r="L42" i="39"/>
  <c r="K26" i="39"/>
  <c r="L30" i="39"/>
  <c r="L47" i="39"/>
  <c r="L22" i="39"/>
  <c r="K20" i="39"/>
  <c r="L12" i="39"/>
  <c r="L14" i="39"/>
  <c r="K10" i="39"/>
  <c r="L18" i="39"/>
  <c r="K16" i="39"/>
  <c r="H9" i="39"/>
  <c r="K12" i="39"/>
  <c r="K18" i="39"/>
  <c r="K21" i="39"/>
  <c r="K23" i="39"/>
  <c r="K11" i="39"/>
  <c r="K13" i="39"/>
  <c r="K15" i="39"/>
  <c r="K17" i="39"/>
  <c r="K19" i="39"/>
  <c r="L9" i="39"/>
  <c r="L20" i="39"/>
  <c r="L10" i="39"/>
  <c r="K9" i="39"/>
  <c r="L21" i="39"/>
  <c r="L23" i="39"/>
  <c r="L11" i="39"/>
  <c r="L13" i="39"/>
  <c r="L15" i="39"/>
  <c r="L17" i="39"/>
  <c r="L19" i="39"/>
  <c r="I9" i="39"/>
  <c r="K22" i="39"/>
  <c r="K14" i="39"/>
  <c r="L16" i="39"/>
  <c r="B58" i="38"/>
  <c r="K48" i="39" l="1"/>
  <c r="B60" i="38"/>
  <c r="G59" i="38"/>
  <c r="G58" i="38"/>
  <c r="B62" i="38" l="1"/>
  <c r="B61" i="38"/>
  <c r="G60" i="38"/>
  <c r="G62" i="38" l="1"/>
  <c r="G61" i="38"/>
  <c r="B64" i="38"/>
  <c r="B63" i="38"/>
  <c r="G63" i="38" l="1"/>
  <c r="B65" i="38"/>
  <c r="G64" i="38"/>
  <c r="B66" i="38"/>
  <c r="B67" i="38" l="1"/>
  <c r="G67" i="38" s="1"/>
  <c r="G66" i="38"/>
  <c r="B68" i="38" l="1"/>
  <c r="G65" i="38"/>
  <c r="G68" i="38" l="1"/>
  <c r="B70" i="38"/>
  <c r="B69" i="38"/>
  <c r="G70" i="38" l="1"/>
  <c r="G69" i="38"/>
  <c r="B71" i="38"/>
  <c r="G71" i="38" s="1"/>
  <c r="B72" i="38" l="1"/>
  <c r="G72" i="38" l="1"/>
  <c r="B73" i="38"/>
  <c r="B74" i="38" l="1"/>
  <c r="G74" i="38" s="1"/>
  <c r="B75" i="38"/>
  <c r="G73" i="38"/>
  <c r="G75" i="38" l="1"/>
  <c r="B76" i="38"/>
  <c r="B78" i="38"/>
  <c r="B79" i="38"/>
  <c r="B77" i="38"/>
  <c r="G76" i="38" l="1"/>
  <c r="G78" i="38"/>
  <c r="G77" i="38"/>
  <c r="B80" i="38"/>
  <c r="B81" i="38" l="1"/>
  <c r="G79" i="38"/>
  <c r="G80" i="38" l="1"/>
  <c r="B82" i="38"/>
  <c r="B83" i="38" l="1"/>
  <c r="G81" i="38"/>
  <c r="G82" i="38" l="1"/>
  <c r="B84" i="38"/>
  <c r="B85" i="38" l="1"/>
  <c r="G83" i="38"/>
  <c r="G84" i="38" l="1"/>
  <c r="B86" i="38"/>
  <c r="B87" i="38" l="1"/>
  <c r="G85" i="38"/>
  <c r="G86" i="38" l="1"/>
  <c r="B88" i="38" l="1"/>
  <c r="G87" i="38"/>
  <c r="G88" i="38" l="1"/>
  <c r="B89" i="38"/>
  <c r="B90" i="38"/>
  <c r="B91" i="38" l="1"/>
  <c r="G90" i="38"/>
  <c r="G89" i="38"/>
  <c r="B92" i="38" l="1"/>
  <c r="B93" i="38" l="1"/>
  <c r="G92" i="38"/>
  <c r="G91" i="38"/>
  <c r="B94" i="38" l="1"/>
  <c r="B95" i="38" l="1"/>
  <c r="G94" i="38"/>
  <c r="G93" i="38"/>
  <c r="B96" i="38" l="1"/>
  <c r="B97" i="38" l="1"/>
  <c r="G96" i="38"/>
  <c r="G95" i="38"/>
  <c r="G97" i="38" l="1"/>
  <c r="B98" i="38"/>
  <c r="B99" i="38" l="1"/>
  <c r="G98" i="38"/>
  <c r="B100" i="38" l="1"/>
  <c r="B101" i="38" l="1"/>
  <c r="G100" i="38"/>
  <c r="G99" i="38"/>
  <c r="B102" i="38" l="1"/>
  <c r="B103" i="38" l="1"/>
  <c r="G102" i="38"/>
  <c r="G101" i="38"/>
  <c r="B104" i="38" l="1"/>
  <c r="B105" i="38" l="1"/>
  <c r="G104" i="38"/>
  <c r="G103" i="38"/>
  <c r="B106" i="38" l="1"/>
  <c r="B107" i="38" l="1"/>
  <c r="G106" i="38"/>
  <c r="G105" i="38"/>
  <c r="B108" i="38" l="1"/>
  <c r="B109" i="38" l="1"/>
  <c r="G108" i="38"/>
  <c r="G107" i="38"/>
  <c r="B110" i="38" l="1"/>
  <c r="B111" i="38" l="1"/>
  <c r="G110" i="38"/>
  <c r="G109" i="38"/>
  <c r="B112" i="38" l="1"/>
  <c r="B113" i="38" l="1"/>
  <c r="G112" i="38"/>
  <c r="G111" i="38"/>
  <c r="B114" i="38" l="1"/>
  <c r="B115" i="38" l="1"/>
  <c r="G114" i="38"/>
  <c r="G113" i="38"/>
  <c r="B116" i="38" l="1"/>
  <c r="G116" i="38" l="1"/>
  <c r="B117" i="38"/>
  <c r="G115" i="38"/>
  <c r="B118" i="38" l="1"/>
  <c r="G117" i="38"/>
  <c r="G118" i="38" l="1"/>
  <c r="B119" i="38"/>
  <c r="B120" i="38" l="1"/>
  <c r="G119" i="38"/>
  <c r="G120" i="38" l="1"/>
  <c r="W10" i="39" l="1"/>
  <c r="W12" i="39"/>
  <c r="W14" i="39"/>
  <c r="W16" i="39"/>
  <c r="W18" i="39"/>
  <c r="W21" i="39"/>
  <c r="W23" i="39"/>
  <c r="W25" i="39"/>
  <c r="W27" i="39"/>
  <c r="W29" i="39"/>
  <c r="W33" i="39"/>
  <c r="W37" i="39"/>
  <c r="W39" i="39"/>
  <c r="W41" i="39"/>
  <c r="W43" i="39"/>
  <c r="W45" i="39"/>
  <c r="W47" i="39"/>
  <c r="T19" i="39"/>
  <c r="T20" i="39"/>
  <c r="T22" i="39"/>
  <c r="T24" i="39"/>
  <c r="T26" i="39"/>
  <c r="T28" i="39"/>
  <c r="T30" i="39"/>
  <c r="T34" i="39"/>
  <c r="T38" i="39"/>
  <c r="T40" i="39"/>
  <c r="T42" i="39"/>
  <c r="T44" i="39"/>
  <c r="T46" i="39"/>
  <c r="U18" i="39"/>
  <c r="U16" i="39"/>
  <c r="T11" i="39"/>
  <c r="T13" i="39"/>
  <c r="T15" i="39"/>
  <c r="Q11" i="39"/>
  <c r="Q13" i="39"/>
  <c r="Q15" i="39"/>
  <c r="Q17" i="39"/>
  <c r="Q19" i="39"/>
  <c r="Q20" i="39"/>
  <c r="Q22" i="39"/>
  <c r="Q24" i="39"/>
  <c r="Q26" i="39"/>
  <c r="Q28" i="39"/>
  <c r="Q30" i="39"/>
  <c r="Q34" i="39"/>
  <c r="Q38" i="39"/>
  <c r="Q40" i="39"/>
  <c r="Q42" i="39"/>
  <c r="Q44" i="39"/>
  <c r="Q46" i="39"/>
  <c r="R10" i="39"/>
  <c r="N11" i="39"/>
  <c r="N13" i="39"/>
  <c r="N15" i="39"/>
  <c r="N17" i="39"/>
  <c r="N19" i="39"/>
  <c r="N20" i="39"/>
  <c r="N22" i="39"/>
  <c r="N24" i="39"/>
  <c r="N26" i="39"/>
  <c r="N28" i="39"/>
  <c r="N30" i="39"/>
  <c r="N34" i="39"/>
  <c r="N38" i="39"/>
  <c r="N40" i="39"/>
  <c r="N42" i="39"/>
  <c r="N44" i="39"/>
  <c r="N46" i="39"/>
  <c r="O10" i="39"/>
  <c r="H11" i="39"/>
  <c r="H13" i="39"/>
  <c r="H15" i="39"/>
  <c r="H17" i="39"/>
  <c r="H19" i="39"/>
  <c r="H20" i="39"/>
  <c r="H22" i="39"/>
  <c r="H24" i="39"/>
  <c r="H26" i="39"/>
  <c r="X10" i="39"/>
  <c r="X12" i="39"/>
  <c r="X14" i="39"/>
  <c r="X16" i="39"/>
  <c r="X18" i="39"/>
  <c r="X21" i="39"/>
  <c r="X23" i="39"/>
  <c r="X25" i="39"/>
  <c r="X27" i="39"/>
  <c r="X29" i="39"/>
  <c r="X33" i="39"/>
  <c r="X37" i="39"/>
  <c r="X39" i="39"/>
  <c r="X41" i="39"/>
  <c r="X43" i="39"/>
  <c r="X45" i="39"/>
  <c r="X47" i="39"/>
  <c r="U19" i="39"/>
  <c r="U20" i="39"/>
  <c r="U22" i="39"/>
  <c r="U24" i="39"/>
  <c r="U26" i="39"/>
  <c r="U28" i="39"/>
  <c r="U30" i="39"/>
  <c r="U34" i="39"/>
  <c r="U38" i="39"/>
  <c r="U40" i="39"/>
  <c r="U42" i="39"/>
  <c r="U44" i="39"/>
  <c r="U46" i="39"/>
  <c r="T18" i="39"/>
  <c r="T16" i="39"/>
  <c r="U11" i="39"/>
  <c r="U13" i="39"/>
  <c r="U15" i="39"/>
  <c r="R11" i="39"/>
  <c r="R13" i="39"/>
  <c r="R15" i="39"/>
  <c r="R17" i="39"/>
  <c r="R19" i="39"/>
  <c r="R20" i="39"/>
  <c r="R22" i="39"/>
  <c r="R24" i="39"/>
  <c r="R26" i="39"/>
  <c r="R28" i="39"/>
  <c r="R30" i="39"/>
  <c r="R34" i="39"/>
  <c r="R38" i="39"/>
  <c r="R40" i="39"/>
  <c r="R42" i="39"/>
  <c r="R44" i="39"/>
  <c r="R46" i="39"/>
  <c r="Q10" i="39"/>
  <c r="O11" i="39"/>
  <c r="O13" i="39"/>
  <c r="O15" i="39"/>
  <c r="O17" i="39"/>
  <c r="O19" i="39"/>
  <c r="O20" i="39"/>
  <c r="O22" i="39"/>
  <c r="O24" i="39"/>
  <c r="O26" i="39"/>
  <c r="O28" i="39"/>
  <c r="O30" i="39"/>
  <c r="O34" i="39"/>
  <c r="O38" i="39"/>
  <c r="O40" i="39"/>
  <c r="O42" i="39"/>
  <c r="O44" i="39"/>
  <c r="O46" i="39"/>
  <c r="N10" i="39"/>
  <c r="I11" i="39"/>
  <c r="I13" i="39"/>
  <c r="I15" i="39"/>
  <c r="I17" i="39"/>
  <c r="I19" i="39"/>
  <c r="I20" i="39"/>
  <c r="I22" i="39"/>
  <c r="I24" i="39"/>
  <c r="W11" i="39"/>
  <c r="W13" i="39"/>
  <c r="W15" i="39"/>
  <c r="W17" i="39"/>
  <c r="W19" i="39"/>
  <c r="W20" i="39"/>
  <c r="W22" i="39"/>
  <c r="W24" i="39"/>
  <c r="W26" i="39"/>
  <c r="W28" i="39"/>
  <c r="W30" i="39"/>
  <c r="W34" i="39"/>
  <c r="W38" i="39"/>
  <c r="W40" i="39"/>
  <c r="W42" i="39"/>
  <c r="W44" i="39"/>
  <c r="W46" i="39"/>
  <c r="X9" i="39"/>
  <c r="T21" i="39"/>
  <c r="T23" i="39"/>
  <c r="T25" i="39"/>
  <c r="T27" i="39"/>
  <c r="T29" i="39"/>
  <c r="T33" i="39"/>
  <c r="T37" i="39"/>
  <c r="T39" i="39"/>
  <c r="T41" i="39"/>
  <c r="T43" i="39"/>
  <c r="T45" i="39"/>
  <c r="T47" i="39"/>
  <c r="U17" i="39"/>
  <c r="T10" i="39"/>
  <c r="T12" i="39"/>
  <c r="T14" i="39"/>
  <c r="U9" i="39"/>
  <c r="Q12" i="39"/>
  <c r="Q14" i="39"/>
  <c r="Q16" i="39"/>
  <c r="Q18" i="39"/>
  <c r="Q21" i="39"/>
  <c r="Q23" i="39"/>
  <c r="Q25" i="39"/>
  <c r="Q27" i="39"/>
  <c r="Q29" i="39"/>
  <c r="Q33" i="39"/>
  <c r="Q37" i="39"/>
  <c r="Q39" i="39"/>
  <c r="Q41" i="39"/>
  <c r="Q43" i="39"/>
  <c r="Q45" i="39"/>
  <c r="Q47" i="39"/>
  <c r="R9" i="39"/>
  <c r="N12" i="39"/>
  <c r="N14" i="39"/>
  <c r="N16" i="39"/>
  <c r="N18" i="39"/>
  <c r="N21" i="39"/>
  <c r="N23" i="39"/>
  <c r="N25" i="39"/>
  <c r="N27" i="39"/>
  <c r="N29" i="39"/>
  <c r="N33" i="39"/>
  <c r="N37" i="39"/>
  <c r="N39" i="39"/>
  <c r="N41" i="39"/>
  <c r="N43" i="39"/>
  <c r="N45" i="39"/>
  <c r="N47" i="39"/>
  <c r="O9" i="39"/>
  <c r="H12" i="39"/>
  <c r="H14" i="39"/>
  <c r="H16" i="39"/>
  <c r="H18" i="39"/>
  <c r="H21" i="39"/>
  <c r="H23" i="39"/>
  <c r="H25" i="39"/>
  <c r="X11" i="39"/>
  <c r="X19" i="39"/>
  <c r="X26" i="39"/>
  <c r="X34" i="39"/>
  <c r="X44" i="39"/>
  <c r="U21" i="39"/>
  <c r="U29" i="39"/>
  <c r="U39" i="39"/>
  <c r="U47" i="39"/>
  <c r="U14" i="39"/>
  <c r="R16" i="39"/>
  <c r="R23" i="39"/>
  <c r="R41" i="39"/>
  <c r="Q9" i="39"/>
  <c r="O18" i="39"/>
  <c r="O25" i="39"/>
  <c r="O33" i="39"/>
  <c r="O43" i="39"/>
  <c r="I12" i="39"/>
  <c r="I26" i="39"/>
  <c r="I28" i="39"/>
  <c r="I30" i="39"/>
  <c r="I34" i="39"/>
  <c r="I38" i="39"/>
  <c r="I40" i="39"/>
  <c r="I42" i="39"/>
  <c r="I44" i="39"/>
  <c r="I46" i="39"/>
  <c r="H10" i="39"/>
  <c r="U37" i="39"/>
  <c r="U12" i="39"/>
  <c r="R47" i="39"/>
  <c r="O23" i="39"/>
  <c r="O41" i="39"/>
  <c r="H30" i="39"/>
  <c r="H38" i="39"/>
  <c r="H44" i="39"/>
  <c r="I10" i="39"/>
  <c r="X13" i="39"/>
  <c r="X20" i="39"/>
  <c r="X28" i="39"/>
  <c r="X38" i="39"/>
  <c r="X46" i="39"/>
  <c r="U23" i="39"/>
  <c r="U41" i="39"/>
  <c r="T17" i="39"/>
  <c r="T9" i="39"/>
  <c r="R18" i="39"/>
  <c r="R25" i="39"/>
  <c r="R33" i="39"/>
  <c r="R43" i="39"/>
  <c r="O12" i="39"/>
  <c r="O27" i="39"/>
  <c r="O37" i="39"/>
  <c r="O45" i="39"/>
  <c r="I14" i="39"/>
  <c r="I21" i="39"/>
  <c r="H27" i="39"/>
  <c r="H29" i="39"/>
  <c r="H33" i="39"/>
  <c r="H37" i="39"/>
  <c r="H39" i="39"/>
  <c r="H41" i="39"/>
  <c r="H43" i="39"/>
  <c r="H45" i="39"/>
  <c r="H47" i="39"/>
  <c r="X24" i="39"/>
  <c r="U45" i="39"/>
  <c r="R14" i="39"/>
  <c r="R29" i="39"/>
  <c r="I18" i="39"/>
  <c r="I25" i="39"/>
  <c r="H34" i="39"/>
  <c r="H42" i="39"/>
  <c r="X15" i="39"/>
  <c r="X22" i="39"/>
  <c r="X30" i="39"/>
  <c r="X40" i="39"/>
  <c r="W9" i="39"/>
  <c r="U25" i="39"/>
  <c r="U33" i="39"/>
  <c r="U43" i="39"/>
  <c r="U10" i="39"/>
  <c r="R12" i="39"/>
  <c r="R27" i="39"/>
  <c r="R37" i="39"/>
  <c r="R45" i="39"/>
  <c r="O14" i="39"/>
  <c r="O21" i="39"/>
  <c r="O29" i="39"/>
  <c r="O39" i="39"/>
  <c r="O47" i="39"/>
  <c r="I16" i="39"/>
  <c r="I23" i="39"/>
  <c r="I27" i="39"/>
  <c r="I29" i="39"/>
  <c r="I33" i="39"/>
  <c r="I37" i="39"/>
  <c r="I39" i="39"/>
  <c r="I41" i="39"/>
  <c r="I43" i="39"/>
  <c r="I45" i="39"/>
  <c r="I47" i="39"/>
  <c r="X17" i="39"/>
  <c r="X42" i="39"/>
  <c r="U27" i="39"/>
  <c r="R21" i="39"/>
  <c r="R39" i="39"/>
  <c r="O16" i="39"/>
  <c r="N9" i="39"/>
  <c r="H28" i="39"/>
  <c r="H40" i="39"/>
  <c r="H46" i="39"/>
  <c r="Z10" i="39" l="1"/>
  <c r="Y10" i="39"/>
  <c r="Y45" i="39"/>
  <c r="Z43" i="39"/>
  <c r="Z39" i="39"/>
  <c r="Y9" i="39"/>
  <c r="Z9" i="39"/>
  <c r="Y19" i="39"/>
  <c r="Z44" i="39"/>
  <c r="Z15" i="39"/>
  <c r="Y40" i="39"/>
  <c r="Z40" i="39"/>
  <c r="Z13" i="39"/>
  <c r="Y42" i="39"/>
  <c r="E48" i="39"/>
  <c r="V48" i="39"/>
  <c r="S48" i="39"/>
  <c r="P48" i="39"/>
  <c r="M48" i="39"/>
  <c r="J48" i="39"/>
  <c r="G48" i="39"/>
  <c r="D48" i="39"/>
  <c r="Z47" i="39"/>
  <c r="Y44" i="39"/>
  <c r="Y41" i="39"/>
  <c r="Z34" i="39"/>
  <c r="Y34" i="39"/>
  <c r="Z33" i="39"/>
  <c r="Z30" i="39"/>
  <c r="Y30" i="39"/>
  <c r="Z29" i="39"/>
  <c r="Y27" i="39"/>
  <c r="Z26" i="39"/>
  <c r="Y26" i="39"/>
  <c r="Z25" i="39"/>
  <c r="Z22" i="39"/>
  <c r="Y22" i="39"/>
  <c r="Z21" i="39"/>
  <c r="Z19" i="39"/>
  <c r="Z18" i="39"/>
  <c r="Y16" i="39"/>
  <c r="Y15" i="39"/>
  <c r="Z14" i="39"/>
  <c r="Y14" i="39"/>
  <c r="Y11" i="39"/>
  <c r="X48" i="39"/>
  <c r="W48" i="39"/>
  <c r="R48" i="39"/>
  <c r="Q48" i="39"/>
  <c r="O48" i="39"/>
  <c r="N48" i="39"/>
  <c r="I48" i="39"/>
  <c r="H48" i="39"/>
  <c r="T48" i="39" l="1"/>
  <c r="AA9" i="39"/>
  <c r="U48" i="39"/>
  <c r="AA10" i="39"/>
  <c r="Y13" i="39"/>
  <c r="AA13" i="39" s="1"/>
  <c r="AA14" i="39"/>
  <c r="Y17" i="39"/>
  <c r="Y20" i="39"/>
  <c r="Y24" i="39"/>
  <c r="Y28" i="39"/>
  <c r="Y38" i="39"/>
  <c r="Z45" i="39"/>
  <c r="AA45" i="39" s="1"/>
  <c r="Y46" i="39"/>
  <c r="AA15" i="39"/>
  <c r="AA19" i="39"/>
  <c r="AA22" i="39"/>
  <c r="AA26" i="39"/>
  <c r="AA30" i="39"/>
  <c r="AA34" i="39"/>
  <c r="AA40" i="39"/>
  <c r="Y23" i="39"/>
  <c r="Z11" i="39"/>
  <c r="AA11" i="39" s="1"/>
  <c r="Z17" i="39"/>
  <c r="Z20" i="39"/>
  <c r="Z24" i="39"/>
  <c r="Z28" i="39"/>
  <c r="Z38" i="39"/>
  <c r="Z42" i="39"/>
  <c r="AA42" i="39" s="1"/>
  <c r="Y37" i="39"/>
  <c r="Y12" i="39"/>
  <c r="Y18" i="39"/>
  <c r="AA18" i="39" s="1"/>
  <c r="Y21" i="39"/>
  <c r="AA21" i="39" s="1"/>
  <c r="Y25" i="39"/>
  <c r="AA25" i="39" s="1"/>
  <c r="Y29" i="39"/>
  <c r="AA29" i="39" s="1"/>
  <c r="Y33" i="39"/>
  <c r="AA33" i="39" s="1"/>
  <c r="Y39" i="39"/>
  <c r="AA39" i="39" s="1"/>
  <c r="Z46" i="39"/>
  <c r="F48" i="39"/>
  <c r="L48" i="39"/>
  <c r="Z12" i="39"/>
  <c r="Z16" i="39"/>
  <c r="AA16" i="39" s="1"/>
  <c r="Z23" i="39"/>
  <c r="Z27" i="39"/>
  <c r="AA27" i="39" s="1"/>
  <c r="Z37" i="39"/>
  <c r="Z41" i="39"/>
  <c r="AA41" i="39" s="1"/>
  <c r="Y43" i="39"/>
  <c r="AA43" i="39" s="1"/>
  <c r="AA44" i="39"/>
  <c r="Y47" i="39"/>
  <c r="AA47" i="39" s="1"/>
  <c r="AA17" i="39" l="1"/>
  <c r="AA28" i="39"/>
  <c r="AA46" i="39"/>
  <c r="AA23" i="39"/>
  <c r="AA20" i="39"/>
  <c r="AA38" i="39"/>
  <c r="AA24" i="39"/>
  <c r="Z48" i="39"/>
  <c r="AA37" i="39"/>
  <c r="AA12" i="39"/>
  <c r="Y48" i="39"/>
  <c r="AA48" i="39" l="1"/>
  <c r="U57" i="38" l="1"/>
  <c r="AI57" i="38"/>
  <c r="G57" i="38"/>
  <c r="AB57" i="38"/>
  <c r="AB58" i="38" l="1"/>
  <c r="U58" i="38"/>
  <c r="N58" i="38"/>
  <c r="AI58" i="38"/>
  <c r="AI59" i="38"/>
  <c r="U59" i="38"/>
  <c r="N57" i="38"/>
  <c r="AB60" i="38" l="1"/>
  <c r="AI60" i="38"/>
  <c r="N59" i="38"/>
  <c r="AB59" i="38"/>
  <c r="AB61" i="38" l="1"/>
  <c r="AI61" i="38"/>
  <c r="AB62" i="38"/>
  <c r="U60" i="38"/>
  <c r="N60" i="38"/>
  <c r="AB63" i="38" l="1"/>
  <c r="U62" i="38"/>
  <c r="U61" i="38"/>
  <c r="N61" i="38"/>
  <c r="AB64" i="38"/>
  <c r="AI62" i="38"/>
  <c r="AB65" i="38"/>
  <c r="AB66" i="38"/>
  <c r="AI63" i="38" l="1"/>
  <c r="U64" i="38"/>
  <c r="AB67" i="38"/>
  <c r="N62" i="38"/>
  <c r="U63" i="38" l="1"/>
  <c r="AB68" i="38"/>
  <c r="AI64" i="38"/>
  <c r="N63" i="38"/>
  <c r="U65" i="38" l="1"/>
  <c r="AB69" i="38"/>
  <c r="N64" i="38"/>
  <c r="AI65" i="38"/>
  <c r="AB71" i="38" l="1"/>
  <c r="AB70" i="38"/>
  <c r="U66" i="38"/>
  <c r="AI67" i="38"/>
  <c r="AI66" i="38"/>
  <c r="N65" i="38"/>
  <c r="U67" i="38" l="1"/>
  <c r="N66" i="38"/>
  <c r="AB72" i="38"/>
  <c r="U68" i="38"/>
  <c r="AI68" i="38" l="1"/>
  <c r="N67" i="38"/>
  <c r="AB73" i="38"/>
  <c r="U69" i="38"/>
  <c r="AB74" i="38" l="1"/>
  <c r="N68" i="38"/>
  <c r="AI69" i="38"/>
  <c r="AB75" i="38" l="1"/>
  <c r="AI70" i="38"/>
  <c r="U70" i="38"/>
  <c r="AB76" i="38"/>
  <c r="AI71" i="38"/>
  <c r="U71" i="38" l="1"/>
  <c r="AI72" i="38"/>
  <c r="AB77" i="38"/>
  <c r="N70" i="38"/>
  <c r="N69" i="38"/>
  <c r="N71" i="38" l="1"/>
  <c r="U72" i="38"/>
  <c r="U73" i="38" l="1"/>
  <c r="AI73" i="38"/>
  <c r="AB78" i="38"/>
  <c r="AI74" i="38"/>
  <c r="N72" i="38"/>
  <c r="U74" i="38" l="1"/>
  <c r="AB79" i="38"/>
  <c r="N73" i="38"/>
  <c r="AB80" i="38"/>
  <c r="U75" i="38"/>
  <c r="AI75" i="38" l="1"/>
  <c r="U76" i="38"/>
  <c r="N74" i="38"/>
  <c r="AI76" i="38" l="1"/>
  <c r="AB81" i="38"/>
  <c r="N75" i="38"/>
  <c r="AB82" i="38"/>
  <c r="U77" i="38" l="1"/>
  <c r="N76" i="38"/>
  <c r="AI77" i="38"/>
  <c r="U78" i="38"/>
  <c r="AI78" i="38" l="1"/>
  <c r="AB83" i="38"/>
  <c r="N77" i="38"/>
  <c r="AB84" i="38"/>
  <c r="AI79" i="38" l="1"/>
  <c r="N78" i="38"/>
  <c r="AI80" i="38"/>
  <c r="U79" i="38"/>
  <c r="AB85" i="38"/>
  <c r="U80" i="38" l="1"/>
  <c r="N79" i="38"/>
  <c r="AB86" i="38"/>
  <c r="U81" i="38" l="1"/>
  <c r="AI81" i="38"/>
  <c r="N81" i="38" l="1"/>
  <c r="AB87" i="38"/>
  <c r="AI82" i="38"/>
  <c r="U82" i="38"/>
  <c r="N80" i="38"/>
  <c r="AI83" i="38" l="1"/>
  <c r="U83" i="38"/>
  <c r="AB89" i="38"/>
  <c r="AB88" i="38"/>
  <c r="AI84" i="38" l="1"/>
  <c r="U84" i="38"/>
  <c r="N82" i="38"/>
  <c r="AI85" i="38" l="1"/>
  <c r="AB90" i="38"/>
  <c r="N84" i="38"/>
  <c r="N83" i="38"/>
  <c r="U85" i="38"/>
  <c r="U86" i="38"/>
  <c r="AB91" i="38" l="1"/>
  <c r="AI86" i="38"/>
  <c r="N85" i="38"/>
  <c r="U87" i="38" l="1"/>
  <c r="AI87" i="38"/>
  <c r="AB92" i="38"/>
  <c r="AB93" i="38"/>
  <c r="AI88" i="38" l="1"/>
  <c r="U88" i="38"/>
  <c r="AB94" i="38"/>
  <c r="N87" i="38"/>
  <c r="N86" i="38"/>
  <c r="U90" i="38" l="1"/>
  <c r="U89" i="38"/>
  <c r="AI89" i="38"/>
  <c r="AB95" i="38" l="1"/>
  <c r="AI90" i="38"/>
  <c r="N88" i="38"/>
  <c r="N90" i="38" l="1"/>
  <c r="U91" i="38"/>
  <c r="AI91" i="38"/>
  <c r="AB96" i="38"/>
  <c r="N89" i="38"/>
  <c r="N91" i="38" l="1"/>
  <c r="AB97" i="38"/>
  <c r="AI92" i="38"/>
  <c r="AI93" i="38"/>
  <c r="U92" i="38"/>
  <c r="AB98" i="38" l="1"/>
  <c r="N92" i="38"/>
  <c r="U93" i="38"/>
  <c r="U94" i="38" l="1"/>
  <c r="AB99" i="38"/>
  <c r="N93" i="38"/>
  <c r="AI94" i="38"/>
  <c r="AI95" i="38" l="1"/>
  <c r="AB100" i="38"/>
  <c r="N94" i="38"/>
  <c r="U95" i="38"/>
  <c r="AI96" i="38"/>
  <c r="N95" i="38" l="1"/>
  <c r="AB101" i="38"/>
  <c r="U96" i="38"/>
  <c r="AB102" i="38" l="1"/>
  <c r="AI97" i="38"/>
  <c r="U97" i="38"/>
  <c r="AB103" i="38"/>
  <c r="AI98" i="38"/>
  <c r="U98" i="38" l="1"/>
  <c r="N97" i="38"/>
  <c r="AI99" i="38"/>
  <c r="AB104" i="38"/>
  <c r="N96" i="38"/>
  <c r="U99" i="38" l="1"/>
  <c r="N98" i="38"/>
  <c r="AI100" i="38"/>
  <c r="AB105" i="38" l="1"/>
  <c r="U100" i="38"/>
  <c r="N99" i="38"/>
  <c r="AI101" i="38"/>
  <c r="U101" i="38" l="1"/>
  <c r="N100" i="38"/>
  <c r="U102" i="38"/>
  <c r="AB106" i="38"/>
  <c r="AB107" i="38" l="1"/>
  <c r="AI102" i="38"/>
  <c r="N101" i="38"/>
  <c r="AI103" i="38" l="1"/>
  <c r="AB108" i="38"/>
  <c r="U103" i="38"/>
  <c r="N102" i="38"/>
  <c r="U104" i="38" l="1"/>
  <c r="AB109" i="38"/>
  <c r="N103" i="38"/>
  <c r="AI104" i="38"/>
  <c r="U105" i="38"/>
  <c r="AI105" i="38" l="1"/>
  <c r="AB110" i="38"/>
  <c r="N104" i="38"/>
  <c r="U106" i="38" l="1"/>
  <c r="AI106" i="38"/>
  <c r="N105" i="38"/>
  <c r="AB111" i="38"/>
  <c r="U107" i="38" l="1"/>
  <c r="AI107" i="38"/>
  <c r="AB112" i="38"/>
  <c r="AI108" i="38" l="1"/>
  <c r="U108" i="38"/>
  <c r="N107" i="38"/>
  <c r="AB113" i="38"/>
  <c r="N106" i="38"/>
  <c r="AI109" i="38" l="1"/>
  <c r="AB114" i="38"/>
  <c r="N108" i="38"/>
  <c r="U109" i="38"/>
  <c r="N109" i="38" l="1"/>
  <c r="AI110" i="38"/>
  <c r="U110" i="38"/>
  <c r="AB115" i="38"/>
  <c r="AB116" i="38" l="1"/>
  <c r="AI111" i="38"/>
  <c r="N110" i="38"/>
  <c r="U111" i="38"/>
  <c r="AB117" i="38" l="1"/>
  <c r="U112" i="38"/>
  <c r="N111" i="38"/>
  <c r="AI112" i="38"/>
  <c r="U113" i="38"/>
  <c r="AI113" i="38" l="1"/>
  <c r="AB118" i="38"/>
  <c r="N112" i="38"/>
  <c r="U114" i="38"/>
  <c r="AI114" i="38" l="1"/>
  <c r="AB119" i="38"/>
  <c r="AI115" i="38"/>
  <c r="N114" i="38" l="1"/>
  <c r="AB120" i="38"/>
  <c r="U115" i="38"/>
  <c r="N113" i="38"/>
  <c r="AI116" i="38" l="1"/>
  <c r="U117" i="38"/>
  <c r="U116" i="38"/>
  <c r="N116" i="38" l="1"/>
  <c r="AI117" i="38"/>
  <c r="N115" i="38"/>
  <c r="U118" i="38"/>
  <c r="AI118" i="38" l="1"/>
  <c r="N118" i="38" l="1"/>
  <c r="U119" i="38"/>
  <c r="AI119" i="38"/>
  <c r="N117" i="38"/>
  <c r="AI120" i="38" l="1"/>
  <c r="N119" i="38"/>
  <c r="U120" i="38"/>
  <c r="N120" i="38" l="1"/>
  <c r="H93" i="33" l="1"/>
  <c r="G93" i="33" s="1"/>
  <c r="H94" i="33"/>
  <c r="G94" i="33" s="1"/>
  <c r="H85" i="33"/>
  <c r="G85" i="33" s="1"/>
  <c r="Q33" i="42"/>
  <c r="P33" i="42" s="1"/>
  <c r="O33" i="42" s="1"/>
  <c r="R33" i="42" s="1"/>
  <c r="Q34" i="42"/>
  <c r="P34" i="42" s="1"/>
  <c r="O34" i="42" s="1"/>
  <c r="R34" i="42" s="1"/>
  <c r="R36" i="38"/>
  <c r="R34" i="38"/>
  <c r="S34" i="38" s="1"/>
  <c r="H75" i="33"/>
  <c r="H71" i="33"/>
  <c r="R48" i="38"/>
  <c r="R35" i="38"/>
  <c r="S35" i="38" s="1"/>
  <c r="T35" i="38" s="1"/>
  <c r="H74" i="33"/>
  <c r="Q35" i="42"/>
  <c r="P35" i="42" s="1"/>
  <c r="O35" i="42" s="1"/>
  <c r="R35" i="42" s="1"/>
  <c r="H70" i="33"/>
  <c r="Q32" i="42"/>
  <c r="P32" i="42" s="1"/>
  <c r="O32" i="42" s="1"/>
  <c r="R32" i="42" s="1"/>
  <c r="R46" i="38"/>
  <c r="S46" i="38" s="1"/>
  <c r="T46" i="38" s="1"/>
  <c r="R49" i="38"/>
  <c r="S49" i="38" s="1"/>
  <c r="T49" i="38" s="1"/>
  <c r="Q49" i="38" s="1"/>
  <c r="U49" i="38" s="1"/>
  <c r="R37" i="38"/>
  <c r="H77" i="33"/>
  <c r="H73" i="33"/>
  <c r="R47" i="38"/>
  <c r="S47" i="38" s="1"/>
  <c r="T47" i="38" s="1"/>
  <c r="R45" i="38"/>
  <c r="S45" i="38" s="1"/>
  <c r="R38" i="38"/>
  <c r="S38" i="38" s="1"/>
  <c r="T38" i="38" s="1"/>
  <c r="Q38" i="38" s="1"/>
  <c r="U38" i="38" s="1"/>
  <c r="H76" i="33"/>
  <c r="H72" i="33"/>
  <c r="R63" i="33"/>
  <c r="R32" i="33"/>
  <c r="S32" i="33" s="1"/>
  <c r="T32" i="33" s="1"/>
  <c r="R38" i="33"/>
  <c r="S38" i="33" s="1"/>
  <c r="T38" i="33" s="1"/>
  <c r="U38" i="33" s="1"/>
  <c r="R34" i="33"/>
  <c r="S34" i="33" s="1"/>
  <c r="T34" i="33" s="1"/>
  <c r="R36" i="33"/>
  <c r="R39" i="33"/>
  <c r="S39" i="33" s="1"/>
  <c r="T39" i="33" s="1"/>
  <c r="U39" i="33" s="1"/>
  <c r="R33" i="33"/>
  <c r="R35" i="33"/>
  <c r="S35" i="33" s="1"/>
  <c r="T35" i="33" s="1"/>
  <c r="Q35" i="33" s="1"/>
  <c r="R31" i="33"/>
  <c r="R37" i="33"/>
  <c r="D65" i="33"/>
  <c r="E65" i="33" s="1"/>
  <c r="F65" i="33" s="1"/>
  <c r="E33" i="42"/>
  <c r="D33" i="42" s="1"/>
  <c r="C33" i="42"/>
  <c r="K34" i="38"/>
  <c r="D30" i="33"/>
  <c r="E30" i="33" s="1"/>
  <c r="F30" i="33" s="1"/>
  <c r="Y48" i="38"/>
  <c r="Z48" i="38" s="1"/>
  <c r="AA48" i="38" s="1"/>
  <c r="AF35" i="38"/>
  <c r="AG35" i="38" s="1"/>
  <c r="AH35" i="38" s="1"/>
  <c r="Y34" i="38"/>
  <c r="Z34" i="38" s="1"/>
  <c r="AA34" i="38" s="1"/>
  <c r="K36" i="38"/>
  <c r="K49" i="38"/>
  <c r="K45" i="38"/>
  <c r="D47" i="38"/>
  <c r="D45" i="38"/>
  <c r="E45" i="38" s="1"/>
  <c r="F45" i="38" s="1"/>
  <c r="D35" i="38"/>
  <c r="D48" i="38"/>
  <c r="E48" i="38" s="1"/>
  <c r="F48" i="38" s="1"/>
  <c r="Y47" i="38"/>
  <c r="Z47" i="38" s="1"/>
  <c r="AA47" i="38" s="1"/>
  <c r="Y37" i="38"/>
  <c r="Z37" i="38" s="1"/>
  <c r="AA37" i="38" s="1"/>
  <c r="K35" i="38"/>
  <c r="K48" i="38"/>
  <c r="D36" i="38"/>
  <c r="E36" i="38" s="1"/>
  <c r="Y46" i="38"/>
  <c r="Z46" i="38" s="1"/>
  <c r="AA46" i="38" s="1"/>
  <c r="Y36" i="38"/>
  <c r="Z36" i="38" s="1"/>
  <c r="AA36" i="38" s="1"/>
  <c r="K38" i="38"/>
  <c r="K47" i="38"/>
  <c r="L47" i="38" s="1"/>
  <c r="M47" i="38" s="1"/>
  <c r="D46" i="38"/>
  <c r="E46" i="38" s="1"/>
  <c r="D37" i="38"/>
  <c r="E37" i="38" s="1"/>
  <c r="F37" i="38" s="1"/>
  <c r="Y45" i="38"/>
  <c r="Z45" i="38" s="1"/>
  <c r="AA45" i="38" s="1"/>
  <c r="Y35" i="38"/>
  <c r="Z35" i="38" s="1"/>
  <c r="AA35" i="38" s="1"/>
  <c r="K37" i="38"/>
  <c r="K46" i="38"/>
  <c r="L46" i="38" s="1"/>
  <c r="D34" i="38"/>
  <c r="E34" i="38" s="1"/>
  <c r="F34" i="38" s="1"/>
  <c r="Q43" i="42"/>
  <c r="P43" i="42" s="1"/>
  <c r="O43" i="42" s="1"/>
  <c r="H79" i="33"/>
  <c r="G79" i="33" s="1"/>
  <c r="E34" i="42"/>
  <c r="D34" i="42" s="1"/>
  <c r="C34" i="42"/>
  <c r="K32" i="33"/>
  <c r="D31" i="33"/>
  <c r="K33" i="33"/>
  <c r="D32" i="33"/>
  <c r="D33" i="33"/>
  <c r="D34" i="33"/>
  <c r="K35" i="33"/>
  <c r="K34" i="33"/>
  <c r="K31" i="33"/>
  <c r="K30" i="33"/>
  <c r="Q42" i="42"/>
  <c r="P42" i="42" s="1"/>
  <c r="O42" i="42" s="1"/>
  <c r="Q41" i="42"/>
  <c r="P41" i="42" s="1"/>
  <c r="O41" i="42" s="1"/>
  <c r="R41" i="42" s="1"/>
  <c r="H83" i="33"/>
  <c r="H81" i="33"/>
  <c r="H80" i="33"/>
  <c r="H82" i="33"/>
  <c r="R48" i="33"/>
  <c r="K51" i="33"/>
  <c r="K54" i="33"/>
  <c r="L54" i="33" s="1"/>
  <c r="K49" i="33"/>
  <c r="K52" i="33"/>
  <c r="K56" i="33"/>
  <c r="K55" i="33"/>
  <c r="K58" i="33"/>
  <c r="K50" i="33"/>
  <c r="K53" i="33"/>
  <c r="K57" i="33"/>
  <c r="K48" i="33"/>
  <c r="R64" i="33"/>
  <c r="R65" i="33"/>
  <c r="D53" i="33"/>
  <c r="D49" i="33"/>
  <c r="D52" i="33"/>
  <c r="D48" i="33"/>
  <c r="D51" i="33"/>
  <c r="D50" i="33"/>
  <c r="D63" i="33"/>
  <c r="D64" i="33"/>
  <c r="R49" i="33"/>
  <c r="R50" i="33"/>
  <c r="R51" i="33"/>
  <c r="AF37" i="38"/>
  <c r="AG37" i="38" s="1"/>
  <c r="AH37" i="38" s="1"/>
  <c r="AF34" i="38"/>
  <c r="AG34" i="38" s="1"/>
  <c r="AH34" i="38" s="1"/>
  <c r="AF47" i="38"/>
  <c r="AG47" i="38" s="1"/>
  <c r="AH47" i="38" s="1"/>
  <c r="AF48" i="38"/>
  <c r="AG48" i="38" s="1"/>
  <c r="AH48" i="38" s="1"/>
  <c r="AF45" i="38"/>
  <c r="AG45" i="38" s="1"/>
  <c r="AH45" i="38" s="1"/>
  <c r="AF36" i="38"/>
  <c r="AG36" i="38" s="1"/>
  <c r="AH36" i="38" s="1"/>
  <c r="AF46" i="38"/>
  <c r="AG46" i="38" s="1"/>
  <c r="AH46" i="38" s="1"/>
  <c r="H88" i="33"/>
  <c r="G88" i="33" s="1"/>
  <c r="F88" i="33" s="1"/>
  <c r="Q45" i="42"/>
  <c r="P45" i="42" s="1"/>
  <c r="O45" i="42" s="1"/>
  <c r="R45" i="42" s="1"/>
  <c r="Q38" i="42"/>
  <c r="P38" i="42" s="1"/>
  <c r="O38" i="42" s="1"/>
  <c r="R38" i="42" s="1"/>
  <c r="Q37" i="42"/>
  <c r="P37" i="42" s="1"/>
  <c r="O37" i="42" s="1"/>
  <c r="R37" i="42" s="1"/>
  <c r="Q40" i="42"/>
  <c r="P40" i="42" s="1"/>
  <c r="O40" i="42" s="1"/>
  <c r="R40" i="42" s="1"/>
  <c r="Q46" i="42"/>
  <c r="Q39" i="42"/>
  <c r="Q44" i="42"/>
  <c r="P44" i="42" s="1"/>
  <c r="O44" i="42" s="1"/>
  <c r="R44" i="42" s="1"/>
  <c r="Q36" i="42"/>
  <c r="P36" i="42" s="1"/>
  <c r="O36" i="42" s="1"/>
  <c r="R36" i="42" s="1"/>
  <c r="C35" i="42"/>
  <c r="C36" i="42"/>
  <c r="E36" i="42"/>
  <c r="D36" i="42" s="1"/>
  <c r="E35" i="42"/>
  <c r="D35" i="42" s="1"/>
  <c r="H95" i="33"/>
  <c r="H86" i="33"/>
  <c r="G86" i="33" s="1"/>
  <c r="G87" i="33" l="1"/>
  <c r="F85" i="33"/>
  <c r="J85" i="33" s="1"/>
  <c r="F86" i="33"/>
  <c r="J86" i="33" s="1"/>
  <c r="G76" i="33"/>
  <c r="F76" i="33" s="1"/>
  <c r="G70" i="33"/>
  <c r="F70" i="33" s="1"/>
  <c r="F93" i="33"/>
  <c r="J93" i="33" s="1"/>
  <c r="G73" i="33"/>
  <c r="F73" i="33" s="1"/>
  <c r="G71" i="33"/>
  <c r="F71" i="33" s="1"/>
  <c r="F94" i="33"/>
  <c r="J94" i="33" s="1"/>
  <c r="G72" i="33"/>
  <c r="F72" i="33" s="1"/>
  <c r="G77" i="33"/>
  <c r="F77" i="33" s="1"/>
  <c r="G74" i="33"/>
  <c r="F74" i="33" s="1"/>
  <c r="G75" i="33"/>
  <c r="F75" i="33" s="1"/>
  <c r="T45" i="38"/>
  <c r="Q45" i="38" s="1"/>
  <c r="S37" i="38"/>
  <c r="T37" i="38" s="1"/>
  <c r="S36" i="38"/>
  <c r="T36" i="38" s="1"/>
  <c r="R43" i="38"/>
  <c r="Q35" i="38"/>
  <c r="U35" i="38" s="1"/>
  <c r="R32" i="38"/>
  <c r="Q47" i="38"/>
  <c r="U47" i="38" s="1"/>
  <c r="T34" i="38"/>
  <c r="Q34" i="38" s="1"/>
  <c r="Q46" i="38"/>
  <c r="U46" i="38" s="1"/>
  <c r="S48" i="38"/>
  <c r="T48" i="38" s="1"/>
  <c r="U35" i="33"/>
  <c r="Q34" i="33"/>
  <c r="U34" i="33"/>
  <c r="S33" i="33"/>
  <c r="T33" i="33" s="1"/>
  <c r="U33" i="33" s="1"/>
  <c r="Q38" i="33"/>
  <c r="S37" i="33"/>
  <c r="T37" i="33" s="1"/>
  <c r="U32" i="33"/>
  <c r="Q32" i="33"/>
  <c r="S31" i="33"/>
  <c r="T31" i="33" s="1"/>
  <c r="U31" i="33" s="1"/>
  <c r="S36" i="33"/>
  <c r="T36" i="33" s="1"/>
  <c r="S30" i="33"/>
  <c r="S63" i="33"/>
  <c r="T63" i="33" s="1"/>
  <c r="Q63" i="33" s="1"/>
  <c r="C65" i="33"/>
  <c r="G65" i="33"/>
  <c r="F33" i="42"/>
  <c r="P39" i="42"/>
  <c r="O39" i="42" s="1"/>
  <c r="E34" i="33"/>
  <c r="F34" i="33" s="1"/>
  <c r="E31" i="33"/>
  <c r="F31" i="33" s="1"/>
  <c r="G81" i="33"/>
  <c r="F81" i="33" s="1"/>
  <c r="J81" i="33" s="1"/>
  <c r="M30" i="33"/>
  <c r="E33" i="33"/>
  <c r="F33" i="33" s="1"/>
  <c r="L32" i="33"/>
  <c r="H87" i="33"/>
  <c r="G80" i="33"/>
  <c r="F80" i="33" s="1"/>
  <c r="J80" i="33" s="1"/>
  <c r="L35" i="33"/>
  <c r="F79" i="33"/>
  <c r="J79" i="33" s="1"/>
  <c r="H84" i="33"/>
  <c r="E88" i="33"/>
  <c r="J88" i="33"/>
  <c r="G83" i="33"/>
  <c r="F83" i="33" s="1"/>
  <c r="J83" i="33" s="1"/>
  <c r="L31" i="33"/>
  <c r="E32" i="33"/>
  <c r="F32" i="33" s="1"/>
  <c r="G30" i="33"/>
  <c r="G82" i="33"/>
  <c r="F82" i="33" s="1"/>
  <c r="J82" i="33" s="1"/>
  <c r="L34" i="33"/>
  <c r="L33" i="33"/>
  <c r="S48" i="33"/>
  <c r="T48" i="33" s="1"/>
  <c r="C37" i="38"/>
  <c r="C45" i="38"/>
  <c r="G45" i="38" s="1"/>
  <c r="C34" i="38"/>
  <c r="G34" i="38" s="1"/>
  <c r="C48" i="38"/>
  <c r="G48" i="38" s="1"/>
  <c r="F34" i="42"/>
  <c r="M31" i="33"/>
  <c r="L30" i="33"/>
  <c r="M32" i="33"/>
  <c r="F36" i="38"/>
  <c r="C36" i="38" s="1"/>
  <c r="M35" i="33"/>
  <c r="M33" i="33"/>
  <c r="M34" i="33"/>
  <c r="L35" i="38"/>
  <c r="M35" i="38" s="1"/>
  <c r="L48" i="38"/>
  <c r="M48" i="38" s="1"/>
  <c r="L38" i="38"/>
  <c r="M38" i="38" s="1"/>
  <c r="L36" i="38"/>
  <c r="M36" i="38" s="1"/>
  <c r="L45" i="38"/>
  <c r="K43" i="38"/>
  <c r="L37" i="38"/>
  <c r="M37" i="38" s="1"/>
  <c r="J37" i="38" s="1"/>
  <c r="N37" i="38" s="1"/>
  <c r="L34" i="38"/>
  <c r="K32" i="38"/>
  <c r="M46" i="38"/>
  <c r="L49" i="38"/>
  <c r="M49" i="38" s="1"/>
  <c r="E35" i="38"/>
  <c r="F35" i="38" s="1"/>
  <c r="E63" i="33"/>
  <c r="F63" i="33" s="1"/>
  <c r="S64" i="33"/>
  <c r="T64" i="33" s="1"/>
  <c r="L50" i="33"/>
  <c r="L55" i="33"/>
  <c r="M51" i="33"/>
  <c r="E50" i="33"/>
  <c r="F50" i="33" s="1"/>
  <c r="E52" i="33"/>
  <c r="F52" i="33" s="1"/>
  <c r="G52" i="33" s="1"/>
  <c r="L48" i="33"/>
  <c r="M58" i="33"/>
  <c r="L52" i="33"/>
  <c r="E49" i="33"/>
  <c r="F49" i="33" s="1"/>
  <c r="E53" i="33"/>
  <c r="F53" i="33" s="1"/>
  <c r="L57" i="33"/>
  <c r="L49" i="33"/>
  <c r="E64" i="33"/>
  <c r="F64" i="33" s="1"/>
  <c r="E51" i="33"/>
  <c r="F51" i="33" s="1"/>
  <c r="S65" i="33"/>
  <c r="T65" i="33" s="1"/>
  <c r="L53" i="33"/>
  <c r="L56" i="33"/>
  <c r="M54" i="33"/>
  <c r="N54" i="33" s="1"/>
  <c r="S49" i="33"/>
  <c r="T49" i="33" s="1"/>
  <c r="E48" i="33"/>
  <c r="F48" i="33" s="1"/>
  <c r="S51" i="33"/>
  <c r="T51" i="33" s="1"/>
  <c r="S50" i="33"/>
  <c r="T50" i="33" s="1"/>
  <c r="M57" i="33"/>
  <c r="M50" i="33"/>
  <c r="M53" i="33"/>
  <c r="M52" i="33"/>
  <c r="M48" i="33"/>
  <c r="M55" i="33"/>
  <c r="M56" i="33"/>
  <c r="M49" i="33"/>
  <c r="L58" i="33"/>
  <c r="L51" i="33"/>
  <c r="AE34" i="38"/>
  <c r="AI34" i="38" s="1"/>
  <c r="P46" i="42"/>
  <c r="O46" i="42" s="1"/>
  <c r="R46" i="42" s="1"/>
  <c r="X46" i="38"/>
  <c r="AB46" i="38" s="1"/>
  <c r="AF43" i="38"/>
  <c r="AE48" i="38"/>
  <c r="AI48" i="38" s="1"/>
  <c r="F35" i="42"/>
  <c r="X37" i="38"/>
  <c r="AB37" i="38" s="1"/>
  <c r="X48" i="38"/>
  <c r="AB48" i="38" s="1"/>
  <c r="F36" i="42"/>
  <c r="G95" i="33"/>
  <c r="K46" i="33"/>
  <c r="R61" i="33"/>
  <c r="H96" i="33"/>
  <c r="E72" i="33" l="1"/>
  <c r="E71" i="33"/>
  <c r="E85" i="33"/>
  <c r="E76" i="33"/>
  <c r="E75" i="33"/>
  <c r="E80" i="33"/>
  <c r="E73" i="33"/>
  <c r="E79" i="33"/>
  <c r="E74" i="33"/>
  <c r="E86" i="33"/>
  <c r="E94" i="33"/>
  <c r="E83" i="33"/>
  <c r="E81" i="33"/>
  <c r="E77" i="33"/>
  <c r="E82" i="33"/>
  <c r="E70" i="33"/>
  <c r="E93" i="33"/>
  <c r="T30" i="33"/>
  <c r="U30" i="33" s="1"/>
  <c r="U34" i="38"/>
  <c r="U45" i="38"/>
  <c r="Q36" i="38"/>
  <c r="U36" i="38" s="1"/>
  <c r="S32" i="38"/>
  <c r="T32" i="38"/>
  <c r="T43" i="38"/>
  <c r="Q48" i="38"/>
  <c r="U48" i="38" s="1"/>
  <c r="Q37" i="38"/>
  <c r="U37" i="38" s="1"/>
  <c r="S43" i="38"/>
  <c r="U36" i="33"/>
  <c r="Q36" i="33"/>
  <c r="U63" i="33"/>
  <c r="Q31" i="33"/>
  <c r="Q37" i="33"/>
  <c r="Q33" i="33"/>
  <c r="U37" i="33"/>
  <c r="Q51" i="33"/>
  <c r="Q48" i="33"/>
  <c r="N35" i="33"/>
  <c r="N32" i="33"/>
  <c r="N30" i="33"/>
  <c r="N33" i="33"/>
  <c r="R39" i="42"/>
  <c r="G33" i="33"/>
  <c r="N34" i="33"/>
  <c r="N31" i="33"/>
  <c r="G31" i="33"/>
  <c r="J84" i="33"/>
  <c r="H89" i="33"/>
  <c r="G34" i="33"/>
  <c r="G32" i="33"/>
  <c r="N58" i="33"/>
  <c r="U48" i="33"/>
  <c r="G48" i="33"/>
  <c r="N48" i="33"/>
  <c r="C35" i="38"/>
  <c r="G35" i="38" s="1"/>
  <c r="J46" i="38"/>
  <c r="N46" i="38" s="1"/>
  <c r="M34" i="38"/>
  <c r="L32" i="38"/>
  <c r="J38" i="38"/>
  <c r="N38" i="38" s="1"/>
  <c r="J48" i="38"/>
  <c r="N48" i="38" s="1"/>
  <c r="M45" i="38"/>
  <c r="M43" i="38" s="1"/>
  <c r="L43" i="38"/>
  <c r="J49" i="38"/>
  <c r="N49" i="38" s="1"/>
  <c r="J36" i="38"/>
  <c r="N36" i="38" s="1"/>
  <c r="J47" i="38"/>
  <c r="N47" i="38" s="1"/>
  <c r="J35" i="38"/>
  <c r="N35" i="38" s="1"/>
  <c r="N51" i="33"/>
  <c r="Q64" i="33"/>
  <c r="T61" i="33"/>
  <c r="N53" i="33"/>
  <c r="S61" i="33"/>
  <c r="N56" i="33"/>
  <c r="G64" i="33"/>
  <c r="N57" i="33"/>
  <c r="N52" i="33"/>
  <c r="U65" i="33"/>
  <c r="G51" i="33"/>
  <c r="N49" i="33"/>
  <c r="N55" i="33"/>
  <c r="N50" i="33"/>
  <c r="G49" i="33"/>
  <c r="G50" i="33"/>
  <c r="G63" i="33"/>
  <c r="U49" i="33"/>
  <c r="U50" i="33"/>
  <c r="G53" i="33"/>
  <c r="U51" i="33"/>
  <c r="U64" i="33"/>
  <c r="X47" i="38"/>
  <c r="AB47" i="38" s="1"/>
  <c r="AE46" i="38"/>
  <c r="AI46" i="38" s="1"/>
  <c r="AE37" i="38"/>
  <c r="AI37" i="38" s="1"/>
  <c r="G36" i="38"/>
  <c r="D32" i="38"/>
  <c r="AG43" i="38"/>
  <c r="AE45" i="38"/>
  <c r="AI45" i="38" s="1"/>
  <c r="AE47" i="38"/>
  <c r="AI47" i="38" s="1"/>
  <c r="Y32" i="38"/>
  <c r="AF32" i="38"/>
  <c r="AH43" i="38"/>
  <c r="F95" i="33"/>
  <c r="E95" i="33" s="1"/>
  <c r="Q30" i="33" l="1"/>
  <c r="R19" i="38"/>
  <c r="U43" i="38"/>
  <c r="R18" i="38"/>
  <c r="Q43" i="38"/>
  <c r="Q32" i="38"/>
  <c r="U32" i="38"/>
  <c r="J95" i="33"/>
  <c r="M32" i="38"/>
  <c r="J34" i="38"/>
  <c r="J45" i="38"/>
  <c r="U61" i="33"/>
  <c r="AF20" i="38"/>
  <c r="AI43" i="38"/>
  <c r="AG32" i="38"/>
  <c r="AH32" i="38"/>
  <c r="G37" i="38"/>
  <c r="X36" i="38"/>
  <c r="AB36" i="38" s="1"/>
  <c r="AE35" i="38"/>
  <c r="AI35" i="38" s="1"/>
  <c r="X35" i="38"/>
  <c r="AB35" i="38" s="1"/>
  <c r="AE43" i="38"/>
  <c r="AE36" i="38"/>
  <c r="AI36" i="38" s="1"/>
  <c r="N45" i="38" l="1"/>
  <c r="N43" i="38" s="1"/>
  <c r="K18" i="38"/>
  <c r="J43" i="38"/>
  <c r="N34" i="38"/>
  <c r="N32" i="38" s="1"/>
  <c r="K17" i="38"/>
  <c r="J32" i="38"/>
  <c r="D16" i="38" l="1"/>
  <c r="AI32" i="38"/>
  <c r="AF19" i="38"/>
  <c r="AE32" i="38"/>
  <c r="Q65" i="33" l="1"/>
  <c r="Q61" i="33" s="1"/>
  <c r="J72" i="33" l="1"/>
  <c r="R43" i="42"/>
  <c r="R42" i="42"/>
  <c r="R46" i="33"/>
  <c r="C49" i="33"/>
  <c r="C48" i="33"/>
  <c r="C51" i="33"/>
  <c r="J15" i="33"/>
  <c r="J19" i="33"/>
  <c r="C16" i="33"/>
  <c r="Q14" i="33" l="1"/>
  <c r="Q19" i="33"/>
  <c r="Q12" i="33"/>
  <c r="Q16" i="33"/>
  <c r="J70" i="33"/>
  <c r="F87" i="33"/>
  <c r="J87" i="33"/>
  <c r="R10" i="33"/>
  <c r="D10" i="33"/>
  <c r="S46" i="33"/>
  <c r="K10" i="33"/>
  <c r="R28" i="33"/>
  <c r="D28" i="33"/>
  <c r="K28" i="33"/>
  <c r="C64" i="33"/>
  <c r="C63" i="33"/>
  <c r="Q49" i="33"/>
  <c r="Q50" i="33"/>
  <c r="C53" i="33"/>
  <c r="C50" i="33"/>
  <c r="C52" i="33"/>
  <c r="J33" i="33"/>
  <c r="J34" i="33"/>
  <c r="J32" i="33"/>
  <c r="J35" i="33"/>
  <c r="C18" i="33"/>
  <c r="J21" i="33"/>
  <c r="J14" i="33"/>
  <c r="J17" i="33"/>
  <c r="J13" i="33"/>
  <c r="C15" i="33"/>
  <c r="C17" i="33"/>
  <c r="Q13" i="33" l="1"/>
  <c r="Q18" i="33"/>
  <c r="Q15" i="33"/>
  <c r="Q17" i="33"/>
  <c r="J76" i="33"/>
  <c r="J77" i="33"/>
  <c r="J71" i="33"/>
  <c r="J73" i="33"/>
  <c r="J74" i="33"/>
  <c r="J75" i="33"/>
  <c r="Q46" i="33"/>
  <c r="G78" i="33"/>
  <c r="J96" i="33"/>
  <c r="G96" i="33"/>
  <c r="G84" i="33"/>
  <c r="C34" i="33"/>
  <c r="E28" i="33"/>
  <c r="T46" i="33"/>
  <c r="C12" i="33"/>
  <c r="S28" i="33"/>
  <c r="F10" i="33"/>
  <c r="E10" i="33"/>
  <c r="U46" i="33"/>
  <c r="C32" i="33"/>
  <c r="L10" i="33"/>
  <c r="L28" i="33"/>
  <c r="C31" i="33"/>
  <c r="C33" i="33"/>
  <c r="S10" i="33"/>
  <c r="F78" i="33"/>
  <c r="E87" i="33"/>
  <c r="M28" i="33"/>
  <c r="J31" i="33"/>
  <c r="T28" i="33"/>
  <c r="F28" i="33"/>
  <c r="C14" i="33"/>
  <c r="J20" i="33"/>
  <c r="J16" i="33"/>
  <c r="J18" i="33"/>
  <c r="J89" i="33" l="1"/>
  <c r="J78" i="33"/>
  <c r="G89" i="33"/>
  <c r="E78" i="33"/>
  <c r="C13" i="33"/>
  <c r="C10" i="33" s="1"/>
  <c r="F84" i="33"/>
  <c r="F89" i="33" s="1"/>
  <c r="E84" i="33"/>
  <c r="F96" i="33"/>
  <c r="Q28" i="33"/>
  <c r="G10" i="33"/>
  <c r="Q10" i="33"/>
  <c r="T10" i="33"/>
  <c r="U10" i="33"/>
  <c r="N10" i="33"/>
  <c r="M10" i="33"/>
  <c r="J12" i="33"/>
  <c r="J10" i="33" s="1"/>
  <c r="C30" i="33"/>
  <c r="C28" i="33" s="1"/>
  <c r="J30" i="33"/>
  <c r="J28" i="33" s="1"/>
  <c r="N28" i="33"/>
  <c r="U28" i="33"/>
  <c r="G28" i="33"/>
  <c r="E89" i="33" l="1"/>
  <c r="C39" i="33"/>
  <c r="E39" i="33"/>
  <c r="E21" i="33"/>
  <c r="C21" i="33"/>
  <c r="E96" i="33"/>
  <c r="M46" i="33" l="1"/>
  <c r="J48" i="33"/>
  <c r="J57" i="33"/>
  <c r="J50" i="33"/>
  <c r="J52" i="33"/>
  <c r="J53" i="33"/>
  <c r="L46" i="33"/>
  <c r="J55" i="33"/>
  <c r="J49" i="33"/>
  <c r="J58" i="33"/>
  <c r="J54" i="33"/>
  <c r="J51" i="33"/>
  <c r="J56" i="33"/>
  <c r="J46" i="33" l="1"/>
  <c r="N46" i="33"/>
  <c r="E32" i="38" l="1"/>
  <c r="F32" i="38" l="1"/>
  <c r="G32" i="38"/>
  <c r="C32" i="38" l="1"/>
  <c r="AA43" i="38"/>
  <c r="Y43" i="38"/>
  <c r="X45" i="38" l="1"/>
  <c r="AB45" i="38" s="1"/>
  <c r="Z43" i="38"/>
  <c r="Y19" i="38" l="1"/>
  <c r="X43" i="38"/>
  <c r="AA32" i="38"/>
  <c r="Z32" i="38"/>
  <c r="AB43" i="38" l="1"/>
  <c r="X34" i="38"/>
  <c r="AB34" i="38" s="1"/>
  <c r="Y18" i="38" l="1"/>
  <c r="X32" i="38"/>
  <c r="AA3" i="38" s="1"/>
  <c r="AB32" i="38" l="1"/>
  <c r="X3" i="38" s="1"/>
  <c r="E47" i="38" l="1"/>
  <c r="F47" i="38" l="1"/>
  <c r="C47" i="38" s="1"/>
  <c r="G47" i="38" s="1"/>
  <c r="E43" i="38"/>
  <c r="F46" i="38"/>
  <c r="D43" i="38"/>
  <c r="F43" i="38" l="1"/>
  <c r="C46" i="38"/>
  <c r="C43" i="38" l="1"/>
  <c r="I3" i="38" s="1"/>
  <c r="G46" i="38"/>
  <c r="G43" i="38" l="1"/>
  <c r="F3" i="38" s="1"/>
  <c r="D17" i="38"/>
</calcChain>
</file>

<file path=xl/sharedStrings.xml><?xml version="1.0" encoding="utf-8"?>
<sst xmlns="http://schemas.openxmlformats.org/spreadsheetml/2006/main" count="64012" uniqueCount="18802">
  <si>
    <t>47FE</t>
  </si>
  <si>
    <t>407 FIRE WOOD EMPTY</t>
  </si>
  <si>
    <t>47FW</t>
  </si>
  <si>
    <t>407 FIRE WOOD NOT FUMIGATED</t>
  </si>
  <si>
    <t>77FG</t>
  </si>
  <si>
    <t>707 FIRE WOOD FUMIGATED</t>
  </si>
  <si>
    <t>77FW</t>
  </si>
  <si>
    <t>707 FIRE WOOD NOT FUMIGATED</t>
  </si>
  <si>
    <t>87FG</t>
  </si>
  <si>
    <t>807 FIRE WOOD FUMIGATED</t>
  </si>
  <si>
    <t>87FW</t>
  </si>
  <si>
    <t>807 FIRE WOOD NOT FUMIGATED</t>
  </si>
  <si>
    <t>APKY</t>
  </si>
  <si>
    <t>ABBOTT LAB PKY TRL</t>
  </si>
  <si>
    <t>B101</t>
  </si>
  <si>
    <t>B201</t>
  </si>
  <si>
    <t>B201 FLORAL BACKHAUL</t>
  </si>
  <si>
    <t>B202</t>
  </si>
  <si>
    <t>B202 MEAT BACKHAUL</t>
  </si>
  <si>
    <t>B203</t>
  </si>
  <si>
    <t>B203 COMBO BACKHAUL</t>
  </si>
  <si>
    <t>B205</t>
  </si>
  <si>
    <t>B205 FROZEN BACKHAUL</t>
  </si>
  <si>
    <t>B206</t>
  </si>
  <si>
    <t>B206 PDC BACKHAUL</t>
  </si>
  <si>
    <t>B208</t>
  </si>
  <si>
    <t>B209</t>
  </si>
  <si>
    <t>B209 PRODUCE BACKHAUL</t>
  </si>
  <si>
    <t>B222</t>
  </si>
  <si>
    <t>B27M</t>
  </si>
  <si>
    <t>B27M GROCERY BACKHAUL TO MAYFLOWER</t>
  </si>
  <si>
    <t>B307</t>
  </si>
  <si>
    <t>B307 CC GROCERY BACKHAUL</t>
  </si>
  <si>
    <t>B322</t>
  </si>
  <si>
    <t>B403</t>
  </si>
  <si>
    <t>B403 COMBO BACKHAUL TEMPLE</t>
  </si>
  <si>
    <t>B404</t>
  </si>
  <si>
    <t>B404 GM BACKHAUL</t>
  </si>
  <si>
    <t>B407</t>
  </si>
  <si>
    <t>B44M</t>
  </si>
  <si>
    <t>B44M GM BACKHAUL TO MAYFLOWER</t>
  </si>
  <si>
    <t>B507</t>
  </si>
  <si>
    <t>B57M</t>
  </si>
  <si>
    <t>B635</t>
  </si>
  <si>
    <t>B635 SNACK PLANT BACKHAUL</t>
  </si>
  <si>
    <t>B703</t>
  </si>
  <si>
    <t>B705</t>
  </si>
  <si>
    <t>B705 HOUSTON FROZEN BACKHAUL</t>
  </si>
  <si>
    <t>B706</t>
  </si>
  <si>
    <t>B706 HOUSTON PDC BACKHAUL</t>
  </si>
  <si>
    <t>B707</t>
  </si>
  <si>
    <t>B707 HOUSTON DRY BACKHAUL</t>
  </si>
  <si>
    <t>B709</t>
  </si>
  <si>
    <t>B722</t>
  </si>
  <si>
    <t>B807</t>
  </si>
  <si>
    <t>B807 WESLACO BACKHAUL</t>
  </si>
  <si>
    <t>BANA</t>
  </si>
  <si>
    <t>BBTS</t>
  </si>
  <si>
    <t>BINS</t>
  </si>
  <si>
    <t>BINS PRODUCE BINS</t>
  </si>
  <si>
    <t>BLUX</t>
  </si>
  <si>
    <t>BLUX FROZEN</t>
  </si>
  <si>
    <t>BLVD</t>
  </si>
  <si>
    <t>BLVD LOW VELOCITY BACKHAUL</t>
  </si>
  <si>
    <t>BMLK</t>
  </si>
  <si>
    <t>COTR</t>
  </si>
  <si>
    <t>CAFÉ ON THE RUN</t>
  </si>
  <si>
    <t>D206</t>
  </si>
  <si>
    <t>PDC DAMAGED PRODUCT</t>
  </si>
  <si>
    <t>D222</t>
  </si>
  <si>
    <t>DPEC</t>
  </si>
  <si>
    <t>DAMAGED PECO LOAD</t>
  </si>
  <si>
    <t>G202</t>
  </si>
  <si>
    <t>G202 MERGE WITH MEAT PLANT</t>
  </si>
  <si>
    <t>G203</t>
  </si>
  <si>
    <t>G203 MERGE WITH COMBO</t>
  </si>
  <si>
    <t>G205</t>
  </si>
  <si>
    <t>G205 MERGE WITH FROZEN</t>
  </si>
  <si>
    <t>G206</t>
  </si>
  <si>
    <t>G206 MERGE WITH PDC</t>
  </si>
  <si>
    <t>G209</t>
  </si>
  <si>
    <t>G209 MERGE WITH PRODUCE</t>
  </si>
  <si>
    <t>HDOG</t>
  </si>
  <si>
    <t>HDOG HOT DOG BUNS FOR 4TH OF JULY</t>
  </si>
  <si>
    <t>HOLD</t>
  </si>
  <si>
    <t>ICED</t>
  </si>
  <si>
    <t>DISASTER RELIEF ICE</t>
  </si>
  <si>
    <t>INST</t>
  </si>
  <si>
    <t>INST MEAT INSERTS</t>
  </si>
  <si>
    <t>KH23</t>
  </si>
  <si>
    <t>203 CROSS DOCK DSD</t>
  </si>
  <si>
    <t>KH25</t>
  </si>
  <si>
    <t>KH27</t>
  </si>
  <si>
    <t>207 CROSS DOCK DSD</t>
  </si>
  <si>
    <t>205 CROSS DOCK DSD</t>
  </si>
  <si>
    <t>KH44</t>
  </si>
  <si>
    <t>404 CROSS DOCK DSD</t>
  </si>
  <si>
    <t>KH75</t>
  </si>
  <si>
    <t>705 CROSS DOCK DSD</t>
  </si>
  <si>
    <t>MBOX</t>
  </si>
  <si>
    <t>MDGB</t>
  </si>
  <si>
    <t>MDMC</t>
  </si>
  <si>
    <t>MDMC DAMAGED MILK CRATES</t>
  </si>
  <si>
    <t>MFLT</t>
  </si>
  <si>
    <t>MHZD</t>
  </si>
  <si>
    <t>MHZD HAZARDOUS WASTE</t>
  </si>
  <si>
    <t>MLBL</t>
  </si>
  <si>
    <t>MPHB</t>
  </si>
  <si>
    <t>MPHC</t>
  </si>
  <si>
    <t>MPJG</t>
  </si>
  <si>
    <t>MPJG MILK CONTAINERS (JUGS)</t>
  </si>
  <si>
    <t>MWWD</t>
  </si>
  <si>
    <t>MWWD MISC STORAGE TO WALLY WORLD</t>
  </si>
  <si>
    <t>O404</t>
  </si>
  <si>
    <t>O404 OUT GOING GM LOAD</t>
  </si>
  <si>
    <t>O503</t>
  </si>
  <si>
    <t>O503 OUT GOING COMBO SEASONAL</t>
  </si>
  <si>
    <t>OA</t>
  </si>
  <si>
    <t>OB</t>
  </si>
  <si>
    <t>OA OUT GOING CLASS "A" PALLETS</t>
  </si>
  <si>
    <t>OB OUT GOING 4 WAY PALLETS</t>
  </si>
  <si>
    <t>OBTN</t>
  </si>
  <si>
    <t>OC</t>
  </si>
  <si>
    <t>OC OUT GOING CHEP PALLETS</t>
  </si>
  <si>
    <t>OFAD</t>
  </si>
  <si>
    <t>OFAD FOOD BANK ANIMAL DEFENSE</t>
  </si>
  <si>
    <t>OFBA</t>
  </si>
  <si>
    <t>OFBA FOOD BANK AUSTIN</t>
  </si>
  <si>
    <t>OFBC</t>
  </si>
  <si>
    <t>OFBD</t>
  </si>
  <si>
    <t>OFBC FOOD BANK CORPUS CHRISTI</t>
  </si>
  <si>
    <t>OFBD FOOD BANK NORTH TEXAS</t>
  </si>
  <si>
    <t>OFBE</t>
  </si>
  <si>
    <t>OFBE FOOD BANK ABILENE</t>
  </si>
  <si>
    <t>OFBF</t>
  </si>
  <si>
    <t>OFBF FOOD BANK FT WORTH</t>
  </si>
  <si>
    <t>OFBG</t>
  </si>
  <si>
    <t>OFBG FOOD BANK GALVESTON</t>
  </si>
  <si>
    <t>OFBH</t>
  </si>
  <si>
    <t>OFBH FOOD BANK HOUSTON</t>
  </si>
  <si>
    <t>OFBI</t>
  </si>
  <si>
    <t>OFBI FOOD BANK AMARILLO</t>
  </si>
  <si>
    <t>OFBJ</t>
  </si>
  <si>
    <t>OFBJ FOOD BANK SHREVEPORT</t>
  </si>
  <si>
    <t>OFBK</t>
  </si>
  <si>
    <t>OFBK FOOD BANK KILLEEN</t>
  </si>
  <si>
    <t>OFBL</t>
  </si>
  <si>
    <t>OFBL FOOD BANK LAREDO</t>
  </si>
  <si>
    <t>OFBM</t>
  </si>
  <si>
    <t>OFBM FOOD BANK MCALLEN</t>
  </si>
  <si>
    <t>OFBN</t>
  </si>
  <si>
    <t>OFBN FOOD BANK SAN ANGELO</t>
  </si>
  <si>
    <t>OFBO</t>
  </si>
  <si>
    <t>OFBO FOOD BANK BEAUMONT</t>
  </si>
  <si>
    <t>OFBR</t>
  </si>
  <si>
    <t>OFBR FOOD BANK EAST TEXAS REGIONAL</t>
  </si>
  <si>
    <t>OFBS</t>
  </si>
  <si>
    <t>OFBS FOOD BANK SAN ANTONIO</t>
  </si>
  <si>
    <t>OFBT</t>
  </si>
  <si>
    <t>OFBT FOOD BANK TARRANT COUNTY</t>
  </si>
  <si>
    <t>OFBU</t>
  </si>
  <si>
    <t>OFBU FOOD BANK LUBBOCK</t>
  </si>
  <si>
    <t>OFBV</t>
  </si>
  <si>
    <t>OFBV FOOD BANK VICTORIA</t>
  </si>
  <si>
    <t>OFBW</t>
  </si>
  <si>
    <t>OFBW FOOD BANK WACO</t>
  </si>
  <si>
    <t>OFBZ</t>
  </si>
  <si>
    <t>OFBZ FOOD BANK BRAZOS</t>
  </si>
  <si>
    <t>OGAR</t>
  </si>
  <si>
    <t>OGAR CHEP PALLETS FOR GARLAND TX</t>
  </si>
  <si>
    <t>OGPS</t>
  </si>
  <si>
    <t>OMCP</t>
  </si>
  <si>
    <t>OMCP RED MILK CRATES FOR HOUSTON</t>
  </si>
  <si>
    <t>OPEC</t>
  </si>
  <si>
    <t>OUT BOUND PECO</t>
  </si>
  <si>
    <t>OPKY</t>
  </si>
  <si>
    <t>OPKY PARKWAY OUT GOING LOAD</t>
  </si>
  <si>
    <t>PA</t>
  </si>
  <si>
    <t>PUBLIC AFFAIRS</t>
  </si>
  <si>
    <t>PBCY</t>
  </si>
  <si>
    <t>PDCM</t>
  </si>
  <si>
    <t>PDCM BROKEN PPDC PALLETS</t>
  </si>
  <si>
    <t>PMIX</t>
  </si>
  <si>
    <t>PMIX MIXED PALLETS</t>
  </si>
  <si>
    <t>POLY</t>
  </si>
  <si>
    <t>1/2 PLASTIC PRODUCE CRATES</t>
  </si>
  <si>
    <t>PREJ</t>
  </si>
  <si>
    <t>PRODUCE REJECTED/DAMAGED BACKHAUL</t>
  </si>
  <si>
    <t>PURG</t>
  </si>
  <si>
    <t>HOUSTON MISCELLANEOUS PLASTIC</t>
  </si>
  <si>
    <t>Q202</t>
  </si>
  <si>
    <t>Q203</t>
  </si>
  <si>
    <t>Q207</t>
  </si>
  <si>
    <t>GROCERY EQUIPMENT</t>
  </si>
  <si>
    <t>Q635</t>
  </si>
  <si>
    <t>SNACK PLANT EQUIPMENT</t>
  </si>
  <si>
    <t>FLEET EQUIPMENT</t>
  </si>
  <si>
    <t>QICE</t>
  </si>
  <si>
    <t>ICE CREAM PLANT EQUIPMENT</t>
  </si>
  <si>
    <t>R203</t>
  </si>
  <si>
    <t>STORE RETURN TO SA COMBO</t>
  </si>
  <si>
    <t>R205</t>
  </si>
  <si>
    <t>STORE RETURN TO SA FROZEN FOOD</t>
  </si>
  <si>
    <t>R206</t>
  </si>
  <si>
    <t>STORE RETURN TO SA PDC</t>
  </si>
  <si>
    <t>R207</t>
  </si>
  <si>
    <t>STGORE RETUN TO SA GROCERY</t>
  </si>
  <si>
    <t>R229</t>
  </si>
  <si>
    <t>R404</t>
  </si>
  <si>
    <t>STORE RETURN GM SAN MARCOS</t>
  </si>
  <si>
    <t>R505</t>
  </si>
  <si>
    <t>STORE RETURN TO SA FROZEN 2 505</t>
  </si>
  <si>
    <t>R507</t>
  </si>
  <si>
    <t>STORE RETURN TO SA SEASONAL</t>
  </si>
  <si>
    <t>R703</t>
  </si>
  <si>
    <t>STORE RETURN TO HRSC COMBO</t>
  </si>
  <si>
    <t>R705</t>
  </si>
  <si>
    <t>STORE RETURN TO HRSC FROZEN FOOD</t>
  </si>
  <si>
    <t>R706</t>
  </si>
  <si>
    <t>STORE RETURN TO HRSC PDC</t>
  </si>
  <si>
    <t>R707</t>
  </si>
  <si>
    <t>STORE RETURN TO HRSC GROCERY</t>
  </si>
  <si>
    <t>R709</t>
  </si>
  <si>
    <t>STORE RETURN TO HRSC PRODUCE</t>
  </si>
  <si>
    <t>R807</t>
  </si>
  <si>
    <t>STORE RETURN TO WESLACO</t>
  </si>
  <si>
    <t>RCAL</t>
  </si>
  <si>
    <t>RECALL PRODUCT</t>
  </si>
  <si>
    <t>RCGB</t>
  </si>
  <si>
    <t>RECY</t>
  </si>
  <si>
    <t>RECYCLABLE PALSTIC FOR VENDOR</t>
  </si>
  <si>
    <t>RMTO</t>
  </si>
  <si>
    <t>RMTO ORANGE MEAT CONTAINERS</t>
  </si>
  <si>
    <t>RMTW</t>
  </si>
  <si>
    <t>ORANGE MEAT CONTAINERS WASHED</t>
  </si>
  <si>
    <t>RPBL</t>
  </si>
  <si>
    <t>RPBL PLASTIC BALES</t>
  </si>
  <si>
    <t>RPCB</t>
  </si>
  <si>
    <t>RPCB POTATO CHIP BOX</t>
  </si>
  <si>
    <t>RRPC</t>
  </si>
  <si>
    <t>RETURNABLE REUSABLE PRODUCE CRATES</t>
  </si>
  <si>
    <t>RTED</t>
  </si>
  <si>
    <t>PREMIUM WHITE WOOD</t>
  </si>
  <si>
    <t>RTKY</t>
  </si>
  <si>
    <t>STORE RETURN TURKEYS</t>
  </si>
  <si>
    <t>RUPC</t>
  </si>
  <si>
    <t>RUPC UPC</t>
  </si>
  <si>
    <t>S209</t>
  </si>
  <si>
    <t>S209 EMPTY UPC BOXES</t>
  </si>
  <si>
    <t>S703</t>
  </si>
  <si>
    <t>STORAGE COMBO 703</t>
  </si>
  <si>
    <t>S705</t>
  </si>
  <si>
    <t>STORAGE 705</t>
  </si>
  <si>
    <t>S706</t>
  </si>
  <si>
    <t>STORAGE PDC PRODUCT</t>
  </si>
  <si>
    <t>S707</t>
  </si>
  <si>
    <t>GROCERY EMPTY UPS BOXES</t>
  </si>
  <si>
    <t>S709</t>
  </si>
  <si>
    <t>STORAGE 709</t>
  </si>
  <si>
    <t>SBOX</t>
  </si>
  <si>
    <t>SBOX SNACK PLANT SEPARATED BOXES</t>
  </si>
  <si>
    <t>T101</t>
  </si>
  <si>
    <t>T201</t>
  </si>
  <si>
    <t>T201 TRANSFER TO FLORAL</t>
  </si>
  <si>
    <t>T202</t>
  </si>
  <si>
    <t>T202 MEAT TRANSFER</t>
  </si>
  <si>
    <t>T203</t>
  </si>
  <si>
    <t>T203 TRANSFER TO COMBO</t>
  </si>
  <si>
    <t>T205</t>
  </si>
  <si>
    <t>T205 TRANSFER TO FROZEN FOOD</t>
  </si>
  <si>
    <t>T206</t>
  </si>
  <si>
    <t>T206 TRANSFER TO PDC</t>
  </si>
  <si>
    <t>T208</t>
  </si>
  <si>
    <t>T209</t>
  </si>
  <si>
    <t>T209 TRANSFER TO PRODUCE</t>
  </si>
  <si>
    <t>T222</t>
  </si>
  <si>
    <t>T27M</t>
  </si>
  <si>
    <t>T222 TRANSFER TO SA BAKERY</t>
  </si>
  <si>
    <t>T27M TRANSFER FROM GROCERY TO MAYFLOWER</t>
  </si>
  <si>
    <t>T307</t>
  </si>
  <si>
    <t>T307 TRANSFER FROM CC FWB TO CC GROCERY</t>
  </si>
  <si>
    <t>T403</t>
  </si>
  <si>
    <t>T403 TRANSFER TO TEMPLE COMBO</t>
  </si>
  <si>
    <t>T404</t>
  </si>
  <si>
    <t>T404 TRANSFER TO SAN MARCOS GM</t>
  </si>
  <si>
    <t>T407</t>
  </si>
  <si>
    <t>T407 TRANSFER TO TEMPLE GROCERY</t>
  </si>
  <si>
    <t>T44M</t>
  </si>
  <si>
    <t>T44M TRANSFER FROM GM TO MAYFLOWER</t>
  </si>
  <si>
    <t>T507</t>
  </si>
  <si>
    <t>T57M</t>
  </si>
  <si>
    <t>T635</t>
  </si>
  <si>
    <t>T635 SNACK PLANT TRANSFER</t>
  </si>
  <si>
    <t>T703</t>
  </si>
  <si>
    <t>T703 HOUSTONS COMBO WAREHOUSE</t>
  </si>
  <si>
    <t>T705</t>
  </si>
  <si>
    <t>T705 TRANSFER TO HOUSTON FROZEN</t>
  </si>
  <si>
    <t>T706</t>
  </si>
  <si>
    <t>T706 HOUSTON'S PDC</t>
  </si>
  <si>
    <t>T707</t>
  </si>
  <si>
    <t>T707 TRANSFER TO HOUSTON</t>
  </si>
  <si>
    <t>T709</t>
  </si>
  <si>
    <t>T709 PRODUCE TRANSFER TO HOUSTON</t>
  </si>
  <si>
    <t>T722</t>
  </si>
  <si>
    <t>T722 TRANSFER TO HOUSTON BAKERY</t>
  </si>
  <si>
    <t>TBKY</t>
  </si>
  <si>
    <t>TBKY TRANSFER TO SA BAKERY</t>
  </si>
  <si>
    <t>TDRY</t>
  </si>
  <si>
    <t>TFLO</t>
  </si>
  <si>
    <t>TRANSFER MDC STORAGE - REEFER LOAD ONLY</t>
  </si>
  <si>
    <t>TICM</t>
  </si>
  <si>
    <t>TICM ICE CREAM TRANSFER</t>
  </si>
  <si>
    <t>TICP</t>
  </si>
  <si>
    <t>TICP ICE CREAM PLANT TRANSFER</t>
  </si>
  <si>
    <t>TLCS</t>
  </si>
  <si>
    <t>TRANSFER TO VERSA COLD STORAGE (SA)</t>
  </si>
  <si>
    <t>TRCY</t>
  </si>
  <si>
    <t>TSED</t>
  </si>
  <si>
    <t>T25K</t>
  </si>
  <si>
    <t>T27K</t>
  </si>
  <si>
    <t>T44K</t>
  </si>
  <si>
    <t>T57K</t>
  </si>
  <si>
    <t>Delivery Ops</t>
  </si>
  <si>
    <t>BU</t>
  </si>
  <si>
    <t xml:space="preserve">Frozen </t>
  </si>
  <si>
    <t>PDC</t>
  </si>
  <si>
    <t xml:space="preserve">Grocery </t>
  </si>
  <si>
    <t>Snack Plant</t>
  </si>
  <si>
    <t>Corpus Terminal</t>
  </si>
  <si>
    <t>Public Affairs</t>
  </si>
  <si>
    <t>Traffic</t>
  </si>
  <si>
    <t>AUCT</t>
  </si>
  <si>
    <t>TMLK</t>
  </si>
  <si>
    <t>Trailer</t>
  </si>
  <si>
    <t>Carrier</t>
  </si>
  <si>
    <t>PO #</t>
  </si>
  <si>
    <t>Profile</t>
  </si>
  <si>
    <t>Gate In Time</t>
  </si>
  <si>
    <t>Owner</t>
  </si>
  <si>
    <t>Accrued Time</t>
  </si>
  <si>
    <t>Total Trailers</t>
  </si>
  <si>
    <t>Load Type Change</t>
  </si>
  <si>
    <t>Location</t>
  </si>
  <si>
    <t>Manufacturing</t>
  </si>
  <si>
    <t>Warehousing</t>
  </si>
  <si>
    <t>Transportation</t>
  </si>
  <si>
    <t>TOTALS</t>
  </si>
  <si>
    <t>Total over 24</t>
  </si>
  <si>
    <t>SM</t>
  </si>
  <si>
    <t>RDC</t>
  </si>
  <si>
    <t>B703 HOUSTON COMBO RDC BACKHAUL</t>
  </si>
  <si>
    <t>RDC EQUIPMENT</t>
  </si>
  <si>
    <t>Mexico</t>
  </si>
  <si>
    <t>Fleet</t>
  </si>
  <si>
    <t>Over 96 Hours</t>
  </si>
  <si>
    <t>Over 48 Hours</t>
  </si>
  <si>
    <t>Over 24 Hours</t>
  </si>
  <si>
    <t>B643</t>
  </si>
  <si>
    <t>BBTS BROKEN BLUE TRAYS</t>
  </si>
  <si>
    <t>BD37</t>
  </si>
  <si>
    <t>R27K</t>
  </si>
  <si>
    <t>W501</t>
  </si>
  <si>
    <t>Trailers not Over 24</t>
  </si>
  <si>
    <t>Trailers Not Over 24</t>
  </si>
  <si>
    <t>Hours Since Last Activity</t>
  </si>
  <si>
    <t>Code</t>
  </si>
  <si>
    <t>Desc</t>
  </si>
  <si>
    <t>BD27</t>
  </si>
  <si>
    <t>PDI</t>
  </si>
  <si>
    <t>Ice Cream</t>
  </si>
  <si>
    <t>T643</t>
  </si>
  <si>
    <t>RECYCLABLE PLASTIC BAGS</t>
  </si>
  <si>
    <t>DAMAGED GREEN TOTES</t>
  </si>
  <si>
    <t>PECO</t>
  </si>
  <si>
    <t>DGPS</t>
  </si>
  <si>
    <t>PECO 40" X 48" (PECO) RED PALLETS</t>
  </si>
  <si>
    <t>SA</t>
  </si>
  <si>
    <t>Weslaco</t>
  </si>
  <si>
    <t>Houston</t>
  </si>
  <si>
    <t>Temple</t>
  </si>
  <si>
    <t>27MT</t>
  </si>
  <si>
    <t>207 FIRE WOOD EMPTY</t>
  </si>
  <si>
    <t>47FG</t>
  </si>
  <si>
    <t>407 FIRE WOOD FUMIGATED</t>
  </si>
  <si>
    <t>77MT</t>
  </si>
  <si>
    <t>707 FIRE WOOD EMPTY</t>
  </si>
  <si>
    <t>87MT</t>
  </si>
  <si>
    <t>807 FIRE WOOD EMPTY</t>
  </si>
  <si>
    <t>BD87</t>
  </si>
  <si>
    <t>BREAK</t>
  </si>
  <si>
    <t>SPOTTERS BREAK</t>
  </si>
  <si>
    <t>DCS</t>
  </si>
  <si>
    <t>BUNK</t>
  </si>
  <si>
    <t>BUNK BACKHAUL DEPARTMENT UNKNOWN</t>
  </si>
  <si>
    <t>DMBLK</t>
  </si>
  <si>
    <t>DMBLK PALLET BLOCKERS</t>
  </si>
  <si>
    <t>EMTY</t>
  </si>
  <si>
    <t>EMTY EMPTY</t>
  </si>
  <si>
    <t>HDAY</t>
  </si>
  <si>
    <t>HOLIDAY LOCKDOWN</t>
  </si>
  <si>
    <t>HDAY1</t>
  </si>
  <si>
    <t>HDAY2</t>
  </si>
  <si>
    <t>HDAY3</t>
  </si>
  <si>
    <t>HDAY4</t>
  </si>
  <si>
    <t>HDAY5</t>
  </si>
  <si>
    <t>HMTY</t>
  </si>
  <si>
    <t>HOLIDAY DROP TRAILER</t>
  </si>
  <si>
    <t>HVND</t>
  </si>
  <si>
    <t>HOUSTON VENDOR TRAILERS</t>
  </si>
  <si>
    <t>IGPS</t>
  </si>
  <si>
    <t>IGPS PALLETS</t>
  </si>
  <si>
    <t>L507</t>
  </si>
  <si>
    <t>LOCK</t>
  </si>
  <si>
    <t>LOCK DOWN TRAILERS</t>
  </si>
  <si>
    <t>M404</t>
  </si>
  <si>
    <t>SAN MARCOS MERGE TO TEMPLE</t>
  </si>
  <si>
    <t>MBLK</t>
  </si>
  <si>
    <t>MBLK PALLET BLOCKERS</t>
  </si>
  <si>
    <t>MPIC</t>
  </si>
  <si>
    <t>MPIC PICNIC/RODEO</t>
  </si>
  <si>
    <t>MPRC</t>
  </si>
  <si>
    <t>PALLET CENTER CONSOLIDATION</t>
  </si>
  <si>
    <t>MSTO</t>
  </si>
  <si>
    <t>MSTO STORAGE</t>
  </si>
  <si>
    <t>O101</t>
  </si>
  <si>
    <t>O201</t>
  </si>
  <si>
    <t>O201 FLORAL OUT GOING LOAD</t>
  </si>
  <si>
    <t>O203</t>
  </si>
  <si>
    <t>O203 COMBO OUT GOING LOAD</t>
  </si>
  <si>
    <t>O205</t>
  </si>
  <si>
    <t>O205 FROZEN FOOD OUT GOING LOAD</t>
  </si>
  <si>
    <t>O206</t>
  </si>
  <si>
    <t>O206 PDC OUT GOING LOAD</t>
  </si>
  <si>
    <t>O209</t>
  </si>
  <si>
    <t>O209 PRODUCE OUT GOING LOAD</t>
  </si>
  <si>
    <t>O222</t>
  </si>
  <si>
    <t>O307</t>
  </si>
  <si>
    <t>O307 GROCERY (CC) OUT GOING LOAD</t>
  </si>
  <si>
    <t>O322</t>
  </si>
  <si>
    <t>O403</t>
  </si>
  <si>
    <t>O403 TEMPLE COMBO OUTBOUND</t>
  </si>
  <si>
    <t>O407</t>
  </si>
  <si>
    <t>O407 TEMPLE GROCERY OUT GOING LOAD</t>
  </si>
  <si>
    <t>OUTGOING FROZEN SEASONAL</t>
  </si>
  <si>
    <t>O507</t>
  </si>
  <si>
    <t>O573</t>
  </si>
  <si>
    <t>O573 COMBO 2 PRORATION</t>
  </si>
  <si>
    <t>O577</t>
  </si>
  <si>
    <t>O577 FWB/GM PRORATION</t>
  </si>
  <si>
    <t>O635</t>
  </si>
  <si>
    <t>O635 OUTGOING SNACK FOOD PLANT LOAD</t>
  </si>
  <si>
    <t>O703</t>
  </si>
  <si>
    <t>O703 HOUSTON RDC OUT GOING LOAD</t>
  </si>
  <si>
    <t>O705</t>
  </si>
  <si>
    <t>O705 HOUSTON FROZEN OUT GOING LOAD</t>
  </si>
  <si>
    <t>O706</t>
  </si>
  <si>
    <t>O706 HOUSTON PDC OUT GOING LOAD</t>
  </si>
  <si>
    <t>O707</t>
  </si>
  <si>
    <t>O707 HOUSTON GROCERY OUT GOING LOAD</t>
  </si>
  <si>
    <t>O709</t>
  </si>
  <si>
    <t>O709 HOUSTON PRODUCE OUT GOING LOAD</t>
  </si>
  <si>
    <t>O722</t>
  </si>
  <si>
    <t>O807</t>
  </si>
  <si>
    <t>O807 WESLACO GROCERY OUT GOING LOAD</t>
  </si>
  <si>
    <t>Genard</t>
  </si>
  <si>
    <t>OPDI</t>
  </si>
  <si>
    <t>OPDI OUT GOING PDI FOR HIRE LOADS</t>
  </si>
  <si>
    <t>ORLY</t>
  </si>
  <si>
    <t>GENARD RECYCLE</t>
  </si>
  <si>
    <t>ORPC</t>
  </si>
  <si>
    <t>OUTBOUND REUSEABLE PRODUCE CRATES</t>
  </si>
  <si>
    <t>OSAL</t>
  </si>
  <si>
    <t>OSAL OUT GOING SALVAGE LOADS</t>
  </si>
  <si>
    <t>PLOC</t>
  </si>
  <si>
    <t>PARKWAY SOLD TRAILERS</t>
  </si>
  <si>
    <t>PMTY</t>
  </si>
  <si>
    <t>PARKWAY UNITS</t>
  </si>
  <si>
    <t>PPDC</t>
  </si>
  <si>
    <t>PPDC 52" X 40" PDC (RED) PALLETS</t>
  </si>
  <si>
    <t>PPLS</t>
  </si>
  <si>
    <t>PPLS PLASTIC PALLETS</t>
  </si>
  <si>
    <t>RBTN</t>
  </si>
  <si>
    <t>RECP</t>
  </si>
  <si>
    <t>EGG CRATE CONTAINERS</t>
  </si>
  <si>
    <t>RETB</t>
  </si>
  <si>
    <t>E TRACK BARS</t>
  </si>
  <si>
    <t>RGMB</t>
  </si>
  <si>
    <t>RGMB GM BOXES</t>
  </si>
  <si>
    <t>RIBS</t>
  </si>
  <si>
    <t>705 FROZEN RIBS</t>
  </si>
  <si>
    <t>RLBL</t>
  </si>
  <si>
    <t>RLBL LIGHT BALES PAPER</t>
  </si>
  <si>
    <t>RMCP</t>
  </si>
  <si>
    <t>RMCP MILK CONTINERS ON PALLETS</t>
  </si>
  <si>
    <t>ROADEO</t>
  </si>
  <si>
    <t>HOLD FOR ROADEO USAGE</t>
  </si>
  <si>
    <t>RSAL</t>
  </si>
  <si>
    <t>RSAL SALVAGE RETURNS</t>
  </si>
  <si>
    <t>SOLD</t>
  </si>
  <si>
    <t>SOLD/TRADE TRAILER</t>
  </si>
  <si>
    <t>TRAP</t>
  </si>
  <si>
    <t>TRAP TRANSFER SHRINK WRAP</t>
  </si>
  <si>
    <t>UUNK</t>
  </si>
  <si>
    <t>UUNK UNKNOWN</t>
  </si>
  <si>
    <t>WASH</t>
  </si>
  <si>
    <t>TRAILER MUST BE WASHED OR CARTS NEED WASHING</t>
  </si>
  <si>
    <t>X403</t>
  </si>
  <si>
    <t>X403 CROSSDOCK TEMPLE COMBO</t>
  </si>
  <si>
    <t>ZMTY</t>
  </si>
  <si>
    <t>EMPTY TRAILERS FOR DCS USE</t>
  </si>
  <si>
    <t>BD77</t>
  </si>
  <si>
    <t>San Marcos</t>
  </si>
  <si>
    <t>AUCTION ITEMS</t>
  </si>
  <si>
    <t>B25K</t>
  </si>
  <si>
    <t>BACKHAUL FROM 205 TO KIRBY</t>
  </si>
  <si>
    <t>B27K</t>
  </si>
  <si>
    <t>BACKHAUL 207 TO KIRBY</t>
  </si>
  <si>
    <t>B27SCO</t>
  </si>
  <si>
    <t xml:space="preserve">GROCERY BACKHAUL FOR SCOBEY </t>
  </si>
  <si>
    <t>TEMPLE GROCERY BACKHAUL</t>
  </si>
  <si>
    <t>B44K</t>
  </si>
  <si>
    <t xml:space="preserve">SAN MARCOS BACKHAUL TO KIRBY </t>
  </si>
  <si>
    <t>B57K</t>
  </si>
  <si>
    <t>HOUSTON PRODUCE BACKHAUL</t>
  </si>
  <si>
    <t xml:space="preserve">709 BACKHAUL BANANAS </t>
  </si>
  <si>
    <t>BD20</t>
  </si>
  <si>
    <t>BREAD MERGE TO MEXICO</t>
  </si>
  <si>
    <t>BREAD FOR SA GROCERY</t>
  </si>
  <si>
    <t xml:space="preserve">CORPUS GROCERY \ CORPUS BREAD WHSE </t>
  </si>
  <si>
    <t>HOUSTON GROCERY (W707)</t>
  </si>
  <si>
    <t>WESLACO GROCERY (W807)</t>
  </si>
  <si>
    <t>BMXD</t>
  </si>
  <si>
    <t>BMXF</t>
  </si>
  <si>
    <t>BMXR</t>
  </si>
  <si>
    <t>DEAD</t>
  </si>
  <si>
    <t>FLEET MAITENANCE OUT OF SERVICE</t>
  </si>
  <si>
    <t>DAMAGED IGPS PALLETS</t>
  </si>
  <si>
    <t>G707</t>
  </si>
  <si>
    <t>GROCERY NIAGRA WATER</t>
  </si>
  <si>
    <t>HOLD FOR SAFETY</t>
  </si>
  <si>
    <t>INOP</t>
  </si>
  <si>
    <t>READY TO BE REPAIRED</t>
  </si>
  <si>
    <t>MFLT FLEET MAINTENANCE STORAGE</t>
  </si>
  <si>
    <t>NON HEB MILK CRATES</t>
  </si>
  <si>
    <t>OBTN BREAD TRAYS FOR HOUSTON</t>
  </si>
  <si>
    <t>OGARQS</t>
  </si>
  <si>
    <t>QUALITY SORTED CHEP PALLETS</t>
  </si>
  <si>
    <t>OUTGOING IGPS PALLETS</t>
  </si>
  <si>
    <t>OMXD</t>
  </si>
  <si>
    <t>OMXF</t>
  </si>
  <si>
    <t>OMXR</t>
  </si>
  <si>
    <t>ORGP</t>
  </si>
  <si>
    <t>OUTGOING GEORGIA PACIFIC CRATES</t>
  </si>
  <si>
    <t>PPDCQS</t>
  </si>
  <si>
    <t>QUALITY SORTED PDC PALLETS</t>
  </si>
  <si>
    <t>R209</t>
  </si>
  <si>
    <t>STORE RETURN TO SA PRODUCE</t>
  </si>
  <si>
    <t>STORE RETURN RETURNED GOODS</t>
  </si>
  <si>
    <t>GROCERY STORE RETURN TO KIRBY</t>
  </si>
  <si>
    <t>RMXD</t>
  </si>
  <si>
    <t>RMXF</t>
  </si>
  <si>
    <t>RMXR</t>
  </si>
  <si>
    <t>TRANSFERS TO THE KIRBY WAREHOUSE FROM FROZEN (205)</t>
  </si>
  <si>
    <t xml:space="preserve">TRANSFERS TO THE KIRBY WAREHOUSE FROM GROCERY (207) </t>
  </si>
  <si>
    <t>T27SCO</t>
  </si>
  <si>
    <t xml:space="preserve">TRANSFER FROM GROCERY TO SCOBEY                     </t>
  </si>
  <si>
    <t>T27SOU</t>
  </si>
  <si>
    <t>TRANSFER FROM GROCERY TO SOUTHERN               </t>
  </si>
  <si>
    <t xml:space="preserve">TRANSFERS TO THE KIRBY WAREHOUSE FROM G.M. (404) </t>
  </si>
  <si>
    <t xml:space="preserve">T44SOU </t>
  </si>
  <si>
    <t>TRANSFER FROM SAN MARCOS GM TO SOUTHERN </t>
  </si>
  <si>
    <t>T57SOU</t>
  </si>
  <si>
    <t>TMLK TRANSFER TO MILK PLANT</t>
  </si>
  <si>
    <t>TMXD</t>
  </si>
  <si>
    <t>TMXF</t>
  </si>
  <si>
    <t>TMXR</t>
  </si>
  <si>
    <t>HOUSTON RECYCLED TO RETURNED GOODS</t>
  </si>
  <si>
    <t>SHELVING</t>
  </si>
  <si>
    <t>TSSO</t>
  </si>
  <si>
    <t>W505</t>
  </si>
  <si>
    <t>ACADIA BACKHAUL</t>
  </si>
  <si>
    <t>B27SOU</t>
  </si>
  <si>
    <t>BACKHAUL FROM GROCERY TO SOUTHERN</t>
  </si>
  <si>
    <t>No.</t>
  </si>
  <si>
    <t>Legend</t>
  </si>
  <si>
    <t>Bakery</t>
  </si>
  <si>
    <t>Ecommerce</t>
  </si>
  <si>
    <t>Floral</t>
  </si>
  <si>
    <t>Frozen</t>
  </si>
  <si>
    <t>Grocery</t>
  </si>
  <si>
    <t>Houston Del Ops</t>
  </si>
  <si>
    <t>Kirby</t>
  </si>
  <si>
    <t>Meat Plant</t>
  </si>
  <si>
    <t>Milk Plant</t>
  </si>
  <si>
    <t>Not Tracked</t>
  </si>
  <si>
    <t>Parkway Transport</t>
  </si>
  <si>
    <t>Pharmacy</t>
  </si>
  <si>
    <t>Proc Excel</t>
  </si>
  <si>
    <t>Returned Goods</t>
  </si>
  <si>
    <t>Seasonal</t>
  </si>
  <si>
    <t>Temple Del Ops</t>
  </si>
  <si>
    <t>Weslaco Del Ops</t>
  </si>
  <si>
    <t>SM Receiving</t>
  </si>
  <si>
    <t>SM Shipping</t>
  </si>
  <si>
    <t>QFleet</t>
  </si>
  <si>
    <t>SOUTHERN BACKHAUL</t>
  </si>
  <si>
    <t>B222 SA BakeryBACKHAUL</t>
  </si>
  <si>
    <t>B322 CC BakeryBACKHAUL</t>
  </si>
  <si>
    <t>B722 HOUSTON BakeryBACKHAUL</t>
  </si>
  <si>
    <t>DAMAGED BakeryPRODUCT</t>
  </si>
  <si>
    <t>O222 Bakery(SA) OUT GOING LOAD</t>
  </si>
  <si>
    <t>O322 Bakery(CC) OUT GOING LOAD</t>
  </si>
  <si>
    <t>O722 HOUSTON BakeryOUT GOING LOAD</t>
  </si>
  <si>
    <t>MLBL Meat PlantCARDBOARD BOXES</t>
  </si>
  <si>
    <t>Meat PlantEQUIPMENT</t>
  </si>
  <si>
    <t>BMLK Milk PlantBACKHAUL PO</t>
  </si>
  <si>
    <t>Milk PlantBOXES</t>
  </si>
  <si>
    <t>Milk PlantHORIZON BOXES</t>
  </si>
  <si>
    <t>Milk PlantTRANSFER</t>
  </si>
  <si>
    <t>B101 EcommerceBACKHAUL</t>
  </si>
  <si>
    <t>O101 EcommerceOUT GOING LOAD</t>
  </si>
  <si>
    <t>T101 EcommerceTRANSFER</t>
  </si>
  <si>
    <t>B208 PharmacyWAREHOUSE BACKHAUL</t>
  </si>
  <si>
    <t>REUSABLE CLEAN PharmacyTOTES</t>
  </si>
  <si>
    <t>T208 PharmacyWAREHOUSE</t>
  </si>
  <si>
    <t>B507 SeasonalGROCERY BACKHAUL</t>
  </si>
  <si>
    <t>SeasonalBACKHAUL TO KIRBY</t>
  </si>
  <si>
    <t>B57M SeasonalBACKHAUL TO MAYFLOWER</t>
  </si>
  <si>
    <t>LEVITZ SeasonalBACKHAUL</t>
  </si>
  <si>
    <t>O507 SeasonalOUT GOING LOAD</t>
  </si>
  <si>
    <t>T507 TRANSFER TO SeasonalWAREHOUSE</t>
  </si>
  <si>
    <t xml:space="preserve">TRANSFERS TO THE KIRBY WAREHOUSE Seasonal(507) </t>
  </si>
  <si>
    <t>T57M TRANSFER FROM SeasonalTO MAYFLOWER</t>
  </si>
  <si>
    <t xml:space="preserve">TRANSFER FROM SeasonalTO SOUTHERN             </t>
  </si>
  <si>
    <t>TRANFSER SeasonalSOUTH TO 507 MAIN</t>
  </si>
  <si>
    <t>DRY MexicoBACKHAUL</t>
  </si>
  <si>
    <t>FROZEN MexicoBACKHAUL</t>
  </si>
  <si>
    <t>REFRIGERATED MexicoBACKHAUL</t>
  </si>
  <si>
    <t>OUTGOING MexicoDRY LOAD</t>
  </si>
  <si>
    <t>OUTGOING FROZEN MexicoLOAD</t>
  </si>
  <si>
    <t>OUTGOING REFERIGERATED MexicoLOAD</t>
  </si>
  <si>
    <t>DRY MexicoRETURN</t>
  </si>
  <si>
    <t>FROZEN MexicoRETURN</t>
  </si>
  <si>
    <t>REFRIGERATED MexicoRETURN</t>
  </si>
  <si>
    <t>DRY MexicoTRANSFER</t>
  </si>
  <si>
    <t>FROZEN MexicoTRANSFER</t>
  </si>
  <si>
    <t>REFRIGERATED MexicoTRANSFER</t>
  </si>
  <si>
    <t>Yard</t>
  </si>
  <si>
    <t>SA TOTALS</t>
  </si>
  <si>
    <t>Houston TOTALS</t>
  </si>
  <si>
    <t>CHEP</t>
  </si>
  <si>
    <t>UNSORTED CHEP PALLETS</t>
  </si>
  <si>
    <t>SA Del Ops</t>
  </si>
  <si>
    <t>T807</t>
  </si>
  <si>
    <t>T204</t>
  </si>
  <si>
    <t>B204</t>
  </si>
  <si>
    <t>TRANFER TO WESLACO</t>
  </si>
  <si>
    <t>TRANSFER TO KIRBY</t>
  </si>
  <si>
    <t>BNPC</t>
  </si>
  <si>
    <t>BINS OF RRPC FOR STACKING</t>
  </si>
  <si>
    <t>BSHK</t>
  </si>
  <si>
    <t>BACKHAUL FOR GROCERY FROM SNACK PLANT</t>
  </si>
  <si>
    <t>Snack Shack</t>
  </si>
  <si>
    <t>O204</t>
  </si>
  <si>
    <t>OUTBOUND FROM KIRBY</t>
  </si>
  <si>
    <t>BACKHAUL TO KIRBY</t>
  </si>
  <si>
    <t>B745</t>
  </si>
  <si>
    <t>Milk Plant Production Ingredients</t>
  </si>
  <si>
    <t>BD47</t>
  </si>
  <si>
    <t>BD47 BREAD MERGE - TEMPLE GROCERY</t>
  </si>
  <si>
    <t>BSOU</t>
  </si>
  <si>
    <t>BSOU BACKHAUL TO SOUTHERN WHSE.</t>
  </si>
  <si>
    <t>KH43</t>
  </si>
  <si>
    <t>403 KEHE LOAD</t>
  </si>
  <si>
    <t>KH47</t>
  </si>
  <si>
    <t>407 KEHE LOAD</t>
  </si>
  <si>
    <t>KH77</t>
  </si>
  <si>
    <t>707 KEHE LOAD</t>
  </si>
  <si>
    <t>MTBK</t>
  </si>
  <si>
    <t>MEAT TOTES FOR BAKAVOR</t>
  </si>
  <si>
    <t>O505</t>
  </si>
  <si>
    <t>Q205</t>
  </si>
  <si>
    <t>FROZEN FOODS EQUIPMENT</t>
  </si>
  <si>
    <t>Q206</t>
  </si>
  <si>
    <t>PDC EQUIPMENT</t>
  </si>
  <si>
    <t>Q229</t>
  </si>
  <si>
    <t>RGC EQUIPMENT</t>
  </si>
  <si>
    <t>Q507</t>
  </si>
  <si>
    <t>SEASONAL EQUIPMENT</t>
  </si>
  <si>
    <t>QA203</t>
  </si>
  <si>
    <t>203 Product on hold for Inspection</t>
  </si>
  <si>
    <t>QA205</t>
  </si>
  <si>
    <t>205 Product on hold for Inspection</t>
  </si>
  <si>
    <t>QA206</t>
  </si>
  <si>
    <t>206 Product on hold for Inspection</t>
  </si>
  <si>
    <t>QA207</t>
  </si>
  <si>
    <t>207 Product on hold for Inspection</t>
  </si>
  <si>
    <t>QA307</t>
  </si>
  <si>
    <t>307 Product on hold for Inspection</t>
  </si>
  <si>
    <t>QA403</t>
  </si>
  <si>
    <t>403 Product on hold for Inspection</t>
  </si>
  <si>
    <t>QA404</t>
  </si>
  <si>
    <t>404 Product on hold for Inspection</t>
  </si>
  <si>
    <t>QA406</t>
  </si>
  <si>
    <t>406 Product on hold for Inspection</t>
  </si>
  <si>
    <t>QA407</t>
  </si>
  <si>
    <t>407 Product on hold for Inspection</t>
  </si>
  <si>
    <t>QA507</t>
  </si>
  <si>
    <t>507 Product on hold for Inspection</t>
  </si>
  <si>
    <t>QA703</t>
  </si>
  <si>
    <t>703 Product on hold for Inspection</t>
  </si>
  <si>
    <t>QA705</t>
  </si>
  <si>
    <t>705 Product on hold for Inspection</t>
  </si>
  <si>
    <t>QA706</t>
  </si>
  <si>
    <t>706 Product on hold for Inspection</t>
  </si>
  <si>
    <t>QA707</t>
  </si>
  <si>
    <t>707 Product on hold for Inspection</t>
  </si>
  <si>
    <t>QA807</t>
  </si>
  <si>
    <t>807 Product on hold for Inspection</t>
  </si>
  <si>
    <t>QABKYF</t>
  </si>
  <si>
    <t>Bakery Frozen Product on hold for Inspection</t>
  </si>
  <si>
    <t>QABKYR</t>
  </si>
  <si>
    <t>Bakery Refrigerated Product on hold for Inspection</t>
  </si>
  <si>
    <t>QAICPF</t>
  </si>
  <si>
    <t>Ic Crem Plnt Frozen Product on hold for Inspection</t>
  </si>
  <si>
    <t>QAICPR</t>
  </si>
  <si>
    <t>Ic Crem Plnt Refer Product on hold for Inspection</t>
  </si>
  <si>
    <t>QAKIRBYD</t>
  </si>
  <si>
    <t>Kirby Dry Product on hold for Inspection</t>
  </si>
  <si>
    <t>QAKIRBYF</t>
  </si>
  <si>
    <t>Kirby Frozen Product on hold for Inspection</t>
  </si>
  <si>
    <t>QAKIRBYR</t>
  </si>
  <si>
    <t>Kirby Refrigerated Product on hold for Inspection</t>
  </si>
  <si>
    <t>QAMXD</t>
  </si>
  <si>
    <t>Mexico Dry Product on hold for Inspection</t>
  </si>
  <si>
    <t>QAMXF</t>
  </si>
  <si>
    <t>Mexico Frozen Product on hold for Inspection</t>
  </si>
  <si>
    <t>QAMXR</t>
  </si>
  <si>
    <t>Mexico Refrigerated Product on hold for Inspection</t>
  </si>
  <si>
    <t>QASHK</t>
  </si>
  <si>
    <t>SHK Product on hold for Inspection</t>
  </si>
  <si>
    <t>QPKY</t>
  </si>
  <si>
    <t>PARKWAY EQUIPMENT</t>
  </si>
  <si>
    <t>QTRC</t>
  </si>
  <si>
    <t>TRC/PRC EQUIPMENT</t>
  </si>
  <si>
    <t>S722</t>
  </si>
  <si>
    <t>STORAGE BAKERY 722</t>
  </si>
  <si>
    <t>T205BKK</t>
  </si>
  <si>
    <t>205  transfer  to Bakkavor</t>
  </si>
  <si>
    <t>T206BKK</t>
  </si>
  <si>
    <t>206 transfer to Bakkavor</t>
  </si>
  <si>
    <t>T25BKK</t>
  </si>
  <si>
    <t>T25BKK TRANSFER FROM 205 TO BAKKAVOR</t>
  </si>
  <si>
    <t>T26BKK</t>
  </si>
  <si>
    <t>T26BKK TRANSFER FROM 206 TO BAKKAVOR</t>
  </si>
  <si>
    <t>T7052D</t>
  </si>
  <si>
    <t>205 TO 705 DOOR TO DOOR</t>
  </si>
  <si>
    <t>TCOR</t>
  </si>
  <si>
    <t>TRANSFER CAFE ON THE RUN</t>
  </si>
  <si>
    <t>TFF3</t>
  </si>
  <si>
    <t>TURKEYS TRANSFER FROM AMERICOLD</t>
  </si>
  <si>
    <t>THMPDC2</t>
  </si>
  <si>
    <t>Transfer from Kirby to PDC2</t>
  </si>
  <si>
    <t>TSHACK</t>
  </si>
  <si>
    <t>TSHACK SNACK PLANT TRANSFER TO SNACK SHACK</t>
  </si>
  <si>
    <t>B638</t>
  </si>
  <si>
    <t>B638 SNACK PLANT BACKHAUL</t>
  </si>
  <si>
    <t>Bakkavor</t>
  </si>
  <si>
    <t>RJPL</t>
  </si>
  <si>
    <t>Rejected Plants</t>
  </si>
  <si>
    <t>C217</t>
  </si>
  <si>
    <t>SUPER REGINAL</t>
  </si>
  <si>
    <t>C227</t>
  </si>
  <si>
    <t>Super Regional</t>
  </si>
  <si>
    <t>B227</t>
  </si>
  <si>
    <t>B227 SUPER REGIONAL GROCERY BACKHAUL</t>
  </si>
  <si>
    <t>B217</t>
  </si>
  <si>
    <t>B217 SUPER REGIONAL CENTRALIZED BACKHAUL</t>
  </si>
  <si>
    <t>O227</t>
  </si>
  <si>
    <t>O227 SUPER REGIONAL OUTGOING LOAD</t>
  </si>
  <si>
    <t>O217</t>
  </si>
  <si>
    <t>O217 SUPER REGIONAL CENTRALIZED OUTGOING LOAD</t>
  </si>
  <si>
    <t>G227</t>
  </si>
  <si>
    <t>G227  MERGE WITH GROCERY</t>
  </si>
  <si>
    <t>T227</t>
  </si>
  <si>
    <t>T227  TRANSFER TO GROCERY</t>
  </si>
  <si>
    <t>X227</t>
  </si>
  <si>
    <t>X227  BROWN AND SERVE</t>
  </si>
  <si>
    <t>R227</t>
  </si>
  <si>
    <t>STORE RETURN TO S.A. GROCERY</t>
  </si>
  <si>
    <t>B227M</t>
  </si>
  <si>
    <t>GROCERY BACKHAUL TO MAYFLOWER</t>
  </si>
  <si>
    <t>T227M</t>
  </si>
  <si>
    <t>TRANSFER FROM GROCERY TO MAYFLOWER</t>
  </si>
  <si>
    <t>B227SCO</t>
  </si>
  <si>
    <t>GROCERY BACKHAUL TO SCOBEY</t>
  </si>
  <si>
    <t>T227SCO</t>
  </si>
  <si>
    <t>GROCERY TRANSFER TO SCOBEY</t>
  </si>
  <si>
    <t>KH227</t>
  </si>
  <si>
    <t>KEHE LOAD</t>
  </si>
  <si>
    <t>227FW</t>
  </si>
  <si>
    <t>FIRE WOOD NOT FUMIGATED</t>
  </si>
  <si>
    <t>227MT</t>
  </si>
  <si>
    <t>EMTY FIREWOOD TRAILER</t>
  </si>
  <si>
    <t>227FG</t>
  </si>
  <si>
    <t>FUMIGATED FIRE WOOD</t>
  </si>
  <si>
    <t>Q227</t>
  </si>
  <si>
    <t>SUPER REG. EQUIPMENT</t>
  </si>
  <si>
    <t>T227K</t>
  </si>
  <si>
    <t>TRANSFER FROM 227 TO KIRBY</t>
  </si>
  <si>
    <t>BD227</t>
  </si>
  <si>
    <t>BREAD FOR SA GROCER</t>
  </si>
  <si>
    <t>QA227</t>
  </si>
  <si>
    <t>Product on hold for Inspection</t>
  </si>
  <si>
    <t>B227SOU</t>
  </si>
  <si>
    <t>BACKHAUL TO SOUTHER</t>
  </si>
  <si>
    <t>SuperReg</t>
  </si>
  <si>
    <t>Inbound Logistics</t>
  </si>
  <si>
    <t>R204</t>
  </si>
  <si>
    <t>TH635</t>
  </si>
  <si>
    <t>TH635 Transfer Houston to SA Snack Plant</t>
  </si>
  <si>
    <t>STORE RETURN TO KIRBY</t>
  </si>
  <si>
    <t>B503</t>
  </si>
  <si>
    <t>B503  SEASONAL COMBO II BACKHAUL</t>
  </si>
  <si>
    <t>B505</t>
  </si>
  <si>
    <t>B505 SEASONAL FROZEN BACKHAUL</t>
  </si>
  <si>
    <t>PDI LOGISTICS BACKHAUL</t>
  </si>
  <si>
    <t>HPOL</t>
  </si>
  <si>
    <t>HOU CAFE ON THE RUN POLYMER LOAD</t>
  </si>
  <si>
    <t>LTL</t>
  </si>
  <si>
    <t>MTRC</t>
  </si>
  <si>
    <t>STORAGE RBTN</t>
  </si>
  <si>
    <t>NSCC</t>
  </si>
  <si>
    <t>NEW STORE FOR CORPUS</t>
  </si>
  <si>
    <t>NSHO</t>
  </si>
  <si>
    <t>NEW STORE FOR HOUSTON</t>
  </si>
  <si>
    <t>NSSA</t>
  </si>
  <si>
    <t>NEW STORE FOR SAN ANTONIO</t>
  </si>
  <si>
    <t>NSSM</t>
  </si>
  <si>
    <t>NEW STORE FOR SAN MARCOS</t>
  </si>
  <si>
    <t>NSTE</t>
  </si>
  <si>
    <t>NEW STORE FOR TEMPLE</t>
  </si>
  <si>
    <t>NSWE</t>
  </si>
  <si>
    <t>NEW STORE FOR WESLACO</t>
  </si>
  <si>
    <t>O229</t>
  </si>
  <si>
    <t>OSOU</t>
  </si>
  <si>
    <t>OUTBOUND SOUTHERN</t>
  </si>
  <si>
    <t>P227</t>
  </si>
  <si>
    <t>Plastic Pallets for 227</t>
  </si>
  <si>
    <t>P404</t>
  </si>
  <si>
    <t>Plastic Palletes for San Marcos</t>
  </si>
  <si>
    <t>QA635</t>
  </si>
  <si>
    <t>635 Product on Hold For Inspection</t>
  </si>
  <si>
    <t>BREAD TRAYS</t>
  </si>
  <si>
    <t>PDI LOGISTICS TRANSFER</t>
  </si>
  <si>
    <t>TROM</t>
  </si>
  <si>
    <t>TROM TRANSFER ROMARK</t>
  </si>
  <si>
    <t>T217</t>
  </si>
  <si>
    <t>TRANSFER FROM SA SNACK PLANT TO 227</t>
  </si>
  <si>
    <t>Corpus</t>
  </si>
  <si>
    <t>Weslcao</t>
  </si>
  <si>
    <t>OB Load Type</t>
  </si>
  <si>
    <t>IB Load Type</t>
  </si>
  <si>
    <t>Reusable Load Type</t>
  </si>
  <si>
    <t>Content Code</t>
  </si>
  <si>
    <t>Combo</t>
  </si>
  <si>
    <t>DP&amp;O</t>
  </si>
  <si>
    <t>San Antonio</t>
  </si>
  <si>
    <t>Terminal</t>
  </si>
  <si>
    <t>Dept.</t>
  </si>
  <si>
    <t>Remaining Terminal TOTALS</t>
  </si>
  <si>
    <t>Number</t>
  </si>
  <si>
    <t>Houston Totals</t>
  </si>
  <si>
    <t>Temple Totals</t>
  </si>
  <si>
    <t>Grand Totals</t>
  </si>
  <si>
    <t>Total Recalls</t>
  </si>
  <si>
    <t>RECALLS</t>
  </si>
  <si>
    <t>Trailers Under 24</t>
  </si>
  <si>
    <t>HBOX</t>
  </si>
  <si>
    <t>WOOD</t>
  </si>
  <si>
    <t>WHITE WOOD FOR RGC</t>
  </si>
  <si>
    <t>Workflow</t>
  </si>
  <si>
    <t>Transfer</t>
  </si>
  <si>
    <t>EMPTY</t>
  </si>
  <si>
    <t>Column1</t>
  </si>
  <si>
    <t>Content Owner</t>
  </si>
  <si>
    <t>Carrier Owner</t>
  </si>
  <si>
    <t>San Antonio Max</t>
  </si>
  <si>
    <t>Houston Max</t>
  </si>
  <si>
    <t>Temple Max</t>
  </si>
  <si>
    <t>Super Reg</t>
  </si>
  <si>
    <t>Super Reg Max</t>
  </si>
  <si>
    <t>San Marcos Max</t>
  </si>
  <si>
    <t>Weslaco Max</t>
  </si>
  <si>
    <t>ABF Freight System</t>
  </si>
  <si>
    <t>ABFS</t>
  </si>
  <si>
    <t>No Assignment</t>
  </si>
  <si>
    <t>Inbound</t>
  </si>
  <si>
    <t>Ace Courier</t>
  </si>
  <si>
    <t>Ace</t>
  </si>
  <si>
    <t>Action</t>
  </si>
  <si>
    <t>ACTN</t>
  </si>
  <si>
    <t>Adka</t>
  </si>
  <si>
    <t>ADKA</t>
  </si>
  <si>
    <t>Al Tucker</t>
  </si>
  <si>
    <t>ALTK</t>
  </si>
  <si>
    <t>Alamo Wood Recycling</t>
  </si>
  <si>
    <t>ALMO</t>
  </si>
  <si>
    <t>All Rush</t>
  </si>
  <si>
    <t>ALRS</t>
  </si>
  <si>
    <t>ALLIANCE TRANSPORT</t>
  </si>
  <si>
    <t>ALLAN</t>
  </si>
  <si>
    <t>American Central</t>
  </si>
  <si>
    <t>ACT</t>
  </si>
  <si>
    <t>American National logis.</t>
  </si>
  <si>
    <t>ANL</t>
  </si>
  <si>
    <t>Apex Express &amp; Forwarding</t>
  </si>
  <si>
    <t>APEX</t>
  </si>
  <si>
    <t>Arley's</t>
  </si>
  <si>
    <t>ARLY</t>
  </si>
  <si>
    <t>Armbro Transport</t>
  </si>
  <si>
    <t>ARMB</t>
  </si>
  <si>
    <t>Arnold Bros Transport</t>
  </si>
  <si>
    <t>ARBR</t>
  </si>
  <si>
    <t>Artur Express</t>
  </si>
  <si>
    <t>ATE</t>
  </si>
  <si>
    <t>Astro</t>
  </si>
  <si>
    <t>ASTR</t>
  </si>
  <si>
    <t>Atlantic</t>
  </si>
  <si>
    <t>ATLT</t>
  </si>
  <si>
    <t>Atomic</t>
  </si>
  <si>
    <t>ATOM</t>
  </si>
  <si>
    <t>ATS</t>
  </si>
  <si>
    <t>AVERITT</t>
  </si>
  <si>
    <t>AVER</t>
  </si>
  <si>
    <t>Ayr Motor Express</t>
  </si>
  <si>
    <t>AYR</t>
  </si>
  <si>
    <t>B.R. Smith</t>
  </si>
  <si>
    <t>BRSM</t>
  </si>
  <si>
    <t>Bakery Feed</t>
  </si>
  <si>
    <t>BKFD</t>
  </si>
  <si>
    <t>Bakery SA</t>
  </si>
  <si>
    <t>SABKY</t>
  </si>
  <si>
    <t>Beacon</t>
  </si>
  <si>
    <t>BEAC</t>
  </si>
  <si>
    <t>Bee Line</t>
  </si>
  <si>
    <t>BEE</t>
  </si>
  <si>
    <t>Bestway</t>
  </si>
  <si>
    <t>BEST</t>
  </si>
  <si>
    <t>Blue Mountain</t>
  </si>
  <si>
    <t>BLMT</t>
  </si>
  <si>
    <t>BMB</t>
  </si>
  <si>
    <t>Bobtail Express</t>
  </si>
  <si>
    <t>BT EXPRESS</t>
  </si>
  <si>
    <t>Borden</t>
  </si>
  <si>
    <t>BORD</t>
  </si>
  <si>
    <t>Bowie Transport</t>
  </si>
  <si>
    <t>BOWIE</t>
  </si>
  <si>
    <t>BR Eckles</t>
  </si>
  <si>
    <t>BREK</t>
  </si>
  <si>
    <t>Bridgestone</t>
  </si>
  <si>
    <t>BRIG</t>
  </si>
  <si>
    <t>Brookville</t>
  </si>
  <si>
    <t>BROK</t>
  </si>
  <si>
    <t>Bruce R. Smith</t>
  </si>
  <si>
    <t>Buckley's Cartage</t>
  </si>
  <si>
    <t>BUCA</t>
  </si>
  <si>
    <t>Byer's</t>
  </si>
  <si>
    <t>BYER</t>
  </si>
  <si>
    <t>C.N.</t>
  </si>
  <si>
    <t>CNRL</t>
  </si>
  <si>
    <t>C.P.</t>
  </si>
  <si>
    <t>CPRL</t>
  </si>
  <si>
    <t>C.R ENGLAND</t>
  </si>
  <si>
    <t>CRENG</t>
  </si>
  <si>
    <t>C.W. Henderson</t>
  </si>
  <si>
    <t>CWHE</t>
  </si>
  <si>
    <t>Cabano-Kingsway</t>
  </si>
  <si>
    <t>CBNO</t>
  </si>
  <si>
    <t>Caesar</t>
  </si>
  <si>
    <t>CAES</t>
  </si>
  <si>
    <t>Cal-Maine</t>
  </si>
  <si>
    <t>C-M</t>
  </si>
  <si>
    <t>Campos</t>
  </si>
  <si>
    <t>CMPS</t>
  </si>
  <si>
    <t>Can To Tex</t>
  </si>
  <si>
    <t>CTEX</t>
  </si>
  <si>
    <t>Canada Messanger</t>
  </si>
  <si>
    <t>CNMS</t>
  </si>
  <si>
    <t>Canadian Freightways</t>
  </si>
  <si>
    <t>CFTS</t>
  </si>
  <si>
    <t>Caneda</t>
  </si>
  <si>
    <t>CNED</t>
  </si>
  <si>
    <t>Cano and Son</t>
  </si>
  <si>
    <t>CANO</t>
  </si>
  <si>
    <t>Cardinal</t>
  </si>
  <si>
    <t>CARD</t>
  </si>
  <si>
    <t>CARPENTER</t>
  </si>
  <si>
    <t>Cavalier</t>
  </si>
  <si>
    <t>CVLR</t>
  </si>
  <si>
    <t>CCC Katy</t>
  </si>
  <si>
    <t>CCCK</t>
  </si>
  <si>
    <t>CCC KENTWOOD</t>
  </si>
  <si>
    <t>KENT</t>
  </si>
  <si>
    <t>Celadon</t>
  </si>
  <si>
    <t>CEL</t>
  </si>
  <si>
    <t>Central Freight</t>
  </si>
  <si>
    <t>CEN</t>
  </si>
  <si>
    <t>CENTRAL LOGISTICS</t>
  </si>
  <si>
    <t>CENT</t>
  </si>
  <si>
    <t>CF Parcel</t>
  </si>
  <si>
    <t>CFPL</t>
  </si>
  <si>
    <t>CFA</t>
  </si>
  <si>
    <t>C-FANN</t>
  </si>
  <si>
    <t>CFANN</t>
  </si>
  <si>
    <t>CFF</t>
  </si>
  <si>
    <t>CH Robinson</t>
  </si>
  <si>
    <t>CHR</t>
  </si>
  <si>
    <t>Challenger Motor Freight</t>
  </si>
  <si>
    <t>CHMF</t>
  </si>
  <si>
    <t>CHAMPION</t>
  </si>
  <si>
    <t>CHAM</t>
  </si>
  <si>
    <t>Charron</t>
  </si>
  <si>
    <t>CRRN</t>
  </si>
  <si>
    <t>Checker</t>
  </si>
  <si>
    <t>CHKR</t>
  </si>
  <si>
    <t>Chep</t>
  </si>
  <si>
    <t>Chester</t>
  </si>
  <si>
    <t>CHST</t>
  </si>
  <si>
    <t>Christie Transport Ltd.</t>
  </si>
  <si>
    <t>CHTR</t>
  </si>
  <si>
    <t>City Cartage System</t>
  </si>
  <si>
    <t>CICS</t>
  </si>
  <si>
    <t>Clarke</t>
  </si>
  <si>
    <t>CLAR</t>
  </si>
  <si>
    <t>Concord</t>
  </si>
  <si>
    <t>CONC</t>
  </si>
  <si>
    <t>Consoldated</t>
  </si>
  <si>
    <t>CCC</t>
  </si>
  <si>
    <t>Consolidated Fastfreight</t>
  </si>
  <si>
    <t>Container</t>
  </si>
  <si>
    <t>CONT</t>
  </si>
  <si>
    <t>Container Port Group</t>
  </si>
  <si>
    <t>CPGR</t>
  </si>
  <si>
    <t>Continental</t>
  </si>
  <si>
    <t>CNTL</t>
  </si>
  <si>
    <t>Continental Cartage</t>
  </si>
  <si>
    <t>COCA</t>
  </si>
  <si>
    <t>CONWAY</t>
  </si>
  <si>
    <t>CORE CARRIER</t>
  </si>
  <si>
    <t>CORE</t>
  </si>
  <si>
    <t>Corrugated Logistics</t>
  </si>
  <si>
    <t>CLOG</t>
  </si>
  <si>
    <t>Cottrell Transport</t>
  </si>
  <si>
    <t>COTT</t>
  </si>
  <si>
    <t>COYNE</t>
  </si>
  <si>
    <t>Cridland's</t>
  </si>
  <si>
    <t>CRLA</t>
  </si>
  <si>
    <t>D.F.W. Hot Shot</t>
  </si>
  <si>
    <t>DFWH</t>
  </si>
  <si>
    <t>Dalton Cartage</t>
  </si>
  <si>
    <t>DALT</t>
  </si>
  <si>
    <t>Dan-Cor Transit</t>
  </si>
  <si>
    <t>Dan-Cor Ttansit</t>
  </si>
  <si>
    <t>Dart</t>
  </si>
  <si>
    <t>Davison</t>
  </si>
  <si>
    <t>DAVI</t>
  </si>
  <si>
    <t>Day and Ross</t>
  </si>
  <si>
    <t>DARO</t>
  </si>
  <si>
    <t>DCS YARD</t>
  </si>
  <si>
    <t>De Lucio</t>
  </si>
  <si>
    <t>DELU</t>
  </si>
  <si>
    <t>Dean Foods</t>
  </si>
  <si>
    <t>Dean</t>
  </si>
  <si>
    <t>Deboer</t>
  </si>
  <si>
    <t>DEBO</t>
  </si>
  <si>
    <t>Default</t>
  </si>
  <si>
    <t>DFLT</t>
  </si>
  <si>
    <t>Design</t>
  </si>
  <si>
    <t>Diamondback</t>
  </si>
  <si>
    <t>DSI</t>
  </si>
  <si>
    <t>DOLE</t>
  </si>
  <si>
    <t>Double diamond</t>
  </si>
  <si>
    <t>DDT</t>
  </si>
  <si>
    <t>Downing</t>
  </si>
  <si>
    <t>DOWN</t>
  </si>
  <si>
    <t>Dowtons Transport</t>
  </si>
  <si>
    <t>DTTP</t>
  </si>
  <si>
    <t>DSIT</t>
  </si>
  <si>
    <t>Duckerings</t>
  </si>
  <si>
    <t>DUCK</t>
  </si>
  <si>
    <t>DUMAS</t>
  </si>
  <si>
    <t>E.T.C.</t>
  </si>
  <si>
    <t>ETC</t>
  </si>
  <si>
    <t>Emerson</t>
  </si>
  <si>
    <t>EME</t>
  </si>
  <si>
    <t>EPES</t>
  </si>
  <si>
    <t>Erb Transport</t>
  </si>
  <si>
    <t>ERB</t>
  </si>
  <si>
    <t>ESTES</t>
  </si>
  <si>
    <t>EVANS</t>
  </si>
  <si>
    <t>EVAN</t>
  </si>
  <si>
    <t>Extra Lease Co.</t>
  </si>
  <si>
    <t>Exta</t>
  </si>
  <si>
    <t>Fairway</t>
  </si>
  <si>
    <t>FAFR</t>
  </si>
  <si>
    <t>Fanelli</t>
  </si>
  <si>
    <t>Fane</t>
  </si>
  <si>
    <t>Fastfrate</t>
  </si>
  <si>
    <t>Fastway Systems</t>
  </si>
  <si>
    <t>FAST</t>
  </si>
  <si>
    <t>FED-EX</t>
  </si>
  <si>
    <t>FER-EX</t>
  </si>
  <si>
    <t>Firewood</t>
  </si>
  <si>
    <t>FRWD</t>
  </si>
  <si>
    <t>First Fleet</t>
  </si>
  <si>
    <t>Flexmore</t>
  </si>
  <si>
    <t>FLEX</t>
  </si>
  <si>
    <t>FLS</t>
  </si>
  <si>
    <t>Fluke Transportation</t>
  </si>
  <si>
    <t>FLTG</t>
  </si>
  <si>
    <t>FORWARD MOTION</t>
  </si>
  <si>
    <t>FORM</t>
  </si>
  <si>
    <t>Frasier Trucking</t>
  </si>
  <si>
    <t>Frasier</t>
  </si>
  <si>
    <t>Fremont Carrier</t>
  </si>
  <si>
    <t>FREM</t>
  </si>
  <si>
    <t>Front Runner</t>
  </si>
  <si>
    <t>FTRN</t>
  </si>
  <si>
    <t>FRONTIER EXPRESS</t>
  </si>
  <si>
    <t>FRON</t>
  </si>
  <si>
    <t>G.H. Miller</t>
  </si>
  <si>
    <t>GHM</t>
  </si>
  <si>
    <t>Gansito</t>
  </si>
  <si>
    <t>Gans</t>
  </si>
  <si>
    <t>Gardewine</t>
  </si>
  <si>
    <t>GARD</t>
  </si>
  <si>
    <t>Gardner</t>
  </si>
  <si>
    <t>GARDE</t>
  </si>
  <si>
    <t>Gateway</t>
  </si>
  <si>
    <t>GTWY</t>
  </si>
  <si>
    <t>GEM</t>
  </si>
  <si>
    <t>General Cartage</t>
  </si>
  <si>
    <t>GECA</t>
  </si>
  <si>
    <t>General Cartage &amp; Express</t>
  </si>
  <si>
    <t>GCEP</t>
  </si>
  <si>
    <t>Gershman Transport Intl.</t>
  </si>
  <si>
    <t>GERM</t>
  </si>
  <si>
    <t>Gilster Mary Lee</t>
  </si>
  <si>
    <t>GML</t>
  </si>
  <si>
    <t>GLENCOE</t>
  </si>
  <si>
    <t>GLEN</t>
  </si>
  <si>
    <t>Global Forwarding</t>
  </si>
  <si>
    <t>GLFO</t>
  </si>
  <si>
    <t>Goliath</t>
  </si>
  <si>
    <t>GLTH</t>
  </si>
  <si>
    <t>Greif</t>
  </si>
  <si>
    <t>GREF</t>
  </si>
  <si>
    <t>Grocery Supply</t>
  </si>
  <si>
    <t>GRSY</t>
  </si>
  <si>
    <t>GS Transport</t>
  </si>
  <si>
    <t>GST</t>
  </si>
  <si>
    <t>Guilbault</t>
  </si>
  <si>
    <t>GUBA</t>
  </si>
  <si>
    <t>Guillory and Sons</t>
  </si>
  <si>
    <t>GUILL</t>
  </si>
  <si>
    <t>GULFWINDS</t>
  </si>
  <si>
    <t>GFWI</t>
  </si>
  <si>
    <t>H and R Transport</t>
  </si>
  <si>
    <t>HRTP</t>
  </si>
  <si>
    <t>H&amp;H</t>
  </si>
  <si>
    <t>Hand Transport</t>
  </si>
  <si>
    <t>HRTR</t>
  </si>
  <si>
    <t>Hansen</t>
  </si>
  <si>
    <t>HNSN</t>
  </si>
  <si>
    <t>Haskin</t>
  </si>
  <si>
    <t>Has</t>
  </si>
  <si>
    <t>Heartland/Interstate</t>
  </si>
  <si>
    <t>HRTX</t>
  </si>
  <si>
    <t>HEB</t>
  </si>
  <si>
    <t>HEB Construction</t>
  </si>
  <si>
    <t>HEBCST</t>
  </si>
  <si>
    <t>Highland Transport</t>
  </si>
  <si>
    <t>HITR</t>
  </si>
  <si>
    <t>Hi-Way 13</t>
  </si>
  <si>
    <t>HWAY</t>
  </si>
  <si>
    <t>HMR Transport</t>
  </si>
  <si>
    <t>HMRT</t>
  </si>
  <si>
    <t>Horizon Freight</t>
  </si>
  <si>
    <t>HORF</t>
  </si>
  <si>
    <t>HP</t>
  </si>
  <si>
    <t>HUB Group</t>
  </si>
  <si>
    <t>HUB</t>
  </si>
  <si>
    <t>Hynman</t>
  </si>
  <si>
    <t>HNMN</t>
  </si>
  <si>
    <t>ICP</t>
  </si>
  <si>
    <t>Ifco</t>
  </si>
  <si>
    <t>IFS</t>
  </si>
  <si>
    <t>IHR Transport</t>
  </si>
  <si>
    <t>IHRT</t>
  </si>
  <si>
    <t>Infinity Transport Comp</t>
  </si>
  <si>
    <t>INFTC</t>
  </si>
  <si>
    <t>INOPERATIVE</t>
  </si>
  <si>
    <t>Intelligent Cartage</t>
  </si>
  <si>
    <t>INTEL</t>
  </si>
  <si>
    <t>Interlink</t>
  </si>
  <si>
    <t>INLK</t>
  </si>
  <si>
    <t>International</t>
  </si>
  <si>
    <t>INTR</t>
  </si>
  <si>
    <t>International Paper</t>
  </si>
  <si>
    <t>INTE</t>
  </si>
  <si>
    <t>Irving</t>
  </si>
  <si>
    <t>IRVI</t>
  </si>
  <si>
    <t>J and R Hall</t>
  </si>
  <si>
    <t>JRHL</t>
  </si>
  <si>
    <t>J.B. Hunt</t>
  </si>
  <si>
    <t>JBHT</t>
  </si>
  <si>
    <t>J.D. Smith &amp; Sons</t>
  </si>
  <si>
    <t>JDSM</t>
  </si>
  <si>
    <t>J.E. Thompson</t>
  </si>
  <si>
    <t>JETH</t>
  </si>
  <si>
    <t>J.M.B.</t>
  </si>
  <si>
    <t>JMB</t>
  </si>
  <si>
    <t>Jacobson</t>
  </si>
  <si>
    <t>Jcob</t>
  </si>
  <si>
    <t>JBH INTERMODE</t>
  </si>
  <si>
    <t>JBHI</t>
  </si>
  <si>
    <t>JBM</t>
  </si>
  <si>
    <t>Jessen Transportation</t>
  </si>
  <si>
    <t>JESS</t>
  </si>
  <si>
    <t>JTM</t>
  </si>
  <si>
    <t>Kapstone</t>
  </si>
  <si>
    <t>KAPSTN</t>
  </si>
  <si>
    <t>Kenmore</t>
  </si>
  <si>
    <t>KNMR</t>
  </si>
  <si>
    <t>Kindersley</t>
  </si>
  <si>
    <t>KIND</t>
  </si>
  <si>
    <t>Kleysen</t>
  </si>
  <si>
    <t>KLEY</t>
  </si>
  <si>
    <t>KLLM</t>
  </si>
  <si>
    <t>KLM</t>
  </si>
  <si>
    <t>Knichel</t>
  </si>
  <si>
    <t>KNIC</t>
  </si>
  <si>
    <t>Knight</t>
  </si>
  <si>
    <t>KNIT</t>
  </si>
  <si>
    <t>KNOAS</t>
  </si>
  <si>
    <t>Koch</t>
  </si>
  <si>
    <t>Kock</t>
  </si>
  <si>
    <t>KCK</t>
  </si>
  <si>
    <t>Kriska Cartage</t>
  </si>
  <si>
    <t>KRIS</t>
  </si>
  <si>
    <t>KTI</t>
  </si>
  <si>
    <t>KURZ</t>
  </si>
  <si>
    <t>LANE</t>
  </si>
  <si>
    <t>Latco</t>
  </si>
  <si>
    <t>LATC</t>
  </si>
  <si>
    <t>Lavigne</t>
  </si>
  <si>
    <t>LAVE</t>
  </si>
  <si>
    <t>Legget &amp; Platt</t>
  </si>
  <si>
    <t>LEGP</t>
  </si>
  <si>
    <t>Liberty</t>
  </si>
  <si>
    <t>Life Time Cargo</t>
  </si>
  <si>
    <t>LTCO</t>
  </si>
  <si>
    <t>Link of America</t>
  </si>
  <si>
    <t>LOA</t>
  </si>
  <si>
    <t>LINQ</t>
  </si>
  <si>
    <t>LinQ</t>
  </si>
  <si>
    <t>Lipsey Trucking</t>
  </si>
  <si>
    <t>LIPS</t>
  </si>
  <si>
    <t>Livingston</t>
  </si>
  <si>
    <t>LVSN</t>
  </si>
  <si>
    <t>Mackie Transport Ltd.</t>
  </si>
  <si>
    <t>MACK</t>
  </si>
  <si>
    <t>MAGRO Trucking</t>
  </si>
  <si>
    <t>MAGR</t>
  </si>
  <si>
    <t>Mainliner</t>
  </si>
  <si>
    <t>MALI</t>
  </si>
  <si>
    <t>MAMUT</t>
  </si>
  <si>
    <t>Maritime-Ontario</t>
  </si>
  <si>
    <t>MAON</t>
  </si>
  <si>
    <t>Marpan</t>
  </si>
  <si>
    <t>MRPN</t>
  </si>
  <si>
    <t>Marshall</t>
  </si>
  <si>
    <t>MRSH</t>
  </si>
  <si>
    <t>Marten Transport</t>
  </si>
  <si>
    <t>MARTT</t>
  </si>
  <si>
    <t>MASTER FIBER</t>
  </si>
  <si>
    <t>McGuire</t>
  </si>
  <si>
    <t>McGR</t>
  </si>
  <si>
    <t>Mckevitt</t>
  </si>
  <si>
    <t>MCKV</t>
  </si>
  <si>
    <t>MCKINNEY TRAILER</t>
  </si>
  <si>
    <t>MCKI</t>
  </si>
  <si>
    <t>MCL</t>
  </si>
  <si>
    <t>Mega</t>
  </si>
  <si>
    <t>MEG</t>
  </si>
  <si>
    <t>Meyers</t>
  </si>
  <si>
    <t>MYER</t>
  </si>
  <si>
    <t>MG Express</t>
  </si>
  <si>
    <t>MGE</t>
  </si>
  <si>
    <t>Midland</t>
  </si>
  <si>
    <t>MILA</t>
  </si>
  <si>
    <t>Midland Transport</t>
  </si>
  <si>
    <t>Millenium</t>
  </si>
  <si>
    <t>MLNM</t>
  </si>
  <si>
    <t>Mirald</t>
  </si>
  <si>
    <t>MRLD</t>
  </si>
  <si>
    <t>Monarch</t>
  </si>
  <si>
    <t>MNCH</t>
  </si>
  <si>
    <t>Monroe</t>
  </si>
  <si>
    <t>MONR</t>
  </si>
  <si>
    <t>MS Carrier</t>
  </si>
  <si>
    <t>MSC</t>
  </si>
  <si>
    <t>Muir</t>
  </si>
  <si>
    <t>MUIR</t>
  </si>
  <si>
    <t>Mustang</t>
  </si>
  <si>
    <t>MSTG</t>
  </si>
  <si>
    <t>N.D.L.</t>
  </si>
  <si>
    <t>NDL</t>
  </si>
  <si>
    <t>National Courier</t>
  </si>
  <si>
    <t>NACO</t>
  </si>
  <si>
    <t>National Freight</t>
  </si>
  <si>
    <t>NFL</t>
  </si>
  <si>
    <t>Nesel</t>
  </si>
  <si>
    <t>NESL</t>
  </si>
  <si>
    <t>New Gen Transport</t>
  </si>
  <si>
    <t>NEWGEN</t>
  </si>
  <si>
    <t>NEW GEN TRANSPORTS</t>
  </si>
  <si>
    <t>GENT</t>
  </si>
  <si>
    <t>Niagara</t>
  </si>
  <si>
    <t>NIAGR</t>
  </si>
  <si>
    <t>Norris</t>
  </si>
  <si>
    <t>NORR</t>
  </si>
  <si>
    <t>Oak Farms</t>
  </si>
  <si>
    <t>OAKF</t>
  </si>
  <si>
    <t>OCEANX</t>
  </si>
  <si>
    <t>OCEA</t>
  </si>
  <si>
    <t>Okay</t>
  </si>
  <si>
    <t>OKAY</t>
  </si>
  <si>
    <t>OLD DOMINION</t>
  </si>
  <si>
    <t>OLDD</t>
  </si>
  <si>
    <t>Old Time</t>
  </si>
  <si>
    <t>OLTP</t>
  </si>
  <si>
    <t>Old Time Express</t>
  </si>
  <si>
    <t>OTEX</t>
  </si>
  <si>
    <t>OSBORN</t>
  </si>
  <si>
    <t>OVERNIGHT</t>
  </si>
  <si>
    <t>Pactiv</t>
  </si>
  <si>
    <t>PAC</t>
  </si>
  <si>
    <t>Palex</t>
  </si>
  <si>
    <t>PALX</t>
  </si>
  <si>
    <t>PALLET LOGISTICS OF AMERI</t>
  </si>
  <si>
    <t>PLA</t>
  </si>
  <si>
    <t>Pallet Place</t>
  </si>
  <si>
    <t>Plac</t>
  </si>
  <si>
    <t>Paper Transport inc.</t>
  </si>
  <si>
    <t>Papt</t>
  </si>
  <si>
    <t>Paul Brandt</t>
  </si>
  <si>
    <t>PLBT</t>
  </si>
  <si>
    <t>PCY</t>
  </si>
  <si>
    <t>PCYC</t>
  </si>
  <si>
    <t>peco</t>
  </si>
  <si>
    <t>Penner</t>
  </si>
  <si>
    <t>PENN</t>
  </si>
  <si>
    <t>Pepsi</t>
  </si>
  <si>
    <t>PEPS</t>
  </si>
  <si>
    <t>PHOENIX</t>
  </si>
  <si>
    <t>PHIX</t>
  </si>
  <si>
    <t>Pinnacle</t>
  </si>
  <si>
    <t>PNCL</t>
  </si>
  <si>
    <t>PKY</t>
  </si>
  <si>
    <t>Plains</t>
  </si>
  <si>
    <t>PLNS</t>
  </si>
  <si>
    <t>Platt Industries</t>
  </si>
  <si>
    <t>PLAT</t>
  </si>
  <si>
    <t>Poly</t>
  </si>
  <si>
    <t>Porter</t>
  </si>
  <si>
    <t>PORT</t>
  </si>
  <si>
    <t>Powerloop</t>
  </si>
  <si>
    <t>PWLP</t>
  </si>
  <si>
    <t>PRATT</t>
  </si>
  <si>
    <t>PREFERRED FREEZER SERVICE</t>
  </si>
  <si>
    <t>PREF</t>
  </si>
  <si>
    <t>Premier Trailer Leasing</t>
  </si>
  <si>
    <t>PREM</t>
  </si>
  <si>
    <t>Pro North</t>
  </si>
  <si>
    <t>PRON</t>
  </si>
  <si>
    <t>Professional Trucking Ser</t>
  </si>
  <si>
    <t>PTSE</t>
  </si>
  <si>
    <t>progressive</t>
  </si>
  <si>
    <t>prog</t>
  </si>
  <si>
    <t>PROPAK</t>
  </si>
  <si>
    <t>PROP</t>
  </si>
  <si>
    <t>Province</t>
  </si>
  <si>
    <t>PRVN</t>
  </si>
  <si>
    <t>Province Cartage</t>
  </si>
  <si>
    <t>PRCA</t>
  </si>
  <si>
    <t>PrudeHomme</t>
  </si>
  <si>
    <t>PDHM</t>
  </si>
  <si>
    <t>PTL</t>
  </si>
  <si>
    <t>Public Affair</t>
  </si>
  <si>
    <t>Purolator</t>
  </si>
  <si>
    <t>PRLT</t>
  </si>
  <si>
    <t>Quick X</t>
  </si>
  <si>
    <t>QCKX</t>
  </si>
  <si>
    <t>QUICKAY</t>
  </si>
  <si>
    <t>QKAY</t>
  </si>
  <si>
    <t>R.E Garrison</t>
  </si>
  <si>
    <t>REGT</t>
  </si>
  <si>
    <t>Raider</t>
  </si>
  <si>
    <t>Rama Transport</t>
  </si>
  <si>
    <t>RAMA</t>
  </si>
  <si>
    <t>RAPID</t>
  </si>
  <si>
    <t>RAPD</t>
  </si>
  <si>
    <t>RC INTERNATIONAL</t>
  </si>
  <si>
    <t>RCIN</t>
  </si>
  <si>
    <t>rdeans</t>
  </si>
  <si>
    <t>RE GARRISON</t>
  </si>
  <si>
    <t>GARR</t>
  </si>
  <si>
    <t>Red Tree</t>
  </si>
  <si>
    <t>RDTR</t>
  </si>
  <si>
    <t>Reimer</t>
  </si>
  <si>
    <t>REIM</t>
  </si>
  <si>
    <t>RELAY</t>
  </si>
  <si>
    <t>RELA</t>
  </si>
  <si>
    <t>Rental</t>
  </si>
  <si>
    <t>RENT</t>
  </si>
  <si>
    <t>Right On Time</t>
  </si>
  <si>
    <t>ROTI</t>
  </si>
  <si>
    <t>ROADWAY</t>
  </si>
  <si>
    <t>Robbins</t>
  </si>
  <si>
    <t>RBNS</t>
  </si>
  <si>
    <t>ROBERT HEATH</t>
  </si>
  <si>
    <t>ROBH</t>
  </si>
  <si>
    <t>Robert Transport</t>
  </si>
  <si>
    <t>ROTR</t>
  </si>
  <si>
    <t>Robyns</t>
  </si>
  <si>
    <t>RBBN</t>
  </si>
  <si>
    <t>Rock Cartage</t>
  </si>
  <si>
    <t>ROCK</t>
  </si>
  <si>
    <t>Roen</t>
  </si>
  <si>
    <t>ROEN</t>
  </si>
  <si>
    <t>Roff Logistics</t>
  </si>
  <si>
    <t>ROFF</t>
  </si>
  <si>
    <t>Rosenau</t>
  </si>
  <si>
    <t>ROSE</t>
  </si>
  <si>
    <t>Rothco</t>
  </si>
  <si>
    <t>ROTH</t>
  </si>
  <si>
    <t>Royal Freight</t>
  </si>
  <si>
    <t>ROL</t>
  </si>
  <si>
    <t>RTL</t>
  </si>
  <si>
    <t>Ruan Niagara</t>
  </si>
  <si>
    <t>Ryder Dedicated Log</t>
  </si>
  <si>
    <t>RYDL</t>
  </si>
  <si>
    <t>Rylie</t>
  </si>
  <si>
    <t>RYL</t>
  </si>
  <si>
    <t>Saddle Creek</t>
  </si>
  <si>
    <t>SADCK</t>
  </si>
  <si>
    <t>SAIA</t>
  </si>
  <si>
    <t>Salinas</t>
  </si>
  <si>
    <t>SAL</t>
  </si>
  <si>
    <t>Saveway</t>
  </si>
  <si>
    <t>SVWY</t>
  </si>
  <si>
    <t>Schneider</t>
  </si>
  <si>
    <t>SCHN</t>
  </si>
  <si>
    <t>Sea Breeze Trucking</t>
  </si>
  <si>
    <t>SEAB</t>
  </si>
  <si>
    <t>Select</t>
  </si>
  <si>
    <t>SELT</t>
  </si>
  <si>
    <t>Shippers Express</t>
  </si>
  <si>
    <t>SPX</t>
  </si>
  <si>
    <t>Sidney Freight Ltd.</t>
  </si>
  <si>
    <t>SIDN</t>
  </si>
  <si>
    <t>Silverline</t>
  </si>
  <si>
    <t>SLVR</t>
  </si>
  <si>
    <t>Slingshot</t>
  </si>
  <si>
    <t>SLST</t>
  </si>
  <si>
    <t>SMVC Trucking</t>
  </si>
  <si>
    <t>SMVC</t>
  </si>
  <si>
    <t>SOKIL</t>
  </si>
  <si>
    <t>SOKI</t>
  </si>
  <si>
    <t>Solis Trucking</t>
  </si>
  <si>
    <t>SOLI</t>
  </si>
  <si>
    <t>Sooner</t>
  </si>
  <si>
    <t>SON</t>
  </si>
  <si>
    <t>SOS</t>
  </si>
  <si>
    <t>South Motor Tansport</t>
  </si>
  <si>
    <t>SMT</t>
  </si>
  <si>
    <t>Southern Messenger</t>
  </si>
  <si>
    <t>STMS</t>
  </si>
  <si>
    <t>Southway</t>
  </si>
  <si>
    <t>STWY</t>
  </si>
  <si>
    <t>Special Logistics</t>
  </si>
  <si>
    <t>SPEL</t>
  </si>
  <si>
    <t>Speedy</t>
  </si>
  <si>
    <t>SPCA</t>
  </si>
  <si>
    <t>Star Transport</t>
  </si>
  <si>
    <t>STAR</t>
  </si>
  <si>
    <t>Strive</t>
  </si>
  <si>
    <t>STVG</t>
  </si>
  <si>
    <t>Sunbury</t>
  </si>
  <si>
    <t>SUNB</t>
  </si>
  <si>
    <t>Sunpack</t>
  </si>
  <si>
    <t>SNPC</t>
  </si>
  <si>
    <t>Super Regional Live</t>
  </si>
  <si>
    <t>SRLU</t>
  </si>
  <si>
    <t>Supply Chain Mgmt</t>
  </si>
  <si>
    <t>SCMB</t>
  </si>
  <si>
    <t>SWIFT</t>
  </si>
  <si>
    <t>SWFT</t>
  </si>
  <si>
    <t>Tango</t>
  </si>
  <si>
    <t>tang</t>
  </si>
  <si>
    <t>Taylor</t>
  </si>
  <si>
    <t>Tayl</t>
  </si>
  <si>
    <t>TCI</t>
  </si>
  <si>
    <t>TCT</t>
  </si>
  <si>
    <t>Teams</t>
  </si>
  <si>
    <t>TEAM</t>
  </si>
  <si>
    <t>Texas Express</t>
  </si>
  <si>
    <t>TEX</t>
  </si>
  <si>
    <t>Texas Freight Services</t>
  </si>
  <si>
    <t>TFSI</t>
  </si>
  <si>
    <t>TFL</t>
  </si>
  <si>
    <t>Thibodeau</t>
  </si>
  <si>
    <t>THSM</t>
  </si>
  <si>
    <t>Thompson</t>
  </si>
  <si>
    <t>TOMS</t>
  </si>
  <si>
    <t>Timco</t>
  </si>
  <si>
    <t>TIM</t>
  </si>
  <si>
    <t>Titan Cartage</t>
  </si>
  <si>
    <t>TICA</t>
  </si>
  <si>
    <t>TNX</t>
  </si>
  <si>
    <t>Tokiwa</t>
  </si>
  <si>
    <t>TOKI</t>
  </si>
  <si>
    <t>Total Transportation</t>
  </si>
  <si>
    <t>TOTA</t>
  </si>
  <si>
    <t>Traffix</t>
  </si>
  <si>
    <t>TRFX</t>
  </si>
  <si>
    <t>Trans American Comm</t>
  </si>
  <si>
    <t>TRAC</t>
  </si>
  <si>
    <t>Transit Transport</t>
  </si>
  <si>
    <t>TRAN</t>
  </si>
  <si>
    <t>Transport Inter-Prov</t>
  </si>
  <si>
    <t>TINT</t>
  </si>
  <si>
    <t>Trans-Western Express</t>
  </si>
  <si>
    <t>TWEX</t>
  </si>
  <si>
    <t>TransX</t>
  </si>
  <si>
    <t>TRSX</t>
  </si>
  <si>
    <t>Tri-Line Transport</t>
  </si>
  <si>
    <t>TRIL</t>
  </si>
  <si>
    <t>Trinity Carriers</t>
  </si>
  <si>
    <t>Trinity Carrier</t>
  </si>
  <si>
    <t>Twin City Transport</t>
  </si>
  <si>
    <t>TWIN CITY</t>
  </si>
  <si>
    <t>TX-PKY</t>
  </si>
  <si>
    <t>U CAN</t>
  </si>
  <si>
    <t>UCAN</t>
  </si>
  <si>
    <t>UBER</t>
  </si>
  <si>
    <t>United Parcel Service</t>
  </si>
  <si>
    <t>UPS</t>
  </si>
  <si>
    <t>Universal Am Cam</t>
  </si>
  <si>
    <t>UAM</t>
  </si>
  <si>
    <t>Unknown</t>
  </si>
  <si>
    <t>UNKN</t>
  </si>
  <si>
    <t>US Express</t>
  </si>
  <si>
    <t>USE</t>
  </si>
  <si>
    <t>USA Truck line</t>
  </si>
  <si>
    <t>USAT</t>
  </si>
  <si>
    <t>UTILITY</t>
  </si>
  <si>
    <t>UTL Transport</t>
  </si>
  <si>
    <t>UTL</t>
  </si>
  <si>
    <t>Ventura Trucking</t>
  </si>
  <si>
    <t>VENT</t>
  </si>
  <si>
    <t>VERI</t>
  </si>
  <si>
    <t>Versa Cold</t>
  </si>
  <si>
    <t>VSCD</t>
  </si>
  <si>
    <t>Verspeeten Cartage</t>
  </si>
  <si>
    <t>VERP</t>
  </si>
  <si>
    <t>Victory</t>
  </si>
  <si>
    <t>VICT</t>
  </si>
  <si>
    <t>Vista Fibers</t>
  </si>
  <si>
    <t>vist</t>
  </si>
  <si>
    <t>VSS LOGISTICS</t>
  </si>
  <si>
    <t>W &amp; B</t>
  </si>
  <si>
    <t>WNB</t>
  </si>
  <si>
    <t>W.W Rowland</t>
  </si>
  <si>
    <t>WWRL</t>
  </si>
  <si>
    <t>Warners</t>
  </si>
  <si>
    <t>WARN</t>
  </si>
  <si>
    <t>Waste Management</t>
  </si>
  <si>
    <t>WMAN</t>
  </si>
  <si>
    <t>WEL TRANSPORT</t>
  </si>
  <si>
    <t>WEL</t>
  </si>
  <si>
    <t>Werner</t>
  </si>
  <si>
    <t>WNR</t>
  </si>
  <si>
    <t>West Bell</t>
  </si>
  <si>
    <t>WEBE</t>
  </si>
  <si>
    <t>Western Canada Express</t>
  </si>
  <si>
    <t>WCNX</t>
  </si>
  <si>
    <t>Western Reload</t>
  </si>
  <si>
    <t>WSRL</t>
  </si>
  <si>
    <t>Westland</t>
  </si>
  <si>
    <t>WSLD</t>
  </si>
  <si>
    <t>Wheels</t>
  </si>
  <si>
    <t>REAZ</t>
  </si>
  <si>
    <t>Wiley Sanders</t>
  </si>
  <si>
    <t>WST</t>
  </si>
  <si>
    <t>Wilkening</t>
  </si>
  <si>
    <t>WKNG</t>
  </si>
  <si>
    <t>Will Transport</t>
  </si>
  <si>
    <t>Will</t>
  </si>
  <si>
    <t>Wilson</t>
  </si>
  <si>
    <t>WLSN</t>
  </si>
  <si>
    <t>Windwalker</t>
  </si>
  <si>
    <t>WDW</t>
  </si>
  <si>
    <t>Winnipeg Motor Express</t>
  </si>
  <si>
    <t>WNME</t>
  </si>
  <si>
    <t>Woodcraft</t>
  </si>
  <si>
    <t>WODC</t>
  </si>
  <si>
    <t>Woodstock</t>
  </si>
  <si>
    <t>Wood</t>
  </si>
  <si>
    <t>XEB</t>
  </si>
  <si>
    <t>XTL</t>
  </si>
  <si>
    <t>XTRA LEASE</t>
  </si>
  <si>
    <t>XTRA</t>
  </si>
  <si>
    <t>Yanke</t>
  </si>
  <si>
    <t>YANK</t>
  </si>
  <si>
    <t>Yellow Freightlines</t>
  </si>
  <si>
    <t>YELO</t>
  </si>
  <si>
    <t>YRC</t>
  </si>
  <si>
    <t>Zita Freightlines</t>
  </si>
  <si>
    <t>ZITA</t>
  </si>
  <si>
    <t>Southeastern</t>
  </si>
  <si>
    <t>SOET</t>
  </si>
  <si>
    <t>Timmons</t>
  </si>
  <si>
    <t>TIMM</t>
  </si>
  <si>
    <t>Besner</t>
  </si>
  <si>
    <t>BESN</t>
  </si>
  <si>
    <t>YRC22222</t>
  </si>
  <si>
    <t>Laredo</t>
  </si>
  <si>
    <t>Not Inter-Terminal</t>
  </si>
  <si>
    <t>Houston -&gt; SA</t>
  </si>
  <si>
    <t>Temple -&gt; SA</t>
  </si>
  <si>
    <t>San Marcos -&gt; SA</t>
  </si>
  <si>
    <t>SA -&gt; Super</t>
  </si>
  <si>
    <t>Houston -&gt; Temple</t>
  </si>
  <si>
    <t>SA -&gt; San Marcos</t>
  </si>
  <si>
    <t>Houston -&gt; San Marcos</t>
  </si>
  <si>
    <t>Temple -&gt; San Marcos</t>
  </si>
  <si>
    <t xml:space="preserve">SA -&gt; Houston </t>
  </si>
  <si>
    <t xml:space="preserve">Temple -&gt; Houston </t>
  </si>
  <si>
    <t xml:space="preserve">Super -&gt; Houston </t>
  </si>
  <si>
    <t>Weslaco -&gt; SA</t>
  </si>
  <si>
    <t>Super -&gt; San Marcos</t>
  </si>
  <si>
    <t>Super -&gt; SA</t>
  </si>
  <si>
    <t>SA -&gt; Corpus</t>
  </si>
  <si>
    <t>Super -&gt; Corpus</t>
  </si>
  <si>
    <t>Empty</t>
  </si>
  <si>
    <t>DOL</t>
  </si>
  <si>
    <t>Outbound</t>
  </si>
  <si>
    <t>Salvage</t>
  </si>
  <si>
    <t>Lost</t>
  </si>
  <si>
    <t>QFIX</t>
  </si>
  <si>
    <t>GRL</t>
  </si>
  <si>
    <t>GSL</t>
  </si>
  <si>
    <t>RODEO</t>
  </si>
  <si>
    <t>RGMD</t>
  </si>
  <si>
    <t>Parkway</t>
  </si>
  <si>
    <t>Trailer Utilization</t>
  </si>
  <si>
    <t xml:space="preserve">Carrier Utililzation </t>
  </si>
  <si>
    <t>Lane Utilization</t>
  </si>
  <si>
    <t>Corpus Max</t>
  </si>
  <si>
    <t>Column2</t>
  </si>
  <si>
    <t>* No 3rd party trailers</t>
  </si>
  <si>
    <t>Vendor Utilization Report</t>
  </si>
  <si>
    <r>
      <rPr>
        <sz val="14"/>
        <color theme="1"/>
        <rFont val="Calibri"/>
        <family val="2"/>
        <scheme val="minor"/>
      </rPr>
      <t>Total</t>
    </r>
    <r>
      <rPr>
        <b/>
        <sz val="14"/>
        <color theme="1"/>
        <rFont val="Calibri"/>
        <family val="2"/>
        <scheme val="minor"/>
      </rPr>
      <t xml:space="preserve"> Empty </t>
    </r>
    <r>
      <rPr>
        <sz val="14"/>
        <color theme="1"/>
        <rFont val="Calibri"/>
        <family val="2"/>
        <scheme val="minor"/>
      </rPr>
      <t>Under 24 Hours</t>
    </r>
  </si>
  <si>
    <r>
      <rPr>
        <sz val="14"/>
        <color theme="1"/>
        <rFont val="Calibri"/>
        <family val="2"/>
        <scheme val="minor"/>
      </rPr>
      <t xml:space="preserve">Total </t>
    </r>
    <r>
      <rPr>
        <b/>
        <sz val="14"/>
        <color theme="1"/>
        <rFont val="Calibri"/>
        <family val="2"/>
        <scheme val="minor"/>
      </rPr>
      <t xml:space="preserve">Empty </t>
    </r>
    <r>
      <rPr>
        <sz val="14"/>
        <color theme="1"/>
        <rFont val="Calibri"/>
        <family val="2"/>
        <scheme val="minor"/>
      </rPr>
      <t>OVER 24 Hours</t>
    </r>
  </si>
  <si>
    <r>
      <rPr>
        <sz val="14"/>
        <color theme="1"/>
        <rFont val="Calibri"/>
        <family val="2"/>
        <scheme val="minor"/>
      </rPr>
      <t xml:space="preserve">Total </t>
    </r>
    <r>
      <rPr>
        <b/>
        <sz val="14"/>
        <color theme="1"/>
        <rFont val="Calibri"/>
        <family val="2"/>
        <scheme val="minor"/>
      </rPr>
      <t xml:space="preserve">Loaded </t>
    </r>
    <r>
      <rPr>
        <sz val="14"/>
        <color theme="1"/>
        <rFont val="Calibri"/>
        <family val="2"/>
        <scheme val="minor"/>
      </rPr>
      <t>Under 24 Hours</t>
    </r>
  </si>
  <si>
    <r>
      <rPr>
        <sz val="14"/>
        <color theme="1"/>
        <rFont val="Calibri"/>
        <family val="2"/>
        <scheme val="minor"/>
      </rPr>
      <t xml:space="preserve">Total </t>
    </r>
    <r>
      <rPr>
        <b/>
        <sz val="14"/>
        <color theme="1"/>
        <rFont val="Calibri"/>
        <family val="2"/>
        <scheme val="minor"/>
      </rPr>
      <t xml:space="preserve">Loaded </t>
    </r>
    <r>
      <rPr>
        <sz val="14"/>
        <color theme="1"/>
        <rFont val="Calibri"/>
        <family val="2"/>
        <scheme val="minor"/>
      </rPr>
      <t>OVER 24 Hours</t>
    </r>
  </si>
  <si>
    <t>Total Over 24 Hours Loaded vs Empty</t>
  </si>
  <si>
    <t>TEMPLE</t>
  </si>
  <si>
    <t xml:space="preserve">            HOUSTON</t>
  </si>
  <si>
    <t>SAN ANTONIO</t>
  </si>
  <si>
    <t>SUPER REGIONAL</t>
  </si>
  <si>
    <t>SAN MARCOS</t>
  </si>
  <si>
    <t>Loaded</t>
  </si>
  <si>
    <t>Total Over 24 Hours</t>
  </si>
  <si>
    <t>LOADED TOTALS</t>
  </si>
  <si>
    <t>San Antionio</t>
  </si>
  <si>
    <t>EMPTY TOTALS</t>
  </si>
  <si>
    <t>POOL OVERAGES</t>
  </si>
  <si>
    <t>Allotted</t>
  </si>
  <si>
    <t>Overage</t>
  </si>
  <si>
    <t xml:space="preserve">Network Utilization Report </t>
  </si>
  <si>
    <t>Reusable</t>
  </si>
  <si>
    <t>CODE</t>
  </si>
  <si>
    <t>Yard Total</t>
  </si>
  <si>
    <t>Door Total</t>
  </si>
  <si>
    <t>Grand Total</t>
  </si>
  <si>
    <t>GOAL</t>
  </si>
  <si>
    <t>YARD</t>
  </si>
  <si>
    <t>DOOR</t>
  </si>
  <si>
    <t>WAREHOUSE</t>
  </si>
  <si>
    <t>Black Plastic Pallets</t>
  </si>
  <si>
    <t>Plastic for San Marcos</t>
  </si>
  <si>
    <t>Plastic for Super Regional</t>
  </si>
  <si>
    <t>Metal Blockers</t>
  </si>
  <si>
    <t>Green GM Totes</t>
  </si>
  <si>
    <t>Returned Dirty GM Boxes (RGMB)</t>
  </si>
  <si>
    <t>Blue Chep Pallets</t>
  </si>
  <si>
    <t>MANUFACTURING</t>
  </si>
  <si>
    <t>Gray Bread Trays</t>
  </si>
  <si>
    <t>Red Milk Crates</t>
  </si>
  <si>
    <t>Red/Green Wood Pallets</t>
  </si>
  <si>
    <t>Polymer Washed Meat Crates</t>
  </si>
  <si>
    <t>Polymer Dirty Meat Crates</t>
  </si>
  <si>
    <t>Reusable Meat Tote Orange</t>
  </si>
  <si>
    <t>Snack Plant Boxes</t>
  </si>
  <si>
    <t>REVERSE  LOGISTICS</t>
  </si>
  <si>
    <t xml:space="preserve">Reusable Produce Crates </t>
  </si>
  <si>
    <t xml:space="preserve">Recy Plastic Bags </t>
  </si>
  <si>
    <t>Wally World  Storage</t>
  </si>
  <si>
    <t>Potato Chip Boxes</t>
  </si>
  <si>
    <t xml:space="preserve">Recycle </t>
  </si>
  <si>
    <t xml:space="preserve">Purge </t>
  </si>
  <si>
    <t>Mixed Pallets</t>
  </si>
  <si>
    <t>PECO Pallets</t>
  </si>
  <si>
    <t>iGPS Pallets</t>
  </si>
  <si>
    <t xml:space="preserve">Store Returns UPC Salvage </t>
  </si>
  <si>
    <t>VENDOR</t>
  </si>
  <si>
    <t>Blue Egg Crates</t>
  </si>
  <si>
    <t>Damage</t>
  </si>
  <si>
    <t>Damaged GM Boxes</t>
  </si>
  <si>
    <t>Damage Milk Crates</t>
  </si>
  <si>
    <t>Damage Red Wood</t>
  </si>
  <si>
    <t xml:space="preserve">PRC Transfers - Storage RMCP for Houston </t>
  </si>
  <si>
    <t>TRC Transfers - Storage RBTN for Houston</t>
  </si>
  <si>
    <t>Outbound Salvage</t>
  </si>
  <si>
    <t>Empty Trailer</t>
  </si>
  <si>
    <t>Totals &gt;&gt;</t>
  </si>
  <si>
    <t>SA PRC Warehosue Reserve</t>
  </si>
  <si>
    <t>Total</t>
  </si>
  <si>
    <t>Color Legend</t>
  </si>
  <si>
    <t>#</t>
  </si>
  <si>
    <t>Max</t>
  </si>
  <si>
    <t>Minimum</t>
  </si>
  <si>
    <t>Path</t>
  </si>
  <si>
    <t>Name_Lang1</t>
  </si>
  <si>
    <t>Yard_ID</t>
  </si>
  <si>
    <t>Zone_ID_Parent</t>
  </si>
  <si>
    <t>ZoneType_ID</t>
  </si>
  <si>
    <t>SlotType_ID</t>
  </si>
  <si>
    <t>S</t>
  </si>
  <si>
    <t>7006_Zone</t>
  </si>
  <si>
    <t>7007_Zone</t>
  </si>
  <si>
    <t>Building</t>
  </si>
  <si>
    <t>M</t>
  </si>
  <si>
    <t>7008_Zone</t>
  </si>
  <si>
    <t>Slotted Parking</t>
  </si>
  <si>
    <t>K</t>
  </si>
  <si>
    <t>917783_Zone</t>
  </si>
  <si>
    <t>Door</t>
  </si>
  <si>
    <t>C</t>
  </si>
  <si>
    <t>Not Valid</t>
  </si>
  <si>
    <t>917784_Zone</t>
  </si>
  <si>
    <t>Parking Space</t>
  </si>
  <si>
    <t>H</t>
  </si>
  <si>
    <t>917785_Zone</t>
  </si>
  <si>
    <t>CHA Parking Zone</t>
  </si>
  <si>
    <t>T</t>
  </si>
  <si>
    <t>917786_Zone</t>
  </si>
  <si>
    <t>CHA Parking Space</t>
  </si>
  <si>
    <t>L</t>
  </si>
  <si>
    <t>917787_Zone</t>
  </si>
  <si>
    <t>X</t>
  </si>
  <si>
    <t>917788_Zone</t>
  </si>
  <si>
    <t>525</t>
  </si>
  <si>
    <t>917789_Zone</t>
  </si>
  <si>
    <t>D</t>
  </si>
  <si>
    <t>917790_Zone</t>
  </si>
  <si>
    <t>World</t>
  </si>
  <si>
    <t>917791_Zone</t>
  </si>
  <si>
    <t>A</t>
  </si>
  <si>
    <t>917792_Zone</t>
  </si>
  <si>
    <t>Y</t>
  </si>
  <si>
    <t>917793_Zone</t>
  </si>
  <si>
    <t>Z</t>
  </si>
  <si>
    <t>917794_Zone</t>
  </si>
  <si>
    <t>YARDLIST</t>
  </si>
  <si>
    <t>917795_Zone</t>
  </si>
  <si>
    <t>B</t>
  </si>
  <si>
    <t>917796_Zone</t>
  </si>
  <si>
    <t>917797_Zone</t>
  </si>
  <si>
    <t>917798_Zone</t>
  </si>
  <si>
    <t>917799_Zone</t>
  </si>
  <si>
    <t>917800_Zone</t>
  </si>
  <si>
    <t>9280_Zone</t>
  </si>
  <si>
    <t>9301_Zone</t>
  </si>
  <si>
    <t>9305_Zone</t>
  </si>
  <si>
    <t>9306_Zone</t>
  </si>
  <si>
    <t>9313_Zone</t>
  </si>
  <si>
    <t>9314_Zone</t>
  </si>
  <si>
    <t>9315_Zone</t>
  </si>
  <si>
    <t>9316_Zone</t>
  </si>
  <si>
    <t>9317_Zone</t>
  </si>
  <si>
    <t>9318_Zone</t>
  </si>
  <si>
    <t>9319_Zone</t>
  </si>
  <si>
    <t>9320_Zone</t>
  </si>
  <si>
    <t>9321_Zone</t>
  </si>
  <si>
    <t>9322_Zone</t>
  </si>
  <si>
    <t>94279_Zone</t>
  </si>
  <si>
    <t>94280_Zone</t>
  </si>
  <si>
    <t>94281_Zone</t>
  </si>
  <si>
    <t>94282_Zone</t>
  </si>
  <si>
    <t>94283_Zone</t>
  </si>
  <si>
    <t>94284_Zone</t>
  </si>
  <si>
    <t>95178_Zone</t>
  </si>
  <si>
    <t>95179_Zone</t>
  </si>
  <si>
    <t>95180_Zone</t>
  </si>
  <si>
    <t>95181_Zone</t>
  </si>
  <si>
    <t>95182_Zone</t>
  </si>
  <si>
    <t>95183_Zone</t>
  </si>
  <si>
    <t>95184_Zone</t>
  </si>
  <si>
    <t>95185_Zone</t>
  </si>
  <si>
    <t>95186_Zone</t>
  </si>
  <si>
    <t>95187_Zone</t>
  </si>
  <si>
    <t>96290_Zone</t>
  </si>
  <si>
    <t>96291_Zone</t>
  </si>
  <si>
    <t>96292_Zone</t>
  </si>
  <si>
    <t>96293_Zone</t>
  </si>
  <si>
    <t>96294_Zone</t>
  </si>
  <si>
    <t>96296_Zone</t>
  </si>
  <si>
    <t>9900_Zone</t>
  </si>
  <si>
    <t>9901_Zone</t>
  </si>
  <si>
    <t>9902_Zone</t>
  </si>
  <si>
    <t>9903_Zone</t>
  </si>
  <si>
    <t>9904_Zone</t>
  </si>
  <si>
    <t>9905_Zone</t>
  </si>
  <si>
    <t>9906_Zone</t>
  </si>
  <si>
    <t>9907_Zone</t>
  </si>
  <si>
    <t>9908_Zone</t>
  </si>
  <si>
    <t>9909_Zone</t>
  </si>
  <si>
    <t>9910_Zone</t>
  </si>
  <si>
    <t>9911_Zone</t>
  </si>
  <si>
    <t>9912_Zone</t>
  </si>
  <si>
    <t>9913_Zone</t>
  </si>
  <si>
    <t>9914_Zone</t>
  </si>
  <si>
    <t>9915_Zone</t>
  </si>
  <si>
    <t>9916_Zone</t>
  </si>
  <si>
    <t>9917_Zone</t>
  </si>
  <si>
    <t>9918_Zone</t>
  </si>
  <si>
    <t>9919_Zone</t>
  </si>
  <si>
    <t>9920_Zone</t>
  </si>
  <si>
    <t>9922_Zone</t>
  </si>
  <si>
    <t>9923_Zone</t>
  </si>
  <si>
    <t>9924_Zone</t>
  </si>
  <si>
    <t>9925_Zone</t>
  </si>
  <si>
    <t>9926_Zone</t>
  </si>
  <si>
    <t>9927_Zone</t>
  </si>
  <si>
    <t>9928_Zone</t>
  </si>
  <si>
    <t>9929_Zone</t>
  </si>
  <si>
    <t>9930_Zone</t>
  </si>
  <si>
    <t>9931_Zone</t>
  </si>
  <si>
    <t>9932_Zone</t>
  </si>
  <si>
    <t>9933_Zone</t>
  </si>
  <si>
    <t>9934_Zone</t>
  </si>
  <si>
    <t>9935_Zone</t>
  </si>
  <si>
    <t>9936_Zone</t>
  </si>
  <si>
    <t>9937_Zone</t>
  </si>
  <si>
    <t>9938_Zone</t>
  </si>
  <si>
    <t>9939_Zone</t>
  </si>
  <si>
    <t>A13016_Zone</t>
  </si>
  <si>
    <t>A13017_Zone</t>
  </si>
  <si>
    <t>ACE</t>
  </si>
  <si>
    <t>ALAMO</t>
  </si>
  <si>
    <t>Avangard</t>
  </si>
  <si>
    <t>Break</t>
  </si>
  <si>
    <t>BreakA</t>
  </si>
  <si>
    <t>C\D</t>
  </si>
  <si>
    <t>C\O</t>
  </si>
  <si>
    <t>O</t>
  </si>
  <si>
    <t>C\P</t>
  </si>
  <si>
    <t>P</t>
  </si>
  <si>
    <t>CIBILO RANCH</t>
  </si>
  <si>
    <t>CITY KITCHEN</t>
  </si>
  <si>
    <t>CLOROX</t>
  </si>
  <si>
    <t>COMET RICE</t>
  </si>
  <si>
    <t>CoronaVision</t>
  </si>
  <si>
    <t>COTT BEVERAG</t>
  </si>
  <si>
    <t>Crystal Cold</t>
  </si>
  <si>
    <t>D\B</t>
  </si>
  <si>
    <t>D\B\A</t>
  </si>
  <si>
    <t>D\B\L</t>
  </si>
  <si>
    <t>D\C</t>
  </si>
  <si>
    <t>D\C\C</t>
  </si>
  <si>
    <t>D\C\C\405</t>
  </si>
  <si>
    <t>D\C\L</t>
  </si>
  <si>
    <t>D\E</t>
  </si>
  <si>
    <t>E</t>
  </si>
  <si>
    <t>D\EASTGATE</t>
  </si>
  <si>
    <t>EASTGATE</t>
  </si>
  <si>
    <t>D\EGate</t>
  </si>
  <si>
    <t>EGate</t>
  </si>
  <si>
    <t>D\F</t>
  </si>
  <si>
    <t>F</t>
  </si>
  <si>
    <t>D\F\A</t>
  </si>
  <si>
    <t>D\F\L</t>
  </si>
  <si>
    <t>D\F\M</t>
  </si>
  <si>
    <t>D\F\R</t>
  </si>
  <si>
    <t>R</t>
  </si>
  <si>
    <t>D\F\W</t>
  </si>
  <si>
    <t>W</t>
  </si>
  <si>
    <t>D\G</t>
  </si>
  <si>
    <t>G</t>
  </si>
  <si>
    <t>D\G\F</t>
  </si>
  <si>
    <t>D\G\O</t>
  </si>
  <si>
    <t>D\G\P</t>
  </si>
  <si>
    <t>D\G\R</t>
  </si>
  <si>
    <t>D\GLOST</t>
  </si>
  <si>
    <t>GLOST</t>
  </si>
  <si>
    <t>D\I</t>
  </si>
  <si>
    <t>I</t>
  </si>
  <si>
    <t>D\K</t>
  </si>
  <si>
    <t>D\K\1</t>
  </si>
  <si>
    <t>D\L</t>
  </si>
  <si>
    <t>D\Lost</t>
  </si>
  <si>
    <t>D\M</t>
  </si>
  <si>
    <t>D\M\R</t>
  </si>
  <si>
    <t>D\MAINGATE</t>
  </si>
  <si>
    <t>MAINGATE</t>
  </si>
  <si>
    <t>D\MGATE</t>
  </si>
  <si>
    <t>MGATE</t>
  </si>
  <si>
    <t>D\MLOST</t>
  </si>
  <si>
    <t>MLOST</t>
  </si>
  <si>
    <t>D\N</t>
  </si>
  <si>
    <t>N</t>
  </si>
  <si>
    <t>D\N\W</t>
  </si>
  <si>
    <t>D\O</t>
  </si>
  <si>
    <t>D\O\D</t>
  </si>
  <si>
    <t>D\O\F1</t>
  </si>
  <si>
    <t>F1</t>
  </si>
  <si>
    <t>D\O\F2</t>
  </si>
  <si>
    <t>F2</t>
  </si>
  <si>
    <t>D\O\F3</t>
  </si>
  <si>
    <t>F3</t>
  </si>
  <si>
    <t>D\O\L</t>
  </si>
  <si>
    <t>D\P</t>
  </si>
  <si>
    <t>D\P\L</t>
  </si>
  <si>
    <t>D\P\M</t>
  </si>
  <si>
    <t>D\P\N</t>
  </si>
  <si>
    <t>D\P\O</t>
  </si>
  <si>
    <t>D\P\R</t>
  </si>
  <si>
    <t>D\R</t>
  </si>
  <si>
    <t>D\R\661</t>
  </si>
  <si>
    <t>D\R\662</t>
  </si>
  <si>
    <t>D\R\663</t>
  </si>
  <si>
    <t>D\R\664</t>
  </si>
  <si>
    <t>D\R\665</t>
  </si>
  <si>
    <t>D\R\L</t>
  </si>
  <si>
    <t>D\R\U</t>
  </si>
  <si>
    <t>U</t>
  </si>
  <si>
    <t>D\R\U\661</t>
  </si>
  <si>
    <t>D\R\U\662</t>
  </si>
  <si>
    <t>D\R\U\663</t>
  </si>
  <si>
    <t>D\R\U\664</t>
  </si>
  <si>
    <t>D\R\U\665</t>
  </si>
  <si>
    <t>D\S</t>
  </si>
  <si>
    <t>D\S\F</t>
  </si>
  <si>
    <t>D\S\L</t>
  </si>
  <si>
    <t>D\S\R</t>
  </si>
  <si>
    <t>D\SGate</t>
  </si>
  <si>
    <t>SGate</t>
  </si>
  <si>
    <t>D\SOUTHGATE</t>
  </si>
  <si>
    <t>SOUTHGATE</t>
  </si>
  <si>
    <t>D\T</t>
  </si>
  <si>
    <t>D\T\1</t>
  </si>
  <si>
    <t>D\T\A</t>
  </si>
  <si>
    <t>D\T\B</t>
  </si>
  <si>
    <t>D\T\L</t>
  </si>
  <si>
    <t>D\T\M</t>
  </si>
  <si>
    <t>D\T\R</t>
  </si>
  <si>
    <t>D\T\S</t>
  </si>
  <si>
    <t>D\T\V</t>
  </si>
  <si>
    <t>V</t>
  </si>
  <si>
    <t>D\T\Z</t>
  </si>
  <si>
    <t>D\U</t>
  </si>
  <si>
    <t>D\U\661</t>
  </si>
  <si>
    <t>D\W</t>
  </si>
  <si>
    <t>D\W\NEWS</t>
  </si>
  <si>
    <t>NEWS</t>
  </si>
  <si>
    <t>D\W\NEWS\GROUP</t>
  </si>
  <si>
    <t>GROUP</t>
  </si>
  <si>
    <t>D\W\R</t>
  </si>
  <si>
    <t>D\WESTGATE</t>
  </si>
  <si>
    <t>WESTGATE</t>
  </si>
  <si>
    <t>D\WGate</t>
  </si>
  <si>
    <t>WGate</t>
  </si>
  <si>
    <t>D\X</t>
  </si>
  <si>
    <t>D\X\L</t>
  </si>
  <si>
    <t>Default_Zone</t>
  </si>
  <si>
    <t>Default-C_Zone</t>
  </si>
  <si>
    <t>Default-H_Zone</t>
  </si>
  <si>
    <t>Default-K_Zone</t>
  </si>
  <si>
    <t>Default-L_Zone</t>
  </si>
  <si>
    <t>Default-S_Zone</t>
  </si>
  <si>
    <t>Default-T_Zone</t>
  </si>
  <si>
    <t>Default-W_Zone</t>
  </si>
  <si>
    <t>DIIORIO FARM</t>
  </si>
  <si>
    <t>DIVERSIFIED</t>
  </si>
  <si>
    <t>E\I</t>
  </si>
  <si>
    <t>E\I\1</t>
  </si>
  <si>
    <t>E\I\2</t>
  </si>
  <si>
    <t>E\I\3</t>
  </si>
  <si>
    <t>E\LOST</t>
  </si>
  <si>
    <t>E\T</t>
  </si>
  <si>
    <t>F\5</t>
  </si>
  <si>
    <t>F\FWBUYGATE</t>
  </si>
  <si>
    <t>FWBUYGATE</t>
  </si>
  <si>
    <t>F\G</t>
  </si>
  <si>
    <t>F\G\N</t>
  </si>
  <si>
    <t>F\G\R</t>
  </si>
  <si>
    <t>F\Lost</t>
  </si>
  <si>
    <t>F\R</t>
  </si>
  <si>
    <t>F\R\L</t>
  </si>
  <si>
    <t>F\WGate</t>
  </si>
  <si>
    <t>Fuel truck_Zone</t>
  </si>
  <si>
    <t>G\C</t>
  </si>
  <si>
    <t>G\R</t>
  </si>
  <si>
    <t>G\S</t>
  </si>
  <si>
    <t>G\U</t>
  </si>
  <si>
    <t>GREAT WIDE</t>
  </si>
  <si>
    <t>HEB STORES</t>
  </si>
  <si>
    <t>HEB STORES\001-ELIZBETH</t>
  </si>
  <si>
    <t>001-ELIZBETH</t>
  </si>
  <si>
    <t>HEB STORES\002-LAR01</t>
  </si>
  <si>
    <t>002-LAR01</t>
  </si>
  <si>
    <t>HEB STORES\006-STEPHVL</t>
  </si>
  <si>
    <t>006-STEPHVL</t>
  </si>
  <si>
    <t>HEB STORES\009-DONNA</t>
  </si>
  <si>
    <t>009-DONNA</t>
  </si>
  <si>
    <t>HEB STORES\011-WACO06</t>
  </si>
  <si>
    <t>011-WACO06</t>
  </si>
  <si>
    <t>HEB STORES\012-BEAU04</t>
  </si>
  <si>
    <t>012-BEAU04</t>
  </si>
  <si>
    <t>HEB STORES\013-RGC</t>
  </si>
  <si>
    <t>013-RGC</t>
  </si>
  <si>
    <t>HEB STORES\014-KYLE</t>
  </si>
  <si>
    <t>014-KYLE</t>
  </si>
  <si>
    <t>HEB STORES\015-HUNTSVL</t>
  </si>
  <si>
    <t>015-HUNTSVL</t>
  </si>
  <si>
    <t>HEB STORES\017-ANGLTN</t>
  </si>
  <si>
    <t>017-ANGLTN</t>
  </si>
  <si>
    <t>HEB STORES\018-CC01</t>
  </si>
  <si>
    <t>018-CC01</t>
  </si>
  <si>
    <t>HEB STORES\020-HOU53</t>
  </si>
  <si>
    <t>020-HOU53</t>
  </si>
  <si>
    <t>HEB STORES\021-DEERPK</t>
  </si>
  <si>
    <t>021-DEERPK</t>
  </si>
  <si>
    <t>HEB STORES\022-ROBSTN</t>
  </si>
  <si>
    <t>022-ROBSTN</t>
  </si>
  <si>
    <t>HEB STORES\024-AUS27</t>
  </si>
  <si>
    <t>024-AUS27</t>
  </si>
  <si>
    <t>HEB STORES\025-FLORSVL</t>
  </si>
  <si>
    <t>025-FLORSVL</t>
  </si>
  <si>
    <t>HEB STORES\028-BayCol</t>
  </si>
  <si>
    <t>028-BayCol</t>
  </si>
  <si>
    <t>HEB STORES\029-AUS29</t>
  </si>
  <si>
    <t>029-AUS29</t>
  </si>
  <si>
    <t>HEB STORES\031-AUS05</t>
  </si>
  <si>
    <t>031-AUS05</t>
  </si>
  <si>
    <t>HEB STORES\034-RNDROCK</t>
  </si>
  <si>
    <t>034-RNDROCK</t>
  </si>
  <si>
    <t>HEB STORES\035-ORANGE</t>
  </si>
  <si>
    <t>035-ORANGE</t>
  </si>
  <si>
    <t>HEB STORES\038-SANJUAN</t>
  </si>
  <si>
    <t>038-SANJUAN</t>
  </si>
  <si>
    <t>HEB STORES\043-SA004</t>
  </si>
  <si>
    <t>043-SA004</t>
  </si>
  <si>
    <t>HEB STORES\045-AUS08</t>
  </si>
  <si>
    <t>045-AUS08</t>
  </si>
  <si>
    <t>HEB STORES\047-SA006</t>
  </si>
  <si>
    <t>047-SA006</t>
  </si>
  <si>
    <t>HEB STORES\048-BEAU05</t>
  </si>
  <si>
    <t>048-BEAU05</t>
  </si>
  <si>
    <t>HEB STORES\051-BIGSPRNG</t>
  </si>
  <si>
    <t>051-BIGSPRNG</t>
  </si>
  <si>
    <t>HEB STORES\052-SANANG</t>
  </si>
  <si>
    <t>052-SANANG</t>
  </si>
  <si>
    <t>HEB STORES\053-GROVES</t>
  </si>
  <si>
    <t>053-GROVES</t>
  </si>
  <si>
    <t>HEB STORES\054-HOU49</t>
  </si>
  <si>
    <t>054-HOU49</t>
  </si>
  <si>
    <t>HEB STORES\055-SOULAKE</t>
  </si>
  <si>
    <t>055-SOULAKE</t>
  </si>
  <si>
    <t>HEB STORES\057-CC018</t>
  </si>
  <si>
    <t>057-CC018</t>
  </si>
  <si>
    <t>HEB STORES\061-AUS18</t>
  </si>
  <si>
    <t>061-AUS18</t>
  </si>
  <si>
    <t>HEB STORES\062-BRYAN01</t>
  </si>
  <si>
    <t>062-BRYAN01</t>
  </si>
  <si>
    <t>HEB STORES\063-PEARLND</t>
  </si>
  <si>
    <t>063-PEARLND</t>
  </si>
  <si>
    <t>HEB STORES\064-WACO04</t>
  </si>
  <si>
    <t>064-WACO04</t>
  </si>
  <si>
    <t>HEB STORES\066-MITIENDA</t>
  </si>
  <si>
    <t>066-MITIENDA</t>
  </si>
  <si>
    <t>HEB STORES\068-AUS28</t>
  </si>
  <si>
    <t>068-AUS28</t>
  </si>
  <si>
    <t>HEB STORES\069-CC04</t>
  </si>
  <si>
    <t>069-CC04</t>
  </si>
  <si>
    <t>HEB STORES\070-ABILNE</t>
  </si>
  <si>
    <t>070-ABILNE</t>
  </si>
  <si>
    <t>HEB STORES\071-TEMPLE01</t>
  </si>
  <si>
    <t>071-TEMPLE01</t>
  </si>
  <si>
    <t>HEB STORES\072-KILEEN01</t>
  </si>
  <si>
    <t>072-KILEEN01</t>
  </si>
  <si>
    <t>HEB STORES\073-BEAU01</t>
  </si>
  <si>
    <t>073-BEAU01</t>
  </si>
  <si>
    <t>HEB STORES\084-SA036</t>
  </si>
  <si>
    <t>084-SA036</t>
  </si>
  <si>
    <t>HEB STORES\085-SA041</t>
  </si>
  <si>
    <t>085-SA041</t>
  </si>
  <si>
    <t>HEB STORES\086-PTARTHER</t>
  </si>
  <si>
    <t>086-PTARTHER</t>
  </si>
  <si>
    <t>HEB STORES\087-WACO03</t>
  </si>
  <si>
    <t>087-WACO03</t>
  </si>
  <si>
    <t>HEB STORES\088-DELRIO01</t>
  </si>
  <si>
    <t>088-DELRIO01</t>
  </si>
  <si>
    <t>HEB STORES\089-KERVLLE</t>
  </si>
  <si>
    <t>089-KERVLLE</t>
  </si>
  <si>
    <t>HEB STORES\092-VICT03</t>
  </si>
  <si>
    <t>092-VICT03</t>
  </si>
  <si>
    <t>HEB STORES\094-MISS03</t>
  </si>
  <si>
    <t>094-MISS03</t>
  </si>
  <si>
    <t>HEB STORES\095-LAR08</t>
  </si>
  <si>
    <t>095-LAR08</t>
  </si>
  <si>
    <t>HEB STORES\096-AUS04</t>
  </si>
  <si>
    <t>096-AUS04</t>
  </si>
  <si>
    <t>HEB STORES\099-HOU052</t>
  </si>
  <si>
    <t>099-HOU052</t>
  </si>
  <si>
    <t>HEB STORES\104-MARLIN</t>
  </si>
  <si>
    <t>104-MARLIN</t>
  </si>
  <si>
    <t>HEB STORES\106-SA022</t>
  </si>
  <si>
    <t>106-SA022</t>
  </si>
  <si>
    <t>HEB STORES\107-ENNIS</t>
  </si>
  <si>
    <t>107-ENNIS</t>
  </si>
  <si>
    <t>HEB STORES\109-HOU054</t>
  </si>
  <si>
    <t>109-HOU054</t>
  </si>
  <si>
    <t>HEB STORES\116-LMBRTN</t>
  </si>
  <si>
    <t>116-LMBRTN</t>
  </si>
  <si>
    <t>HEB STORES\117-CRYCTY</t>
  </si>
  <si>
    <t>117-CRYCTY</t>
  </si>
  <si>
    <t>HEB STORES\136-HLGN04</t>
  </si>
  <si>
    <t>136-HLGN04</t>
  </si>
  <si>
    <t>HEB STORES\138-ELSA</t>
  </si>
  <si>
    <t>138-ELSA</t>
  </si>
  <si>
    <t>HEB STORES\139-CC012</t>
  </si>
  <si>
    <t>139-CC012</t>
  </si>
  <si>
    <t>HEB STORES\141-CARSPRNG</t>
  </si>
  <si>
    <t>141-CARSPRNG</t>
  </si>
  <si>
    <t>HEB STORES\148-SA031</t>
  </si>
  <si>
    <t>148-SA031</t>
  </si>
  <si>
    <t>HEB STORES\155-KENEDY</t>
  </si>
  <si>
    <t>155-KENEDY</t>
  </si>
  <si>
    <t>HEB STORES\158-PEARSAL</t>
  </si>
  <si>
    <t>158-PEARSAL</t>
  </si>
  <si>
    <t>HEB STORES\160-MATHIS</t>
  </si>
  <si>
    <t>160-MATHIS</t>
  </si>
  <si>
    <t>HEB STORES\161-AUS013</t>
  </si>
  <si>
    <t>161-AUS013</t>
  </si>
  <si>
    <t>HEB STORES\164-SA035</t>
  </si>
  <si>
    <t>164-SA035</t>
  </si>
  <si>
    <t>HEB STORES\168-HLGN03</t>
  </si>
  <si>
    <t>168-HLGN03</t>
  </si>
  <si>
    <t>HEB STORES\171-INGLSDE</t>
  </si>
  <si>
    <t>171-INGLSDE</t>
  </si>
  <si>
    <t>HEB STORES\172-EDNBG01</t>
  </si>
  <si>
    <t>172-EDNBG01</t>
  </si>
  <si>
    <t>HEB STORES\173-SEGUIN</t>
  </si>
  <si>
    <t>173-SEGUIN</t>
  </si>
  <si>
    <t>HEB STORES\178-SA014</t>
  </si>
  <si>
    <t>178-SA014</t>
  </si>
  <si>
    <t>HEB STORES\181-SA013</t>
  </si>
  <si>
    <t>181-SA013</t>
  </si>
  <si>
    <t>HEB STORES\182-TEMPLE02</t>
  </si>
  <si>
    <t>182-TEMPLE02</t>
  </si>
  <si>
    <t>HEB STORES\183-AUS15</t>
  </si>
  <si>
    <t>183-AUS15</t>
  </si>
  <si>
    <t>HEB STORES\184-CC05</t>
  </si>
  <si>
    <t>184-CC05</t>
  </si>
  <si>
    <t>HEB STORES\186-LAR05</t>
  </si>
  <si>
    <t>186-LAR05</t>
  </si>
  <si>
    <t>HEB STORES\189-SA010</t>
  </si>
  <si>
    <t>189-SA010</t>
  </si>
  <si>
    <t>HEB STORES\190-SA027</t>
  </si>
  <si>
    <t>190-SA027</t>
  </si>
  <si>
    <t>HEB STORES\191-SA002</t>
  </si>
  <si>
    <t>191-SA002</t>
  </si>
  <si>
    <t>HEB STORES\195-SA038</t>
  </si>
  <si>
    <t>195-SA038</t>
  </si>
  <si>
    <t>HEB STORES\197-BELTON</t>
  </si>
  <si>
    <t>197-BELTON</t>
  </si>
  <si>
    <t>HEB STORES\200-FALFURAS</t>
  </si>
  <si>
    <t>200-FALFURAS</t>
  </si>
  <si>
    <t>HEB STORES\202-AUS09</t>
  </si>
  <si>
    <t>202-AUS09</t>
  </si>
  <si>
    <t>HEB STORES\205-SA016</t>
  </si>
  <si>
    <t>205-SA016</t>
  </si>
  <si>
    <t>HEB STORES\207-LAR02</t>
  </si>
  <si>
    <t>207-LAR02</t>
  </si>
  <si>
    <t>HEB STORES\208-PHARR</t>
  </si>
  <si>
    <t>208-PHARR</t>
  </si>
  <si>
    <t>HEB STORES\210-CC06</t>
  </si>
  <si>
    <t>210-CC06</t>
  </si>
  <si>
    <t>HEB STORES\211-SA007</t>
  </si>
  <si>
    <t>211-SA007</t>
  </si>
  <si>
    <t>HEB STORES\212-MCALL04</t>
  </si>
  <si>
    <t>212-MCALL04</t>
  </si>
  <si>
    <t>HEB STORES\217-MCALL03</t>
  </si>
  <si>
    <t>217-MCALL03</t>
  </si>
  <si>
    <t>HEB STORES\218-AUS06</t>
  </si>
  <si>
    <t>218-AUS06</t>
  </si>
  <si>
    <t>HEB STORES\219-AUS12</t>
  </si>
  <si>
    <t>219-AUS12</t>
  </si>
  <si>
    <t>HEB STORES\222-SA023</t>
  </si>
  <si>
    <t>222-SA023</t>
  </si>
  <si>
    <t>HEB STORES\223-ALICE</t>
  </si>
  <si>
    <t>223-ALICE</t>
  </si>
  <si>
    <t>HEB STORES\224-SA025</t>
  </si>
  <si>
    <t>224-SA025</t>
  </si>
  <si>
    <t>HEB STORES\225-AUS10</t>
  </si>
  <si>
    <t>225-AUS10</t>
  </si>
  <si>
    <t>HEB STORES\226-MISS01</t>
  </si>
  <si>
    <t>226-MISS01</t>
  </si>
  <si>
    <t>HEB STORES\227-AUS11</t>
  </si>
  <si>
    <t>227-AUS11</t>
  </si>
  <si>
    <t>HEB STORES\229-AUS02</t>
  </si>
  <si>
    <t>229-AUS02</t>
  </si>
  <si>
    <t>HEB STORES\230-SA033</t>
  </si>
  <si>
    <t>230-SA033</t>
  </si>
  <si>
    <t>HEB STORES\231-WESLA01</t>
  </si>
  <si>
    <t>231-WESLA01</t>
  </si>
  <si>
    <t>HEB STORES\232-BOERNE</t>
  </si>
  <si>
    <t>232-BOERNE</t>
  </si>
  <si>
    <t>HEB STORES\233-WHARTON</t>
  </si>
  <si>
    <t>233-WHARTON</t>
  </si>
  <si>
    <t>HEB STORES\234-REFUGIO</t>
  </si>
  <si>
    <t>234-REFUGIO</t>
  </si>
  <si>
    <t>HEB STORES\235-SA037</t>
  </si>
  <si>
    <t>235-SA037</t>
  </si>
  <si>
    <t>HEB STORES\236-AUS07</t>
  </si>
  <si>
    <t>236-AUS07</t>
  </si>
  <si>
    <t>HEB STORES\237-GORGTN01</t>
  </si>
  <si>
    <t>237-GORGTN01</t>
  </si>
  <si>
    <t>HEB STORES\238-CORSICNA</t>
  </si>
  <si>
    <t>238-CORSICNA</t>
  </si>
  <si>
    <t>HEB STORES\243-SANMAR01</t>
  </si>
  <si>
    <t>243-SANMAR01</t>
  </si>
  <si>
    <t>HEB STORES\253-CC03</t>
  </si>
  <si>
    <t>253-CC03</t>
  </si>
  <si>
    <t>HEB STORES\255-LAR03</t>
  </si>
  <si>
    <t>255-LAR03</t>
  </si>
  <si>
    <t>HEB STORES\256-COLMBUS</t>
  </si>
  <si>
    <t>256-COLMBUS</t>
  </si>
  <si>
    <t>HEB STORES\257-CLEVLND</t>
  </si>
  <si>
    <t>257-CLEVLND</t>
  </si>
  <si>
    <t>HEB STORES\262-SA030</t>
  </si>
  <si>
    <t>262-SA030</t>
  </si>
  <si>
    <t>HEB STORES\263-BRNSVL03</t>
  </si>
  <si>
    <t>263-BRNSVL03</t>
  </si>
  <si>
    <t>HEB STORES\264-CLEBURNE</t>
  </si>
  <si>
    <t>264-CLEBURNE</t>
  </si>
  <si>
    <t>HEB STORES\265-AUS14</t>
  </si>
  <si>
    <t>265-AUS14</t>
  </si>
  <si>
    <t>HEB STORES\267-TXCTY</t>
  </si>
  <si>
    <t>267-TXCTY</t>
  </si>
  <si>
    <t>HEB STORES\269-AUS17</t>
  </si>
  <si>
    <t>269-AUS17</t>
  </si>
  <si>
    <t>HEB STORES\270-CC13</t>
  </si>
  <si>
    <t>270-CC13</t>
  </si>
  <si>
    <t>HEB STORES\271-WSTCOLMB</t>
  </si>
  <si>
    <t>271-WSTCOLMB</t>
  </si>
  <si>
    <t>HEB STORES\279-LKJACKSN</t>
  </si>
  <si>
    <t>279-LKJACKSN</t>
  </si>
  <si>
    <t>HEB STORES\283-BAYTN</t>
  </si>
  <si>
    <t>283-BAYTN</t>
  </si>
  <si>
    <t>HEB STORES\284-MARFLLS</t>
  </si>
  <si>
    <t>284-MARFLLS</t>
  </si>
  <si>
    <t>HEB STORES\286-GALVESTN</t>
  </si>
  <si>
    <t>286-GALVESTN</t>
  </si>
  <si>
    <t>HEB STORES\287-CROCKET</t>
  </si>
  <si>
    <t>287-CROCKET</t>
  </si>
  <si>
    <t>HEB STORES\288-ALVIN</t>
  </si>
  <si>
    <t>288-ALVIN</t>
  </si>
  <si>
    <t>HEB STORES\291-HLGN02</t>
  </si>
  <si>
    <t>291-HLGN02</t>
  </si>
  <si>
    <t>HEB STORES\292-BAYCTY</t>
  </si>
  <si>
    <t>292-BAYCTY</t>
  </si>
  <si>
    <t>HEB STORES\294-SA019</t>
  </si>
  <si>
    <t>294-SA019</t>
  </si>
  <si>
    <t>HEB STORES\308-HOU03</t>
  </si>
  <si>
    <t>308-HOU03</t>
  </si>
  <si>
    <t>HEB STORES\319-HOU08</t>
  </si>
  <si>
    <t>319-HOU08</t>
  </si>
  <si>
    <t>HEB STORES\322-HOU12</t>
  </si>
  <si>
    <t>322-HOU12</t>
  </si>
  <si>
    <t>HEB STORES\324-SNBENITO</t>
  </si>
  <si>
    <t>324-SNBENITO</t>
  </si>
  <si>
    <t>HEB STORES\332-BRNSVL04</t>
  </si>
  <si>
    <t>332-BRNSVL04</t>
  </si>
  <si>
    <t>HEB STORES\333-ARNSPASS</t>
  </si>
  <si>
    <t>333-ARNSPASS</t>
  </si>
  <si>
    <t>HEB STORES\334-MCALL01</t>
  </si>
  <si>
    <t>334-MCALL01</t>
  </si>
  <si>
    <t>HEB STORES\339-LIVNGSTN</t>
  </si>
  <si>
    <t>339-LIVNGSTN</t>
  </si>
  <si>
    <t>HEB STORES\348-SNTAFE</t>
  </si>
  <si>
    <t>348-SNTAFE</t>
  </si>
  <si>
    <t>HEB STORES\351-EDNA</t>
  </si>
  <si>
    <t>351-EDNA</t>
  </si>
  <si>
    <t>HEB STORES\352-HOU21</t>
  </si>
  <si>
    <t>352-HOU21</t>
  </si>
  <si>
    <t>HEB STORES\355-YOAKUM</t>
  </si>
  <si>
    <t>355-YOAKUM</t>
  </si>
  <si>
    <t>HEB STORES\357-COPRSCVE</t>
  </si>
  <si>
    <t>357-COPRSCVE</t>
  </si>
  <si>
    <t>HEB STORES\368-CUERO</t>
  </si>
  <si>
    <t>368-CUERO</t>
  </si>
  <si>
    <t>HEB STORES\369-HOU25</t>
  </si>
  <si>
    <t>369-HOU25</t>
  </si>
  <si>
    <t>HEB STORES\370-MERCDES</t>
  </si>
  <si>
    <t>370-MERCDES</t>
  </si>
  <si>
    <t>HEB STORES\372-SA001</t>
  </si>
  <si>
    <t>372-SA001</t>
  </si>
  <si>
    <t>HEB STORES\373-RNDRCK02</t>
  </si>
  <si>
    <t>373-RNDRCK02</t>
  </si>
  <si>
    <t>HEB STORES\374-AUS19</t>
  </si>
  <si>
    <t>374-AUS19</t>
  </si>
  <si>
    <t>HEB STORES\377-AUS16</t>
  </si>
  <si>
    <t>377-AUS16</t>
  </si>
  <si>
    <t>HEB STORES\379-SA011</t>
  </si>
  <si>
    <t>379-SA011</t>
  </si>
  <si>
    <t>HEB STORES\380-NEWBRNFL</t>
  </si>
  <si>
    <t>380-NEWBRNFL</t>
  </si>
  <si>
    <t>HEB STORES\381-HKRHTS</t>
  </si>
  <si>
    <t>381-HKRHTS</t>
  </si>
  <si>
    <t>HEB STORES\382-MIDLND</t>
  </si>
  <si>
    <t>382-MIDLND</t>
  </si>
  <si>
    <t>HEB STORES\383-PRTISABL</t>
  </si>
  <si>
    <t>383-PRTISABL</t>
  </si>
  <si>
    <t>HEB STORES\384-SA034</t>
  </si>
  <si>
    <t>384-SA034</t>
  </si>
  <si>
    <t>HEB STORES\387-ODESSA</t>
  </si>
  <si>
    <t>387-ODESSA</t>
  </si>
  <si>
    <t>HEB STORES\388-AUS20</t>
  </si>
  <si>
    <t>388-AUS20</t>
  </si>
  <si>
    <t>HEB STORES\389-SA024</t>
  </si>
  <si>
    <t>389-SA024</t>
  </si>
  <si>
    <t>HEB STORES\395-SA017</t>
  </si>
  <si>
    <t>395-SA017</t>
  </si>
  <si>
    <t>HEB STORES\397-SA012</t>
  </si>
  <si>
    <t>397-SA012</t>
  </si>
  <si>
    <t>HEB STORES\398-SA020</t>
  </si>
  <si>
    <t>398-SA020</t>
  </si>
  <si>
    <t>HEB STORES\401-KNGSVLLE</t>
  </si>
  <si>
    <t>401-KNGSVLLE</t>
  </si>
  <si>
    <t>HEB STORES\403-GATSVLLE</t>
  </si>
  <si>
    <t>403-GATSVLLE</t>
  </si>
  <si>
    <t>HEB STORES\404-AUS21</t>
  </si>
  <si>
    <t>404-AUS21</t>
  </si>
  <si>
    <t>HEB STORES\411-PLEASNTN</t>
  </si>
  <si>
    <t>411-PLEASNTN</t>
  </si>
  <si>
    <t>HEB STORES\412-BEEVILLE</t>
  </si>
  <si>
    <t>412-BEEVILLE</t>
  </si>
  <si>
    <t>HEB STORES\413-CC07</t>
  </si>
  <si>
    <t>413-CC07</t>
  </si>
  <si>
    <t>HEB STORES\414-BRENHAM</t>
  </si>
  <si>
    <t>414-BRENHAM</t>
  </si>
  <si>
    <t>HEB STORES\415-SA026</t>
  </si>
  <si>
    <t>415-SA026</t>
  </si>
  <si>
    <t>HEB STORES\416-LAGRNGE</t>
  </si>
  <si>
    <t>416-LAGRNGE</t>
  </si>
  <si>
    <t>HEB STORES\417-GONZLS</t>
  </si>
  <si>
    <t>417-GONZLS</t>
  </si>
  <si>
    <t>HEB STORES\418-DELRIO02</t>
  </si>
  <si>
    <t>418-DELRIO02</t>
  </si>
  <si>
    <t>HEB STORES\419-EGLPSS02</t>
  </si>
  <si>
    <t>419-EGLPSS02</t>
  </si>
  <si>
    <t>HEB STORES\420-AUS22</t>
  </si>
  <si>
    <t>420-AUS22</t>
  </si>
  <si>
    <t>HEB STORES\421-ALAMO</t>
  </si>
  <si>
    <t>421-ALAMO</t>
  </si>
  <si>
    <t>HEB STORES\423-WACO08</t>
  </si>
  <si>
    <t>423-WACO08</t>
  </si>
  <si>
    <t>HEB STORES\424-HONDO</t>
  </si>
  <si>
    <t>424-HONDO</t>
  </si>
  <si>
    <t>HEB STORES\425-AUS03</t>
  </si>
  <si>
    <t>425-AUS03</t>
  </si>
  <si>
    <t>HEB STORES\426-WXAHACHI</t>
  </si>
  <si>
    <t>426-WXAHACHI</t>
  </si>
  <si>
    <t>HEB STORES\427-SA009</t>
  </si>
  <si>
    <t>427-SA009</t>
  </si>
  <si>
    <t>HEB STORES\428-AUS23</t>
  </si>
  <si>
    <t>428-AUS23</t>
  </si>
  <si>
    <t>HEB STORES\429-RMNDVLE</t>
  </si>
  <si>
    <t>429-RMNDVLE</t>
  </si>
  <si>
    <t>HEB STORES\430-LYTLE</t>
  </si>
  <si>
    <t>430-LYTLE</t>
  </si>
  <si>
    <t>HEB STORES\431-EDNBG02</t>
  </si>
  <si>
    <t>431-EDNBG02</t>
  </si>
  <si>
    <t>HEB STORES\432-LMPASAS</t>
  </si>
  <si>
    <t>432-LMPASAS</t>
  </si>
  <si>
    <t>HEB STORES\433-BURNET</t>
  </si>
  <si>
    <t>433-BURNET</t>
  </si>
  <si>
    <t>HEB STORES\434-PTLAVACA</t>
  </si>
  <si>
    <t>434-PTLAVACA</t>
  </si>
  <si>
    <t>HEB STORES\435-HOU026</t>
  </si>
  <si>
    <t>435-HOU026</t>
  </si>
  <si>
    <t>HEB STORES\441-UVALDE</t>
  </si>
  <si>
    <t>441-UVALDE</t>
  </si>
  <si>
    <t>HEB STORES\444-SA021</t>
  </si>
  <si>
    <t>444-SA021</t>
  </si>
  <si>
    <t>HEB STORES\445-LOCKHART</t>
  </si>
  <si>
    <t>445-LOCKHART</t>
  </si>
  <si>
    <t>HEB STORES\446-BRNSVL05</t>
  </si>
  <si>
    <t>446-BRNSVL05</t>
  </si>
  <si>
    <t>HEB STORES\447-SA032</t>
  </si>
  <si>
    <t>447-SA032</t>
  </si>
  <si>
    <t>HEB STORES\448-PALMVIEW</t>
  </si>
  <si>
    <t>448-PALMVIEW</t>
  </si>
  <si>
    <t>HEB STORES\449-LAR07</t>
  </si>
  <si>
    <t>449-LAR07</t>
  </si>
  <si>
    <t>HEB STORES\451-AUS24</t>
  </si>
  <si>
    <t>451-AUS24</t>
  </si>
  <si>
    <t>HEB STORES\455-SAMAR02</t>
  </si>
  <si>
    <t>455-SAMAR02</t>
  </si>
  <si>
    <t>HEB STORES\456-HOU32</t>
  </si>
  <si>
    <t>456-HOU32</t>
  </si>
  <si>
    <t>HEB STORES\458-CARTHAGE</t>
  </si>
  <si>
    <t>458-CARTHAGE</t>
  </si>
  <si>
    <t>HEB STORES\459-LUFKIN</t>
  </si>
  <si>
    <t>459-LUFKIN</t>
  </si>
  <si>
    <t>HEB STORES\462-CC02</t>
  </si>
  <si>
    <t>462-CC02</t>
  </si>
  <si>
    <t>HEB STORES\463-SA039</t>
  </si>
  <si>
    <t>463-SA039</t>
  </si>
  <si>
    <t>HEB STORES\464-LULING</t>
  </si>
  <si>
    <t>464-LULING</t>
  </si>
  <si>
    <t>HEB STORES\465-AUS01</t>
  </si>
  <si>
    <t>465-AUS01</t>
  </si>
  <si>
    <t>HEB STORES\466-SA003</t>
  </si>
  <si>
    <t>466-SA003</t>
  </si>
  <si>
    <t>HEB STORES\467-MEXIA</t>
  </si>
  <si>
    <t>467-MEXIA</t>
  </si>
  <si>
    <t>HEB STORES\471-HOU035</t>
  </si>
  <si>
    <t>471-HOU035</t>
  </si>
  <si>
    <t>HEB STORES\472-HOU036</t>
  </si>
  <si>
    <t>472-HOU036</t>
  </si>
  <si>
    <t>HEB STORES\473-PSDNA03</t>
  </si>
  <si>
    <t>473-PSDNA03</t>
  </si>
  <si>
    <t>HEB STORES\474-HOU40</t>
  </si>
  <si>
    <t>474-HOU40</t>
  </si>
  <si>
    <t>HEB STORES\475-ELGIN</t>
  </si>
  <si>
    <t>475-ELGIN</t>
  </si>
  <si>
    <t>HEB STORES\476-AUS25</t>
  </si>
  <si>
    <t>476-AUS25</t>
  </si>
  <si>
    <t>HEB STORES\477-BUDA</t>
  </si>
  <si>
    <t>477-BUDA</t>
  </si>
  <si>
    <t>HEB STORES\479-PFLGRVL2</t>
  </si>
  <si>
    <t>479-PFLGRVL2</t>
  </si>
  <si>
    <t>HEB STORES\480-SA029</t>
  </si>
  <si>
    <t>480-SA029</t>
  </si>
  <si>
    <t>HEB STORES\484-BULVERDE</t>
  </si>
  <si>
    <t>484-BULVERDE</t>
  </si>
  <si>
    <t>HEB STORES\485-WESLCO02</t>
  </si>
  <si>
    <t>485-WESLCO02</t>
  </si>
  <si>
    <t>HEB STORES\487-GRGTN02</t>
  </si>
  <si>
    <t>487-GRGTN02</t>
  </si>
  <si>
    <t>HEB STORES\488-PORTLND</t>
  </si>
  <si>
    <t>488-PORTLND</t>
  </si>
  <si>
    <t>HEB STORES\489-BRNSVL02</t>
  </si>
  <si>
    <t>489-BRNSVL02</t>
  </si>
  <si>
    <t>HEB STORES\491-HOUCENMK</t>
  </si>
  <si>
    <t>491-HOUCENMK</t>
  </si>
  <si>
    <t>HEB STORES\492-HOU037</t>
  </si>
  <si>
    <t>492-HOU037</t>
  </si>
  <si>
    <t>HEB STORES\494-SA040</t>
  </si>
  <si>
    <t>494-SA040</t>
  </si>
  <si>
    <t>HEB STORES\495-RNDRCK03</t>
  </si>
  <si>
    <t>495-RNDRCK03</t>
  </si>
  <si>
    <t>HEB STORES\497-HOU039</t>
  </si>
  <si>
    <t>497-HOU039</t>
  </si>
  <si>
    <t>HEB STORES\498-ATSCOCTA</t>
  </si>
  <si>
    <t>498-ATSCOCTA</t>
  </si>
  <si>
    <t>HEB STORES\540-HOU042</t>
  </si>
  <si>
    <t>540-HOU042</t>
  </si>
  <si>
    <t>HEB STORES\541-HOU043</t>
  </si>
  <si>
    <t>541-HOU043</t>
  </si>
  <si>
    <t>HEB STORES\543-CLGESTAT</t>
  </si>
  <si>
    <t>543-CLGESTAT</t>
  </si>
  <si>
    <t>HEB STORES\544-BRYN03</t>
  </si>
  <si>
    <t>544-BRYN03</t>
  </si>
  <si>
    <t>HEB STORES\545-FT WRTH</t>
  </si>
  <si>
    <t>545-FT WRTH</t>
  </si>
  <si>
    <t>HEB STORES\546-PLANO</t>
  </si>
  <si>
    <t>546-PLANO</t>
  </si>
  <si>
    <t>HEB STORES\551-HOU038</t>
  </si>
  <si>
    <t>551-HOU038</t>
  </si>
  <si>
    <t>HEB STORES\552-DALLAS</t>
  </si>
  <si>
    <t>552-DALLAS</t>
  </si>
  <si>
    <t>HEB STORES\553-HOU41</t>
  </si>
  <si>
    <t>553-HOU41</t>
  </si>
  <si>
    <t>HEB STORES\554-VICT02</t>
  </si>
  <si>
    <t>554-VICT02</t>
  </si>
  <si>
    <t>HEB STORES\556-SA005</t>
  </si>
  <si>
    <t>556-SA005</t>
  </si>
  <si>
    <t>HEB STORES\556-SA015</t>
  </si>
  <si>
    <t>556-SA015</t>
  </si>
  <si>
    <t>HEB STORES\557-WACO07</t>
  </si>
  <si>
    <t>557-WACO07</t>
  </si>
  <si>
    <t>HEB STORES\558-FRNSWD</t>
  </si>
  <si>
    <t>558-FRNSWD</t>
  </si>
  <si>
    <t>HEB STORES\561-FREDSBRG</t>
  </si>
  <si>
    <t>561-FREDSBRG</t>
  </si>
  <si>
    <t>HEB STORES\562-ROCKPRT</t>
  </si>
  <si>
    <t>562-ROCKPRT</t>
  </si>
  <si>
    <t>HEB STORES\563-RVRPK</t>
  </si>
  <si>
    <t>563-RVRPK</t>
  </si>
  <si>
    <t>HEB STORES\564WDLNDS01</t>
  </si>
  <si>
    <t>564WDLNDS01</t>
  </si>
  <si>
    <t>HEB STORES\565-SA042</t>
  </si>
  <si>
    <t>565-SA042</t>
  </si>
  <si>
    <t>HEB STORES\566-LEONSPRN</t>
  </si>
  <si>
    <t>566-LEONSPRN</t>
  </si>
  <si>
    <t>HEB STORES\567-SA043</t>
  </si>
  <si>
    <t>567-SA043</t>
  </si>
  <si>
    <t>HEB STORES\568-SA044</t>
  </si>
  <si>
    <t>568-SA044</t>
  </si>
  <si>
    <t>HEB STORES\569-SA045</t>
  </si>
  <si>
    <t>569-SA045</t>
  </si>
  <si>
    <t>HEB STORES\570-LAR04</t>
  </si>
  <si>
    <t>570-LAR04</t>
  </si>
  <si>
    <t>HEB STORES\571-MISS02</t>
  </si>
  <si>
    <t>571-MISS02</t>
  </si>
  <si>
    <t>HEB STORES\572-CLEARLK</t>
  </si>
  <si>
    <t>572-CLEARLK</t>
  </si>
  <si>
    <t>HEB STORES\573-PSDNA04</t>
  </si>
  <si>
    <t>573-PSDNA04</t>
  </si>
  <si>
    <t>HEB STORES\574-TOMBALL</t>
  </si>
  <si>
    <t>574-TOMBALL</t>
  </si>
  <si>
    <t>HEB STORES\575-HOU046</t>
  </si>
  <si>
    <t>575-HOU046</t>
  </si>
  <si>
    <t>HEB STORES\576-HOU047</t>
  </si>
  <si>
    <t>576-HOU047</t>
  </si>
  <si>
    <t>HEB STORES\577-HOU048</t>
  </si>
  <si>
    <t>577-HOU048</t>
  </si>
  <si>
    <t>HEB STORES\578-KNGWDMK</t>
  </si>
  <si>
    <t>578-KNGWDMK</t>
  </si>
  <si>
    <t>HEB STORES\579-WDLNDS02</t>
  </si>
  <si>
    <t>579-WDLNDS02</t>
  </si>
  <si>
    <t>HEB STORES\580-AUS26</t>
  </si>
  <si>
    <t>580-AUS26</t>
  </si>
  <si>
    <t>HEB STORES\581-KILEEN03</t>
  </si>
  <si>
    <t>581-KILEEN03</t>
  </si>
  <si>
    <t>HEB STORES\582-BASTROP</t>
  </si>
  <si>
    <t>582-BASTROP</t>
  </si>
  <si>
    <t>HEB STORES\583-WACO05</t>
  </si>
  <si>
    <t>583-WACO05</t>
  </si>
  <si>
    <t>HEB STORES\584-ELCAMPO</t>
  </si>
  <si>
    <t>584-ELCAMPO</t>
  </si>
  <si>
    <t>HEB STORES\585-SA018</t>
  </si>
  <si>
    <t>585-SA018</t>
  </si>
  <si>
    <t>HEB STORES\586-LAR06</t>
  </si>
  <si>
    <t>586-LAR06</t>
  </si>
  <si>
    <t>HEB STORES\587-KNGSLND</t>
  </si>
  <si>
    <t>587-KNGSLND</t>
  </si>
  <si>
    <t>HEB STORES\588-MISSN02</t>
  </si>
  <si>
    <t>588-MISSN02</t>
  </si>
  <si>
    <t>HEB STORES\589-MIDCNTRY</t>
  </si>
  <si>
    <t>589-MIDCNTRY</t>
  </si>
  <si>
    <t>HEB STORES\590-MCALLN02</t>
  </si>
  <si>
    <t>590-MCALLN02</t>
  </si>
  <si>
    <t>HEB STORES\591-RNDRCK04</t>
  </si>
  <si>
    <t>591-RNDRCK04</t>
  </si>
  <si>
    <t>HEB STORES\592-LEANDR</t>
  </si>
  <si>
    <t>592-LEANDR</t>
  </si>
  <si>
    <t>HEB STORES\593-TAYLOR</t>
  </si>
  <si>
    <t>593-TAYLOR</t>
  </si>
  <si>
    <t>HEB STORES\594-WDLNDS03</t>
  </si>
  <si>
    <t>594-WDLNDS03</t>
  </si>
  <si>
    <t>HEB STORES\595-CONROE01</t>
  </si>
  <si>
    <t>595-CONROE01</t>
  </si>
  <si>
    <t>HEB STORES\596-HOU50</t>
  </si>
  <si>
    <t>596-HOU50</t>
  </si>
  <si>
    <t>HEB STORES\950-CHPNQUE</t>
  </si>
  <si>
    <t>950-CHPNQUE</t>
  </si>
  <si>
    <t>HEB STORES\951-CONTRY</t>
  </si>
  <si>
    <t>951-CONTRY</t>
  </si>
  <si>
    <t>HEB STORES\952-SANNICLS</t>
  </si>
  <si>
    <t>952-SANNICLS</t>
  </si>
  <si>
    <t>HEB STORES\953-HACLSMRL</t>
  </si>
  <si>
    <t>953-HACLSMRL</t>
  </si>
  <si>
    <t>HEB STORES\954-SALTILLO</t>
  </si>
  <si>
    <t>954-SALTILLO</t>
  </si>
  <si>
    <t>HEB STORES\956-AZTLAN</t>
  </si>
  <si>
    <t>956-AZTLAN</t>
  </si>
  <si>
    <t>HEB STORES\957-CHPLTAPC</t>
  </si>
  <si>
    <t>957-CHPLTAPC</t>
  </si>
  <si>
    <t>HEB STORES\958-LNCLN</t>
  </si>
  <si>
    <t>958-LNCLN</t>
  </si>
  <si>
    <t>HEB STORES\959-GNZALTOS</t>
  </si>
  <si>
    <t>959-GNZALTOS</t>
  </si>
  <si>
    <t>HEB STORES\960-REYNOSA</t>
  </si>
  <si>
    <t>960-REYNOSA</t>
  </si>
  <si>
    <t>HEB STORES\962-MTAMOROS</t>
  </si>
  <si>
    <t>962-MTAMOROS</t>
  </si>
  <si>
    <t>HEB STORES\963-STCATARN</t>
  </si>
  <si>
    <t>963-STCATARN</t>
  </si>
  <si>
    <t>HEB STORES\964-TAMPICO</t>
  </si>
  <si>
    <t>964-TAMPICO</t>
  </si>
  <si>
    <t>HEB STORES\967-GUDALUPE</t>
  </si>
  <si>
    <t>967-GUDALUPE</t>
  </si>
  <si>
    <t>HEB STORES\968-NVALARO</t>
  </si>
  <si>
    <t>968-NVALARO</t>
  </si>
  <si>
    <t>HEB STORES\970-TORREON</t>
  </si>
  <si>
    <t>970-TORREON</t>
  </si>
  <si>
    <t>HEB STORES\974-ESCOBEDO</t>
  </si>
  <si>
    <t>974-ESCOBEDO</t>
  </si>
  <si>
    <t>HEB STORES\976-ACAPULCO</t>
  </si>
  <si>
    <t>976-ACAPULCO</t>
  </si>
  <si>
    <t>HEB STORES\977-SEGUDALU</t>
  </si>
  <si>
    <t>977-SEGUDALU</t>
  </si>
  <si>
    <t>HEB STORES\978-NCUMBRES</t>
  </si>
  <si>
    <t>978-NCUMBRES</t>
  </si>
  <si>
    <t>HEB STORES\979-SNDERONT</t>
  </si>
  <si>
    <t>979-SNDERONT</t>
  </si>
  <si>
    <t>HEB STORES\984-LEON</t>
  </si>
  <si>
    <t>984-LEON</t>
  </si>
  <si>
    <t>HEB STORES\986-SNLSPOTS</t>
  </si>
  <si>
    <t>986-SNLSPOTS</t>
  </si>
  <si>
    <t>HEB STORES\987-RYNSA2</t>
  </si>
  <si>
    <t>987-RYNSA2</t>
  </si>
  <si>
    <t>HEB STORES\989-SALTLLO2</t>
  </si>
  <si>
    <t>989-SALTLLO2</t>
  </si>
  <si>
    <t>IFCO</t>
  </si>
  <si>
    <t>In Transit</t>
  </si>
  <si>
    <t>In Yard</t>
  </si>
  <si>
    <t>JOHNSON BROS</t>
  </si>
  <si>
    <t>K\D\G\A1</t>
  </si>
  <si>
    <t>A1</t>
  </si>
  <si>
    <t>K\D\G\A2</t>
  </si>
  <si>
    <t>A2</t>
  </si>
  <si>
    <t>K\D\G\A3</t>
  </si>
  <si>
    <t>A3</t>
  </si>
  <si>
    <t>K\D\G\B1</t>
  </si>
  <si>
    <t>B1</t>
  </si>
  <si>
    <t>K\D\G\B2</t>
  </si>
  <si>
    <t>B2</t>
  </si>
  <si>
    <t>K\D\G\B3</t>
  </si>
  <si>
    <t>B3</t>
  </si>
  <si>
    <t>K\D\G\C1</t>
  </si>
  <si>
    <t>C1</t>
  </si>
  <si>
    <t>K\D\G\C2</t>
  </si>
  <si>
    <t>C2</t>
  </si>
  <si>
    <t>K\D\G\C3</t>
  </si>
  <si>
    <t>C3</t>
  </si>
  <si>
    <t>K\D\G\D</t>
  </si>
  <si>
    <t>K\D\G\X</t>
  </si>
  <si>
    <t>K\D\G\Y</t>
  </si>
  <si>
    <t>K\D\G\Z</t>
  </si>
  <si>
    <t>K\D\MAIN GATE</t>
  </si>
  <si>
    <t>MAIN GATE</t>
  </si>
  <si>
    <t>K\D\MGATE</t>
  </si>
  <si>
    <t>K\D\R\L</t>
  </si>
  <si>
    <t>K\D\R\N</t>
  </si>
  <si>
    <t>K\D\R\P</t>
  </si>
  <si>
    <t>K\D\VenGate</t>
  </si>
  <si>
    <t>VenGate</t>
  </si>
  <si>
    <t>K\H</t>
  </si>
  <si>
    <t>K\H\R</t>
  </si>
  <si>
    <t>K\H\R\E</t>
  </si>
  <si>
    <t>K\H\R\L</t>
  </si>
  <si>
    <t>K\H\R\Q</t>
  </si>
  <si>
    <t>Q</t>
  </si>
  <si>
    <t>K\H\R\S</t>
  </si>
  <si>
    <t>K\H\R\T</t>
  </si>
  <si>
    <t>KIK</t>
  </si>
  <si>
    <t>LUX BKRY</t>
  </si>
  <si>
    <t>M\C\A</t>
  </si>
  <si>
    <t>M\C\B</t>
  </si>
  <si>
    <t>M\C\R</t>
  </si>
  <si>
    <t>M\C\R\L</t>
  </si>
  <si>
    <t>M\D\C\P</t>
  </si>
  <si>
    <t>M\D\G</t>
  </si>
  <si>
    <t>M\D\G\O</t>
  </si>
  <si>
    <t>M\D\G\T</t>
  </si>
  <si>
    <t>M\D\G\Z</t>
  </si>
  <si>
    <t>M\D\O\F3</t>
  </si>
  <si>
    <t>M\D\O\F4</t>
  </si>
  <si>
    <t>F4</t>
  </si>
  <si>
    <t>M\D\P\T</t>
  </si>
  <si>
    <t>M\D\S\O</t>
  </si>
  <si>
    <t>M\D\S\P</t>
  </si>
  <si>
    <t>M\D\S\Repair Line</t>
  </si>
  <si>
    <t>Repair Line</t>
  </si>
  <si>
    <t>M\D\SO</t>
  </si>
  <si>
    <t>SO</t>
  </si>
  <si>
    <t>M\D\T\B</t>
  </si>
  <si>
    <t>M\D\T\E</t>
  </si>
  <si>
    <t>M\D\T\W</t>
  </si>
  <si>
    <t>M\D\T\X</t>
  </si>
  <si>
    <t>M\F</t>
  </si>
  <si>
    <t>M\L</t>
  </si>
  <si>
    <t>M\L\1</t>
  </si>
  <si>
    <t>M\L\2</t>
  </si>
  <si>
    <t>M\L\3</t>
  </si>
  <si>
    <t>M\L\4</t>
  </si>
  <si>
    <t>M\O</t>
  </si>
  <si>
    <t>M\O\R</t>
  </si>
  <si>
    <t>M\O\R\L</t>
  </si>
  <si>
    <t>M\O\R\O</t>
  </si>
  <si>
    <t>M\O\R\P</t>
  </si>
  <si>
    <t>M\Q</t>
  </si>
  <si>
    <t>M\Q\C</t>
  </si>
  <si>
    <t>M\R</t>
  </si>
  <si>
    <t>M\R\L</t>
  </si>
  <si>
    <t>M\S\S\M</t>
  </si>
  <si>
    <t>M\S\S\R2</t>
  </si>
  <si>
    <t>R2</t>
  </si>
  <si>
    <t>M\S\S\Z</t>
  </si>
  <si>
    <t>M\T</t>
  </si>
  <si>
    <t>Mule 1_Zone</t>
  </si>
  <si>
    <t>mule1_Zone</t>
  </si>
  <si>
    <t>mule2_Zone</t>
  </si>
  <si>
    <t>O\B</t>
  </si>
  <si>
    <t>O\B\1</t>
  </si>
  <si>
    <t>O\B\B</t>
  </si>
  <si>
    <t>O\B\L</t>
  </si>
  <si>
    <t>O\M</t>
  </si>
  <si>
    <t>O\S</t>
  </si>
  <si>
    <t>O\S\120</t>
  </si>
  <si>
    <t>O\S\R</t>
  </si>
  <si>
    <t>O\S\RL</t>
  </si>
  <si>
    <t>RL</t>
  </si>
  <si>
    <t>ON- HOLD_Zone</t>
  </si>
  <si>
    <t>OnZRoad</t>
  </si>
  <si>
    <t>Outside</t>
  </si>
  <si>
    <t>Outside\AMERICOLD</t>
  </si>
  <si>
    <t>AMERICOLD</t>
  </si>
  <si>
    <t>Outside\AMERICOLD\1</t>
  </si>
  <si>
    <t>Outside\AMERICOLD\1\001</t>
  </si>
  <si>
    <t>Outside\AMERICOLD\1\002</t>
  </si>
  <si>
    <t>Outside\AMERICOLD\1\003</t>
  </si>
  <si>
    <t>Outside\AMERICOLD\1\004</t>
  </si>
  <si>
    <t>Outside\AMERICOLD\10</t>
  </si>
  <si>
    <t>Outside\AMERICOLD\10\001</t>
  </si>
  <si>
    <t>Outside\AMERICOLD\10\002</t>
  </si>
  <si>
    <t>Outside\AMERICOLD\10\003</t>
  </si>
  <si>
    <t>Outside\AMERICOLD\10\004</t>
  </si>
  <si>
    <t>Outside\AMERICOLD\10\005</t>
  </si>
  <si>
    <t>Outside\AMERICOLD\10\006</t>
  </si>
  <si>
    <t>Outside\AMERICOLD\10\007</t>
  </si>
  <si>
    <t>Outside\AMERICOLD\10\008</t>
  </si>
  <si>
    <t>Outside\AMERICOLD\2</t>
  </si>
  <si>
    <t>Outside\AMERICOLD\2\001</t>
  </si>
  <si>
    <t>Outside\AMERICOLD\2\002</t>
  </si>
  <si>
    <t>Outside\AMERICOLD\2\003</t>
  </si>
  <si>
    <t>Outside\AMERICOLD\2\004</t>
  </si>
  <si>
    <t>Outside\AMERICOLD\4</t>
  </si>
  <si>
    <t>Outside\AMERICOLD\4\001</t>
  </si>
  <si>
    <t>Outside\AMERICOLD\4\002</t>
  </si>
  <si>
    <t>Outside\AMERICOLD\4\003</t>
  </si>
  <si>
    <t>Outside\AMERICOLD\4\004</t>
  </si>
  <si>
    <t>Outside\AMERICOLD\8</t>
  </si>
  <si>
    <t>Outside\AMERICOLD\8\001</t>
  </si>
  <si>
    <t>Outside\AMERICOLD\8\002</t>
  </si>
  <si>
    <t>Outside\AMERICOLD\8\003</t>
  </si>
  <si>
    <t>Outside\AMERICOLD\8\004</t>
  </si>
  <si>
    <t>OZARKA</t>
  </si>
  <si>
    <t>P\S\B\002</t>
  </si>
  <si>
    <t>PALMER FARMS</t>
  </si>
  <si>
    <t>Ranger_Zone</t>
  </si>
  <si>
    <t>S\D</t>
  </si>
  <si>
    <t>S\D\Break</t>
  </si>
  <si>
    <t>S\D\C</t>
  </si>
  <si>
    <t>S\D\C\M</t>
  </si>
  <si>
    <t>S\D\EG</t>
  </si>
  <si>
    <t>EG</t>
  </si>
  <si>
    <t>S\D\F\DFR</t>
  </si>
  <si>
    <t>DFR</t>
  </si>
  <si>
    <t>S\D\F\DFR\YL</t>
  </si>
  <si>
    <t>YL</t>
  </si>
  <si>
    <t>S\D\R</t>
  </si>
  <si>
    <t>S\D\R\CAL</t>
  </si>
  <si>
    <t>CAL</t>
  </si>
  <si>
    <t>S\D\T\4</t>
  </si>
  <si>
    <t>S\D\T\TEST</t>
  </si>
  <si>
    <t>TEST</t>
  </si>
  <si>
    <t>S\D\TRC</t>
  </si>
  <si>
    <t>TRC</t>
  </si>
  <si>
    <t>S\E\I\4</t>
  </si>
  <si>
    <t>S\E\T\P1</t>
  </si>
  <si>
    <t>P1</t>
  </si>
  <si>
    <t>S\E\T\P2</t>
  </si>
  <si>
    <t>P2</t>
  </si>
  <si>
    <t>S\E\T\P3</t>
  </si>
  <si>
    <t>P3</t>
  </si>
  <si>
    <t>S\E\T\P4-DEAD</t>
  </si>
  <si>
    <t>P4-DEAD</t>
  </si>
  <si>
    <t>S\F\pdgate</t>
  </si>
  <si>
    <t>pdgate</t>
  </si>
  <si>
    <t>S\F\PDIGATE</t>
  </si>
  <si>
    <t>PDIGATE</t>
  </si>
  <si>
    <t>S\F\R\G2</t>
  </si>
  <si>
    <t>G2</t>
  </si>
  <si>
    <t>S\G</t>
  </si>
  <si>
    <t>S\G\GENARD BLDG</t>
  </si>
  <si>
    <t>GENARD BLDG</t>
  </si>
  <si>
    <t>S\L</t>
  </si>
  <si>
    <t>S\L\R</t>
  </si>
  <si>
    <t>S\Lost</t>
  </si>
  <si>
    <t>S\M</t>
  </si>
  <si>
    <t>S\M\L\4</t>
  </si>
  <si>
    <t>S\M\L\SAFETY</t>
  </si>
  <si>
    <t>SAFETY</t>
  </si>
  <si>
    <t>S\O\A</t>
  </si>
  <si>
    <t>S\O\A\C</t>
  </si>
  <si>
    <t>S\O\A\C\01</t>
  </si>
  <si>
    <t>S\O\A\P</t>
  </si>
  <si>
    <t>S\O\Averitt</t>
  </si>
  <si>
    <t>Averitt</t>
  </si>
  <si>
    <t>S\O\Averitt\1</t>
  </si>
  <si>
    <t>S\O\Averitt\-1</t>
  </si>
  <si>
    <t>S\O\Averitt\-2</t>
  </si>
  <si>
    <t>S\O\Averitt\-3</t>
  </si>
  <si>
    <t>S\O\Averitt\-4</t>
  </si>
  <si>
    <t>S\O\Averitt\-5</t>
  </si>
  <si>
    <t>S\O\BKK</t>
  </si>
  <si>
    <t>BKK</t>
  </si>
  <si>
    <t>S\O\BKK\RL</t>
  </si>
  <si>
    <t>S\O\BKK\RL\07</t>
  </si>
  <si>
    <t>S\O\BKK\RL\08</t>
  </si>
  <si>
    <t>S\O\Flying J</t>
  </si>
  <si>
    <t>Flying J</t>
  </si>
  <si>
    <t>S\O\Flying J 2</t>
  </si>
  <si>
    <t>Flying J 2</t>
  </si>
  <si>
    <t>S\O\G</t>
  </si>
  <si>
    <t>S\O\G\W</t>
  </si>
  <si>
    <t>S\O\H</t>
  </si>
  <si>
    <t>S\O\H\B</t>
  </si>
  <si>
    <t>S\O\K</t>
  </si>
  <si>
    <t>S\O\K\D</t>
  </si>
  <si>
    <t>S\O\K\F</t>
  </si>
  <si>
    <t>S\O\K\L</t>
  </si>
  <si>
    <t>S\O\L</t>
  </si>
  <si>
    <t>S\O\L\B</t>
  </si>
  <si>
    <t>S\O\SHACK</t>
  </si>
  <si>
    <t>SHACK</t>
  </si>
  <si>
    <t>S\O\SHACK\S</t>
  </si>
  <si>
    <t>S\O\Southern</t>
  </si>
  <si>
    <t>Southern</t>
  </si>
  <si>
    <t>S\O\TA Fuel</t>
  </si>
  <si>
    <t>TA Fuel</t>
  </si>
  <si>
    <t>S\O\TA Fuel 2</t>
  </si>
  <si>
    <t>TA Fuel 2</t>
  </si>
  <si>
    <t>S\O\Test</t>
  </si>
  <si>
    <t>S\P</t>
  </si>
  <si>
    <t>S\P\b</t>
  </si>
  <si>
    <t>S\P\C</t>
  </si>
  <si>
    <t>S\P\C\L</t>
  </si>
  <si>
    <t>S\P\C\R</t>
  </si>
  <si>
    <t>S\P\D</t>
  </si>
  <si>
    <t>S\P\EGate</t>
  </si>
  <si>
    <t>S\P\FGATE</t>
  </si>
  <si>
    <t>FGATE</t>
  </si>
  <si>
    <t>S\P\FI</t>
  </si>
  <si>
    <t>FI</t>
  </si>
  <si>
    <t>S\P\Fuel</t>
  </si>
  <si>
    <t>Fuel</t>
  </si>
  <si>
    <t>S\P\FuelA</t>
  </si>
  <si>
    <t>FuelA</t>
  </si>
  <si>
    <t>S\P\FUELGATE</t>
  </si>
  <si>
    <t>FUELGATE</t>
  </si>
  <si>
    <t>S\P\Lost</t>
  </si>
  <si>
    <t>S\P\M</t>
  </si>
  <si>
    <t>S\P\PRODUCEGATE</t>
  </si>
  <si>
    <t>PRODUCEGATE</t>
  </si>
  <si>
    <t>S\P\Q</t>
  </si>
  <si>
    <t>S\P\Q\F</t>
  </si>
  <si>
    <t>S\P\R</t>
  </si>
  <si>
    <t>S\P\R\L</t>
  </si>
  <si>
    <t>S\P\S</t>
  </si>
  <si>
    <t>S\P\S\B</t>
  </si>
  <si>
    <t>S\P\S\B\001</t>
  </si>
  <si>
    <t>S\P\S\B\-001</t>
  </si>
  <si>
    <t>S\P\S\B\002</t>
  </si>
  <si>
    <t>S\P\S\B\-002</t>
  </si>
  <si>
    <t>S\P\S\B\003</t>
  </si>
  <si>
    <t>S\P\S\B\-003</t>
  </si>
  <si>
    <t>S\P\S\B\004</t>
  </si>
  <si>
    <t>S\P\S\B\-004</t>
  </si>
  <si>
    <t>S\P\S\B\005</t>
  </si>
  <si>
    <t>S\P\S\B\-005</t>
  </si>
  <si>
    <t>S\P\S\B\006</t>
  </si>
  <si>
    <t>S\P\S\B\-006</t>
  </si>
  <si>
    <t>S\P\S\B\007</t>
  </si>
  <si>
    <t>S\P\S\B\-007</t>
  </si>
  <si>
    <t>S\P\S\B\008</t>
  </si>
  <si>
    <t>S\P\S\B\-008</t>
  </si>
  <si>
    <t>S\P\S\B\009</t>
  </si>
  <si>
    <t>S\P\S\B\-009</t>
  </si>
  <si>
    <t>S\P\S\B\010</t>
  </si>
  <si>
    <t>S\P\S\B\-010</t>
  </si>
  <si>
    <t>S\P\S\B\011</t>
  </si>
  <si>
    <t>S\P\S\B\-011</t>
  </si>
  <si>
    <t>S\P\S\B\012</t>
  </si>
  <si>
    <t>S\P\S\B\-012</t>
  </si>
  <si>
    <t>S\P\S\B\013</t>
  </si>
  <si>
    <t>S\P\S\B\-013</t>
  </si>
  <si>
    <t>S\P\S\B\014</t>
  </si>
  <si>
    <t>S\P\S\B\-014</t>
  </si>
  <si>
    <t>S\P\S\B\015</t>
  </si>
  <si>
    <t>S\P\S\B\-015</t>
  </si>
  <si>
    <t>S\P\S\B\1</t>
  </si>
  <si>
    <t>S\P\S\B\1\001</t>
  </si>
  <si>
    <t>S\P\S\B\W</t>
  </si>
  <si>
    <t>S\P\S\B\W\002</t>
  </si>
  <si>
    <t>S\P\S\B\W\003</t>
  </si>
  <si>
    <t>S\P\S\B\W\004</t>
  </si>
  <si>
    <t>S\P\S\B\W\005</t>
  </si>
  <si>
    <t>S\P\S\B\W\006</t>
  </si>
  <si>
    <t>S\P\S\B\W\007</t>
  </si>
  <si>
    <t>S\P\S\B\W\008</t>
  </si>
  <si>
    <t>S\P\S\B\W\009</t>
  </si>
  <si>
    <t>S\P\S\B\W\010</t>
  </si>
  <si>
    <t>S\P\S\B\W\011</t>
  </si>
  <si>
    <t>S\P\S\B\W\012</t>
  </si>
  <si>
    <t>S\P\S\B\W\013</t>
  </si>
  <si>
    <t>S\P\S\B\W\014</t>
  </si>
  <si>
    <t>S\P\S\B\W\015</t>
  </si>
  <si>
    <t>S\P\S\L</t>
  </si>
  <si>
    <t>S\P\S\R</t>
  </si>
  <si>
    <t>S\P\T</t>
  </si>
  <si>
    <t>S\R</t>
  </si>
  <si>
    <t>S\R\1</t>
  </si>
  <si>
    <t>S\R\2</t>
  </si>
  <si>
    <t>S\R\3</t>
  </si>
  <si>
    <t>S\R\4</t>
  </si>
  <si>
    <t>S\R\L</t>
  </si>
  <si>
    <t>S\R1</t>
  </si>
  <si>
    <t>R1</t>
  </si>
  <si>
    <t>S\R2</t>
  </si>
  <si>
    <t>S\R3</t>
  </si>
  <si>
    <t>R3</t>
  </si>
  <si>
    <t>S\S</t>
  </si>
  <si>
    <t>S\S\F</t>
  </si>
  <si>
    <t>S\S\F\R</t>
  </si>
  <si>
    <t>S\S\F\R\075</t>
  </si>
  <si>
    <t>S\S\P</t>
  </si>
  <si>
    <t>S\S\P\D</t>
  </si>
  <si>
    <t>S\S\R</t>
  </si>
  <si>
    <t>S\S\R\5</t>
  </si>
  <si>
    <t>S\S\R\PA</t>
  </si>
  <si>
    <t>S\S\SGate</t>
  </si>
  <si>
    <t>S\SEASONALGATE</t>
  </si>
  <si>
    <t>SEASONALGATE</t>
  </si>
  <si>
    <t>S\SSR1</t>
  </si>
  <si>
    <t>SSR1</t>
  </si>
  <si>
    <t>S\SSR2</t>
  </si>
  <si>
    <t>SSR2</t>
  </si>
  <si>
    <t>S\SSR3</t>
  </si>
  <si>
    <t>SSR3</t>
  </si>
  <si>
    <t>S\SSR4</t>
  </si>
  <si>
    <t>SSR4</t>
  </si>
  <si>
    <t>S\YARDLIST</t>
  </si>
  <si>
    <t>S\YARDLIST\OUTSIDE</t>
  </si>
  <si>
    <t>S\YARDLIST\OUTSIDE\PRL</t>
  </si>
  <si>
    <t>PRL</t>
  </si>
  <si>
    <t>San Marcos Mule1_Zone</t>
  </si>
  <si>
    <t>San Marcos Mule2_Zone</t>
  </si>
  <si>
    <t>SCHOENMANN</t>
  </si>
  <si>
    <t>Shop 1_Zone</t>
  </si>
  <si>
    <t>SOUTHERN1</t>
  </si>
  <si>
    <t>SOUTHERN2</t>
  </si>
  <si>
    <t>SOUTHERN3</t>
  </si>
  <si>
    <t>T\Break</t>
  </si>
  <si>
    <t>T\BreakA</t>
  </si>
  <si>
    <t>T\D\B</t>
  </si>
  <si>
    <t>T\D\B\L</t>
  </si>
  <si>
    <t>T\D\G</t>
  </si>
  <si>
    <t>T\D\G\L</t>
  </si>
  <si>
    <t>T\D\GW</t>
  </si>
  <si>
    <t>GW</t>
  </si>
  <si>
    <t>T\D\GW\L</t>
  </si>
  <si>
    <t>T\D\K</t>
  </si>
  <si>
    <t>T\D\K\C</t>
  </si>
  <si>
    <t>T\D\K\C\1</t>
  </si>
  <si>
    <t>T\D\K\C\1\01</t>
  </si>
  <si>
    <t>T\D\K\C\1\02</t>
  </si>
  <si>
    <t>T\D\K\C\1\03</t>
  </si>
  <si>
    <t>T\D\K\C\1\04</t>
  </si>
  <si>
    <t>T\D\K\C\2</t>
  </si>
  <si>
    <t>T\D\K\C\3</t>
  </si>
  <si>
    <t>T\D\KC</t>
  </si>
  <si>
    <t>KC</t>
  </si>
  <si>
    <t>T\D\KC\2</t>
  </si>
  <si>
    <t>T\D\O\F3</t>
  </si>
  <si>
    <t>T\D\O\F4</t>
  </si>
  <si>
    <t>T\D\O\GREENDDDDDDD</t>
  </si>
  <si>
    <t>GREENDDDDDDD</t>
  </si>
  <si>
    <t>T\D\O\L</t>
  </si>
  <si>
    <t>T\D\P</t>
  </si>
  <si>
    <t>T\D\P\L</t>
  </si>
  <si>
    <t>T\D\PW</t>
  </si>
  <si>
    <t>PW</t>
  </si>
  <si>
    <t>T\D\PW\L</t>
  </si>
  <si>
    <t>T\D\Q</t>
  </si>
  <si>
    <t>T\D\Q\F</t>
  </si>
  <si>
    <t>T\D\V</t>
  </si>
  <si>
    <t>T\D\V\L</t>
  </si>
  <si>
    <t>T\D\W</t>
  </si>
  <si>
    <t>T\D\W\L</t>
  </si>
  <si>
    <t>TEXAS FARMS</t>
  </si>
  <si>
    <t>TK</t>
  </si>
  <si>
    <t>Tractor Lost</t>
  </si>
  <si>
    <t>W&amp;B</t>
  </si>
  <si>
    <t>X\D</t>
  </si>
  <si>
    <t>X\D\A</t>
  </si>
  <si>
    <t>X\D\B</t>
  </si>
  <si>
    <t>X\D\K</t>
  </si>
  <si>
    <t>X\D\K\2</t>
  </si>
  <si>
    <t>X\D\KC</t>
  </si>
  <si>
    <t>X\D\R</t>
  </si>
  <si>
    <t>X\D\R\L</t>
  </si>
  <si>
    <t>X\D\S</t>
  </si>
  <si>
    <t>X\D\T</t>
  </si>
  <si>
    <t>X\D\T\N</t>
  </si>
  <si>
    <t>X\D\T\N\900</t>
  </si>
  <si>
    <t>X\In Transit</t>
  </si>
  <si>
    <t>X\In Yard</t>
  </si>
  <si>
    <t>X\Inbound</t>
  </si>
  <si>
    <t>X\k</t>
  </si>
  <si>
    <t>X\MAINGATE</t>
  </si>
  <si>
    <t>X\MGATE</t>
  </si>
  <si>
    <t>X\MLOST</t>
  </si>
  <si>
    <t>X\Outbound</t>
  </si>
  <si>
    <t>X\S</t>
  </si>
  <si>
    <t>X\T</t>
  </si>
  <si>
    <t>X\Tractor Lost</t>
  </si>
  <si>
    <t>X\W</t>
  </si>
  <si>
    <t>Y\D</t>
  </si>
  <si>
    <t>Y\D\C</t>
  </si>
  <si>
    <t>Y\D\MAINGATE</t>
  </si>
  <si>
    <t>Y\D\R</t>
  </si>
  <si>
    <t>Y\D\R\S</t>
  </si>
  <si>
    <t>Y\D\T</t>
  </si>
  <si>
    <t>Y\D\T\R</t>
  </si>
  <si>
    <t>Y\MAINGATE</t>
  </si>
  <si>
    <t>Y\P</t>
  </si>
  <si>
    <t>Y\P\A</t>
  </si>
  <si>
    <t>Y\P\B</t>
  </si>
  <si>
    <t>Y\P\Break</t>
  </si>
  <si>
    <t>Y\P\Break A</t>
  </si>
  <si>
    <t>Break A</t>
  </si>
  <si>
    <t>Y\P\C</t>
  </si>
  <si>
    <t>Y\P\C\R</t>
  </si>
  <si>
    <t>Y\P\C\S</t>
  </si>
  <si>
    <t>Y\P\CRL</t>
  </si>
  <si>
    <t>CRL</t>
  </si>
  <si>
    <t>Y\P\CSL</t>
  </si>
  <si>
    <t>CSL</t>
  </si>
  <si>
    <t>Y\P\D</t>
  </si>
  <si>
    <t>Y\P\E</t>
  </si>
  <si>
    <t>Y\P\F</t>
  </si>
  <si>
    <t>Y\P\G</t>
  </si>
  <si>
    <t>Y\P\Gate In</t>
  </si>
  <si>
    <t>Gate In</t>
  </si>
  <si>
    <t>Y\P\GRL</t>
  </si>
  <si>
    <t>Y\P\GSL</t>
  </si>
  <si>
    <t>Y\P\H</t>
  </si>
  <si>
    <t>Y\P\I</t>
  </si>
  <si>
    <t>Y\P\J</t>
  </si>
  <si>
    <t>J</t>
  </si>
  <si>
    <t>Y\P\K</t>
  </si>
  <si>
    <t>Y\P\L</t>
  </si>
  <si>
    <t>Y\P\Live SR</t>
  </si>
  <si>
    <t>Live SR</t>
  </si>
  <si>
    <t>Y\P\MGATE</t>
  </si>
  <si>
    <t>Y\P\O</t>
  </si>
  <si>
    <t>Y\P\O\1</t>
  </si>
  <si>
    <t>Y\P\O\2</t>
  </si>
  <si>
    <t>Y\P\O\3</t>
  </si>
  <si>
    <t>Y\P\O\4</t>
  </si>
  <si>
    <t>Y\P\O\5</t>
  </si>
  <si>
    <t>Y\P\O\F</t>
  </si>
  <si>
    <t>Y\P\OFL</t>
  </si>
  <si>
    <t>OFL</t>
  </si>
  <si>
    <t>Y\P\Q</t>
  </si>
  <si>
    <t>Y\P\QFIX</t>
  </si>
  <si>
    <t>Y\P\R</t>
  </si>
  <si>
    <t>Y\P\R\1</t>
  </si>
  <si>
    <t>Y\P\R\2</t>
  </si>
  <si>
    <t>Y\P\R\3</t>
  </si>
  <si>
    <t>Y\P\R\O</t>
  </si>
  <si>
    <t>Y\P\R\R</t>
  </si>
  <si>
    <t>Y\P\R\S</t>
  </si>
  <si>
    <t>Y\P\ROF</t>
  </si>
  <si>
    <t>ROF</t>
  </si>
  <si>
    <t>Y\P\S</t>
  </si>
  <si>
    <t>Y\P\S\1</t>
  </si>
  <si>
    <t>Y\P\S\2</t>
  </si>
  <si>
    <t>Y\P\S\3</t>
  </si>
  <si>
    <t>Y\P\S\4</t>
  </si>
  <si>
    <t>Y\P\S\O</t>
  </si>
  <si>
    <t>Y\P\S\R</t>
  </si>
  <si>
    <t>Y\P\SRL</t>
  </si>
  <si>
    <t>SRL</t>
  </si>
  <si>
    <t>Y\P\T</t>
  </si>
  <si>
    <t>Y\P\T\1</t>
  </si>
  <si>
    <t>Y\P\T\2</t>
  </si>
  <si>
    <t>Y\P\V</t>
  </si>
  <si>
    <t>Y\P\V\1</t>
  </si>
  <si>
    <t>Y\P\V\R</t>
  </si>
  <si>
    <t>Y\P\VRL</t>
  </si>
  <si>
    <t>VRL</t>
  </si>
  <si>
    <t>Y\R</t>
  </si>
  <si>
    <t>Y\R\L</t>
  </si>
  <si>
    <t>Y\SuperGate</t>
  </si>
  <si>
    <t>SuperGate</t>
  </si>
  <si>
    <t>Y\VLOST</t>
  </si>
  <si>
    <t>VLOST</t>
  </si>
  <si>
    <t>Z\Break</t>
  </si>
  <si>
    <t>Z\BreakA</t>
  </si>
  <si>
    <t>Z\C</t>
  </si>
  <si>
    <t>Z\C\P</t>
  </si>
  <si>
    <t>Z\D</t>
  </si>
  <si>
    <t>Z\D\B</t>
  </si>
  <si>
    <t>Z\D\B\S</t>
  </si>
  <si>
    <t>Z\D\C</t>
  </si>
  <si>
    <t>Z\D\C\M</t>
  </si>
  <si>
    <t>Z\D\EASTGATE</t>
  </si>
  <si>
    <t>Z\D\EGate</t>
  </si>
  <si>
    <t>Z\D\F</t>
  </si>
  <si>
    <t>Z\D\F\2</t>
  </si>
  <si>
    <t>Z\D\F\5</t>
  </si>
  <si>
    <t>Z\D\F\L</t>
  </si>
  <si>
    <t>Z\D\F\R</t>
  </si>
  <si>
    <t>Z\D\F\W</t>
  </si>
  <si>
    <t>Z\D\G</t>
  </si>
  <si>
    <t>Z\D\G\F</t>
  </si>
  <si>
    <t>Z\D\I</t>
  </si>
  <si>
    <t>Z\D\K</t>
  </si>
  <si>
    <t>Z\D\K\1</t>
  </si>
  <si>
    <t>Z\D\Lost</t>
  </si>
  <si>
    <t>Z\D\M</t>
  </si>
  <si>
    <t>Z\D\M\R</t>
  </si>
  <si>
    <t>Z\D\N</t>
  </si>
  <si>
    <t>Z\D\N\W</t>
  </si>
  <si>
    <t>Z\D\O</t>
  </si>
  <si>
    <t>Z\D\O\L</t>
  </si>
  <si>
    <t>Z\D\P</t>
  </si>
  <si>
    <t>Z\D\P\M</t>
  </si>
  <si>
    <t>Z\D\P\R</t>
  </si>
  <si>
    <t>Z\D\R</t>
  </si>
  <si>
    <t>Z\D\R\CAL</t>
  </si>
  <si>
    <t>Z\D\S</t>
  </si>
  <si>
    <t>Z\D\S\F</t>
  </si>
  <si>
    <t>Z\D\S\R</t>
  </si>
  <si>
    <t>Z\D\SGate</t>
  </si>
  <si>
    <t>Z\D\SOUTHGATE</t>
  </si>
  <si>
    <t>Z\D\T</t>
  </si>
  <si>
    <t>Z\D\T\1</t>
  </si>
  <si>
    <t>Z\D\TRC</t>
  </si>
  <si>
    <t>Z\D\W</t>
  </si>
  <si>
    <t>Z\D\W\NEWS</t>
  </si>
  <si>
    <t>Z\D\W\NEWS\GROUP</t>
  </si>
  <si>
    <t>Z\D\WESTGATE</t>
  </si>
  <si>
    <t>Z\D\WGate</t>
  </si>
  <si>
    <t>Z\E</t>
  </si>
  <si>
    <t>Z\E\I</t>
  </si>
  <si>
    <t>Z\E\I\1</t>
  </si>
  <si>
    <t>Z\E\I\2</t>
  </si>
  <si>
    <t>Z\E\I\3</t>
  </si>
  <si>
    <t>Z\E\I\4</t>
  </si>
  <si>
    <t>Z\E\LOST</t>
  </si>
  <si>
    <t>Z\E\T</t>
  </si>
  <si>
    <t>Z\E\T\P1</t>
  </si>
  <si>
    <t>Z\E\T\P2</t>
  </si>
  <si>
    <t>Z\E\T\P3</t>
  </si>
  <si>
    <t>Z\F</t>
  </si>
  <si>
    <t>Z\F\5</t>
  </si>
  <si>
    <t>Z\F\G</t>
  </si>
  <si>
    <t>Z\F\G\N</t>
  </si>
  <si>
    <t>Z\F\G\R</t>
  </si>
  <si>
    <t>Z\F\pdgate</t>
  </si>
  <si>
    <t>Z\F\PDIGATE</t>
  </si>
  <si>
    <t>Z\F\R</t>
  </si>
  <si>
    <t>Z\F\R\L</t>
  </si>
  <si>
    <t>Z\M</t>
  </si>
  <si>
    <t>Z\M\L</t>
  </si>
  <si>
    <t>Z\M\L\1</t>
  </si>
  <si>
    <t>Z\M\L\2</t>
  </si>
  <si>
    <t>Z\M\L\3</t>
  </si>
  <si>
    <t>Z\M\L\4</t>
  </si>
  <si>
    <t>Z\M\Q</t>
  </si>
  <si>
    <t>Z\M\Q\C</t>
  </si>
  <si>
    <t>Z\M\T</t>
  </si>
  <si>
    <t>Z\M\T\Wash</t>
  </si>
  <si>
    <t>Wash</t>
  </si>
  <si>
    <t>Z\M\T\Wash A</t>
  </si>
  <si>
    <t>Wash A</t>
  </si>
  <si>
    <t>Z\O</t>
  </si>
  <si>
    <t>Z\O\B</t>
  </si>
  <si>
    <t>Z\O\B\L</t>
  </si>
  <si>
    <t>Z\O\Fuel</t>
  </si>
  <si>
    <t>Z\O\Fuel\Flying J</t>
  </si>
  <si>
    <t>Z\O\Fuel\Flying J 2</t>
  </si>
  <si>
    <t>Z\O\Fuel\TA Fuel</t>
  </si>
  <si>
    <t>Z\O\Fuel\TA Fuel 2</t>
  </si>
  <si>
    <t>Z\O\K</t>
  </si>
  <si>
    <t>Z\O\K\F</t>
  </si>
  <si>
    <t>Z\O\KC</t>
  </si>
  <si>
    <t>Z\O\KC\2</t>
  </si>
  <si>
    <t>Z\O\M</t>
  </si>
  <si>
    <t>Z\O\S</t>
  </si>
  <si>
    <t>Z\O\S\R</t>
  </si>
  <si>
    <t>Z\O\Seasonal</t>
  </si>
  <si>
    <t>Z\O\TA Fuel</t>
  </si>
  <si>
    <t>Z\P</t>
  </si>
  <si>
    <t>Z\P\C</t>
  </si>
  <si>
    <t>Z\P\C\L</t>
  </si>
  <si>
    <t>Z\P\C\R</t>
  </si>
  <si>
    <t>Z\P\EGate</t>
  </si>
  <si>
    <t>Z\P\FGATE</t>
  </si>
  <si>
    <t>Z\P\FI</t>
  </si>
  <si>
    <t>Z\P\FI 2</t>
  </si>
  <si>
    <t>FI 2</t>
  </si>
  <si>
    <t>Z\P\Fuel</t>
  </si>
  <si>
    <t>Z\P\Fuel A</t>
  </si>
  <si>
    <t>Fuel A</t>
  </si>
  <si>
    <t>Z\P\FUELGATE</t>
  </si>
  <si>
    <t>Z\P\Lost</t>
  </si>
  <si>
    <t>Z\P\M</t>
  </si>
  <si>
    <t>Z\P\PRODUCEGATE</t>
  </si>
  <si>
    <t>Z\P\Q</t>
  </si>
  <si>
    <t>Z\P\Q\F</t>
  </si>
  <si>
    <t>Z\P\R</t>
  </si>
  <si>
    <t>Z\P\R\L</t>
  </si>
  <si>
    <t>Z\P\S</t>
  </si>
  <si>
    <t>Z\P\S\R</t>
  </si>
  <si>
    <t>Z\P\T</t>
  </si>
  <si>
    <t>Z\S</t>
  </si>
  <si>
    <t>Z\S\D</t>
  </si>
  <si>
    <t>Z\S\D\2</t>
  </si>
  <si>
    <t>Z\S\D\B</t>
  </si>
  <si>
    <t>Z\S\Dummy 2</t>
  </si>
  <si>
    <t>Dummy 2</t>
  </si>
  <si>
    <t>Z\S\DUMMY 4</t>
  </si>
  <si>
    <t>DUMMY 4</t>
  </si>
  <si>
    <t>Z\S\Dummy1</t>
  </si>
  <si>
    <t>Dummy1</t>
  </si>
  <si>
    <t>Z\S\Dummy2</t>
  </si>
  <si>
    <t>Dummy2</t>
  </si>
  <si>
    <t>Z\S\DUMMY3</t>
  </si>
  <si>
    <t>DUMMY3</t>
  </si>
  <si>
    <t>Z\S\DUMMY4</t>
  </si>
  <si>
    <t>DUMMY4</t>
  </si>
  <si>
    <t>Z\S\F</t>
  </si>
  <si>
    <t>Z\S\L</t>
  </si>
  <si>
    <t>Z\S\Lost</t>
  </si>
  <si>
    <t>Z\S\M</t>
  </si>
  <si>
    <t>Z\S\P</t>
  </si>
  <si>
    <t>Z\S\R</t>
  </si>
  <si>
    <t>Z\S\R\1</t>
  </si>
  <si>
    <t>Z\S\R\2</t>
  </si>
  <si>
    <t>Z\S\R\3</t>
  </si>
  <si>
    <t>Z\S\R\4</t>
  </si>
  <si>
    <t>Z\S\R\5</t>
  </si>
  <si>
    <t>Z\S\R\PA</t>
  </si>
  <si>
    <t>Z\S\SEASONALGATE</t>
  </si>
  <si>
    <t>Z\S\SGate</t>
  </si>
  <si>
    <t>Z\S\test</t>
  </si>
  <si>
    <t>Z\TRC</t>
  </si>
  <si>
    <t>C\O\R</t>
  </si>
  <si>
    <t>C\P\O</t>
  </si>
  <si>
    <t>C\P\R</t>
  </si>
  <si>
    <t>C\R</t>
  </si>
  <si>
    <t>C\S</t>
  </si>
  <si>
    <t>D\B\k</t>
  </si>
  <si>
    <t>D\B\R</t>
  </si>
  <si>
    <t>D\B\S</t>
  </si>
  <si>
    <t>D\C\R</t>
  </si>
  <si>
    <t>D\C\S</t>
  </si>
  <si>
    <t>D\F\2</t>
  </si>
  <si>
    <t>D\F\5</t>
  </si>
  <si>
    <t>D\F\C</t>
  </si>
  <si>
    <t>D\F\F</t>
  </si>
  <si>
    <t>D\F\N</t>
  </si>
  <si>
    <t>D\F\U</t>
  </si>
  <si>
    <t>D\G\1</t>
  </si>
  <si>
    <t>D\G\2</t>
  </si>
  <si>
    <t>D\G\3</t>
  </si>
  <si>
    <t>D\G\4</t>
  </si>
  <si>
    <t>D\G\5</t>
  </si>
  <si>
    <t>D\G\L</t>
  </si>
  <si>
    <t>D\G\M</t>
  </si>
  <si>
    <t>D\G\S</t>
  </si>
  <si>
    <t>D\I\R</t>
  </si>
  <si>
    <t>D\I\S</t>
  </si>
  <si>
    <t>D\L\V</t>
  </si>
  <si>
    <t>D\M\D</t>
  </si>
  <si>
    <t>D\M\P</t>
  </si>
  <si>
    <t>D\M\S</t>
  </si>
  <si>
    <t>D\P\D</t>
  </si>
  <si>
    <t>D\P\S</t>
  </si>
  <si>
    <t>D\R\R</t>
  </si>
  <si>
    <t>D\R\S</t>
  </si>
  <si>
    <t>D\S\H</t>
  </si>
  <si>
    <t>D\T\F</t>
  </si>
  <si>
    <t>D\T\G</t>
  </si>
  <si>
    <t>D\T\N</t>
  </si>
  <si>
    <t>D\T\P</t>
  </si>
  <si>
    <t>D\T\Q</t>
  </si>
  <si>
    <t>D\U\R</t>
  </si>
  <si>
    <t>D\W\D</t>
  </si>
  <si>
    <t>F\5\R</t>
  </si>
  <si>
    <t>F\5\S</t>
  </si>
  <si>
    <t>F\R\G</t>
  </si>
  <si>
    <t>G\R\D</t>
  </si>
  <si>
    <t>G\S\D</t>
  </si>
  <si>
    <t>M\D\C\R</t>
  </si>
  <si>
    <t>M\F\L</t>
  </si>
  <si>
    <t>M\O\R\S</t>
  </si>
  <si>
    <t>M\S\S\1</t>
  </si>
  <si>
    <t>M\S\S\4</t>
  </si>
  <si>
    <t>M\T\S</t>
  </si>
  <si>
    <t>O\1</t>
  </si>
  <si>
    <t>O\B\1\001</t>
  </si>
  <si>
    <t>O\B\1\002</t>
  </si>
  <si>
    <t>O\B\1\003</t>
  </si>
  <si>
    <t>O\B\1\004</t>
  </si>
  <si>
    <t>O\B\1\005</t>
  </si>
  <si>
    <t>O\B\1\006</t>
  </si>
  <si>
    <t>O\B\1\007</t>
  </si>
  <si>
    <t>O\B\1\008</t>
  </si>
  <si>
    <t>O\B\1\009</t>
  </si>
  <si>
    <t>O\B\1\010</t>
  </si>
  <si>
    <t>O\B\1\011</t>
  </si>
  <si>
    <t>O\B\1\012</t>
  </si>
  <si>
    <t>O\B\1\013</t>
  </si>
  <si>
    <t>O\B\1\014</t>
  </si>
  <si>
    <t>O\B\1\015</t>
  </si>
  <si>
    <t>O\B\B\1</t>
  </si>
  <si>
    <t>O\M\1</t>
  </si>
  <si>
    <t>O\M\2</t>
  </si>
  <si>
    <t>O\M\3</t>
  </si>
  <si>
    <t>O\M\4</t>
  </si>
  <si>
    <t>O\S\1</t>
  </si>
  <si>
    <t>O\S\2</t>
  </si>
  <si>
    <t>P\S\B\001</t>
  </si>
  <si>
    <t>P\S\B\003</t>
  </si>
  <si>
    <t>P\S\B\004</t>
  </si>
  <si>
    <t>P\S\B\005</t>
  </si>
  <si>
    <t>P\S\B\006</t>
  </si>
  <si>
    <t>P\S\B\007</t>
  </si>
  <si>
    <t>P\S\B\008</t>
  </si>
  <si>
    <t>P\S\B\009</t>
  </si>
  <si>
    <t>P\S\B\010</t>
  </si>
  <si>
    <t>P\S\B\011</t>
  </si>
  <si>
    <t>P\S\B\012</t>
  </si>
  <si>
    <t>P\S\B\013</t>
  </si>
  <si>
    <t>P\S\B\014</t>
  </si>
  <si>
    <t>P\S\B\015</t>
  </si>
  <si>
    <t>S\D\1</t>
  </si>
  <si>
    <t>S\D\2</t>
  </si>
  <si>
    <t>S\D\Break\A</t>
  </si>
  <si>
    <t>S\D\F\DFR\DFR</t>
  </si>
  <si>
    <t>S\D\S\L</t>
  </si>
  <si>
    <t>S\D\S\RS</t>
  </si>
  <si>
    <t>RS</t>
  </si>
  <si>
    <t>S\E\I\PK</t>
  </si>
  <si>
    <t>PK</t>
  </si>
  <si>
    <t>S\F\R\2</t>
  </si>
  <si>
    <t>S\F\R\R</t>
  </si>
  <si>
    <t>S\L\W</t>
  </si>
  <si>
    <t>S\M\L\5</t>
  </si>
  <si>
    <t>S\M\X</t>
  </si>
  <si>
    <t>S\O\BKK\2</t>
  </si>
  <si>
    <t>S\O\BKK\3</t>
  </si>
  <si>
    <t>S\O\BKK\R</t>
  </si>
  <si>
    <t>S\O\BKK\S</t>
  </si>
  <si>
    <t>S\O\H\B-001</t>
  </si>
  <si>
    <t>B-001</t>
  </si>
  <si>
    <t>S\O\H\B-002</t>
  </si>
  <si>
    <t>B-002</t>
  </si>
  <si>
    <t>S\O\H\B-003</t>
  </si>
  <si>
    <t>B-003</t>
  </si>
  <si>
    <t>S\O\H\B-004</t>
  </si>
  <si>
    <t>B-004</t>
  </si>
  <si>
    <t>S\O\H\B-005</t>
  </si>
  <si>
    <t>B-005</t>
  </si>
  <si>
    <t>S\O\Seasonal</t>
  </si>
  <si>
    <t>S\O\SHACK\R</t>
  </si>
  <si>
    <t>S\O\Southern\1</t>
  </si>
  <si>
    <t>S\O\Test\Inb</t>
  </si>
  <si>
    <t>Inb</t>
  </si>
  <si>
    <t>S\P\B001</t>
  </si>
  <si>
    <t>b001</t>
  </si>
  <si>
    <t>S\P\B002</t>
  </si>
  <si>
    <t>b002</t>
  </si>
  <si>
    <t>S\P\B003</t>
  </si>
  <si>
    <t>b003</t>
  </si>
  <si>
    <t>S\P\B004</t>
  </si>
  <si>
    <t>b004</t>
  </si>
  <si>
    <t>S\P\B005</t>
  </si>
  <si>
    <t>b005</t>
  </si>
  <si>
    <t>S\P\B006</t>
  </si>
  <si>
    <t>b006</t>
  </si>
  <si>
    <t>S\P\B007</t>
  </si>
  <si>
    <t>b007</t>
  </si>
  <si>
    <t>S\P\B008</t>
  </si>
  <si>
    <t>b008</t>
  </si>
  <si>
    <t>S\P\B009</t>
  </si>
  <si>
    <t>b009</t>
  </si>
  <si>
    <t>S\P\B010</t>
  </si>
  <si>
    <t>b010</t>
  </si>
  <si>
    <t>S\P\B011</t>
  </si>
  <si>
    <t>b011</t>
  </si>
  <si>
    <t>S\P\B012</t>
  </si>
  <si>
    <t>b012</t>
  </si>
  <si>
    <t>S\P\B013</t>
  </si>
  <si>
    <t>b013</t>
  </si>
  <si>
    <t>S\P\B014</t>
  </si>
  <si>
    <t>b014</t>
  </si>
  <si>
    <t>S\P\B015</t>
  </si>
  <si>
    <t>b015</t>
  </si>
  <si>
    <t>S\P\C\H</t>
  </si>
  <si>
    <t>S\P\D\D</t>
  </si>
  <si>
    <t>S\P\M\S</t>
  </si>
  <si>
    <t>S\P\R\X</t>
  </si>
  <si>
    <t>S\P\S\B\b</t>
  </si>
  <si>
    <t>S\P\S\B\b001</t>
  </si>
  <si>
    <t>S\P\S\B\b002</t>
  </si>
  <si>
    <t>S\P\S\B\b003</t>
  </si>
  <si>
    <t>S\P\S\B\b004</t>
  </si>
  <si>
    <t>S\P\S\B\b005</t>
  </si>
  <si>
    <t>S\P\S\B\b006</t>
  </si>
  <si>
    <t>S\P\S\B\b007</t>
  </si>
  <si>
    <t>S\P\S\B\b008</t>
  </si>
  <si>
    <t>S\P\S\B\b009</t>
  </si>
  <si>
    <t>S\P\S\B\b010</t>
  </si>
  <si>
    <t>S\P\S\B\b011</t>
  </si>
  <si>
    <t>S\P\S\B\b012</t>
  </si>
  <si>
    <t>S\P\S\B\b013</t>
  </si>
  <si>
    <t>S\P\S\B\b014</t>
  </si>
  <si>
    <t>S\P\S\B\b015</t>
  </si>
  <si>
    <t>S\P\S\B\W\001</t>
  </si>
  <si>
    <t>S\P\S\H</t>
  </si>
  <si>
    <t>S\P\S\P</t>
  </si>
  <si>
    <t>S\P\T\N</t>
  </si>
  <si>
    <t>S\S\2</t>
  </si>
  <si>
    <t>S\S\3</t>
  </si>
  <si>
    <t>S\S\F\D</t>
  </si>
  <si>
    <t>S\S\F\L</t>
  </si>
  <si>
    <t>S\S\R\T</t>
  </si>
  <si>
    <t>S\YARDLIST\Main Yard</t>
  </si>
  <si>
    <t>Main Yard</t>
  </si>
  <si>
    <t>S\YARDLIST\PRL</t>
  </si>
  <si>
    <t>T\D\KC\1</t>
  </si>
  <si>
    <t>T\D\KC\3</t>
  </si>
  <si>
    <t>X\D\A\1</t>
  </si>
  <si>
    <t>X\D\KC\1</t>
  </si>
  <si>
    <t>X\D\KC\2</t>
  </si>
  <si>
    <t>X\D\KC\3</t>
  </si>
  <si>
    <t>X\G</t>
  </si>
  <si>
    <t>Y\D\C\R</t>
  </si>
  <si>
    <t>Y\D\C\S</t>
  </si>
  <si>
    <t>Y\D\R\M</t>
  </si>
  <si>
    <t>Y\D\R\R</t>
  </si>
  <si>
    <t>Y\D\T\134</t>
  </si>
  <si>
    <t>Y\D\T\135</t>
  </si>
  <si>
    <t>Y\D\T\136</t>
  </si>
  <si>
    <t>Y\D\T\137</t>
  </si>
  <si>
    <t>Y\D\T\138</t>
  </si>
  <si>
    <t>Y\D\T\139</t>
  </si>
  <si>
    <t>Y\D\T\140</t>
  </si>
  <si>
    <t>Y\D\T\141</t>
  </si>
  <si>
    <t>Y\D\T\142</t>
  </si>
  <si>
    <t>Y\D\T\143</t>
  </si>
  <si>
    <t>Y\D\T\144</t>
  </si>
  <si>
    <t>Y\D\T\145</t>
  </si>
  <si>
    <t>Y\D\T\146</t>
  </si>
  <si>
    <t>Y\D\T\147</t>
  </si>
  <si>
    <t>Y\D\T\148</t>
  </si>
  <si>
    <t>Y\D\T\149</t>
  </si>
  <si>
    <t>Y\D\T\150</t>
  </si>
  <si>
    <t>Y\D\T\151</t>
  </si>
  <si>
    <t>Y\D\T\152</t>
  </si>
  <si>
    <t>Z\C\P\R</t>
  </si>
  <si>
    <t>Z\D\B\R</t>
  </si>
  <si>
    <t>Z\D\F\C</t>
  </si>
  <si>
    <t>Z\D\F\N</t>
  </si>
  <si>
    <t>Z\D\F\U</t>
  </si>
  <si>
    <t>Z\D\G\1</t>
  </si>
  <si>
    <t>Z\D\G\2</t>
  </si>
  <si>
    <t>Z\D\G\3</t>
  </si>
  <si>
    <t>Z\D\G\4</t>
  </si>
  <si>
    <t>Z\D\G\5</t>
  </si>
  <si>
    <t>Z\D\G\O</t>
  </si>
  <si>
    <t>Z\D\I\R</t>
  </si>
  <si>
    <t>Z\D\I\S</t>
  </si>
  <si>
    <t>Z\D\M\D</t>
  </si>
  <si>
    <t>Z\D\M\P</t>
  </si>
  <si>
    <t>Z\D\M\S</t>
  </si>
  <si>
    <t>Z\D\P\D</t>
  </si>
  <si>
    <t>Z\D\P\S</t>
  </si>
  <si>
    <t>Z\D\S\L</t>
  </si>
  <si>
    <t>Z\D\T\N</t>
  </si>
  <si>
    <t>Z\D\T\P</t>
  </si>
  <si>
    <t>Z\D\W\D</t>
  </si>
  <si>
    <t>Z\E\I\PK</t>
  </si>
  <si>
    <t>Z\F\5\S</t>
  </si>
  <si>
    <t>Z\F\R\G</t>
  </si>
  <si>
    <t>Z\F\R\R</t>
  </si>
  <si>
    <t>Z\M\T\S</t>
  </si>
  <si>
    <t>Z\O\B\1</t>
  </si>
  <si>
    <t>Z\O\K\D</t>
  </si>
  <si>
    <t>Z\O\KC\1</t>
  </si>
  <si>
    <t>Z\O\KC\3</t>
  </si>
  <si>
    <t>Z\O\M\1</t>
  </si>
  <si>
    <t>Z\O\M\2</t>
  </si>
  <si>
    <t>Z\O\M\3</t>
  </si>
  <si>
    <t>Z\O\M\4</t>
  </si>
  <si>
    <t>Z\O\S\1</t>
  </si>
  <si>
    <t>Z\O\S\2</t>
  </si>
  <si>
    <t>Z\O\Seasonal\1</t>
  </si>
  <si>
    <t>Z\P\C\H</t>
  </si>
  <si>
    <t>Z\P\M\S</t>
  </si>
  <si>
    <t>Z\P\R\X</t>
  </si>
  <si>
    <t>Z\P\S\H</t>
  </si>
  <si>
    <t>Z\P\S\P</t>
  </si>
  <si>
    <t>Z\P\T\N</t>
  </si>
  <si>
    <t>Z\S\D\1</t>
  </si>
  <si>
    <t>Z\S\D\B\1</t>
  </si>
  <si>
    <t>Z\S\D\B\R</t>
  </si>
  <si>
    <t>Z\S\F\L</t>
  </si>
  <si>
    <t>Z\S\F\R</t>
  </si>
  <si>
    <t>Z\S\L\W</t>
  </si>
  <si>
    <t>Z\S\M\X</t>
  </si>
  <si>
    <t>Z\S\P\D</t>
  </si>
  <si>
    <t>C\L</t>
  </si>
  <si>
    <t>D\B\H</t>
  </si>
  <si>
    <t>D\E\L</t>
  </si>
  <si>
    <t>D\E\R</t>
  </si>
  <si>
    <t>D\M\C</t>
  </si>
  <si>
    <t>D\O\R</t>
  </si>
  <si>
    <t>D\R\F</t>
  </si>
  <si>
    <t>D\R\M</t>
  </si>
  <si>
    <t>E\I\PK\02</t>
  </si>
  <si>
    <t>E\I\PK\04</t>
  </si>
  <si>
    <t>E\I\PK\05</t>
  </si>
  <si>
    <t>E\I\PK\06</t>
  </si>
  <si>
    <t>E\I\PK\07</t>
  </si>
  <si>
    <t>E\I\PK\08</t>
  </si>
  <si>
    <t>E\I\PK\09</t>
  </si>
  <si>
    <t>E\I\PK\13</t>
  </si>
  <si>
    <t>E\I\PK\14</t>
  </si>
  <si>
    <t>E\I\PK\18</t>
  </si>
  <si>
    <t>E\I\PK\20</t>
  </si>
  <si>
    <t>E\I\PK\21</t>
  </si>
  <si>
    <t>E\I\PK\24</t>
  </si>
  <si>
    <t>E\I\PK\27</t>
  </si>
  <si>
    <t>E\I\PK\28</t>
  </si>
  <si>
    <t>G\C\S</t>
  </si>
  <si>
    <t>G\R\L</t>
  </si>
  <si>
    <t>G\S\L</t>
  </si>
  <si>
    <t>G\U\R</t>
  </si>
  <si>
    <t>S\O\KC</t>
  </si>
  <si>
    <t>T\D\P\K</t>
  </si>
  <si>
    <t>C\O\R\001</t>
  </si>
  <si>
    <t>C\O\R\002</t>
  </si>
  <si>
    <t>C\P\O\001</t>
  </si>
  <si>
    <t>C\P\O\002</t>
  </si>
  <si>
    <t>C\P\O\003</t>
  </si>
  <si>
    <t>C\P\R\001</t>
  </si>
  <si>
    <t>C\P\R\002</t>
  </si>
  <si>
    <t>C\P\R\003</t>
  </si>
  <si>
    <t>C\P\R\004</t>
  </si>
  <si>
    <t>C\P\R\005</t>
  </si>
  <si>
    <t>C\P\R\006</t>
  </si>
  <si>
    <t>C\P\R\007</t>
  </si>
  <si>
    <t>C\P\R\008</t>
  </si>
  <si>
    <t>C\P\R\009</t>
  </si>
  <si>
    <t>C\P\R\010</t>
  </si>
  <si>
    <t>C\P\R\011</t>
  </si>
  <si>
    <t>C\P\R\012</t>
  </si>
  <si>
    <t>C\P\R\013</t>
  </si>
  <si>
    <t>C\P\R\014</t>
  </si>
  <si>
    <t>C\P\R\015</t>
  </si>
  <si>
    <t>C\P\R\016</t>
  </si>
  <si>
    <t>C\P\R\017</t>
  </si>
  <si>
    <t>C\P\R\018</t>
  </si>
  <si>
    <t>C\P\R\019</t>
  </si>
  <si>
    <t>C\P\R\020</t>
  </si>
  <si>
    <t>C\P\R\021</t>
  </si>
  <si>
    <t>C\P\R\023</t>
  </si>
  <si>
    <t>C\P\R\024</t>
  </si>
  <si>
    <t>C\P\R\025</t>
  </si>
  <si>
    <t>C\R\405</t>
  </si>
  <si>
    <t>C\R\406</t>
  </si>
  <si>
    <t>C\R\407</t>
  </si>
  <si>
    <t>C\R\408</t>
  </si>
  <si>
    <t>C\R\409</t>
  </si>
  <si>
    <t>C\R\410</t>
  </si>
  <si>
    <t>C\R\411</t>
  </si>
  <si>
    <t>C\R\412</t>
  </si>
  <si>
    <t>C\R\413</t>
  </si>
  <si>
    <t>C\R\414</t>
  </si>
  <si>
    <t>C\R\415</t>
  </si>
  <si>
    <t>C\R\416</t>
  </si>
  <si>
    <t>C\R\417</t>
  </si>
  <si>
    <t>C\R\418</t>
  </si>
  <si>
    <t>C\R\419</t>
  </si>
  <si>
    <t>C\R\420</t>
  </si>
  <si>
    <t>C\R\421</t>
  </si>
  <si>
    <t>C\R\422</t>
  </si>
  <si>
    <t>C\R\D</t>
  </si>
  <si>
    <t>C\S\530</t>
  </si>
  <si>
    <t>C\S\531</t>
  </si>
  <si>
    <t>C\S\532</t>
  </si>
  <si>
    <t>C\S\533</t>
  </si>
  <si>
    <t>C\S\534</t>
  </si>
  <si>
    <t>C\S\535</t>
  </si>
  <si>
    <t>C\S\536</t>
  </si>
  <si>
    <t>C\S\537</t>
  </si>
  <si>
    <t>C\S\538</t>
  </si>
  <si>
    <t>C\S\539</t>
  </si>
  <si>
    <t>C\S\540</t>
  </si>
  <si>
    <t>C\S\541</t>
  </si>
  <si>
    <t>C\S\542</t>
  </si>
  <si>
    <t>C\S\543</t>
  </si>
  <si>
    <t>C\S\544</t>
  </si>
  <si>
    <t>C\S\545</t>
  </si>
  <si>
    <t>C\S\546</t>
  </si>
  <si>
    <t>C\S\547</t>
  </si>
  <si>
    <t>C\S\548</t>
  </si>
  <si>
    <t>C\S\549</t>
  </si>
  <si>
    <t>C\S\550</t>
  </si>
  <si>
    <t>C\S\551</t>
  </si>
  <si>
    <t>C\S\552</t>
  </si>
  <si>
    <t>C\S\553</t>
  </si>
  <si>
    <t>C\S\554</t>
  </si>
  <si>
    <t>C\S\555</t>
  </si>
  <si>
    <t>C\S\556</t>
  </si>
  <si>
    <t>C\S\557</t>
  </si>
  <si>
    <t>C\S\558</t>
  </si>
  <si>
    <t>C\S\559</t>
  </si>
  <si>
    <t>C\S\560</t>
  </si>
  <si>
    <t>C\S\561</t>
  </si>
  <si>
    <t>C\S\D</t>
  </si>
  <si>
    <t>D\B\k\001</t>
  </si>
  <si>
    <t>D\B\k\002</t>
  </si>
  <si>
    <t>D\B\k\003</t>
  </si>
  <si>
    <t>D\B\k\004</t>
  </si>
  <si>
    <t>D\B\k\005</t>
  </si>
  <si>
    <t>D\B\k\006</t>
  </si>
  <si>
    <t>D\B\k\007</t>
  </si>
  <si>
    <t>D\B\k\008</t>
  </si>
  <si>
    <t>D\B\k\009</t>
  </si>
  <si>
    <t>D\B\k\010</t>
  </si>
  <si>
    <t>D\B\k\011</t>
  </si>
  <si>
    <t>D\B\k\012</t>
  </si>
  <si>
    <t>D\B\R\013</t>
  </si>
  <si>
    <t>D\B\R\014</t>
  </si>
  <si>
    <t>D\B\R\015</t>
  </si>
  <si>
    <t>D\B\R\016</t>
  </si>
  <si>
    <t>D\B\R\017</t>
  </si>
  <si>
    <t>D\B\R\12A</t>
  </si>
  <si>
    <t>12A</t>
  </si>
  <si>
    <t>D\B\S\001</t>
  </si>
  <si>
    <t>D\B\S\002</t>
  </si>
  <si>
    <t>D\B\S\003</t>
  </si>
  <si>
    <t>D\B\S\004</t>
  </si>
  <si>
    <t>D\B\S\005</t>
  </si>
  <si>
    <t>D\B\S\006</t>
  </si>
  <si>
    <t>D\B\S\007</t>
  </si>
  <si>
    <t>D\B\S\008</t>
  </si>
  <si>
    <t>D\B\S\009</t>
  </si>
  <si>
    <t>D\B\S\010</t>
  </si>
  <si>
    <t>D\B\S\011</t>
  </si>
  <si>
    <t>D\B\S\012</t>
  </si>
  <si>
    <t>D\B\S\013</t>
  </si>
  <si>
    <t>D\B\S\016</t>
  </si>
  <si>
    <t>D\B\S\017</t>
  </si>
  <si>
    <t>D\B\S\018</t>
  </si>
  <si>
    <t>D\B\S\019</t>
  </si>
  <si>
    <t>D\B\S\020</t>
  </si>
  <si>
    <t>D\B\S\021</t>
  </si>
  <si>
    <t>D\B\S\022</t>
  </si>
  <si>
    <t>D\B\S\023</t>
  </si>
  <si>
    <t>D\B\S\301</t>
  </si>
  <si>
    <t>D\B\S\302</t>
  </si>
  <si>
    <t>D\B\S\303</t>
  </si>
  <si>
    <t>D\B\S\327</t>
  </si>
  <si>
    <t>D\B\S\328</t>
  </si>
  <si>
    <t>D\B\S\329</t>
  </si>
  <si>
    <t>D\B\S\330</t>
  </si>
  <si>
    <t>D\B\S\331</t>
  </si>
  <si>
    <t>D\B\S\332</t>
  </si>
  <si>
    <t>D\B\S\333</t>
  </si>
  <si>
    <t>D\B\S\334</t>
  </si>
  <si>
    <t>D\B\S\335</t>
  </si>
  <si>
    <t>D\B\S\336</t>
  </si>
  <si>
    <t>D\C\R\405</t>
  </si>
  <si>
    <t>D\C\R\406</t>
  </si>
  <si>
    <t>D\C\R\407</t>
  </si>
  <si>
    <t>D\C\R\408</t>
  </si>
  <si>
    <t>D\C\R\409</t>
  </si>
  <si>
    <t>D\C\R\410</t>
  </si>
  <si>
    <t>D\C\R\411</t>
  </si>
  <si>
    <t>D\C\R\412</t>
  </si>
  <si>
    <t>D\C\R\413</t>
  </si>
  <si>
    <t>D\C\R\414</t>
  </si>
  <si>
    <t>D\C\R\415</t>
  </si>
  <si>
    <t>D\C\R\416</t>
  </si>
  <si>
    <t>D\C\R\417</t>
  </si>
  <si>
    <t>D\C\R\418</t>
  </si>
  <si>
    <t>D\C\R\419</t>
  </si>
  <si>
    <t>D\C\R\420</t>
  </si>
  <si>
    <t>D\C\R\421</t>
  </si>
  <si>
    <t>D\C\R\422</t>
  </si>
  <si>
    <t>D\C\S\200</t>
  </si>
  <si>
    <t>D\C\S\201</t>
  </si>
  <si>
    <t>D\C\S\202</t>
  </si>
  <si>
    <t>D\C\S\203</t>
  </si>
  <si>
    <t>D\C\S\204</t>
  </si>
  <si>
    <t>D\C\S\205</t>
  </si>
  <si>
    <t>D\C\S\206</t>
  </si>
  <si>
    <t>D\C\S\207</t>
  </si>
  <si>
    <t>D\C\S\208</t>
  </si>
  <si>
    <t>D\C\S\209</t>
  </si>
  <si>
    <t>D\C\S\210</t>
  </si>
  <si>
    <t>D\C\S\211</t>
  </si>
  <si>
    <t>D\C\S\212</t>
  </si>
  <si>
    <t>D\C\S\213</t>
  </si>
  <si>
    <t>D\C\S\214</t>
  </si>
  <si>
    <t>D\C\S\215</t>
  </si>
  <si>
    <t>D\C\S\216</t>
  </si>
  <si>
    <t>D\C\S\217</t>
  </si>
  <si>
    <t>D\C\S\218</t>
  </si>
  <si>
    <t>D\C\S\219</t>
  </si>
  <si>
    <t>D\C\S\220</t>
  </si>
  <si>
    <t>D\C\S\221</t>
  </si>
  <si>
    <t>D\C\S\222</t>
  </si>
  <si>
    <t>D\C\S\223</t>
  </si>
  <si>
    <t>D\C\S\224</t>
  </si>
  <si>
    <t>D\C\S\530</t>
  </si>
  <si>
    <t>D\C\S\531</t>
  </si>
  <si>
    <t>D\C\S\532</t>
  </si>
  <si>
    <t>D\C\S\533</t>
  </si>
  <si>
    <t>D\C\S\534</t>
  </si>
  <si>
    <t>D\C\S\535</t>
  </si>
  <si>
    <t>D\C\S\536</t>
  </si>
  <si>
    <t>D\C\S\537</t>
  </si>
  <si>
    <t>D\C\S\538</t>
  </si>
  <si>
    <t>D\C\S\539</t>
  </si>
  <si>
    <t>D\C\S\540</t>
  </si>
  <si>
    <t>D\C\S\541</t>
  </si>
  <si>
    <t>D\C\S\542</t>
  </si>
  <si>
    <t>D\C\S\543</t>
  </si>
  <si>
    <t>D\C\S\544</t>
  </si>
  <si>
    <t>D\C\S\545</t>
  </si>
  <si>
    <t>D\C\S\546</t>
  </si>
  <si>
    <t>D\C\S\547</t>
  </si>
  <si>
    <t>D\C\S\548</t>
  </si>
  <si>
    <t>D\C\S\549</t>
  </si>
  <si>
    <t>D\C\S\550</t>
  </si>
  <si>
    <t>D\C\S\551</t>
  </si>
  <si>
    <t>D\C\S\552</t>
  </si>
  <si>
    <t>D\C\S\553</t>
  </si>
  <si>
    <t>D\C\S\554</t>
  </si>
  <si>
    <t>D\C\S\555</t>
  </si>
  <si>
    <t>D\C\S\556</t>
  </si>
  <si>
    <t>D\C\S\557</t>
  </si>
  <si>
    <t>D\C\S\558</t>
  </si>
  <si>
    <t>D\C\S\559</t>
  </si>
  <si>
    <t>D\C\S\560</t>
  </si>
  <si>
    <t>D\C\S\561</t>
  </si>
  <si>
    <t>D\F\2\334</t>
  </si>
  <si>
    <t>D\F\2\335</t>
  </si>
  <si>
    <t>D\F\2\336</t>
  </si>
  <si>
    <t>D\F\2\337</t>
  </si>
  <si>
    <t>D\F\2\338</t>
  </si>
  <si>
    <t>D\F\2\339</t>
  </si>
  <si>
    <t>D\F\2\340</t>
  </si>
  <si>
    <t>D\F\2\341</t>
  </si>
  <si>
    <t>D\F\2\342</t>
  </si>
  <si>
    <t>D\F\2\343</t>
  </si>
  <si>
    <t>D\F\2\344</t>
  </si>
  <si>
    <t>D\F\2\345</t>
  </si>
  <si>
    <t>D\F\2\346</t>
  </si>
  <si>
    <t>D\F\2\347</t>
  </si>
  <si>
    <t>D\F\2\348</t>
  </si>
  <si>
    <t>D\F\2\349</t>
  </si>
  <si>
    <t>D\F\2\350</t>
  </si>
  <si>
    <t>D\F\5\351</t>
  </si>
  <si>
    <t>D\F\C\331</t>
  </si>
  <si>
    <t>D\F\C\332</t>
  </si>
  <si>
    <t>D\F\C\333</t>
  </si>
  <si>
    <t>D\F\F\402</t>
  </si>
  <si>
    <t>D\F\F\403</t>
  </si>
  <si>
    <t>D\F\F\404</t>
  </si>
  <si>
    <t>D\F\F\405</t>
  </si>
  <si>
    <t>D\F\F\406</t>
  </si>
  <si>
    <t>D\F\F\407</t>
  </si>
  <si>
    <t>D\F\F\408</t>
  </si>
  <si>
    <t>D\F\F\409</t>
  </si>
  <si>
    <t>D\F\F\410</t>
  </si>
  <si>
    <t>D\F\F\411</t>
  </si>
  <si>
    <t>D\F\F\412</t>
  </si>
  <si>
    <t>D\F\F\413</t>
  </si>
  <si>
    <t>D\F\F\414</t>
  </si>
  <si>
    <t>D\F\F\415</t>
  </si>
  <si>
    <t>D\F\F\419</t>
  </si>
  <si>
    <t>D\F\F\420</t>
  </si>
  <si>
    <t>D\F\F\421</t>
  </si>
  <si>
    <t>D\F\F\422</t>
  </si>
  <si>
    <t>D\F\F\423</t>
  </si>
  <si>
    <t>D\F\F\424</t>
  </si>
  <si>
    <t>D\F\F\425</t>
  </si>
  <si>
    <t>D\F\F\429</t>
  </si>
  <si>
    <t>D\F\L\050</t>
  </si>
  <si>
    <t>D\F\L\051</t>
  </si>
  <si>
    <t>D\F\L\052</t>
  </si>
  <si>
    <t>D\F\L\053</t>
  </si>
  <si>
    <t>D\F\L\054</t>
  </si>
  <si>
    <t>D\F\L\055</t>
  </si>
  <si>
    <t>D\F\L\056</t>
  </si>
  <si>
    <t>D\F\L\057</t>
  </si>
  <si>
    <t>D\F\L\058</t>
  </si>
  <si>
    <t>D\F\L\059</t>
  </si>
  <si>
    <t>D\F\L\060</t>
  </si>
  <si>
    <t>D\F\N\325</t>
  </si>
  <si>
    <t>D\F\N\326</t>
  </si>
  <si>
    <t>D\F\N\327</t>
  </si>
  <si>
    <t>D\F\N\328</t>
  </si>
  <si>
    <t>D\F\N\329</t>
  </si>
  <si>
    <t>D\F\N\330</t>
  </si>
  <si>
    <t>D\F\U\353</t>
  </si>
  <si>
    <t>D\F\U\354</t>
  </si>
  <si>
    <t>D\F\U\355</t>
  </si>
  <si>
    <t>D\F\U\356</t>
  </si>
  <si>
    <t>D\F\U\359</t>
  </si>
  <si>
    <t>D\F\U\360</t>
  </si>
  <si>
    <t>D\F\U\361</t>
  </si>
  <si>
    <t>D\F\U\362</t>
  </si>
  <si>
    <t>D\F\U\363</t>
  </si>
  <si>
    <t>D\G\1\078</t>
  </si>
  <si>
    <t>D\G\1\079</t>
  </si>
  <si>
    <t>D\G\1\080</t>
  </si>
  <si>
    <t>D\G\1\081</t>
  </si>
  <si>
    <t>D\G\1\082</t>
  </si>
  <si>
    <t>D\G\1\083</t>
  </si>
  <si>
    <t>D\G\1\084</t>
  </si>
  <si>
    <t>D\G\1\085</t>
  </si>
  <si>
    <t>D\G\1\086</t>
  </si>
  <si>
    <t>D\G\1\087</t>
  </si>
  <si>
    <t>D\G\1\088</t>
  </si>
  <si>
    <t>D\G\1\089</t>
  </si>
  <si>
    <t>D\G\1\090</t>
  </si>
  <si>
    <t>D\G\1\091</t>
  </si>
  <si>
    <t>D\G\2\092</t>
  </si>
  <si>
    <t>D\G\2\093</t>
  </si>
  <si>
    <t>D\G\2\094</t>
  </si>
  <si>
    <t>D\G\2\095</t>
  </si>
  <si>
    <t>D\G\2\096</t>
  </si>
  <si>
    <t>D\G\2\097</t>
  </si>
  <si>
    <t>D\G\2\098</t>
  </si>
  <si>
    <t>D\G\2\099</t>
  </si>
  <si>
    <t>D\G\2\100</t>
  </si>
  <si>
    <t>D\G\2\101</t>
  </si>
  <si>
    <t>D\G\2\102</t>
  </si>
  <si>
    <t>D\G\2\103</t>
  </si>
  <si>
    <t>D\G\2\104</t>
  </si>
  <si>
    <t>D\G\2\105</t>
  </si>
  <si>
    <t>D\G\2\106</t>
  </si>
  <si>
    <t>D\G\2\107</t>
  </si>
  <si>
    <t>D\G\2\108</t>
  </si>
  <si>
    <t>D\G\2\109</t>
  </si>
  <si>
    <t>D\G\2\110</t>
  </si>
  <si>
    <t>D\G\2\111</t>
  </si>
  <si>
    <t>D\G\2\112</t>
  </si>
  <si>
    <t>D\G\2\113</t>
  </si>
  <si>
    <t>D\G\2\114</t>
  </si>
  <si>
    <t>D\G\2\115</t>
  </si>
  <si>
    <t>D\G\2\116</t>
  </si>
  <si>
    <t>D\G\2\117</t>
  </si>
  <si>
    <t>D\G\2\118</t>
  </si>
  <si>
    <t>D\G\2\119</t>
  </si>
  <si>
    <t>D\G\2\120</t>
  </si>
  <si>
    <t>D\G\2\121</t>
  </si>
  <si>
    <t>D\G\2\122</t>
  </si>
  <si>
    <t>D\G\2\123</t>
  </si>
  <si>
    <t>D\G\2\124</t>
  </si>
  <si>
    <t>D\G\2\125</t>
  </si>
  <si>
    <t>D\G\2\126</t>
  </si>
  <si>
    <t>D\G\2\127</t>
  </si>
  <si>
    <t>D\G\2\128</t>
  </si>
  <si>
    <t>D\G\2\129</t>
  </si>
  <si>
    <t>D\G\3\132</t>
  </si>
  <si>
    <t>D\G\3\133</t>
  </si>
  <si>
    <t>D\G\3\134</t>
  </si>
  <si>
    <t>D\G\3\135</t>
  </si>
  <si>
    <t>D\G\3\136</t>
  </si>
  <si>
    <t>D\G\3\137</t>
  </si>
  <si>
    <t>D\G\3\138</t>
  </si>
  <si>
    <t>D\G\3\139</t>
  </si>
  <si>
    <t>D\G\4\140</t>
  </si>
  <si>
    <t>D\G\4\141</t>
  </si>
  <si>
    <t>D\G\4\142</t>
  </si>
  <si>
    <t>D\G\4\143</t>
  </si>
  <si>
    <t>D\G\4\144</t>
  </si>
  <si>
    <t>D\G\4\145</t>
  </si>
  <si>
    <t>D\G\4\146</t>
  </si>
  <si>
    <t>D\G\4\147</t>
  </si>
  <si>
    <t>D\G\4\148</t>
  </si>
  <si>
    <t>D\G\4\149</t>
  </si>
  <si>
    <t>D\G\5\150</t>
  </si>
  <si>
    <t>D\G\5\151</t>
  </si>
  <si>
    <t>D\G\5\152</t>
  </si>
  <si>
    <t>D\G\5\153</t>
  </si>
  <si>
    <t>D\G\5\154</t>
  </si>
  <si>
    <t>D\G\5\155</t>
  </si>
  <si>
    <t>D\G\5\156</t>
  </si>
  <si>
    <t>D\G\5\157</t>
  </si>
  <si>
    <t>D\G\5\158</t>
  </si>
  <si>
    <t>D\G\L\132</t>
  </si>
  <si>
    <t>D\G\L\135</t>
  </si>
  <si>
    <t>D\G\L\136</t>
  </si>
  <si>
    <t>D\G\M\001</t>
  </si>
  <si>
    <t>D\G\M\002</t>
  </si>
  <si>
    <t>D\G\M\033</t>
  </si>
  <si>
    <t>D\G\M\034</t>
  </si>
  <si>
    <t>D\G\M\035</t>
  </si>
  <si>
    <t>D\G\M\036</t>
  </si>
  <si>
    <t>D\G\M\037</t>
  </si>
  <si>
    <t>D\G\M\038</t>
  </si>
  <si>
    <t>D\G\M\039</t>
  </si>
  <si>
    <t>D\G\M\040</t>
  </si>
  <si>
    <t>D\G\M\041</t>
  </si>
  <si>
    <t>D\G\M\042</t>
  </si>
  <si>
    <t>D\G\M\043</t>
  </si>
  <si>
    <t>D\G\M\044</t>
  </si>
  <si>
    <t>D\G\M\045</t>
  </si>
  <si>
    <t>D\G\M\046</t>
  </si>
  <si>
    <t>D\G\M\047</t>
  </si>
  <si>
    <t>D\G\M\048</t>
  </si>
  <si>
    <t>D\G\M\049</t>
  </si>
  <si>
    <t>D\G\M\050</t>
  </si>
  <si>
    <t>D\G\M\051</t>
  </si>
  <si>
    <t>D\G\M\052</t>
  </si>
  <si>
    <t>D\G\M\101</t>
  </si>
  <si>
    <t>D\G\M\102</t>
  </si>
  <si>
    <t>D\G\M\104</t>
  </si>
  <si>
    <t>D\G\M\105</t>
  </si>
  <si>
    <t>D\G\M\106</t>
  </si>
  <si>
    <t>D\G\M\107</t>
  </si>
  <si>
    <t>D\G\M\108</t>
  </si>
  <si>
    <t>D\G\M\109</t>
  </si>
  <si>
    <t>D\G\M\110</t>
  </si>
  <si>
    <t>D\G\M\111</t>
  </si>
  <si>
    <t>D\G\M\112</t>
  </si>
  <si>
    <t>D\G\M\113</t>
  </si>
  <si>
    <t>D\G\M\114</t>
  </si>
  <si>
    <t>D\G\M\115</t>
  </si>
  <si>
    <t>D\G\M\116</t>
  </si>
  <si>
    <t>D\G\M\117</t>
  </si>
  <si>
    <t>D\G\M\118</t>
  </si>
  <si>
    <t>D\G\M\119</t>
  </si>
  <si>
    <t>D\G\M\120</t>
  </si>
  <si>
    <t>D\G\M\121</t>
  </si>
  <si>
    <t>D\G\M\122</t>
  </si>
  <si>
    <t>D\G\M\123</t>
  </si>
  <si>
    <t>D\G\M\124</t>
  </si>
  <si>
    <t>D\G\M\125</t>
  </si>
  <si>
    <t>D\G\M\126</t>
  </si>
  <si>
    <t>D\G\M\127</t>
  </si>
  <si>
    <t>D\G\M\128</t>
  </si>
  <si>
    <t>D\G\M\131</t>
  </si>
  <si>
    <t>D\G\M\132</t>
  </si>
  <si>
    <t>D\G\M\133</t>
  </si>
  <si>
    <t>D\G\M\134</t>
  </si>
  <si>
    <t>D\G\M\135</t>
  </si>
  <si>
    <t>D\G\M\136</t>
  </si>
  <si>
    <t>D\G\M\139</t>
  </si>
  <si>
    <t>D\G\M\140</t>
  </si>
  <si>
    <t>D\G\M\141</t>
  </si>
  <si>
    <t>D\G\M\142</t>
  </si>
  <si>
    <t>D\G\M\143</t>
  </si>
  <si>
    <t>D\G\M\144</t>
  </si>
  <si>
    <t>D\G\M\146</t>
  </si>
  <si>
    <t>D\G\M\147</t>
  </si>
  <si>
    <t>D\G\M\148</t>
  </si>
  <si>
    <t>D\G\M\149</t>
  </si>
  <si>
    <t>D\G\M\150</t>
  </si>
  <si>
    <t>D\G\M\151</t>
  </si>
  <si>
    <t>D\G\M\152</t>
  </si>
  <si>
    <t>D\G\M\153</t>
  </si>
  <si>
    <t>D\G\O\063</t>
  </si>
  <si>
    <t>D\G\O\064</t>
  </si>
  <si>
    <t>D\G\O\065</t>
  </si>
  <si>
    <t>D\G\O\066</t>
  </si>
  <si>
    <t>D\G\O\067</t>
  </si>
  <si>
    <t>D\G\O\068</t>
  </si>
  <si>
    <t>D\G\O\069</t>
  </si>
  <si>
    <t>D\G\O\070</t>
  </si>
  <si>
    <t>D\G\O\071</t>
  </si>
  <si>
    <t>D\G\O\072</t>
  </si>
  <si>
    <t>D\G\O\073</t>
  </si>
  <si>
    <t>D\G\O\074</t>
  </si>
  <si>
    <t>D\G\S\016</t>
  </si>
  <si>
    <t>D\G\S\017</t>
  </si>
  <si>
    <t>D\G\S\018</t>
  </si>
  <si>
    <t>D\G\S\019</t>
  </si>
  <si>
    <t>D\G\S\020</t>
  </si>
  <si>
    <t>D\G\S\021</t>
  </si>
  <si>
    <t>D\G\S\022</t>
  </si>
  <si>
    <t>D\G\S\023</t>
  </si>
  <si>
    <t>D\G\S\024</t>
  </si>
  <si>
    <t>D\G\S\025</t>
  </si>
  <si>
    <t>D\G\S\026</t>
  </si>
  <si>
    <t>D\G\S\027</t>
  </si>
  <si>
    <t>D\G\S\028</t>
  </si>
  <si>
    <t>D\G\S\029</t>
  </si>
  <si>
    <t>D\G\S\030</t>
  </si>
  <si>
    <t>D\G\S\031</t>
  </si>
  <si>
    <t>D\G\S\032</t>
  </si>
  <si>
    <t>D\G\S\231</t>
  </si>
  <si>
    <t>D\G\S\232</t>
  </si>
  <si>
    <t>D\G\S\233</t>
  </si>
  <si>
    <t>D\G\S\234</t>
  </si>
  <si>
    <t>D\G\S\235</t>
  </si>
  <si>
    <t>D\G\S\236</t>
  </si>
  <si>
    <t>D\G\S\237</t>
  </si>
  <si>
    <t>D\G\S\238</t>
  </si>
  <si>
    <t>D\G\S\239</t>
  </si>
  <si>
    <t>D\G\S\240</t>
  </si>
  <si>
    <t>D\G\S\241</t>
  </si>
  <si>
    <t>D\G\S\242</t>
  </si>
  <si>
    <t>D\G\S\243</t>
  </si>
  <si>
    <t>D\G\S\244</t>
  </si>
  <si>
    <t>D\G\S\245</t>
  </si>
  <si>
    <t>D\G\S\246</t>
  </si>
  <si>
    <t>D\G\S\247</t>
  </si>
  <si>
    <t>D\G\S\248</t>
  </si>
  <si>
    <t>D\G\S\249</t>
  </si>
  <si>
    <t>D\G\S\250</t>
  </si>
  <si>
    <t>D\G\S\251</t>
  </si>
  <si>
    <t>D\G\S\252</t>
  </si>
  <si>
    <t>D\G\S\253</t>
  </si>
  <si>
    <t>D\G\S\254</t>
  </si>
  <si>
    <t>D\G\S\255</t>
  </si>
  <si>
    <t>D\I\R\007</t>
  </si>
  <si>
    <t>D\I\R\008</t>
  </si>
  <si>
    <t>D\I\R\009</t>
  </si>
  <si>
    <t>D\I\R\304</t>
  </si>
  <si>
    <t>D\I\R\305</t>
  </si>
  <si>
    <t>D\I\R\306</t>
  </si>
  <si>
    <t>D\I\R\307</t>
  </si>
  <si>
    <t>D\I\S\011</t>
  </si>
  <si>
    <t>D\I\S\012</t>
  </si>
  <si>
    <t>D\I\S\10A</t>
  </si>
  <si>
    <t>10A</t>
  </si>
  <si>
    <t>D\I\S\10B</t>
  </si>
  <si>
    <t>10B</t>
  </si>
  <si>
    <t>D\L\V\201</t>
  </si>
  <si>
    <t>D\L\V\202</t>
  </si>
  <si>
    <t>D\L\V\203</t>
  </si>
  <si>
    <t>D\L\V\204</t>
  </si>
  <si>
    <t>D\L\V\205</t>
  </si>
  <si>
    <t>D\L\V\206</t>
  </si>
  <si>
    <t>D\L\V\207</t>
  </si>
  <si>
    <t>D\L\V\208</t>
  </si>
  <si>
    <t>D\L\V\209</t>
  </si>
  <si>
    <t>D\L\V\210</t>
  </si>
  <si>
    <t>D\L\V\211</t>
  </si>
  <si>
    <t>D\L\V\212</t>
  </si>
  <si>
    <t>D\L\V\213</t>
  </si>
  <si>
    <t>D\L\V\214</t>
  </si>
  <si>
    <t>D\L\V\215</t>
  </si>
  <si>
    <t>D\L\V\216</t>
  </si>
  <si>
    <t>D\L\V\217</t>
  </si>
  <si>
    <t>D\L\V\218</t>
  </si>
  <si>
    <t>D\L\V\219</t>
  </si>
  <si>
    <t>D\L\V\220</t>
  </si>
  <si>
    <t>D\L\V\221</t>
  </si>
  <si>
    <t>D\L\V\222</t>
  </si>
  <si>
    <t>D\L\V\223</t>
  </si>
  <si>
    <t>D\L\V\224</t>
  </si>
  <si>
    <t>D\L\V\225</t>
  </si>
  <si>
    <t>D\L\V\226</t>
  </si>
  <si>
    <t>D\L\V\227</t>
  </si>
  <si>
    <t>D\L\V\228</t>
  </si>
  <si>
    <t>D\L\V\229</t>
  </si>
  <si>
    <t>D\L\V\230</t>
  </si>
  <si>
    <t>D\L\V\231</t>
  </si>
  <si>
    <t>D\L\V\232</t>
  </si>
  <si>
    <t>D\L\V\233</t>
  </si>
  <si>
    <t>D\L\V\234</t>
  </si>
  <si>
    <t>D\L\V\235</t>
  </si>
  <si>
    <t>D\L\V\236</t>
  </si>
  <si>
    <t>D\L\V\237</t>
  </si>
  <si>
    <t>D\L\V\238</t>
  </si>
  <si>
    <t>D\L\V\239</t>
  </si>
  <si>
    <t>D\L\V\240</t>
  </si>
  <si>
    <t>D\L\V\241</t>
  </si>
  <si>
    <t>D\L\V\242</t>
  </si>
  <si>
    <t>D\L\V\243</t>
  </si>
  <si>
    <t>D\L\V\244</t>
  </si>
  <si>
    <t>D\L\V\245</t>
  </si>
  <si>
    <t>D\L\V\246</t>
  </si>
  <si>
    <t>D\L\V\247</t>
  </si>
  <si>
    <t>D\L\V\248</t>
  </si>
  <si>
    <t>D\L\V\249</t>
  </si>
  <si>
    <t>D\L\V\250</t>
  </si>
  <si>
    <t>D\L\V\251</t>
  </si>
  <si>
    <t>D\L\V\252</t>
  </si>
  <si>
    <t>D\L\V\253</t>
  </si>
  <si>
    <t>D\L\V\254</t>
  </si>
  <si>
    <t>D\L\V\255</t>
  </si>
  <si>
    <t>D\L\V\256</t>
  </si>
  <si>
    <t>D\M\D\200</t>
  </si>
  <si>
    <t>D\M\D\201</t>
  </si>
  <si>
    <t>D\M\D\202</t>
  </si>
  <si>
    <t>D\M\D\203</t>
  </si>
  <si>
    <t>D\M\P\204</t>
  </si>
  <si>
    <t>D\M\P\205</t>
  </si>
  <si>
    <t>D\M\P\206</t>
  </si>
  <si>
    <t>D\M\P\207</t>
  </si>
  <si>
    <t>D\M\P\208</t>
  </si>
  <si>
    <t>D\M\P\209</t>
  </si>
  <si>
    <t>D\M\P\210</t>
  </si>
  <si>
    <t>D\M\P\211</t>
  </si>
  <si>
    <t>D\M\P\212</t>
  </si>
  <si>
    <t>D\M\P\213</t>
  </si>
  <si>
    <t>D\M\P\214</t>
  </si>
  <si>
    <t>D\M\P\215</t>
  </si>
  <si>
    <t>D\M\P\216</t>
  </si>
  <si>
    <t>D\M\P\217</t>
  </si>
  <si>
    <t>D\M\P\GAS DOCK</t>
  </si>
  <si>
    <t>GAS DOCK</t>
  </si>
  <si>
    <t>D\M\S\241</t>
  </si>
  <si>
    <t>D\M\S\242</t>
  </si>
  <si>
    <t>D\M\S\243</t>
  </si>
  <si>
    <t>D\M\S\244</t>
  </si>
  <si>
    <t>D\M\S\245</t>
  </si>
  <si>
    <t>D\M\S\246</t>
  </si>
  <si>
    <t>D\P\D\223</t>
  </si>
  <si>
    <t>D\P\D\224</t>
  </si>
  <si>
    <t>D\P\D\225</t>
  </si>
  <si>
    <t>D\P\D\226</t>
  </si>
  <si>
    <t>D\P\D\227</t>
  </si>
  <si>
    <t>D\P\D\228</t>
  </si>
  <si>
    <t>D\P\D\229</t>
  </si>
  <si>
    <t>D\P\D\230</t>
  </si>
  <si>
    <t>D\P\D\231</t>
  </si>
  <si>
    <t>D\P\D\232</t>
  </si>
  <si>
    <t>D\P\D\233</t>
  </si>
  <si>
    <t>D\P\D\234</t>
  </si>
  <si>
    <t>D\P\D\235</t>
  </si>
  <si>
    <t>D\P\D\236</t>
  </si>
  <si>
    <t>D\P\D\237</t>
  </si>
  <si>
    <t>D\P\D\308</t>
  </si>
  <si>
    <t>D\P\D\309</t>
  </si>
  <si>
    <t>D\P\D\310</t>
  </si>
  <si>
    <t>D\P\D\311</t>
  </si>
  <si>
    <t>D\P\D\34A</t>
  </si>
  <si>
    <t>34A</t>
  </si>
  <si>
    <t>D\P\M\001</t>
  </si>
  <si>
    <t>D\P\M\002</t>
  </si>
  <si>
    <t>D\P\M\003</t>
  </si>
  <si>
    <t>D\P\M\004</t>
  </si>
  <si>
    <t>D\P\M\005</t>
  </si>
  <si>
    <t>D\P\M\006</t>
  </si>
  <si>
    <t>D\P\M\007</t>
  </si>
  <si>
    <t>D\P\M\008</t>
  </si>
  <si>
    <t>D\P\R\00E</t>
  </si>
  <si>
    <t>00E</t>
  </si>
  <si>
    <t>D\P\R\00F</t>
  </si>
  <si>
    <t>00F</t>
  </si>
  <si>
    <t>D\P\S\00A</t>
  </si>
  <si>
    <t>00A</t>
  </si>
  <si>
    <t>D\P\S\00B</t>
  </si>
  <si>
    <t>00B</t>
  </si>
  <si>
    <t>D\P\S\00C</t>
  </si>
  <si>
    <t>00C</t>
  </si>
  <si>
    <t>D\P\S\00D</t>
  </si>
  <si>
    <t>00D</t>
  </si>
  <si>
    <t>D\P\S\160</t>
  </si>
  <si>
    <t>D\P\S\161</t>
  </si>
  <si>
    <t>D\P\S\162</t>
  </si>
  <si>
    <t>D\P\S\163</t>
  </si>
  <si>
    <t>D\P\S\164</t>
  </si>
  <si>
    <t>D\P\S\165</t>
  </si>
  <si>
    <t>D\P\S\166</t>
  </si>
  <si>
    <t>D\P\S\167</t>
  </si>
  <si>
    <t>D\P\S\168</t>
  </si>
  <si>
    <t>D\P\S\169</t>
  </si>
  <si>
    <t>D\P\S\170</t>
  </si>
  <si>
    <t>D\P\S\171</t>
  </si>
  <si>
    <t>D\P\S\172</t>
  </si>
  <si>
    <t>D\P\S\173</t>
  </si>
  <si>
    <t>D\P\S\174</t>
  </si>
  <si>
    <t>D\P\S\175</t>
  </si>
  <si>
    <t>D\P\S\176</t>
  </si>
  <si>
    <t>D\P\S\177</t>
  </si>
  <si>
    <t>D\P\S\178</t>
  </si>
  <si>
    <t>D\P\S\179</t>
  </si>
  <si>
    <t>D\P\S\180</t>
  </si>
  <si>
    <t>D\P\S\181</t>
  </si>
  <si>
    <t>D\P\S\182</t>
  </si>
  <si>
    <t>D\P\S\183</t>
  </si>
  <si>
    <t>D\P\S\184</t>
  </si>
  <si>
    <t>D\P\S\185</t>
  </si>
  <si>
    <t>D\P\S\186</t>
  </si>
  <si>
    <t>D\P\S\187</t>
  </si>
  <si>
    <t>D\P\S\188</t>
  </si>
  <si>
    <t>D\P\S\189</t>
  </si>
  <si>
    <t>D\P\S\190</t>
  </si>
  <si>
    <t>D\P\S\191</t>
  </si>
  <si>
    <t>D\P\S\192</t>
  </si>
  <si>
    <t>D\P\S\193</t>
  </si>
  <si>
    <t>D\P\S\194</t>
  </si>
  <si>
    <t>D\P\S\195</t>
  </si>
  <si>
    <t>D\P\S\196</t>
  </si>
  <si>
    <t>D\P\S\197</t>
  </si>
  <si>
    <t>D\P\S\198</t>
  </si>
  <si>
    <t>D\P\S\199</t>
  </si>
  <si>
    <t>D\P\S\301</t>
  </si>
  <si>
    <t>D\P\S\302</t>
  </si>
  <si>
    <t>D\P\S\303</t>
  </si>
  <si>
    <t>D\P\S\304</t>
  </si>
  <si>
    <t>D\P\S\305</t>
  </si>
  <si>
    <t>D\P\S\306</t>
  </si>
  <si>
    <t>D\P\S\307</t>
  </si>
  <si>
    <t>D\P\S\308</t>
  </si>
  <si>
    <t>D\P\S\309</t>
  </si>
  <si>
    <t>D\P\S\310</t>
  </si>
  <si>
    <t>D\P\S\311</t>
  </si>
  <si>
    <t>D\P\S\312</t>
  </si>
  <si>
    <t>D\P\S\313</t>
  </si>
  <si>
    <t>D\P\S\314</t>
  </si>
  <si>
    <t>D\P\S\315</t>
  </si>
  <si>
    <t>D\P\S\316</t>
  </si>
  <si>
    <t>D\P\S\317</t>
  </si>
  <si>
    <t>D\P\S\318</t>
  </si>
  <si>
    <t>D\P\S\319</t>
  </si>
  <si>
    <t>D\P\S\320</t>
  </si>
  <si>
    <t>D\P\S\321</t>
  </si>
  <si>
    <t>D\P\S\322</t>
  </si>
  <si>
    <t>D\P\S\323</t>
  </si>
  <si>
    <t>D\P\S\324</t>
  </si>
  <si>
    <t>D\P\S\325</t>
  </si>
  <si>
    <t>D\P\S\326</t>
  </si>
  <si>
    <t>D\R\R\00A</t>
  </si>
  <si>
    <t>D\R\R\00B</t>
  </si>
  <si>
    <t>D\R\R\00C</t>
  </si>
  <si>
    <t>D\R\R\00D</t>
  </si>
  <si>
    <t>D\R\R\00E</t>
  </si>
  <si>
    <t>D\R\R\00F</t>
  </si>
  <si>
    <t>D\R\R\00G</t>
  </si>
  <si>
    <t>00G</t>
  </si>
  <si>
    <t>D\R\R\00H</t>
  </si>
  <si>
    <t>00H</t>
  </si>
  <si>
    <t>D\R\R\228</t>
  </si>
  <si>
    <t>D\R\R\229</t>
  </si>
  <si>
    <t>D\R\R\230</t>
  </si>
  <si>
    <t>D\S\H\1</t>
  </si>
  <si>
    <t>D\S\H\10</t>
  </si>
  <si>
    <t>D\S\H\11</t>
  </si>
  <si>
    <t>D\S\H\12</t>
  </si>
  <si>
    <t>D\S\H\14</t>
  </si>
  <si>
    <t>D\S\H\15</t>
  </si>
  <si>
    <t>D\S\H\2</t>
  </si>
  <si>
    <t>D\S\H\4</t>
  </si>
  <si>
    <t>D\S\H\5</t>
  </si>
  <si>
    <t>D\S\H\6</t>
  </si>
  <si>
    <t>D\S\H\7</t>
  </si>
  <si>
    <t>D\S\H\QFIX  3</t>
  </si>
  <si>
    <t>QFIX  3</t>
  </si>
  <si>
    <t>D\S\H\QFIX 3</t>
  </si>
  <si>
    <t>QFIX 3</t>
  </si>
  <si>
    <t>D\S\H\QFIX 4</t>
  </si>
  <si>
    <t>QFIX 4</t>
  </si>
  <si>
    <t>D\S\H\TireBay 2</t>
  </si>
  <si>
    <t>TireBay 2</t>
  </si>
  <si>
    <t>D\S\H\TireBay2</t>
  </si>
  <si>
    <t>TireBay2</t>
  </si>
  <si>
    <t>D\S\H\TrlBay1</t>
  </si>
  <si>
    <t>TrlBay1</t>
  </si>
  <si>
    <t>D\T\F\FM1</t>
  </si>
  <si>
    <t>FM1</t>
  </si>
  <si>
    <t>D\T\F\FM2</t>
  </si>
  <si>
    <t>FM2</t>
  </si>
  <si>
    <t>D\T\F\FM3</t>
  </si>
  <si>
    <t>FM3</t>
  </si>
  <si>
    <t>D\T\F\FM4</t>
  </si>
  <si>
    <t>FM4</t>
  </si>
  <si>
    <t>D\T\G\701</t>
  </si>
  <si>
    <t>D\T\G\702</t>
  </si>
  <si>
    <t>D\T\G\703</t>
  </si>
  <si>
    <t>D\T\G\704</t>
  </si>
  <si>
    <t>D\T\G\705</t>
  </si>
  <si>
    <t>D\T\G\706</t>
  </si>
  <si>
    <t>D\T\N\001</t>
  </si>
  <si>
    <t>D\T\N\002</t>
  </si>
  <si>
    <t>D\T\N\003</t>
  </si>
  <si>
    <t>D\T\N\004</t>
  </si>
  <si>
    <t>D\T\N\005</t>
  </si>
  <si>
    <t>D\T\N\006</t>
  </si>
  <si>
    <t>D\T\N\007</t>
  </si>
  <si>
    <t>D\T\N\008</t>
  </si>
  <si>
    <t>D\T\N\009</t>
  </si>
  <si>
    <t>D\T\N\010</t>
  </si>
  <si>
    <t>D\T\N\011</t>
  </si>
  <si>
    <t>D\T\N\012</t>
  </si>
  <si>
    <t>D\T\N\013</t>
  </si>
  <si>
    <t>D\T\N\014</t>
  </si>
  <si>
    <t>D\T\N\015</t>
  </si>
  <si>
    <t>D\T\N\016</t>
  </si>
  <si>
    <t>D\T\N\017</t>
  </si>
  <si>
    <t>D\T\N\018</t>
  </si>
  <si>
    <t>D\T\N\019</t>
  </si>
  <si>
    <t>D\T\N\020</t>
  </si>
  <si>
    <t>D\T\N\033</t>
  </si>
  <si>
    <t>D\T\N\034</t>
  </si>
  <si>
    <t>D\T\N\035</t>
  </si>
  <si>
    <t>D\T\N\036</t>
  </si>
  <si>
    <t>D\T\N\037</t>
  </si>
  <si>
    <t>D\T\N\301</t>
  </si>
  <si>
    <t>D\T\N\302</t>
  </si>
  <si>
    <t>D\T\N\303</t>
  </si>
  <si>
    <t>D\T\N\304</t>
  </si>
  <si>
    <t>D\T\N\305</t>
  </si>
  <si>
    <t>D\T\N\306</t>
  </si>
  <si>
    <t>D\T\N\307</t>
  </si>
  <si>
    <t>D\T\N\308</t>
  </si>
  <si>
    <t>D\T\N\309</t>
  </si>
  <si>
    <t>D\T\N\310</t>
  </si>
  <si>
    <t>D\T\N\311</t>
  </si>
  <si>
    <t>D\T\N\312</t>
  </si>
  <si>
    <t>D\T\N\313</t>
  </si>
  <si>
    <t>D\T\N\314</t>
  </si>
  <si>
    <t>D\T\N\315</t>
  </si>
  <si>
    <t>D\T\N\316</t>
  </si>
  <si>
    <t>D\T\N\317</t>
  </si>
  <si>
    <t>D\T\N\318</t>
  </si>
  <si>
    <t>D\T\N\319</t>
  </si>
  <si>
    <t>D\T\N\400</t>
  </si>
  <si>
    <t>D\T\N\401</t>
  </si>
  <si>
    <t>D\T\N\402</t>
  </si>
  <si>
    <t>D\T\N\403</t>
  </si>
  <si>
    <t>D\T\N\404</t>
  </si>
  <si>
    <t>D\T\N\405</t>
  </si>
  <si>
    <t>D\T\N\406</t>
  </si>
  <si>
    <t>D\T\N\407</t>
  </si>
  <si>
    <t>D\T\N\408</t>
  </si>
  <si>
    <t>D\T\N\409</t>
  </si>
  <si>
    <t>D\T\N\410</t>
  </si>
  <si>
    <t>D\T\N\411</t>
  </si>
  <si>
    <t>D\T\N\412</t>
  </si>
  <si>
    <t>D\T\N\413</t>
  </si>
  <si>
    <t>D\T\N\414</t>
  </si>
  <si>
    <t>D\T\N\415</t>
  </si>
  <si>
    <t>D\T\N\416</t>
  </si>
  <si>
    <t>D\T\N\417</t>
  </si>
  <si>
    <t>D\T\N\418</t>
  </si>
  <si>
    <t>D\T\N\419</t>
  </si>
  <si>
    <t>D\T\N\420</t>
  </si>
  <si>
    <t>D\T\N\421</t>
  </si>
  <si>
    <t>D\T\N\422</t>
  </si>
  <si>
    <t>D\T\N\423</t>
  </si>
  <si>
    <t>D\T\N\424</t>
  </si>
  <si>
    <t>D\T\N\425</t>
  </si>
  <si>
    <t>D\T\N\426</t>
  </si>
  <si>
    <t>D\T\N\427</t>
  </si>
  <si>
    <t>D\T\N\428</t>
  </si>
  <si>
    <t>D\T\N\429</t>
  </si>
  <si>
    <t>D\T\N\430</t>
  </si>
  <si>
    <t>D\T\N\431</t>
  </si>
  <si>
    <t>D\T\N\432</t>
  </si>
  <si>
    <t>D\T\N\433</t>
  </si>
  <si>
    <t>D\T\N\434</t>
  </si>
  <si>
    <t>D\T\N\435</t>
  </si>
  <si>
    <t>D\T\N\436</t>
  </si>
  <si>
    <t>D\T\N\437</t>
  </si>
  <si>
    <t>D\T\N\438</t>
  </si>
  <si>
    <t>D\T\N\439</t>
  </si>
  <si>
    <t>D\T\N\440</t>
  </si>
  <si>
    <t>D\T\N\441</t>
  </si>
  <si>
    <t>D\T\N\442</t>
  </si>
  <si>
    <t>D\T\N\443</t>
  </si>
  <si>
    <t>D\T\N\444</t>
  </si>
  <si>
    <t>D\T\N\445</t>
  </si>
  <si>
    <t>D\T\N\446</t>
  </si>
  <si>
    <t>D\T\N\447</t>
  </si>
  <si>
    <t>D\T\N\448</t>
  </si>
  <si>
    <t>D\T\N\449</t>
  </si>
  <si>
    <t>D\T\N\450</t>
  </si>
  <si>
    <t>D\T\N\451</t>
  </si>
  <si>
    <t>D\T\N\452</t>
  </si>
  <si>
    <t>D\T\N\453</t>
  </si>
  <si>
    <t>D\T\N\454</t>
  </si>
  <si>
    <t>D\T\N\455</t>
  </si>
  <si>
    <t>D\T\N\456</t>
  </si>
  <si>
    <t>D\T\N\457</t>
  </si>
  <si>
    <t>D\T\N\458</t>
  </si>
  <si>
    <t>D\T\N\459</t>
  </si>
  <si>
    <t>D\T\N\460</t>
  </si>
  <si>
    <t>D\T\N\461</t>
  </si>
  <si>
    <t>D\T\N\462</t>
  </si>
  <si>
    <t>D\T\N\463</t>
  </si>
  <si>
    <t>D\T\N\464</t>
  </si>
  <si>
    <t>D\T\N\465</t>
  </si>
  <si>
    <t>D\T\N\500</t>
  </si>
  <si>
    <t>D\T\N\501</t>
  </si>
  <si>
    <t>D\T\N\502</t>
  </si>
  <si>
    <t>D\T\N\503</t>
  </si>
  <si>
    <t>D\T\N\504</t>
  </si>
  <si>
    <t>D\T\N\505</t>
  </si>
  <si>
    <t>D\T\N\506</t>
  </si>
  <si>
    <t>D\T\N\507</t>
  </si>
  <si>
    <t>D\T\N\508</t>
  </si>
  <si>
    <t>D\T\N\509</t>
  </si>
  <si>
    <t>D\T\N\510</t>
  </si>
  <si>
    <t>D\T\N\511</t>
  </si>
  <si>
    <t>D\T\N\512</t>
  </si>
  <si>
    <t>D\T\N\513</t>
  </si>
  <si>
    <t>D\T\N\514</t>
  </si>
  <si>
    <t>D\T\N\515</t>
  </si>
  <si>
    <t>D\T\N\516</t>
  </si>
  <si>
    <t>D\T\N\517</t>
  </si>
  <si>
    <t>D\T\N\518</t>
  </si>
  <si>
    <t>D\T\N\519</t>
  </si>
  <si>
    <t>D\T\N\520</t>
  </si>
  <si>
    <t>D\T\N\521</t>
  </si>
  <si>
    <t>D\T\N\522</t>
  </si>
  <si>
    <t>D\T\N\523</t>
  </si>
  <si>
    <t>D\T\N\524</t>
  </si>
  <si>
    <t>D\T\P\601</t>
  </si>
  <si>
    <t>D\T\P\602</t>
  </si>
  <si>
    <t>D\T\P\603</t>
  </si>
  <si>
    <t>D\T\P\604</t>
  </si>
  <si>
    <t>D\T\P\605</t>
  </si>
  <si>
    <t>D\T\P\606</t>
  </si>
  <si>
    <t>D\T\P\607</t>
  </si>
  <si>
    <t>D\T\P\608</t>
  </si>
  <si>
    <t>D\T\P\609</t>
  </si>
  <si>
    <t>D\T\P\610</t>
  </si>
  <si>
    <t>D\T\P\611</t>
  </si>
  <si>
    <t>D\T\P\612</t>
  </si>
  <si>
    <t>D\T\P\613</t>
  </si>
  <si>
    <t>D\T\Q\QF1</t>
  </si>
  <si>
    <t>QF1</t>
  </si>
  <si>
    <t>D\T\Q\QF2</t>
  </si>
  <si>
    <t>QF2</t>
  </si>
  <si>
    <t>D\T\S\001</t>
  </si>
  <si>
    <t>D\T\S\002</t>
  </si>
  <si>
    <t>D\T\S\003</t>
  </si>
  <si>
    <t>D\T\S\004</t>
  </si>
  <si>
    <t>D\T\S\958</t>
  </si>
  <si>
    <t>D\T\S\959</t>
  </si>
  <si>
    <t>D\T\S\960</t>
  </si>
  <si>
    <t>D\T\S\961</t>
  </si>
  <si>
    <t>D\T\S\962</t>
  </si>
  <si>
    <t>D\T\S\963</t>
  </si>
  <si>
    <t>D\U\662</t>
  </si>
  <si>
    <t>D\U\663</t>
  </si>
  <si>
    <t>D\U\664</t>
  </si>
  <si>
    <t>D\U\665</t>
  </si>
  <si>
    <t>D\U\R\661</t>
  </si>
  <si>
    <t>D\U\R\662</t>
  </si>
  <si>
    <t>D\U\R\663</t>
  </si>
  <si>
    <t>D\U\R\664</t>
  </si>
  <si>
    <t>D\U\R\665</t>
  </si>
  <si>
    <t>D\W\D\621</t>
  </si>
  <si>
    <t>D\W\D\622</t>
  </si>
  <si>
    <t>D\W\D\623</t>
  </si>
  <si>
    <t>D\W\D\624</t>
  </si>
  <si>
    <t>D\W\D\625</t>
  </si>
  <si>
    <t>D\W\D\626</t>
  </si>
  <si>
    <t>D\W\D\627</t>
  </si>
  <si>
    <t>D\W\D\628</t>
  </si>
  <si>
    <t>D\W\D\629</t>
  </si>
  <si>
    <t>D\W\D\630</t>
  </si>
  <si>
    <t>D\W\D\631</t>
  </si>
  <si>
    <t>D\W\D\632</t>
  </si>
  <si>
    <t>D\W\D\633</t>
  </si>
  <si>
    <t>D\W\D\634</t>
  </si>
  <si>
    <t>F\5\R\518</t>
  </si>
  <si>
    <t>F\5\R\519</t>
  </si>
  <si>
    <t>F\5\R\520</t>
  </si>
  <si>
    <t>F\5\R\521</t>
  </si>
  <si>
    <t>F\5\R\522</t>
  </si>
  <si>
    <t>F\5\R\523</t>
  </si>
  <si>
    <t>F\5\R\563</t>
  </si>
  <si>
    <t>F\5\R\566</t>
  </si>
  <si>
    <t>F\5\R\567</t>
  </si>
  <si>
    <t>F\5\R\569</t>
  </si>
  <si>
    <t>F\5\S\521</t>
  </si>
  <si>
    <t>F\5\S\522</t>
  </si>
  <si>
    <t>F\5\S\523</t>
  </si>
  <si>
    <t>F\5\S\524</t>
  </si>
  <si>
    <t>F\5\S\525</t>
  </si>
  <si>
    <t>F\5\S\526</t>
  </si>
  <si>
    <t>F\5\S\527</t>
  </si>
  <si>
    <t>F\5\S\528</t>
  </si>
  <si>
    <t>F\5\S\530</t>
  </si>
  <si>
    <t>F\5\S\531</t>
  </si>
  <si>
    <t>F\5\S\532</t>
  </si>
  <si>
    <t>F\5\S\533</t>
  </si>
  <si>
    <t>F\5\S\534</t>
  </si>
  <si>
    <t>F\5\S\535</t>
  </si>
  <si>
    <t>F\5\S\536</t>
  </si>
  <si>
    <t>F\5\S\537</t>
  </si>
  <si>
    <t>F\5\S\538</t>
  </si>
  <si>
    <t>F\5\S\539</t>
  </si>
  <si>
    <t>F\5\S\540</t>
  </si>
  <si>
    <t>F\5\S\541</t>
  </si>
  <si>
    <t>F\5\S\542</t>
  </si>
  <si>
    <t>F\5\S\543</t>
  </si>
  <si>
    <t>F\5\S\544</t>
  </si>
  <si>
    <t>F\5\S\545</t>
  </si>
  <si>
    <t>F\5\S\546</t>
  </si>
  <si>
    <t>F\5\S\547</t>
  </si>
  <si>
    <t>F\5\S\548</t>
  </si>
  <si>
    <t>F\5\S\549</t>
  </si>
  <si>
    <t>F\R\G\001</t>
  </si>
  <si>
    <t>F\R\G\002</t>
  </si>
  <si>
    <t>F\R\G\003</t>
  </si>
  <si>
    <t>F\R\G\004</t>
  </si>
  <si>
    <t>F\R\G\005</t>
  </si>
  <si>
    <t>F\R\G\006</t>
  </si>
  <si>
    <t>F\R\G\007</t>
  </si>
  <si>
    <t>F\R\G\008</t>
  </si>
  <si>
    <t>F\R\G\009</t>
  </si>
  <si>
    <t>F\R\G\010</t>
  </si>
  <si>
    <t>F\R\G\011</t>
  </si>
  <si>
    <t>F\R\G\012</t>
  </si>
  <si>
    <t>F\R\G\017</t>
  </si>
  <si>
    <t>F\R\G\018</t>
  </si>
  <si>
    <t>F\R\G\019</t>
  </si>
  <si>
    <t>F\R\G\020</t>
  </si>
  <si>
    <t>F\R\G\021</t>
  </si>
  <si>
    <t>F\R\G\022</t>
  </si>
  <si>
    <t>F\R\G\023</t>
  </si>
  <si>
    <t>F\R\G\024</t>
  </si>
  <si>
    <t>F\R\G\025</t>
  </si>
  <si>
    <t>F\R\G\026</t>
  </si>
  <si>
    <t>F\R\G\027</t>
  </si>
  <si>
    <t>F\R\G\028</t>
  </si>
  <si>
    <t>F\R\G\029</t>
  </si>
  <si>
    <t>F\R\G\030</t>
  </si>
  <si>
    <t>F\R\G\031</t>
  </si>
  <si>
    <t>G\R\D\147</t>
  </si>
  <si>
    <t>G\R\D\148</t>
  </si>
  <si>
    <t>G\R\D\149</t>
  </si>
  <si>
    <t>G\R\D\150</t>
  </si>
  <si>
    <t>G\R\D\151</t>
  </si>
  <si>
    <t>G\R\D\152</t>
  </si>
  <si>
    <t>G\R\D\153</t>
  </si>
  <si>
    <t>G\R\D\154</t>
  </si>
  <si>
    <t>G\R\D\155</t>
  </si>
  <si>
    <t>G\R\D\156</t>
  </si>
  <si>
    <t>G\R\D\157</t>
  </si>
  <si>
    <t>G\R\D\158</t>
  </si>
  <si>
    <t>G\R\D\159</t>
  </si>
  <si>
    <t>G\R\D\160</t>
  </si>
  <si>
    <t>G\R\D\161</t>
  </si>
  <si>
    <t>G\R\D\162</t>
  </si>
  <si>
    <t>G\R\D\163</t>
  </si>
  <si>
    <t>G\R\D\164</t>
  </si>
  <si>
    <t>G\R\D\165</t>
  </si>
  <si>
    <t>G\R\D\166</t>
  </si>
  <si>
    <t>G\R\D\167</t>
  </si>
  <si>
    <t>G\R\D\168</t>
  </si>
  <si>
    <t>G\R\D\169</t>
  </si>
  <si>
    <t>G\R\D\170</t>
  </si>
  <si>
    <t>G\R\D\171</t>
  </si>
  <si>
    <t>G\R\D\172</t>
  </si>
  <si>
    <t>G\R\D\173</t>
  </si>
  <si>
    <t>G\R\D\174</t>
  </si>
  <si>
    <t>G\R\D\175</t>
  </si>
  <si>
    <t>G\R\D\176</t>
  </si>
  <si>
    <t>G\R\D\177</t>
  </si>
  <si>
    <t>G\R\D\178</t>
  </si>
  <si>
    <t>G\R\D\179</t>
  </si>
  <si>
    <t>G\R\D\180</t>
  </si>
  <si>
    <t>G\R\D\181</t>
  </si>
  <si>
    <t>G\R\D\182</t>
  </si>
  <si>
    <t>G\R\D\183</t>
  </si>
  <si>
    <t>G\R\D\184</t>
  </si>
  <si>
    <t>G\R\D\185</t>
  </si>
  <si>
    <t>G\R\D\208</t>
  </si>
  <si>
    <t>G\R\D\209</t>
  </si>
  <si>
    <t>G\R\D\210</t>
  </si>
  <si>
    <t>G\R\D\211</t>
  </si>
  <si>
    <t>G\R\D\212</t>
  </si>
  <si>
    <t>G\R\D\213</t>
  </si>
  <si>
    <t>G\R\D\214</t>
  </si>
  <si>
    <t>G\R\D\215</t>
  </si>
  <si>
    <t>G\R\D\216</t>
  </si>
  <si>
    <t>G\R\D\217</t>
  </si>
  <si>
    <t>G\R\D\218</t>
  </si>
  <si>
    <t>G\R\D\219</t>
  </si>
  <si>
    <t>G\R\D\220</t>
  </si>
  <si>
    <t>G\R\D\221</t>
  </si>
  <si>
    <t>G\R\D\222</t>
  </si>
  <si>
    <t>G\R\D\223</t>
  </si>
  <si>
    <t>G\R\D\224</t>
  </si>
  <si>
    <t>G\R\D\225</t>
  </si>
  <si>
    <t>G\R\D\226</t>
  </si>
  <si>
    <t>G\R\D\227</t>
  </si>
  <si>
    <t>G\R\D\228</t>
  </si>
  <si>
    <t>G\R\D\229</t>
  </si>
  <si>
    <t>G\R\D\230</t>
  </si>
  <si>
    <t>G\R\D\231</t>
  </si>
  <si>
    <t>G\R\D\232</t>
  </si>
  <si>
    <t>G\R\D\233</t>
  </si>
  <si>
    <t>G\R\D\234</t>
  </si>
  <si>
    <t>G\R\D\235</t>
  </si>
  <si>
    <t>G\R\D\236</t>
  </si>
  <si>
    <t>G\R\D\237</t>
  </si>
  <si>
    <t>G\R\D\238</t>
  </si>
  <si>
    <t>G\R\D\239</t>
  </si>
  <si>
    <t>G\R\D\240</t>
  </si>
  <si>
    <t>G\R\D\241</t>
  </si>
  <si>
    <t>G\R\D\242</t>
  </si>
  <si>
    <t>G\R\D\243</t>
  </si>
  <si>
    <t>G\R\D\244</t>
  </si>
  <si>
    <t>G\R\D\245</t>
  </si>
  <si>
    <t>G\R\D\246</t>
  </si>
  <si>
    <t>G\R\D\247</t>
  </si>
  <si>
    <t>G\R\D\248</t>
  </si>
  <si>
    <t>G\R\D\249</t>
  </si>
  <si>
    <t>G\R\D\250</t>
  </si>
  <si>
    <t>G\R\D\251</t>
  </si>
  <si>
    <t>G\R\D\252</t>
  </si>
  <si>
    <t>G\R\D\253</t>
  </si>
  <si>
    <t>G\R\D\254</t>
  </si>
  <si>
    <t>G\R\D\255</t>
  </si>
  <si>
    <t>G\R\D\256</t>
  </si>
  <si>
    <t>G\S\D\101</t>
  </si>
  <si>
    <t>G\S\D\102</t>
  </si>
  <si>
    <t>G\S\D\103</t>
  </si>
  <si>
    <t>G\S\D\104</t>
  </si>
  <si>
    <t>G\S\D\105</t>
  </si>
  <si>
    <t>G\S\D\106</t>
  </si>
  <si>
    <t>G\S\D\107</t>
  </si>
  <si>
    <t>G\S\D\108</t>
  </si>
  <si>
    <t>G\S\D\109</t>
  </si>
  <si>
    <t>G\S\D\110</t>
  </si>
  <si>
    <t>G\S\D\111</t>
  </si>
  <si>
    <t>G\S\D\112</t>
  </si>
  <si>
    <t>G\S\D\113</t>
  </si>
  <si>
    <t>G\S\D\114</t>
  </si>
  <si>
    <t>G\S\D\115</t>
  </si>
  <si>
    <t>G\S\D\116</t>
  </si>
  <si>
    <t>G\S\D\117</t>
  </si>
  <si>
    <t>G\S\D\118</t>
  </si>
  <si>
    <t>G\S\D\119</t>
  </si>
  <si>
    <t>G\S\D\120</t>
  </si>
  <si>
    <t>G\S\D\121</t>
  </si>
  <si>
    <t>G\S\D\122</t>
  </si>
  <si>
    <t>G\S\D\123</t>
  </si>
  <si>
    <t>G\S\D\124</t>
  </si>
  <si>
    <t>G\S\D\125</t>
  </si>
  <si>
    <t>G\S\D\126</t>
  </si>
  <si>
    <t>G\S\D\127</t>
  </si>
  <si>
    <t>G\S\D\128</t>
  </si>
  <si>
    <t>G\S\D\129</t>
  </si>
  <si>
    <t>G\S\D\130</t>
  </si>
  <si>
    <t>G\S\D\131</t>
  </si>
  <si>
    <t>G\S\D\132</t>
  </si>
  <si>
    <t>G\S\D\133</t>
  </si>
  <si>
    <t>G\S\D\134</t>
  </si>
  <si>
    <t>G\S\D\135</t>
  </si>
  <si>
    <t>G\S\D\136</t>
  </si>
  <si>
    <t>G\S\D\137</t>
  </si>
  <si>
    <t>G\S\D\138</t>
  </si>
  <si>
    <t>G\S\D\139</t>
  </si>
  <si>
    <t>G\S\D\140</t>
  </si>
  <si>
    <t>G\S\D\141</t>
  </si>
  <si>
    <t>G\S\D\142</t>
  </si>
  <si>
    <t>G\S\D\143</t>
  </si>
  <si>
    <t>G\S\D\144</t>
  </si>
  <si>
    <t>G\S\D\145</t>
  </si>
  <si>
    <t>G\S\D\146</t>
  </si>
  <si>
    <t>G\S\D\147</t>
  </si>
  <si>
    <t>G\S\D\148</t>
  </si>
  <si>
    <t>G\S\D\149</t>
  </si>
  <si>
    <t>G\S\D\150</t>
  </si>
  <si>
    <t>G\S\D\151</t>
  </si>
  <si>
    <t>G\S\D\152</t>
  </si>
  <si>
    <t>G\S\D\153</t>
  </si>
  <si>
    <t>G\S\D\154</t>
  </si>
  <si>
    <t>G\S\D\155</t>
  </si>
  <si>
    <t>G\S\D\156</t>
  </si>
  <si>
    <t>G\S\D\157</t>
  </si>
  <si>
    <t>G\S\D\158</t>
  </si>
  <si>
    <t>G\S\D\159</t>
  </si>
  <si>
    <t>G\S\D\160</t>
  </si>
  <si>
    <t>G\S\D\161</t>
  </si>
  <si>
    <t>G\S\D\162</t>
  </si>
  <si>
    <t>G\S\D\163</t>
  </si>
  <si>
    <t>G\S\D\164</t>
  </si>
  <si>
    <t>G\S\D\165</t>
  </si>
  <si>
    <t>G\S\D\166</t>
  </si>
  <si>
    <t>G\S\D\167</t>
  </si>
  <si>
    <t>G\S\D\168</t>
  </si>
  <si>
    <t>G\S\D\169</t>
  </si>
  <si>
    <t>G\S\D\170</t>
  </si>
  <si>
    <t>G\S\D\171</t>
  </si>
  <si>
    <t>G\S\D\172</t>
  </si>
  <si>
    <t>G\S\D\173</t>
  </si>
  <si>
    <t>G\S\D\174</t>
  </si>
  <si>
    <t>G\S\D\175</t>
  </si>
  <si>
    <t>G\S\D\176</t>
  </si>
  <si>
    <t>G\S\D\177</t>
  </si>
  <si>
    <t>G\S\D\178</t>
  </si>
  <si>
    <t>G\S\D\179</t>
  </si>
  <si>
    <t>G\S\D\180</t>
  </si>
  <si>
    <t>G\S\D\181</t>
  </si>
  <si>
    <t>G\S\D\182</t>
  </si>
  <si>
    <t>G\S\D\183</t>
  </si>
  <si>
    <t>G\S\D\184</t>
  </si>
  <si>
    <t>G\S\D\185</t>
  </si>
  <si>
    <t>G\S\D\186</t>
  </si>
  <si>
    <t>G\S\D\187</t>
  </si>
  <si>
    <t>G\S\D\188</t>
  </si>
  <si>
    <t>G\S\D\189</t>
  </si>
  <si>
    <t>G\S\D\190</t>
  </si>
  <si>
    <t>G\U\R\901</t>
  </si>
  <si>
    <t>K\D\G\M\053</t>
  </si>
  <si>
    <t>K\D\G\M\054</t>
  </si>
  <si>
    <t>K\D\G\M\055</t>
  </si>
  <si>
    <t>K\D\G\M\056</t>
  </si>
  <si>
    <t>K\D\G\M\057</t>
  </si>
  <si>
    <t>K\D\G\M\058</t>
  </si>
  <si>
    <t>K\D\G\M\059</t>
  </si>
  <si>
    <t>K\D\G\M\060</t>
  </si>
  <si>
    <t>K\D\G\M\061</t>
  </si>
  <si>
    <t>K\D\G\M\062</t>
  </si>
  <si>
    <t>K\D\G\M\063</t>
  </si>
  <si>
    <t>K\D\G\M\064</t>
  </si>
  <si>
    <t>K\D\G\M\065</t>
  </si>
  <si>
    <t>K\D\G\M\066</t>
  </si>
  <si>
    <t>K\D\G\M\067</t>
  </si>
  <si>
    <t>K\D\G\M\068</t>
  </si>
  <si>
    <t>K\D\G\M\069</t>
  </si>
  <si>
    <t>K\D\G\M\070</t>
  </si>
  <si>
    <t>K\D\G\M\071</t>
  </si>
  <si>
    <t>K\D\G\M\072</t>
  </si>
  <si>
    <t>K\D\G\M\073</t>
  </si>
  <si>
    <t>K\D\G\M\074</t>
  </si>
  <si>
    <t>K\D\G\M\075</t>
  </si>
  <si>
    <t>K\D\G\M\076</t>
  </si>
  <si>
    <t>K\D\G\M\077</t>
  </si>
  <si>
    <t>K\D\G\M\078</t>
  </si>
  <si>
    <t>K\D\G\M\079</t>
  </si>
  <si>
    <t>K\D\G\M\080</t>
  </si>
  <si>
    <t>K\D\G\M\081</t>
  </si>
  <si>
    <t>K\D\G\M\082</t>
  </si>
  <si>
    <t>K\D\G\M\083</t>
  </si>
  <si>
    <t>K\D\G\M\084</t>
  </si>
  <si>
    <t>K\D\G\M\085</t>
  </si>
  <si>
    <t>K\D\G\M\086</t>
  </si>
  <si>
    <t>K\D\G\M\103</t>
  </si>
  <si>
    <t>K\D\G\M\129</t>
  </si>
  <si>
    <t>K\D\G\M\130</t>
  </si>
  <si>
    <t>K\D\G\M\137</t>
  </si>
  <si>
    <t>K\D\G\M\138</t>
  </si>
  <si>
    <t>K\D\G\M\145</t>
  </si>
  <si>
    <t>K\D\G\M\37</t>
  </si>
  <si>
    <t>K\D\L\V\201</t>
  </si>
  <si>
    <t>K\D\L\V\202</t>
  </si>
  <si>
    <t>M\D\B\R\018</t>
  </si>
  <si>
    <t>M\D\C\R\801</t>
  </si>
  <si>
    <t>M\D\C\R\802</t>
  </si>
  <si>
    <t>M\D\C\R\803</t>
  </si>
  <si>
    <t>M\D\C\R\804</t>
  </si>
  <si>
    <t>M\D\C\R\805</t>
  </si>
  <si>
    <t>M\D\C\R\806</t>
  </si>
  <si>
    <t>M\D\C\R\807</t>
  </si>
  <si>
    <t>M\D\C\R\808</t>
  </si>
  <si>
    <t>M\D\C\R\809</t>
  </si>
  <si>
    <t>M\D\C\R\810</t>
  </si>
  <si>
    <t>M\D\C\R\811</t>
  </si>
  <si>
    <t>M\D\C\R\812</t>
  </si>
  <si>
    <t>M\D\C\R\813</t>
  </si>
  <si>
    <t>M\D\C\R\814</t>
  </si>
  <si>
    <t>M\D\C\R\815</t>
  </si>
  <si>
    <t>M\D\C\R\816</t>
  </si>
  <si>
    <t>M\D\C\R\817</t>
  </si>
  <si>
    <t>M\D\C\R\818</t>
  </si>
  <si>
    <t>M\D\C\R\819</t>
  </si>
  <si>
    <t>M\D\C\R\820</t>
  </si>
  <si>
    <t>M\D\C\R\821</t>
  </si>
  <si>
    <t>M\D\C\R\822</t>
  </si>
  <si>
    <t>M\D\C\R\823</t>
  </si>
  <si>
    <t>M\D\C\R\824</t>
  </si>
  <si>
    <t>M\D\C\R\825</t>
  </si>
  <si>
    <t>M\D\C\R\826</t>
  </si>
  <si>
    <t>M\D\C\R\827</t>
  </si>
  <si>
    <t>M\D\C\R\828</t>
  </si>
  <si>
    <t>M\D\C\R\829</t>
  </si>
  <si>
    <t>M\D\C\R\830</t>
  </si>
  <si>
    <t>M\D\C\R\831</t>
  </si>
  <si>
    <t>M\D\C\R\832</t>
  </si>
  <si>
    <t>M\D\C\R\833</t>
  </si>
  <si>
    <t>M\D\C\R\834</t>
  </si>
  <si>
    <t>M\D\C\R\835</t>
  </si>
  <si>
    <t>M\D\C\R\836</t>
  </si>
  <si>
    <t>M\D\C\R\837</t>
  </si>
  <si>
    <t>M\D\C\R\838</t>
  </si>
  <si>
    <t>M\D\C\R\839</t>
  </si>
  <si>
    <t>M\D\C\R\840</t>
  </si>
  <si>
    <t>M\D\C\R\841</t>
  </si>
  <si>
    <t>M\D\C\R\842</t>
  </si>
  <si>
    <t>M\D\C\R\843</t>
  </si>
  <si>
    <t>M\D\C\R\844</t>
  </si>
  <si>
    <t>M\D\C\R\845</t>
  </si>
  <si>
    <t>M\D\C\R\846</t>
  </si>
  <si>
    <t>M\D\C\S\175</t>
  </si>
  <si>
    <t>M\D\C\S\176</t>
  </si>
  <si>
    <t>M\D\C\S\177</t>
  </si>
  <si>
    <t>M\D\C\S\178</t>
  </si>
  <si>
    <t>M\D\C\S\179</t>
  </si>
  <si>
    <t>M\D\C\S\180</t>
  </si>
  <si>
    <t>M\D\C\S\181</t>
  </si>
  <si>
    <t>M\D\C\S\182</t>
  </si>
  <si>
    <t>M\D\C\S\183</t>
  </si>
  <si>
    <t>M\D\C\S\184</t>
  </si>
  <si>
    <t>M\D\C\S\185</t>
  </si>
  <si>
    <t>M\D\C\S\186</t>
  </si>
  <si>
    <t>M\D\C\S\187</t>
  </si>
  <si>
    <t>M\D\C\S\188</t>
  </si>
  <si>
    <t>M\D\C\S\189</t>
  </si>
  <si>
    <t>M\D\C\S\190</t>
  </si>
  <si>
    <t>M\D\C\S\191</t>
  </si>
  <si>
    <t>M\D\C\S\192</t>
  </si>
  <si>
    <t>M\D\C\S\193</t>
  </si>
  <si>
    <t>M\D\C\S\194</t>
  </si>
  <si>
    <t>M\D\C\S\195</t>
  </si>
  <si>
    <t>M\D\C\S\196</t>
  </si>
  <si>
    <t>M\D\C\S\197</t>
  </si>
  <si>
    <t>M\D\C\S\198</t>
  </si>
  <si>
    <t>M\D\C\S\199</t>
  </si>
  <si>
    <t>M\D\F\F\418</t>
  </si>
  <si>
    <t>M\D\G\L\118</t>
  </si>
  <si>
    <t>M\D\G\L\119</t>
  </si>
  <si>
    <t>M\D\G\L\120</t>
  </si>
  <si>
    <t>M\D\G\L\121</t>
  </si>
  <si>
    <t>M\D\G\L\122</t>
  </si>
  <si>
    <t>M\D\G\L\123</t>
  </si>
  <si>
    <t>M\D\G\L\124</t>
  </si>
  <si>
    <t>M\D\G\L\125</t>
  </si>
  <si>
    <t>M\D\G\L\126</t>
  </si>
  <si>
    <t>M\D\G\L\127</t>
  </si>
  <si>
    <t>M\D\G\L\128</t>
  </si>
  <si>
    <t>M\D\G\L\129</t>
  </si>
  <si>
    <t>M\D\G\L\130</t>
  </si>
  <si>
    <t>M\D\G\L\131</t>
  </si>
  <si>
    <t>M\D\G\L\133</t>
  </si>
  <si>
    <t>M\D\G\L\134</t>
  </si>
  <si>
    <t>M\D\G\L\137</t>
  </si>
  <si>
    <t>M\D\G\L\138</t>
  </si>
  <si>
    <t>M\D\G\L\139</t>
  </si>
  <si>
    <t>M\D\G\L\140</t>
  </si>
  <si>
    <t>M\D\G\L\141</t>
  </si>
  <si>
    <t>M\D\G\L\142</t>
  </si>
  <si>
    <t>M\D\G\L\143</t>
  </si>
  <si>
    <t>M\D\G\L\144</t>
  </si>
  <si>
    <t>M\D\G\L\145</t>
  </si>
  <si>
    <t>M\D\G\L\146</t>
  </si>
  <si>
    <t>M\D\G\L\147</t>
  </si>
  <si>
    <t>M\D\G\L\148</t>
  </si>
  <si>
    <t>M\D\G\L\149</t>
  </si>
  <si>
    <t>M\D\G\L\150</t>
  </si>
  <si>
    <t>M\D\G\L\151</t>
  </si>
  <si>
    <t>M\D\G\L\152</t>
  </si>
  <si>
    <t>M\D\G\L\153</t>
  </si>
  <si>
    <t>M\D\G\L\154</t>
  </si>
  <si>
    <t>M\D\G\L\155</t>
  </si>
  <si>
    <t>M\D\G\L\156</t>
  </si>
  <si>
    <t>M\D\G\L\157</t>
  </si>
  <si>
    <t>M\D\G\L\158</t>
  </si>
  <si>
    <t>M\D\G\L\159</t>
  </si>
  <si>
    <t>M\D\G\L\160</t>
  </si>
  <si>
    <t>M\D\G\S\256</t>
  </si>
  <si>
    <t>M\D\G\S\257</t>
  </si>
  <si>
    <t>M\D\G\S\258</t>
  </si>
  <si>
    <t>M\D\G\S\259</t>
  </si>
  <si>
    <t>M\D\G\S\260</t>
  </si>
  <si>
    <t>M\D\G\S\261</t>
  </si>
  <si>
    <t>M\D\G\S\262</t>
  </si>
  <si>
    <t>M\D\G\S\263</t>
  </si>
  <si>
    <t>M\D\G\S\264</t>
  </si>
  <si>
    <t>M\D\G\S\265</t>
  </si>
  <si>
    <t>M\D\G\S\266</t>
  </si>
  <si>
    <t>M\D\G\S\267</t>
  </si>
  <si>
    <t>M\D\G\S\268</t>
  </si>
  <si>
    <t>M\D\G\S\269</t>
  </si>
  <si>
    <t>M\D\G\S\270</t>
  </si>
  <si>
    <t>M\D\G\S\271</t>
  </si>
  <si>
    <t>M\D\G\S\272</t>
  </si>
  <si>
    <t>M\D\G\S\273</t>
  </si>
  <si>
    <t>M\D\G\S\274</t>
  </si>
  <si>
    <t>M\D\G\S\275</t>
  </si>
  <si>
    <t>M\D\G\S\276</t>
  </si>
  <si>
    <t>M\D\G\S\277</t>
  </si>
  <si>
    <t>M\D\G\S\278</t>
  </si>
  <si>
    <t>M\D\G\S\279</t>
  </si>
  <si>
    <t>M\D\G\S\280</t>
  </si>
  <si>
    <t>M\D\G\S\281</t>
  </si>
  <si>
    <t>M\D\G\S\282</t>
  </si>
  <si>
    <t>M\D\G\S\283</t>
  </si>
  <si>
    <t>M\D\P\R\00G</t>
  </si>
  <si>
    <t>M\D\P\S\327</t>
  </si>
  <si>
    <t>M\D\P\S\328</t>
  </si>
  <si>
    <t>M\D\P\S\329</t>
  </si>
  <si>
    <t>M\D\P\S\330</t>
  </si>
  <si>
    <t>M\D\P\S\331</t>
  </si>
  <si>
    <t>M\D\P\S\332</t>
  </si>
  <si>
    <t>M\D\P\S\333</t>
  </si>
  <si>
    <t>M\D\P\S\334</t>
  </si>
  <si>
    <t>M\D\P\S\335</t>
  </si>
  <si>
    <t>M\D\P\S\336</t>
  </si>
  <si>
    <t>M\D\S\H\QFIX LINE</t>
  </si>
  <si>
    <t>QFIX LINE</t>
  </si>
  <si>
    <t>M\D\S\P\905</t>
  </si>
  <si>
    <t>M\D\S\P\906</t>
  </si>
  <si>
    <t>M\D\S\P\907</t>
  </si>
  <si>
    <t>M\D\S\P\908</t>
  </si>
  <si>
    <t>M\D\S\P\909</t>
  </si>
  <si>
    <t>M\D\S\P\910</t>
  </si>
  <si>
    <t>M\D\S\P\911</t>
  </si>
  <si>
    <t>M\D\S\P\912</t>
  </si>
  <si>
    <t>M\D\S\P\913</t>
  </si>
  <si>
    <t>M\D\S\P\914</t>
  </si>
  <si>
    <t>M\D\T\G\711</t>
  </si>
  <si>
    <t>M\D\T\N\525</t>
  </si>
  <si>
    <t>M\D\T\N\526</t>
  </si>
  <si>
    <t>M\D\T\N\527</t>
  </si>
  <si>
    <t>M\D\T\N\528</t>
  </si>
  <si>
    <t>M\F\L\1</t>
  </si>
  <si>
    <t>M\F\L\652</t>
  </si>
  <si>
    <t>M\F\L\653</t>
  </si>
  <si>
    <t>M\F\L\654</t>
  </si>
  <si>
    <t>M\F\L\655</t>
  </si>
  <si>
    <t>M\F\L\656</t>
  </si>
  <si>
    <t>M\F\L\657</t>
  </si>
  <si>
    <t>M\F\L\658</t>
  </si>
  <si>
    <t>M\F\L\659</t>
  </si>
  <si>
    <t>M\F\L\660</t>
  </si>
  <si>
    <t>M\F\L\661</t>
  </si>
  <si>
    <t>M\F\L\662</t>
  </si>
  <si>
    <t>M\F\L\663</t>
  </si>
  <si>
    <t>M\F\L\664</t>
  </si>
  <si>
    <t>M\F\L\665</t>
  </si>
  <si>
    <t>M\F\L\666</t>
  </si>
  <si>
    <t>M\F\L\667</t>
  </si>
  <si>
    <t>M\F\L\668</t>
  </si>
  <si>
    <t>M\F\L\669</t>
  </si>
  <si>
    <t>M\F\L\670</t>
  </si>
  <si>
    <t>M\F\L\671</t>
  </si>
  <si>
    <t>M\F\L\672</t>
  </si>
  <si>
    <t>M\F\L\673</t>
  </si>
  <si>
    <t>M\F\L\674</t>
  </si>
  <si>
    <t>M\F\L\675</t>
  </si>
  <si>
    <t>M\F\L\676</t>
  </si>
  <si>
    <t>M\F\L\677</t>
  </si>
  <si>
    <t>M\F\L\678</t>
  </si>
  <si>
    <t>M\F\L\679</t>
  </si>
  <si>
    <t>M\F\L\680</t>
  </si>
  <si>
    <t>M\F\L\681</t>
  </si>
  <si>
    <t>M\F\L\682</t>
  </si>
  <si>
    <t>M\F\L\683</t>
  </si>
  <si>
    <t>M\F\L\684</t>
  </si>
  <si>
    <t>M\F\L\685</t>
  </si>
  <si>
    <t>M\F\L\686</t>
  </si>
  <si>
    <t>M\F\L\687</t>
  </si>
  <si>
    <t>M\F\L\688</t>
  </si>
  <si>
    <t>M\F\L\689</t>
  </si>
  <si>
    <t>M\F\L\690</t>
  </si>
  <si>
    <t>M\F\L\691</t>
  </si>
  <si>
    <t>M\F\L\692</t>
  </si>
  <si>
    <t>M\O\R\S\1-1</t>
  </si>
  <si>
    <t>M\O\R\S\1-2</t>
  </si>
  <si>
    <t>M\O\R\S\1-3</t>
  </si>
  <si>
    <t>M\O\R\S\A-1</t>
  </si>
  <si>
    <t>A-1</t>
  </si>
  <si>
    <t>M\O\R\S\A-10</t>
  </si>
  <si>
    <t>A-10</t>
  </si>
  <si>
    <t>M\O\R\S\A-11</t>
  </si>
  <si>
    <t>A-11</t>
  </si>
  <si>
    <t>M\O\R\S\A-12</t>
  </si>
  <si>
    <t>A-12</t>
  </si>
  <si>
    <t>M\O\R\S\A-13</t>
  </si>
  <si>
    <t>A-13</t>
  </si>
  <si>
    <t>M\O\R\S\A-14</t>
  </si>
  <si>
    <t>A-14</t>
  </si>
  <si>
    <t>M\O\R\S\A-15</t>
  </si>
  <si>
    <t>A-15</t>
  </si>
  <si>
    <t>M\O\R\S\A-17</t>
  </si>
  <si>
    <t>A-17</t>
  </si>
  <si>
    <t>M\O\R\S\A-18</t>
  </si>
  <si>
    <t>A-18</t>
  </si>
  <si>
    <t>M\O\R\S\A-19</t>
  </si>
  <si>
    <t>A-19</t>
  </si>
  <si>
    <t>M\O\R\S\A-2</t>
  </si>
  <si>
    <t>A-2</t>
  </si>
  <si>
    <t>M\O\R\S\A-20</t>
  </si>
  <si>
    <t>A-20</t>
  </si>
  <si>
    <t>M\O\R\S\A-21</t>
  </si>
  <si>
    <t>A-21</t>
  </si>
  <si>
    <t>M\O\R\S\A-22</t>
  </si>
  <si>
    <t>A-22</t>
  </si>
  <si>
    <t>M\O\R\S\A-23</t>
  </si>
  <si>
    <t>A-23</t>
  </si>
  <si>
    <t>M\O\R\S\A-24</t>
  </si>
  <si>
    <t>A-24</t>
  </si>
  <si>
    <t>M\O\R\S\A-25</t>
  </si>
  <si>
    <t>A-25</t>
  </si>
  <si>
    <t>M\O\R\S\A-26</t>
  </si>
  <si>
    <t>A-26</t>
  </si>
  <si>
    <t>M\O\R\S\A-27</t>
  </si>
  <si>
    <t>A-27</t>
  </si>
  <si>
    <t>M\O\R\S\A-28</t>
  </si>
  <si>
    <t>A-28</t>
  </si>
  <si>
    <t>M\O\R\S\A-29</t>
  </si>
  <si>
    <t>A-29</t>
  </si>
  <si>
    <t>M\O\R\S\A-3</t>
  </si>
  <si>
    <t>A-3</t>
  </si>
  <si>
    <t>M\O\R\S\A-30</t>
  </si>
  <si>
    <t>A-30</t>
  </si>
  <si>
    <t>M\O\R\S\A-31</t>
  </si>
  <si>
    <t>A-31</t>
  </si>
  <si>
    <t>M\O\R\S\A-32</t>
  </si>
  <si>
    <t>A-32</t>
  </si>
  <si>
    <t>M\O\R\S\A-33</t>
  </si>
  <si>
    <t>A-33</t>
  </si>
  <si>
    <t>M\O\R\S\A-34</t>
  </si>
  <si>
    <t>A-34</t>
  </si>
  <si>
    <t>M\O\R\S\A-35</t>
  </si>
  <si>
    <t>A-35</t>
  </si>
  <si>
    <t>M\O\R\S\A-36</t>
  </si>
  <si>
    <t>A-36</t>
  </si>
  <si>
    <t>M\O\R\S\A-37</t>
  </si>
  <si>
    <t>A-37</t>
  </si>
  <si>
    <t>M\O\R\S\A-38</t>
  </si>
  <si>
    <t>A-38</t>
  </si>
  <si>
    <t>M\O\R\S\A-39</t>
  </si>
  <si>
    <t>A-39</t>
  </si>
  <si>
    <t>M\O\R\S\A-4</t>
  </si>
  <si>
    <t>A-4</t>
  </si>
  <si>
    <t>M\O\R\S\A-40</t>
  </si>
  <si>
    <t>A-40</t>
  </si>
  <si>
    <t>M\O\R\S\A-5</t>
  </si>
  <si>
    <t>A-5</t>
  </si>
  <si>
    <t>M\O\R\S\A-6</t>
  </si>
  <si>
    <t>A-6</t>
  </si>
  <si>
    <t>M\O\R\S\A-7</t>
  </si>
  <si>
    <t>A-7</t>
  </si>
  <si>
    <t>M\O\R\S\A-8</t>
  </si>
  <si>
    <t>A-8</t>
  </si>
  <si>
    <t>M\S\S\1\105</t>
  </si>
  <si>
    <t>M\S\S\1\106</t>
  </si>
  <si>
    <t>M\S\S\1\107</t>
  </si>
  <si>
    <t>M\S\S\1\108</t>
  </si>
  <si>
    <t>M\S\S\1\109</t>
  </si>
  <si>
    <t>M\S\S\1\110</t>
  </si>
  <si>
    <t>M\S\S\1\111</t>
  </si>
  <si>
    <t>M\S\S\1\112</t>
  </si>
  <si>
    <t>M\S\S\1\113</t>
  </si>
  <si>
    <t>M\S\S\1\114</t>
  </si>
  <si>
    <t>M\S\S\1\115</t>
  </si>
  <si>
    <t>M\S\S\1\116</t>
  </si>
  <si>
    <t>M\S\S\1\117</t>
  </si>
  <si>
    <t>M\S\S\1\118</t>
  </si>
  <si>
    <t>M\S\S\1\119</t>
  </si>
  <si>
    <t>M\S\S\1\124</t>
  </si>
  <si>
    <t>M\S\S\1\127</t>
  </si>
  <si>
    <t>M\S\S\4\402</t>
  </si>
  <si>
    <t>M\S\S\4\403</t>
  </si>
  <si>
    <t>M\S\S\4\404</t>
  </si>
  <si>
    <t>M\S\S\4\405</t>
  </si>
  <si>
    <t>M\S\S\4\407</t>
  </si>
  <si>
    <t>M\S\S\4\408</t>
  </si>
  <si>
    <t>M\S\S\4\409</t>
  </si>
  <si>
    <t>M\S\S\4\410</t>
  </si>
  <si>
    <t>M\S\S\4\411</t>
  </si>
  <si>
    <t>M\S\S\4\412</t>
  </si>
  <si>
    <t>M\S\S\4\413</t>
  </si>
  <si>
    <t>M\S\S\4\415</t>
  </si>
  <si>
    <t>M\S\S\4\416</t>
  </si>
  <si>
    <t>M\S\S\4\417</t>
  </si>
  <si>
    <t>M\S\S\4\418</t>
  </si>
  <si>
    <t>M\S\S\4\419</t>
  </si>
  <si>
    <t>M\S\S\4\420</t>
  </si>
  <si>
    <t>M\S\S\4\421</t>
  </si>
  <si>
    <t>M\S\S\4\423</t>
  </si>
  <si>
    <t>M\S\S\4\424</t>
  </si>
  <si>
    <t>M\S\S\4\425</t>
  </si>
  <si>
    <t>M\S\S\4\426</t>
  </si>
  <si>
    <t>M\S\S\4\427</t>
  </si>
  <si>
    <t>M\S\S\4\428</t>
  </si>
  <si>
    <t>M\S\S\4\429</t>
  </si>
  <si>
    <t>M\S\S\4\452</t>
  </si>
  <si>
    <t>M\S\S\4\453</t>
  </si>
  <si>
    <t>M\S\S\4\455</t>
  </si>
  <si>
    <t>M\S\S\4\456</t>
  </si>
  <si>
    <t>M\S\S\4\457</t>
  </si>
  <si>
    <t>M\T\S\108</t>
  </si>
  <si>
    <t>M\T\S\109</t>
  </si>
  <si>
    <t>M\T\S\110</t>
  </si>
  <si>
    <t>M\T\S\111</t>
  </si>
  <si>
    <t>M\T\S\112</t>
  </si>
  <si>
    <t>M\T\S\113</t>
  </si>
  <si>
    <t>M\T\S\114</t>
  </si>
  <si>
    <t>M\T\S\115</t>
  </si>
  <si>
    <t>M\T\S\116</t>
  </si>
  <si>
    <t>M\T\S\117 heb-qfix</t>
  </si>
  <si>
    <t>117 heb-qfix</t>
  </si>
  <si>
    <t>M\T\S\118-pky-qfix</t>
  </si>
  <si>
    <t>118-pky-qfix</t>
  </si>
  <si>
    <t>M\T\S\119</t>
  </si>
  <si>
    <t>M\T\S\120</t>
  </si>
  <si>
    <t>M\T\S\121</t>
  </si>
  <si>
    <t>M\T\S\122</t>
  </si>
  <si>
    <t>M\T\S\123</t>
  </si>
  <si>
    <t>M\T\S\124</t>
  </si>
  <si>
    <t>M\T\S\125</t>
  </si>
  <si>
    <t>M\T\S\126</t>
  </si>
  <si>
    <t>M\T\S\127</t>
  </si>
  <si>
    <t>O\1\1</t>
  </si>
  <si>
    <t>O\B\001</t>
  </si>
  <si>
    <t>O\B\002</t>
  </si>
  <si>
    <t>O\B\003</t>
  </si>
  <si>
    <t>O\B\004</t>
  </si>
  <si>
    <t>O\B\005</t>
  </si>
  <si>
    <t>O\B\006</t>
  </si>
  <si>
    <t>O\B\007</t>
  </si>
  <si>
    <t>O\B\008</t>
  </si>
  <si>
    <t>O\B\009</t>
  </si>
  <si>
    <t>O\B\010</t>
  </si>
  <si>
    <t>O\B\011</t>
  </si>
  <si>
    <t>O\B\012</t>
  </si>
  <si>
    <t>O\B\013</t>
  </si>
  <si>
    <t>O\B\014</t>
  </si>
  <si>
    <t>O\B\015</t>
  </si>
  <si>
    <t>O\B\1001</t>
  </si>
  <si>
    <t>O\B\1002</t>
  </si>
  <si>
    <t>O\B\1003</t>
  </si>
  <si>
    <t>O\B\1004</t>
  </si>
  <si>
    <t>O\B\1005</t>
  </si>
  <si>
    <t>O\B\1006</t>
  </si>
  <si>
    <t>O\B\1007</t>
  </si>
  <si>
    <t>O\B\1008</t>
  </si>
  <si>
    <t>O\B\1009</t>
  </si>
  <si>
    <t>O\B\1010</t>
  </si>
  <si>
    <t>O\B\1011</t>
  </si>
  <si>
    <t>O\B\1012</t>
  </si>
  <si>
    <t>O\B\1013</t>
  </si>
  <si>
    <t>O\B\1014</t>
  </si>
  <si>
    <t>O\B\1015</t>
  </si>
  <si>
    <t>O\B\B\1\001</t>
  </si>
  <si>
    <t>O\B\B\1\002</t>
  </si>
  <si>
    <t>O\B\B\1\003</t>
  </si>
  <si>
    <t>O\B\B\1\004</t>
  </si>
  <si>
    <t>O\B\B\1\005</t>
  </si>
  <si>
    <t>O\B\B\1\006</t>
  </si>
  <si>
    <t>O\B\B\1\007</t>
  </si>
  <si>
    <t>O\B\B\1\008</t>
  </si>
  <si>
    <t>O\B\B\1\009</t>
  </si>
  <si>
    <t>O\B\B\1\010</t>
  </si>
  <si>
    <t>O\B\B\1\011</t>
  </si>
  <si>
    <t>O\B\B\1\012</t>
  </si>
  <si>
    <t>O\B\B\1\013</t>
  </si>
  <si>
    <t>O\B\B\1\014</t>
  </si>
  <si>
    <t>O\B\B\1\015</t>
  </si>
  <si>
    <t>O\M\1\301</t>
  </si>
  <si>
    <t>O\M\1\302</t>
  </si>
  <si>
    <t>O\M\1\303</t>
  </si>
  <si>
    <t>O\M\1\304</t>
  </si>
  <si>
    <t>O\M\1\305</t>
  </si>
  <si>
    <t>O\M\1\306</t>
  </si>
  <si>
    <t>O\M\1\307</t>
  </si>
  <si>
    <t>O\M\1\308</t>
  </si>
  <si>
    <t>O\M\1\309</t>
  </si>
  <si>
    <t>O\M\1\310</t>
  </si>
  <si>
    <t>O\M\2\311</t>
  </si>
  <si>
    <t>O\M\2\312</t>
  </si>
  <si>
    <t>O\M\2\313</t>
  </si>
  <si>
    <t>O\M\2\314</t>
  </si>
  <si>
    <t>O\M\2\315</t>
  </si>
  <si>
    <t>O\M\3\316</t>
  </si>
  <si>
    <t>O\M\3\317</t>
  </si>
  <si>
    <t>O\M\3\318</t>
  </si>
  <si>
    <t>O\M\3\319</t>
  </si>
  <si>
    <t>O\M\3\320</t>
  </si>
  <si>
    <t>O\M\3\321</t>
  </si>
  <si>
    <t>O\M\4\322</t>
  </si>
  <si>
    <t>O\M\4\323</t>
  </si>
  <si>
    <t>O\M\4\324</t>
  </si>
  <si>
    <t>O\M\4\325</t>
  </si>
  <si>
    <t>O\S\1\001</t>
  </si>
  <si>
    <t>O\S\1\100</t>
  </si>
  <si>
    <t>O\S\1\102</t>
  </si>
  <si>
    <t>O\S\1\103</t>
  </si>
  <si>
    <t>O\S\1\104</t>
  </si>
  <si>
    <t>O\S\1\105</t>
  </si>
  <si>
    <t>O\S\1\106</t>
  </si>
  <si>
    <t>O\S\1\107</t>
  </si>
  <si>
    <t>O\S\1\108</t>
  </si>
  <si>
    <t>O\S\1\109</t>
  </si>
  <si>
    <t>O\S\1\111</t>
  </si>
  <si>
    <t>O\S\1\114</t>
  </si>
  <si>
    <t>O\S\2\115</t>
  </si>
  <si>
    <t>O\S\2\116</t>
  </si>
  <si>
    <t>O\S\2\118</t>
  </si>
  <si>
    <t>O\S\2\120</t>
  </si>
  <si>
    <t>O\S\2\121</t>
  </si>
  <si>
    <t>P\S\B\1\001</t>
  </si>
  <si>
    <t>S\C\P\R\026</t>
  </si>
  <si>
    <t>S\C\P\R\027</t>
  </si>
  <si>
    <t>S\C\P\R\028</t>
  </si>
  <si>
    <t>S\D\1\001</t>
  </si>
  <si>
    <t>S\D\1\002</t>
  </si>
  <si>
    <t>S\D\1\003</t>
  </si>
  <si>
    <t>S\D\1\004</t>
  </si>
  <si>
    <t>S\D\1\005</t>
  </si>
  <si>
    <t>S\D\1\006</t>
  </si>
  <si>
    <t>S\D\1\007</t>
  </si>
  <si>
    <t>S\D\1\008</t>
  </si>
  <si>
    <t>S\D\1\009</t>
  </si>
  <si>
    <t>S\D\1\010</t>
  </si>
  <si>
    <t>S\D\1\011</t>
  </si>
  <si>
    <t>S\D\1\012</t>
  </si>
  <si>
    <t>S\D\1\013</t>
  </si>
  <si>
    <t>S\D\1\014</t>
  </si>
  <si>
    <t>S\D\1\015</t>
  </si>
  <si>
    <t>S\D\1\016</t>
  </si>
  <si>
    <t>S\D\1\017</t>
  </si>
  <si>
    <t>S\D\1\018</t>
  </si>
  <si>
    <t>S\D\1\019</t>
  </si>
  <si>
    <t>S\D\1\020</t>
  </si>
  <si>
    <t>S\D\1\021</t>
  </si>
  <si>
    <t>S\D\1\022</t>
  </si>
  <si>
    <t>S\D\1\023</t>
  </si>
  <si>
    <t>S\D\1\024</t>
  </si>
  <si>
    <t>S\D\1\025</t>
  </si>
  <si>
    <t>S\D\2\026</t>
  </si>
  <si>
    <t>S\D\2\027</t>
  </si>
  <si>
    <t>S\D\2\028</t>
  </si>
  <si>
    <t>S\D\2\029</t>
  </si>
  <si>
    <t>S\D\2\030</t>
  </si>
  <si>
    <t>S\D\2\031</t>
  </si>
  <si>
    <t>S\D\2\032</t>
  </si>
  <si>
    <t>S\D\B\S\FEED</t>
  </si>
  <si>
    <t>FEED</t>
  </si>
  <si>
    <t>S\D\Break\A\01</t>
  </si>
  <si>
    <t>S\D\Break\A\02</t>
  </si>
  <si>
    <t>S\D\Break\A\03</t>
  </si>
  <si>
    <t>S\D\Break\A\04</t>
  </si>
  <si>
    <t>S\D\Break\A\05</t>
  </si>
  <si>
    <t>S\D\Break\A\06</t>
  </si>
  <si>
    <t>S\D\Break\A\07</t>
  </si>
  <si>
    <t>S\D\Break\A\08</t>
  </si>
  <si>
    <t>S\D\Break\A\09</t>
  </si>
  <si>
    <t>S\D\Break\A\10</t>
  </si>
  <si>
    <t>S\D\Break\A\11</t>
  </si>
  <si>
    <t>S\D\F\U\357</t>
  </si>
  <si>
    <t>S\D\F\U\358</t>
  </si>
  <si>
    <t>S\D\F\U\RAMP</t>
  </si>
  <si>
    <t>RAMP</t>
  </si>
  <si>
    <t>S\D\S\L\01</t>
  </si>
  <si>
    <t>S\D\S\L\02</t>
  </si>
  <si>
    <t>S\D\S\L\03</t>
  </si>
  <si>
    <t>S\D\S\L\04</t>
  </si>
  <si>
    <t>S\D\S\L\05</t>
  </si>
  <si>
    <t>S\D\S\L\06</t>
  </si>
  <si>
    <t>S\D\S\L\07</t>
  </si>
  <si>
    <t>S\D\S\L\08</t>
  </si>
  <si>
    <t>S\D\S\L\09</t>
  </si>
  <si>
    <t>S\D\S\L\10</t>
  </si>
  <si>
    <t>S\D\S\L\11</t>
  </si>
  <si>
    <t>S\D\S\L\12</t>
  </si>
  <si>
    <t>S\D\S\L\13</t>
  </si>
  <si>
    <t>S\D\S\L\14</t>
  </si>
  <si>
    <t>S\D\S\L\15</t>
  </si>
  <si>
    <t>S\D\S\L\16</t>
  </si>
  <si>
    <t>S\D\S\L\17</t>
  </si>
  <si>
    <t>S\D\S\L\18</t>
  </si>
  <si>
    <t>S\D\S\L\19</t>
  </si>
  <si>
    <t>S\D\S\L\20</t>
  </si>
  <si>
    <t>S\D\S\RS\01</t>
  </si>
  <si>
    <t>S\D\S\RS\-01</t>
  </si>
  <si>
    <t>S\D\S\RS\02</t>
  </si>
  <si>
    <t>S\D\S\RS\-02</t>
  </si>
  <si>
    <t>S\D\S\RS\03</t>
  </si>
  <si>
    <t>S\D\S\RS\-03</t>
  </si>
  <si>
    <t>S\D\S\RS\04</t>
  </si>
  <si>
    <t>S\D\S\RS\-04</t>
  </si>
  <si>
    <t>S\D\S\RS\05</t>
  </si>
  <si>
    <t>S\D\S\RS\-05</t>
  </si>
  <si>
    <t>S\D\S\RS\06</t>
  </si>
  <si>
    <t>S\D\S\RS\-06</t>
  </si>
  <si>
    <t>S\D\S\RS\07</t>
  </si>
  <si>
    <t>S\D\S\RS\-07</t>
  </si>
  <si>
    <t>S\D\S\RS\08</t>
  </si>
  <si>
    <t>S\D\S\RS\-08</t>
  </si>
  <si>
    <t>S\D\S\RS\09</t>
  </si>
  <si>
    <t>S\D\S\RS\-09</t>
  </si>
  <si>
    <t>S\D\S\RS\10</t>
  </si>
  <si>
    <t>S\D\S\RS\-10</t>
  </si>
  <si>
    <t>S\D\S\RS\11</t>
  </si>
  <si>
    <t>S\D\S\RS\-11</t>
  </si>
  <si>
    <t>S\D\S\RS\12</t>
  </si>
  <si>
    <t>S\D\S\RS\-12</t>
  </si>
  <si>
    <t>S\D\S\RS\13</t>
  </si>
  <si>
    <t>S\D\S\RS\-13</t>
  </si>
  <si>
    <t>S\D\S\RS\14</t>
  </si>
  <si>
    <t>S\D\S\RS\-14</t>
  </si>
  <si>
    <t>S\D\S\RS\15</t>
  </si>
  <si>
    <t>S\D\S\RS\-15</t>
  </si>
  <si>
    <t>S\D\S\RS\16</t>
  </si>
  <si>
    <t>S\D\S\RS\-16</t>
  </si>
  <si>
    <t>S\D\S\RS\17</t>
  </si>
  <si>
    <t>S\D\S\RS\-17</t>
  </si>
  <si>
    <t>S\D\S\RS\18</t>
  </si>
  <si>
    <t>S\D\S\RS\-18</t>
  </si>
  <si>
    <t>S\D\S\RS\19</t>
  </si>
  <si>
    <t>S\D\S\RS\-19</t>
  </si>
  <si>
    <t>S\D\S\RS\20</t>
  </si>
  <si>
    <t>S\D\S\RS\-20</t>
  </si>
  <si>
    <t>S\D\S\RS\21</t>
  </si>
  <si>
    <t>S\D\S\RS\-21</t>
  </si>
  <si>
    <t>S\D\S\RS\22</t>
  </si>
  <si>
    <t>S\D\S\RS\-22</t>
  </si>
  <si>
    <t>S\D\S\RS\23</t>
  </si>
  <si>
    <t>S\D\S\RS\-23</t>
  </si>
  <si>
    <t>S\D\S\RS\24</t>
  </si>
  <si>
    <t>S\D\S\RS\-24</t>
  </si>
  <si>
    <t>S\D\S\RS\25</t>
  </si>
  <si>
    <t>S\D\S\RS\-25</t>
  </si>
  <si>
    <t>S\E\I\PK\01</t>
  </si>
  <si>
    <t>S\E\I\PK\02</t>
  </si>
  <si>
    <t>S\E\I\PK\03</t>
  </si>
  <si>
    <t>S\E\I\PK\04</t>
  </si>
  <si>
    <t>S\E\I\PK\05</t>
  </si>
  <si>
    <t>S\E\I\PK\06</t>
  </si>
  <si>
    <t>S\E\I\PK\07</t>
  </si>
  <si>
    <t>S\E\I\PK\08</t>
  </si>
  <si>
    <t>S\E\I\PK\09</t>
  </si>
  <si>
    <t>S\E\I\PK\10</t>
  </si>
  <si>
    <t>S\E\I\PK\11</t>
  </si>
  <si>
    <t>S\E\I\PK\12</t>
  </si>
  <si>
    <t>S\E\I\PK\13</t>
  </si>
  <si>
    <t>S\E\I\PK\14</t>
  </si>
  <si>
    <t>S\E\I\PK\15</t>
  </si>
  <si>
    <t>S\E\I\PK\16</t>
  </si>
  <si>
    <t>S\E\I\PK\17</t>
  </si>
  <si>
    <t>S\E\I\PK\18</t>
  </si>
  <si>
    <t>S\E\I\PK\19</t>
  </si>
  <si>
    <t>S\E\I\PK\20</t>
  </si>
  <si>
    <t>S\E\I\PK\21</t>
  </si>
  <si>
    <t>S\E\I\PK\22</t>
  </si>
  <si>
    <t>S\E\I\PK\23</t>
  </si>
  <si>
    <t>S\E\I\PK\24</t>
  </si>
  <si>
    <t>S\E\I\PK\25</t>
  </si>
  <si>
    <t>S\E\I\PK\26</t>
  </si>
  <si>
    <t>S\E\I\PK\27</t>
  </si>
  <si>
    <t>S\E\I\PK\28</t>
  </si>
  <si>
    <t>S\E\I\PK\29</t>
  </si>
  <si>
    <t>S\E\I\PK\30</t>
  </si>
  <si>
    <t>S\E\I\PK\31</t>
  </si>
  <si>
    <t>S\F\5\S\515</t>
  </si>
  <si>
    <t>S\F\5\S\516</t>
  </si>
  <si>
    <t>S\F\5\S\517</t>
  </si>
  <si>
    <t>S\F\5\S\518</t>
  </si>
  <si>
    <t>S\F\5\S\529</t>
  </si>
  <si>
    <t>S\F\5\S\530</t>
  </si>
  <si>
    <t>S\F\5\S\531</t>
  </si>
  <si>
    <t>S\F\5\S\532</t>
  </si>
  <si>
    <t>S\F\5\S\533</t>
  </si>
  <si>
    <t>S\F\5\S\534</t>
  </si>
  <si>
    <t>S\F\5\S\535</t>
  </si>
  <si>
    <t>S\F\5\S\536</t>
  </si>
  <si>
    <t>S\F\5\S\537</t>
  </si>
  <si>
    <t>S\F\5\S\538</t>
  </si>
  <si>
    <t>S\F\5\S\539</t>
  </si>
  <si>
    <t>S\F\5\S\540</t>
  </si>
  <si>
    <t>S\F\5\S\541</t>
  </si>
  <si>
    <t>S\F\5\S\542</t>
  </si>
  <si>
    <t>S\F\5\S\543</t>
  </si>
  <si>
    <t>S\F\5\S\544</t>
  </si>
  <si>
    <t>S\F\5\S\545</t>
  </si>
  <si>
    <t>S\F\5\S\546</t>
  </si>
  <si>
    <t>S\F\5\S\547</t>
  </si>
  <si>
    <t>S\F\5\S\549</t>
  </si>
  <si>
    <t>S\F\5\S\550</t>
  </si>
  <si>
    <t>S\F\5\S\551</t>
  </si>
  <si>
    <t>S\F\5\S\552</t>
  </si>
  <si>
    <t>S\F\5\S\553</t>
  </si>
  <si>
    <t>S\F\5\S\554</t>
  </si>
  <si>
    <t>S\F\5\S\555</t>
  </si>
  <si>
    <t>S\F\5\S\556</t>
  </si>
  <si>
    <t>S\F\5\S\557</t>
  </si>
  <si>
    <t>S\F\5\S\558Ramp</t>
  </si>
  <si>
    <t>558Ramp</t>
  </si>
  <si>
    <t>S\F\5\S\559</t>
  </si>
  <si>
    <t>S\F\5\S\560</t>
  </si>
  <si>
    <t>S\F\5\S\561</t>
  </si>
  <si>
    <t>S\F\5\S\562-STOP</t>
  </si>
  <si>
    <t>562-STOP</t>
  </si>
  <si>
    <t>S\F\5\S\563</t>
  </si>
  <si>
    <t>S\F\5\S\564</t>
  </si>
  <si>
    <t>S\F\5\S\565</t>
  </si>
  <si>
    <t>S\F\5\S\566</t>
  </si>
  <si>
    <t>S\F\5\S\567</t>
  </si>
  <si>
    <t>S\F\5\S\568</t>
  </si>
  <si>
    <t>S\F\5\S\569</t>
  </si>
  <si>
    <t>S\F\5\S\570</t>
  </si>
  <si>
    <t>S\F\5\S\571</t>
  </si>
  <si>
    <t>S\F\5\S\572</t>
  </si>
  <si>
    <t>S\F\5\S\573</t>
  </si>
  <si>
    <t>S\F\5\S\574</t>
  </si>
  <si>
    <t>S\F\5\S\575</t>
  </si>
  <si>
    <t>S\F\5\S\576</t>
  </si>
  <si>
    <t>S\F\5\S\577</t>
  </si>
  <si>
    <t>S\F\5\S\578</t>
  </si>
  <si>
    <t>S\F\5\S\579</t>
  </si>
  <si>
    <t>S\F\5\S\580</t>
  </si>
  <si>
    <t>S\F\5\S\581</t>
  </si>
  <si>
    <t>S\F\5\S\582</t>
  </si>
  <si>
    <t>S\F\5\S\583</t>
  </si>
  <si>
    <t>S\F\5\S\584</t>
  </si>
  <si>
    <t>S\F\5\S\585</t>
  </si>
  <si>
    <t>S\F\5\S\586</t>
  </si>
  <si>
    <t>S\F\5\S\587</t>
  </si>
  <si>
    <t>S\F\5\S\588</t>
  </si>
  <si>
    <t>S\F\R\2\001</t>
  </si>
  <si>
    <t>S\F\R\2\002</t>
  </si>
  <si>
    <t>S\F\R\2\003</t>
  </si>
  <si>
    <t>S\F\R\2\004</t>
  </si>
  <si>
    <t>S\F\R\2\005</t>
  </si>
  <si>
    <t>S\F\R\2\006</t>
  </si>
  <si>
    <t>S\F\R\2\007</t>
  </si>
  <si>
    <t>S\F\R\2\008</t>
  </si>
  <si>
    <t>S\F\R\2\009</t>
  </si>
  <si>
    <t>S\F\R\2\010</t>
  </si>
  <si>
    <t>S\F\R\2\011</t>
  </si>
  <si>
    <t>S\F\R\2\012</t>
  </si>
  <si>
    <t>S\F\R\2\013</t>
  </si>
  <si>
    <t>S\F\R\2\014</t>
  </si>
  <si>
    <t>S\F\R\2\015</t>
  </si>
  <si>
    <t>S\F\R\2\016Ramp</t>
  </si>
  <si>
    <t>016Ramp</t>
  </si>
  <si>
    <t>S\F\R\2\017</t>
  </si>
  <si>
    <t>S\F\R\2\018</t>
  </si>
  <si>
    <t>S\F\R\2\019</t>
  </si>
  <si>
    <t>S\F\R\2\020</t>
  </si>
  <si>
    <t>S\F\R\2\021</t>
  </si>
  <si>
    <t>S\F\R\2\-11</t>
  </si>
  <si>
    <t>S\F\R\2\-12</t>
  </si>
  <si>
    <t>S\F\R\2\-13</t>
  </si>
  <si>
    <t>S\F\R\2\-14</t>
  </si>
  <si>
    <t>S\F\R\2\-15</t>
  </si>
  <si>
    <t>S\F\R\2\-16</t>
  </si>
  <si>
    <t>S\F\R\2\-17</t>
  </si>
  <si>
    <t>S\F\R\2\-18</t>
  </si>
  <si>
    <t>S\F\R\2\-19</t>
  </si>
  <si>
    <t>S\F\R\2\-20</t>
  </si>
  <si>
    <t>S\F\R\R\032</t>
  </si>
  <si>
    <t>S\F\R\R\033</t>
  </si>
  <si>
    <t>S\F\R\R\034</t>
  </si>
  <si>
    <t>S\F\R\R\035</t>
  </si>
  <si>
    <t>S\F\R\R\036</t>
  </si>
  <si>
    <t>S\F\R\R\037</t>
  </si>
  <si>
    <t>S\F\R\R\038</t>
  </si>
  <si>
    <t>S\M\L\5\1</t>
  </si>
  <si>
    <t>S\M\L\5\2</t>
  </si>
  <si>
    <t>S\M\L\5\3</t>
  </si>
  <si>
    <t>S\M\X\052</t>
  </si>
  <si>
    <t>S\M\X\053</t>
  </si>
  <si>
    <t>S\M\X\054</t>
  </si>
  <si>
    <t>S\M\X\055</t>
  </si>
  <si>
    <t>S\M\X\056</t>
  </si>
  <si>
    <t>S\M\X\057</t>
  </si>
  <si>
    <t>S\O\A\C\001</t>
  </si>
  <si>
    <t>S\O\A\C\-001</t>
  </si>
  <si>
    <t>S\O\A\C\002</t>
  </si>
  <si>
    <t>S\O\A\C\-002</t>
  </si>
  <si>
    <t>S\O\A\C\003</t>
  </si>
  <si>
    <t>S\O\A\C\-003</t>
  </si>
  <si>
    <t>S\O\A\C\004</t>
  </si>
  <si>
    <t>S\O\A\C\-004</t>
  </si>
  <si>
    <t>S\O\A\C\005</t>
  </si>
  <si>
    <t>S\O\A\C\-005</t>
  </si>
  <si>
    <t>S\O\A\C\006</t>
  </si>
  <si>
    <t>S\O\A\C\-006</t>
  </si>
  <si>
    <t>S\O\A\C\007</t>
  </si>
  <si>
    <t>S\O\A\C\-007</t>
  </si>
  <si>
    <t>S\O\A\C\008</t>
  </si>
  <si>
    <t>S\O\A\C\-008</t>
  </si>
  <si>
    <t>S\O\A\C\009</t>
  </si>
  <si>
    <t>S\O\A\C\-009</t>
  </si>
  <si>
    <t>S\O\A\C\010</t>
  </si>
  <si>
    <t>S\O\A\C\-010</t>
  </si>
  <si>
    <t>S\O\A\C\011</t>
  </si>
  <si>
    <t>S\O\A\C\-011</t>
  </si>
  <si>
    <t>S\O\A\C\012</t>
  </si>
  <si>
    <t>S\O\A\C\-012</t>
  </si>
  <si>
    <t>S\O\A\C\013</t>
  </si>
  <si>
    <t>S\O\A\C\-013</t>
  </si>
  <si>
    <t>S\O\A\C\014</t>
  </si>
  <si>
    <t>S\O\A\C\-014</t>
  </si>
  <si>
    <t>S\O\A\C\015</t>
  </si>
  <si>
    <t>S\O\A\C\-015</t>
  </si>
  <si>
    <t>S\O\A\C\016</t>
  </si>
  <si>
    <t>S\O\A\C\-016</t>
  </si>
  <si>
    <t>S\O\A\C\017</t>
  </si>
  <si>
    <t>S\O\A\C\-017</t>
  </si>
  <si>
    <t>S\O\A\C\018</t>
  </si>
  <si>
    <t>S\O\A\C\-018</t>
  </si>
  <si>
    <t>S\O\A\C\-019</t>
  </si>
  <si>
    <t>S\O\A\C\02</t>
  </si>
  <si>
    <t>S\O\A\C\-020</t>
  </si>
  <si>
    <t>S\O\A\C\03</t>
  </si>
  <si>
    <t>S\O\A\C\04</t>
  </si>
  <si>
    <t>S\O\A\C\05</t>
  </si>
  <si>
    <t>S\O\A\C\06</t>
  </si>
  <si>
    <t>S\O\A\C\07</t>
  </si>
  <si>
    <t>S\O\A\C\08</t>
  </si>
  <si>
    <t>S\O\A\C\09</t>
  </si>
  <si>
    <t>S\O\A\C\10</t>
  </si>
  <si>
    <t>S\O\A\C\11</t>
  </si>
  <si>
    <t>S\O\A\C\12</t>
  </si>
  <si>
    <t>S\O\A\C\13</t>
  </si>
  <si>
    <t>S\O\A\C\14</t>
  </si>
  <si>
    <t>S\O\A\C\15</t>
  </si>
  <si>
    <t>S\O\B\1\001</t>
  </si>
  <si>
    <t>S\O\BKK\2\05</t>
  </si>
  <si>
    <t>S\O\BKK\2\06</t>
  </si>
  <si>
    <t>S\O\BKK\2\07</t>
  </si>
  <si>
    <t>S\O\BKK\2\08</t>
  </si>
  <si>
    <t>S\O\BKK\3\09</t>
  </si>
  <si>
    <t>S\O\BKK\3\10</t>
  </si>
  <si>
    <t>S\O\BKK\3\11</t>
  </si>
  <si>
    <t>S\O\BKK\3\12</t>
  </si>
  <si>
    <t>S\O\BKK\3\13</t>
  </si>
  <si>
    <t>S\O\BKK\R\01</t>
  </si>
  <si>
    <t>S\O\BKK\R\02</t>
  </si>
  <si>
    <t>S\O\BKK\R\03</t>
  </si>
  <si>
    <t>S\O\BKK\R\04</t>
  </si>
  <si>
    <t>S\O\BKK\S\05</t>
  </si>
  <si>
    <t>S\O\BKK\S\06</t>
  </si>
  <si>
    <t>S\O\G\W\1</t>
  </si>
  <si>
    <t>S\O\G\W\2</t>
  </si>
  <si>
    <t>S\O\G\W\3</t>
  </si>
  <si>
    <t>S\O\G\W\4</t>
  </si>
  <si>
    <t>S\O\G\W\5</t>
  </si>
  <si>
    <t>S\O\H\B\001</t>
  </si>
  <si>
    <t>S\O\H\B\002</t>
  </si>
  <si>
    <t>S\O\H\B\003</t>
  </si>
  <si>
    <t>S\O\H\B\004</t>
  </si>
  <si>
    <t>S\O\H\B\005</t>
  </si>
  <si>
    <t>S\O\K\D\101</t>
  </si>
  <si>
    <t>S\O\K\D\102</t>
  </si>
  <si>
    <t>S\O\K\D\103</t>
  </si>
  <si>
    <t>S\O\K\D\104</t>
  </si>
  <si>
    <t>S\O\K\D\105</t>
  </si>
  <si>
    <t>S\O\K\D\106</t>
  </si>
  <si>
    <t>S\O\K\D\107</t>
  </si>
  <si>
    <t>S\O\K\D\108</t>
  </si>
  <si>
    <t>S\O\K\D\109</t>
  </si>
  <si>
    <t>S\O\K\D\110</t>
  </si>
  <si>
    <t>S\O\K\D\111</t>
  </si>
  <si>
    <t>S\O\K\D\112</t>
  </si>
  <si>
    <t>S\O\K\D\113</t>
  </si>
  <si>
    <t>S\O\K\D\114</t>
  </si>
  <si>
    <t>S\O\K\D\115</t>
  </si>
  <si>
    <t>S\O\K\D\116</t>
  </si>
  <si>
    <t>S\O\K\D\117</t>
  </si>
  <si>
    <t>S\O\K\D\118</t>
  </si>
  <si>
    <t>S\O\K\D\119</t>
  </si>
  <si>
    <t>S\O\K\D\120</t>
  </si>
  <si>
    <t>S\O\K\D\121</t>
  </si>
  <si>
    <t>S\O\K\D\122</t>
  </si>
  <si>
    <t>S\O\K\D\123</t>
  </si>
  <si>
    <t>S\O\K\D\124</t>
  </si>
  <si>
    <t>S\O\K\D\125</t>
  </si>
  <si>
    <t>S\O\K\D\126</t>
  </si>
  <si>
    <t>S\O\K\D\127</t>
  </si>
  <si>
    <t>S\O\K\D\128</t>
  </si>
  <si>
    <t>S\O\K\D\129</t>
  </si>
  <si>
    <t>S\O\K\D\130</t>
  </si>
  <si>
    <t>S\O\K\D\131</t>
  </si>
  <si>
    <t>S\O\K\D\132</t>
  </si>
  <si>
    <t>S\O\K\D\133</t>
  </si>
  <si>
    <t>S\O\K\D\134</t>
  </si>
  <si>
    <t>S\O\K\F\135</t>
  </si>
  <si>
    <t>S\O\K\F\136</t>
  </si>
  <si>
    <t>S\O\K\F\137</t>
  </si>
  <si>
    <t>S\O\K\F\138</t>
  </si>
  <si>
    <t>S\O\K\F\139</t>
  </si>
  <si>
    <t>S\O\K\F\140</t>
  </si>
  <si>
    <t>S\O\K\F\141</t>
  </si>
  <si>
    <t>S\O\K\F\142</t>
  </si>
  <si>
    <t>S\O\K\F\143</t>
  </si>
  <si>
    <t>S\O\K\F\144</t>
  </si>
  <si>
    <t>S\O\K\F\145</t>
  </si>
  <si>
    <t>S\O\K\F\146</t>
  </si>
  <si>
    <t>S\O\K\F\147</t>
  </si>
  <si>
    <t>S\O\K\F\148</t>
  </si>
  <si>
    <t>S\O\K\F\149</t>
  </si>
  <si>
    <t>S\O\K\F\150</t>
  </si>
  <si>
    <t>S\O\K\F\151</t>
  </si>
  <si>
    <t>S\O\K\F\152</t>
  </si>
  <si>
    <t>S\O\K\F\153</t>
  </si>
  <si>
    <t>S\O\K\F\154</t>
  </si>
  <si>
    <t>S\O\K\F\155</t>
  </si>
  <si>
    <t>S\O\K\F\156</t>
  </si>
  <si>
    <t>S\O\K\F\157</t>
  </si>
  <si>
    <t>S\O\K\F\158</t>
  </si>
  <si>
    <t>S\O\L\B\001</t>
  </si>
  <si>
    <t>S\O\L\B\002</t>
  </si>
  <si>
    <t>S\O\L\B\003</t>
  </si>
  <si>
    <t>S\O\L\B\004</t>
  </si>
  <si>
    <t>S\O\L\B\005</t>
  </si>
  <si>
    <t>S\O\L\B\006</t>
  </si>
  <si>
    <t>S\O\L\B\007</t>
  </si>
  <si>
    <t>S\O\L\B\008</t>
  </si>
  <si>
    <t>S\O\L\B\009</t>
  </si>
  <si>
    <t>S\O\L\B\010</t>
  </si>
  <si>
    <t>S\O\S\2\117</t>
  </si>
  <si>
    <t>S\O\Shack\R\13</t>
  </si>
  <si>
    <t>S\O\Shack\R\14</t>
  </si>
  <si>
    <t>S\O\Shack\R\15</t>
  </si>
  <si>
    <t>S\O\Shack\R\16</t>
  </si>
  <si>
    <t>S\O\Shack\R\17</t>
  </si>
  <si>
    <t>S\O\Shack\R\18</t>
  </si>
  <si>
    <t>S\O\Shack\R\19</t>
  </si>
  <si>
    <t>S\O\Shack\R\20</t>
  </si>
  <si>
    <t>S\O\Shack\R\23</t>
  </si>
  <si>
    <t>S\O\Shack\S\02</t>
  </si>
  <si>
    <t>S\O\Shack\S\03</t>
  </si>
  <si>
    <t>S\O\Shack\S\04</t>
  </si>
  <si>
    <t>S\O\Shack\S\05</t>
  </si>
  <si>
    <t>S\O\Shack\S\06</t>
  </si>
  <si>
    <t>S\O\Shack\S\07</t>
  </si>
  <si>
    <t>S\O\Shack\S\08</t>
  </si>
  <si>
    <t>S\O\Shack\S\09</t>
  </si>
  <si>
    <t>S\O\Shack\S\10</t>
  </si>
  <si>
    <t>S\O\Shack\S\11</t>
  </si>
  <si>
    <t>S\O\Southern\1\001</t>
  </si>
  <si>
    <t>S\O\Southern\1\002</t>
  </si>
  <si>
    <t>S\O\Southern\1\003</t>
  </si>
  <si>
    <t>S\O\Southern\1\004</t>
  </si>
  <si>
    <t>S\O\Southern\1\005</t>
  </si>
  <si>
    <t>S\O\Southern\1\006</t>
  </si>
  <si>
    <t>S\O\Southern\1\007</t>
  </si>
  <si>
    <t>S\O\Southern\1\008</t>
  </si>
  <si>
    <t>S\O\Southern\1\009</t>
  </si>
  <si>
    <t>S\O\Southern\1\010</t>
  </si>
  <si>
    <t>S\O\Southern\1\011</t>
  </si>
  <si>
    <t>S\O\Southern\1\012</t>
  </si>
  <si>
    <t>S\O\Southern\1\013</t>
  </si>
  <si>
    <t>S\O\Southern\1\014</t>
  </si>
  <si>
    <t>S\O\Southern\1\015</t>
  </si>
  <si>
    <t>S\O\Test\Inb\-01</t>
  </si>
  <si>
    <t>S\O\Test\Inb\-02</t>
  </si>
  <si>
    <t>S\O\Test\Inb\-03</t>
  </si>
  <si>
    <t>S\O\Test\Inb\-04</t>
  </si>
  <si>
    <t>S\O\Test\Inb\-05</t>
  </si>
  <si>
    <t>S\O\Test\Inb\-06</t>
  </si>
  <si>
    <t>S\O\Test\Inb\-07</t>
  </si>
  <si>
    <t>S\O\Test\Inb\-08</t>
  </si>
  <si>
    <t>S\O\Test\Inb\-09</t>
  </si>
  <si>
    <t>S\O\Test\Inb\-10</t>
  </si>
  <si>
    <t>S\O\Test\Inb\-11</t>
  </si>
  <si>
    <t>S\O\Test\Inb\-12</t>
  </si>
  <si>
    <t>S\O\Test\Inb\13</t>
  </si>
  <si>
    <t>S\O\Test\Inb\-13</t>
  </si>
  <si>
    <t>S\O\Test\Inb\14</t>
  </si>
  <si>
    <t>S\O\Test\Inb\15</t>
  </si>
  <si>
    <t>S\O\Test\Inb\16</t>
  </si>
  <si>
    <t>S\O\Test\Inb\17</t>
  </si>
  <si>
    <t>S\O\Test\Inb\18</t>
  </si>
  <si>
    <t>S\O\Test\Inb\19</t>
  </si>
  <si>
    <t>S\O\Test\Inb\20</t>
  </si>
  <si>
    <t>S\O\Test\Inb\21</t>
  </si>
  <si>
    <t>S\O\Test\Inb\22</t>
  </si>
  <si>
    <t>S\O\Test\Inb\23</t>
  </si>
  <si>
    <t>S\P\C\H\001</t>
  </si>
  <si>
    <t>S\P\C\H\002</t>
  </si>
  <si>
    <t>S\P\C\H\003</t>
  </si>
  <si>
    <t>S\P\C\H\004</t>
  </si>
  <si>
    <t>S\P\C\H\005</t>
  </si>
  <si>
    <t>S\P\C\H\006</t>
  </si>
  <si>
    <t>S\P\C\H\007</t>
  </si>
  <si>
    <t>S\P\C\H\008</t>
  </si>
  <si>
    <t>S\P\C\H\009</t>
  </si>
  <si>
    <t>S\P\C\H\010</t>
  </si>
  <si>
    <t>S\P\C\H\011</t>
  </si>
  <si>
    <t>S\P\C\H\012</t>
  </si>
  <si>
    <t>S\P\C\H\013</t>
  </si>
  <si>
    <t>S\P\C\H\014</t>
  </si>
  <si>
    <t>S\P\C\H\015</t>
  </si>
  <si>
    <t>S\P\C\H\016</t>
  </si>
  <si>
    <t>S\P\C\H\017</t>
  </si>
  <si>
    <t>S\P\C\H\018</t>
  </si>
  <si>
    <t>S\P\C\H\019</t>
  </si>
  <si>
    <t>S\P\C\H\020</t>
  </si>
  <si>
    <t>S\P\C\H\021</t>
  </si>
  <si>
    <t>S\P\C\H\022</t>
  </si>
  <si>
    <t>S\P\C\H\023</t>
  </si>
  <si>
    <t>S\P\C\H\024</t>
  </si>
  <si>
    <t>S\P\C\H\025</t>
  </si>
  <si>
    <t>S\P\C\H\026</t>
  </si>
  <si>
    <t>S\P\C\H\027</t>
  </si>
  <si>
    <t>S\P\C\H\028</t>
  </si>
  <si>
    <t>S\P\C\H\029</t>
  </si>
  <si>
    <t>S\P\C\H\030</t>
  </si>
  <si>
    <t>S\P\C\H\031</t>
  </si>
  <si>
    <t>S\P\C\H\032</t>
  </si>
  <si>
    <t>S\P\C\H\033</t>
  </si>
  <si>
    <t>S\P\C\H\034</t>
  </si>
  <si>
    <t>S\P\C\H\035</t>
  </si>
  <si>
    <t>S\P\C\H\036</t>
  </si>
  <si>
    <t>S\P\C\H\037</t>
  </si>
  <si>
    <t>S\P\C\H\038</t>
  </si>
  <si>
    <t>S\P\C\H\039</t>
  </si>
  <si>
    <t>S\P\C\H\040</t>
  </si>
  <si>
    <t>S\P\C\H\042</t>
  </si>
  <si>
    <t>S\P\C\H\043</t>
  </si>
  <si>
    <t>S\P\C\H\044</t>
  </si>
  <si>
    <t>S\P\C\H\045</t>
  </si>
  <si>
    <t>S\P\C\H\046</t>
  </si>
  <si>
    <t>S\P\C\H\047</t>
  </si>
  <si>
    <t>S\P\C\H\048</t>
  </si>
  <si>
    <t>S\P\C\H\049</t>
  </si>
  <si>
    <t>S\P\C\H\050</t>
  </si>
  <si>
    <t>S\P\C\H\051</t>
  </si>
  <si>
    <t>S\P\C\H\052</t>
  </si>
  <si>
    <t>S\P\C\H\053</t>
  </si>
  <si>
    <t>S\P\C\H\054</t>
  </si>
  <si>
    <t>S\P\C\H\055</t>
  </si>
  <si>
    <t>S\P\C\H\056</t>
  </si>
  <si>
    <t>S\P\C\H\057</t>
  </si>
  <si>
    <t>S\P\C\H\058</t>
  </si>
  <si>
    <t>S\P\C\H\059</t>
  </si>
  <si>
    <t>S\P\C\H\060</t>
  </si>
  <si>
    <t>S\P\C\H\061</t>
  </si>
  <si>
    <t>S\P\C\H\062</t>
  </si>
  <si>
    <t>S\P\C\H\063</t>
  </si>
  <si>
    <t>S\P\C\H\064</t>
  </si>
  <si>
    <t>S\P\C\H\065</t>
  </si>
  <si>
    <t>S\P\C\H\066</t>
  </si>
  <si>
    <t>S\P\C\H\067</t>
  </si>
  <si>
    <t>S\P\C\H\068</t>
  </si>
  <si>
    <t>S\P\C\H\069</t>
  </si>
  <si>
    <t>S\P\C\H\070</t>
  </si>
  <si>
    <t>S\P\C\H\071</t>
  </si>
  <si>
    <t>S\P\C\H\072</t>
  </si>
  <si>
    <t>S\P\C\H\073</t>
  </si>
  <si>
    <t>S\P\C\H\074</t>
  </si>
  <si>
    <t>S\P\C\H\075</t>
  </si>
  <si>
    <t>S\P\C\H\076</t>
  </si>
  <si>
    <t>S\P\C\H\077</t>
  </si>
  <si>
    <t>S\P\C\H\078</t>
  </si>
  <si>
    <t>S\P\C\H\079</t>
  </si>
  <si>
    <t>S\P\C\H\080</t>
  </si>
  <si>
    <t>S\P\C\H\081</t>
  </si>
  <si>
    <t>S\P\D\D\040</t>
  </si>
  <si>
    <t>S\P\M\S\001</t>
  </si>
  <si>
    <t>S\P\R\X\001</t>
  </si>
  <si>
    <t>S\P\R\X\002</t>
  </si>
  <si>
    <t>S\P\R\X\003</t>
  </si>
  <si>
    <t>S\P\R\X\004</t>
  </si>
  <si>
    <t>S\P\R\X\005</t>
  </si>
  <si>
    <t>S\P\S\B\b\001</t>
  </si>
  <si>
    <t>S\P\S\B\b\002</t>
  </si>
  <si>
    <t>S\P\S\B\b\003</t>
  </si>
  <si>
    <t>S\P\S\B\b\004</t>
  </si>
  <si>
    <t>S\P\S\B\b\005</t>
  </si>
  <si>
    <t>S\P\S\B\b\006</t>
  </si>
  <si>
    <t>S\P\S\B\b\007</t>
  </si>
  <si>
    <t>S\P\S\B\b\008</t>
  </si>
  <si>
    <t>S\P\S\B\b\009</t>
  </si>
  <si>
    <t>S\P\S\B\b\010</t>
  </si>
  <si>
    <t>S\P\S\B\b\011</t>
  </si>
  <si>
    <t>S\P\S\B\b\012</t>
  </si>
  <si>
    <t>S\P\S\B\b\013</t>
  </si>
  <si>
    <t>S\P\S\B\b\014</t>
  </si>
  <si>
    <t>S\P\S\B\b\015</t>
  </si>
  <si>
    <t>S\P\S\B\W\001\002</t>
  </si>
  <si>
    <t>S\P\S\P\001</t>
  </si>
  <si>
    <t>S\P\S\P\002</t>
  </si>
  <si>
    <t>S\P\S\P\003</t>
  </si>
  <si>
    <t>S\P\S\P\004</t>
  </si>
  <si>
    <t>S\P\S\P\005</t>
  </si>
  <si>
    <t>S\P\S\P\006</t>
  </si>
  <si>
    <t>S\P\S\P\009</t>
  </si>
  <si>
    <t>S\P\S\P\012</t>
  </si>
  <si>
    <t>S\P\S\P\013</t>
  </si>
  <si>
    <t>S\P\T\N\001</t>
  </si>
  <si>
    <t>S\P\T\N\002</t>
  </si>
  <si>
    <t>S\P\T\N\003</t>
  </si>
  <si>
    <t>S\P\T\N\004</t>
  </si>
  <si>
    <t>S\P\T\N\005</t>
  </si>
  <si>
    <t>S\P\T\N\006</t>
  </si>
  <si>
    <t>S\P\T\N\007</t>
  </si>
  <si>
    <t>S\P\T\N\008</t>
  </si>
  <si>
    <t>S\P\T\N\009</t>
  </si>
  <si>
    <t>S\P\T\N\010</t>
  </si>
  <si>
    <t>S\P\T\N\011</t>
  </si>
  <si>
    <t>S\P\T\N\012</t>
  </si>
  <si>
    <t>S\P\T\N\013</t>
  </si>
  <si>
    <t>S\P\T\N\014</t>
  </si>
  <si>
    <t>S\P\T\N\015</t>
  </si>
  <si>
    <t>S\P\T\N\016</t>
  </si>
  <si>
    <t>S\P\T\N\017</t>
  </si>
  <si>
    <t>S\P\T\N\018</t>
  </si>
  <si>
    <t>S\P\T\N\019</t>
  </si>
  <si>
    <t>S\P\T\N\020</t>
  </si>
  <si>
    <t>S\S\2\124</t>
  </si>
  <si>
    <t>S\S\2\125</t>
  </si>
  <si>
    <t>S\S\2\126</t>
  </si>
  <si>
    <t>S\S\2\127</t>
  </si>
  <si>
    <t>S\S\2\128</t>
  </si>
  <si>
    <t>S\S\2\129</t>
  </si>
  <si>
    <t>S\S\2\130</t>
  </si>
  <si>
    <t>S\S\2\131</t>
  </si>
  <si>
    <t>S\S\2\201</t>
  </si>
  <si>
    <t>S\S\2\202</t>
  </si>
  <si>
    <t>S\S\2\203</t>
  </si>
  <si>
    <t>S\S\2\204</t>
  </si>
  <si>
    <t>S\S\2\205</t>
  </si>
  <si>
    <t>S\S\2\206</t>
  </si>
  <si>
    <t>S\S\2\207</t>
  </si>
  <si>
    <t>S\S\2\208</t>
  </si>
  <si>
    <t>S\S\2\209</t>
  </si>
  <si>
    <t>S\S\2\210</t>
  </si>
  <si>
    <t>S\S\2\211</t>
  </si>
  <si>
    <t>S\S\2\212</t>
  </si>
  <si>
    <t>S\S\2\213</t>
  </si>
  <si>
    <t>S\S\2\214</t>
  </si>
  <si>
    <t>S\S\2\215</t>
  </si>
  <si>
    <t>S\S\2\216</t>
  </si>
  <si>
    <t>S\S\2\217</t>
  </si>
  <si>
    <t>S\S\2\218</t>
  </si>
  <si>
    <t>S\S\2\219</t>
  </si>
  <si>
    <t>S\S\2\220</t>
  </si>
  <si>
    <t>S\S\2\221</t>
  </si>
  <si>
    <t>S\S\2\222</t>
  </si>
  <si>
    <t>S\S\2\223</t>
  </si>
  <si>
    <t>S\S\3\312</t>
  </si>
  <si>
    <t>S\S\3\313</t>
  </si>
  <si>
    <t>S\S\3\314</t>
  </si>
  <si>
    <t>S\S\3\315</t>
  </si>
  <si>
    <t>S\S\3\316</t>
  </si>
  <si>
    <t>S\S\3\317</t>
  </si>
  <si>
    <t>S\S\3\318</t>
  </si>
  <si>
    <t>S\S\3\319</t>
  </si>
  <si>
    <t>S\S\3\320</t>
  </si>
  <si>
    <t>S\S\3\321</t>
  </si>
  <si>
    <t>S\S\3\322</t>
  </si>
  <si>
    <t>S\S\3\323</t>
  </si>
  <si>
    <t>S\S\3\324</t>
  </si>
  <si>
    <t>S\S\3\325</t>
  </si>
  <si>
    <t>S\S\3\351</t>
  </si>
  <si>
    <t>S\S\3\352</t>
  </si>
  <si>
    <t>S\S\3\353</t>
  </si>
  <si>
    <t>S\S\3\354</t>
  </si>
  <si>
    <t>S\S\3\355</t>
  </si>
  <si>
    <t>S\S\3\356</t>
  </si>
  <si>
    <t>S\S\3\357</t>
  </si>
  <si>
    <t>S\S\3\358</t>
  </si>
  <si>
    <t>S\S\3\359</t>
  </si>
  <si>
    <t>S\S\3\360</t>
  </si>
  <si>
    <t>S\S\3\361</t>
  </si>
  <si>
    <t>S\S\D\2\033</t>
  </si>
  <si>
    <t>S\S\D\2\034</t>
  </si>
  <si>
    <t>S\S\D\2\035</t>
  </si>
  <si>
    <t>S\S\D\2\036</t>
  </si>
  <si>
    <t>S\S\D\2\037</t>
  </si>
  <si>
    <t>S\S\D\2\038</t>
  </si>
  <si>
    <t>S\S\D\2\039</t>
  </si>
  <si>
    <t>S\S\D\2\040</t>
  </si>
  <si>
    <t>S\S\F\D\066</t>
  </si>
  <si>
    <t>S\S\F\D\067</t>
  </si>
  <si>
    <t>S\S\F\D\068</t>
  </si>
  <si>
    <t>S\S\F\D\069</t>
  </si>
  <si>
    <t>S\S\F\D\070</t>
  </si>
  <si>
    <t>S\S\F\D\071</t>
  </si>
  <si>
    <t>S\S\F\D\072</t>
  </si>
  <si>
    <t>S\S\F\D\073</t>
  </si>
  <si>
    <t>S\S\F\D\074</t>
  </si>
  <si>
    <t>S\S\F\L\041</t>
  </si>
  <si>
    <t>S\S\F\L\042</t>
  </si>
  <si>
    <t>S\S\F\L\043</t>
  </si>
  <si>
    <t>S\S\F\L\044</t>
  </si>
  <si>
    <t>S\S\F\L\045</t>
  </si>
  <si>
    <t>S\S\F\L\046</t>
  </si>
  <si>
    <t>S\S\F\L\047</t>
  </si>
  <si>
    <t>S\S\F\L\048</t>
  </si>
  <si>
    <t>S\S\F\L\049</t>
  </si>
  <si>
    <t>S\S\F\L\050</t>
  </si>
  <si>
    <t>S\S\F\L\051</t>
  </si>
  <si>
    <t>S\S\F\L\052</t>
  </si>
  <si>
    <t>S\S\F\L\053</t>
  </si>
  <si>
    <t>S\S\F\L\054</t>
  </si>
  <si>
    <t>S\S\F\L\055</t>
  </si>
  <si>
    <t>S\S\F\L\066</t>
  </si>
  <si>
    <t>S\S\F\L\067</t>
  </si>
  <si>
    <t>S\S\F\L\068</t>
  </si>
  <si>
    <t>S\S\F\R\076</t>
  </si>
  <si>
    <t>S\S\F\R\077</t>
  </si>
  <si>
    <t>S\S\F\R\078</t>
  </si>
  <si>
    <t>S\S\F\R\079</t>
  </si>
  <si>
    <t>S\S\F\R\080</t>
  </si>
  <si>
    <t>S\S\L\W\086</t>
  </si>
  <si>
    <t>S\S\L\W\087</t>
  </si>
  <si>
    <t>S\S\L\W\088</t>
  </si>
  <si>
    <t>S\S\L\W\089</t>
  </si>
  <si>
    <t>S\S\L\W\090</t>
  </si>
  <si>
    <t>S\S\L\W\091</t>
  </si>
  <si>
    <t>S\S\L\W\093</t>
  </si>
  <si>
    <t>S\S\L\W\094</t>
  </si>
  <si>
    <t>S\S\L\W\095</t>
  </si>
  <si>
    <t>S\S\L\W\096</t>
  </si>
  <si>
    <t>S\S\L\W\097</t>
  </si>
  <si>
    <t>S\S\L\W\098</t>
  </si>
  <si>
    <t>S\S\M\X\051</t>
  </si>
  <si>
    <t>S\S\M\X\058</t>
  </si>
  <si>
    <t>S\S\M\X\059</t>
  </si>
  <si>
    <t>S\S\M\X\060</t>
  </si>
  <si>
    <t>S\S\M\X\061</t>
  </si>
  <si>
    <t>S\S\M\X\062</t>
  </si>
  <si>
    <t>S\S\M\X\063</t>
  </si>
  <si>
    <t>S\S\M\X\064</t>
  </si>
  <si>
    <t>S\S\M\X\065</t>
  </si>
  <si>
    <t>S\S\P\D\056</t>
  </si>
  <si>
    <t>S\S\P\D\057</t>
  </si>
  <si>
    <t>S\S\P\D\061</t>
  </si>
  <si>
    <t>S\S\P\D\062</t>
  </si>
  <si>
    <t>S\S\P\D\063</t>
  </si>
  <si>
    <t>S\S\P\D\064</t>
  </si>
  <si>
    <t>S\S\P\D\065</t>
  </si>
  <si>
    <t>S\S\P\D\066</t>
  </si>
  <si>
    <t>S\S\P\D\067</t>
  </si>
  <si>
    <t>S\S\P\D\068</t>
  </si>
  <si>
    <t>S\S\P\D\069</t>
  </si>
  <si>
    <t>S\S\P\D\070</t>
  </si>
  <si>
    <t>S\S\P\D\071</t>
  </si>
  <si>
    <t>S\S\P\D\072</t>
  </si>
  <si>
    <t>S\S\P\D\073</t>
  </si>
  <si>
    <t>S\S\P\D\074</t>
  </si>
  <si>
    <t>S\S\R\T\01</t>
  </si>
  <si>
    <t>S\S\R\T\02</t>
  </si>
  <si>
    <t>S\S\R\T\03</t>
  </si>
  <si>
    <t>S\S\R\T\04</t>
  </si>
  <si>
    <t>S\S\R\T\05</t>
  </si>
  <si>
    <t>S\S\R\T\06</t>
  </si>
  <si>
    <t>S\S\R\T\07</t>
  </si>
  <si>
    <t>S\S\R\T\08</t>
  </si>
  <si>
    <t>S\S\R\T\09</t>
  </si>
  <si>
    <t>S\S\R\T\10</t>
  </si>
  <si>
    <t>S\YARDLIST\Main Yard\DFR</t>
  </si>
  <si>
    <t>S\YARDLIST\Main Yard\DK1</t>
  </si>
  <si>
    <t>DK1</t>
  </si>
  <si>
    <t>S\YARDLIST\Main Yard\DMR</t>
  </si>
  <si>
    <t>DMR</t>
  </si>
  <si>
    <t>S\YARDLIST\Main Yard\DNW</t>
  </si>
  <si>
    <t>DNW</t>
  </si>
  <si>
    <t>S\YARDLIST\Main Yard\DOL</t>
  </si>
  <si>
    <t>S\YARDLIST\Main Yard\DSF</t>
  </si>
  <si>
    <t>DSF</t>
  </si>
  <si>
    <t>S\YARDLIST\Main Yard\DT1</t>
  </si>
  <si>
    <t>DT1</t>
  </si>
  <si>
    <t>S\YARDLIST\OUTSIDE\ETP</t>
  </si>
  <si>
    <t>ETP</t>
  </si>
  <si>
    <t>S\YARDLIST\OUTSIDE\SEI</t>
  </si>
  <si>
    <t>SEI</t>
  </si>
  <si>
    <t>S\YARDLIST\OUTSIDE\SR1</t>
  </si>
  <si>
    <t>SR1</t>
  </si>
  <si>
    <t>S\YARDLIST\OUTSIDE\SR2</t>
  </si>
  <si>
    <t>SR2</t>
  </si>
  <si>
    <t>S\YARDLIST\OUTSIDE\SR3</t>
  </si>
  <si>
    <t>SR3</t>
  </si>
  <si>
    <t>S\YARDLIST\OUTSIDE\SR4</t>
  </si>
  <si>
    <t>SR4</t>
  </si>
  <si>
    <t>T\D\KC\1\01</t>
  </si>
  <si>
    <t>T\D\KC\1\02</t>
  </si>
  <si>
    <t>T\D\KC\1\03</t>
  </si>
  <si>
    <t>T\D\KC\1\04</t>
  </si>
  <si>
    <t>T\D\KC\2\05</t>
  </si>
  <si>
    <t>T\D\KC\2\06</t>
  </si>
  <si>
    <t>T\D\KC\2\07</t>
  </si>
  <si>
    <t>T\D\KC\2\08</t>
  </si>
  <si>
    <t>T\D\KC\3\09</t>
  </si>
  <si>
    <t>T\D\KC\3\10</t>
  </si>
  <si>
    <t>T\D\KC\3\11</t>
  </si>
  <si>
    <t>T\D\KC\3\12</t>
  </si>
  <si>
    <t>T\D\KC\3\13</t>
  </si>
  <si>
    <t>T\D\P\K\957</t>
  </si>
  <si>
    <t>X\D\A\1\01</t>
  </si>
  <si>
    <t>X\D\A\1\02</t>
  </si>
  <si>
    <t>X\D\A\1\03</t>
  </si>
  <si>
    <t>X\D\A\1\04</t>
  </si>
  <si>
    <t>X\D\A\1\05</t>
  </si>
  <si>
    <t>X\D\A\1\06</t>
  </si>
  <si>
    <t>X\D\A\1\07</t>
  </si>
  <si>
    <t>X\D\A\1\08</t>
  </si>
  <si>
    <t>X\D\A\1\09</t>
  </si>
  <si>
    <t>X\D\A\1\10</t>
  </si>
  <si>
    <t>X\D\A\1\11</t>
  </si>
  <si>
    <t>X\D\A\1\114</t>
  </si>
  <si>
    <t>X\D\A\1\115</t>
  </si>
  <si>
    <t>X\D\A\1\116</t>
  </si>
  <si>
    <t>X\D\A\1\117</t>
  </si>
  <si>
    <t>X\D\A\1\118</t>
  </si>
  <si>
    <t>X\D\A\1\119</t>
  </si>
  <si>
    <t>X\D\A\1\12</t>
  </si>
  <si>
    <t>X\D\A\1\120</t>
  </si>
  <si>
    <t>X\D\A\1\121</t>
  </si>
  <si>
    <t>X\D\A\1\122</t>
  </si>
  <si>
    <t>X\D\A\1\123</t>
  </si>
  <si>
    <t>X\D\A\1\124</t>
  </si>
  <si>
    <t>X\D\A\1\125</t>
  </si>
  <si>
    <t>X\D\A\1\126</t>
  </si>
  <si>
    <t>X\D\A\1\13</t>
  </si>
  <si>
    <t>X\D\A\1\14</t>
  </si>
  <si>
    <t>X\D\A\1\-14</t>
  </si>
  <si>
    <t>X\D\A\1\15</t>
  </si>
  <si>
    <t>X\D\A\1\-15</t>
  </si>
  <si>
    <t>X\D\A\1\16</t>
  </si>
  <si>
    <t>X\D\A\1\-16</t>
  </si>
  <si>
    <t>X\D\A\1\17</t>
  </si>
  <si>
    <t>X\D\A\1\-17</t>
  </si>
  <si>
    <t>X\D\A\1\18</t>
  </si>
  <si>
    <t>X\D\A\1\-18</t>
  </si>
  <si>
    <t>X\D\A\1\19</t>
  </si>
  <si>
    <t>X\D\A\1\-19</t>
  </si>
  <si>
    <t>X\D\A\1\20</t>
  </si>
  <si>
    <t>X\D\A\1\-20</t>
  </si>
  <si>
    <t>X\D\A\1\21</t>
  </si>
  <si>
    <t>X\D\A\1\-21</t>
  </si>
  <si>
    <t>X\D\A\1\22</t>
  </si>
  <si>
    <t>X\D\A\1\-22</t>
  </si>
  <si>
    <t>X\D\A\1\23</t>
  </si>
  <si>
    <t>X\D\A\1\-23</t>
  </si>
  <si>
    <t>X\D\A\1\24</t>
  </si>
  <si>
    <t>X\D\A\1\-24</t>
  </si>
  <si>
    <t>X\D\A\1\25</t>
  </si>
  <si>
    <t>X\D\A\1\-25</t>
  </si>
  <si>
    <t>X\D\A\1\26</t>
  </si>
  <si>
    <t>X\D\A\1\-26</t>
  </si>
  <si>
    <t>X\D\KC\1\01</t>
  </si>
  <si>
    <t>X\D\KC\1\02</t>
  </si>
  <si>
    <t>X\D\KC\1\03</t>
  </si>
  <si>
    <t>X\D\KC\1\04</t>
  </si>
  <si>
    <t>X\D\T\N\901</t>
  </si>
  <si>
    <t>X\D\T\N\902</t>
  </si>
  <si>
    <t>X\D\T\N\903</t>
  </si>
  <si>
    <t>X\D\T\N\904</t>
  </si>
  <si>
    <t>X\D\T\N\905</t>
  </si>
  <si>
    <t>X\D\T\N\906</t>
  </si>
  <si>
    <t>X\D\T\N\907</t>
  </si>
  <si>
    <t>X\D\T\N\908</t>
  </si>
  <si>
    <t>X\D\T\N\909</t>
  </si>
  <si>
    <t>X\D\T\N\910</t>
  </si>
  <si>
    <t>X\D\T\N\911</t>
  </si>
  <si>
    <t>X\D\T\N\912</t>
  </si>
  <si>
    <t>X\D\T\N\913</t>
  </si>
  <si>
    <t>X\G\01</t>
  </si>
  <si>
    <t>X\G\02</t>
  </si>
  <si>
    <t>X\G\03</t>
  </si>
  <si>
    <t>X\G\04</t>
  </si>
  <si>
    <t>X\G\05</t>
  </si>
  <si>
    <t>X\G\06</t>
  </si>
  <si>
    <t>Y\D\C\R\101</t>
  </si>
  <si>
    <t>Y\D\C\R\102</t>
  </si>
  <si>
    <t>Y\D\C\R\103</t>
  </si>
  <si>
    <t>Y\D\C\R\104</t>
  </si>
  <si>
    <t>Y\D\C\R\105</t>
  </si>
  <si>
    <t>Y\D\C\R\106</t>
  </si>
  <si>
    <t>Y\D\C\R\107</t>
  </si>
  <si>
    <t>Y\D\C\R\108</t>
  </si>
  <si>
    <t>Y\D\C\R\109</t>
  </si>
  <si>
    <t>Y\D\C\R\110</t>
  </si>
  <si>
    <t>Y\D\C\R\111</t>
  </si>
  <si>
    <t>Y\D\C\R\112</t>
  </si>
  <si>
    <t>Y\D\C\R\113</t>
  </si>
  <si>
    <t>Y\D\C\R\114</t>
  </si>
  <si>
    <t>Y\D\C\R\115</t>
  </si>
  <si>
    <t>Y\D\C\R\116</t>
  </si>
  <si>
    <t>Y\D\C\R\117</t>
  </si>
  <si>
    <t>Y\D\C\R\118</t>
  </si>
  <si>
    <t>Y\D\C\R\119</t>
  </si>
  <si>
    <t>Y\D\C\R\120</t>
  </si>
  <si>
    <t>Y\D\C\R\121</t>
  </si>
  <si>
    <t>Y\D\C\R\122</t>
  </si>
  <si>
    <t>Y\D\C\R\123</t>
  </si>
  <si>
    <t>Y\D\C\R\124</t>
  </si>
  <si>
    <t>Y\D\C\R\125</t>
  </si>
  <si>
    <t>Y\D\C\R\126</t>
  </si>
  <si>
    <t>Y\D\C\R\127</t>
  </si>
  <si>
    <t>Y\D\C\R\128</t>
  </si>
  <si>
    <t>Y\D\C\R\129</t>
  </si>
  <si>
    <t>Y\D\C\R\130</t>
  </si>
  <si>
    <t>Y\D\C\R\131</t>
  </si>
  <si>
    <t>Y\D\C\R\132</t>
  </si>
  <si>
    <t>Y\D\C\R\133</t>
  </si>
  <si>
    <t>Y\D\C\S\300</t>
  </si>
  <si>
    <t>Y\D\C\S\301</t>
  </si>
  <si>
    <t>Y\D\C\S\302</t>
  </si>
  <si>
    <t>Y\D\C\S\303</t>
  </si>
  <si>
    <t>Y\D\C\S\304</t>
  </si>
  <si>
    <t>Y\D\C\S\305</t>
  </si>
  <si>
    <t>Y\D\C\S\306</t>
  </si>
  <si>
    <t>Y\D\C\S\307</t>
  </si>
  <si>
    <t>Y\D\C\S\308</t>
  </si>
  <si>
    <t>Y\D\C\S\309</t>
  </si>
  <si>
    <t>Y\D\C\S\310</t>
  </si>
  <si>
    <t>Y\D\C\S\311</t>
  </si>
  <si>
    <t>Y\D\C\S\312</t>
  </si>
  <si>
    <t>Y\D\C\S\313</t>
  </si>
  <si>
    <t>Y\D\C\S\314</t>
  </si>
  <si>
    <t>Y\D\C\S\-314</t>
  </si>
  <si>
    <t>Y\D\C\S\314-314</t>
  </si>
  <si>
    <t>314-314</t>
  </si>
  <si>
    <t>Y\D\C\S\314-315</t>
  </si>
  <si>
    <t>314-315</t>
  </si>
  <si>
    <t>Y\D\C\S\314-316</t>
  </si>
  <si>
    <t>314-316</t>
  </si>
  <si>
    <t>Y\D\C\S\314-317</t>
  </si>
  <si>
    <t>314-317</t>
  </si>
  <si>
    <t>Y\D\C\S\314-318</t>
  </si>
  <si>
    <t>314-318</t>
  </si>
  <si>
    <t>Y\D\C\S\314-319</t>
  </si>
  <si>
    <t>314-319</t>
  </si>
  <si>
    <t>Y\D\C\S\314-320</t>
  </si>
  <si>
    <t>314-320</t>
  </si>
  <si>
    <t>Y\D\C\S\314-321</t>
  </si>
  <si>
    <t>314-321</t>
  </si>
  <si>
    <t>Y\D\C\S\314-322</t>
  </si>
  <si>
    <t>314-322</t>
  </si>
  <si>
    <t>Y\D\C\S\314-323</t>
  </si>
  <si>
    <t>314-323</t>
  </si>
  <si>
    <t>Y\D\C\S\315</t>
  </si>
  <si>
    <t>Y\D\C\S\-315</t>
  </si>
  <si>
    <t>Y\D\C\S\316</t>
  </si>
  <si>
    <t>Y\D\C\S\317</t>
  </si>
  <si>
    <t>Y\D\C\S\318</t>
  </si>
  <si>
    <t>Y\D\C\S\319</t>
  </si>
  <si>
    <t>Y\D\C\S\320</t>
  </si>
  <si>
    <t>Y\D\C\S\321</t>
  </si>
  <si>
    <t>Y\D\C\S\322</t>
  </si>
  <si>
    <t>Y\D\C\S\323</t>
  </si>
  <si>
    <t>Y\D\C\S\324</t>
  </si>
  <si>
    <t>Y\D\C\S\325</t>
  </si>
  <si>
    <t>Y\D\C\S\326</t>
  </si>
  <si>
    <t>Y\D\C\S\327</t>
  </si>
  <si>
    <t>Y\D\C\S\328</t>
  </si>
  <si>
    <t>Y\D\C\S\329</t>
  </si>
  <si>
    <t>Y\D\C\S\330</t>
  </si>
  <si>
    <t>Y\D\C\S\331</t>
  </si>
  <si>
    <t>Y\D\C\S\332</t>
  </si>
  <si>
    <t>Y\D\C\S\333</t>
  </si>
  <si>
    <t>Y\D\C\S\334</t>
  </si>
  <si>
    <t>Y\D\C\S\335</t>
  </si>
  <si>
    <t>Y\D\C\S\336</t>
  </si>
  <si>
    <t>Y\D\C\S\337</t>
  </si>
  <si>
    <t>Y\D\C\S\338</t>
  </si>
  <si>
    <t>Y\D\C\S\339</t>
  </si>
  <si>
    <t>Y\D\C\S\340</t>
  </si>
  <si>
    <t>Y\D\C\S\341</t>
  </si>
  <si>
    <t>Y\D\C\S\342</t>
  </si>
  <si>
    <t>Y\D\C\S\343</t>
  </si>
  <si>
    <t>Y\D\C\S\344</t>
  </si>
  <si>
    <t>Y\D\C\S\345</t>
  </si>
  <si>
    <t>Y\D\C\S\346</t>
  </si>
  <si>
    <t>Y\D\C\S\347</t>
  </si>
  <si>
    <t>Y\D\C\S\348</t>
  </si>
  <si>
    <t>Y\D\C\S\349</t>
  </si>
  <si>
    <t>Y\D\C\S\350</t>
  </si>
  <si>
    <t>Y\D\C\S\351</t>
  </si>
  <si>
    <t>Y\D\C\S\352</t>
  </si>
  <si>
    <t>Y\D\C\S\353</t>
  </si>
  <si>
    <t>Y\D\C\S\354</t>
  </si>
  <si>
    <t>Y\D\C\S\355</t>
  </si>
  <si>
    <t>Y\D\C\S\356</t>
  </si>
  <si>
    <t>Y\D\C\S\357</t>
  </si>
  <si>
    <t>Y\D\R\M\801</t>
  </si>
  <si>
    <t>Y\D\R\M\802</t>
  </si>
  <si>
    <t>Y\D\R\M\803</t>
  </si>
  <si>
    <t>Y\D\R\M\804</t>
  </si>
  <si>
    <t>Y\D\R\M\805</t>
  </si>
  <si>
    <t>Y\D\R\M\806</t>
  </si>
  <si>
    <t>Y\D\R\M\807</t>
  </si>
  <si>
    <t>Y\D\R\M\808</t>
  </si>
  <si>
    <t>Y\D\R\M\809</t>
  </si>
  <si>
    <t>Y\D\R\M\810</t>
  </si>
  <si>
    <t>Y\D\R\M\811</t>
  </si>
  <si>
    <t>Y\D\R\M\812</t>
  </si>
  <si>
    <t>Y\D\R\M\813</t>
  </si>
  <si>
    <t>Y\D\R\M\814</t>
  </si>
  <si>
    <t>Y\D\R\M\815</t>
  </si>
  <si>
    <t>Y\D\R\M\816</t>
  </si>
  <si>
    <t>Y\D\R\M\817</t>
  </si>
  <si>
    <t>Y\D\R\M\818</t>
  </si>
  <si>
    <t>Y\D\R\M\819</t>
  </si>
  <si>
    <t>Y\D\R\M\820</t>
  </si>
  <si>
    <t>Y\D\R\M\821</t>
  </si>
  <si>
    <t>Y\D\R\M\822</t>
  </si>
  <si>
    <t>Y\D\R\M\823</t>
  </si>
  <si>
    <t>Y\D\R\M\824</t>
  </si>
  <si>
    <t>Y\D\R\M\825</t>
  </si>
  <si>
    <t>Y\D\R\M\826</t>
  </si>
  <si>
    <t>Y\D\R\M\827</t>
  </si>
  <si>
    <t>Y\D\R\M\828</t>
  </si>
  <si>
    <t>Y\D\R\M\829</t>
  </si>
  <si>
    <t>Y\D\R\M\830</t>
  </si>
  <si>
    <t>Y\D\R\M\831</t>
  </si>
  <si>
    <t>Y\D\R\M\832</t>
  </si>
  <si>
    <t>Y\D\R\R\32</t>
  </si>
  <si>
    <t>Y\D\R\R\601</t>
  </si>
  <si>
    <t>Y\D\R\R\602</t>
  </si>
  <si>
    <t>Y\D\R\R\603</t>
  </si>
  <si>
    <t>Y\D\R\R\604</t>
  </si>
  <si>
    <t>Y\D\R\R\605</t>
  </si>
  <si>
    <t>Y\D\R\R\606</t>
  </si>
  <si>
    <t>Y\D\R\R\607</t>
  </si>
  <si>
    <t>Y\D\R\R\608</t>
  </si>
  <si>
    <t>Y\D\R\R\609</t>
  </si>
  <si>
    <t>Y\D\R\R\610</t>
  </si>
  <si>
    <t>Y\D\R\R\611</t>
  </si>
  <si>
    <t>Y\D\R\R\612</t>
  </si>
  <si>
    <t>Y\D\R\R\613</t>
  </si>
  <si>
    <t>Y\D\R\R\614</t>
  </si>
  <si>
    <t>Y\D\R\R\615</t>
  </si>
  <si>
    <t>Y\D\R\R\616</t>
  </si>
  <si>
    <t>Y\D\R\R\617</t>
  </si>
  <si>
    <t>Y\D\R\R\618</t>
  </si>
  <si>
    <t>Y\D\R\R\619</t>
  </si>
  <si>
    <t>Y\D\R\R\620</t>
  </si>
  <si>
    <t>Y\D\R\R\621</t>
  </si>
  <si>
    <t>Y\D\R\R\622</t>
  </si>
  <si>
    <t>Y\D\R\R\623</t>
  </si>
  <si>
    <t>Y\D\R\R\624</t>
  </si>
  <si>
    <t>Y\D\R\R\625</t>
  </si>
  <si>
    <t>Y\D\R\R\626</t>
  </si>
  <si>
    <t>Y\D\R\R\627</t>
  </si>
  <si>
    <t>Y\D\R\R\628</t>
  </si>
  <si>
    <t>Y\D\R\R\629</t>
  </si>
  <si>
    <t>Y\D\R\R\630</t>
  </si>
  <si>
    <t>Y\D\R\R\631</t>
  </si>
  <si>
    <t>Y\D\R\R\632</t>
  </si>
  <si>
    <t>Y\D\R\R\633</t>
  </si>
  <si>
    <t>Y\D\R\R\634</t>
  </si>
  <si>
    <t>Y\D\R\R\635</t>
  </si>
  <si>
    <t>Y\D\R\R\636</t>
  </si>
  <si>
    <t>Y\D\R\R\637</t>
  </si>
  <si>
    <t>Y\D\R\R\638</t>
  </si>
  <si>
    <t>Y\D\R\R\639</t>
  </si>
  <si>
    <t>Y\D\R\R\640</t>
  </si>
  <si>
    <t>Y\D\R\R\641</t>
  </si>
  <si>
    <t>Y\D\R\R\642</t>
  </si>
  <si>
    <t>Y\D\R\R\643</t>
  </si>
  <si>
    <t>Y\D\R\R\644</t>
  </si>
  <si>
    <t>Y\D\R\R\645</t>
  </si>
  <si>
    <t>Y\D\R\R\646</t>
  </si>
  <si>
    <t>Y\D\R\R\647</t>
  </si>
  <si>
    <t>Y\D\R\R\648</t>
  </si>
  <si>
    <t>Y\D\R\R\649</t>
  </si>
  <si>
    <t>Y\D\R\R\650</t>
  </si>
  <si>
    <t>Y\D\R\R\651</t>
  </si>
  <si>
    <t>Y\D\R\R\652</t>
  </si>
  <si>
    <t>Y\D\R\R\653</t>
  </si>
  <si>
    <t>Y\D\R\R\654</t>
  </si>
  <si>
    <t>Y\D\R\R\655</t>
  </si>
  <si>
    <t>Y\D\R\R\656</t>
  </si>
  <si>
    <t>Y\D\R\R\657</t>
  </si>
  <si>
    <t>Y\D\R\R\658</t>
  </si>
  <si>
    <t>Y\D\R\R\659</t>
  </si>
  <si>
    <t>Y\D\R\R\660</t>
  </si>
  <si>
    <t>Y\D\R\R\661</t>
  </si>
  <si>
    <t>Y\D\R\R\662</t>
  </si>
  <si>
    <t>Y\D\R\R\663</t>
  </si>
  <si>
    <t>Y\D\R\R\664</t>
  </si>
  <si>
    <t>Y\D\R\R\665</t>
  </si>
  <si>
    <t>Y\D\R\R\667</t>
  </si>
  <si>
    <t>Y\D\R\R\668</t>
  </si>
  <si>
    <t>Y\D\R\R\669</t>
  </si>
  <si>
    <t>Y\D\R\R\801</t>
  </si>
  <si>
    <t>Y\D\R\R\802</t>
  </si>
  <si>
    <t>Y\D\R\R\803</t>
  </si>
  <si>
    <t>Y\D\R\R\804</t>
  </si>
  <si>
    <t>Y\D\R\R\805</t>
  </si>
  <si>
    <t>Y\D\R\R\806</t>
  </si>
  <si>
    <t>Y\D\R\R\807</t>
  </si>
  <si>
    <t>Y\D\R\R\808</t>
  </si>
  <si>
    <t>Y\D\R\R\809</t>
  </si>
  <si>
    <t>Y\D\R\R\810</t>
  </si>
  <si>
    <t>Y\D\R\R\811</t>
  </si>
  <si>
    <t>Y\D\R\R\812</t>
  </si>
  <si>
    <t>Y\D\R\R\813</t>
  </si>
  <si>
    <t>Y\D\R\R\814</t>
  </si>
  <si>
    <t>Y\D\R\R\815</t>
  </si>
  <si>
    <t>Y\D\R\R\816</t>
  </si>
  <si>
    <t>Y\D\R\R\817</t>
  </si>
  <si>
    <t>Y\D\R\R\818</t>
  </si>
  <si>
    <t>Y\D\R\R\819</t>
  </si>
  <si>
    <t>Y\D\R\R\820</t>
  </si>
  <si>
    <t>Y\D\R\R\821</t>
  </si>
  <si>
    <t>Y\D\R\R\822</t>
  </si>
  <si>
    <t>Y\D\R\R\823</t>
  </si>
  <si>
    <t>Y\D\R\R\824</t>
  </si>
  <si>
    <t>Y\D\R\R\825</t>
  </si>
  <si>
    <t>Y\D\R\R\826</t>
  </si>
  <si>
    <t>Y\D\R\R\827</t>
  </si>
  <si>
    <t>Y\D\R\R\828</t>
  </si>
  <si>
    <t>Y\D\R\R\829</t>
  </si>
  <si>
    <t>Y\D\R\R\830</t>
  </si>
  <si>
    <t>Y\D\R\R\831</t>
  </si>
  <si>
    <t>Y\D\R\R\832</t>
  </si>
  <si>
    <t>Y\D\R\S\401</t>
  </si>
  <si>
    <t>Y\D\R\S\-401</t>
  </si>
  <si>
    <t>Y\D\R\S\402</t>
  </si>
  <si>
    <t>Y\D\R\S\-402</t>
  </si>
  <si>
    <t>Y\D\R\S\403</t>
  </si>
  <si>
    <t>Y\D\R\S\-403</t>
  </si>
  <si>
    <t>Y\D\R\S\404</t>
  </si>
  <si>
    <t>Y\D\R\S\-404</t>
  </si>
  <si>
    <t>Y\D\R\S\405</t>
  </si>
  <si>
    <t>Y\D\R\S\-405</t>
  </si>
  <si>
    <t>Y\D\R\S\406</t>
  </si>
  <si>
    <t>Y\D\R\S\-406</t>
  </si>
  <si>
    <t>Y\D\R\S\407</t>
  </si>
  <si>
    <t>Y\D\R\S\-407</t>
  </si>
  <si>
    <t>Y\D\R\S\408</t>
  </si>
  <si>
    <t>Y\D\R\S\-408</t>
  </si>
  <si>
    <t>Y\D\R\S\409</t>
  </si>
  <si>
    <t>Y\D\R\S\-409</t>
  </si>
  <si>
    <t>Y\D\R\S\410</t>
  </si>
  <si>
    <t>Y\D\R\S\-410</t>
  </si>
  <si>
    <t>Y\D\R\S\411</t>
  </si>
  <si>
    <t>Y\D\R\S\-411</t>
  </si>
  <si>
    <t>Y\D\R\S\412</t>
  </si>
  <si>
    <t>Y\D\R\S\-412</t>
  </si>
  <si>
    <t>Y\D\R\S\413</t>
  </si>
  <si>
    <t>Y\D\R\S\-413</t>
  </si>
  <si>
    <t>Y\D\R\S\414</t>
  </si>
  <si>
    <t>Y\D\R\S\-414</t>
  </si>
  <si>
    <t>Y\D\R\S\415</t>
  </si>
  <si>
    <t>Y\D\R\S\-415</t>
  </si>
  <si>
    <t>Y\D\R\S\416</t>
  </si>
  <si>
    <t>Y\D\R\S\-416</t>
  </si>
  <si>
    <t>Y\D\R\S\417</t>
  </si>
  <si>
    <t>Y\D\R\S\-417</t>
  </si>
  <si>
    <t>Y\D\R\S\418</t>
  </si>
  <si>
    <t>Y\D\R\S\-418</t>
  </si>
  <si>
    <t>Y\D\R\S\419</t>
  </si>
  <si>
    <t>Y\D\R\S\-419</t>
  </si>
  <si>
    <t>Y\D\R\S\420</t>
  </si>
  <si>
    <t>Y\D\R\S\-420</t>
  </si>
  <si>
    <t>Y\D\R\S\421</t>
  </si>
  <si>
    <t>Y\D\R\S\-421</t>
  </si>
  <si>
    <t>Y\D\R\S\422</t>
  </si>
  <si>
    <t>Y\D\R\S\-422</t>
  </si>
  <si>
    <t>Y\D\R\S\423</t>
  </si>
  <si>
    <t>Y\D\R\S\-423</t>
  </si>
  <si>
    <t>Y\D\R\S\424</t>
  </si>
  <si>
    <t>Y\D\R\S\-424</t>
  </si>
  <si>
    <t>Y\D\R\S\425</t>
  </si>
  <si>
    <t>Y\D\R\S\-425</t>
  </si>
  <si>
    <t>Y\D\R\S\426</t>
  </si>
  <si>
    <t>Y\D\R\S\-426</t>
  </si>
  <si>
    <t>Y\D\R\S\427</t>
  </si>
  <si>
    <t>Y\D\R\S\-427</t>
  </si>
  <si>
    <t>Y\D\R\S\428</t>
  </si>
  <si>
    <t>Y\D\R\S\-428</t>
  </si>
  <si>
    <t>Y\D\R\S\429</t>
  </si>
  <si>
    <t>Y\D\R\S\-429</t>
  </si>
  <si>
    <t>Y\D\R\S\430</t>
  </si>
  <si>
    <t>Y\D\R\S\-430</t>
  </si>
  <si>
    <t>Y\D\R\S\431</t>
  </si>
  <si>
    <t>Y\D\R\S\-431</t>
  </si>
  <si>
    <t>Y\D\R\S\432</t>
  </si>
  <si>
    <t>Y\D\R\S\-432</t>
  </si>
  <si>
    <t>Y\D\R\S\433</t>
  </si>
  <si>
    <t>Y\D\R\S\-433</t>
  </si>
  <si>
    <t>Y\D\R\S\434</t>
  </si>
  <si>
    <t>Y\D\R\S\-434</t>
  </si>
  <si>
    <t>Y\D\R\S\435</t>
  </si>
  <si>
    <t>Y\D\R\S\-435</t>
  </si>
  <si>
    <t>Y\D\R\S\436</t>
  </si>
  <si>
    <t>Y\D\R\S\-436</t>
  </si>
  <si>
    <t>Y\D\R\S\437</t>
  </si>
  <si>
    <t>Y\D\R\S\-437</t>
  </si>
  <si>
    <t>Y\D\R\S\438</t>
  </si>
  <si>
    <t>Y\D\R\S\-438</t>
  </si>
  <si>
    <t>Y\D\R\S\439</t>
  </si>
  <si>
    <t>Y\D\R\S\-439</t>
  </si>
  <si>
    <t>Y\D\R\S\440</t>
  </si>
  <si>
    <t>Y\D\R\S\-440</t>
  </si>
  <si>
    <t>Y\D\R\S\441</t>
  </si>
  <si>
    <t>Y\D\R\S\-441</t>
  </si>
  <si>
    <t>Y\D\R\S\442</t>
  </si>
  <si>
    <t>Y\D\R\S\-442</t>
  </si>
  <si>
    <t>Y\D\R\S\443</t>
  </si>
  <si>
    <t>Y\D\R\S\-443</t>
  </si>
  <si>
    <t>Y\D\R\S\444</t>
  </si>
  <si>
    <t>Y\D\R\S\-444</t>
  </si>
  <si>
    <t>Y\D\R\S\445</t>
  </si>
  <si>
    <t>Y\D\R\S\-445</t>
  </si>
  <si>
    <t>Y\D\R\S\446</t>
  </si>
  <si>
    <t>Y\D\R\S\-446</t>
  </si>
  <si>
    <t>Y\D\R\S\447</t>
  </si>
  <si>
    <t>Y\D\R\S\-447</t>
  </si>
  <si>
    <t>Y\D\R\S\448</t>
  </si>
  <si>
    <t>Y\D\R\S\-448</t>
  </si>
  <si>
    <t>Y\D\R\S\449</t>
  </si>
  <si>
    <t>Y\D\R\S\-449</t>
  </si>
  <si>
    <t>Y\D\R\S\450</t>
  </si>
  <si>
    <t>Y\D\R\S\-450</t>
  </si>
  <si>
    <t>Y\D\R\S\451</t>
  </si>
  <si>
    <t>Y\D\R\S\-451</t>
  </si>
  <si>
    <t>Y\D\R\S\452</t>
  </si>
  <si>
    <t>Y\D\R\S\-452</t>
  </si>
  <si>
    <t>Y\D\R\S\453</t>
  </si>
  <si>
    <t>Y\D\R\S\-453</t>
  </si>
  <si>
    <t>Y\D\R\S\454</t>
  </si>
  <si>
    <t>Y\D\R\S\-454</t>
  </si>
  <si>
    <t>Y\D\R\S\455</t>
  </si>
  <si>
    <t>Y\D\R\S\-455</t>
  </si>
  <si>
    <t>Y\D\R\S\456</t>
  </si>
  <si>
    <t>Y\D\R\S\-456</t>
  </si>
  <si>
    <t>Y\D\R\S\457</t>
  </si>
  <si>
    <t>Y\D\R\S\-457</t>
  </si>
  <si>
    <t>Y\D\R\S\458</t>
  </si>
  <si>
    <t>Y\D\R\S\-458</t>
  </si>
  <si>
    <t>Y\D\R\S\459</t>
  </si>
  <si>
    <t>Y\D\R\S\-459</t>
  </si>
  <si>
    <t>Y\D\R\S\460</t>
  </si>
  <si>
    <t>Y\D\R\S\-460</t>
  </si>
  <si>
    <t>Y\D\R\S\461</t>
  </si>
  <si>
    <t>Y\D\R\S\-461</t>
  </si>
  <si>
    <t>Y\D\R\S\462</t>
  </si>
  <si>
    <t>Y\D\R\S\-462</t>
  </si>
  <si>
    <t>Y\D\R\S\463</t>
  </si>
  <si>
    <t>Y\D\R\S\-463</t>
  </si>
  <si>
    <t>Y\D\R\S\464</t>
  </si>
  <si>
    <t>Y\D\R\S\-464</t>
  </si>
  <si>
    <t>Y\D\R\S\465</t>
  </si>
  <si>
    <t>Y\D\R\S\-465</t>
  </si>
  <si>
    <t>Y\D\R\S\466</t>
  </si>
  <si>
    <t>Y\D\R\S\-466</t>
  </si>
  <si>
    <t>Y\D\T\R\134</t>
  </si>
  <si>
    <t>Y\D\T\R\135</t>
  </si>
  <si>
    <t>Y\D\T\R\136</t>
  </si>
  <si>
    <t>Y\D\T\R\137</t>
  </si>
  <si>
    <t>Y\D\T\R\138</t>
  </si>
  <si>
    <t>Y\D\T\R\139</t>
  </si>
  <si>
    <t>Y\D\T\R\140</t>
  </si>
  <si>
    <t>Y\D\T\R\141</t>
  </si>
  <si>
    <t>Y\D\T\R\142</t>
  </si>
  <si>
    <t>Y\D\T\R\143</t>
  </si>
  <si>
    <t>Y\D\T\R\144</t>
  </si>
  <si>
    <t>Y\D\T\R\145</t>
  </si>
  <si>
    <t>Y\D\T\R\146</t>
  </si>
  <si>
    <t>Y\D\T\R\147</t>
  </si>
  <si>
    <t>Y\D\T\R\148</t>
  </si>
  <si>
    <t>Y\D\T\R\149</t>
  </si>
  <si>
    <t>Y\D\T\R\150</t>
  </si>
  <si>
    <t>Y\D\T\R\151</t>
  </si>
  <si>
    <t>Y\D\T\R\152</t>
  </si>
  <si>
    <t>Y\D\T\R\153</t>
  </si>
  <si>
    <t>Z\C\P\R\001</t>
  </si>
  <si>
    <t>Z\C\P\R\002</t>
  </si>
  <si>
    <t>Z\C\P\R\003</t>
  </si>
  <si>
    <t>Z\C\P\R\004</t>
  </si>
  <si>
    <t>Z\C\P\R\005</t>
  </si>
  <si>
    <t>Z\C\P\R\006</t>
  </si>
  <si>
    <t>Z\C\P\R\007</t>
  </si>
  <si>
    <t>Z\C\P\R\008</t>
  </si>
  <si>
    <t>Z\C\P\R\009</t>
  </si>
  <si>
    <t>Z\C\P\R\010</t>
  </si>
  <si>
    <t>Z\C\P\R\011</t>
  </si>
  <si>
    <t>Z\C\P\R\012</t>
  </si>
  <si>
    <t>Z\C\P\R\013</t>
  </si>
  <si>
    <t>Z\C\P\R\014</t>
  </si>
  <si>
    <t>Z\C\P\R\015</t>
  </si>
  <si>
    <t>Z\C\P\R\016</t>
  </si>
  <si>
    <t>Z\C\P\R\017</t>
  </si>
  <si>
    <t>Z\C\P\R\018</t>
  </si>
  <si>
    <t>Z\C\P\R\019</t>
  </si>
  <si>
    <t>Z\C\P\R\020</t>
  </si>
  <si>
    <t>Z\C\P\R\021</t>
  </si>
  <si>
    <t>Z\C\P\R\022</t>
  </si>
  <si>
    <t>Z\C\P\R\023</t>
  </si>
  <si>
    <t>Z\C\P\R\024</t>
  </si>
  <si>
    <t>Z\C\P\R\025</t>
  </si>
  <si>
    <t>Z\D\B\R\013</t>
  </si>
  <si>
    <t>Z\D\B\R\014</t>
  </si>
  <si>
    <t>Z\D\B\R\015</t>
  </si>
  <si>
    <t>Z\D\B\R\12A</t>
  </si>
  <si>
    <t>Z\D\B\S\001</t>
  </si>
  <si>
    <t>Z\D\B\S\002</t>
  </si>
  <si>
    <t>Z\D\B\S\003</t>
  </si>
  <si>
    <t>Z\D\B\S\004</t>
  </si>
  <si>
    <t>Z\D\B\S\016</t>
  </si>
  <si>
    <t>Z\D\B\S\017</t>
  </si>
  <si>
    <t>Z\D\B\S\018</t>
  </si>
  <si>
    <t>Z\D\B\S\019</t>
  </si>
  <si>
    <t>Z\D\B\S\020</t>
  </si>
  <si>
    <t>Z\D\B\S\021</t>
  </si>
  <si>
    <t>Z\D\B\S\022</t>
  </si>
  <si>
    <t>Z\D\B\S\023</t>
  </si>
  <si>
    <t>Z\D\B\S\301</t>
  </si>
  <si>
    <t>Z\D\B\S\302</t>
  </si>
  <si>
    <t>Z\D\B\S\303</t>
  </si>
  <si>
    <t>Z\D\B\S\FEED</t>
  </si>
  <si>
    <t>Z\D\F\2\334</t>
  </si>
  <si>
    <t>Z\D\F\2\335</t>
  </si>
  <si>
    <t>Z\D\F\2\336</t>
  </si>
  <si>
    <t>Z\D\F\2\337</t>
  </si>
  <si>
    <t>Z\D\F\2\338</t>
  </si>
  <si>
    <t>Z\D\F\2\339</t>
  </si>
  <si>
    <t>Z\D\F\2\340</t>
  </si>
  <si>
    <t>Z\D\F\2\341</t>
  </si>
  <si>
    <t>Z\D\F\2\342</t>
  </si>
  <si>
    <t>Z\D\F\2\343</t>
  </si>
  <si>
    <t>Z\D\F\2\344</t>
  </si>
  <si>
    <t>Z\D\F\2\345</t>
  </si>
  <si>
    <t>Z\D\F\2\346</t>
  </si>
  <si>
    <t>Z\D\F\2\347</t>
  </si>
  <si>
    <t>Z\D\F\2\348</t>
  </si>
  <si>
    <t>Z\D\F\2\349</t>
  </si>
  <si>
    <t>Z\D\F\2\350</t>
  </si>
  <si>
    <t>Z\D\F\5\351</t>
  </si>
  <si>
    <t>Z\D\F\C\331</t>
  </si>
  <si>
    <t>Z\D\F\C\332</t>
  </si>
  <si>
    <t>Z\D\F\C\333</t>
  </si>
  <si>
    <t>Z\D\F\L\050</t>
  </si>
  <si>
    <t>Z\D\F\L\051</t>
  </si>
  <si>
    <t>Z\D\F\L\052</t>
  </si>
  <si>
    <t>Z\D\F\L\053</t>
  </si>
  <si>
    <t>Z\D\F\L\054</t>
  </si>
  <si>
    <t>Z\D\F\L\055</t>
  </si>
  <si>
    <t>Z\D\F\L\056</t>
  </si>
  <si>
    <t>Z\D\F\L\057</t>
  </si>
  <si>
    <t>Z\D\F\L\058</t>
  </si>
  <si>
    <t>Z\D\F\L\059</t>
  </si>
  <si>
    <t>Z\D\F\N\325</t>
  </si>
  <si>
    <t>Z\D\F\N\326</t>
  </si>
  <si>
    <t>Z\D\F\N\327</t>
  </si>
  <si>
    <t>Z\D\F\N\328</t>
  </si>
  <si>
    <t>Z\D\F\N\329</t>
  </si>
  <si>
    <t>Z\D\F\N\330</t>
  </si>
  <si>
    <t>Z\D\F\U\353</t>
  </si>
  <si>
    <t>Z\D\F\U\354</t>
  </si>
  <si>
    <t>Z\D\F\U\355</t>
  </si>
  <si>
    <t>Z\D\F\U\356</t>
  </si>
  <si>
    <t>Z\D\F\U\358</t>
  </si>
  <si>
    <t>Z\D\F\U\359</t>
  </si>
  <si>
    <t>Z\D\F\U\360</t>
  </si>
  <si>
    <t>Z\D\F\U\361</t>
  </si>
  <si>
    <t>Z\D\F\U\362</t>
  </si>
  <si>
    <t>Z\D\F\U\363</t>
  </si>
  <si>
    <t>Z\D\F\U\RAMP</t>
  </si>
  <si>
    <t>Z\D\G\1\078</t>
  </si>
  <si>
    <t>Z\D\G\1\079</t>
  </si>
  <si>
    <t>Z\D\G\1\080</t>
  </si>
  <si>
    <t>Z\D\G\1\081</t>
  </si>
  <si>
    <t>Z\D\G\1\082</t>
  </si>
  <si>
    <t>Z\D\G\1\083</t>
  </si>
  <si>
    <t>Z\D\G\1\084</t>
  </si>
  <si>
    <t>Z\D\G\1\085</t>
  </si>
  <si>
    <t>Z\D\G\1\086</t>
  </si>
  <si>
    <t>Z\D\G\1\087</t>
  </si>
  <si>
    <t>Z\D\G\1\088</t>
  </si>
  <si>
    <t>Z\D\G\1\089</t>
  </si>
  <si>
    <t>Z\D\G\1\090</t>
  </si>
  <si>
    <t>Z\D\G\1\091</t>
  </si>
  <si>
    <t>Z\D\G\2\092</t>
  </si>
  <si>
    <t>Z\D\G\2\093</t>
  </si>
  <si>
    <t>Z\D\G\2\094</t>
  </si>
  <si>
    <t>Z\D\G\2\095</t>
  </si>
  <si>
    <t>Z\D\G\2\096</t>
  </si>
  <si>
    <t>Z\D\G\2\097</t>
  </si>
  <si>
    <t>Z\D\G\2\098</t>
  </si>
  <si>
    <t>Z\D\G\2\099</t>
  </si>
  <si>
    <t>Z\D\G\2\100</t>
  </si>
  <si>
    <t>Z\D\G\2\101</t>
  </si>
  <si>
    <t>Z\D\G\2\102</t>
  </si>
  <si>
    <t>Z\D\G\2\103</t>
  </si>
  <si>
    <t>Z\D\G\2\104</t>
  </si>
  <si>
    <t>Z\D\G\2\105</t>
  </si>
  <si>
    <t>Z\D\G\2\106</t>
  </si>
  <si>
    <t>Z\D\G\2\107</t>
  </si>
  <si>
    <t>Z\D\G\2\108</t>
  </si>
  <si>
    <t>Z\D\G\2\109</t>
  </si>
  <si>
    <t>Z\D\G\2\110</t>
  </si>
  <si>
    <t>Z\D\G\2\111</t>
  </si>
  <si>
    <t>Z\D\G\2\112</t>
  </si>
  <si>
    <t>Z\D\G\2\113</t>
  </si>
  <si>
    <t>Z\D\G\2\114</t>
  </si>
  <si>
    <t>Z\D\G\2\115</t>
  </si>
  <si>
    <t>Z\D\G\2\116</t>
  </si>
  <si>
    <t>Z\D\G\2\117</t>
  </si>
  <si>
    <t>Z\D\G\2\118</t>
  </si>
  <si>
    <t>Z\D\G\2\119</t>
  </si>
  <si>
    <t>Z\D\G\2\120</t>
  </si>
  <si>
    <t>Z\D\G\2\121</t>
  </si>
  <si>
    <t>Z\D\G\2\122</t>
  </si>
  <si>
    <t>Z\D\G\2\123</t>
  </si>
  <si>
    <t>Z\D\G\2\124</t>
  </si>
  <si>
    <t>Z\D\G\2\125</t>
  </si>
  <si>
    <t>Z\D\G\2\126</t>
  </si>
  <si>
    <t>Z\D\G\2\127</t>
  </si>
  <si>
    <t>Z\D\G\2\128</t>
  </si>
  <si>
    <t>Z\D\G\2\129</t>
  </si>
  <si>
    <t>Z\D\G\3\132</t>
  </si>
  <si>
    <t>Z\D\G\3\133</t>
  </si>
  <si>
    <t>Z\D\G\3\134</t>
  </si>
  <si>
    <t>Z\D\G\3\135</t>
  </si>
  <si>
    <t>Z\D\G\3\136</t>
  </si>
  <si>
    <t>Z\D\G\3\137</t>
  </si>
  <si>
    <t>Z\D\G\3\138</t>
  </si>
  <si>
    <t>Z\D\G\3\139</t>
  </si>
  <si>
    <t>Z\D\G\4\140</t>
  </si>
  <si>
    <t>Z\D\G\4\141</t>
  </si>
  <si>
    <t>Z\D\G\4\142</t>
  </si>
  <si>
    <t>Z\D\G\4\143</t>
  </si>
  <si>
    <t>Z\D\G\4\144</t>
  </si>
  <si>
    <t>Z\D\G\4\145</t>
  </si>
  <si>
    <t>Z\D\G\4\146</t>
  </si>
  <si>
    <t>Z\D\G\4\147</t>
  </si>
  <si>
    <t>Z\D\G\4\148</t>
  </si>
  <si>
    <t>Z\D\G\4\149</t>
  </si>
  <si>
    <t>Z\D\G\5\150</t>
  </si>
  <si>
    <t>Z\D\G\5\151</t>
  </si>
  <si>
    <t>Z\D\G\5\152</t>
  </si>
  <si>
    <t>Z\D\G\5\153</t>
  </si>
  <si>
    <t>Z\D\G\5\154</t>
  </si>
  <si>
    <t>Z\D\G\5\155</t>
  </si>
  <si>
    <t>Z\D\G\5\156</t>
  </si>
  <si>
    <t>Z\D\G\5\157</t>
  </si>
  <si>
    <t>Z\D\G\5\158</t>
  </si>
  <si>
    <t>Z\D\G\O\063</t>
  </si>
  <si>
    <t>Z\D\G\O\064</t>
  </si>
  <si>
    <t>Z\D\G\O\065</t>
  </si>
  <si>
    <t>Z\D\G\O\066</t>
  </si>
  <si>
    <t>Z\D\G\O\067</t>
  </si>
  <si>
    <t>Z\D\G\O\068</t>
  </si>
  <si>
    <t>Z\D\G\O\069</t>
  </si>
  <si>
    <t>Z\D\G\O\070</t>
  </si>
  <si>
    <t>Z\D\G\O\071</t>
  </si>
  <si>
    <t>Z\D\G\O\072</t>
  </si>
  <si>
    <t>Z\D\G\O\073</t>
  </si>
  <si>
    <t>Z\D\G\O\074</t>
  </si>
  <si>
    <t>Z\D\I\R\007</t>
  </si>
  <si>
    <t>Z\D\I\R\008</t>
  </si>
  <si>
    <t>Z\D\I\R\009</t>
  </si>
  <si>
    <t>Z\D\I\R\304</t>
  </si>
  <si>
    <t>Z\D\I\R\305</t>
  </si>
  <si>
    <t>Z\D\I\R\306</t>
  </si>
  <si>
    <t>Z\D\I\R\307</t>
  </si>
  <si>
    <t>Z\D\I\S\011</t>
  </si>
  <si>
    <t>Z\D\I\S\012</t>
  </si>
  <si>
    <t>Z\D\I\S\10A</t>
  </si>
  <si>
    <t>Z\D\I\S\10B</t>
  </si>
  <si>
    <t>Z\D\I\S\DUMMY</t>
  </si>
  <si>
    <t>DUMMY</t>
  </si>
  <si>
    <t>Z\D\M\D\200</t>
  </si>
  <si>
    <t>Z\D\M\D\201</t>
  </si>
  <si>
    <t>Z\D\M\D\202</t>
  </si>
  <si>
    <t>Z\D\M\D\203</t>
  </si>
  <si>
    <t>Z\D\M\P\204</t>
  </si>
  <si>
    <t>Z\D\M\P\205</t>
  </si>
  <si>
    <t>Z\D\M\P\206</t>
  </si>
  <si>
    <t>Z\D\M\P\207</t>
  </si>
  <si>
    <t>Z\D\M\P\208</t>
  </si>
  <si>
    <t>Z\D\M\P\209</t>
  </si>
  <si>
    <t>Z\D\M\P\210</t>
  </si>
  <si>
    <t>Z\D\M\P\211</t>
  </si>
  <si>
    <t>Z\D\M\P\212</t>
  </si>
  <si>
    <t>Z\D\M\P\213</t>
  </si>
  <si>
    <t>Z\D\M\P\214</t>
  </si>
  <si>
    <t>Z\D\M\P\215</t>
  </si>
  <si>
    <t>Z\D\M\P\216</t>
  </si>
  <si>
    <t>Z\D\M\P\217</t>
  </si>
  <si>
    <t>Z\D\M\P\GAS DOCK</t>
  </si>
  <si>
    <t>Z\D\M\S\241</t>
  </si>
  <si>
    <t>Z\D\M\S\242</t>
  </si>
  <si>
    <t>Z\D\M\S\243</t>
  </si>
  <si>
    <t>Z\D\M\S\244</t>
  </si>
  <si>
    <t>Z\D\M\S\245</t>
  </si>
  <si>
    <t>Z\D\M\S\246</t>
  </si>
  <si>
    <t>Z\D\P\D\223</t>
  </si>
  <si>
    <t>Z\D\P\D\224</t>
  </si>
  <si>
    <t>Z\D\P\D\225</t>
  </si>
  <si>
    <t>Z\D\P\D\226</t>
  </si>
  <si>
    <t>Z\D\P\D\227</t>
  </si>
  <si>
    <t>Z\D\P\D\228</t>
  </si>
  <si>
    <t>Z\D\P\D\229</t>
  </si>
  <si>
    <t>Z\D\P\D\230</t>
  </si>
  <si>
    <t>Z\D\P\D\231</t>
  </si>
  <si>
    <t>Z\D\P\D\232</t>
  </si>
  <si>
    <t>Z\D\P\D\233</t>
  </si>
  <si>
    <t>Z\D\P\D\234</t>
  </si>
  <si>
    <t>Z\D\P\D\235</t>
  </si>
  <si>
    <t>Z\D\P\D\236</t>
  </si>
  <si>
    <t>Z\D\P\D\237</t>
  </si>
  <si>
    <t>Z\D\P\D\308</t>
  </si>
  <si>
    <t>Z\D\P\D\309</t>
  </si>
  <si>
    <t>Z\D\P\D\310</t>
  </si>
  <si>
    <t>Z\D\P\D\311</t>
  </si>
  <si>
    <t>Z\D\P\D\34A</t>
  </si>
  <si>
    <t>Z\D\P\S\160</t>
  </si>
  <si>
    <t>Z\D\P\S\161</t>
  </si>
  <si>
    <t>Z\D\P\S\162</t>
  </si>
  <si>
    <t>Z\D\P\S\163</t>
  </si>
  <si>
    <t>Z\D\P\S\164</t>
  </si>
  <si>
    <t>Z\D\P\S\165</t>
  </si>
  <si>
    <t>Z\D\P\S\166</t>
  </si>
  <si>
    <t>Z\D\P\S\167</t>
  </si>
  <si>
    <t>Z\D\P\S\168</t>
  </si>
  <si>
    <t>Z\D\P\S\169</t>
  </si>
  <si>
    <t>Z\D\P\S\170</t>
  </si>
  <si>
    <t>Z\D\P\S\171</t>
  </si>
  <si>
    <t>Z\D\P\S\172</t>
  </si>
  <si>
    <t>Z\D\P\S\173</t>
  </si>
  <si>
    <t>Z\D\P\S\174</t>
  </si>
  <si>
    <t>Z\D\P\S\175</t>
  </si>
  <si>
    <t>Z\D\P\S\176</t>
  </si>
  <si>
    <t>Z\D\P\S\177</t>
  </si>
  <si>
    <t>Z\D\P\S\178</t>
  </si>
  <si>
    <t>Z\D\P\S\179</t>
  </si>
  <si>
    <t>Z\D\P\S\180</t>
  </si>
  <si>
    <t>Z\D\P\S\181</t>
  </si>
  <si>
    <t>Z\D\P\S\182</t>
  </si>
  <si>
    <t>Z\D\P\S\183</t>
  </si>
  <si>
    <t>Z\D\P\S\184</t>
  </si>
  <si>
    <t>Z\D\P\S\185</t>
  </si>
  <si>
    <t>Z\D\P\S\186</t>
  </si>
  <si>
    <t>Z\D\P\S\187</t>
  </si>
  <si>
    <t>Z\D\P\S\188</t>
  </si>
  <si>
    <t>Z\D\P\S\189</t>
  </si>
  <si>
    <t>Z\D\P\S\190</t>
  </si>
  <si>
    <t>Z\D\P\S\191</t>
  </si>
  <si>
    <t>Z\D\P\S\192</t>
  </si>
  <si>
    <t>Z\D\P\S\193</t>
  </si>
  <si>
    <t>Z\D\P\S\194</t>
  </si>
  <si>
    <t>Z\D\P\S\195</t>
  </si>
  <si>
    <t>Z\D\P\S\196</t>
  </si>
  <si>
    <t>Z\D\P\S\197</t>
  </si>
  <si>
    <t>Z\D\P\S\198</t>
  </si>
  <si>
    <t>Z\D\P\S\199</t>
  </si>
  <si>
    <t>Z\D\S\L\01</t>
  </si>
  <si>
    <t>Z\D\S\L\02</t>
  </si>
  <si>
    <t>Z\D\S\L\03</t>
  </si>
  <si>
    <t>Z\D\S\L\04</t>
  </si>
  <si>
    <t>Z\D\S\L\05</t>
  </si>
  <si>
    <t>Z\D\S\L\06</t>
  </si>
  <si>
    <t>Z\D\S\L\07</t>
  </si>
  <si>
    <t>Z\D\S\L\08</t>
  </si>
  <si>
    <t>Z\D\S\L\09</t>
  </si>
  <si>
    <t>Z\D\S\L\10</t>
  </si>
  <si>
    <t>Z\D\S\L\11</t>
  </si>
  <si>
    <t>Z\D\S\L\12</t>
  </si>
  <si>
    <t>Z\D\S\L\13</t>
  </si>
  <si>
    <t>Z\D\S\L\14</t>
  </si>
  <si>
    <t>Z\D\S\L\15</t>
  </si>
  <si>
    <t>Z\D\S\L\16</t>
  </si>
  <si>
    <t>Z\D\S\L\17</t>
  </si>
  <si>
    <t>Z\D\S\L\18</t>
  </si>
  <si>
    <t>Z\D\S\L\19</t>
  </si>
  <si>
    <t>Z\D\S\L\20</t>
  </si>
  <si>
    <t>Z\D\T\N\400</t>
  </si>
  <si>
    <t>Z\D\T\N\401</t>
  </si>
  <si>
    <t>Z\D\T\N\402</t>
  </si>
  <si>
    <t>Z\D\T\N\403</t>
  </si>
  <si>
    <t>Z\D\T\N\404</t>
  </si>
  <si>
    <t>Z\D\T\N\405</t>
  </si>
  <si>
    <t>Z\D\T\N\406</t>
  </si>
  <si>
    <t>Z\D\T\N\407</t>
  </si>
  <si>
    <t>Z\D\T\N\408</t>
  </si>
  <si>
    <t>Z\D\T\N\409</t>
  </si>
  <si>
    <t>Z\D\T\N\410</t>
  </si>
  <si>
    <t>Z\D\T\N\411</t>
  </si>
  <si>
    <t>Z\D\T\N\412</t>
  </si>
  <si>
    <t>Z\D\T\N\413</t>
  </si>
  <si>
    <t>Z\D\T\N\414</t>
  </si>
  <si>
    <t>Z\D\T\N\415</t>
  </si>
  <si>
    <t>Z\D\T\N\416</t>
  </si>
  <si>
    <t>Z\D\T\N\417</t>
  </si>
  <si>
    <t>Z\D\T\N\418</t>
  </si>
  <si>
    <t>Z\D\T\N\419</t>
  </si>
  <si>
    <t>Z\D\T\N\420</t>
  </si>
  <si>
    <t>Z\D\T\N\421</t>
  </si>
  <si>
    <t>Z\D\T\N\422</t>
  </si>
  <si>
    <t>Z\D\T\N\423</t>
  </si>
  <si>
    <t>Z\D\T\N\424</t>
  </si>
  <si>
    <t>Z\D\T\N\425</t>
  </si>
  <si>
    <t>Z\D\T\N\426</t>
  </si>
  <si>
    <t>Z\D\T\N\427</t>
  </si>
  <si>
    <t>Z\D\T\N\428</t>
  </si>
  <si>
    <t>Z\D\T\N\429</t>
  </si>
  <si>
    <t>Z\D\T\N\430</t>
  </si>
  <si>
    <t>Z\D\T\N\431</t>
  </si>
  <si>
    <t>Z\D\T\N\432</t>
  </si>
  <si>
    <t>Z\D\T\N\433</t>
  </si>
  <si>
    <t>Z\D\T\N\434</t>
  </si>
  <si>
    <t>Z\D\T\N\435</t>
  </si>
  <si>
    <t>Z\D\T\N\436</t>
  </si>
  <si>
    <t>Z\D\T\N\437</t>
  </si>
  <si>
    <t>Z\D\T\N\438</t>
  </si>
  <si>
    <t>Z\D\T\N\439</t>
  </si>
  <si>
    <t>Z\D\T\N\440</t>
  </si>
  <si>
    <t>Z\D\T\N\441</t>
  </si>
  <si>
    <t>Z\D\T\N\442</t>
  </si>
  <si>
    <t>Z\D\T\N\443</t>
  </si>
  <si>
    <t>Z\D\T\N\444</t>
  </si>
  <si>
    <t>Z\D\T\N\445</t>
  </si>
  <si>
    <t>Z\D\T\N\446</t>
  </si>
  <si>
    <t>Z\D\T\N\447</t>
  </si>
  <si>
    <t>Z\D\T\N\448</t>
  </si>
  <si>
    <t>Z\D\T\N\449</t>
  </si>
  <si>
    <t>Z\D\T\N\450</t>
  </si>
  <si>
    <t>Z\D\T\N\451</t>
  </si>
  <si>
    <t>Z\D\T\N\452</t>
  </si>
  <si>
    <t>Z\D\T\N\453</t>
  </si>
  <si>
    <t>Z\D\T\N\454</t>
  </si>
  <si>
    <t>Z\D\T\N\455</t>
  </si>
  <si>
    <t>Z\D\T\N\456</t>
  </si>
  <si>
    <t>Z\D\T\N\457</t>
  </si>
  <si>
    <t>Z\D\T\N\458</t>
  </si>
  <si>
    <t>Z\D\T\N\459</t>
  </si>
  <si>
    <t>Z\D\T\N\460</t>
  </si>
  <si>
    <t>Z\D\T\N\461</t>
  </si>
  <si>
    <t>Z\D\T\N\462</t>
  </si>
  <si>
    <t>Z\D\T\N\463</t>
  </si>
  <si>
    <t>Z\D\T\N\464</t>
  </si>
  <si>
    <t>Z\D\T\N\465</t>
  </si>
  <si>
    <t>Z\D\T\N\466</t>
  </si>
  <si>
    <t>Z\D\T\N\467</t>
  </si>
  <si>
    <t>Z\D\T\N\468</t>
  </si>
  <si>
    <t>Z\D\T\N\469</t>
  </si>
  <si>
    <t>Z\D\T\P\601</t>
  </si>
  <si>
    <t>Z\D\T\P\602</t>
  </si>
  <si>
    <t>Z\D\T\P\603</t>
  </si>
  <si>
    <t>Z\D\T\P\604</t>
  </si>
  <si>
    <t>Z\D\T\P\605</t>
  </si>
  <si>
    <t>Z\D\T\P\606</t>
  </si>
  <si>
    <t>Z\D\T\P\607</t>
  </si>
  <si>
    <t>Z\D\T\P\608</t>
  </si>
  <si>
    <t>Z\D\T\P\609</t>
  </si>
  <si>
    <t>Z\D\T\P\610</t>
  </si>
  <si>
    <t>Z\D\T\P\611</t>
  </si>
  <si>
    <t>Z\D\T\P\612</t>
  </si>
  <si>
    <t>Z\D\T\P\613</t>
  </si>
  <si>
    <t>Z\D\W\D\621</t>
  </si>
  <si>
    <t>Z\D\W\D\622</t>
  </si>
  <si>
    <t>Z\D\W\D\623</t>
  </si>
  <si>
    <t>Z\D\W\D\624</t>
  </si>
  <si>
    <t>Z\D\W\D\625</t>
  </si>
  <si>
    <t>Z\D\W\D\626</t>
  </si>
  <si>
    <t>Z\D\W\D\627</t>
  </si>
  <si>
    <t>Z\D\W\D\628</t>
  </si>
  <si>
    <t>Z\D\W\D\629</t>
  </si>
  <si>
    <t>Z\D\W\D\630</t>
  </si>
  <si>
    <t>Z\D\W\D\631</t>
  </si>
  <si>
    <t>Z\D\W\D\632</t>
  </si>
  <si>
    <t>Z\D\W\D\633</t>
  </si>
  <si>
    <t>Z\D\W\D\634</t>
  </si>
  <si>
    <t>Z\E\I\PK\01</t>
  </si>
  <si>
    <t>Z\E\I\PK\02</t>
  </si>
  <si>
    <t>Z\E\I\PK\03</t>
  </si>
  <si>
    <t>Z\E\I\PK\04</t>
  </si>
  <si>
    <t>Z\E\I\PK\05</t>
  </si>
  <si>
    <t>Z\E\I\PK\06</t>
  </si>
  <si>
    <t>Z\E\I\PK\07</t>
  </si>
  <si>
    <t>Z\E\I\PK\08</t>
  </si>
  <si>
    <t>Z\E\I\PK\09</t>
  </si>
  <si>
    <t>Z\E\I\PK\10</t>
  </si>
  <si>
    <t>Z\E\I\PK\11</t>
  </si>
  <si>
    <t>Z\E\I\PK\12</t>
  </si>
  <si>
    <t>Z\E\I\PK\13</t>
  </si>
  <si>
    <t>Z\E\I\PK\14</t>
  </si>
  <si>
    <t>Z\E\I\PK\15</t>
  </si>
  <si>
    <t>Z\E\I\PK\16</t>
  </si>
  <si>
    <t>Z\E\I\PK\17</t>
  </si>
  <si>
    <t>Z\E\I\PK\18</t>
  </si>
  <si>
    <t>Z\E\I\PK\19</t>
  </si>
  <si>
    <t>Z\E\I\PK\20</t>
  </si>
  <si>
    <t>Z\E\I\PK\21</t>
  </si>
  <si>
    <t>Z\E\I\PK\22</t>
  </si>
  <si>
    <t>Z\E\I\PK\23</t>
  </si>
  <si>
    <t>Z\E\I\PK\24</t>
  </si>
  <si>
    <t>Z\E\I\PK\25</t>
  </si>
  <si>
    <t>Z\E\I\PK\26</t>
  </si>
  <si>
    <t>Z\E\I\PK\27</t>
  </si>
  <si>
    <t>Z\E\I\PK\28</t>
  </si>
  <si>
    <t>Z\E\I\PK\29</t>
  </si>
  <si>
    <t>Z\E\I\PK\30</t>
  </si>
  <si>
    <t>Z\E\I\PK\31</t>
  </si>
  <si>
    <t>Z\F\5\S\516</t>
  </si>
  <si>
    <t>Z\F\5\S\517</t>
  </si>
  <si>
    <t>Z\F\5\S\518</t>
  </si>
  <si>
    <t>Z\F\5\S\521</t>
  </si>
  <si>
    <t>Z\F\5\S\522</t>
  </si>
  <si>
    <t>Z\F\5\S\523</t>
  </si>
  <si>
    <t>Z\F\5\S\524</t>
  </si>
  <si>
    <t>Z\F\5\S\525</t>
  </si>
  <si>
    <t>Z\F\5\S\526</t>
  </si>
  <si>
    <t>Z\F\5\S\527</t>
  </si>
  <si>
    <t>Z\F\5\S\528</t>
  </si>
  <si>
    <t>Z\F\5\S\529</t>
  </si>
  <si>
    <t>Z\F\5\S\530</t>
  </si>
  <si>
    <t>Z\F\5\S\531</t>
  </si>
  <si>
    <t>Z\F\5\S\532</t>
  </si>
  <si>
    <t>Z\F\5\S\533</t>
  </si>
  <si>
    <t>Z\F\5\S\534</t>
  </si>
  <si>
    <t>Z\F\5\S\535</t>
  </si>
  <si>
    <t>Z\F\5\S\536</t>
  </si>
  <si>
    <t>Z\F\5\S\537</t>
  </si>
  <si>
    <t>Z\F\5\S\538</t>
  </si>
  <si>
    <t>Z\F\5\S\539</t>
  </si>
  <si>
    <t>Z\F\5\S\540</t>
  </si>
  <si>
    <t>Z\F\5\S\541</t>
  </si>
  <si>
    <t>Z\F\5\S\542</t>
  </si>
  <si>
    <t>Z\F\5\S\543</t>
  </si>
  <si>
    <t>Z\F\5\S\544</t>
  </si>
  <si>
    <t>Z\F\5\S\545</t>
  </si>
  <si>
    <t>Z\F\5\S\546</t>
  </si>
  <si>
    <t>Z\F\5\S\547</t>
  </si>
  <si>
    <t>Z\F\5\S\548</t>
  </si>
  <si>
    <t>Z\F\5\S\549</t>
  </si>
  <si>
    <t>Z\F\5\S\550</t>
  </si>
  <si>
    <t>Z\F\5\S\551</t>
  </si>
  <si>
    <t>Z\F\5\S\552</t>
  </si>
  <si>
    <t>Z\F\5\S\553</t>
  </si>
  <si>
    <t>Z\F\5\S\554</t>
  </si>
  <si>
    <t>Z\F\5\S\555</t>
  </si>
  <si>
    <t>Z\F\5\S\556</t>
  </si>
  <si>
    <t>Z\F\5\S\557</t>
  </si>
  <si>
    <t>Z\F\5\S\558</t>
  </si>
  <si>
    <t>Z\F\5\S\559</t>
  </si>
  <si>
    <t>Z\F\5\S\560</t>
  </si>
  <si>
    <t>Z\F\5\S\561</t>
  </si>
  <si>
    <t>Z\F\5\S\562</t>
  </si>
  <si>
    <t>Z\F\5\S\563</t>
  </si>
  <si>
    <t>Z\F\5\S\564</t>
  </si>
  <si>
    <t>Z\F\5\S\565</t>
  </si>
  <si>
    <t>Z\F\5\S\566</t>
  </si>
  <si>
    <t>Z\F\5\S\567</t>
  </si>
  <si>
    <t>Z\F\5\S\568</t>
  </si>
  <si>
    <t>Z\F\5\S\569</t>
  </si>
  <si>
    <t>Z\F\5\S\570</t>
  </si>
  <si>
    <t>Z\F\5\S\571</t>
  </si>
  <si>
    <t>Z\F\5\S\572</t>
  </si>
  <si>
    <t>Z\F\5\S\573</t>
  </si>
  <si>
    <t>Z\F\5\S\574</t>
  </si>
  <si>
    <t>Z\F\5\S\575</t>
  </si>
  <si>
    <t>Z\F\5\S\576</t>
  </si>
  <si>
    <t>Z\F\5\S\577</t>
  </si>
  <si>
    <t>Z\F\5\S\578</t>
  </si>
  <si>
    <t>Z\F\5\S\579</t>
  </si>
  <si>
    <t>Z\F\5\S\580</t>
  </si>
  <si>
    <t>Z\F\5\S\581</t>
  </si>
  <si>
    <t>Z\F\5\S\582</t>
  </si>
  <si>
    <t>Z\F\5\S\583</t>
  </si>
  <si>
    <t>Z\F\5\S\584</t>
  </si>
  <si>
    <t>Z\F\5\S\585</t>
  </si>
  <si>
    <t>Z\F\5\S\586</t>
  </si>
  <si>
    <t>Z\F\5\S\587</t>
  </si>
  <si>
    <t>Z\F\5\S\588</t>
  </si>
  <si>
    <t>Z\F\R\G\001</t>
  </si>
  <si>
    <t>Z\F\R\G\002</t>
  </si>
  <si>
    <t>Z\F\R\G\003</t>
  </si>
  <si>
    <t>Z\F\R\G\004</t>
  </si>
  <si>
    <t>Z\F\R\G\005</t>
  </si>
  <si>
    <t>Z\F\R\G\006</t>
  </si>
  <si>
    <t>Z\F\R\G\007</t>
  </si>
  <si>
    <t>Z\F\R\G\008</t>
  </si>
  <si>
    <t>Z\F\R\G\009</t>
  </si>
  <si>
    <t>Z\F\R\G\010</t>
  </si>
  <si>
    <t>Z\F\R\G\011</t>
  </si>
  <si>
    <t>Z\F\R\G\012</t>
  </si>
  <si>
    <t>Z\F\R\G\017</t>
  </si>
  <si>
    <t>Z\F\R\G\018</t>
  </si>
  <si>
    <t>Z\F\R\G\019</t>
  </si>
  <si>
    <t>Z\F\R\G\020</t>
  </si>
  <si>
    <t>Z\F\R\G\021</t>
  </si>
  <si>
    <t>Z\F\R\G\022</t>
  </si>
  <si>
    <t>Z\F\R\G\023</t>
  </si>
  <si>
    <t>Z\F\R\G\024</t>
  </si>
  <si>
    <t>Z\F\R\G\025</t>
  </si>
  <si>
    <t>Z\F\R\G\026</t>
  </si>
  <si>
    <t>Z\F\R\G\027</t>
  </si>
  <si>
    <t>Z\F\R\G\028</t>
  </si>
  <si>
    <t>Z\F\R\G\029</t>
  </si>
  <si>
    <t>Z\F\R\G\030</t>
  </si>
  <si>
    <t>Z\F\R\R\031</t>
  </si>
  <si>
    <t>Z\F\R\R\033</t>
  </si>
  <si>
    <t>Z\M\T\S\108</t>
  </si>
  <si>
    <t>Z\M\T\S\109</t>
  </si>
  <si>
    <t>Z\M\T\S\110</t>
  </si>
  <si>
    <t>Z\M\T\S\111</t>
  </si>
  <si>
    <t>Z\M\T\S\112</t>
  </si>
  <si>
    <t>Z\M\T\S\113</t>
  </si>
  <si>
    <t>Z\M\T\S\114</t>
  </si>
  <si>
    <t>Z\M\T\S\115</t>
  </si>
  <si>
    <t>Z\M\T\S\116</t>
  </si>
  <si>
    <t>Z\M\T\S\117 heb-qfix</t>
  </si>
  <si>
    <t>Z\M\T\S\118-pky-qfix</t>
  </si>
  <si>
    <t>Z\M\T\S\119</t>
  </si>
  <si>
    <t>Z\M\T\S\120</t>
  </si>
  <si>
    <t>Z\M\T\S\121</t>
  </si>
  <si>
    <t>Z\M\T\S\122</t>
  </si>
  <si>
    <t>Z\M\T\S\123</t>
  </si>
  <si>
    <t>Z\M\T\S\124</t>
  </si>
  <si>
    <t>Z\M\T\S\125</t>
  </si>
  <si>
    <t>Z\M\T\S\126</t>
  </si>
  <si>
    <t>Z\M\T\S\127</t>
  </si>
  <si>
    <t>Z\O\B\1\006</t>
  </si>
  <si>
    <t>Z\O\B\1\007</t>
  </si>
  <si>
    <t>Z\O\B\1\008</t>
  </si>
  <si>
    <t>Z\O\B\1\009</t>
  </si>
  <si>
    <t>Z\O\B\1\010</t>
  </si>
  <si>
    <t>Z\O\B\1\011</t>
  </si>
  <si>
    <t>Z\O\B\1\012</t>
  </si>
  <si>
    <t>Z\O\B\1\013</t>
  </si>
  <si>
    <t>Z\O\B\1\014</t>
  </si>
  <si>
    <t>Z\O\B\1\015</t>
  </si>
  <si>
    <t>Z\O\B\1\016</t>
  </si>
  <si>
    <t>Z\O\K\D\101</t>
  </si>
  <si>
    <t>Z\O\K\D\102</t>
  </si>
  <si>
    <t>Z\O\K\D\103</t>
  </si>
  <si>
    <t>Z\O\K\D\104</t>
  </si>
  <si>
    <t>Z\O\K\D\105</t>
  </si>
  <si>
    <t>Z\O\K\D\106</t>
  </si>
  <si>
    <t>Z\O\K\D\107</t>
  </si>
  <si>
    <t>Z\O\K\D\108</t>
  </si>
  <si>
    <t>Z\O\K\D\109</t>
  </si>
  <si>
    <t>Z\O\K\D\110</t>
  </si>
  <si>
    <t>Z\O\K\D\111</t>
  </si>
  <si>
    <t>Z\O\K\D\112</t>
  </si>
  <si>
    <t>Z\O\K\D\113</t>
  </si>
  <si>
    <t>Z\O\K\D\114</t>
  </si>
  <si>
    <t>Z\O\K\D\115</t>
  </si>
  <si>
    <t>Z\O\K\D\116</t>
  </si>
  <si>
    <t>Z\O\K\D\117</t>
  </si>
  <si>
    <t>Z\O\K\D\118</t>
  </si>
  <si>
    <t>Z\O\K\D\119</t>
  </si>
  <si>
    <t>Z\O\K\D\120</t>
  </si>
  <si>
    <t>Z\O\K\D\121</t>
  </si>
  <si>
    <t>Z\O\K\D\122</t>
  </si>
  <si>
    <t>Z\O\K\D\123</t>
  </si>
  <si>
    <t>Z\O\K\D\124</t>
  </si>
  <si>
    <t>Z\O\K\D\125</t>
  </si>
  <si>
    <t>Z\O\K\D\126</t>
  </si>
  <si>
    <t>Z\O\K\D\127</t>
  </si>
  <si>
    <t>Z\O\K\D\128</t>
  </si>
  <si>
    <t>Z\O\K\D\129</t>
  </si>
  <si>
    <t>Z\O\K\D\130</t>
  </si>
  <si>
    <t>Z\O\K\D\131</t>
  </si>
  <si>
    <t>Z\O\K\D\132</t>
  </si>
  <si>
    <t>Z\O\K\D\133</t>
  </si>
  <si>
    <t>Z\O\K\D\134</t>
  </si>
  <si>
    <t>Z\O\K\F\135</t>
  </si>
  <si>
    <t>Z\O\K\F\136</t>
  </si>
  <si>
    <t>Z\O\K\F\137</t>
  </si>
  <si>
    <t>Z\O\K\F\138</t>
  </si>
  <si>
    <t>Z\O\K\F\139</t>
  </si>
  <si>
    <t>Z\O\K\F\140</t>
  </si>
  <si>
    <t>Z\O\K\F\141</t>
  </si>
  <si>
    <t>Z\O\K\F\142</t>
  </si>
  <si>
    <t>Z\O\K\F\143</t>
  </si>
  <si>
    <t>Z\O\K\F\144</t>
  </si>
  <si>
    <t>Z\O\K\F\145</t>
  </si>
  <si>
    <t>Z\O\K\F\146</t>
  </si>
  <si>
    <t>Z\O\K\F\147</t>
  </si>
  <si>
    <t>Z\O\K\F\148</t>
  </si>
  <si>
    <t>Z\O\K\F\149</t>
  </si>
  <si>
    <t>Z\O\K\F\150</t>
  </si>
  <si>
    <t>Z\O\K\F\151</t>
  </si>
  <si>
    <t>Z\O\K\F\152</t>
  </si>
  <si>
    <t>Z\O\K\F\153</t>
  </si>
  <si>
    <t>Z\O\K\F\154</t>
  </si>
  <si>
    <t>Z\O\K\F\155</t>
  </si>
  <si>
    <t>Z\O\K\F\156</t>
  </si>
  <si>
    <t>Z\O\K\F\157</t>
  </si>
  <si>
    <t>Z\O\K\F\158</t>
  </si>
  <si>
    <t>Z\O\K\F\159</t>
  </si>
  <si>
    <t>Z\O\K\F\160</t>
  </si>
  <si>
    <t>Z\O\K\F\161</t>
  </si>
  <si>
    <t>Z\O\K\F\162</t>
  </si>
  <si>
    <t>Z\O\K\F\163</t>
  </si>
  <si>
    <t>Z\O\K\F\164</t>
  </si>
  <si>
    <t>Z\O\KC\1\01</t>
  </si>
  <si>
    <t>Z\O\KC\1\02</t>
  </si>
  <si>
    <t>Z\O\KC\1\03</t>
  </si>
  <si>
    <t>Z\O\KC\1\04</t>
  </si>
  <si>
    <t>Z\O\KC\2\05</t>
  </si>
  <si>
    <t>Z\O\KC\2\06</t>
  </si>
  <si>
    <t>Z\O\KC\2\07</t>
  </si>
  <si>
    <t>Z\O\KC\2\08</t>
  </si>
  <si>
    <t>Z\O\KC\3\09</t>
  </si>
  <si>
    <t>Z\O\KC\3\10</t>
  </si>
  <si>
    <t>Z\O\KC\3\11</t>
  </si>
  <si>
    <t>Z\O\KC\3\12</t>
  </si>
  <si>
    <t>Z\O\KC\3\13</t>
  </si>
  <si>
    <t>Z\O\M\1\301</t>
  </si>
  <si>
    <t>Z\O\M\1\302</t>
  </si>
  <si>
    <t>Z\O\M\1\303</t>
  </si>
  <si>
    <t>Z\O\M\1\304</t>
  </si>
  <si>
    <t>Z\O\M\1\305</t>
  </si>
  <si>
    <t>Z\O\M\1\306</t>
  </si>
  <si>
    <t>Z\O\M\1\307</t>
  </si>
  <si>
    <t>Z\O\M\1\308</t>
  </si>
  <si>
    <t>Z\O\M\1\309</t>
  </si>
  <si>
    <t>Z\O\M\1\310</t>
  </si>
  <si>
    <t>Z\O\M\2\311</t>
  </si>
  <si>
    <t>Z\O\M\2\312</t>
  </si>
  <si>
    <t>Z\O\M\2\313</t>
  </si>
  <si>
    <t>Z\O\M\2\314</t>
  </si>
  <si>
    <t>Z\O\M\2\315</t>
  </si>
  <si>
    <t>Z\O\M\3\316</t>
  </si>
  <si>
    <t>Z\O\M\3\317</t>
  </si>
  <si>
    <t>Z\O\M\3\318</t>
  </si>
  <si>
    <t>Z\O\M\3\319</t>
  </si>
  <si>
    <t>Z\O\M\3\320</t>
  </si>
  <si>
    <t>Z\O\M\3\321</t>
  </si>
  <si>
    <t>Z\O\M\4\322</t>
  </si>
  <si>
    <t>Z\O\M\4\323</t>
  </si>
  <si>
    <t>Z\O\M\4\324</t>
  </si>
  <si>
    <t>Z\O\M\4\325</t>
  </si>
  <si>
    <t>Z\O\S\1\100</t>
  </si>
  <si>
    <t>Z\O\S\1\102</t>
  </si>
  <si>
    <t>Z\O\S\1\103</t>
  </si>
  <si>
    <t>Z\O\S\1\104</t>
  </si>
  <si>
    <t>Z\O\S\1\105</t>
  </si>
  <si>
    <t>Z\O\S\1\106</t>
  </si>
  <si>
    <t>Z\O\S\1\107</t>
  </si>
  <si>
    <t>Z\O\S\1\108</t>
  </si>
  <si>
    <t>Z\O\S\1\109</t>
  </si>
  <si>
    <t>Z\O\S\1\111</t>
  </si>
  <si>
    <t>Z\O\S\1\114</t>
  </si>
  <si>
    <t>Z\O\S\2\117</t>
  </si>
  <si>
    <t>Z\O\S\2\118</t>
  </si>
  <si>
    <t>Z\O\S\2\120</t>
  </si>
  <si>
    <t>Z\O\S\2\121</t>
  </si>
  <si>
    <t>Z\O\Seasonal\1\002</t>
  </si>
  <si>
    <t>Z\O\Seasonal\1\003</t>
  </si>
  <si>
    <t>Z\O\Seasonal\1\004</t>
  </si>
  <si>
    <t>Z\P\C\H\001</t>
  </si>
  <si>
    <t>Z\P\C\H\002</t>
  </si>
  <si>
    <t>Z\P\C\H\003</t>
  </si>
  <si>
    <t>Z\P\C\H\004</t>
  </si>
  <si>
    <t>Z\P\C\H\005</t>
  </si>
  <si>
    <t>Z\P\C\H\006</t>
  </si>
  <si>
    <t>Z\P\C\H\007</t>
  </si>
  <si>
    <t>Z\P\C\H\008</t>
  </si>
  <si>
    <t>Z\P\C\H\009</t>
  </si>
  <si>
    <t>Z\P\C\H\010</t>
  </si>
  <si>
    <t>Z\P\C\H\011</t>
  </si>
  <si>
    <t>Z\P\C\H\012</t>
  </si>
  <si>
    <t>Z\P\C\H\013</t>
  </si>
  <si>
    <t>Z\P\C\H\014</t>
  </si>
  <si>
    <t>Z\P\C\H\015</t>
  </si>
  <si>
    <t>Z\P\C\H\016</t>
  </si>
  <si>
    <t>Z\P\C\H\017</t>
  </si>
  <si>
    <t>Z\P\C\H\018</t>
  </si>
  <si>
    <t>Z\P\C\H\019</t>
  </si>
  <si>
    <t>Z\P\C\H\020</t>
  </si>
  <si>
    <t>Z\P\C\H\021</t>
  </si>
  <si>
    <t>Z\P\C\H\022</t>
  </si>
  <si>
    <t>Z\P\C\H\023</t>
  </si>
  <si>
    <t>Z\P\C\H\024</t>
  </si>
  <si>
    <t>Z\P\C\H\025</t>
  </si>
  <si>
    <t>Z\P\C\H\026</t>
  </si>
  <si>
    <t>Z\P\C\H\027</t>
  </si>
  <si>
    <t>Z\P\C\H\028</t>
  </si>
  <si>
    <t>Z\P\C\H\029</t>
  </si>
  <si>
    <t>Z\P\C\H\030</t>
  </si>
  <si>
    <t>Z\P\C\H\031</t>
  </si>
  <si>
    <t>Z\P\C\H\032</t>
  </si>
  <si>
    <t>Z\P\C\H\033</t>
  </si>
  <si>
    <t>Z\P\C\H\034</t>
  </si>
  <si>
    <t>Z\P\C\H\035</t>
  </si>
  <si>
    <t>Z\P\C\H\036</t>
  </si>
  <si>
    <t>Z\P\C\H\037</t>
  </si>
  <si>
    <t>Z\P\C\H\038</t>
  </si>
  <si>
    <t>Z\P\C\H\039</t>
  </si>
  <si>
    <t>Z\P\C\H\040</t>
  </si>
  <si>
    <t>Z\P\C\H\041</t>
  </si>
  <si>
    <t>Z\P\C\H\042</t>
  </si>
  <si>
    <t>Z\P\C\H\043</t>
  </si>
  <si>
    <t>Z\P\C\H\044</t>
  </si>
  <si>
    <t>Z\P\C\H\045</t>
  </si>
  <si>
    <t>Z\P\C\H\046</t>
  </si>
  <si>
    <t>Z\P\C\H\047</t>
  </si>
  <si>
    <t>Z\P\C\H\048</t>
  </si>
  <si>
    <t>Z\P\C\H\049</t>
  </si>
  <si>
    <t>Z\P\C\H\050</t>
  </si>
  <si>
    <t>Z\P\C\H\051</t>
  </si>
  <si>
    <t>Z\P\C\H\052</t>
  </si>
  <si>
    <t>Z\P\C\H\053</t>
  </si>
  <si>
    <t>Z\P\C\H\054</t>
  </si>
  <si>
    <t>Z\P\C\H\055</t>
  </si>
  <si>
    <t>Z\P\C\H\056</t>
  </si>
  <si>
    <t>Z\P\C\H\057</t>
  </si>
  <si>
    <t>Z\P\C\H\058</t>
  </si>
  <si>
    <t>Z\P\C\H\059</t>
  </si>
  <si>
    <t>Z\P\C\H\060</t>
  </si>
  <si>
    <t>Z\P\C\H\061</t>
  </si>
  <si>
    <t>Z\P\C\H\062</t>
  </si>
  <si>
    <t>Z\P\C\H\063</t>
  </si>
  <si>
    <t>Z\P\C\H\064</t>
  </si>
  <si>
    <t>Z\P\C\H\065</t>
  </si>
  <si>
    <t>Z\P\C\H\066</t>
  </si>
  <si>
    <t>Z\P\C\H\067</t>
  </si>
  <si>
    <t>Z\P\C\H\068</t>
  </si>
  <si>
    <t>Z\P\C\H\069</t>
  </si>
  <si>
    <t>Z\P\C\H\070</t>
  </si>
  <si>
    <t>Z\P\C\H\071</t>
  </si>
  <si>
    <t>Z\P\C\H\072</t>
  </si>
  <si>
    <t>Z\P\C\H\073</t>
  </si>
  <si>
    <t>Z\P\C\H\074</t>
  </si>
  <si>
    <t>Z\P\C\H\075</t>
  </si>
  <si>
    <t>Z\P\C\H\076</t>
  </si>
  <si>
    <t>Z\P\C\H\077</t>
  </si>
  <si>
    <t>Z\P\C\H\078</t>
  </si>
  <si>
    <t>Z\P\C\H\079</t>
  </si>
  <si>
    <t>Z\P\C\H\080</t>
  </si>
  <si>
    <t>Z\P\C\H\081</t>
  </si>
  <si>
    <t>Z\P\M\S\001</t>
  </si>
  <si>
    <t>Z\P\R\X\001</t>
  </si>
  <si>
    <t>Z\P\R\X\002</t>
  </si>
  <si>
    <t>Z\P\R\X\003</t>
  </si>
  <si>
    <t>Z\P\R\X\004</t>
  </si>
  <si>
    <t>Z\P\R\X\005</t>
  </si>
  <si>
    <t>Z\P\S\P\001</t>
  </si>
  <si>
    <t>Z\P\S\P\002</t>
  </si>
  <si>
    <t>Z\P\S\P\003</t>
  </si>
  <si>
    <t>Z\P\S\P\004</t>
  </si>
  <si>
    <t>Z\P\S\P\005</t>
  </si>
  <si>
    <t>Z\P\S\P\006</t>
  </si>
  <si>
    <t>Z\P\S\P\009</t>
  </si>
  <si>
    <t>Z\P\S\P\012</t>
  </si>
  <si>
    <t>Z\P\S\P\013</t>
  </si>
  <si>
    <t>Z\P\T\N\001</t>
  </si>
  <si>
    <t>Z\P\T\N\002</t>
  </si>
  <si>
    <t>Z\P\T\N\003</t>
  </si>
  <si>
    <t>Z\P\T\N\004</t>
  </si>
  <si>
    <t>Z\P\T\N\005</t>
  </si>
  <si>
    <t>Z\P\T\N\006</t>
  </si>
  <si>
    <t>Z\P\T\N\007</t>
  </si>
  <si>
    <t>Z\P\T\N\008</t>
  </si>
  <si>
    <t>Z\P\T\N\009</t>
  </si>
  <si>
    <t>Z\P\T\N\010</t>
  </si>
  <si>
    <t>Z\P\T\N\011</t>
  </si>
  <si>
    <t>Z\P\T\N\012</t>
  </si>
  <si>
    <t>Z\P\T\N\013</t>
  </si>
  <si>
    <t>Z\P\T\N\014</t>
  </si>
  <si>
    <t>Z\P\T\N\015</t>
  </si>
  <si>
    <t>Z\P\T\N\016</t>
  </si>
  <si>
    <t>Z\P\T\N\017</t>
  </si>
  <si>
    <t>Z\P\T\N\018</t>
  </si>
  <si>
    <t>Z\P\T\N\019</t>
  </si>
  <si>
    <t>Z\P\T\N\020</t>
  </si>
  <si>
    <t>Z\S\D\1\002</t>
  </si>
  <si>
    <t>Z\S\D\1\003</t>
  </si>
  <si>
    <t>Z\S\D\1\004</t>
  </si>
  <si>
    <t>Z\S\D\1\005</t>
  </si>
  <si>
    <t>Z\S\D\1\006</t>
  </si>
  <si>
    <t>Z\S\D\1\007</t>
  </si>
  <si>
    <t>Z\S\D\1\008</t>
  </si>
  <si>
    <t>Z\S\D\1\009</t>
  </si>
  <si>
    <t>Z\S\D\1\010</t>
  </si>
  <si>
    <t>Z\S\D\1\011</t>
  </si>
  <si>
    <t>Z\S\D\1\012</t>
  </si>
  <si>
    <t>Z\S\D\1\013</t>
  </si>
  <si>
    <t>Z\S\D\1\014</t>
  </si>
  <si>
    <t>Z\S\D\1\015</t>
  </si>
  <si>
    <t>Z\S\D\1\016</t>
  </si>
  <si>
    <t>Z\S\D\1\017</t>
  </si>
  <si>
    <t>Z\S\D\1\018</t>
  </si>
  <si>
    <t>Z\S\D\1\019</t>
  </si>
  <si>
    <t>Z\S\D\1\020</t>
  </si>
  <si>
    <t>Z\S\D\1\021</t>
  </si>
  <si>
    <t>Z\S\D\1\022</t>
  </si>
  <si>
    <t>Z\S\D\1\023</t>
  </si>
  <si>
    <t>Z\S\D\1\024</t>
  </si>
  <si>
    <t>Z\S\D\1\025</t>
  </si>
  <si>
    <t>Z\S\D\1\A111</t>
  </si>
  <si>
    <t>A111</t>
  </si>
  <si>
    <t>Z\S\D\1\A1234</t>
  </si>
  <si>
    <t>A1234</t>
  </si>
  <si>
    <t>Z\S\D\2\026</t>
  </si>
  <si>
    <t>Z\S\D\2\027</t>
  </si>
  <si>
    <t>Z\S\D\2\028</t>
  </si>
  <si>
    <t>Z\S\D\2\029</t>
  </si>
  <si>
    <t>Z\S\D\2\030</t>
  </si>
  <si>
    <t>Z\S\D\2\031</t>
  </si>
  <si>
    <t>Z\S\D\2\032</t>
  </si>
  <si>
    <t>Z\S\D\B\1\001</t>
  </si>
  <si>
    <t>Z\S\D\B\1\002</t>
  </si>
  <si>
    <t>Z\S\F\L\041</t>
  </si>
  <si>
    <t>Z\S\F\L\042</t>
  </si>
  <si>
    <t>Z\S\F\L\043</t>
  </si>
  <si>
    <t>Z\S\F\L\044</t>
  </si>
  <si>
    <t>Z\S\F\L\045</t>
  </si>
  <si>
    <t>Z\S\F\L\046</t>
  </si>
  <si>
    <t>Z\S\F\L\047</t>
  </si>
  <si>
    <t>Z\S\F\L\048</t>
  </si>
  <si>
    <t>Z\S\F\L\049</t>
  </si>
  <si>
    <t>Z\S\F\L\050</t>
  </si>
  <si>
    <t>Z\S\F\L\051</t>
  </si>
  <si>
    <t>Z\S\F\L\052</t>
  </si>
  <si>
    <t>Z\S\F\L\053</t>
  </si>
  <si>
    <t>Z\S\F\L\054</t>
  </si>
  <si>
    <t>Z\S\F\L\055</t>
  </si>
  <si>
    <t>Z\S\F\L\056</t>
  </si>
  <si>
    <t>Z\S\F\L\057</t>
  </si>
  <si>
    <t>Z\S\F\L\058</t>
  </si>
  <si>
    <t>Z\S\F\L\059</t>
  </si>
  <si>
    <t>Z\S\F\L\060</t>
  </si>
  <si>
    <t>Z\S\F\L\061</t>
  </si>
  <si>
    <t>Z\S\F\L\062</t>
  </si>
  <si>
    <t>Z\S\F\L\063</t>
  </si>
  <si>
    <t>Z\S\F\L\064</t>
  </si>
  <si>
    <t>Z\S\F\L\065</t>
  </si>
  <si>
    <t>Z\S\F\R\075</t>
  </si>
  <si>
    <t>Z\S\F\R\076</t>
  </si>
  <si>
    <t>Z\S\F\R\077</t>
  </si>
  <si>
    <t>Z\S\F\R\078</t>
  </si>
  <si>
    <t>Z\S\F\R\079</t>
  </si>
  <si>
    <t>Z\S\F\R\080</t>
  </si>
  <si>
    <t>Z\S\L\W\086</t>
  </si>
  <si>
    <t>Z\S\L\W\087</t>
  </si>
  <si>
    <t>Z\S\L\W\088</t>
  </si>
  <si>
    <t>Z\S\L\W\089</t>
  </si>
  <si>
    <t>Z\S\L\W\090</t>
  </si>
  <si>
    <t>Z\S\L\W\091</t>
  </si>
  <si>
    <t>Z\S\L\W\092</t>
  </si>
  <si>
    <t>Z\S\L\W\093</t>
  </si>
  <si>
    <t>Z\S\L\W\094</t>
  </si>
  <si>
    <t>Z\S\L\W\095</t>
  </si>
  <si>
    <t>Z\S\L\W\096</t>
  </si>
  <si>
    <t>Z\S\L\W\097</t>
  </si>
  <si>
    <t>Z\S\M\X\033</t>
  </si>
  <si>
    <t>Z\S\M\X\034</t>
  </si>
  <si>
    <t>Z\S\M\X\035</t>
  </si>
  <si>
    <t>Z\S\M\X\036</t>
  </si>
  <si>
    <t>Z\S\M\X\037</t>
  </si>
  <si>
    <t>Z\S\M\X\038</t>
  </si>
  <si>
    <t>Z\S\M\X\039</t>
  </si>
  <si>
    <t>Z\S\M\X\040</t>
  </si>
  <si>
    <t>Z\S\P\D\066</t>
  </si>
  <si>
    <t>Z\S\P\D\067</t>
  </si>
  <si>
    <t>Z\S\P\D\068</t>
  </si>
  <si>
    <t>Z\S\P\D\069</t>
  </si>
  <si>
    <t>Z\S\P\D\070</t>
  </si>
  <si>
    <t>Z\S\P\D\071</t>
  </si>
  <si>
    <t>Z\S\P\D\072</t>
  </si>
  <si>
    <t>Z\S\P\D\073</t>
  </si>
  <si>
    <t>Z\S\P\D\074</t>
  </si>
  <si>
    <t>C\L\780</t>
  </si>
  <si>
    <t>C\L\780a</t>
  </si>
  <si>
    <t>780a</t>
  </si>
  <si>
    <t>C\L\781</t>
  </si>
  <si>
    <t>C\L\-781</t>
  </si>
  <si>
    <t>C\L\782</t>
  </si>
  <si>
    <t>C\L\-782</t>
  </si>
  <si>
    <t>C\L\783</t>
  </si>
  <si>
    <t>C\L\-783</t>
  </si>
  <si>
    <t>C\L\784</t>
  </si>
  <si>
    <t>C\L\-784</t>
  </si>
  <si>
    <t>C\L\785</t>
  </si>
  <si>
    <t>C\L\-785</t>
  </si>
  <si>
    <t>C\L\786</t>
  </si>
  <si>
    <t>C\L\-786</t>
  </si>
  <si>
    <t>C\L\787</t>
  </si>
  <si>
    <t>C\L\-787</t>
  </si>
  <si>
    <t>C\L\788</t>
  </si>
  <si>
    <t>C\L\-788</t>
  </si>
  <si>
    <t>C\L\789</t>
  </si>
  <si>
    <t>C\L\-789</t>
  </si>
  <si>
    <t>C\L\790</t>
  </si>
  <si>
    <t>C\L\-790</t>
  </si>
  <si>
    <t>C\L\791</t>
  </si>
  <si>
    <t>C\L\-791</t>
  </si>
  <si>
    <t>C\L\792</t>
  </si>
  <si>
    <t>C\L\-792</t>
  </si>
  <si>
    <t>C\L\793</t>
  </si>
  <si>
    <t>C\L\-793</t>
  </si>
  <si>
    <t>C\L\794</t>
  </si>
  <si>
    <t>C\L\-794</t>
  </si>
  <si>
    <t>C\L\795</t>
  </si>
  <si>
    <t>C\L\-795</t>
  </si>
  <si>
    <t>C\L\796</t>
  </si>
  <si>
    <t>C\L\-796</t>
  </si>
  <si>
    <t>C\L\797</t>
  </si>
  <si>
    <t>C\L\-797</t>
  </si>
  <si>
    <t>C\L\798</t>
  </si>
  <si>
    <t>C\L\-798</t>
  </si>
  <si>
    <t>C\L\799</t>
  </si>
  <si>
    <t>C\L\-799</t>
  </si>
  <si>
    <t>C\L\800</t>
  </si>
  <si>
    <t>C\L\-800</t>
  </si>
  <si>
    <t>C\L\801</t>
  </si>
  <si>
    <t>C\L\-801</t>
  </si>
  <si>
    <t>C\L\802</t>
  </si>
  <si>
    <t>C\L\-802</t>
  </si>
  <si>
    <t>C\L\803</t>
  </si>
  <si>
    <t>C\L\-803</t>
  </si>
  <si>
    <t>C\L\804</t>
  </si>
  <si>
    <t>C\L\-804</t>
  </si>
  <si>
    <t>C\L\805</t>
  </si>
  <si>
    <t>C\L\-805</t>
  </si>
  <si>
    <t>C\L\806</t>
  </si>
  <si>
    <t>C\L\-806</t>
  </si>
  <si>
    <t>C\L\807</t>
  </si>
  <si>
    <t>C\L\-807</t>
  </si>
  <si>
    <t>C\L\808</t>
  </si>
  <si>
    <t>C\L\-808</t>
  </si>
  <si>
    <t>C\L\809</t>
  </si>
  <si>
    <t>C\L\-809</t>
  </si>
  <si>
    <t>C\L\810</t>
  </si>
  <si>
    <t>C\L\-810</t>
  </si>
  <si>
    <t>C\L\811</t>
  </si>
  <si>
    <t>C\L\-811</t>
  </si>
  <si>
    <t>C\L\812</t>
  </si>
  <si>
    <t>C\L\-812</t>
  </si>
  <si>
    <t>D\B\H\501</t>
  </si>
  <si>
    <t>D\B\H\502</t>
  </si>
  <si>
    <t>D\B\H\503</t>
  </si>
  <si>
    <t>D\B\H\504</t>
  </si>
  <si>
    <t>D\B\H\505</t>
  </si>
  <si>
    <t>D\B\H\506</t>
  </si>
  <si>
    <t>D\B\H\507</t>
  </si>
  <si>
    <t>D\B\H\508</t>
  </si>
  <si>
    <t>D\B\H\509</t>
  </si>
  <si>
    <t>D\B\H\510</t>
  </si>
  <si>
    <t>D\B\H\511</t>
  </si>
  <si>
    <t>D\B\L\611A</t>
  </si>
  <si>
    <t>611A</t>
  </si>
  <si>
    <t>D\B\L\612A</t>
  </si>
  <si>
    <t>612A</t>
  </si>
  <si>
    <t>D\B\L\613A</t>
  </si>
  <si>
    <t>613A</t>
  </si>
  <si>
    <t>D\B\L\614</t>
  </si>
  <si>
    <t>D\B\L\615</t>
  </si>
  <si>
    <t>D\B\L\616</t>
  </si>
  <si>
    <t>D\B\L\617</t>
  </si>
  <si>
    <t>D\B\L\618</t>
  </si>
  <si>
    <t>D\B\L\619</t>
  </si>
  <si>
    <t>D\B\L\620</t>
  </si>
  <si>
    <t>D\B\L\621</t>
  </si>
  <si>
    <t>D\B\L\622</t>
  </si>
  <si>
    <t>D\B\L\623</t>
  </si>
  <si>
    <t>D\B\L\624</t>
  </si>
  <si>
    <t>D\B\L\625</t>
  </si>
  <si>
    <t>D\B\L\626</t>
  </si>
  <si>
    <t>D\B\L\627</t>
  </si>
  <si>
    <t>D\B\L\628</t>
  </si>
  <si>
    <t>D\B\L\629</t>
  </si>
  <si>
    <t>D\B\L\630</t>
  </si>
  <si>
    <t>D\B\L\631</t>
  </si>
  <si>
    <t>D\B\L\632</t>
  </si>
  <si>
    <t>D\B\L\633</t>
  </si>
  <si>
    <t>D\B\L\634</t>
  </si>
  <si>
    <t>D\B\L\635</t>
  </si>
  <si>
    <t>D\B\L\636</t>
  </si>
  <si>
    <t>D\B\L\637</t>
  </si>
  <si>
    <t>D\B\L\638</t>
  </si>
  <si>
    <t>D\B\L\639</t>
  </si>
  <si>
    <t>D\B\L\640</t>
  </si>
  <si>
    <t>D\B\L\641</t>
  </si>
  <si>
    <t>D\B\L\642</t>
  </si>
  <si>
    <t>D\B\L\643</t>
  </si>
  <si>
    <t>D\B\L\644</t>
  </si>
  <si>
    <t>D\B\L\645</t>
  </si>
  <si>
    <t>D\B\L\646</t>
  </si>
  <si>
    <t>D\B\L\647</t>
  </si>
  <si>
    <t>D\B\L\648</t>
  </si>
  <si>
    <t>D\B\L\649</t>
  </si>
  <si>
    <t>D\B\L\650</t>
  </si>
  <si>
    <t>D\B\L\651</t>
  </si>
  <si>
    <t>D\B\L\652</t>
  </si>
  <si>
    <t>D\B\L\653</t>
  </si>
  <si>
    <t>D\B\L\654</t>
  </si>
  <si>
    <t>D\B\L\655</t>
  </si>
  <si>
    <t>D\B\L\656</t>
  </si>
  <si>
    <t>D\B\L\657</t>
  </si>
  <si>
    <t>D\B\L\658</t>
  </si>
  <si>
    <t>D\B\L\659</t>
  </si>
  <si>
    <t>D\B\L\660</t>
  </si>
  <si>
    <t>D\C\L\780</t>
  </si>
  <si>
    <t>D\C\L\781</t>
  </si>
  <si>
    <t>D\C\L\782</t>
  </si>
  <si>
    <t>D\C\L\783</t>
  </si>
  <si>
    <t>D\C\L\784</t>
  </si>
  <si>
    <t>D\C\L\785</t>
  </si>
  <si>
    <t>D\C\L\786</t>
  </si>
  <si>
    <t>D\C\L\787</t>
  </si>
  <si>
    <t>D\C\L\788</t>
  </si>
  <si>
    <t>D\C\L\789</t>
  </si>
  <si>
    <t>D\C\L\790</t>
  </si>
  <si>
    <t>D\C\L\791</t>
  </si>
  <si>
    <t>D\C\L\792</t>
  </si>
  <si>
    <t>D\C\L\793</t>
  </si>
  <si>
    <t>D\C\L\794</t>
  </si>
  <si>
    <t>D\C\L\795</t>
  </si>
  <si>
    <t>D\C\L\796</t>
  </si>
  <si>
    <t>D\C\L\797</t>
  </si>
  <si>
    <t>D\C\L\798</t>
  </si>
  <si>
    <t>D\C\L\799</t>
  </si>
  <si>
    <t>D\C\L\800</t>
  </si>
  <si>
    <t>D\E\L\535</t>
  </si>
  <si>
    <t>D\E\L\536</t>
  </si>
  <si>
    <t>D\E\L\537</t>
  </si>
  <si>
    <t>D\E\L\538</t>
  </si>
  <si>
    <t>D\E\L\539</t>
  </si>
  <si>
    <t>D\E\L\540</t>
  </si>
  <si>
    <t>D\E\L\541</t>
  </si>
  <si>
    <t>D\E\L\542</t>
  </si>
  <si>
    <t>D\E\L\543</t>
  </si>
  <si>
    <t>D\E\L\544</t>
  </si>
  <si>
    <t>D\E\L\545</t>
  </si>
  <si>
    <t>D\E\L\546</t>
  </si>
  <si>
    <t>D\E\L\547</t>
  </si>
  <si>
    <t>D\E\L\548</t>
  </si>
  <si>
    <t>D\E\L\549</t>
  </si>
  <si>
    <t>D\E\L\550</t>
  </si>
  <si>
    <t>D\E\L\551</t>
  </si>
  <si>
    <t>D\E\L\552</t>
  </si>
  <si>
    <t>D\E\L\553</t>
  </si>
  <si>
    <t>D\E\L\554</t>
  </si>
  <si>
    <t>D\E\L\555</t>
  </si>
  <si>
    <t>D\E\L\556</t>
  </si>
  <si>
    <t>D\E\L\557</t>
  </si>
  <si>
    <t>D\E\L\558</t>
  </si>
  <si>
    <t>D\E\L\559</t>
  </si>
  <si>
    <t>D\E\L\560</t>
  </si>
  <si>
    <t>D\E\L\561</t>
  </si>
  <si>
    <t>D\E\R\750</t>
  </si>
  <si>
    <t>D\E\R\751</t>
  </si>
  <si>
    <t>D\E\R\752</t>
  </si>
  <si>
    <t>D\E\R\753</t>
  </si>
  <si>
    <t>D\E\R\754</t>
  </si>
  <si>
    <t>D\E\R\755</t>
  </si>
  <si>
    <t>D\E\R\756</t>
  </si>
  <si>
    <t>D\E\R\757</t>
  </si>
  <si>
    <t>D\E\R\758</t>
  </si>
  <si>
    <t>D\E\R\759</t>
  </si>
  <si>
    <t>D\E\R\760</t>
  </si>
  <si>
    <t>D\E\R\761</t>
  </si>
  <si>
    <t>D\E\R\762</t>
  </si>
  <si>
    <t>D\E\R\763</t>
  </si>
  <si>
    <t>D\E\R\764</t>
  </si>
  <si>
    <t>D\E\R\765</t>
  </si>
  <si>
    <t>D\E\R\766</t>
  </si>
  <si>
    <t>D\E\R\767</t>
  </si>
  <si>
    <t>D\E\R\768</t>
  </si>
  <si>
    <t>D\E\R\769</t>
  </si>
  <si>
    <t>D\E\R\770</t>
  </si>
  <si>
    <t>D\E\R\771</t>
  </si>
  <si>
    <t>D\E\R\772</t>
  </si>
  <si>
    <t>D\E\R\773</t>
  </si>
  <si>
    <t>D\E\R\774</t>
  </si>
  <si>
    <t>D\E\R\775</t>
  </si>
  <si>
    <t>D\E\R\776</t>
  </si>
  <si>
    <t>D\E\R\777</t>
  </si>
  <si>
    <t>D\E\R\778</t>
  </si>
  <si>
    <t>D\E\R\779</t>
  </si>
  <si>
    <t>D\M\C\551</t>
  </si>
  <si>
    <t>D\M\C\552</t>
  </si>
  <si>
    <t>D\M\C\553</t>
  </si>
  <si>
    <t>D\M\C\554</t>
  </si>
  <si>
    <t>D\M\C\555</t>
  </si>
  <si>
    <t>D\M\C\556</t>
  </si>
  <si>
    <t>D\M\C\557</t>
  </si>
  <si>
    <t>D\M\C\558</t>
  </si>
  <si>
    <t>D\M\C\559</t>
  </si>
  <si>
    <t>D\M\C\560</t>
  </si>
  <si>
    <t>D\M\C\561</t>
  </si>
  <si>
    <t>D\M\C\562</t>
  </si>
  <si>
    <t>D\M\C\563</t>
  </si>
  <si>
    <t>D\M\C\564</t>
  </si>
  <si>
    <t>D\M\C\565</t>
  </si>
  <si>
    <t>D\M\C\566</t>
  </si>
  <si>
    <t>D\M\C\567</t>
  </si>
  <si>
    <t>D\M\C\568</t>
  </si>
  <si>
    <t>D\M\C\569</t>
  </si>
  <si>
    <t>D\M\C\570</t>
  </si>
  <si>
    <t>D\M\C\571</t>
  </si>
  <si>
    <t>D\M\C\572</t>
  </si>
  <si>
    <t>D\M\C\573</t>
  </si>
  <si>
    <t>D\M\C\574</t>
  </si>
  <si>
    <t>D\M\C\575</t>
  </si>
  <si>
    <t>D\M\C\576</t>
  </si>
  <si>
    <t>D\M\C\577</t>
  </si>
  <si>
    <t>D\M\C\578</t>
  </si>
  <si>
    <t>D\M\C\579</t>
  </si>
  <si>
    <t>D\M\C\580</t>
  </si>
  <si>
    <t>D\M\C\581</t>
  </si>
  <si>
    <t>D\M\C\582</t>
  </si>
  <si>
    <t>D\M\C\583</t>
  </si>
  <si>
    <t>D\M\C\584</t>
  </si>
  <si>
    <t>D\M\C\585</t>
  </si>
  <si>
    <t>D\M\C\586</t>
  </si>
  <si>
    <t>D\O\R\562</t>
  </si>
  <si>
    <t>D\O\R\563</t>
  </si>
  <si>
    <t>D\O\R\564</t>
  </si>
  <si>
    <t>D\O\R\565</t>
  </si>
  <si>
    <t>D\O\R\566</t>
  </si>
  <si>
    <t>D\O\R\567</t>
  </si>
  <si>
    <t>D\O\R\568</t>
  </si>
  <si>
    <t>D\O\R\569</t>
  </si>
  <si>
    <t>D\O\R\570</t>
  </si>
  <si>
    <t>D\O\R\571</t>
  </si>
  <si>
    <t>D\O\R\572</t>
  </si>
  <si>
    <t>D\O\R\573</t>
  </si>
  <si>
    <t>D\O\R\574</t>
  </si>
  <si>
    <t>D\O\R\575</t>
  </si>
  <si>
    <t>D\O\R\576</t>
  </si>
  <si>
    <t>D\O\R\577</t>
  </si>
  <si>
    <t>D\O\R\578</t>
  </si>
  <si>
    <t>D\O\R\579</t>
  </si>
  <si>
    <t>D\O\R\580</t>
  </si>
  <si>
    <t>D\O\R\581</t>
  </si>
  <si>
    <t>D\O\R\582</t>
  </si>
  <si>
    <t>D\O\R\583</t>
  </si>
  <si>
    <t>D\O\R\584</t>
  </si>
  <si>
    <t>D\O\R\585</t>
  </si>
  <si>
    <t>D\O\R\586</t>
  </si>
  <si>
    <t>D\O\R\587</t>
  </si>
  <si>
    <t>D\O\R\588</t>
  </si>
  <si>
    <t>D\O\R\589</t>
  </si>
  <si>
    <t>D\O\R\590</t>
  </si>
  <si>
    <t>D\O\R\591</t>
  </si>
  <si>
    <t>D\O\R\592</t>
  </si>
  <si>
    <t>D\O\R\593</t>
  </si>
  <si>
    <t>D\O\R\594</t>
  </si>
  <si>
    <t>D\O\R\595</t>
  </si>
  <si>
    <t>D\O\R\596</t>
  </si>
  <si>
    <t>D\O\R\597</t>
  </si>
  <si>
    <t>D\O\R\598</t>
  </si>
  <si>
    <t>D\O\R\599</t>
  </si>
  <si>
    <t>D\O\R\600</t>
  </si>
  <si>
    <t>D\O\R\601</t>
  </si>
  <si>
    <t>D\O\R\602</t>
  </si>
  <si>
    <t>D\O\R\603</t>
  </si>
  <si>
    <t>D\O\R\604</t>
  </si>
  <si>
    <t>D\O\R\605</t>
  </si>
  <si>
    <t>D\O\R\606</t>
  </si>
  <si>
    <t>D\O\R\607</t>
  </si>
  <si>
    <t>D\O\R\608</t>
  </si>
  <si>
    <t>D\O\R\609</t>
  </si>
  <si>
    <t>D\O\R\610</t>
  </si>
  <si>
    <t>D\O\R\611</t>
  </si>
  <si>
    <t>D\O\R\612</t>
  </si>
  <si>
    <t>D\O\R\613</t>
  </si>
  <si>
    <t>D\R\F\601</t>
  </si>
  <si>
    <t>D\R\F\602</t>
  </si>
  <si>
    <t>D\R\F\603</t>
  </si>
  <si>
    <t>D\R\F\604</t>
  </si>
  <si>
    <t>D\R\F\605</t>
  </si>
  <si>
    <t>D\R\F\606</t>
  </si>
  <si>
    <t>D\R\F\607</t>
  </si>
  <si>
    <t>D\R\F\608</t>
  </si>
  <si>
    <t>D\R\F\609</t>
  </si>
  <si>
    <t>D\R\F\610</t>
  </si>
  <si>
    <t>D\R\F\611</t>
  </si>
  <si>
    <t>D\R\F\612</t>
  </si>
  <si>
    <t>D\R\F\613</t>
  </si>
  <si>
    <t>D\R\F\614</t>
  </si>
  <si>
    <t>D\R\F\615</t>
  </si>
  <si>
    <t>D\R\F\616</t>
  </si>
  <si>
    <t>D\R\F\617</t>
  </si>
  <si>
    <t>D\R\F\618</t>
  </si>
  <si>
    <t>D\R\F\619</t>
  </si>
  <si>
    <t>D\R\F\620</t>
  </si>
  <si>
    <t>D\R\F\621</t>
  </si>
  <si>
    <t>D\R\F\622</t>
  </si>
  <si>
    <t>D\R\F\623</t>
  </si>
  <si>
    <t>D\R\F\624</t>
  </si>
  <si>
    <t>D\R\F\625</t>
  </si>
  <si>
    <t>D\R\F\626</t>
  </si>
  <si>
    <t>D\R\F\627</t>
  </si>
  <si>
    <t>D\R\F\628</t>
  </si>
  <si>
    <t>D\R\F\629</t>
  </si>
  <si>
    <t>D\R\F\630</t>
  </si>
  <si>
    <t>D\R\F\631</t>
  </si>
  <si>
    <t>D\R\F\632</t>
  </si>
  <si>
    <t>D\R\F\633</t>
  </si>
  <si>
    <t>D\R\F\634</t>
  </si>
  <si>
    <t>D\R\F\635</t>
  </si>
  <si>
    <t>D\R\F\636</t>
  </si>
  <si>
    <t>D\R\F\637</t>
  </si>
  <si>
    <t>D\R\F\638</t>
  </si>
  <si>
    <t>D\R\F\639</t>
  </si>
  <si>
    <t>D\R\F\640</t>
  </si>
  <si>
    <t>D\R\F\641</t>
  </si>
  <si>
    <t>D\R\F\642</t>
  </si>
  <si>
    <t>D\R\F\643</t>
  </si>
  <si>
    <t>D\R\F\644</t>
  </si>
  <si>
    <t>D\R\F\645</t>
  </si>
  <si>
    <t>D\R\F\646</t>
  </si>
  <si>
    <t>D\R\F\647</t>
  </si>
  <si>
    <t>D\R\F\648</t>
  </si>
  <si>
    <t>D\R\F\649</t>
  </si>
  <si>
    <t>D\R\F\650</t>
  </si>
  <si>
    <t>D\R\F\651</t>
  </si>
  <si>
    <t>D\R\F\652</t>
  </si>
  <si>
    <t>D\R\M\500</t>
  </si>
  <si>
    <t>D\R\M\501</t>
  </si>
  <si>
    <t>D\R\M\502</t>
  </si>
  <si>
    <t>D\R\M\503</t>
  </si>
  <si>
    <t>D\R\M\504</t>
  </si>
  <si>
    <t>D\R\M\505</t>
  </si>
  <si>
    <t>D\R\M\506</t>
  </si>
  <si>
    <t>D\R\M\507</t>
  </si>
  <si>
    <t>D\R\M\508</t>
  </si>
  <si>
    <t>D\R\M\509</t>
  </si>
  <si>
    <t>D\R\M\510</t>
  </si>
  <si>
    <t>D\R\M\511</t>
  </si>
  <si>
    <t>D\R\M\512</t>
  </si>
  <si>
    <t>D\R\M\513</t>
  </si>
  <si>
    <t>D\R\M\514</t>
  </si>
  <si>
    <t>D\R\M\515</t>
  </si>
  <si>
    <t>D\R\M\516</t>
  </si>
  <si>
    <t>D\R\M\517</t>
  </si>
  <si>
    <t>D\R\M\518</t>
  </si>
  <si>
    <t>D\R\M\519</t>
  </si>
  <si>
    <t>D\R\M\520</t>
  </si>
  <si>
    <t>D\R\M\521</t>
  </si>
  <si>
    <t>D\R\M\522</t>
  </si>
  <si>
    <t>D\R\M\523</t>
  </si>
  <si>
    <t>D\R\M\524</t>
  </si>
  <si>
    <t>D\R\M\525</t>
  </si>
  <si>
    <t>D\R\M\526</t>
  </si>
  <si>
    <t>D\R\M\527</t>
  </si>
  <si>
    <t>D\R\M\528</t>
  </si>
  <si>
    <t>D\R\M\529</t>
  </si>
  <si>
    <t>D\R\M\530</t>
  </si>
  <si>
    <t>D\R\M\531</t>
  </si>
  <si>
    <t>D\R\M\532</t>
  </si>
  <si>
    <t>D\R\M\533</t>
  </si>
  <si>
    <t>D\R\M\534</t>
  </si>
  <si>
    <t>D\R\M\535</t>
  </si>
  <si>
    <t>D\R\M\536</t>
  </si>
  <si>
    <t>D\R\M\537</t>
  </si>
  <si>
    <t>D\R\M\538</t>
  </si>
  <si>
    <t>D\R\M\539</t>
  </si>
  <si>
    <t>D\R\M\540</t>
  </si>
  <si>
    <t>D\R\M\541</t>
  </si>
  <si>
    <t>D\R\M\542</t>
  </si>
  <si>
    <t>D\R\M\543</t>
  </si>
  <si>
    <t>D\R\M\544</t>
  </si>
  <si>
    <t>D\R\M\545</t>
  </si>
  <si>
    <t>D\R\M\546</t>
  </si>
  <si>
    <t>D\R\M\547</t>
  </si>
  <si>
    <t>D\R\M\548</t>
  </si>
  <si>
    <t>D\R\M\549</t>
  </si>
  <si>
    <t>D\R\M\550</t>
  </si>
  <si>
    <t>D\R\M\551</t>
  </si>
  <si>
    <t>D\R\M\552</t>
  </si>
  <si>
    <t>D\R\M\553</t>
  </si>
  <si>
    <t>D\R\M\554</t>
  </si>
  <si>
    <t>D\R\M\555</t>
  </si>
  <si>
    <t>D\R\M\556</t>
  </si>
  <si>
    <t>D\R\M\557</t>
  </si>
  <si>
    <t>D\R\M\558</t>
  </si>
  <si>
    <t>D\R\M\559</t>
  </si>
  <si>
    <t>D\R\M\560</t>
  </si>
  <si>
    <t>D\R\M\561</t>
  </si>
  <si>
    <t>D\R\M\562</t>
  </si>
  <si>
    <t>D\R\M\563</t>
  </si>
  <si>
    <t>D\R\M\564</t>
  </si>
  <si>
    <t>D\R\M\565</t>
  </si>
  <si>
    <t>D\R\M\566</t>
  </si>
  <si>
    <t>D\R\M\567</t>
  </si>
  <si>
    <t>D\R\M\568</t>
  </si>
  <si>
    <t>D\R\M\569</t>
  </si>
  <si>
    <t>D\R\M\570</t>
  </si>
  <si>
    <t>D\R\M\571</t>
  </si>
  <si>
    <t>D\R\M\572</t>
  </si>
  <si>
    <t>D\R\M\573</t>
  </si>
  <si>
    <t>D\R\M\574</t>
  </si>
  <si>
    <t>D\R\M\575</t>
  </si>
  <si>
    <t>D\R\M\576</t>
  </si>
  <si>
    <t>D\R\M\577</t>
  </si>
  <si>
    <t>D\R\M\578</t>
  </si>
  <si>
    <t>D\R\M\579</t>
  </si>
  <si>
    <t>D\R\M\580</t>
  </si>
  <si>
    <t>D\R\M\581</t>
  </si>
  <si>
    <t>D\R\M\582</t>
  </si>
  <si>
    <t>D\R\M\583</t>
  </si>
  <si>
    <t>D\R\M\584</t>
  </si>
  <si>
    <t>D\R\M\585</t>
  </si>
  <si>
    <t>D\R\M\586</t>
  </si>
  <si>
    <t>D\R\M\587</t>
  </si>
  <si>
    <t>D\R\M\588</t>
  </si>
  <si>
    <t>D\R\M\589</t>
  </si>
  <si>
    <t>D\R\M\590</t>
  </si>
  <si>
    <t>D\R\M\591</t>
  </si>
  <si>
    <t>D\R\M\592</t>
  </si>
  <si>
    <t>D\R\M\593</t>
  </si>
  <si>
    <t>D\R\M\594</t>
  </si>
  <si>
    <t>D\R\M\595</t>
  </si>
  <si>
    <t>D\R\M\596</t>
  </si>
  <si>
    <t>D\R\M\597</t>
  </si>
  <si>
    <t>D\R\M\598</t>
  </si>
  <si>
    <t>D\R\M\599</t>
  </si>
  <si>
    <t>D\R\M\600</t>
  </si>
  <si>
    <t>D\R\M\601</t>
  </si>
  <si>
    <t>D\R\M\602</t>
  </si>
  <si>
    <t>D\R\M\603</t>
  </si>
  <si>
    <t>D\R\M\604</t>
  </si>
  <si>
    <t>D\R\M\605</t>
  </si>
  <si>
    <t>D\R\M\606</t>
  </si>
  <si>
    <t>D\R\M\607</t>
  </si>
  <si>
    <t>D\R\M\608</t>
  </si>
  <si>
    <t>D\R\M\609</t>
  </si>
  <si>
    <t>D\R\M\610</t>
  </si>
  <si>
    <t>D\R\M\611</t>
  </si>
  <si>
    <t>D\R\M\612</t>
  </si>
  <si>
    <t>D\R\M\613</t>
  </si>
  <si>
    <t>D\R\M\614</t>
  </si>
  <si>
    <t>D\R\M\615</t>
  </si>
  <si>
    <t>D\R\M\616</t>
  </si>
  <si>
    <t>D\R\M\617</t>
  </si>
  <si>
    <t>D\R\M\618</t>
  </si>
  <si>
    <t>D\R\M\619</t>
  </si>
  <si>
    <t>D\R\M\620</t>
  </si>
  <si>
    <t>D\R\M\621</t>
  </si>
  <si>
    <t>D\R\M\622</t>
  </si>
  <si>
    <t>D\R\M\623</t>
  </si>
  <si>
    <t>D\R\M\624</t>
  </si>
  <si>
    <t>D\R\M\625</t>
  </si>
  <si>
    <t>D\R\M\626</t>
  </si>
  <si>
    <t>D\R\M\627</t>
  </si>
  <si>
    <t>D\R\M\628</t>
  </si>
  <si>
    <t>D\R\M\629</t>
  </si>
  <si>
    <t>D\R\M\630</t>
  </si>
  <si>
    <t>D\R\M\631</t>
  </si>
  <si>
    <t>D\R\M\632</t>
  </si>
  <si>
    <t>D\R\M\633</t>
  </si>
  <si>
    <t>D\R\M\634</t>
  </si>
  <si>
    <t>D\R\M\635</t>
  </si>
  <si>
    <t>D\R\M\636</t>
  </si>
  <si>
    <t>D\R\M\637</t>
  </si>
  <si>
    <t>D\R\M\638</t>
  </si>
  <si>
    <t>D\R\M\639</t>
  </si>
  <si>
    <t>D\R\M\640</t>
  </si>
  <si>
    <t>D\R\M\641</t>
  </si>
  <si>
    <t>D\R\M\642</t>
  </si>
  <si>
    <t>D\R\M\643</t>
  </si>
  <si>
    <t>D\R\M\644</t>
  </si>
  <si>
    <t>D\R\M\645</t>
  </si>
  <si>
    <t>D\R\M\646</t>
  </si>
  <si>
    <t>D\R\M\647</t>
  </si>
  <si>
    <t>D\R\M\648</t>
  </si>
  <si>
    <t>D\R\M\649</t>
  </si>
  <si>
    <t>D\R\M\650</t>
  </si>
  <si>
    <t>D\R\M\651</t>
  </si>
  <si>
    <t>D\R\M\652</t>
  </si>
  <si>
    <t>D\R\M\653</t>
  </si>
  <si>
    <t>D\S\R\661</t>
  </si>
  <si>
    <t>D\S\R\662</t>
  </si>
  <si>
    <t>D\S\R\663</t>
  </si>
  <si>
    <t>D\S\R\664</t>
  </si>
  <si>
    <t>D\S\R\665</t>
  </si>
  <si>
    <t>D\S\R\666</t>
  </si>
  <si>
    <t>D\S\R\667</t>
  </si>
  <si>
    <t>D\S\R\668</t>
  </si>
  <si>
    <t>D\S\R\669</t>
  </si>
  <si>
    <t>D\S\R\670</t>
  </si>
  <si>
    <t>D\S\R\671</t>
  </si>
  <si>
    <t>D\S\R\672</t>
  </si>
  <si>
    <t>D\S\R\673</t>
  </si>
  <si>
    <t>D\S\R\674</t>
  </si>
  <si>
    <t>D\S\R\675</t>
  </si>
  <si>
    <t>D\S\R\676</t>
  </si>
  <si>
    <t>D\S\R\677</t>
  </si>
  <si>
    <t>D\S\R\678</t>
  </si>
  <si>
    <t>D\S\R\679</t>
  </si>
  <si>
    <t>D\S\R\680</t>
  </si>
  <si>
    <t>D\S\R\681</t>
  </si>
  <si>
    <t>D\S\R\682</t>
  </si>
  <si>
    <t>D\S\R\683</t>
  </si>
  <si>
    <t>D\S\R\684</t>
  </si>
  <si>
    <t>D\S\R\685</t>
  </si>
  <si>
    <t>D\S\R\686</t>
  </si>
  <si>
    <t>D\S\R\687</t>
  </si>
  <si>
    <t>D\S\R\688</t>
  </si>
  <si>
    <t>D\S\R\689</t>
  </si>
  <si>
    <t>D\S\R\690</t>
  </si>
  <si>
    <t>D\S\R\691</t>
  </si>
  <si>
    <t>D\S\R\692</t>
  </si>
  <si>
    <t>D\S\R\693</t>
  </si>
  <si>
    <t>D\S\R\694</t>
  </si>
  <si>
    <t>D\S\R\695</t>
  </si>
  <si>
    <t>D\S\R\696</t>
  </si>
  <si>
    <t>D\S\R\697</t>
  </si>
  <si>
    <t>D\S\R\698</t>
  </si>
  <si>
    <t>D\S\R\699</t>
  </si>
  <si>
    <t>D\S\R\700</t>
  </si>
  <si>
    <t>D\S\R\701</t>
  </si>
  <si>
    <t>D\S\R\702</t>
  </si>
  <si>
    <t>D\S\R\703</t>
  </si>
  <si>
    <t>D\S\R\704</t>
  </si>
  <si>
    <t>D\S\R\705</t>
  </si>
  <si>
    <t>D\S\R\706</t>
  </si>
  <si>
    <t>D\S\R\707</t>
  </si>
  <si>
    <t>D\S\R\708</t>
  </si>
  <si>
    <t>D\S\R\709</t>
  </si>
  <si>
    <t>D\S\R\710</t>
  </si>
  <si>
    <t>D\S\R\711</t>
  </si>
  <si>
    <t>D\S\R\712</t>
  </si>
  <si>
    <t>D\S\R\713</t>
  </si>
  <si>
    <t>D\S\R\714</t>
  </si>
  <si>
    <t>D\S\R\715</t>
  </si>
  <si>
    <t>D\S\R\716</t>
  </si>
  <si>
    <t>D\S\R\717</t>
  </si>
  <si>
    <t>D\S\R\718</t>
  </si>
  <si>
    <t>D\S\R\719</t>
  </si>
  <si>
    <t>D\S\R\720</t>
  </si>
  <si>
    <t>D\T\M\512</t>
  </si>
  <si>
    <t>D\T\M\513</t>
  </si>
  <si>
    <t>G\C\S\697</t>
  </si>
  <si>
    <t>G\C\S\698</t>
  </si>
  <si>
    <t>G\C\S\699</t>
  </si>
  <si>
    <t>G\C\S\700</t>
  </si>
  <si>
    <t>G\C\S\701</t>
  </si>
  <si>
    <t>G\C\S\702</t>
  </si>
  <si>
    <t>G\C\S\703</t>
  </si>
  <si>
    <t>G\C\S\704</t>
  </si>
  <si>
    <t>G\C\S\705</t>
  </si>
  <si>
    <t>G\C\S\706</t>
  </si>
  <si>
    <t>G\C\S\707</t>
  </si>
  <si>
    <t>G\C\S\708</t>
  </si>
  <si>
    <t>G\C\S\709</t>
  </si>
  <si>
    <t>G\C\S\710</t>
  </si>
  <si>
    <t>G\C\S\711</t>
  </si>
  <si>
    <t>G\C\S\712</t>
  </si>
  <si>
    <t>G\C\S\713</t>
  </si>
  <si>
    <t>G\C\S\714</t>
  </si>
  <si>
    <t>G\C\S\715</t>
  </si>
  <si>
    <t>G\C\S\716</t>
  </si>
  <si>
    <t>G\C\S\717</t>
  </si>
  <si>
    <t>G\C\S\718</t>
  </si>
  <si>
    <t>G\R\L\500</t>
  </si>
  <si>
    <t>G\R\L\501</t>
  </si>
  <si>
    <t>G\R\L\502</t>
  </si>
  <si>
    <t>G\R\L\503</t>
  </si>
  <si>
    <t>G\R\L\504</t>
  </si>
  <si>
    <t>G\R\L\505</t>
  </si>
  <si>
    <t>G\R\L\506</t>
  </si>
  <si>
    <t>G\R\L\507</t>
  </si>
  <si>
    <t>G\R\L\508</t>
  </si>
  <si>
    <t>G\R\L\509</t>
  </si>
  <si>
    <t>G\R\L\510</t>
  </si>
  <si>
    <t>G\R\L\511</t>
  </si>
  <si>
    <t>G\R\L\512</t>
  </si>
  <si>
    <t>G\R\L\513</t>
  </si>
  <si>
    <t>G\R\L\514</t>
  </si>
  <si>
    <t>G\R\L\515</t>
  </si>
  <si>
    <t>G\R\L\516</t>
  </si>
  <si>
    <t>G\R\L\517</t>
  </si>
  <si>
    <t>G\R\L\518</t>
  </si>
  <si>
    <t>G\R\L\519</t>
  </si>
  <si>
    <t>G\R\L\520</t>
  </si>
  <si>
    <t>G\R\L\521</t>
  </si>
  <si>
    <t>G\R\L\522</t>
  </si>
  <si>
    <t>G\R\L\523</t>
  </si>
  <si>
    <t>G\R\L\524</t>
  </si>
  <si>
    <t>G\R\L\525</t>
  </si>
  <si>
    <t>G\R\L\526</t>
  </si>
  <si>
    <t>G\R\L\527</t>
  </si>
  <si>
    <t>G\R\L\528</t>
  </si>
  <si>
    <t>G\R\L\529</t>
  </si>
  <si>
    <t>G\R\L\530</t>
  </si>
  <si>
    <t>G\R\L\531</t>
  </si>
  <si>
    <t>G\R\L\532</t>
  </si>
  <si>
    <t>G\R\L\533</t>
  </si>
  <si>
    <t>G\R\L\534</t>
  </si>
  <si>
    <t>G\R\L\801</t>
  </si>
  <si>
    <t>G\R\L\802</t>
  </si>
  <si>
    <t>G\R\L\803</t>
  </si>
  <si>
    <t>G\R\L\804</t>
  </si>
  <si>
    <t>G\R\L\805</t>
  </si>
  <si>
    <t>G\R\L\806</t>
  </si>
  <si>
    <t>G\R\L\807</t>
  </si>
  <si>
    <t>G\R\L\808</t>
  </si>
  <si>
    <t>G\R\L\809</t>
  </si>
  <si>
    <t>G\R\L\810</t>
  </si>
  <si>
    <t>G\R\L\811</t>
  </si>
  <si>
    <t>G\R\L\812</t>
  </si>
  <si>
    <t>G\R\L\813</t>
  </si>
  <si>
    <t>G\R\L\814</t>
  </si>
  <si>
    <t>G\R\L\815</t>
  </si>
  <si>
    <t>G\R\L\816</t>
  </si>
  <si>
    <t>G\R\L\817</t>
  </si>
  <si>
    <t>G\R\L\818</t>
  </si>
  <si>
    <t>G\R\L\819</t>
  </si>
  <si>
    <t>G\R\L\820</t>
  </si>
  <si>
    <t>G\R\L\821</t>
  </si>
  <si>
    <t>G\R\L\822</t>
  </si>
  <si>
    <t>G\R\L\823</t>
  </si>
  <si>
    <t>G\R\L\824</t>
  </si>
  <si>
    <t>G\R\L\825</t>
  </si>
  <si>
    <t>G\R\L\826</t>
  </si>
  <si>
    <t>G\R\L\827</t>
  </si>
  <si>
    <t>G\R\L\828</t>
  </si>
  <si>
    <t>G\R\L\829</t>
  </si>
  <si>
    <t>G\R\L\830</t>
  </si>
  <si>
    <t>G\R\L\831</t>
  </si>
  <si>
    <t>G\R\L\832</t>
  </si>
  <si>
    <t>G\R\L\833</t>
  </si>
  <si>
    <t>G\R\L\834</t>
  </si>
  <si>
    <t>G\R\L\835</t>
  </si>
  <si>
    <t>G\R\L\836</t>
  </si>
  <si>
    <t>G\R\L\837</t>
  </si>
  <si>
    <t>G\R\L\838</t>
  </si>
  <si>
    <t>G\R\L\839</t>
  </si>
  <si>
    <t>G\R\L\840</t>
  </si>
  <si>
    <t>G\R\L\841</t>
  </si>
  <si>
    <t>G\R\L\842</t>
  </si>
  <si>
    <t>G\S\L\719</t>
  </si>
  <si>
    <t>G\S\L\720</t>
  </si>
  <si>
    <t>G\S\L\721</t>
  </si>
  <si>
    <t>G\S\L\722</t>
  </si>
  <si>
    <t>G\S\L\723</t>
  </si>
  <si>
    <t>G\S\L\724</t>
  </si>
  <si>
    <t>G\S\L\725</t>
  </si>
  <si>
    <t>G\S\L\726</t>
  </si>
  <si>
    <t>G\S\L\727</t>
  </si>
  <si>
    <t>G\S\L\728</t>
  </si>
  <si>
    <t>G\S\L\729</t>
  </si>
  <si>
    <t>G\S\L\730</t>
  </si>
  <si>
    <t>G\S\L\731</t>
  </si>
  <si>
    <t>G\S\L\732</t>
  </si>
  <si>
    <t>G\S\L\733</t>
  </si>
  <si>
    <t>G\S\L\734</t>
  </si>
  <si>
    <t>G\S\L\735</t>
  </si>
  <si>
    <t>G\S\L\736</t>
  </si>
  <si>
    <t>G\S\L\737</t>
  </si>
  <si>
    <t>G\S\L\738</t>
  </si>
  <si>
    <t>G\S\L\739</t>
  </si>
  <si>
    <t>G\S\L\740</t>
  </si>
  <si>
    <t>G\U\R\902</t>
  </si>
  <si>
    <t>G\U\R\903</t>
  </si>
  <si>
    <t>G\U\R\904</t>
  </si>
  <si>
    <t>G\U\R\905</t>
  </si>
  <si>
    <t>G\U\R\906</t>
  </si>
  <si>
    <t>T\D\P\K\801</t>
  </si>
  <si>
    <t>T\D\P\K\802</t>
  </si>
  <si>
    <t>T\D\P\K\803</t>
  </si>
  <si>
    <t>T\D\P\K\804</t>
  </si>
  <si>
    <t>T\D\P\K\805</t>
  </si>
  <si>
    <t>T\D\P\K\806</t>
  </si>
  <si>
    <t>T\D\P\K\807</t>
  </si>
  <si>
    <t>T\D\P\K\808</t>
  </si>
  <si>
    <t>T\D\P\K\809</t>
  </si>
  <si>
    <t>T\D\P\K\810</t>
  </si>
  <si>
    <t>T\D\P\K\811</t>
  </si>
  <si>
    <t>T\D\P\K\812</t>
  </si>
  <si>
    <t>T\D\P\K\950</t>
  </si>
  <si>
    <t>T\D\P\K\951</t>
  </si>
  <si>
    <t>T\D\P\K\952</t>
  </si>
  <si>
    <t>T\D\P\K\953</t>
  </si>
  <si>
    <t>T\D\P\K\954</t>
  </si>
  <si>
    <t>T\D\P\K\955</t>
  </si>
  <si>
    <t>T\D\P\K\956</t>
  </si>
  <si>
    <t>T\D\P\K\958</t>
  </si>
  <si>
    <t>T\D\P\K\959</t>
  </si>
  <si>
    <t>T\D\P\K\960</t>
  </si>
  <si>
    <t>T\D\P\K\961</t>
  </si>
  <si>
    <t>T\D\P\K\962</t>
  </si>
  <si>
    <t>9623_Zone</t>
  </si>
  <si>
    <t>D\C\M</t>
  </si>
  <si>
    <t>D\C\P</t>
  </si>
  <si>
    <t>D\C\R\826</t>
  </si>
  <si>
    <t>D\C\R\827</t>
  </si>
  <si>
    <t>D\C\R\828</t>
  </si>
  <si>
    <t>D\C\S\312</t>
  </si>
  <si>
    <t>D\C\S\318</t>
  </si>
  <si>
    <t>D\G\D</t>
  </si>
  <si>
    <t>D\G\L\160</t>
  </si>
  <si>
    <t>D\G\Z</t>
  </si>
  <si>
    <t>D\GW\L</t>
  </si>
  <si>
    <t>D\P\S\327</t>
  </si>
  <si>
    <t>D\PW\L</t>
  </si>
  <si>
    <t>D\Q\F</t>
  </si>
  <si>
    <t>D\R\M\823</t>
  </si>
  <si>
    <t>D\R\N</t>
  </si>
  <si>
    <t>D\R\S\401</t>
  </si>
  <si>
    <t>D\R\S\456</t>
  </si>
  <si>
    <t>D\S\P\911</t>
  </si>
  <si>
    <t>D\T\E</t>
  </si>
  <si>
    <t>D\T\N\527</t>
  </si>
  <si>
    <t>D\T\R\141</t>
  </si>
  <si>
    <t>D\T\R\142</t>
  </si>
  <si>
    <t>D\T\R\149</t>
  </si>
  <si>
    <t>D\T\R\150</t>
  </si>
  <si>
    <t>D\T\R\152</t>
  </si>
  <si>
    <t>D\T\W</t>
  </si>
  <si>
    <t>D\TRC</t>
  </si>
  <si>
    <t>D\V\L</t>
  </si>
  <si>
    <t>D\W\L</t>
  </si>
  <si>
    <t>F\5\S\561</t>
  </si>
  <si>
    <t>F\R\2\006</t>
  </si>
  <si>
    <t>F\R\2\008</t>
  </si>
  <si>
    <t>F\R\2\010</t>
  </si>
  <si>
    <t>F\R\2\012</t>
  </si>
  <si>
    <t>F\R\2\013</t>
  </si>
  <si>
    <t>F\R\2\017</t>
  </si>
  <si>
    <t>F\R\2\020</t>
  </si>
  <si>
    <t>O\K\D\119</t>
  </si>
  <si>
    <t>O\R\L</t>
  </si>
  <si>
    <t>O\R\P</t>
  </si>
  <si>
    <t>O\R\S\A-14</t>
  </si>
  <si>
    <t>P\A</t>
  </si>
  <si>
    <t>P\B</t>
  </si>
  <si>
    <t>P\C</t>
  </si>
  <si>
    <t>P\C\H\036</t>
  </si>
  <si>
    <t>P\C\H\037</t>
  </si>
  <si>
    <t>P\C\H\038</t>
  </si>
  <si>
    <t>P\C\H\081</t>
  </si>
  <si>
    <t>P\C\L</t>
  </si>
  <si>
    <t>P\C\R</t>
  </si>
  <si>
    <t>P\E</t>
  </si>
  <si>
    <t>P\EGate</t>
  </si>
  <si>
    <t>P\F</t>
  </si>
  <si>
    <t>P\G</t>
  </si>
  <si>
    <t>P\Gate In</t>
  </si>
  <si>
    <t>P\H</t>
  </si>
  <si>
    <t>P\I</t>
  </si>
  <si>
    <t>P\J</t>
  </si>
  <si>
    <t>P\K</t>
  </si>
  <si>
    <t>P\L</t>
  </si>
  <si>
    <t>P\R\L</t>
  </si>
  <si>
    <t>P\R\X\004</t>
  </si>
  <si>
    <t>P\R\X\005</t>
  </si>
  <si>
    <t>P\T\N\011</t>
  </si>
  <si>
    <t>S\D\2\040</t>
  </si>
  <si>
    <t>S\F\L\044</t>
  </si>
  <si>
    <t>S\L\W\094</t>
  </si>
  <si>
    <t>S\R\5</t>
  </si>
  <si>
    <t>Yard or Door</t>
  </si>
  <si>
    <t>Network Utilization -All in One</t>
  </si>
  <si>
    <t>Door/Yard Number</t>
  </si>
  <si>
    <t/>
  </si>
  <si>
    <t>Under 12 Hrs</t>
  </si>
  <si>
    <t>Over 12 Hrs</t>
  </si>
  <si>
    <t>Over 24 Hrs</t>
  </si>
  <si>
    <t>Lane</t>
  </si>
  <si>
    <t>Super</t>
  </si>
  <si>
    <t>Interterminal Movement Lane</t>
  </si>
  <si>
    <t>Interterminal Movement Report</t>
  </si>
  <si>
    <t>TOTAL OVER 24 HOURS</t>
  </si>
  <si>
    <t>RSC TOTAL TRAILERS</t>
  </si>
  <si>
    <t>SA Totals</t>
  </si>
  <si>
    <t>Corpus -&gt; SA</t>
  </si>
  <si>
    <t>Corpus -&gt; Houston</t>
  </si>
  <si>
    <t>Corpus -&gt; Weslaco</t>
  </si>
  <si>
    <t>Corpus -&gt; Temple</t>
  </si>
  <si>
    <t>Corpus -&gt; SM</t>
  </si>
  <si>
    <t>San Marcos -&gt; Houston</t>
  </si>
  <si>
    <t>San Marcos -&gt; Weslaco</t>
  </si>
  <si>
    <t>San Marcos -&gt; Temple</t>
  </si>
  <si>
    <t>San Marcos -&gt; Corpus</t>
  </si>
  <si>
    <t>SA -&gt; Temple</t>
  </si>
  <si>
    <t>SA -&gt; Weslaco</t>
  </si>
  <si>
    <t>SA -&gt; Coupus</t>
  </si>
  <si>
    <t>Houston -&gt; Super</t>
  </si>
  <si>
    <t>Housotn -&gt; Temple</t>
  </si>
  <si>
    <t>Houston -&gt; Weslaco</t>
  </si>
  <si>
    <t>Houston -&gt; Corpus</t>
  </si>
  <si>
    <t>Super -&gt; Temple</t>
  </si>
  <si>
    <t>Super -&gt; Weslaco</t>
  </si>
  <si>
    <t>CPT</t>
  </si>
  <si>
    <t>Vendor</t>
  </si>
  <si>
    <t>D40E</t>
  </si>
  <si>
    <t>E57R</t>
  </si>
  <si>
    <t>R53E</t>
  </si>
  <si>
    <t>R57E</t>
  </si>
  <si>
    <t>D57E</t>
  </si>
  <si>
    <t>E53R</t>
  </si>
  <si>
    <t>D53R</t>
  </si>
  <si>
    <t>D53E</t>
  </si>
  <si>
    <t>Other</t>
  </si>
  <si>
    <t>R53R</t>
  </si>
  <si>
    <t>R53C</t>
  </si>
  <si>
    <t>D53S</t>
  </si>
  <si>
    <t>D53W</t>
  </si>
  <si>
    <t>F53E</t>
  </si>
  <si>
    <t>F53W</t>
  </si>
  <si>
    <t>R40F</t>
  </si>
  <si>
    <t>R40E</t>
  </si>
  <si>
    <t>F53F</t>
  </si>
  <si>
    <t>UNKNOWN</t>
  </si>
  <si>
    <t>FIREWOOD</t>
  </si>
  <si>
    <t>R53S</t>
  </si>
  <si>
    <t>R57C</t>
  </si>
  <si>
    <t>LIFT</t>
  </si>
  <si>
    <t>E40E</t>
  </si>
  <si>
    <t>D53F</t>
  </si>
  <si>
    <t>DRU</t>
  </si>
  <si>
    <t>Roadeo</t>
  </si>
  <si>
    <t>MILK</t>
  </si>
  <si>
    <t>DRY</t>
  </si>
  <si>
    <t>REFER</t>
  </si>
  <si>
    <t>Name</t>
  </si>
  <si>
    <t>Description</t>
  </si>
  <si>
    <t>D50L</t>
  </si>
  <si>
    <t>LIGHT TRAILER</t>
  </si>
  <si>
    <t>D50S</t>
  </si>
  <si>
    <t>SPIRIT TRAILER</t>
  </si>
  <si>
    <t>53FT DRY</t>
  </si>
  <si>
    <t>D57F</t>
  </si>
  <si>
    <t>57 FOOT DRY TRAILER</t>
  </si>
  <si>
    <t>3 rd party carri.</t>
  </si>
  <si>
    <t>53FT FROZEN</t>
  </si>
  <si>
    <t>F53S</t>
  </si>
  <si>
    <t>SPECIAL DUAL COMMODITY TRL</t>
  </si>
  <si>
    <t>R45F</t>
  </si>
  <si>
    <t>45FT REFER</t>
  </si>
  <si>
    <t>R48F</t>
  </si>
  <si>
    <t>48FT REFER</t>
  </si>
  <si>
    <t>R50L</t>
  </si>
  <si>
    <t>LIGHT REEFER</t>
  </si>
  <si>
    <t>R53F</t>
  </si>
  <si>
    <t>53 FOOT REEFER</t>
  </si>
  <si>
    <t>R57F</t>
  </si>
  <si>
    <t>57 FOOT REFRIGERATED TRAILER</t>
  </si>
  <si>
    <t>RAIL</t>
  </si>
  <si>
    <t>INTERMODAL TRAILER</t>
  </si>
  <si>
    <t>S50F</t>
  </si>
  <si>
    <t>ICE CREAM SHUTTLE FF/IC</t>
  </si>
  <si>
    <t>PARKWAY DRY SWING DOOR</t>
  </si>
  <si>
    <t>R45S</t>
  </si>
  <si>
    <t>SKINNY BUN TRL SPECIAL COMM.</t>
  </si>
  <si>
    <t>REEFER R53F E-TRACK TRAILER</t>
  </si>
  <si>
    <t>SPECIAL DUAL COMMODITY TRAILER</t>
  </si>
  <si>
    <t>D53H</t>
  </si>
  <si>
    <t>53ft Hurricane Dry Trailer</t>
  </si>
  <si>
    <t>DRY  D53F E- TRACK TRAILER</t>
  </si>
  <si>
    <t>FROZEN F53F E-TRACK TRAILER</t>
  </si>
  <si>
    <t>REFER R53F E-TRACK TRAILER</t>
  </si>
  <si>
    <t>DRY D57F E-TRACK TRAILER</t>
  </si>
  <si>
    <t>F57E</t>
  </si>
  <si>
    <t>FROZEN F57F E-TRACK TRAILER</t>
  </si>
  <si>
    <t>Y53Y</t>
  </si>
  <si>
    <t>YARD STORAGE TRAILERS</t>
  </si>
  <si>
    <t>Y57Y</t>
  </si>
  <si>
    <t>PLSS</t>
  </si>
  <si>
    <t>Public affairs Trailer only</t>
  </si>
  <si>
    <t>pmty</t>
  </si>
  <si>
    <t>parkway's r53e-53f</t>
  </si>
  <si>
    <t>R53W</t>
  </si>
  <si>
    <t>R53W-WHISPER TRAILER</t>
  </si>
  <si>
    <t>Roadeo Trailer</t>
  </si>
  <si>
    <t>P53P</t>
  </si>
  <si>
    <t>R57S</t>
  </si>
  <si>
    <t>Special Dual Commodity Trailer</t>
  </si>
  <si>
    <t>Disaster Relief Unit</t>
  </si>
  <si>
    <t>DCS Trailer</t>
  </si>
  <si>
    <t>Public Affairs Trailer Only</t>
  </si>
  <si>
    <t>40FT REFER TRAILER</t>
  </si>
  <si>
    <t>D40F</t>
  </si>
  <si>
    <t>D40F DRY TRAILER</t>
  </si>
  <si>
    <t>40 FT REFER E- TRACK TRAILER</t>
  </si>
  <si>
    <t>40 DRY E- TRACK TRAILER</t>
  </si>
  <si>
    <t>PARKWAY DRY WEST TEXAS SWING DOOR</t>
  </si>
  <si>
    <t>F53W - WHISPER TRAILER</t>
  </si>
  <si>
    <t>MULTI TEMP TRAILER</t>
  </si>
  <si>
    <t>CTPAT</t>
  </si>
  <si>
    <t>INPORT/EXPORT</t>
  </si>
  <si>
    <t>D53P</t>
  </si>
  <si>
    <t>OA Pallet Transfer Trailer to Avangard</t>
  </si>
  <si>
    <t>RENTAL - REEFER TRAILER</t>
  </si>
  <si>
    <t>RENTAL - DRY TRAILER</t>
  </si>
  <si>
    <t>Parkway California Skirted Trailers</t>
  </si>
  <si>
    <t>D53C</t>
  </si>
  <si>
    <t>PKY. CAL. SKIRTED TRL.</t>
  </si>
  <si>
    <t>HD53F</t>
  </si>
  <si>
    <t>Holiday Dry</t>
  </si>
  <si>
    <t>HR53F</t>
  </si>
  <si>
    <t>Holiday Refrigerated Trailer</t>
  </si>
  <si>
    <t>HF53F</t>
  </si>
  <si>
    <t>Holiday Frozen Trailer</t>
  </si>
  <si>
    <t>HR53W</t>
  </si>
  <si>
    <t>Holiday Whisper Unit</t>
  </si>
  <si>
    <t>HF53W</t>
  </si>
  <si>
    <t>Holiday Whisper Frozen</t>
  </si>
  <si>
    <t>HR53E</t>
  </si>
  <si>
    <t>Holiday E-track</t>
  </si>
  <si>
    <t>HD53S</t>
  </si>
  <si>
    <t>Holiday PKY Swinging door</t>
  </si>
  <si>
    <t>RMDC</t>
  </si>
  <si>
    <t>BULK MILK TRANSFER</t>
  </si>
  <si>
    <t>53 FT  ELECTRIC REEFER E-TRACK</t>
  </si>
  <si>
    <t>57 FT ELECTRIC REEFER E-TRACK</t>
  </si>
  <si>
    <t>XD55E</t>
  </si>
  <si>
    <t>Training Profile</t>
  </si>
  <si>
    <t>XF55E</t>
  </si>
  <si>
    <t>XR55E</t>
  </si>
  <si>
    <t>XE55R</t>
  </si>
  <si>
    <t>QUAL</t>
  </si>
  <si>
    <t>Trailer For Mexico Export</t>
  </si>
  <si>
    <t>Any</t>
  </si>
  <si>
    <t>container</t>
  </si>
  <si>
    <t>BAKERY FEED CONTAINER</t>
  </si>
  <si>
    <t>SEASONAL</t>
  </si>
  <si>
    <t>SEASONAL CONTAINER</t>
  </si>
  <si>
    <t>SNACK PLANT</t>
  </si>
  <si>
    <t>SNACKS CONTAINER</t>
  </si>
  <si>
    <t>MEAT PLANT</t>
  </si>
  <si>
    <t>MEAT PLANT CARRIERS</t>
  </si>
  <si>
    <t>RGC</t>
  </si>
  <si>
    <t>RETURN GOODS  CARRIERS</t>
  </si>
  <si>
    <t>MILK PLANT RENTAL TRAILERS</t>
  </si>
  <si>
    <t>YARD TRAILERS FOR MILK CONTAINERS</t>
  </si>
  <si>
    <t>D28F</t>
  </si>
  <si>
    <t>PUP Trailer</t>
  </si>
  <si>
    <t>CAL-MAINE TRAILERS</t>
  </si>
  <si>
    <t>RENTAL DRY TRAILER FOR FIREWOOD</t>
  </si>
  <si>
    <t>ELECTRIC  40F TRAILER</t>
  </si>
  <si>
    <t>DEAD TRAILER - OUT OF SERVICE</t>
  </si>
  <si>
    <t>LIFT GATE TRAILER</t>
  </si>
  <si>
    <t>E53D</t>
  </si>
  <si>
    <t>ELECTRIC DUAL COMMODITY TRL</t>
  </si>
  <si>
    <t>RS53</t>
  </si>
  <si>
    <t>Rentel Swinging door</t>
  </si>
  <si>
    <t>R57R</t>
  </si>
  <si>
    <t>RENTAL - 57 FOOT REEFER TRAILER</t>
  </si>
  <si>
    <t>LIVE</t>
  </si>
  <si>
    <t>Live Carrier Unload</t>
  </si>
  <si>
    <t>UNKR</t>
  </si>
  <si>
    <t>UNKD</t>
  </si>
  <si>
    <t>Transportation Reusables Update</t>
  </si>
  <si>
    <t>Terminal Trailer Update</t>
  </si>
  <si>
    <t xml:space="preserve">Super </t>
  </si>
  <si>
    <t>HEB Totals &gt;&gt;</t>
  </si>
  <si>
    <t>* For the purpose of balancing trailers interterminally</t>
  </si>
  <si>
    <t>* For the purpose of servicing WHSE</t>
  </si>
  <si>
    <t xml:space="preserve">All HEB Trailers in Terminal </t>
  </si>
  <si>
    <t>(both Doors and Yard)</t>
  </si>
  <si>
    <t>Empty HEB in Yard</t>
  </si>
  <si>
    <t xml:space="preserve"> (not doors)</t>
  </si>
  <si>
    <t>* All Trailers-3rd paty and HEB</t>
  </si>
  <si>
    <t>Process</t>
  </si>
  <si>
    <t>Terminal Origin</t>
  </si>
  <si>
    <t>Department</t>
  </si>
  <si>
    <t xml:space="preserve">SM </t>
  </si>
  <si>
    <t xml:space="preserve">Weslaco </t>
  </si>
  <si>
    <t>1st Process</t>
  </si>
  <si>
    <t xml:space="preserve">Floral </t>
  </si>
  <si>
    <t>Hrs</t>
  </si>
  <si>
    <t>SA Snacks</t>
  </si>
  <si>
    <t>General Merchendise</t>
  </si>
  <si>
    <t xml:space="preserve">Total </t>
  </si>
  <si>
    <t>All terminals</t>
  </si>
  <si>
    <t>4th Process</t>
  </si>
  <si>
    <t>Referigerated</t>
  </si>
  <si>
    <t>Temple Combo</t>
  </si>
  <si>
    <t>5th Process</t>
  </si>
  <si>
    <t>Blalock</t>
  </si>
  <si>
    <t>Outbound Tracker</t>
  </si>
  <si>
    <t xml:space="preserve">Transfers Over ----&gt; </t>
  </si>
  <si>
    <t>Dept</t>
  </si>
  <si>
    <t>ICQA</t>
  </si>
  <si>
    <t>ICE CREAM QUALITY ASSURANCE HOLD</t>
  </si>
  <si>
    <t>Auction Items</t>
  </si>
  <si>
    <t>HOU Recycle</t>
  </si>
  <si>
    <t>t541</t>
  </si>
  <si>
    <t>Relay</t>
  </si>
  <si>
    <t>REYNOLDS</t>
  </si>
  <si>
    <t>`</t>
  </si>
  <si>
    <t>01/31/2022 03:03 PM</t>
  </si>
  <si>
    <t>false</t>
  </si>
  <si>
    <t>M-Houston</t>
  </si>
  <si>
    <t>802/QUIALTY</t>
  </si>
  <si>
    <t>A Live Delivery</t>
  </si>
  <si>
    <t>- Other</t>
  </si>
  <si>
    <t>317868</t>
  </si>
  <si>
    <t>02/03/2022 11:47 AM</t>
  </si>
  <si>
    <t>02/11/2022 01:24 PM</t>
  </si>
  <si>
    <t>S-San Antonio</t>
  </si>
  <si>
    <t>R531491</t>
  </si>
  <si>
    <t>RAIDER EXPRESS</t>
  </si>
  <si>
    <t>314131</t>
  </si>
  <si>
    <t>02/04/2022 01:33 PM</t>
  </si>
  <si>
    <t>02/11/2022 01:25 PM</t>
  </si>
  <si>
    <t>09</t>
  </si>
  <si>
    <t>QUALITY TRANSPORT</t>
  </si>
  <si>
    <t>322602 ,316428</t>
  </si>
  <si>
    <t>02/08/2022 04:12 PM</t>
  </si>
  <si>
    <t>3508</t>
  </si>
  <si>
    <t>02/10/2022 04:21 PM</t>
  </si>
  <si>
    <t>C-Corpus</t>
  </si>
  <si>
    <t>8648</t>
  </si>
  <si>
    <t>328785</t>
  </si>
  <si>
    <t>02/10/2022 07:49 PM</t>
  </si>
  <si>
    <t>T-Temple</t>
  </si>
  <si>
    <t>8054</t>
  </si>
  <si>
    <t>02/10/2022 09:54 PM</t>
  </si>
  <si>
    <t>02/11/2022 04:59 AM</t>
  </si>
  <si>
    <t>1055</t>
  </si>
  <si>
    <t>Reusables</t>
  </si>
  <si>
    <t>02/11/2022 02:35 AM</t>
  </si>
  <si>
    <t>02/10/2022 11:53 PM</t>
  </si>
  <si>
    <t>717508</t>
  </si>
  <si>
    <t>DOWNING TRANSPORTATION INC</t>
  </si>
  <si>
    <t>305106</t>
  </si>
  <si>
    <t>02/11/2022 02:45 AM</t>
  </si>
  <si>
    <t>2715</t>
  </si>
  <si>
    <t>02/11/2022 05:13 AM</t>
  </si>
  <si>
    <t>02/10/2022 07:46 PM</t>
  </si>
  <si>
    <t>4734</t>
  </si>
  <si>
    <t>02/11/2022 06:53 AM</t>
  </si>
  <si>
    <t>2503</t>
  </si>
  <si>
    <t>02/11/2022 05:14 AM</t>
  </si>
  <si>
    <t>02/10/2022 11:31 PM</t>
  </si>
  <si>
    <t>H-Weslaco</t>
  </si>
  <si>
    <t>3515</t>
  </si>
  <si>
    <t>02/11/2022 05:43 AM</t>
  </si>
  <si>
    <t>2712</t>
  </si>
  <si>
    <t>02/11/2022 07:23 AM</t>
  </si>
  <si>
    <t>02/10/2022 11:33 AM</t>
  </si>
  <si>
    <t>V-Super Regional</t>
  </si>
  <si>
    <t>2011</t>
  </si>
  <si>
    <t>02/11/2022 10:56 AM</t>
  </si>
  <si>
    <t>2034</t>
  </si>
  <si>
    <t>RONS</t>
  </si>
  <si>
    <t>288330</t>
  </si>
  <si>
    <t>02/11/2022 08:04 AM</t>
  </si>
  <si>
    <t>9051</t>
  </si>
  <si>
    <t>02/11/2022 08:26 AM</t>
  </si>
  <si>
    <t>53R22394</t>
  </si>
  <si>
    <t>Vendor Trailer</t>
  </si>
  <si>
    <t>FRASIER TRUCKING</t>
  </si>
  <si>
    <t>02/11/2022 10:50 AM</t>
  </si>
  <si>
    <t>4056</t>
  </si>
  <si>
    <t>02/11/2022 10:53 AM</t>
  </si>
  <si>
    <t>2610</t>
  </si>
  <si>
    <t>02/05/2022 09:45 PM</t>
  </si>
  <si>
    <t>4149</t>
  </si>
  <si>
    <t>02/11/2022 11:55 AM</t>
  </si>
  <si>
    <t>02/10/2022 10:12 AM</t>
  </si>
  <si>
    <t>3207</t>
  </si>
  <si>
    <t>02/11/2022 12:48 PM</t>
  </si>
  <si>
    <t>02/11/2022 09:43 AM</t>
  </si>
  <si>
    <t>8516</t>
  </si>
  <si>
    <t>02/11/2022 12:57 PM</t>
  </si>
  <si>
    <t>8402</t>
  </si>
  <si>
    <t>02/11/2022 01:13 PM</t>
  </si>
  <si>
    <t>02/11/2022 08:18 AM</t>
  </si>
  <si>
    <t>3159</t>
  </si>
  <si>
    <t>8106</t>
  </si>
  <si>
    <t>02/11/2022 06:18 AM</t>
  </si>
  <si>
    <t>4411</t>
  </si>
  <si>
    <t>02/11/2022 01:14 PM</t>
  </si>
  <si>
    <t>02/11/2022 07:03 AM</t>
  </si>
  <si>
    <t>5143</t>
  </si>
  <si>
    <t>02/11/2022 01:21 PM</t>
  </si>
  <si>
    <t>02/11/2022 11:48 AM</t>
  </si>
  <si>
    <t>3990</t>
  </si>
  <si>
    <t>52143</t>
  </si>
  <si>
    <t>DOUBLE DIAMOND TRANSPORT, LLC</t>
  </si>
  <si>
    <t>315787</t>
  </si>
  <si>
    <t>4338</t>
  </si>
  <si>
    <t>01/05/2022 05:57 AM</t>
  </si>
  <si>
    <t>4960</t>
  </si>
  <si>
    <t>01/26/2022 05:02 PM</t>
  </si>
  <si>
    <t>01/21/2022 02:20 AM</t>
  </si>
  <si>
    <t>31902</t>
  </si>
  <si>
    <t>Twin City Transportation</t>
  </si>
  <si>
    <t>02/02/2022 12:41 PM</t>
  </si>
  <si>
    <t>DCM</t>
  </si>
  <si>
    <t>01/19/2022 11:20 AM</t>
  </si>
  <si>
    <t>YT15</t>
  </si>
  <si>
    <t>02/03/2022 09:53 AM</t>
  </si>
  <si>
    <t>8030</t>
  </si>
  <si>
    <t>02/08/2022 06:59 PM</t>
  </si>
  <si>
    <t>02/08/2022 05:22 AM</t>
  </si>
  <si>
    <t>4134</t>
  </si>
  <si>
    <t>02/09/2022 06:07 AM</t>
  </si>
  <si>
    <t>02/09/2022 06:18 AM</t>
  </si>
  <si>
    <t>31910 Ca transport</t>
  </si>
  <si>
    <t>02/09/2022 07:13 PM</t>
  </si>
  <si>
    <t>01/27/2022 01:44 PM</t>
  </si>
  <si>
    <t>YT11</t>
  </si>
  <si>
    <t>02/10/2022 02:23 AM</t>
  </si>
  <si>
    <t>DFW</t>
  </si>
  <si>
    <t>4245</t>
  </si>
  <si>
    <t>FROZEN</t>
  </si>
  <si>
    <t>02/10/2022 10:21 AM</t>
  </si>
  <si>
    <t>4322</t>
  </si>
  <si>
    <t>NO PO</t>
  </si>
  <si>
    <t>02/10/2022 01:22 PM</t>
  </si>
  <si>
    <t>8471</t>
  </si>
  <si>
    <t>02/10/2022 02:27 PM</t>
  </si>
  <si>
    <t>4933</t>
  </si>
  <si>
    <t>336046, 336031</t>
  </si>
  <si>
    <t>02/10/2022 03:41 PM</t>
  </si>
  <si>
    <t>02/10/2022 03:18 PM</t>
  </si>
  <si>
    <t>8168</t>
  </si>
  <si>
    <t>310681</t>
  </si>
  <si>
    <t>02/10/2022 08:37 PM</t>
  </si>
  <si>
    <t>YARDR74</t>
  </si>
  <si>
    <t>02/10/2022 09:20 PM</t>
  </si>
  <si>
    <t>12/10/2021 10:56 PM</t>
  </si>
  <si>
    <t>8084</t>
  </si>
  <si>
    <t>02/11/2022 03:15 AM</t>
  </si>
  <si>
    <t>YARDR107</t>
  </si>
  <si>
    <t>02/11/2022 03:31 AM</t>
  </si>
  <si>
    <t>01/31/2022 11:11 PM</t>
  </si>
  <si>
    <t>8216</t>
  </si>
  <si>
    <t>02/11/2022 04:39 AM</t>
  </si>
  <si>
    <t>2859</t>
  </si>
  <si>
    <t>336081</t>
  </si>
  <si>
    <t>02/11/2022 04:49 AM</t>
  </si>
  <si>
    <t>02/11/2022 04:50 AM</t>
  </si>
  <si>
    <t>4847</t>
  </si>
  <si>
    <t>02/11/2022 12:37 AM</t>
  </si>
  <si>
    <t>3607</t>
  </si>
  <si>
    <t>02/11/2022 02:03 AM</t>
  </si>
  <si>
    <t>3196</t>
  </si>
  <si>
    <t>02/10/2022 03:04 AM</t>
  </si>
  <si>
    <t>3169</t>
  </si>
  <si>
    <t>02/11/2022 07:56 AM</t>
  </si>
  <si>
    <t>4410</t>
  </si>
  <si>
    <t>02/11/2022 09:01 AM</t>
  </si>
  <si>
    <t>Cm5363</t>
  </si>
  <si>
    <t>CAL MAINE</t>
  </si>
  <si>
    <t>02/11/2022 06:50 AM</t>
  </si>
  <si>
    <t>02/11/2022 04:06 AM</t>
  </si>
  <si>
    <t>214</t>
  </si>
  <si>
    <t>CROSS INTEGRATED TRANS</t>
  </si>
  <si>
    <t>Milk</t>
  </si>
  <si>
    <t>02/11/2022 06:55 AM</t>
  </si>
  <si>
    <t>cm5483</t>
  </si>
  <si>
    <t>02/11/2022 07:43 AM</t>
  </si>
  <si>
    <t>02/11/2022 05:54 AM</t>
  </si>
  <si>
    <t>4246</t>
  </si>
  <si>
    <t>02/11/2022 08:47 AM</t>
  </si>
  <si>
    <t>02/11/2022 06:09 AM</t>
  </si>
  <si>
    <t>1412</t>
  </si>
  <si>
    <t>02/11/2022 09:27 AM</t>
  </si>
  <si>
    <t>02/06/2022 10:20 PM</t>
  </si>
  <si>
    <t>3773</t>
  </si>
  <si>
    <t>T2202-077-011718</t>
  </si>
  <si>
    <t>02/11/2022 09:32 AM</t>
  </si>
  <si>
    <t>02/10/2022 12:10 PM</t>
  </si>
  <si>
    <t>5150</t>
  </si>
  <si>
    <t>02/11/2022 09:38 AM</t>
  </si>
  <si>
    <t>01/06/2022 01:13 PM</t>
  </si>
  <si>
    <t>3777</t>
  </si>
  <si>
    <t>02/11/2022 10:25 AM</t>
  </si>
  <si>
    <t>3177</t>
  </si>
  <si>
    <t>02/11/2022 01:20 PM</t>
  </si>
  <si>
    <t>YARDR113</t>
  </si>
  <si>
    <t>12/06/2021 08:14 AM</t>
  </si>
  <si>
    <t>00004</t>
  </si>
  <si>
    <t>12/26/2021 01:54 PM</t>
  </si>
  <si>
    <t>3153</t>
  </si>
  <si>
    <t>01/12/2022 01:01 PM</t>
  </si>
  <si>
    <t>true</t>
  </si>
  <si>
    <t>01/11/2022 11:37 PM</t>
  </si>
  <si>
    <t>YT02</t>
  </si>
  <si>
    <t>01/22/2022 07:36 PM</t>
  </si>
  <si>
    <t>4702</t>
  </si>
  <si>
    <t>01/24/2022 02:32 PM</t>
  </si>
  <si>
    <t>23037</t>
  </si>
  <si>
    <t>01/28/2022 07:01 PM</t>
  </si>
  <si>
    <t>01/12/2022 10:50 AM</t>
  </si>
  <si>
    <t>YT03</t>
  </si>
  <si>
    <t>01/31/2022 06:02 PM</t>
  </si>
  <si>
    <t>1159</t>
  </si>
  <si>
    <t>02/06/2022 08:21 PM</t>
  </si>
  <si>
    <t>4598</t>
  </si>
  <si>
    <t>QSBK</t>
  </si>
  <si>
    <t>02/08/2022 06:04 PM</t>
  </si>
  <si>
    <t>1093</t>
  </si>
  <si>
    <t>02/09/2022 08:21 AM</t>
  </si>
  <si>
    <t>02/04/2022 10:28 AM</t>
  </si>
  <si>
    <t>3181</t>
  </si>
  <si>
    <t>TSOU</t>
  </si>
  <si>
    <t>02/09/2022 09:37 AM</t>
  </si>
  <si>
    <t>02/09/2022 09:14 AM</t>
  </si>
  <si>
    <t>3149</t>
  </si>
  <si>
    <t>02/09/2022 09:40 AM</t>
  </si>
  <si>
    <t>02/09/2022 09:10 AM</t>
  </si>
  <si>
    <t>YARDR123</t>
  </si>
  <si>
    <t>02/09/2022 11:14 AM</t>
  </si>
  <si>
    <t>779943 bunzl</t>
  </si>
  <si>
    <t>02/09/2022 04:34 PM</t>
  </si>
  <si>
    <t>94228</t>
  </si>
  <si>
    <t>02/09/2022 07:17 PM</t>
  </si>
  <si>
    <t>5159</t>
  </si>
  <si>
    <t>02/09/2022 09:36 PM</t>
  </si>
  <si>
    <t>02/03/2022 09:17 AM</t>
  </si>
  <si>
    <t>8344</t>
  </si>
  <si>
    <t>02/10/2022 12:32 AM</t>
  </si>
  <si>
    <t>1480</t>
  </si>
  <si>
    <t>02/10/2022 06:18 AM</t>
  </si>
  <si>
    <t>02/07/2022 01:55 PM</t>
  </si>
  <si>
    <t>8606</t>
  </si>
  <si>
    <t>no po</t>
  </si>
  <si>
    <t>02/10/2022 11:26 AM</t>
  </si>
  <si>
    <t>YARDR49</t>
  </si>
  <si>
    <t>02/10/2022 12:49 PM</t>
  </si>
  <si>
    <t>11/10/2021 03:03 AM</t>
  </si>
  <si>
    <t>4299</t>
  </si>
  <si>
    <t>02/10/2022 03:11 PM</t>
  </si>
  <si>
    <t>12/10/2021 08:23 AM</t>
  </si>
  <si>
    <t>YT14</t>
  </si>
  <si>
    <t>02/10/2022 03:19 PM</t>
  </si>
  <si>
    <t>2181</t>
  </si>
  <si>
    <t>337294</t>
  </si>
  <si>
    <t>02/10/2022 04:29 PM</t>
  </si>
  <si>
    <t>02/10/2022 10:36 AM</t>
  </si>
  <si>
    <t>8455</t>
  </si>
  <si>
    <t>308525</t>
  </si>
  <si>
    <t>02/10/2022 07:25 PM</t>
  </si>
  <si>
    <t>8498</t>
  </si>
  <si>
    <t>310678</t>
  </si>
  <si>
    <t>02/10/2022 07:47 PM</t>
  </si>
  <si>
    <t>8580</t>
  </si>
  <si>
    <t>337141</t>
  </si>
  <si>
    <t>02/10/2022 08:19 PM</t>
  </si>
  <si>
    <t>02/10/2022 04:49 PM</t>
  </si>
  <si>
    <t>4396</t>
  </si>
  <si>
    <t>02/10/2022 09:53 PM</t>
  </si>
  <si>
    <t>02/11/2022 06:10 AM</t>
  </si>
  <si>
    <t>8208</t>
  </si>
  <si>
    <t>02/10/2022 10:52 PM</t>
  </si>
  <si>
    <t>YT09</t>
  </si>
  <si>
    <t>02/11/2022 12:28 AM</t>
  </si>
  <si>
    <t>4788</t>
  </si>
  <si>
    <t>336229</t>
  </si>
  <si>
    <t>02/11/2022 01:44 AM</t>
  </si>
  <si>
    <t>02/11/2022 01:40 AM</t>
  </si>
  <si>
    <t>8048</t>
  </si>
  <si>
    <t>02/11/2022 03:14 AM</t>
  </si>
  <si>
    <t>02/11/2022 02:05 AM</t>
  </si>
  <si>
    <t>3148</t>
  </si>
  <si>
    <t>02/11/2022 03:16 AM</t>
  </si>
  <si>
    <t>02/11/2022 02:16 AM</t>
  </si>
  <si>
    <t>3287</t>
  </si>
  <si>
    <t>02/11/2022 12:09 AM</t>
  </si>
  <si>
    <t>8259</t>
  </si>
  <si>
    <t>02/11/2022 03:05 AM</t>
  </si>
  <si>
    <t>8544</t>
  </si>
  <si>
    <t>02/08/2022 03:42 PM</t>
  </si>
  <si>
    <t>8407</t>
  </si>
  <si>
    <t>02/10/2022 08:24 AM</t>
  </si>
  <si>
    <t>3751</t>
  </si>
  <si>
    <t>02/11/2022 05:04 AM</t>
  </si>
  <si>
    <t>8481</t>
  </si>
  <si>
    <t>02/11/2022 02:51 AM</t>
  </si>
  <si>
    <t>8149</t>
  </si>
  <si>
    <t>02/11/2022 06:13 AM</t>
  </si>
  <si>
    <t>02/05/2022 02:52 AM</t>
  </si>
  <si>
    <t>4073</t>
  </si>
  <si>
    <t>02/11/2022 06:15 AM</t>
  </si>
  <si>
    <t>2010</t>
  </si>
  <si>
    <t>TDON</t>
  </si>
  <si>
    <t>02/11/2022 07:11 AM</t>
  </si>
  <si>
    <t>02/06/2022 01:08 AM</t>
  </si>
  <si>
    <t>8505</t>
  </si>
  <si>
    <t>02/11/2022 07:55 AM</t>
  </si>
  <si>
    <t>1408</t>
  </si>
  <si>
    <t>02/11/2022 07:58 AM</t>
  </si>
  <si>
    <t>02/07/2022 06:37 AM</t>
  </si>
  <si>
    <t>3425</t>
  </si>
  <si>
    <t>02/11/2022 08:21 AM</t>
  </si>
  <si>
    <t>8059</t>
  </si>
  <si>
    <t>02/11/2022 09:14 AM</t>
  </si>
  <si>
    <t>3446</t>
  </si>
  <si>
    <t>02/11/2022 10:11 AM</t>
  </si>
  <si>
    <t>4549</t>
  </si>
  <si>
    <t>02/11/2022 10:18 AM</t>
  </si>
  <si>
    <t>8119</t>
  </si>
  <si>
    <t>02/11/2022 10:28 AM</t>
  </si>
  <si>
    <t>5077</t>
  </si>
  <si>
    <t>02/11/2022 10:36 AM</t>
  </si>
  <si>
    <t>02/11/2022 08:23 AM</t>
  </si>
  <si>
    <t>4171</t>
  </si>
  <si>
    <t>02/11/2022 10:37 AM</t>
  </si>
  <si>
    <t>3928</t>
  </si>
  <si>
    <t>02/11/2022 10:42 AM</t>
  </si>
  <si>
    <t>4686</t>
  </si>
  <si>
    <t>02/11/2022 10:43 AM</t>
  </si>
  <si>
    <t>41726</t>
  </si>
  <si>
    <t>02/11/2022 08:20 AM</t>
  </si>
  <si>
    <t>8640</t>
  </si>
  <si>
    <t>02/11/2022 10:45 AM</t>
  </si>
  <si>
    <t>2619</t>
  </si>
  <si>
    <t>02/11/2022 11:07 AM</t>
  </si>
  <si>
    <t>02/10/2022 11:45 PM</t>
  </si>
  <si>
    <t>8166</t>
  </si>
  <si>
    <t>02/11/2022 11:42 AM</t>
  </si>
  <si>
    <t>3357</t>
  </si>
  <si>
    <t>02/11/2022 12:00 PM</t>
  </si>
  <si>
    <t>02/11/2022 09:31 AM</t>
  </si>
  <si>
    <t>8215</t>
  </si>
  <si>
    <t>02/11/2022 12:09 PM</t>
  </si>
  <si>
    <t>4808</t>
  </si>
  <si>
    <t>Amerco</t>
  </si>
  <si>
    <t>02/11/2022 12:14 PM</t>
  </si>
  <si>
    <t>3677</t>
  </si>
  <si>
    <t>AMERCO</t>
  </si>
  <si>
    <t>02/11/2022 12:40 PM</t>
  </si>
  <si>
    <t>3113</t>
  </si>
  <si>
    <t>4069</t>
  </si>
  <si>
    <t>02/11/2022 01:18 PM</t>
  </si>
  <si>
    <t>6209</t>
  </si>
  <si>
    <t>2387</t>
  </si>
  <si>
    <t>02/11/2022 01:22 PM</t>
  </si>
  <si>
    <t>20552</t>
  </si>
  <si>
    <t>08/02/2021 03:35 AM</t>
  </si>
  <si>
    <t>BAKERY</t>
  </si>
  <si>
    <t>00005</t>
  </si>
  <si>
    <t>12/24/2021 05:51 AM</t>
  </si>
  <si>
    <t>00002</t>
  </si>
  <si>
    <t>12/24/2021 07:25 PM</t>
  </si>
  <si>
    <t>YARDR77</t>
  </si>
  <si>
    <t>01/04/2022 09:57 AM</t>
  </si>
  <si>
    <t>EI1</t>
  </si>
  <si>
    <t>08/27/2021 06:39 AM</t>
  </si>
  <si>
    <t>8315</t>
  </si>
  <si>
    <t>01/16/2022 04:38 PM</t>
  </si>
  <si>
    <t>01/09/2022 03:30 AM</t>
  </si>
  <si>
    <t>3248</t>
  </si>
  <si>
    <t>01/17/2022 07:28 AM</t>
  </si>
  <si>
    <t>01/16/2022 02:36 AM</t>
  </si>
  <si>
    <t>4455</t>
  </si>
  <si>
    <t>01/20/2022 12:29 PM</t>
  </si>
  <si>
    <t>01/19/2022 08:56 PM</t>
  </si>
  <si>
    <t>1160</t>
  </si>
  <si>
    <t>BOBTAIL EXPRESS</t>
  </si>
  <si>
    <t>01/21/2022 11:33 PM</t>
  </si>
  <si>
    <t>8440</t>
  </si>
  <si>
    <t>01/22/2022 09:37 AM</t>
  </si>
  <si>
    <t>01/18/2022 02:25 AM</t>
  </si>
  <si>
    <t>8556</t>
  </si>
  <si>
    <t>01/22/2022 02:43 PM</t>
  </si>
  <si>
    <t>22214</t>
  </si>
  <si>
    <t>01/31/2022 07:34 PM</t>
  </si>
  <si>
    <t>381</t>
  </si>
  <si>
    <t>01/31/2022 07:39 PM</t>
  </si>
  <si>
    <t>22215</t>
  </si>
  <si>
    <t>02/01/2022 01:24 AM</t>
  </si>
  <si>
    <t>2717</t>
  </si>
  <si>
    <t>02/01/2022 05:21 AM</t>
  </si>
  <si>
    <t>8029</t>
  </si>
  <si>
    <t>02/01/2022 10:17 AM</t>
  </si>
  <si>
    <t>YARDR101</t>
  </si>
  <si>
    <t>02/01/2022 09:09 PM</t>
  </si>
  <si>
    <t>11/29/2021 08:25 AM</t>
  </si>
  <si>
    <t>1022</t>
  </si>
  <si>
    <t>02/02/2022 06:19 PM</t>
  </si>
  <si>
    <t>01/31/2022 09:11 PM</t>
  </si>
  <si>
    <t>YARDR40</t>
  </si>
  <si>
    <t>02/04/2022 01:07 PM</t>
  </si>
  <si>
    <t>12/15/2021 01:15 PM</t>
  </si>
  <si>
    <t>2725</t>
  </si>
  <si>
    <t>02/04/2022 01:14 PM</t>
  </si>
  <si>
    <t>02/03/2022 11:47 PM</t>
  </si>
  <si>
    <t>4806</t>
  </si>
  <si>
    <t>XDock</t>
  </si>
  <si>
    <t>02/04/2022 03:42 PM</t>
  </si>
  <si>
    <t>02/01/2022 01:00 PM</t>
  </si>
  <si>
    <t>2849</t>
  </si>
  <si>
    <t>02/04/2022 04:32 PM</t>
  </si>
  <si>
    <t>02/02/2022 09:53 AM</t>
  </si>
  <si>
    <t>1050</t>
  </si>
  <si>
    <t>(DOP 2/4/22)</t>
  </si>
  <si>
    <t>02/04/2022 08:39 PM</t>
  </si>
  <si>
    <t>01/27/2022 01:59 AM</t>
  </si>
  <si>
    <t>1176</t>
  </si>
  <si>
    <t>BANAB</t>
  </si>
  <si>
    <t>02/05/2022 03:58 AM</t>
  </si>
  <si>
    <t>3611</t>
  </si>
  <si>
    <t>Frozen trailer   SET S0/9.5@74%</t>
  </si>
  <si>
    <t>02/05/2022 05:20 AM</t>
  </si>
  <si>
    <t>02/03/2022 06:32 AM</t>
  </si>
  <si>
    <t>3363</t>
  </si>
  <si>
    <t>02/05/2022 02:25 PM</t>
  </si>
  <si>
    <t>02/04/2022 06:28 PM</t>
  </si>
  <si>
    <t>1042</t>
  </si>
  <si>
    <t>02/06/2022 02:51 AM</t>
  </si>
  <si>
    <t>02/05/2022 02:49 AM</t>
  </si>
  <si>
    <t>9145</t>
  </si>
  <si>
    <t>na</t>
  </si>
  <si>
    <t>02/06/2022 11:38 AM</t>
  </si>
  <si>
    <t>151952</t>
  </si>
  <si>
    <t>SWIFT TRANSPORTION</t>
  </si>
  <si>
    <t>02/06/2022 05:24 PM</t>
  </si>
  <si>
    <t>1011</t>
  </si>
  <si>
    <t>02/07/2022 07:12 PM</t>
  </si>
  <si>
    <t>DER</t>
  </si>
  <si>
    <t>01/17/2022 06:58 PM</t>
  </si>
  <si>
    <t>8126</t>
  </si>
  <si>
    <t>Na</t>
  </si>
  <si>
    <t>02/07/2022 08:46 PM</t>
  </si>
  <si>
    <t>YT10</t>
  </si>
  <si>
    <t>02/08/2022 09:12 AM</t>
  </si>
  <si>
    <t>YARDR55</t>
  </si>
  <si>
    <t>02/08/2022 03:37 PM</t>
  </si>
  <si>
    <t>1795</t>
  </si>
  <si>
    <t>02/08/2022 08:46 PM</t>
  </si>
  <si>
    <t>02/07/2022 08:07 PM</t>
  </si>
  <si>
    <t>8213</t>
  </si>
  <si>
    <t>331237,331242</t>
  </si>
  <si>
    <t>02/08/2022 11:11 PM</t>
  </si>
  <si>
    <t>02/08/2022 10:17 PM</t>
  </si>
  <si>
    <t>3679</t>
  </si>
  <si>
    <t>02/09/2022 12:33 AM</t>
  </si>
  <si>
    <t>02/08/2022 01:47 PM</t>
  </si>
  <si>
    <t>4553</t>
  </si>
  <si>
    <t>02/09/2022 06:27 AM</t>
  </si>
  <si>
    <t>02/09/2022 02:17 AM</t>
  </si>
  <si>
    <t>94327</t>
  </si>
  <si>
    <t>02/09/2022 08:22 AM</t>
  </si>
  <si>
    <t>9168</t>
  </si>
  <si>
    <t>02/09/2022 02:43 PM</t>
  </si>
  <si>
    <t>02/09/2022 12:27 AM</t>
  </si>
  <si>
    <t>2780</t>
  </si>
  <si>
    <t>02/09/2022 03:09 PM</t>
  </si>
  <si>
    <t>02/08/2022 07:10 AM</t>
  </si>
  <si>
    <t>YARDR104</t>
  </si>
  <si>
    <t>02/09/2022 04:15 PM</t>
  </si>
  <si>
    <t>12/28/2021 12:09 PM</t>
  </si>
  <si>
    <t>2495</t>
  </si>
  <si>
    <t>02/09/2022 04:29 PM</t>
  </si>
  <si>
    <t>12/04/2021 09:43 AM</t>
  </si>
  <si>
    <t>YT12</t>
  </si>
  <si>
    <t>PPQS</t>
  </si>
  <si>
    <t>02/09/2022 05:38 PM</t>
  </si>
  <si>
    <t>2783</t>
  </si>
  <si>
    <t>02/09/2022 06:03 PM</t>
  </si>
  <si>
    <t>02/08/2022 09:10 PM</t>
  </si>
  <si>
    <t>2038</t>
  </si>
  <si>
    <t>02/09/2022 06:29 PM</t>
  </si>
  <si>
    <t>02/07/2022 04:49 PM</t>
  </si>
  <si>
    <t>3154</t>
  </si>
  <si>
    <t>02/09/2022 08:05 PM</t>
  </si>
  <si>
    <t>YARDR86</t>
  </si>
  <si>
    <t>02/09/2022 08:18 PM</t>
  </si>
  <si>
    <t>2830</t>
  </si>
  <si>
    <t>02/09/2022 10:38 PM</t>
  </si>
  <si>
    <t>1066</t>
  </si>
  <si>
    <t>02/09/2022 11:05 PM</t>
  </si>
  <si>
    <t>02/05/2022 03:49 PM</t>
  </si>
  <si>
    <t>1936</t>
  </si>
  <si>
    <t>02/10/2022 12:09 AM</t>
  </si>
  <si>
    <t>02/08/2022 04:19 PM</t>
  </si>
  <si>
    <t>1013</t>
  </si>
  <si>
    <t>02/10/2022 01:45 AM</t>
  </si>
  <si>
    <t>1222</t>
  </si>
  <si>
    <t>02/10/2022 01:50 AM</t>
  </si>
  <si>
    <t>3671</t>
  </si>
  <si>
    <t>336953</t>
  </si>
  <si>
    <t>02/10/2022 04:57 AM</t>
  </si>
  <si>
    <t>02/10/2022 05:07 AM</t>
  </si>
  <si>
    <t>4700</t>
  </si>
  <si>
    <t>02/10/2022 05:41 AM</t>
  </si>
  <si>
    <t>02/07/2022 09:59 PM</t>
  </si>
  <si>
    <t>YARDR22</t>
  </si>
  <si>
    <t>02/10/2022 06:50 AM</t>
  </si>
  <si>
    <t>02/07/2022 12:45 AM</t>
  </si>
  <si>
    <t>2437</t>
  </si>
  <si>
    <t>02/10/2022 07:07 AM</t>
  </si>
  <si>
    <t>02/08/2022 06:45 PM</t>
  </si>
  <si>
    <t>YARDR48</t>
  </si>
  <si>
    <t>02/10/2022 09:08 AM</t>
  </si>
  <si>
    <t>2694</t>
  </si>
  <si>
    <t>02/10/2022 09:17 AM</t>
  </si>
  <si>
    <t>02/10/2022 12:59 AM</t>
  </si>
  <si>
    <t>3380</t>
  </si>
  <si>
    <t>440141220004482415</t>
  </si>
  <si>
    <t>02/10/2022 09:59 AM</t>
  </si>
  <si>
    <t>02/09/2022 09:16 PM</t>
  </si>
  <si>
    <t>3369</t>
  </si>
  <si>
    <t>02/10/2022 11:22 AM</t>
  </si>
  <si>
    <t>2547</t>
  </si>
  <si>
    <t>02/10/2022 01:46 PM</t>
  </si>
  <si>
    <t>02/10/2022 11:00 AM</t>
  </si>
  <si>
    <t>4278</t>
  </si>
  <si>
    <t>336041-2112022336029-2102022</t>
  </si>
  <si>
    <t>02/10/2022 02:37 PM</t>
  </si>
  <si>
    <t>02/10/2022 11:21 AM</t>
  </si>
  <si>
    <t>3195</t>
  </si>
  <si>
    <t>02/10/2022 02:54 PM</t>
  </si>
  <si>
    <t>02/10/2022 11:57 AM</t>
  </si>
  <si>
    <t>YT16</t>
  </si>
  <si>
    <t>02/10/2022 03:20 PM</t>
  </si>
  <si>
    <t>3235</t>
  </si>
  <si>
    <t>02/10/2022 03:34 PM</t>
  </si>
  <si>
    <t>YARDR50</t>
  </si>
  <si>
    <t>02/10/2022 04:15 PM</t>
  </si>
  <si>
    <t>YARDR39</t>
  </si>
  <si>
    <t>02/10/2022 05:42 PM</t>
  </si>
  <si>
    <t>01/31/2022 02:00 AM</t>
  </si>
  <si>
    <t>9202</t>
  </si>
  <si>
    <t>02/10/2022 05:46 PM</t>
  </si>
  <si>
    <t>02/07/2022 09:35 PM</t>
  </si>
  <si>
    <t>1870</t>
  </si>
  <si>
    <t>02/10/2022 05:48 PM</t>
  </si>
  <si>
    <t>YARDR99</t>
  </si>
  <si>
    <t>02/10/2022 06:58 PM</t>
  </si>
  <si>
    <t>11639</t>
  </si>
  <si>
    <t>BAKERY FEEDS</t>
  </si>
  <si>
    <t>02/10/2022 06:56 PM</t>
  </si>
  <si>
    <t>8238</t>
  </si>
  <si>
    <t>02/10/2022 08:15 PM</t>
  </si>
  <si>
    <t>01/07/2022 02:24 PM</t>
  </si>
  <si>
    <t>1459</t>
  </si>
  <si>
    <t>02/10/2022 10:07 PM</t>
  </si>
  <si>
    <t>YT08</t>
  </si>
  <si>
    <t>02/10/2022 11:37 PM</t>
  </si>
  <si>
    <t>4400</t>
  </si>
  <si>
    <t>02/10/2022 11:44 PM</t>
  </si>
  <si>
    <t>4345</t>
  </si>
  <si>
    <t>02/11/2022 12:19 AM</t>
  </si>
  <si>
    <t>12/21/2021 08:24 PM</t>
  </si>
  <si>
    <t>9140</t>
  </si>
  <si>
    <t>02/11/2022 12:56 AM</t>
  </si>
  <si>
    <t>02/10/2022 09:15 PM</t>
  </si>
  <si>
    <t>YARDR72</t>
  </si>
  <si>
    <t>02/11/2022 01:12 AM</t>
  </si>
  <si>
    <t>2089</t>
  </si>
  <si>
    <t>02/11/2022 01:23 AM</t>
  </si>
  <si>
    <t>4132</t>
  </si>
  <si>
    <t>02/11/2022 01:53 AM</t>
  </si>
  <si>
    <t>1113</t>
  </si>
  <si>
    <t>3414</t>
  </si>
  <si>
    <t>02/11/2022 12:23 AM</t>
  </si>
  <si>
    <t>3200</t>
  </si>
  <si>
    <t>02/11/2022 03:19 AM</t>
  </si>
  <si>
    <t>01/29/2022 11:32 PM</t>
  </si>
  <si>
    <t>1466</t>
  </si>
  <si>
    <t>02/11/2022 03:23 AM</t>
  </si>
  <si>
    <t>8254</t>
  </si>
  <si>
    <t>02/11/2022 03:24 AM</t>
  </si>
  <si>
    <t>YT07</t>
  </si>
  <si>
    <t>02/11/2022 03:53 AM</t>
  </si>
  <si>
    <t>4101</t>
  </si>
  <si>
    <t>02/11/2022 04:13 AM</t>
  </si>
  <si>
    <t>3745</t>
  </si>
  <si>
    <t>02/11/2022 05:26 AM</t>
  </si>
  <si>
    <t>3051</t>
  </si>
  <si>
    <t>02/11/2022 05:31 AM</t>
  </si>
  <si>
    <t>6172</t>
  </si>
  <si>
    <t>02/11/2022 02:27 AM</t>
  </si>
  <si>
    <t>4787</t>
  </si>
  <si>
    <t>1898</t>
  </si>
  <si>
    <t>02/11/2022 05:45 AM</t>
  </si>
  <si>
    <t>02/09/2022 03:22 AM</t>
  </si>
  <si>
    <t>9207</t>
  </si>
  <si>
    <t>02/11/2022 06:14 AM</t>
  </si>
  <si>
    <t>02/10/2022 11:06 PM</t>
  </si>
  <si>
    <t>YARDR42</t>
  </si>
  <si>
    <t>02/11/2022 06:43 AM</t>
  </si>
  <si>
    <t>10/06/2021 12:07 AM</t>
  </si>
  <si>
    <t>3060</t>
  </si>
  <si>
    <t>02/11/2022 07:01 AM</t>
  </si>
  <si>
    <t>02/11/2022 06:23 AM</t>
  </si>
  <si>
    <t>YARDR120</t>
  </si>
  <si>
    <t>02/11/2022 07:47 AM</t>
  </si>
  <si>
    <t>12/11/2021 02:43 AM</t>
  </si>
  <si>
    <t>YARDR106</t>
  </si>
  <si>
    <t>02/11/2022 07:48 AM</t>
  </si>
  <si>
    <t>3107</t>
  </si>
  <si>
    <t>02/11/2022 07:59 AM</t>
  </si>
  <si>
    <t>YARDR27</t>
  </si>
  <si>
    <t>01/05/2022 07:39 AM</t>
  </si>
  <si>
    <t>9144</t>
  </si>
  <si>
    <t>T2202-077-011685</t>
  </si>
  <si>
    <t>02/11/2022 08:34 AM</t>
  </si>
  <si>
    <t>02/11/2022 07:51 AM</t>
  </si>
  <si>
    <t>8120</t>
  </si>
  <si>
    <t>02/11/2022 08:42 AM</t>
  </si>
  <si>
    <t>3765</t>
  </si>
  <si>
    <t>02/11/2022 08:49 AM</t>
  </si>
  <si>
    <t>02/11/2022 12:14 AM</t>
  </si>
  <si>
    <t>8057</t>
  </si>
  <si>
    <t>OTED</t>
  </si>
  <si>
    <t>3335</t>
  </si>
  <si>
    <t>02/11/2022 09:07 AM</t>
  </si>
  <si>
    <t>6488</t>
  </si>
  <si>
    <t>299250</t>
  </si>
  <si>
    <t>02/11/2022 09:12 AM</t>
  </si>
  <si>
    <t>1706</t>
  </si>
  <si>
    <t>02/11/2022 09:41 AM</t>
  </si>
  <si>
    <t>02/10/2022 11:02 PM</t>
  </si>
  <si>
    <t>4017</t>
  </si>
  <si>
    <t>02/11/2022 09:48 AM</t>
  </si>
  <si>
    <t>3768</t>
  </si>
  <si>
    <t>02/11/2022 09:52 AM</t>
  </si>
  <si>
    <t>6216</t>
  </si>
  <si>
    <t>02/11/2022 09:58 AM</t>
  </si>
  <si>
    <t>2994</t>
  </si>
  <si>
    <t>337186</t>
  </si>
  <si>
    <t>02/11/2022 10:16 AM</t>
  </si>
  <si>
    <t>02/06/2022 11:51 PM</t>
  </si>
  <si>
    <t>8204</t>
  </si>
  <si>
    <t>T2202-077-011719</t>
  </si>
  <si>
    <t>02/11/2022 10:20 AM</t>
  </si>
  <si>
    <t>02/10/2022 08:28 AM</t>
  </si>
  <si>
    <t>3110</t>
  </si>
  <si>
    <t>02/11/2022 10:21 AM</t>
  </si>
  <si>
    <t>02/10/2022 11:00 PM</t>
  </si>
  <si>
    <t>4769</t>
  </si>
  <si>
    <t>02/11/2022 05:15 AM</t>
  </si>
  <si>
    <t>3914</t>
  </si>
  <si>
    <t>02/11/2022 10:59 AM</t>
  </si>
  <si>
    <t>02/11/2022 02:33 AM</t>
  </si>
  <si>
    <t>3906</t>
  </si>
  <si>
    <t>02/11/2022 11:01 AM</t>
  </si>
  <si>
    <t>1704</t>
  </si>
  <si>
    <t>02/11/2022 11:08 AM</t>
  </si>
  <si>
    <t>02/11/2022 08:44 AM</t>
  </si>
  <si>
    <t>1432</t>
  </si>
  <si>
    <t>02/11/2022 11:13 AM</t>
  </si>
  <si>
    <t>02/10/2022 11:43 AM</t>
  </si>
  <si>
    <t>4222</t>
  </si>
  <si>
    <t>02/11/2022 11:15 AM</t>
  </si>
  <si>
    <t>02/11/2022 03:56 AM</t>
  </si>
  <si>
    <t>8308</t>
  </si>
  <si>
    <t>02/11/2022 11:27 AM</t>
  </si>
  <si>
    <t>8635</t>
  </si>
  <si>
    <t>336467</t>
  </si>
  <si>
    <t>02/11/2022 11:38 AM</t>
  </si>
  <si>
    <t>02/11/2022 01:16 AM</t>
  </si>
  <si>
    <t>6328</t>
  </si>
  <si>
    <t>02/11/2022 06:38 AM</t>
  </si>
  <si>
    <t>8696</t>
  </si>
  <si>
    <t>02/11/2022 12:15 PM</t>
  </si>
  <si>
    <t>6296</t>
  </si>
  <si>
    <t>02/11/2022 12:26 PM</t>
  </si>
  <si>
    <t>2940</t>
  </si>
  <si>
    <t>02/11/2022 12:28 PM</t>
  </si>
  <si>
    <t>02/11/2022 10:54 AM</t>
  </si>
  <si>
    <t>3983</t>
  </si>
  <si>
    <t>02/11/2022 12:38 PM</t>
  </si>
  <si>
    <t>1308</t>
  </si>
  <si>
    <t>02/11/2022 12:50 PM</t>
  </si>
  <si>
    <t>02/07/2022 02:03 AM</t>
  </si>
  <si>
    <t>6140</t>
  </si>
  <si>
    <t>02/11/2022 12:51 PM</t>
  </si>
  <si>
    <t>02/11/2022 07:12 AM</t>
  </si>
  <si>
    <t>4542</t>
  </si>
  <si>
    <t>02/11/2022 12:54 PM</t>
  </si>
  <si>
    <t>2337</t>
  </si>
  <si>
    <t>02/11/2022 01:19 PM</t>
  </si>
  <si>
    <t>DED</t>
  </si>
  <si>
    <t>P201</t>
  </si>
  <si>
    <t>PLAINS</t>
  </si>
  <si>
    <t>08/02/2021 03:48 AM</t>
  </si>
  <si>
    <t>ETP2</t>
  </si>
  <si>
    <t>8107</t>
  </si>
  <si>
    <t>08/05/2021 01:28 AM</t>
  </si>
  <si>
    <t>EI2</t>
  </si>
  <si>
    <t>773010</t>
  </si>
  <si>
    <t>09/22/2021 05:32 PM</t>
  </si>
  <si>
    <t>135525</t>
  </si>
  <si>
    <t>10/10/2021 08:15 PM</t>
  </si>
  <si>
    <t>Swfz110164</t>
  </si>
  <si>
    <t>10/10/2021 11:38 PM</t>
  </si>
  <si>
    <t>Swfz163124</t>
  </si>
  <si>
    <t>10/11/2021 12:25 AM</t>
  </si>
  <si>
    <t>PND202</t>
  </si>
  <si>
    <t>11/24/2021 01:49 PM</t>
  </si>
  <si>
    <t>1068</t>
  </si>
  <si>
    <t>12/11/2021 09:26 AM</t>
  </si>
  <si>
    <t>12/11/2021 08:13 AM</t>
  </si>
  <si>
    <t>AR57070</t>
  </si>
  <si>
    <t>12/22/2021 12:03 PM</t>
  </si>
  <si>
    <t>EI3</t>
  </si>
  <si>
    <t>966941</t>
  </si>
  <si>
    <t>INTERNATIONAL PAPER</t>
  </si>
  <si>
    <t>12/30/2021 05:12 AM</t>
  </si>
  <si>
    <t>ETP1</t>
  </si>
  <si>
    <t>94332</t>
  </si>
  <si>
    <t>01/06/2022 10:44 AM</t>
  </si>
  <si>
    <t>2105</t>
  </si>
  <si>
    <t>01/06/2022 10:20 PM</t>
  </si>
  <si>
    <t>01/05/2022 10:35 PM</t>
  </si>
  <si>
    <t>94315</t>
  </si>
  <si>
    <t>01/09/2022 02:03 AM</t>
  </si>
  <si>
    <t>16537</t>
  </si>
  <si>
    <t>CONTAINER</t>
  </si>
  <si>
    <t>01/11/2022 02:34 PM</t>
  </si>
  <si>
    <t>01/11/2022 02:32 PM</t>
  </si>
  <si>
    <t>8619</t>
  </si>
  <si>
    <t>BOOKER</t>
  </si>
  <si>
    <t>01/11/2022 03:43 PM</t>
  </si>
  <si>
    <t>01/11/2022 03:41 PM</t>
  </si>
  <si>
    <t>672927</t>
  </si>
  <si>
    <t>01/11/2022 07:39 PM</t>
  </si>
  <si>
    <t>969576</t>
  </si>
  <si>
    <t>01/12/2022 09:42 PM</t>
  </si>
  <si>
    <t>3464</t>
  </si>
  <si>
    <t>01/14/2022 07:29 AM</t>
  </si>
  <si>
    <t>01/11/2022 05:35 PM</t>
  </si>
  <si>
    <t>1121</t>
  </si>
  <si>
    <t>01/16/2022 12:54 PM</t>
  </si>
  <si>
    <t>YARDR94</t>
  </si>
  <si>
    <t>01/16/2022 09:04 PM</t>
  </si>
  <si>
    <t>53428</t>
  </si>
  <si>
    <t>264670 / 264679</t>
  </si>
  <si>
    <t>01/20/2022 02:48 PM</t>
  </si>
  <si>
    <t>1733</t>
  </si>
  <si>
    <t>01/20/2022 08:59 PM</t>
  </si>
  <si>
    <t>01/20/2022 08:28 PM</t>
  </si>
  <si>
    <t>PTLZ203425</t>
  </si>
  <si>
    <t>PREMIER 1</t>
  </si>
  <si>
    <t>01/23/2022 09:34 AM</t>
  </si>
  <si>
    <t>3399</t>
  </si>
  <si>
    <t>01/24/2022 09:15 AM</t>
  </si>
  <si>
    <t>1775</t>
  </si>
  <si>
    <t>01/25/2022 10:07 AM</t>
  </si>
  <si>
    <t>7877</t>
  </si>
  <si>
    <t>Fremont</t>
  </si>
  <si>
    <t>01/26/2022 07:11 AM</t>
  </si>
  <si>
    <t>293561</t>
  </si>
  <si>
    <t>POWERLOOP</t>
  </si>
  <si>
    <t>01/26/2022 12:13 PM</t>
  </si>
  <si>
    <t>53406</t>
  </si>
  <si>
    <t>01/26/2022 03:09 PM</t>
  </si>
  <si>
    <t>94217</t>
  </si>
  <si>
    <t>01/28/2022 04:48 AM</t>
  </si>
  <si>
    <t>1603/RIVER CITY PRODUCE</t>
  </si>
  <si>
    <t>RIVER CITY PRODUCE</t>
  </si>
  <si>
    <t>01/29/2022 08:11 AM</t>
  </si>
  <si>
    <t>1398</t>
  </si>
  <si>
    <t>01/30/2022 01:56 AM</t>
  </si>
  <si>
    <t>01/29/2022 11:30 PM</t>
  </si>
  <si>
    <t>1067</t>
  </si>
  <si>
    <t>01/31/2022 11:14 AM</t>
  </si>
  <si>
    <t>3243</t>
  </si>
  <si>
    <t>01/31/2022 02:24 PM</t>
  </si>
  <si>
    <t>31911</t>
  </si>
  <si>
    <t>WOOOD</t>
  </si>
  <si>
    <t>02/01/2022 05:49 AM</t>
  </si>
  <si>
    <t>01/26/2022 11:23 AM</t>
  </si>
  <si>
    <t>968432 JB HUNT</t>
  </si>
  <si>
    <t>02/03/2022 06:35 AM</t>
  </si>
  <si>
    <t>221604</t>
  </si>
  <si>
    <t>02/04/2022 03:18 PM</t>
  </si>
  <si>
    <t>31906</t>
  </si>
  <si>
    <t>02/04/2022 08:52 PM</t>
  </si>
  <si>
    <t>1410</t>
  </si>
  <si>
    <t>02/05/2022 04:40 AM</t>
  </si>
  <si>
    <t>02/04/2022 03:41 PM</t>
  </si>
  <si>
    <t>647628</t>
  </si>
  <si>
    <t>02/05/2022 09:58 AM</t>
  </si>
  <si>
    <t>630485</t>
  </si>
  <si>
    <t>CHEPES TRUCKING</t>
  </si>
  <si>
    <t>02/06/2022 04:30 AM</t>
  </si>
  <si>
    <t>8637</t>
  </si>
  <si>
    <t>02/06/2022 07:54 AM</t>
  </si>
  <si>
    <t>537390</t>
  </si>
  <si>
    <t>ARNOLD</t>
  </si>
  <si>
    <t>02/06/2022 10:01 AM</t>
  </si>
  <si>
    <t>632181</t>
  </si>
  <si>
    <t>02/06/2022 10:25 AM</t>
  </si>
  <si>
    <t>TA153388</t>
  </si>
  <si>
    <t>SCHNEIDER NATIONAL INC</t>
  </si>
  <si>
    <t>02/06/2022 10:43 AM</t>
  </si>
  <si>
    <t>53P1172</t>
  </si>
  <si>
    <t>02/06/2022 11:37 AM</t>
  </si>
  <si>
    <t>293620</t>
  </si>
  <si>
    <t>02/06/2022 04:01 PM</t>
  </si>
  <si>
    <t>7754</t>
  </si>
  <si>
    <t>02/06/2022 04:08 PM</t>
  </si>
  <si>
    <t>648587</t>
  </si>
  <si>
    <t>02/07/2022 09:18 AM</t>
  </si>
  <si>
    <t>1894</t>
  </si>
  <si>
    <t>02/07/2022 10:43 AM</t>
  </si>
  <si>
    <t>02/04/2022 02:17 AM</t>
  </si>
  <si>
    <t>10195</t>
  </si>
  <si>
    <t>02/07/2022 11:45 AM</t>
  </si>
  <si>
    <t>647692</t>
  </si>
  <si>
    <t>02/07/2022 01:25 PM</t>
  </si>
  <si>
    <t>647084</t>
  </si>
  <si>
    <t>02/07/2022 03:29 PM</t>
  </si>
  <si>
    <t>663652</t>
  </si>
  <si>
    <t>02/07/2022 08:09 PM</t>
  </si>
  <si>
    <t>294434</t>
  </si>
  <si>
    <t>02/08/2022 01:05 AM</t>
  </si>
  <si>
    <t>PTLZ201218</t>
  </si>
  <si>
    <t>BEE LINE</t>
  </si>
  <si>
    <t>02/08/2022 02:15 AM</t>
  </si>
  <si>
    <t>8361</t>
  </si>
  <si>
    <t>02/08/2022 06:41 AM</t>
  </si>
  <si>
    <t>02/08/2022 01:00 AM</t>
  </si>
  <si>
    <t>642057</t>
  </si>
  <si>
    <t>02/08/2022 07:38 AM</t>
  </si>
  <si>
    <t>831135</t>
  </si>
  <si>
    <t>02/08/2022 07:48 AM</t>
  </si>
  <si>
    <t>9127</t>
  </si>
  <si>
    <t>OTAY OUTBOUND PPDC PALLETS TO TAYLORMADE</t>
  </si>
  <si>
    <t>02/08/2022 10:10 AM</t>
  </si>
  <si>
    <t>02/06/2022 02:56 AM</t>
  </si>
  <si>
    <t>539523</t>
  </si>
  <si>
    <t>02/08/2022 10:44 AM</t>
  </si>
  <si>
    <t>2592</t>
  </si>
  <si>
    <t>02/08/2022 10:57 AM</t>
  </si>
  <si>
    <t>02/03/2022 11:15 PM</t>
  </si>
  <si>
    <t>534680</t>
  </si>
  <si>
    <t>02/08/2022 11:50 AM</t>
  </si>
  <si>
    <t>53398</t>
  </si>
  <si>
    <t>02/08/2022 12:13 PM</t>
  </si>
  <si>
    <t>722059</t>
  </si>
  <si>
    <t>02/08/2022 12:46 PM</t>
  </si>
  <si>
    <t>648449</t>
  </si>
  <si>
    <t>02/08/2022 12:59 PM</t>
  </si>
  <si>
    <t>1078</t>
  </si>
  <si>
    <t>02/08/2022 01:11 PM</t>
  </si>
  <si>
    <t>1080</t>
  </si>
  <si>
    <t>02/08/2022 02:04 PM</t>
  </si>
  <si>
    <t>4726</t>
  </si>
  <si>
    <t>02/08/2022 06:48 PM</t>
  </si>
  <si>
    <t>02/08/2022 04:13 PM</t>
  </si>
  <si>
    <t>W10456</t>
  </si>
  <si>
    <t>ASHLEY</t>
  </si>
  <si>
    <t>02/08/2022 07:59 PM</t>
  </si>
  <si>
    <t>YARDR91</t>
  </si>
  <si>
    <t>02/08/2022 09:27 PM</t>
  </si>
  <si>
    <t>2810</t>
  </si>
  <si>
    <t>02/06/2022 11:32 PM</t>
  </si>
  <si>
    <t>1757</t>
  </si>
  <si>
    <t>02/08/2022 11:43 PM</t>
  </si>
  <si>
    <t>02/05/2022 04:06 AM</t>
  </si>
  <si>
    <t>1019</t>
  </si>
  <si>
    <t>02/09/2022 04:43 AM</t>
  </si>
  <si>
    <t>02/09/2022 01:19 AM</t>
  </si>
  <si>
    <t>32595</t>
  </si>
  <si>
    <t>02/09/2022 05:49 AM</t>
  </si>
  <si>
    <t>551346</t>
  </si>
  <si>
    <t>02/09/2022 07:33 AM</t>
  </si>
  <si>
    <t>553152</t>
  </si>
  <si>
    <t>02/09/2022 07:44 AM</t>
  </si>
  <si>
    <t>YARDR131</t>
  </si>
  <si>
    <t>02/09/2022 09:11 AM</t>
  </si>
  <si>
    <t>32567</t>
  </si>
  <si>
    <t>02/09/2022 09:17 AM</t>
  </si>
  <si>
    <t>3483</t>
  </si>
  <si>
    <t>02/09/2022 09:26 AM</t>
  </si>
  <si>
    <t>2430</t>
  </si>
  <si>
    <t>02/09/2022 11:16 AM</t>
  </si>
  <si>
    <t>02/08/2022 10:36 AM</t>
  </si>
  <si>
    <t>9298</t>
  </si>
  <si>
    <t>HEB TANKER</t>
  </si>
  <si>
    <t>02/09/2022 11:28 AM</t>
  </si>
  <si>
    <t>02/09/2022 11:26 AM</t>
  </si>
  <si>
    <t>9109</t>
  </si>
  <si>
    <t>02/09/2022 11:54 AM</t>
  </si>
  <si>
    <t>YARDR23</t>
  </si>
  <si>
    <t>02/09/2022 12:36 PM</t>
  </si>
  <si>
    <t>01/18/2022 11:34 PM</t>
  </si>
  <si>
    <t>YARDR59</t>
  </si>
  <si>
    <t>02/09/2022 01:04 PM</t>
  </si>
  <si>
    <t>2465</t>
  </si>
  <si>
    <t>02/09/2022 01:05 PM</t>
  </si>
  <si>
    <t>02/09/2022 11:07 AM</t>
  </si>
  <si>
    <t>668521</t>
  </si>
  <si>
    <t>LANDSTAR</t>
  </si>
  <si>
    <t>02/09/2022 01:27 PM</t>
  </si>
  <si>
    <t>33638</t>
  </si>
  <si>
    <t>CARDINAL</t>
  </si>
  <si>
    <t>02/09/2022 01:46 PM</t>
  </si>
  <si>
    <t>8317</t>
  </si>
  <si>
    <t>02/09/2022 01:53 PM</t>
  </si>
  <si>
    <t>02/08/2022 05:28 AM</t>
  </si>
  <si>
    <t>265030</t>
  </si>
  <si>
    <t>02/09/2022 02:13 PM</t>
  </si>
  <si>
    <t>553142</t>
  </si>
  <si>
    <t>02/09/2022 02:19 PM</t>
  </si>
  <si>
    <t>YARDR98</t>
  </si>
  <si>
    <t>02/09/2022 02:28 PM</t>
  </si>
  <si>
    <t>01/20/2022 05:12 AM</t>
  </si>
  <si>
    <t>w92867</t>
  </si>
  <si>
    <t>POWER PLUS</t>
  </si>
  <si>
    <t>02/09/2022 02:41 PM</t>
  </si>
  <si>
    <t>8447</t>
  </si>
  <si>
    <t>02/09/2022 01:01 AM</t>
  </si>
  <si>
    <t>TA130859</t>
  </si>
  <si>
    <t>02/09/2022 03:17 PM</t>
  </si>
  <si>
    <t>670733</t>
  </si>
  <si>
    <t>02/09/2022 03:48 PM</t>
  </si>
  <si>
    <t>831067</t>
  </si>
  <si>
    <t>02/09/2022 04:10 PM</t>
  </si>
  <si>
    <t>203425</t>
  </si>
  <si>
    <t>02/09/2022 04:22 PM</t>
  </si>
  <si>
    <t>549440</t>
  </si>
  <si>
    <t>BEELINE</t>
  </si>
  <si>
    <t>02/09/2022 04:47 PM</t>
  </si>
  <si>
    <t>2613</t>
  </si>
  <si>
    <t>02/09/2022 05:05 PM</t>
  </si>
  <si>
    <t>1458</t>
  </si>
  <si>
    <t>02/09/2022 05:09 PM</t>
  </si>
  <si>
    <t>3998</t>
  </si>
  <si>
    <t>02/09/2022 06:06 PM</t>
  </si>
  <si>
    <t>642050</t>
  </si>
  <si>
    <t>02/09/2022 06:14 PM</t>
  </si>
  <si>
    <t>647563</t>
  </si>
  <si>
    <t>02/09/2022 06:20 PM</t>
  </si>
  <si>
    <t>832034</t>
  </si>
  <si>
    <t>02/09/2022 06:43 PM</t>
  </si>
  <si>
    <t>1701</t>
  </si>
  <si>
    <t>02/09/2022 06:53 PM</t>
  </si>
  <si>
    <t>1109</t>
  </si>
  <si>
    <t>02/09/2022 07:05 PM</t>
  </si>
  <si>
    <t>2028</t>
  </si>
  <si>
    <t>02/09/2022 07:19 PM</t>
  </si>
  <si>
    <t>02/09/2022 02:06 PM</t>
  </si>
  <si>
    <t>TA162818</t>
  </si>
  <si>
    <t>02/09/2022 07:53 PM</t>
  </si>
  <si>
    <t>4096</t>
  </si>
  <si>
    <t>8109</t>
  </si>
  <si>
    <t>02/09/2022 08:26 PM</t>
  </si>
  <si>
    <t>02/07/2022 10:07 PM</t>
  </si>
  <si>
    <t>693535</t>
  </si>
  <si>
    <t>02/09/2022 08:34 PM</t>
  </si>
  <si>
    <t>YARDR26</t>
  </si>
  <si>
    <t>02/09/2022 08:42 PM</t>
  </si>
  <si>
    <t>YARDR82</t>
  </si>
  <si>
    <t>02/09/2022 08:54 PM</t>
  </si>
  <si>
    <t>02/01/2022 01:15 AM</t>
  </si>
  <si>
    <t>YARDR114</t>
  </si>
  <si>
    <t>02/01/2022 07:30 AM</t>
  </si>
  <si>
    <t>4838</t>
  </si>
  <si>
    <t>02/09/2022 09:43 PM</t>
  </si>
  <si>
    <t>02/08/2022 03:17 PM</t>
  </si>
  <si>
    <t>1139</t>
  </si>
  <si>
    <t>02/09/2022 10:55 PM</t>
  </si>
  <si>
    <t>01/29/2022 12:11 AM</t>
  </si>
  <si>
    <t>YARDR52</t>
  </si>
  <si>
    <t>02/09/2022 11:19 PM</t>
  </si>
  <si>
    <t>9232</t>
  </si>
  <si>
    <t>02/09/2022 11:27 PM</t>
  </si>
  <si>
    <t>TA160486</t>
  </si>
  <si>
    <t>02/10/2022 12:26 AM</t>
  </si>
  <si>
    <t>2762</t>
  </si>
  <si>
    <t>02/10/2022 12:29 AM</t>
  </si>
  <si>
    <t>02/09/2022 09:14 PM</t>
  </si>
  <si>
    <t>2422</t>
  </si>
  <si>
    <t>02/10/2022 12:48 AM</t>
  </si>
  <si>
    <t>02/09/2022 07:23 PM</t>
  </si>
  <si>
    <t>5164</t>
  </si>
  <si>
    <t>02/09/2022 02:29 PM</t>
  </si>
  <si>
    <t>1735</t>
  </si>
  <si>
    <t>2427</t>
  </si>
  <si>
    <t>02/10/2022 01:49 AM</t>
  </si>
  <si>
    <t>YARDR34</t>
  </si>
  <si>
    <t>02/10/2022 02:46 AM</t>
  </si>
  <si>
    <t>10/31/2021 12:36 PM</t>
  </si>
  <si>
    <t>1204</t>
  </si>
  <si>
    <t>02/10/2022 03:29 AM</t>
  </si>
  <si>
    <t>2397</t>
  </si>
  <si>
    <t>02/10/2022 04:15 AM</t>
  </si>
  <si>
    <t>3156</t>
  </si>
  <si>
    <t>02/10/2022 04:49 AM</t>
  </si>
  <si>
    <t>YARDR73</t>
  </si>
  <si>
    <t>02/10/2022 05:45 AM</t>
  </si>
  <si>
    <t>01/31/2022 11:09 PM</t>
  </si>
  <si>
    <t>4460</t>
  </si>
  <si>
    <t>02/08/2022 07:44 AM</t>
  </si>
  <si>
    <t>1908</t>
  </si>
  <si>
    <t>02/10/2022 07:09 AM</t>
  </si>
  <si>
    <t>02/08/2022 08:44 PM</t>
  </si>
  <si>
    <t>831200</t>
  </si>
  <si>
    <t>02/10/2022 07:16 AM</t>
  </si>
  <si>
    <t>5151</t>
  </si>
  <si>
    <t>02/10/2022 07:42 AM</t>
  </si>
  <si>
    <t>02/09/2022 10:04 AM</t>
  </si>
  <si>
    <t>53320</t>
  </si>
  <si>
    <t>STEVENS TRUCKING</t>
  </si>
  <si>
    <t>02/10/2022 07:43 AM</t>
  </si>
  <si>
    <t>642650</t>
  </si>
  <si>
    <t>02/10/2022 07:52 AM</t>
  </si>
  <si>
    <t>53P0574</t>
  </si>
  <si>
    <t>02/10/2022 07:53 AM</t>
  </si>
  <si>
    <t>53p0418</t>
  </si>
  <si>
    <t>02/10/2022 08:43 AM</t>
  </si>
  <si>
    <t>225266</t>
  </si>
  <si>
    <t>02/10/2022 09:04 AM</t>
  </si>
  <si>
    <t>2567</t>
  </si>
  <si>
    <t>02/10/2022 09:05 AM</t>
  </si>
  <si>
    <t>6469</t>
  </si>
  <si>
    <t>02/10/2022 09:32 AM</t>
  </si>
  <si>
    <t>691394</t>
  </si>
  <si>
    <t>02/10/2022 09:37 AM</t>
  </si>
  <si>
    <t>8321</t>
  </si>
  <si>
    <t>02/10/2022 09:41 AM</t>
  </si>
  <si>
    <t>6268</t>
  </si>
  <si>
    <t>02/10/2022 09:46 AM</t>
  </si>
  <si>
    <t>53973V</t>
  </si>
  <si>
    <t>02/10/2022 09:48 AM</t>
  </si>
  <si>
    <t>1862</t>
  </si>
  <si>
    <t>02/10/2022 09:49 AM</t>
  </si>
  <si>
    <t>02/07/2022 02:10 AM</t>
  </si>
  <si>
    <t>273181</t>
  </si>
  <si>
    <t>02/10/2022 09:50 AM</t>
  </si>
  <si>
    <t>3474</t>
  </si>
  <si>
    <t>02/10/2022 09:53 AM</t>
  </si>
  <si>
    <t>1406</t>
  </si>
  <si>
    <t>02/10/2022 09:55 AM</t>
  </si>
  <si>
    <t>3252</t>
  </si>
  <si>
    <t>02/10/2022 10:02 AM</t>
  </si>
  <si>
    <t>1126</t>
  </si>
  <si>
    <t>02/10/2022 10:16 AM</t>
  </si>
  <si>
    <t>3621</t>
  </si>
  <si>
    <t>8263</t>
  </si>
  <si>
    <t>02/10/2022 10:17 AM</t>
  </si>
  <si>
    <t>722227</t>
  </si>
  <si>
    <t>02/10/2022 10:39 AM</t>
  </si>
  <si>
    <t>5289</t>
  </si>
  <si>
    <t>02/10/2022 10:53 AM</t>
  </si>
  <si>
    <t>YARDR122</t>
  </si>
  <si>
    <t>11/20/2021 04:21 AM</t>
  </si>
  <si>
    <t>691896</t>
  </si>
  <si>
    <t>02/10/2022 11:04 AM</t>
  </si>
  <si>
    <t>2581</t>
  </si>
  <si>
    <t>02/10/2022 11:36 AM</t>
  </si>
  <si>
    <t>648021</t>
  </si>
  <si>
    <t>02/10/2022 12:07 PM</t>
  </si>
  <si>
    <t>CLC925</t>
  </si>
  <si>
    <t>02/10/2022 12:28 PM</t>
  </si>
  <si>
    <t>32243</t>
  </si>
  <si>
    <t>02/10/2022 12:29 PM</t>
  </si>
  <si>
    <t>215183</t>
  </si>
  <si>
    <t>02/10/2022 12:33 PM</t>
  </si>
  <si>
    <t>1852</t>
  </si>
  <si>
    <t>02/10/2022 01:37 PM</t>
  </si>
  <si>
    <t>02/07/2022 12:40 AM</t>
  </si>
  <si>
    <t>Yardr118</t>
  </si>
  <si>
    <t>02/10/2022 02:21 PM</t>
  </si>
  <si>
    <t>09/20/2021 09:39 PM</t>
  </si>
  <si>
    <t>550243</t>
  </si>
  <si>
    <t>02/10/2022 02:33 PM</t>
  </si>
  <si>
    <t>3400</t>
  </si>
  <si>
    <t>02/10/2022 03:08 PM</t>
  </si>
  <si>
    <t>8210</t>
  </si>
  <si>
    <t>02/10/2022 03:09 PM</t>
  </si>
  <si>
    <t>549454</t>
  </si>
  <si>
    <t>02/10/2022 03:35 PM</t>
  </si>
  <si>
    <t>695044</t>
  </si>
  <si>
    <t>02/10/2022 03:47 PM</t>
  </si>
  <si>
    <t>YARDR57</t>
  </si>
  <si>
    <t>02/10/2022 03:48 PM</t>
  </si>
  <si>
    <t>01/31/2022 12:37 AM</t>
  </si>
  <si>
    <t>YARDR63</t>
  </si>
  <si>
    <t>02/10/2022 04:10 PM</t>
  </si>
  <si>
    <t>671063</t>
  </si>
  <si>
    <t>02/10/2022 04:37 PM</t>
  </si>
  <si>
    <t>660617</t>
  </si>
  <si>
    <t>02/10/2022 05:38 PM</t>
  </si>
  <si>
    <t>145</t>
  </si>
  <si>
    <t>2956</t>
  </si>
  <si>
    <t>RJARA TRUCKING</t>
  </si>
  <si>
    <t>02/10/2022 06:03 PM</t>
  </si>
  <si>
    <t>02/10/2022 10:03 AM</t>
  </si>
  <si>
    <t>TA157366</t>
  </si>
  <si>
    <t>02/10/2022 06:13 PM</t>
  </si>
  <si>
    <t>2435</t>
  </si>
  <si>
    <t>02/10/2022 06:24 PM</t>
  </si>
  <si>
    <t>02/10/2022 07:58 AM</t>
  </si>
  <si>
    <t>1904</t>
  </si>
  <si>
    <t>02/10/2022 06:39 PM</t>
  </si>
  <si>
    <t>02/10/2022 02:50 AM</t>
  </si>
  <si>
    <t>2023</t>
  </si>
  <si>
    <t>02/10/2022 07:16 PM</t>
  </si>
  <si>
    <t>02/09/2022 08:50 AM</t>
  </si>
  <si>
    <t>149</t>
  </si>
  <si>
    <t>02/10/2022 07:21 PM</t>
  </si>
  <si>
    <t>YARDR109</t>
  </si>
  <si>
    <t>02/10/2022 07:23 PM</t>
  </si>
  <si>
    <t>4005</t>
  </si>
  <si>
    <t>02/10/2022 01:08 AM</t>
  </si>
  <si>
    <t>YARDR51</t>
  </si>
  <si>
    <t>02/10/2022 08:03 PM</t>
  </si>
  <si>
    <t>02/10/2022 01:54 AM</t>
  </si>
  <si>
    <t>2329</t>
  </si>
  <si>
    <t>02/10/2022 08:22 PM</t>
  </si>
  <si>
    <t>02/09/2022 12:11 AM</t>
  </si>
  <si>
    <t>YARDR96</t>
  </si>
  <si>
    <t>02/10/2022 08:30 PM</t>
  </si>
  <si>
    <t>01/28/2022 12:02 PM</t>
  </si>
  <si>
    <t>TA161608</t>
  </si>
  <si>
    <t>02/10/2022 09:48 PM</t>
  </si>
  <si>
    <t>2102</t>
  </si>
  <si>
    <t>02/10/2022 09:58 PM</t>
  </si>
  <si>
    <t>02/09/2022 04:14 AM</t>
  </si>
  <si>
    <t>631826</t>
  </si>
  <si>
    <t>02/10/2022 10:05 PM</t>
  </si>
  <si>
    <t>5092</t>
  </si>
  <si>
    <t>02/10/2022 10:27 PM</t>
  </si>
  <si>
    <t>1223</t>
  </si>
  <si>
    <t>02/10/2022 10:33 PM</t>
  </si>
  <si>
    <t>02/07/2022 12:07 PM</t>
  </si>
  <si>
    <t>2894</t>
  </si>
  <si>
    <t>02/10/2022 11:26 PM</t>
  </si>
  <si>
    <t>02/06/2022 08:56 PM</t>
  </si>
  <si>
    <t>135042</t>
  </si>
  <si>
    <t>02/10/2022 11:40 PM</t>
  </si>
  <si>
    <t>8298</t>
  </si>
  <si>
    <t>02/10/2022 11:41 PM</t>
  </si>
  <si>
    <t>2718</t>
  </si>
  <si>
    <t>02/10/2022 08:07 PM</t>
  </si>
  <si>
    <t>8304</t>
  </si>
  <si>
    <t>02/10/2022 11:49 PM</t>
  </si>
  <si>
    <t>2444</t>
  </si>
  <si>
    <t>02/10/2022 11:54 PM</t>
  </si>
  <si>
    <t>1899</t>
  </si>
  <si>
    <t>02/10/2022 02:10 PM</t>
  </si>
  <si>
    <t>2550</t>
  </si>
  <si>
    <t>02/10/2022 11:57 PM</t>
  </si>
  <si>
    <t>1418</t>
  </si>
  <si>
    <t>02/11/2022 12:07 AM</t>
  </si>
  <si>
    <t>1955</t>
  </si>
  <si>
    <t>02/11/2022 12:13 AM</t>
  </si>
  <si>
    <t>40099</t>
  </si>
  <si>
    <t>KNIGHT</t>
  </si>
  <si>
    <t>1170</t>
  </si>
  <si>
    <t>02/11/2022 12:33 AM</t>
  </si>
  <si>
    <t>1750</t>
  </si>
  <si>
    <t>02/11/2022 12:46 AM</t>
  </si>
  <si>
    <t>02/10/2022 08:46 PM</t>
  </si>
  <si>
    <t>8641</t>
  </si>
  <si>
    <t>02/11/2022 01:21 AM</t>
  </si>
  <si>
    <t>YARDR75</t>
  </si>
  <si>
    <t>02/11/2022 02:00 AM</t>
  </si>
  <si>
    <t>2753</t>
  </si>
  <si>
    <t>02/11/2022 02:50 AM</t>
  </si>
  <si>
    <t>02/10/2022 08:28 PM</t>
  </si>
  <si>
    <t>3083</t>
  </si>
  <si>
    <t>02/11/2022 02:53 AM</t>
  </si>
  <si>
    <t>24525T</t>
  </si>
  <si>
    <t>02/11/2022 04:02 AM</t>
  </si>
  <si>
    <t>032567</t>
  </si>
  <si>
    <t>02/11/2022 04:03 AM</t>
  </si>
  <si>
    <t>292226</t>
  </si>
  <si>
    <t>02/11/2022 04:16 AM</t>
  </si>
  <si>
    <t>8072</t>
  </si>
  <si>
    <t>02/11/2022 04:20 AM</t>
  </si>
  <si>
    <t>5305</t>
  </si>
  <si>
    <t>02/11/2022 04:22 AM</t>
  </si>
  <si>
    <t>535284</t>
  </si>
  <si>
    <t>02/11/2022 04:25 AM</t>
  </si>
  <si>
    <t>293605</t>
  </si>
  <si>
    <t>02/11/2022 04:29 AM</t>
  </si>
  <si>
    <t>293598</t>
  </si>
  <si>
    <t>02/11/2022 04:31 AM</t>
  </si>
  <si>
    <t>370235</t>
  </si>
  <si>
    <t>WERNER</t>
  </si>
  <si>
    <t>02/11/2022 04:33 AM</t>
  </si>
  <si>
    <t>32564</t>
  </si>
  <si>
    <t>02/11/2022 04:36 AM</t>
  </si>
  <si>
    <t>YARDR97</t>
  </si>
  <si>
    <t>02/11/2022 05:39 AM</t>
  </si>
  <si>
    <t>YARDR69</t>
  </si>
  <si>
    <t>02/11/2022 05:41 AM</t>
  </si>
  <si>
    <t>01/29/2022 04:32 PM</t>
  </si>
  <si>
    <t>YARDR111</t>
  </si>
  <si>
    <t>02/07/2022 12:14 PM</t>
  </si>
  <si>
    <t>3641</t>
  </si>
  <si>
    <t>02/11/2022 07:26 AM</t>
  </si>
  <si>
    <t>YARDR81</t>
  </si>
  <si>
    <t>02/11/2022 07:31 AM</t>
  </si>
  <si>
    <t>4117</t>
  </si>
  <si>
    <t>02/11/2022 07:35 AM</t>
  </si>
  <si>
    <t>2851</t>
  </si>
  <si>
    <t>02/10/2022 12:20 AM</t>
  </si>
  <si>
    <t>53279</t>
  </si>
  <si>
    <t>630539</t>
  </si>
  <si>
    <t>02/11/2022 08:01 AM</t>
  </si>
  <si>
    <t>53950</t>
  </si>
  <si>
    <t>531221</t>
  </si>
  <si>
    <t>02/11/2022 08:02 AM</t>
  </si>
  <si>
    <t>3131</t>
  </si>
  <si>
    <t>02/11/2022 08:17 AM</t>
  </si>
  <si>
    <t>02/07/2022 02:02 AM</t>
  </si>
  <si>
    <t>649563</t>
  </si>
  <si>
    <t>8251</t>
  </si>
  <si>
    <t>02/11/2022 08:31 AM</t>
  </si>
  <si>
    <t>02/10/2022 09:38 AM</t>
  </si>
  <si>
    <t>215315</t>
  </si>
  <si>
    <t>02/11/2022 08:40 AM</t>
  </si>
  <si>
    <t>631400</t>
  </si>
  <si>
    <t>02/11/2022 08:52 AM</t>
  </si>
  <si>
    <t>TA150455</t>
  </si>
  <si>
    <t>02/11/2022 09:02 AM</t>
  </si>
  <si>
    <t>535348</t>
  </si>
  <si>
    <t>02/11/2022 09:06 AM</t>
  </si>
  <si>
    <t>5076</t>
  </si>
  <si>
    <t>8427</t>
  </si>
  <si>
    <t>02/11/2022 09:16 AM</t>
  </si>
  <si>
    <t>YARDR29</t>
  </si>
  <si>
    <t>02/11/2022 09:22 AM</t>
  </si>
  <si>
    <t>01/09/2022 10:35 PM</t>
  </si>
  <si>
    <t>8137</t>
  </si>
  <si>
    <t>02/11/2022 09:23 AM</t>
  </si>
  <si>
    <t>4105</t>
  </si>
  <si>
    <t>02/11/2022 09:25 AM</t>
  </si>
  <si>
    <t>3408</t>
  </si>
  <si>
    <t>02/11/2022 09:36 AM</t>
  </si>
  <si>
    <t>8564</t>
  </si>
  <si>
    <t>02/11/2022 09:39 AM</t>
  </si>
  <si>
    <t>4346</t>
  </si>
  <si>
    <t>02/11/2022 09:49 AM</t>
  </si>
  <si>
    <t>02/11/2022 04:11 AM</t>
  </si>
  <si>
    <t>032560</t>
  </si>
  <si>
    <t>02/11/2022 09:57 AM</t>
  </si>
  <si>
    <t>2146</t>
  </si>
  <si>
    <t>02/08/2022 08:35 PM</t>
  </si>
  <si>
    <t>631410</t>
  </si>
  <si>
    <t>02/11/2022 09:59 AM</t>
  </si>
  <si>
    <t>293621</t>
  </si>
  <si>
    <t>02/11/2022 10:04 AM</t>
  </si>
  <si>
    <t>2130</t>
  </si>
  <si>
    <t>02/11/2022 10:19 AM</t>
  </si>
  <si>
    <t>3957</t>
  </si>
  <si>
    <t>8125</t>
  </si>
  <si>
    <t>02/11/2022 10:44 AM</t>
  </si>
  <si>
    <t>9231</t>
  </si>
  <si>
    <t>02/11/2022 10:52 AM</t>
  </si>
  <si>
    <t>02/09/2022 01:02 AM</t>
  </si>
  <si>
    <t>1197</t>
  </si>
  <si>
    <t>02/11/2022 11:06 AM</t>
  </si>
  <si>
    <t>02/11/2022 03:21 AM</t>
  </si>
  <si>
    <t>CLC923</t>
  </si>
  <si>
    <t>02/11/2022 11:11 AM</t>
  </si>
  <si>
    <t>CLC1586</t>
  </si>
  <si>
    <t>02/11/2022 11:14 AM</t>
  </si>
  <si>
    <t>6272</t>
  </si>
  <si>
    <t>YARDR115</t>
  </si>
  <si>
    <t>02/11/2022 11:26 AM</t>
  </si>
  <si>
    <t>01/26/2022 07:52 AM</t>
  </si>
  <si>
    <t>330481</t>
  </si>
  <si>
    <t>02/11/2022 01:12 PM</t>
  </si>
  <si>
    <t>2622</t>
  </si>
  <si>
    <t>08/02/2021 12:23 AM</t>
  </si>
  <si>
    <t>2310</t>
  </si>
  <si>
    <t>08/02/2021 01:13 AM</t>
  </si>
  <si>
    <t>PCR</t>
  </si>
  <si>
    <t>2711</t>
  </si>
  <si>
    <t>08/02/2021 04:45 AM</t>
  </si>
  <si>
    <t>ML2</t>
  </si>
  <si>
    <t>5703922</t>
  </si>
  <si>
    <t>08/02/2021 04:47 AM</t>
  </si>
  <si>
    <t>ML3</t>
  </si>
  <si>
    <t>6123</t>
  </si>
  <si>
    <t>08/02/2021 04:49 AM</t>
  </si>
  <si>
    <t>MLSAFETY</t>
  </si>
  <si>
    <t>2445</t>
  </si>
  <si>
    <t>F&amp;E</t>
  </si>
  <si>
    <t>08/02/2021 05:10 AM</t>
  </si>
  <si>
    <t>31551</t>
  </si>
  <si>
    <t>08/02/2021 05:28 AM</t>
  </si>
  <si>
    <t>ETP3</t>
  </si>
  <si>
    <t>979</t>
  </si>
  <si>
    <t>08/02/2021 05:34 AM</t>
  </si>
  <si>
    <t>9314</t>
  </si>
  <si>
    <t>577661</t>
  </si>
  <si>
    <t>CENTRAL FREIGHT LINES, INC.</t>
  </si>
  <si>
    <t>08/02/2021 05:36 AM</t>
  </si>
  <si>
    <t>563</t>
  </si>
  <si>
    <t>PA PUBLIC AFFAIRS</t>
  </si>
  <si>
    <t>08/02/2021 05:43 AM</t>
  </si>
  <si>
    <t>U15518</t>
  </si>
  <si>
    <t>08/02/2021 05:46 AM</t>
  </si>
  <si>
    <t>624036</t>
  </si>
  <si>
    <t>RYDER</t>
  </si>
  <si>
    <t>08/02/2021 05:50 AM</t>
  </si>
  <si>
    <t>773006</t>
  </si>
  <si>
    <t>9315</t>
  </si>
  <si>
    <t>--</t>
  </si>
  <si>
    <t>08/02/2021 05:53 AM</t>
  </si>
  <si>
    <t>swfz505665</t>
  </si>
  <si>
    <t>08/02/2021 05:56 AM</t>
  </si>
  <si>
    <t>141373</t>
  </si>
  <si>
    <t>08/02/2021 05:59 AM</t>
  </si>
  <si>
    <t>53695</t>
  </si>
  <si>
    <t>08/02/2021 06:04 AM</t>
  </si>
  <si>
    <t>53692</t>
  </si>
  <si>
    <t>08/02/2021 06:19 AM</t>
  </si>
  <si>
    <t>445879</t>
  </si>
  <si>
    <t>08/10/2021 12:00 PM</t>
  </si>
  <si>
    <t>543786</t>
  </si>
  <si>
    <t>08/10/2021 12:54 PM</t>
  </si>
  <si>
    <t>PRODUCE-GI-02</t>
  </si>
  <si>
    <t>08/10/2021 05:59 AM</t>
  </si>
  <si>
    <t>742023</t>
  </si>
  <si>
    <t>UNITED PARCEL SERVICE</t>
  </si>
  <si>
    <t>08/15/2021 11:17 AM</t>
  </si>
  <si>
    <t>539952</t>
  </si>
  <si>
    <t>08/18/2021 07:22 AM</t>
  </si>
  <si>
    <t>0986</t>
  </si>
  <si>
    <t>08/18/2021 10:47 AM</t>
  </si>
  <si>
    <t>26712</t>
  </si>
  <si>
    <t>09/13/2021 08:26 AM</t>
  </si>
  <si>
    <t>1910</t>
  </si>
  <si>
    <t>09/20/2021 10:17 PM</t>
  </si>
  <si>
    <t>0086</t>
  </si>
  <si>
    <t>SAN ANTONIO DCS</t>
  </si>
  <si>
    <t>09/20/2021 11:44 PM</t>
  </si>
  <si>
    <t>392043</t>
  </si>
  <si>
    <t>09/21/2021 03:46 PM</t>
  </si>
  <si>
    <t>8406</t>
  </si>
  <si>
    <t>10/03/2021 10:50 AM</t>
  </si>
  <si>
    <t>10/02/2021 11:33 PM</t>
  </si>
  <si>
    <t>8476</t>
  </si>
  <si>
    <t>10/04/2021 08:05 AM</t>
  </si>
  <si>
    <t>09/28/2021 09:40 AM</t>
  </si>
  <si>
    <t>9306</t>
  </si>
  <si>
    <t>10/10/2021 10:03 PM</t>
  </si>
  <si>
    <t>5141</t>
  </si>
  <si>
    <t>10/21/2021 03:41 PM</t>
  </si>
  <si>
    <t>10/17/2021 03:05 PM</t>
  </si>
  <si>
    <t>539724</t>
  </si>
  <si>
    <t>10/23/2021 04:46 PM</t>
  </si>
  <si>
    <t>00003</t>
  </si>
  <si>
    <t>10/29/2021 11:55 AM</t>
  </si>
  <si>
    <t>246</t>
  </si>
  <si>
    <t>3933</t>
  </si>
  <si>
    <t>11/03/2021 05:58 PM</t>
  </si>
  <si>
    <t>PCL</t>
  </si>
  <si>
    <t>6253</t>
  </si>
  <si>
    <t>11/04/2021 10:04 AM</t>
  </si>
  <si>
    <t>73977</t>
  </si>
  <si>
    <t>11/06/2021 11:04 AM</t>
  </si>
  <si>
    <t>54220</t>
  </si>
  <si>
    <t>SOTO BOYS EXPRESS</t>
  </si>
  <si>
    <t>11/08/2021 04:21 PM</t>
  </si>
  <si>
    <t>53921</t>
  </si>
  <si>
    <t>11/09/2021 02:09 PM</t>
  </si>
  <si>
    <t>15952/BAKERY FEEDS</t>
  </si>
  <si>
    <t>11/11/2021 10:47 PM</t>
  </si>
  <si>
    <t>ML4</t>
  </si>
  <si>
    <t>YARDR93</t>
  </si>
  <si>
    <t>Donations</t>
  </si>
  <si>
    <t>11/12/2021 04:55 PM</t>
  </si>
  <si>
    <t>3202</t>
  </si>
  <si>
    <t>11/18/2021 06:34 PM</t>
  </si>
  <si>
    <t>10/12/2021 11:49 AM</t>
  </si>
  <si>
    <t>YARDR89</t>
  </si>
  <si>
    <t>11/19/2021 08:00 AM</t>
  </si>
  <si>
    <t>11/16/2021 08:07 AM</t>
  </si>
  <si>
    <t>1345</t>
  </si>
  <si>
    <t>11/23/2021 06:04 AM</t>
  </si>
  <si>
    <t>11/21/2021 04:24 PM</t>
  </si>
  <si>
    <t>P5146073</t>
  </si>
  <si>
    <t>PREMIER TRAILER LEASING</t>
  </si>
  <si>
    <t>11/24/2021 02:46 PM</t>
  </si>
  <si>
    <t>3295</t>
  </si>
  <si>
    <t>11/29/2021 04:30 PM</t>
  </si>
  <si>
    <t>11/29/2021 12:02 PM</t>
  </si>
  <si>
    <t>2509</t>
  </si>
  <si>
    <t>TPDI</t>
  </si>
  <si>
    <t>12/01/2021 03:43 PM</t>
  </si>
  <si>
    <t>11/22/2021 10:59 AM</t>
  </si>
  <si>
    <t>9307</t>
  </si>
  <si>
    <t>12/06/2021 09:24 PM</t>
  </si>
  <si>
    <t>4512</t>
  </si>
  <si>
    <t>12/07/2021 08:52 PM</t>
  </si>
  <si>
    <t>606 loeras</t>
  </si>
  <si>
    <t>12/12/2021 05:12 PM</t>
  </si>
  <si>
    <t>Kirby-GI-01</t>
  </si>
  <si>
    <t>12/08/2021 07:53 PM</t>
  </si>
  <si>
    <t>XPOU422283 CONTAINER</t>
  </si>
  <si>
    <t>12/13/2021 03:30 AM</t>
  </si>
  <si>
    <t>12/13/2021 03:20 AM</t>
  </si>
  <si>
    <t>517429</t>
  </si>
  <si>
    <t>12/18/2021 02:21 AM</t>
  </si>
  <si>
    <t>1707</t>
  </si>
  <si>
    <t>RENTAL</t>
  </si>
  <si>
    <t>12/18/2021 08:48 AM</t>
  </si>
  <si>
    <t>SR5</t>
  </si>
  <si>
    <t>4367</t>
  </si>
  <si>
    <t>12/19/2021 07:52 AM</t>
  </si>
  <si>
    <t>09/17/2021 10:55 AM</t>
  </si>
  <si>
    <t>4011</t>
  </si>
  <si>
    <t>12/19/2021 07:54 AM</t>
  </si>
  <si>
    <t>12/04/2021 08:34 AM</t>
  </si>
  <si>
    <t>3023</t>
  </si>
  <si>
    <t>GORE</t>
  </si>
  <si>
    <t>12/19/2021 07:47 PM</t>
  </si>
  <si>
    <t>536708</t>
  </si>
  <si>
    <t>12/21/2021 04:40 PM</t>
  </si>
  <si>
    <t>YARDR60</t>
  </si>
  <si>
    <t>12/25/2021 12:03 PM</t>
  </si>
  <si>
    <t>08/24/2021 02:02 AM</t>
  </si>
  <si>
    <t>4490</t>
  </si>
  <si>
    <t>12/26/2021 08:30 AM</t>
  </si>
  <si>
    <t>3189</t>
  </si>
  <si>
    <t>12/30/2021 03:30 AM</t>
  </si>
  <si>
    <t>2360</t>
  </si>
  <si>
    <t>12/30/2021 02:42 PM</t>
  </si>
  <si>
    <t>13226</t>
  </si>
  <si>
    <t>Live Empty</t>
  </si>
  <si>
    <t>WFX</t>
  </si>
  <si>
    <t>01/02/2022 10:55 PM</t>
  </si>
  <si>
    <t>GO-3</t>
  </si>
  <si>
    <t>12/29/2021 09:02 AM</t>
  </si>
  <si>
    <t>JBHU231504</t>
  </si>
  <si>
    <t>01/03/2022 08:55 AM</t>
  </si>
  <si>
    <t>1965</t>
  </si>
  <si>
    <t>01/04/2022 01:22 PM</t>
  </si>
  <si>
    <t>01/04/2022 01:20 PM</t>
  </si>
  <si>
    <t>2135</t>
  </si>
  <si>
    <t>01/06/2022 12:17 PM</t>
  </si>
  <si>
    <t>24473</t>
  </si>
  <si>
    <t>MARTEN TRANSPORT</t>
  </si>
  <si>
    <t>01/06/2022 04:16 PM</t>
  </si>
  <si>
    <t>GO-8</t>
  </si>
  <si>
    <t>01/06/2022 02:49 PM</t>
  </si>
  <si>
    <t>3170</t>
  </si>
  <si>
    <t>01/07/2022 01:46 PM</t>
  </si>
  <si>
    <t>12/30/2021 02:01 PM</t>
  </si>
  <si>
    <t>4584</t>
  </si>
  <si>
    <t>01/07/2022 02:33 PM</t>
  </si>
  <si>
    <t>01/07/2022 10:49 AM</t>
  </si>
  <si>
    <t>195/PRIMO</t>
  </si>
  <si>
    <t>01/07/2022 09:37 PM</t>
  </si>
  <si>
    <t>GO-7</t>
  </si>
  <si>
    <t>01/07/2022 06:25 PM</t>
  </si>
  <si>
    <t>9123</t>
  </si>
  <si>
    <t>01/07/2022 09:47 PM</t>
  </si>
  <si>
    <t>01/06/2022 11:27 PM</t>
  </si>
  <si>
    <t>9315C</t>
  </si>
  <si>
    <t>ROYAL BENGAL LOGISTICS</t>
  </si>
  <si>
    <t>01/09/2022 08:51 PM</t>
  </si>
  <si>
    <t>GO-5</t>
  </si>
  <si>
    <t>01/09/2022 06:37 PM</t>
  </si>
  <si>
    <t>4446</t>
  </si>
  <si>
    <t>WEATHER</t>
  </si>
  <si>
    <t>-</t>
  </si>
  <si>
    <t>01/10/2022 06:04 PM</t>
  </si>
  <si>
    <t>294435</t>
  </si>
  <si>
    <t>01/11/2022 10:33 AM</t>
  </si>
  <si>
    <t>268451</t>
  </si>
  <si>
    <t>Pallet Logistics of America</t>
  </si>
  <si>
    <t>01/12/2022 02:30 AM</t>
  </si>
  <si>
    <t>1095</t>
  </si>
  <si>
    <t>01/12/2022 05:45 AM</t>
  </si>
  <si>
    <t>3629</t>
  </si>
  <si>
    <t>01/12/2022 03:56 PM</t>
  </si>
  <si>
    <t>01/11/2022 09:29 PM</t>
  </si>
  <si>
    <t>4450</t>
  </si>
  <si>
    <t>01/14/2022 08:46 PM</t>
  </si>
  <si>
    <t>01/14/2022 09:39 AM</t>
  </si>
  <si>
    <t>1163</t>
  </si>
  <si>
    <t>01/15/2022 01:07 AM</t>
  </si>
  <si>
    <t>5309-s&amp;s transport</t>
  </si>
  <si>
    <t>01/17/2022 12:58 AM</t>
  </si>
  <si>
    <t>GO-2</t>
  </si>
  <si>
    <t>12/21/2021 06:37 AM</t>
  </si>
  <si>
    <t>4037/BLIZZARD  TRUCKING</t>
  </si>
  <si>
    <t>287305</t>
  </si>
  <si>
    <t>01/17/2022 08:44 AM</t>
  </si>
  <si>
    <t>194</t>
  </si>
  <si>
    <t>02/11/2022 10:40 AM</t>
  </si>
  <si>
    <t>1280</t>
  </si>
  <si>
    <t>01/17/2022 09:39 PM</t>
  </si>
  <si>
    <t>08/12/2021 10:06 AM</t>
  </si>
  <si>
    <t>2523</t>
  </si>
  <si>
    <t>01/18/2022 06:51 AM</t>
  </si>
  <si>
    <t>01/14/2022 11:04 AM</t>
  </si>
  <si>
    <t>1203</t>
  </si>
  <si>
    <t>01/19/2022 08:17 PM</t>
  </si>
  <si>
    <t>128737/yrc freight</t>
  </si>
  <si>
    <t>YRC FREIGHT</t>
  </si>
  <si>
    <t>01/21/2022 01:02 AM</t>
  </si>
  <si>
    <t>01/19/2022 05:25 PM</t>
  </si>
  <si>
    <t>2941</t>
  </si>
  <si>
    <t>NO LOCK AVAILABLE</t>
  </si>
  <si>
    <t>01/21/2022 04:47 AM</t>
  </si>
  <si>
    <t>pvcu5023094/container</t>
  </si>
  <si>
    <t>01/21/2022 05:46 AM</t>
  </si>
  <si>
    <t>01/20/2022 02:33 AM</t>
  </si>
  <si>
    <t>2420</t>
  </si>
  <si>
    <t>BPDI</t>
  </si>
  <si>
    <t>01/21/2022 10:39 PM</t>
  </si>
  <si>
    <t>51911</t>
  </si>
  <si>
    <t>psas0019033</t>
  </si>
  <si>
    <t>01/22/2022 02:01 AM</t>
  </si>
  <si>
    <t>01/21/2022 06:14 AM</t>
  </si>
  <si>
    <t>W34225..</t>
  </si>
  <si>
    <t>MILLENNIUM</t>
  </si>
  <si>
    <t>01/22/2022 09:34 AM</t>
  </si>
  <si>
    <t>GO-4</t>
  </si>
  <si>
    <t>01/20/2022 03:17 PM</t>
  </si>
  <si>
    <t>1040</t>
  </si>
  <si>
    <t>01/22/2022 02:17 PM</t>
  </si>
  <si>
    <t>01/21/2022 06:49 PM</t>
  </si>
  <si>
    <t>R53921</t>
  </si>
  <si>
    <t>01/22/2022 03:31 PM</t>
  </si>
  <si>
    <t>8676</t>
  </si>
  <si>
    <t>01/22/2022 03:32 PM</t>
  </si>
  <si>
    <t>01/21/2022 09:06 PM</t>
  </si>
  <si>
    <t>4597</t>
  </si>
  <si>
    <t>01/22/2022 11:22 PM</t>
  </si>
  <si>
    <t>106 finway Company</t>
  </si>
  <si>
    <t>01/23/2022 09:28 AM</t>
  </si>
  <si>
    <t>GO-15</t>
  </si>
  <si>
    <t>01/23/2022 05:58 AM</t>
  </si>
  <si>
    <t>PTLZ181284</t>
  </si>
  <si>
    <t>01/23/2022 09:54 AM</t>
  </si>
  <si>
    <t>773076</t>
  </si>
  <si>
    <t>01/23/2022 09:57 AM</t>
  </si>
  <si>
    <t>773144</t>
  </si>
  <si>
    <t>01/23/2022 10:05 AM</t>
  </si>
  <si>
    <t>1008</t>
  </si>
  <si>
    <t>01/23/2022 10:39 AM</t>
  </si>
  <si>
    <t>471241</t>
  </si>
  <si>
    <t>ELLEN</t>
  </si>
  <si>
    <t>01/23/2022 11:03 AM</t>
  </si>
  <si>
    <t>GO-12</t>
  </si>
  <si>
    <t>01/23/2022 07:23 AM</t>
  </si>
  <si>
    <t>2686</t>
  </si>
  <si>
    <t>LOCK 28 (1/26/22)</t>
  </si>
  <si>
    <t>01/24/2022 06:59 AM</t>
  </si>
  <si>
    <t>01/24/2022 06:25 AM</t>
  </si>
  <si>
    <t>swfz083498</t>
  </si>
  <si>
    <t>01/24/2022 08:52 AM</t>
  </si>
  <si>
    <t>30210</t>
  </si>
  <si>
    <t>RTI</t>
  </si>
  <si>
    <t>01/24/2022 10:45 AM</t>
  </si>
  <si>
    <t>GO-14</t>
  </si>
  <si>
    <t>616575</t>
  </si>
  <si>
    <t>PENSKE</t>
  </si>
  <si>
    <t>01/24/2022 09:50 PM</t>
  </si>
  <si>
    <t>01/19/2022 12:47 PM</t>
  </si>
  <si>
    <t>9171</t>
  </si>
  <si>
    <t>LOCK #10</t>
  </si>
  <si>
    <t>01/24/2022 10:22 PM</t>
  </si>
  <si>
    <t>01/23/2022 11:01 PM</t>
  </si>
  <si>
    <t>1086</t>
  </si>
  <si>
    <t>N/A</t>
  </si>
  <si>
    <t>01/24/2022 10:32 PM</t>
  </si>
  <si>
    <t>01/05/2022 04:45 AM</t>
  </si>
  <si>
    <t>2162</t>
  </si>
  <si>
    <t>01/25/2022 10:34 AM</t>
  </si>
  <si>
    <t>01/25/2022 10:41 AM</t>
  </si>
  <si>
    <t>2379</t>
  </si>
  <si>
    <t>01/25/2022 12:07 PM</t>
  </si>
  <si>
    <t>01/24/2022 11:52 PM</t>
  </si>
  <si>
    <t>2041</t>
  </si>
  <si>
    <t>LOCK #6</t>
  </si>
  <si>
    <t>01/25/2022 04:28 PM</t>
  </si>
  <si>
    <t>01/25/2022 08:20 AM</t>
  </si>
  <si>
    <t>1734</t>
  </si>
  <si>
    <t>01/25/2022 04:48 PM</t>
  </si>
  <si>
    <t>01/25/2022 12:53 AM</t>
  </si>
  <si>
    <t>8032</t>
  </si>
  <si>
    <t>LG</t>
  </si>
  <si>
    <t>01/26/2022 12:57 AM</t>
  </si>
  <si>
    <t>GO-13</t>
  </si>
  <si>
    <t>01/25/2022 10:32 PM</t>
  </si>
  <si>
    <t>003681</t>
  </si>
  <si>
    <t>01/26/2022 08:01 AM</t>
  </si>
  <si>
    <t>428495</t>
  </si>
  <si>
    <t>01/26/2022 09:58 AM</t>
  </si>
  <si>
    <t>4243</t>
  </si>
  <si>
    <t>01/26/2022 11:48 AM</t>
  </si>
  <si>
    <t>5168</t>
  </si>
  <si>
    <t>QUIP EQUIPMENT TRANSFER</t>
  </si>
  <si>
    <t>01/26/2022 07:42 PM</t>
  </si>
  <si>
    <t>01/06/2022 10:38 AM</t>
  </si>
  <si>
    <t>YARDR108</t>
  </si>
  <si>
    <t>01/27/2022 12:46 AM</t>
  </si>
  <si>
    <t>01/04/2022 07:03 PM</t>
  </si>
  <si>
    <t>3763</t>
  </si>
  <si>
    <t>01/27/2022 02:16 AM</t>
  </si>
  <si>
    <t>01/26/2022 11:31 PM</t>
  </si>
  <si>
    <t>401</t>
  </si>
  <si>
    <t>01/27/2022 06:02 AM</t>
  </si>
  <si>
    <t>GO-1</t>
  </si>
  <si>
    <t>01/18/2022 06:45 AM</t>
  </si>
  <si>
    <t>602838</t>
  </si>
  <si>
    <t>01/27/2022 07:03 PM</t>
  </si>
  <si>
    <t>GO-21</t>
  </si>
  <si>
    <t>01/27/2022 01:34 PM</t>
  </si>
  <si>
    <t>001 Flying</t>
  </si>
  <si>
    <t>01/27/2022 11:26 PM</t>
  </si>
  <si>
    <t>GO-30</t>
  </si>
  <si>
    <t>01/27/2022 10:05 PM</t>
  </si>
  <si>
    <t>1313</t>
  </si>
  <si>
    <t>HERR'S run (1/27/2022)</t>
  </si>
  <si>
    <t>01/28/2022 05:47 AM</t>
  </si>
  <si>
    <t>PFI</t>
  </si>
  <si>
    <t>01/28/2022 02:21 AM</t>
  </si>
  <si>
    <t>MSKU 3704708 CONTAINER</t>
  </si>
  <si>
    <t>01/28/2022 07:06 AM</t>
  </si>
  <si>
    <t>01/27/2022 09:14 PM</t>
  </si>
  <si>
    <t>BMOU 2678621 CONTAINER</t>
  </si>
  <si>
    <t>01/28/2022 08:23 AM</t>
  </si>
  <si>
    <t>01/27/2022 09:23 PM</t>
  </si>
  <si>
    <t>7034</t>
  </si>
  <si>
    <t>HMR</t>
  </si>
  <si>
    <t>01/28/2022 11:31 AM</t>
  </si>
  <si>
    <t>JR135007</t>
  </si>
  <si>
    <t>01/29/2022 12:36 PM</t>
  </si>
  <si>
    <t>26543</t>
  </si>
  <si>
    <t>CR ENGLAND</t>
  </si>
  <si>
    <t>01/29/2022 04:35 PM</t>
  </si>
  <si>
    <t>GO-27</t>
  </si>
  <si>
    <t>01/29/2022 08:49 AM</t>
  </si>
  <si>
    <t>2980</t>
  </si>
  <si>
    <t>01/31/2022 07:34 AM</t>
  </si>
  <si>
    <t>3901</t>
  </si>
  <si>
    <t>01/31/2022 07:35 AM</t>
  </si>
  <si>
    <t>126907</t>
  </si>
  <si>
    <t>YELLOW</t>
  </si>
  <si>
    <t>01/31/2022 08:35 AM</t>
  </si>
  <si>
    <t>01/28/2022 04:51 PM</t>
  </si>
  <si>
    <t>Container MSKU6661261</t>
  </si>
  <si>
    <t>SOUTHERN</t>
  </si>
  <si>
    <t>01/31/2022 09:12 AM</t>
  </si>
  <si>
    <t>01/28/2022 06:16 PM</t>
  </si>
  <si>
    <t>MTH6559F2F</t>
  </si>
  <si>
    <t>01/31/2022 03:36 PM</t>
  </si>
  <si>
    <t>GO-25</t>
  </si>
  <si>
    <t>01/21/2022 05:52 AM</t>
  </si>
  <si>
    <t>2800</t>
  </si>
  <si>
    <t>01/31/2022 03:45 PM</t>
  </si>
  <si>
    <t>01/29/2022 04:26 PM</t>
  </si>
  <si>
    <t>4487</t>
  </si>
  <si>
    <t>01/31/2022 06:17 PM</t>
  </si>
  <si>
    <t>2439</t>
  </si>
  <si>
    <t>01/31/2022 08:17 PM</t>
  </si>
  <si>
    <t>2461</t>
  </si>
  <si>
    <t>01/31/2022 11:48 PM</t>
  </si>
  <si>
    <t>01/31/2022 11:56 PM</t>
  </si>
  <si>
    <t>2313</t>
  </si>
  <si>
    <t>LOCK 39 (2/1/22)</t>
  </si>
  <si>
    <t>02/01/2022 03:39 AM</t>
  </si>
  <si>
    <t>01/31/2022 11:51 PM</t>
  </si>
  <si>
    <t>P196</t>
  </si>
  <si>
    <t>313715</t>
  </si>
  <si>
    <t>02/01/2022 08:13 AM</t>
  </si>
  <si>
    <t>02/08/2022 08:28 AM</t>
  </si>
  <si>
    <t>P186</t>
  </si>
  <si>
    <t>314055 ,309747</t>
  </si>
  <si>
    <t>02/01/2022 08:15 AM</t>
  </si>
  <si>
    <t>02/09/2022 04:02 AM</t>
  </si>
  <si>
    <t>TG30 TRANSPORT GARCIAS</t>
  </si>
  <si>
    <t>289201</t>
  </si>
  <si>
    <t>02/01/2022 08:18 AM</t>
  </si>
  <si>
    <t>02/04/2022 12:00 PM</t>
  </si>
  <si>
    <t>2552</t>
  </si>
  <si>
    <t>LOCK 40 (2/1/22)</t>
  </si>
  <si>
    <t>02/01/2022 09:06 AM</t>
  </si>
  <si>
    <t>02/01/2022 12:03 AM</t>
  </si>
  <si>
    <t>MEDU 4138304</t>
  </si>
  <si>
    <t>02/01/2022 10:53 AM</t>
  </si>
  <si>
    <t>01/27/2022 01:30 AM</t>
  </si>
  <si>
    <t>1116</t>
  </si>
  <si>
    <t>02/01/2022 11:13 AM</t>
  </si>
  <si>
    <t>01/27/2022 03:25 PM</t>
  </si>
  <si>
    <t>2050</t>
  </si>
  <si>
    <t>DOP 2/1/22; LOCK #21</t>
  </si>
  <si>
    <t>02/01/2022 11:30 AM</t>
  </si>
  <si>
    <t>02/01/2022 06:24 AM</t>
  </si>
  <si>
    <t>715/DEVASH</t>
  </si>
  <si>
    <t>293458</t>
  </si>
  <si>
    <t>02/01/2022 03:21 PM</t>
  </si>
  <si>
    <t>02/09/2022 11:00 AM</t>
  </si>
  <si>
    <t>7#</t>
  </si>
  <si>
    <t>272550</t>
  </si>
  <si>
    <t>02/01/2022 04:00 PM</t>
  </si>
  <si>
    <t>02/09/2022 04:08 AM</t>
  </si>
  <si>
    <t>3050</t>
  </si>
  <si>
    <t>02/01/2022 10:04 PM</t>
  </si>
  <si>
    <t>02/01/2022 04:45 AM</t>
  </si>
  <si>
    <t>7</t>
  </si>
  <si>
    <t>SAM PAEZ</t>
  </si>
  <si>
    <t>02/02/2022 05:59 AM</t>
  </si>
  <si>
    <t>GO-16</t>
  </si>
  <si>
    <t>02/02/2022 03:23 AM</t>
  </si>
  <si>
    <t>31807</t>
  </si>
  <si>
    <t>02/02/2022 06:30 AM</t>
  </si>
  <si>
    <t>055</t>
  </si>
  <si>
    <t>02/01/2022 12:55 PM</t>
  </si>
  <si>
    <t>70146</t>
  </si>
  <si>
    <t>ANOTHER MILE</t>
  </si>
  <si>
    <t>02/02/2022 08:31 AM</t>
  </si>
  <si>
    <t>2283</t>
  </si>
  <si>
    <t>LOCK 13 (2/2/22)</t>
  </si>
  <si>
    <t>02/02/2022 08:44 AM</t>
  </si>
  <si>
    <t>01/27/2022 11:33 PM</t>
  </si>
  <si>
    <t>02</t>
  </si>
  <si>
    <t>3 GARZAS</t>
  </si>
  <si>
    <t>02/02/2022 09:26 AM</t>
  </si>
  <si>
    <t>GO-23</t>
  </si>
  <si>
    <t>02/02/2022 03:02 AM</t>
  </si>
  <si>
    <t>4372</t>
  </si>
  <si>
    <t>CONTINENTAL EXPRESS</t>
  </si>
  <si>
    <t>02/02/2022 10:06 AM</t>
  </si>
  <si>
    <t>GO-20</t>
  </si>
  <si>
    <t>02/02/2022 08:37 AM</t>
  </si>
  <si>
    <t>005</t>
  </si>
  <si>
    <t>J&amp;J</t>
  </si>
  <si>
    <t>02/02/2022 10:31 AM</t>
  </si>
  <si>
    <t>GO-29</t>
  </si>
  <si>
    <t>02/02/2022 07:21 AM</t>
  </si>
  <si>
    <t>9189</t>
  </si>
  <si>
    <t>02/02/2022 11:22 AM</t>
  </si>
  <si>
    <t>02/02/2022 12:51 AM</t>
  </si>
  <si>
    <t>Bt tims 1</t>
  </si>
  <si>
    <t>TIMS</t>
  </si>
  <si>
    <t>02/02/2022 11:44 AM</t>
  </si>
  <si>
    <t>GO-24</t>
  </si>
  <si>
    <t>02/02/2022 10:03 AM</t>
  </si>
  <si>
    <t>7026</t>
  </si>
  <si>
    <t>02/02/2022 12:43 PM</t>
  </si>
  <si>
    <t>013*</t>
  </si>
  <si>
    <t>02/02/2022 12:57 PM</t>
  </si>
  <si>
    <t>GO-26</t>
  </si>
  <si>
    <t>02/02/2022 09:28 AM</t>
  </si>
  <si>
    <t>9132</t>
  </si>
  <si>
    <t>CHIPS</t>
  </si>
  <si>
    <t>02/02/2022 01:30 PM</t>
  </si>
  <si>
    <t>S793</t>
  </si>
  <si>
    <t>SELECT</t>
  </si>
  <si>
    <t>02/02/2022 02:04 PM</t>
  </si>
  <si>
    <t>GO-19</t>
  </si>
  <si>
    <t>02/02/2022 09:21 AM</t>
  </si>
  <si>
    <t>203101</t>
  </si>
  <si>
    <t>02/02/2022 02:41 PM</t>
  </si>
  <si>
    <t>208</t>
  </si>
  <si>
    <t>8649</t>
  </si>
  <si>
    <t>1</t>
  </si>
  <si>
    <t>02/02/2022 03:30 PM</t>
  </si>
  <si>
    <t>T41430</t>
  </si>
  <si>
    <t>02/02/2022 04:39 PM</t>
  </si>
  <si>
    <t>GO-17</t>
  </si>
  <si>
    <t>02/02/2022 09:42 AM</t>
  </si>
  <si>
    <t>3934</t>
  </si>
  <si>
    <t>02/02/2022 05:38 PM</t>
  </si>
  <si>
    <t>02/02/2022 12:31 AM</t>
  </si>
  <si>
    <t>0971</t>
  </si>
  <si>
    <t>02/02/2022 07:32 PM</t>
  </si>
  <si>
    <t>1154</t>
  </si>
  <si>
    <t>02/03/2022 04:41 AM</t>
  </si>
  <si>
    <t>02/02/2022 04:48 PM</t>
  </si>
  <si>
    <t>1823</t>
  </si>
  <si>
    <t>02/03/2022 03:48 PM</t>
  </si>
  <si>
    <t>01/31/2022 07:43 PM</t>
  </si>
  <si>
    <t>2770</t>
  </si>
  <si>
    <t>LOCK #8; DOP 2/4/22</t>
  </si>
  <si>
    <t>02/03/2022 08:48 PM</t>
  </si>
  <si>
    <t>02/03/2022 09:18 PM</t>
  </si>
  <si>
    <t>1301</t>
  </si>
  <si>
    <t>02/04/2022 06:25 AM</t>
  </si>
  <si>
    <t>GO-9</t>
  </si>
  <si>
    <t>1311</t>
  </si>
  <si>
    <t>02/04/2022 08:19 AM</t>
  </si>
  <si>
    <t>02/03/2022 11:49 AM</t>
  </si>
  <si>
    <t>1474</t>
  </si>
  <si>
    <t>TNI</t>
  </si>
  <si>
    <t>02/04/2022 08:33 AM</t>
  </si>
  <si>
    <t>1208</t>
  </si>
  <si>
    <t>02/04/2022 08:53 AM</t>
  </si>
  <si>
    <t>2171</t>
  </si>
  <si>
    <t>02/04/2022 08:54 AM</t>
  </si>
  <si>
    <t>02/03/2022 10:10 PM</t>
  </si>
  <si>
    <t>MAEU 9200985</t>
  </si>
  <si>
    <t>02/04/2022 09:45 AM</t>
  </si>
  <si>
    <t>02/03/2022 02:32 AM</t>
  </si>
  <si>
    <t>1047</t>
  </si>
  <si>
    <t>02/04/2022 10:19 AM</t>
  </si>
  <si>
    <t>R1135/RASSCOM</t>
  </si>
  <si>
    <t>287234</t>
  </si>
  <si>
    <t>02/04/2022 10:23 AM</t>
  </si>
  <si>
    <t>02/09/2022 11:08 AM</t>
  </si>
  <si>
    <t>2109</t>
  </si>
  <si>
    <t>02/04/2022 10:39 AM</t>
  </si>
  <si>
    <t>02/04/2022 07:00 AM</t>
  </si>
  <si>
    <t>7000</t>
  </si>
  <si>
    <t>02/04/2022 10:55 AM</t>
  </si>
  <si>
    <t>2096</t>
  </si>
  <si>
    <t>(DOP 2/4/22) Lock #2</t>
  </si>
  <si>
    <t>02/04/2022 11:32 AM</t>
  </si>
  <si>
    <t>01/29/2022 08:24 AM</t>
  </si>
  <si>
    <t>ZCSU 894007 0</t>
  </si>
  <si>
    <t>02/04/2022 12:37 PM</t>
  </si>
  <si>
    <t>02/03/2022 07:59 PM</t>
  </si>
  <si>
    <t>9175</t>
  </si>
  <si>
    <t>02/04/2022 06:06 PM</t>
  </si>
  <si>
    <t>01/30/2022 11:17 PM</t>
  </si>
  <si>
    <t>2976</t>
  </si>
  <si>
    <t>date :JAN. 5 2022</t>
  </si>
  <si>
    <t>02/04/2022 11:17 PM</t>
  </si>
  <si>
    <t>02/04/2022 09:58 PM</t>
  </si>
  <si>
    <t>YARDR119</t>
  </si>
  <si>
    <t>02/05/2022 12:35 AM</t>
  </si>
  <si>
    <t>232</t>
  </si>
  <si>
    <t>09/20/2021 10:20 PM</t>
  </si>
  <si>
    <t>9302</t>
  </si>
  <si>
    <t>02/05/2022 12:36 PM</t>
  </si>
  <si>
    <t>YARDR31</t>
  </si>
  <si>
    <t>02/05/2022 01:14 PM</t>
  </si>
  <si>
    <t>233</t>
  </si>
  <si>
    <t>02/05/2022 03:09 PM</t>
  </si>
  <si>
    <t>3505</t>
  </si>
  <si>
    <t>02/06/2022 11:20 AM</t>
  </si>
  <si>
    <t>304</t>
  </si>
  <si>
    <t>02/05/2022 11:55 AM</t>
  </si>
  <si>
    <t>2446</t>
  </si>
  <si>
    <t>02/06/2022 12:42 PM</t>
  </si>
  <si>
    <t>2972</t>
  </si>
  <si>
    <t>02/07/2022 01:22 AM</t>
  </si>
  <si>
    <t>msdu716256</t>
  </si>
  <si>
    <t>02/07/2022 04:59 AM</t>
  </si>
  <si>
    <t>02/03/2022 04:34 PM</t>
  </si>
  <si>
    <t>1014</t>
  </si>
  <si>
    <t>02/07/2022 06:48 AM</t>
  </si>
  <si>
    <t>2824</t>
  </si>
  <si>
    <t>LOCK 35 (2/7/22)</t>
  </si>
  <si>
    <t>02/07/2022 07:14 AM</t>
  </si>
  <si>
    <t>02/06/2022 10:33 PM</t>
  </si>
  <si>
    <t>7013</t>
  </si>
  <si>
    <t>02/07/2022 08:25 AM</t>
  </si>
  <si>
    <t>293967</t>
  </si>
  <si>
    <t>T-FORCE</t>
  </si>
  <si>
    <t>02/03/2022 10:27 AM</t>
  </si>
  <si>
    <t>721</t>
  </si>
  <si>
    <t>C TRANSPORT</t>
  </si>
  <si>
    <t>02/07/2022 09:31 AM</t>
  </si>
  <si>
    <t>GO-10</t>
  </si>
  <si>
    <t>02/07/2022 04:29 AM</t>
  </si>
  <si>
    <t>2966</t>
  </si>
  <si>
    <t>02/07/2022 11:50 AM</t>
  </si>
  <si>
    <t>02/07/2022 12:17 AM</t>
  </si>
  <si>
    <t>9111</t>
  </si>
  <si>
    <t>02/07/2022 01:24 PM</t>
  </si>
  <si>
    <t>02/06/2022 12:04 PM</t>
  </si>
  <si>
    <t>OTHER</t>
  </si>
  <si>
    <t>314056</t>
  </si>
  <si>
    <t>184</t>
  </si>
  <si>
    <t>02/11/2022 11:44 AM</t>
  </si>
  <si>
    <t>p131</t>
  </si>
  <si>
    <t>309523</t>
  </si>
  <si>
    <t>02/07/2022 02:00 PM</t>
  </si>
  <si>
    <t>193</t>
  </si>
  <si>
    <t>31900</t>
  </si>
  <si>
    <t>02/07/2022 04:14 PM</t>
  </si>
  <si>
    <t>052</t>
  </si>
  <si>
    <t>01/21/2022 12:11 PM</t>
  </si>
  <si>
    <t>4330</t>
  </si>
  <si>
    <t>02/07/2022 06:26 PM</t>
  </si>
  <si>
    <t>2990</t>
  </si>
  <si>
    <t>02/07/2022 07:52 PM</t>
  </si>
  <si>
    <t>02/06/2022 07:48 PM</t>
  </si>
  <si>
    <t>YARDR66</t>
  </si>
  <si>
    <t>02/08/2022 12:33 AM</t>
  </si>
  <si>
    <t>021</t>
  </si>
  <si>
    <t>1952</t>
  </si>
  <si>
    <t>02/08/2022 03:08 AM</t>
  </si>
  <si>
    <t>3562</t>
  </si>
  <si>
    <t>02/08/2022 03:26 AM</t>
  </si>
  <si>
    <t>112473</t>
  </si>
  <si>
    <t>02/08/2022 05:14 AM</t>
  </si>
  <si>
    <t>GO-18</t>
  </si>
  <si>
    <t>02/08/2022 03:09 AM</t>
  </si>
  <si>
    <t>R92873</t>
  </si>
  <si>
    <t>02/08/2022 06:13 AM</t>
  </si>
  <si>
    <t>310</t>
  </si>
  <si>
    <t>17918</t>
  </si>
  <si>
    <t>02/08/2022 07:05 AM</t>
  </si>
  <si>
    <t>GO-22</t>
  </si>
  <si>
    <t>02/08/2022 04:35 AM</t>
  </si>
  <si>
    <t>5701</t>
  </si>
  <si>
    <t>02/08/2022 08:44 AM</t>
  </si>
  <si>
    <t>ZCSU 690778 7</t>
  </si>
  <si>
    <t>02/08/2022 09:47 AM</t>
  </si>
  <si>
    <t>02/04/2022 05:58 PM</t>
  </si>
  <si>
    <t>717503</t>
  </si>
  <si>
    <t>02/08/2022 10:38 AM</t>
  </si>
  <si>
    <t>Mr5324</t>
  </si>
  <si>
    <t>MR LOGISTICS</t>
  </si>
  <si>
    <t>314202</t>
  </si>
  <si>
    <t>02/08/2022 10:54 AM</t>
  </si>
  <si>
    <t>198</t>
  </si>
  <si>
    <t>02/11/2022 12:10 PM</t>
  </si>
  <si>
    <t>101/JIMENEZ TRUCKING</t>
  </si>
  <si>
    <t>303665</t>
  </si>
  <si>
    <t>02/08/2022 11:56 AM</t>
  </si>
  <si>
    <t>191</t>
  </si>
  <si>
    <t>02/11/2022 12:12 PM</t>
  </si>
  <si>
    <t>8415</t>
  </si>
  <si>
    <t>02/08/2022 12:33 PM</t>
  </si>
  <si>
    <t>8246</t>
  </si>
  <si>
    <t>NA</t>
  </si>
  <si>
    <t>02/08/2022 12:57 PM</t>
  </si>
  <si>
    <t>53325</t>
  </si>
  <si>
    <t>KEITH EIBEN</t>
  </si>
  <si>
    <t>257672 ,308302</t>
  </si>
  <si>
    <t>02/08/2022 01:51 PM</t>
  </si>
  <si>
    <t>177</t>
  </si>
  <si>
    <t>02/11/2022 10:51 AM</t>
  </si>
  <si>
    <t>2585</t>
  </si>
  <si>
    <t>02/08/2022 01:53 PM</t>
  </si>
  <si>
    <t>02/01/2022 12:35 PM</t>
  </si>
  <si>
    <t>1173</t>
  </si>
  <si>
    <t>02/08/2022 03:01 PM</t>
  </si>
  <si>
    <t>122292</t>
  </si>
  <si>
    <t>330422</t>
  </si>
  <si>
    <t>02/08/2022 03:10 PM</t>
  </si>
  <si>
    <t>179</t>
  </si>
  <si>
    <t>02/11/2022 10:34 AM</t>
  </si>
  <si>
    <t>58522</t>
  </si>
  <si>
    <t>FAROLD</t>
  </si>
  <si>
    <t>330423</t>
  </si>
  <si>
    <t>02/08/2022 03:50 PM</t>
  </si>
  <si>
    <t>192</t>
  </si>
  <si>
    <t>02/11/2022 11:19 AM</t>
  </si>
  <si>
    <t>B18</t>
  </si>
  <si>
    <t>KMA EXPRESS</t>
  </si>
  <si>
    <t>330424</t>
  </si>
  <si>
    <t>02/08/2022 03:51 PM</t>
  </si>
  <si>
    <t>187</t>
  </si>
  <si>
    <t>02/11/2022 11:16 AM</t>
  </si>
  <si>
    <t>6170</t>
  </si>
  <si>
    <t>A Live Load</t>
  </si>
  <si>
    <t>552413</t>
  </si>
  <si>
    <t>02/08/2022 06:12 PM</t>
  </si>
  <si>
    <t>YARDR83</t>
  </si>
  <si>
    <t>02/08/2022 06:22 PM</t>
  </si>
  <si>
    <t>051</t>
  </si>
  <si>
    <t>01/31/2022 10:47 PM</t>
  </si>
  <si>
    <t>4070</t>
  </si>
  <si>
    <t>02/08/2022 08:02 PM</t>
  </si>
  <si>
    <t>2559</t>
  </si>
  <si>
    <t>02/08/2022 09:13 PM</t>
  </si>
  <si>
    <t>02/02/2022 06:53 PM</t>
  </si>
  <si>
    <t>3322</t>
  </si>
  <si>
    <t>02/08/2022 11:10 PM</t>
  </si>
  <si>
    <t>02/08/2022 12:58 AM</t>
  </si>
  <si>
    <t>ta157074</t>
  </si>
  <si>
    <t>02/08/2022 11:38 PM</t>
  </si>
  <si>
    <t>4133</t>
  </si>
  <si>
    <t>02/08/2022 11:46 PM</t>
  </si>
  <si>
    <t>BT BENCH WORKS</t>
  </si>
  <si>
    <t>02/09/2022 02:16 AM</t>
  </si>
  <si>
    <t>GO-11</t>
  </si>
  <si>
    <t>02/08/2022 08:12 AM</t>
  </si>
  <si>
    <t>MRSU6240469</t>
  </si>
  <si>
    <t>02/09/2022 04:30 AM</t>
  </si>
  <si>
    <t>02/02/2022 07:53 PM</t>
  </si>
  <si>
    <t>4516</t>
  </si>
  <si>
    <t>02/09/2022 05:44 AM</t>
  </si>
  <si>
    <t>307</t>
  </si>
  <si>
    <t>02/07/2022 10:48 PM</t>
  </si>
  <si>
    <t>02/09/2022 08:00 AM</t>
  </si>
  <si>
    <t>620250/PECAN STAR</t>
  </si>
  <si>
    <t>100001818</t>
  </si>
  <si>
    <t>02/09/2022 08:10 AM</t>
  </si>
  <si>
    <t>02/09/2022 08:28 AM</t>
  </si>
  <si>
    <t>YARDR105</t>
  </si>
  <si>
    <t>02/09/2022 08:23 AM</t>
  </si>
  <si>
    <t>245</t>
  </si>
  <si>
    <t>02/08/2022 11:59 AM</t>
  </si>
  <si>
    <t>CICU-2585101</t>
  </si>
  <si>
    <t>02/09/2022 08:30 AM</t>
  </si>
  <si>
    <t>02/01/2022 09:47 AM</t>
  </si>
  <si>
    <t>81905</t>
  </si>
  <si>
    <t>02/09/2022 09:02 AM</t>
  </si>
  <si>
    <t>GN</t>
  </si>
  <si>
    <t>YARDR68</t>
  </si>
  <si>
    <t>02/09/2022 09:06 AM</t>
  </si>
  <si>
    <t>10/28/2021 10:42 PM</t>
  </si>
  <si>
    <t>4331</t>
  </si>
  <si>
    <t>02/09/2022 09:28 AM</t>
  </si>
  <si>
    <t>02/08/2022 08:56 PM</t>
  </si>
  <si>
    <t>9057</t>
  </si>
  <si>
    <t>02/09/2022 10:00 AM</t>
  </si>
  <si>
    <t>9041</t>
  </si>
  <si>
    <t>02/09/2022 10:01 AM</t>
  </si>
  <si>
    <t>9204</t>
  </si>
  <si>
    <t>02/09/2022 10:10 AM</t>
  </si>
  <si>
    <t>205</t>
  </si>
  <si>
    <t>02/09/2022 06:59 AM</t>
  </si>
  <si>
    <t>6290</t>
  </si>
  <si>
    <t>02/09/2022 10:19 AM</t>
  </si>
  <si>
    <t>3469</t>
  </si>
  <si>
    <t>02/09/2022 11:21 AM</t>
  </si>
  <si>
    <t>377258</t>
  </si>
  <si>
    <t>WERNER ENTERPRISES</t>
  </si>
  <si>
    <t>02/09/2022 11:32 AM</t>
  </si>
  <si>
    <t>OKL</t>
  </si>
  <si>
    <t>02/09/2022 11:30 AM</t>
  </si>
  <si>
    <t>5101</t>
  </si>
  <si>
    <t>02/09/2022 12:02 PM</t>
  </si>
  <si>
    <t>8227</t>
  </si>
  <si>
    <t>02/09/2022 12:06 PM</t>
  </si>
  <si>
    <t>02/08/2022 11:45 AM</t>
  </si>
  <si>
    <t>174640`</t>
  </si>
  <si>
    <t>FRESH FROM TEXAS</t>
  </si>
  <si>
    <t>312742</t>
  </si>
  <si>
    <t>02/09/2022 12:24 PM</t>
  </si>
  <si>
    <t>178</t>
  </si>
  <si>
    <t>YARDR125</t>
  </si>
  <si>
    <t>12/28/2021 12:06 PM</t>
  </si>
  <si>
    <t>6198</t>
  </si>
  <si>
    <t>2150021</t>
  </si>
  <si>
    <t>02/09/2022 12:49 PM</t>
  </si>
  <si>
    <t>02/09/2022 12:31 AM</t>
  </si>
  <si>
    <t>2282021</t>
  </si>
  <si>
    <t>02/09/2022 12:50 PM</t>
  </si>
  <si>
    <t>02/09/2022 12:30 AM</t>
  </si>
  <si>
    <t>23539</t>
  </si>
  <si>
    <t>O220</t>
  </si>
  <si>
    <t>02/09/2022 01:24 PM</t>
  </si>
  <si>
    <t>R546235</t>
  </si>
  <si>
    <t>TEXAS AG</t>
  </si>
  <si>
    <t>330810</t>
  </si>
  <si>
    <t>02/09/2022 01:35 PM</t>
  </si>
  <si>
    <t>181</t>
  </si>
  <si>
    <t>02/11/2022 11:24 AM</t>
  </si>
  <si>
    <t>r1310</t>
  </si>
  <si>
    <t>330811</t>
  </si>
  <si>
    <t>02/09/2022 01:37 PM</t>
  </si>
  <si>
    <t>180</t>
  </si>
  <si>
    <t>02/11/2022 11:18 AM</t>
  </si>
  <si>
    <t>450367</t>
  </si>
  <si>
    <t>SIXTH HOUR SERVICE</t>
  </si>
  <si>
    <t>330812</t>
  </si>
  <si>
    <t>02/09/2022 01:38 PM</t>
  </si>
  <si>
    <t>189</t>
  </si>
  <si>
    <t>02/11/2022 11:22 AM</t>
  </si>
  <si>
    <t>9047</t>
  </si>
  <si>
    <t>02/09/2022 01:42 PM</t>
  </si>
  <si>
    <t>T121</t>
  </si>
  <si>
    <t>314203</t>
  </si>
  <si>
    <t>02/09/2022 01:55 PM</t>
  </si>
  <si>
    <t>199</t>
  </si>
  <si>
    <t>4456</t>
  </si>
  <si>
    <t>02/09/2022 02:04 PM</t>
  </si>
  <si>
    <t>2112</t>
  </si>
  <si>
    <t>02/08/2022 12:58 PM</t>
  </si>
  <si>
    <t>371637</t>
  </si>
  <si>
    <t>02/09/2022 02:20 PM</t>
  </si>
  <si>
    <t>02/09/2022 02:18 PM</t>
  </si>
  <si>
    <t>8439</t>
  </si>
  <si>
    <t>02/09/2022 02:24 PM</t>
  </si>
  <si>
    <t>02/07/2022 12:48 AM</t>
  </si>
  <si>
    <t>2991</t>
  </si>
  <si>
    <t>02/09/2022 02:25 PM</t>
  </si>
  <si>
    <t>2915</t>
  </si>
  <si>
    <t>02/09/2022 02:27 PM</t>
  </si>
  <si>
    <t>165062</t>
  </si>
  <si>
    <t>02/09/2022 02:36 PM</t>
  </si>
  <si>
    <t>205277</t>
  </si>
  <si>
    <t>09299</t>
  </si>
  <si>
    <t>02/09/2022 02:40 PM</t>
  </si>
  <si>
    <t>02/09/2022 02:38 PM</t>
  </si>
  <si>
    <t>630500</t>
  </si>
  <si>
    <t>02/09/2022 02:47 PM</t>
  </si>
  <si>
    <t>53548 roluss</t>
  </si>
  <si>
    <t>330297</t>
  </si>
  <si>
    <t>02/09/2022 04:07 PM</t>
  </si>
  <si>
    <t>183</t>
  </si>
  <si>
    <t>535285</t>
  </si>
  <si>
    <t>02/09/2022 04:23 PM</t>
  </si>
  <si>
    <t>YARDR87</t>
  </si>
  <si>
    <t>02/09/2022 04:28 PM</t>
  </si>
  <si>
    <t>231</t>
  </si>
  <si>
    <t>01/26/2022 11:24 AM</t>
  </si>
  <si>
    <t>9069340</t>
  </si>
  <si>
    <t>J FAMILY</t>
  </si>
  <si>
    <t>02/09/2022 04:44 PM</t>
  </si>
  <si>
    <t>02/09/2022 02:51 PM</t>
  </si>
  <si>
    <t>msmu8056511</t>
  </si>
  <si>
    <t>02/09/2022 02:09 PM</t>
  </si>
  <si>
    <t>4075</t>
  </si>
  <si>
    <t>02/09/2022 05:02 PM</t>
  </si>
  <si>
    <t>9228</t>
  </si>
  <si>
    <t>02/09/2022 06:27 PM</t>
  </si>
  <si>
    <t>01/27/2022 12:21 AM</t>
  </si>
  <si>
    <t>3541</t>
  </si>
  <si>
    <t>02/09/2022 07:15 PM</t>
  </si>
  <si>
    <t>MSDU7765497</t>
  </si>
  <si>
    <t>02/09/2022 08:25 PM</t>
  </si>
  <si>
    <t>02/08/2022 03:05 AM</t>
  </si>
  <si>
    <t>YARDR76</t>
  </si>
  <si>
    <t>02/09/2022 08:29 PM</t>
  </si>
  <si>
    <t>242</t>
  </si>
  <si>
    <t>10/28/2021 10:47 PM</t>
  </si>
  <si>
    <t>YARDR88</t>
  </si>
  <si>
    <t>02/09/2022 08:59 PM</t>
  </si>
  <si>
    <t>1156</t>
  </si>
  <si>
    <t>02/09/2022 09:24 PM</t>
  </si>
  <si>
    <t>253342</t>
  </si>
  <si>
    <t>02/09/2022 09:40 PM</t>
  </si>
  <si>
    <t>377553</t>
  </si>
  <si>
    <t>02/09/2022 09:41 PM</t>
  </si>
  <si>
    <t>2777</t>
  </si>
  <si>
    <t>02/09/2022 09:52 PM</t>
  </si>
  <si>
    <t>02/09/2022 09:11 PM</t>
  </si>
  <si>
    <t>YARDR100</t>
  </si>
  <si>
    <t>02/09/2022 10:18 PM</t>
  </si>
  <si>
    <t>309</t>
  </si>
  <si>
    <t>02/01/2022 01:36 AM</t>
  </si>
  <si>
    <t>8013</t>
  </si>
  <si>
    <t>02/09/2022 10:53 PM</t>
  </si>
  <si>
    <t>016</t>
  </si>
  <si>
    <t>02/09/2022 04:46 AM</t>
  </si>
  <si>
    <t>YARDR129</t>
  </si>
  <si>
    <t>02/09/2022 11:00 PM</t>
  </si>
  <si>
    <t>333</t>
  </si>
  <si>
    <t>1913</t>
  </si>
  <si>
    <t>02/09/2022 11:01 PM</t>
  </si>
  <si>
    <t>8044</t>
  </si>
  <si>
    <t>02/09/2022 11:20 PM</t>
  </si>
  <si>
    <t>9134</t>
  </si>
  <si>
    <t>02/09/2022 11:43 PM</t>
  </si>
  <si>
    <t>YARDR90</t>
  </si>
  <si>
    <t>206</t>
  </si>
  <si>
    <t>9274</t>
  </si>
  <si>
    <t>D53W (PKWY)</t>
  </si>
  <si>
    <t>3787</t>
  </si>
  <si>
    <t>02/10/2022 12:56 AM</t>
  </si>
  <si>
    <t>832369</t>
  </si>
  <si>
    <t>02/10/2022 01:14 AM</t>
  </si>
  <si>
    <t>1119</t>
  </si>
  <si>
    <t>02/10/2022 01:33 AM</t>
  </si>
  <si>
    <t>3710</t>
  </si>
  <si>
    <t>02/10/2022 03:43 AM</t>
  </si>
  <si>
    <t>3960</t>
  </si>
  <si>
    <t>02/10/2022 04:05 AM</t>
  </si>
  <si>
    <t>2515</t>
  </si>
  <si>
    <t>02/10/2022 04:53 AM</t>
  </si>
  <si>
    <t>3222</t>
  </si>
  <si>
    <t>02/10/2022 05:12 AM</t>
  </si>
  <si>
    <t>1903</t>
  </si>
  <si>
    <t>02/10/2022 05:34 AM</t>
  </si>
  <si>
    <t>3657</t>
  </si>
  <si>
    <t>02/10/2022 05:43 AM</t>
  </si>
  <si>
    <t>012</t>
  </si>
  <si>
    <t>02/09/2022 03:02 PM</t>
  </si>
  <si>
    <t>4161</t>
  </si>
  <si>
    <t>02/10/2022 05:46 AM</t>
  </si>
  <si>
    <t>2362</t>
  </si>
  <si>
    <t>02/10/2022 07:06 AM</t>
  </si>
  <si>
    <t>4095</t>
  </si>
  <si>
    <t>02/10/2022 07:12 AM</t>
  </si>
  <si>
    <t>6116</t>
  </si>
  <si>
    <t>02/10/2022 07:24 AM</t>
  </si>
  <si>
    <t>6200</t>
  </si>
  <si>
    <t>02/10/2022 07:33 AM</t>
  </si>
  <si>
    <t>02/10/2022 07:18 AM</t>
  </si>
  <si>
    <t>8197</t>
  </si>
  <si>
    <t>02/10/2022 07:37 AM</t>
  </si>
  <si>
    <t>2978</t>
  </si>
  <si>
    <t>LOCK #3</t>
  </si>
  <si>
    <t>02/10/2022 08:09 AM</t>
  </si>
  <si>
    <t>tcnu4662227</t>
  </si>
  <si>
    <t>02/10/2022 08:18 AM</t>
  </si>
  <si>
    <t>02/09/2022 09:26 PM</t>
  </si>
  <si>
    <t>1002</t>
  </si>
  <si>
    <t>02/10/2022 08:29 AM</t>
  </si>
  <si>
    <t>1026</t>
  </si>
  <si>
    <t>02/10/2022 08:35 AM</t>
  </si>
  <si>
    <t>303</t>
  </si>
  <si>
    <t>2131</t>
  </si>
  <si>
    <t>02/10/2022 08:49 AM</t>
  </si>
  <si>
    <t>02/06/2022 10:48 PM</t>
  </si>
  <si>
    <t>5085</t>
  </si>
  <si>
    <t>02/10/2022 09:00 AM</t>
  </si>
  <si>
    <t>3351</t>
  </si>
  <si>
    <t>02/10/2022 09:12 AM</t>
  </si>
  <si>
    <t>140247</t>
  </si>
  <si>
    <t>02/10/2022 09:14 AM</t>
  </si>
  <si>
    <t>1958</t>
  </si>
  <si>
    <t>6108</t>
  </si>
  <si>
    <t>02/10/2022 09:20 AM</t>
  </si>
  <si>
    <t>02/07/2022 05:38 AM</t>
  </si>
  <si>
    <t>366843</t>
  </si>
  <si>
    <t>02/10/2022 09:18 AM</t>
  </si>
  <si>
    <t>7030</t>
  </si>
  <si>
    <t>02/10/2022 09:29 AM</t>
  </si>
  <si>
    <t>8301</t>
  </si>
  <si>
    <t>02/10/2022 09:47 AM</t>
  </si>
  <si>
    <t>2111</t>
  </si>
  <si>
    <t>02/10/2022 09:52 AM</t>
  </si>
  <si>
    <t>3125</t>
  </si>
  <si>
    <t>324812  Coca Cola</t>
  </si>
  <si>
    <t>25540</t>
  </si>
  <si>
    <t>02/10/2022 10:28 AM</t>
  </si>
  <si>
    <t>3602</t>
  </si>
  <si>
    <t>02/10/2022 10:57 AM</t>
  </si>
  <si>
    <t>531063</t>
  </si>
  <si>
    <t>02/10/2022 11:09 AM</t>
  </si>
  <si>
    <t>02/10/2022 11:06 AM</t>
  </si>
  <si>
    <t>8146</t>
  </si>
  <si>
    <t>324811</t>
  </si>
  <si>
    <t>02/10/2022 11:15 AM</t>
  </si>
  <si>
    <t>1133</t>
  </si>
  <si>
    <t>02/10/2022 11:37 AM</t>
  </si>
  <si>
    <t>207</t>
  </si>
  <si>
    <t>3447</t>
  </si>
  <si>
    <t>02/10/2022 11:38 AM</t>
  </si>
  <si>
    <t>022</t>
  </si>
  <si>
    <t>02/08/2022 12:48 AM</t>
  </si>
  <si>
    <t>3225</t>
  </si>
  <si>
    <t>02/10/2022 12:06 PM</t>
  </si>
  <si>
    <t>9059</t>
  </si>
  <si>
    <t>02/10/2022 12:19 PM</t>
  </si>
  <si>
    <t>1425</t>
  </si>
  <si>
    <t>284540</t>
  </si>
  <si>
    <t>02/10/2022 12:20 PM</t>
  </si>
  <si>
    <t>364033</t>
  </si>
  <si>
    <t>02/10/2022 12:25 PM</t>
  </si>
  <si>
    <t>02/10/2022 12:23 PM</t>
  </si>
  <si>
    <t>6233</t>
  </si>
  <si>
    <t>02/10/2022 12:27 PM</t>
  </si>
  <si>
    <t>27662</t>
  </si>
  <si>
    <t>02/10/2022 12:34 PM</t>
  </si>
  <si>
    <t>02/10/2022 12:32 PM</t>
  </si>
  <si>
    <t>2320</t>
  </si>
  <si>
    <t>02/10/2022 12:36 PM</t>
  </si>
  <si>
    <t>229</t>
  </si>
  <si>
    <t>02/10/2022 12:22 AM</t>
  </si>
  <si>
    <t>8699</t>
  </si>
  <si>
    <t>02/10/2022 12:44 PM</t>
  </si>
  <si>
    <t>27723</t>
  </si>
  <si>
    <t>02/10/2022 12:46 PM</t>
  </si>
  <si>
    <t>02/10/2022 12:43 PM</t>
  </si>
  <si>
    <t>364463</t>
  </si>
  <si>
    <t>02/10/2022 01:04 PM</t>
  </si>
  <si>
    <t>02/10/2022 01:02 PM</t>
  </si>
  <si>
    <t>9050</t>
  </si>
  <si>
    <t>02/10/2022 01:06 PM</t>
  </si>
  <si>
    <t>2600</t>
  </si>
  <si>
    <t>02/10/2022 01:16 PM</t>
  </si>
  <si>
    <t>YARDR110</t>
  </si>
  <si>
    <t>02/10/2022 01:17 PM</t>
  </si>
  <si>
    <t>008</t>
  </si>
  <si>
    <t>2964</t>
  </si>
  <si>
    <t>02/10/2022 01:54 PM</t>
  </si>
  <si>
    <t>02/08/2022 09:53 PM</t>
  </si>
  <si>
    <t>9045</t>
  </si>
  <si>
    <t>02/10/2022 01:55 PM</t>
  </si>
  <si>
    <t>1092</t>
  </si>
  <si>
    <t>02/10/2022 01:56 PM</t>
  </si>
  <si>
    <t>25905</t>
  </si>
  <si>
    <t>C R ENGLAND INC</t>
  </si>
  <si>
    <t>02/10/2022 02:23 PM</t>
  </si>
  <si>
    <t>02/10/2022 02:20 PM</t>
  </si>
  <si>
    <t>151812</t>
  </si>
  <si>
    <t>02/10/2022 02:25 PM</t>
  </si>
  <si>
    <t>27637</t>
  </si>
  <si>
    <t>02/10/2022 02:30 PM</t>
  </si>
  <si>
    <t>02/10/2022 02:28 PM</t>
  </si>
  <si>
    <t>3201</t>
  </si>
  <si>
    <t>02/10/2022 02:36 PM</t>
  </si>
  <si>
    <t>227</t>
  </si>
  <si>
    <t>4267</t>
  </si>
  <si>
    <t>228</t>
  </si>
  <si>
    <t>02/10/2022 01:19 PM</t>
  </si>
  <si>
    <t>7019</t>
  </si>
  <si>
    <t>02/10/2022 02:41 PM</t>
  </si>
  <si>
    <t>7024</t>
  </si>
  <si>
    <t>02/10/2022 02:47 PM</t>
  </si>
  <si>
    <t>8552</t>
  </si>
  <si>
    <t>6185</t>
  </si>
  <si>
    <t>02/10/2022 02:56 PM</t>
  </si>
  <si>
    <t>YARDR33</t>
  </si>
  <si>
    <t>02/10/2022 03:01 PM</t>
  </si>
  <si>
    <t>019</t>
  </si>
  <si>
    <t>MSMU5674706</t>
  </si>
  <si>
    <t>02/10/2022 03:02 PM</t>
  </si>
  <si>
    <t>02/09/2022 07:06 PM</t>
  </si>
  <si>
    <t>TCNU8438278</t>
  </si>
  <si>
    <t>02/10/2022 03:03 PM</t>
  </si>
  <si>
    <t>02/09/2022 06:57 PM</t>
  </si>
  <si>
    <t>tghu9446665</t>
  </si>
  <si>
    <t>02/09/2022 08:28 PM</t>
  </si>
  <si>
    <t>27185</t>
  </si>
  <si>
    <t>02/10/2022 03:04 PM</t>
  </si>
  <si>
    <t>495199</t>
  </si>
  <si>
    <t>02/10/2022 03:10 PM</t>
  </si>
  <si>
    <t>GO-6</t>
  </si>
  <si>
    <t>02/10/2022 12:56 PM</t>
  </si>
  <si>
    <t>1949</t>
  </si>
  <si>
    <t>02/10/2022 03:32 PM</t>
  </si>
  <si>
    <t>02/07/2022 09:26 PM</t>
  </si>
  <si>
    <t>8689</t>
  </si>
  <si>
    <t>YARDR67</t>
  </si>
  <si>
    <t>02/10/2022 04:00 PM</t>
  </si>
  <si>
    <t>230</t>
  </si>
  <si>
    <t>8225</t>
  </si>
  <si>
    <t>020</t>
  </si>
  <si>
    <t>02/10/2022 04:10 AM</t>
  </si>
  <si>
    <t>8277</t>
  </si>
  <si>
    <t>02/10/2022 04:25 PM</t>
  </si>
  <si>
    <t>2674</t>
  </si>
  <si>
    <t>02/10/2022 05:16 PM</t>
  </si>
  <si>
    <t>02/07/2022 07:17 AM</t>
  </si>
  <si>
    <t>YT06</t>
  </si>
  <si>
    <t>02/10/2022 05:20 PM</t>
  </si>
  <si>
    <t>YARDR65</t>
  </si>
  <si>
    <t>02/10/2022 06:00 PM</t>
  </si>
  <si>
    <t>018</t>
  </si>
  <si>
    <t>2863</t>
  </si>
  <si>
    <t>006</t>
  </si>
  <si>
    <t>02/10/2022 08:23 AM</t>
  </si>
  <si>
    <t>8655</t>
  </si>
  <si>
    <t>T2202-077-011549</t>
  </si>
  <si>
    <t>02/10/2022 06:11 PM</t>
  </si>
  <si>
    <t>02/10/2022 01:43 PM</t>
  </si>
  <si>
    <t>27984</t>
  </si>
  <si>
    <t>8185</t>
  </si>
  <si>
    <t>02/10/2022 07:43 PM</t>
  </si>
  <si>
    <t>02/10/2022 07:59 AM</t>
  </si>
  <si>
    <t>3431</t>
  </si>
  <si>
    <t>02/10/2022 07:45 PM</t>
  </si>
  <si>
    <t>02/10/2022 01:52 AM</t>
  </si>
  <si>
    <t>2161</t>
  </si>
  <si>
    <t>02/10/2022 08:17 PM</t>
  </si>
  <si>
    <t>6462</t>
  </si>
  <si>
    <t>PARKWAY DISTRIBUTORS, INC</t>
  </si>
  <si>
    <t>6130</t>
  </si>
  <si>
    <t>02/10/2022 08:51 PM</t>
  </si>
  <si>
    <t>004</t>
  </si>
  <si>
    <t>02/10/2022 02:15 AM</t>
  </si>
  <si>
    <t>3384</t>
  </si>
  <si>
    <t>02/10/2022 01:07 PM</t>
  </si>
  <si>
    <t>BL652</t>
  </si>
  <si>
    <t>02/10/2022 09:35 PM</t>
  </si>
  <si>
    <t>2757</t>
  </si>
  <si>
    <t>02/10/2022 09:49 PM</t>
  </si>
  <si>
    <t>331</t>
  </si>
  <si>
    <t>02/07/2022 11:28 AM</t>
  </si>
  <si>
    <t>3220</t>
  </si>
  <si>
    <t>02/10/2022 09:57 PM</t>
  </si>
  <si>
    <t>02/10/2022 02:48 PM</t>
  </si>
  <si>
    <t>2853</t>
  </si>
  <si>
    <t>18491</t>
  </si>
  <si>
    <t>STEVENS TRANSPORT</t>
  </si>
  <si>
    <t>PSAM0072367</t>
  </si>
  <si>
    <t>213</t>
  </si>
  <si>
    <t>02/11/2022 11:21 AM</t>
  </si>
  <si>
    <t>8063</t>
  </si>
  <si>
    <t>02/10/2022 11:52 PM</t>
  </si>
  <si>
    <t>1118</t>
  </si>
  <si>
    <t>02/10/2022 11:58 PM</t>
  </si>
  <si>
    <t>02/08/2022 01:08 PM</t>
  </si>
  <si>
    <t>2499</t>
  </si>
  <si>
    <t>02/11/2022 01:11 AM</t>
  </si>
  <si>
    <t>1896</t>
  </si>
  <si>
    <t>02/11/2022 01:20 AM</t>
  </si>
  <si>
    <t>02/02/2022 08:39 PM</t>
  </si>
  <si>
    <t>YARDR117</t>
  </si>
  <si>
    <t>01/29/2022 04:05 PM</t>
  </si>
  <si>
    <t>4221</t>
  </si>
  <si>
    <t>02/11/2022 01:37 AM</t>
  </si>
  <si>
    <t>327</t>
  </si>
  <si>
    <t>02/03/2022 12:52 AM</t>
  </si>
  <si>
    <t>3061</t>
  </si>
  <si>
    <t>02/11/2022 01:43 AM</t>
  </si>
  <si>
    <t>326</t>
  </si>
  <si>
    <t>02/07/2022 08:36 AM</t>
  </si>
  <si>
    <t>6237</t>
  </si>
  <si>
    <t>310702</t>
  </si>
  <si>
    <t>4955</t>
  </si>
  <si>
    <t>02/11/2022 02:24 AM</t>
  </si>
  <si>
    <t>4060</t>
  </si>
  <si>
    <t>3659</t>
  </si>
  <si>
    <t>02/11/2022 02:29 AM</t>
  </si>
  <si>
    <t>02/11/2022 01:48 AM</t>
  </si>
  <si>
    <t>4199</t>
  </si>
  <si>
    <t>02/11/2022 02:46 AM</t>
  </si>
  <si>
    <t>3684</t>
  </si>
  <si>
    <t>02/11/2022 03:04 AM</t>
  </si>
  <si>
    <t>8003</t>
  </si>
  <si>
    <t>02/11/2022 03:13 AM</t>
  </si>
  <si>
    <t>02/11/2022 02:34 AM</t>
  </si>
  <si>
    <t>6403</t>
  </si>
  <si>
    <t>117541  Kraft Heinz</t>
  </si>
  <si>
    <t>02/11/2022 03:32 AM</t>
  </si>
  <si>
    <t>3728</t>
  </si>
  <si>
    <t>02/11/2022 03:33 AM</t>
  </si>
  <si>
    <t>4041</t>
  </si>
  <si>
    <t>02/11/2022 03:35 AM</t>
  </si>
  <si>
    <t>1312</t>
  </si>
  <si>
    <t>02/11/2022 03:39 AM</t>
  </si>
  <si>
    <t>007</t>
  </si>
  <si>
    <t>02/05/2022 07:35 AM</t>
  </si>
  <si>
    <t>4053</t>
  </si>
  <si>
    <t>02/11/2022 03:42 AM</t>
  </si>
  <si>
    <t>015</t>
  </si>
  <si>
    <t>373811</t>
  </si>
  <si>
    <t>02/11/2022 03:47 AM</t>
  </si>
  <si>
    <t>2911</t>
  </si>
  <si>
    <t>02/11/2022 03:52 AM</t>
  </si>
  <si>
    <t>332</t>
  </si>
  <si>
    <t>02/11/2022 01:10 AM</t>
  </si>
  <si>
    <t>4020</t>
  </si>
  <si>
    <t>8372</t>
  </si>
  <si>
    <t>02/11/2022 04:05 AM</t>
  </si>
  <si>
    <t>2354</t>
  </si>
  <si>
    <t>02/11/2022 12:34 AM</t>
  </si>
  <si>
    <t>210272</t>
  </si>
  <si>
    <t>02/11/2022 04:30 AM</t>
  </si>
  <si>
    <t>02/10/2022 12:15 PM</t>
  </si>
  <si>
    <t>9200</t>
  </si>
  <si>
    <t>02/11/2022 04:52 AM</t>
  </si>
  <si>
    <t>02/07/2022 11:28 PM</t>
  </si>
  <si>
    <t>2728</t>
  </si>
  <si>
    <t>02/11/2022 05:12 AM</t>
  </si>
  <si>
    <t>3473</t>
  </si>
  <si>
    <t>02/11/2022 05:33 AM</t>
  </si>
  <si>
    <t>013</t>
  </si>
  <si>
    <t>02/11/2022 06:35 AM</t>
  </si>
  <si>
    <t>3631</t>
  </si>
  <si>
    <t>338</t>
  </si>
  <si>
    <t>02/11/2022 07:00 AM</t>
  </si>
  <si>
    <t>3905</t>
  </si>
  <si>
    <t>342</t>
  </si>
  <si>
    <t>02/11/2022 07:36 AM</t>
  </si>
  <si>
    <t>3128</t>
  </si>
  <si>
    <t>335</t>
  </si>
  <si>
    <t>02/11/2022 06:33 AM</t>
  </si>
  <si>
    <t>8514</t>
  </si>
  <si>
    <t>339</t>
  </si>
  <si>
    <t>02/10/2022 11:54 AM</t>
  </si>
  <si>
    <t>8603</t>
  </si>
  <si>
    <t>343</t>
  </si>
  <si>
    <t>02/10/2022 09:06 PM</t>
  </si>
  <si>
    <t>3696</t>
  </si>
  <si>
    <t>340</t>
  </si>
  <si>
    <t>02/11/2022 06:32 AM</t>
  </si>
  <si>
    <t>4151</t>
  </si>
  <si>
    <t>337</t>
  </si>
  <si>
    <t>8175</t>
  </si>
  <si>
    <t>341</t>
  </si>
  <si>
    <t>02/11/2022 04:46 AM</t>
  </si>
  <si>
    <t>4550</t>
  </si>
  <si>
    <t>334</t>
  </si>
  <si>
    <t>8679</t>
  </si>
  <si>
    <t>02/11/2022 05:48 AM</t>
  </si>
  <si>
    <t>244</t>
  </si>
  <si>
    <t>8122</t>
  </si>
  <si>
    <t>02/11/2022 06:01 AM</t>
  </si>
  <si>
    <t>01/28/2022 10:33 AM</t>
  </si>
  <si>
    <t>295760</t>
  </si>
  <si>
    <t>T FORCE</t>
  </si>
  <si>
    <t>02/11/2022 06:06 AM</t>
  </si>
  <si>
    <t>02/11/2022 02:26 AM</t>
  </si>
  <si>
    <t>3494</t>
  </si>
  <si>
    <t>02/11/2022 06:07 AM</t>
  </si>
  <si>
    <t>017</t>
  </si>
  <si>
    <t>02/11/2022 07:08 AM</t>
  </si>
  <si>
    <t>8394</t>
  </si>
  <si>
    <t>011</t>
  </si>
  <si>
    <t>4561</t>
  </si>
  <si>
    <t>02/11/2022 06:20 AM</t>
  </si>
  <si>
    <t>MEDU2796733</t>
  </si>
  <si>
    <t>02/11/2022 06:42 AM</t>
  </si>
  <si>
    <t>02/10/2022 04:19 PM</t>
  </si>
  <si>
    <t>8286</t>
  </si>
  <si>
    <t>02/11/2022 06:45 AM</t>
  </si>
  <si>
    <t>2144</t>
  </si>
  <si>
    <t>02/11/2022 06:46 AM</t>
  </si>
  <si>
    <t>8538</t>
  </si>
  <si>
    <t>T2202-077-011730/011729</t>
  </si>
  <si>
    <t>4557</t>
  </si>
  <si>
    <t>327291 / 325017  Taylor Farms</t>
  </si>
  <si>
    <t>02/11/2022 06:57 AM</t>
  </si>
  <si>
    <t>186</t>
  </si>
  <si>
    <t>2189 Ekv trucking</t>
  </si>
  <si>
    <t>Psam0071660</t>
  </si>
  <si>
    <t>056</t>
  </si>
  <si>
    <t>366</t>
  </si>
  <si>
    <t>CENTRAL TEXAS FOOD BANK</t>
  </si>
  <si>
    <t>02/11/2022 07:24 AM</t>
  </si>
  <si>
    <t>02/11/2022 06:21 AM</t>
  </si>
  <si>
    <t>8468</t>
  </si>
  <si>
    <t>02/11/2022 07:32 AM</t>
  </si>
  <si>
    <t>3628</t>
  </si>
  <si>
    <t>02/11/2022 07:41 AM</t>
  </si>
  <si>
    <t>02/11/2022 12:22 AM</t>
  </si>
  <si>
    <t>CBHU9444923</t>
  </si>
  <si>
    <t>366/ san antonio food bank</t>
  </si>
  <si>
    <t>02/11/2022 07:53 AM</t>
  </si>
  <si>
    <t>3216</t>
  </si>
  <si>
    <t>334856 / T2202-077-011726</t>
  </si>
  <si>
    <t>02/11/2022 03:03 AM</t>
  </si>
  <si>
    <t>4477</t>
  </si>
  <si>
    <t>02/11/2022 08:05 AM</t>
  </si>
  <si>
    <t>4113</t>
  </si>
  <si>
    <t>02/11/2022 08:06 AM</t>
  </si>
  <si>
    <t>526353</t>
  </si>
  <si>
    <t>2122</t>
  </si>
  <si>
    <t>3025</t>
  </si>
  <si>
    <t>636273</t>
  </si>
  <si>
    <t>02/11/2022 08:22 AM</t>
  </si>
  <si>
    <t>4846</t>
  </si>
  <si>
    <t>Thru6216260</t>
  </si>
  <si>
    <t>429214</t>
  </si>
  <si>
    <t>02/11/2022 08:41 AM</t>
  </si>
  <si>
    <t>R1311</t>
  </si>
  <si>
    <t>MBE</t>
  </si>
  <si>
    <t>PSAM0072447</t>
  </si>
  <si>
    <t>211</t>
  </si>
  <si>
    <t>02/11/2022 10:24 AM</t>
  </si>
  <si>
    <t>4462</t>
  </si>
  <si>
    <t>185</t>
  </si>
  <si>
    <t>02/10/2022 02:32 AM</t>
  </si>
  <si>
    <t>3595</t>
  </si>
  <si>
    <t>02/11/2022 08:59 AM</t>
  </si>
  <si>
    <t>02/08/2022 06:08 PM</t>
  </si>
  <si>
    <t>1741</t>
  </si>
  <si>
    <t>02/11/2022 09:04 AM</t>
  </si>
  <si>
    <t>02/10/2022 03:21 AM</t>
  </si>
  <si>
    <t>3093</t>
  </si>
  <si>
    <t>204 Candy for # 717 Midland</t>
  </si>
  <si>
    <t>02/11/2022 06:05 AM</t>
  </si>
  <si>
    <t>54201</t>
  </si>
  <si>
    <t>INCA TRANSPORT</t>
  </si>
  <si>
    <t>305659</t>
  </si>
  <si>
    <t>197</t>
  </si>
  <si>
    <t>02/11/2022 10:49 AM</t>
  </si>
  <si>
    <t>3962</t>
  </si>
  <si>
    <t>4749</t>
  </si>
  <si>
    <t>T2202-077-011720</t>
  </si>
  <si>
    <t>02/11/2022 09:18 AM</t>
  </si>
  <si>
    <t>328</t>
  </si>
  <si>
    <t>02/11/2022 03:45 AM</t>
  </si>
  <si>
    <t>4711</t>
  </si>
  <si>
    <t>02/11/2022 09:21 AM</t>
  </si>
  <si>
    <t>526005</t>
  </si>
  <si>
    <t>02/11/2022 09:26 AM</t>
  </si>
  <si>
    <t>542654</t>
  </si>
  <si>
    <t>8278</t>
  </si>
  <si>
    <t>3057</t>
  </si>
  <si>
    <t>02/11/2022 03:49 AM</t>
  </si>
  <si>
    <t>8319</t>
  </si>
  <si>
    <t>4125</t>
  </si>
  <si>
    <t>02/11/2022 09:56 AM</t>
  </si>
  <si>
    <t>2778</t>
  </si>
  <si>
    <t>6446</t>
  </si>
  <si>
    <t>241</t>
  </si>
  <si>
    <t>1804</t>
  </si>
  <si>
    <t>54654</t>
  </si>
  <si>
    <t>CRENSHAW</t>
  </si>
  <si>
    <t>PSAM0072648</t>
  </si>
  <si>
    <t>02/11/2022 10:27 AM</t>
  </si>
  <si>
    <t>212</t>
  </si>
  <si>
    <t>8252</t>
  </si>
  <si>
    <t>02/11/2022 10:29 AM</t>
  </si>
  <si>
    <t>2100</t>
  </si>
  <si>
    <t>02/11/2022 10:32 AM</t>
  </si>
  <si>
    <t>02/10/2022 01:11 PM</t>
  </si>
  <si>
    <t>9040</t>
  </si>
  <si>
    <t>02/11/2022 10:39 AM</t>
  </si>
  <si>
    <t>4819</t>
  </si>
  <si>
    <t>125909</t>
  </si>
  <si>
    <t>196</t>
  </si>
  <si>
    <t>6218</t>
  </si>
  <si>
    <t>2979</t>
  </si>
  <si>
    <t>B501</t>
  </si>
  <si>
    <t>02/11/2022 10:57 AM</t>
  </si>
  <si>
    <t>3522</t>
  </si>
  <si>
    <t>02/11/2022 11:00 AM</t>
  </si>
  <si>
    <t>6456</t>
  </si>
  <si>
    <t>02/11/2022 11:02 AM</t>
  </si>
  <si>
    <t>5480</t>
  </si>
  <si>
    <t>125910</t>
  </si>
  <si>
    <t>195</t>
  </si>
  <si>
    <t>8400</t>
  </si>
  <si>
    <t>02/11/2022 11:09 AM</t>
  </si>
  <si>
    <t>dsd</t>
  </si>
  <si>
    <t>02/11/2022 11:10 AM</t>
  </si>
  <si>
    <t>2630</t>
  </si>
  <si>
    <t>53419</t>
  </si>
  <si>
    <t>MONSON</t>
  </si>
  <si>
    <t>Psam0072393</t>
  </si>
  <si>
    <t>209</t>
  </si>
  <si>
    <t>02/11/2022 11:33 AM</t>
  </si>
  <si>
    <t>53293</t>
  </si>
  <si>
    <t>Psam0071442</t>
  </si>
  <si>
    <t>210</t>
  </si>
  <si>
    <t>02/11/2022 11:54 AM</t>
  </si>
  <si>
    <t>7005</t>
  </si>
  <si>
    <t>02/11/2022 11:25 AM</t>
  </si>
  <si>
    <t>3105</t>
  </si>
  <si>
    <t>02/11/2022 11:30 AM</t>
  </si>
  <si>
    <t>6115</t>
  </si>
  <si>
    <t>02/11/2022 11:32 AM</t>
  </si>
  <si>
    <t>02/08/2022 08:58 PM</t>
  </si>
  <si>
    <t>1267</t>
  </si>
  <si>
    <t>02/11/2022 11:34 AM</t>
  </si>
  <si>
    <t>1276</t>
  </si>
  <si>
    <t>3432</t>
  </si>
  <si>
    <t>02/11/2022 11:35 AM</t>
  </si>
  <si>
    <t>4468</t>
  </si>
  <si>
    <t>310680  Mars</t>
  </si>
  <si>
    <t>02/11/2022 11:39 AM</t>
  </si>
  <si>
    <t>02/10/2022 12:57 PM</t>
  </si>
  <si>
    <t>3662</t>
  </si>
  <si>
    <t>02/08/2022 04:47 AM</t>
  </si>
  <si>
    <t>4588</t>
  </si>
  <si>
    <t>02/11/2022 11:45 AM</t>
  </si>
  <si>
    <t>023</t>
  </si>
  <si>
    <t>01/25/2022 04:05 PM</t>
  </si>
  <si>
    <t>2513</t>
  </si>
  <si>
    <t>429210</t>
  </si>
  <si>
    <t>02/11/2022 11:46 AM</t>
  </si>
  <si>
    <t>4030</t>
  </si>
  <si>
    <t>02/11/2022 11:52 AM</t>
  </si>
  <si>
    <t>8062</t>
  </si>
  <si>
    <t>4594</t>
  </si>
  <si>
    <t>02/11/2022 11:56 AM</t>
  </si>
  <si>
    <t>02/11/2022 12:06 PM</t>
  </si>
  <si>
    <t>3265</t>
  </si>
  <si>
    <t>02/11/2022 12:19 PM</t>
  </si>
  <si>
    <t>2912</t>
  </si>
  <si>
    <t>35323</t>
  </si>
  <si>
    <t>02/11/2022 12:21 PM</t>
  </si>
  <si>
    <t>4822</t>
  </si>
  <si>
    <t>02/11/2022 12:22 PM</t>
  </si>
  <si>
    <t>02/11/2022 12:17 PM</t>
  </si>
  <si>
    <t>2832</t>
  </si>
  <si>
    <t>297621</t>
  </si>
  <si>
    <t>02/11/2022 12:25 PM</t>
  </si>
  <si>
    <t>3438</t>
  </si>
  <si>
    <t>02/11/2022 07:57 AM</t>
  </si>
  <si>
    <t>3555</t>
  </si>
  <si>
    <t>02/11/2022 11:36 AM</t>
  </si>
  <si>
    <t>4419</t>
  </si>
  <si>
    <t>1134</t>
  </si>
  <si>
    <t>011591</t>
  </si>
  <si>
    <t>02/11/2022 12:34 PM</t>
  </si>
  <si>
    <t>2534</t>
  </si>
  <si>
    <t>8182</t>
  </si>
  <si>
    <t>363 shimon trucking</t>
  </si>
  <si>
    <t>02/11/2022 12:44 PM</t>
  </si>
  <si>
    <t>4750</t>
  </si>
  <si>
    <t>3466</t>
  </si>
  <si>
    <t>02/10/2022 11:53 AM</t>
  </si>
  <si>
    <t>4751</t>
  </si>
  <si>
    <t>02/11/2022 12:55 PM</t>
  </si>
  <si>
    <t>2091</t>
  </si>
  <si>
    <t>2222</t>
  </si>
  <si>
    <t>02/11/2022 12:58 PM</t>
  </si>
  <si>
    <t>YARDR78</t>
  </si>
  <si>
    <t>02/11/2022 12:59 PM</t>
  </si>
  <si>
    <t>243</t>
  </si>
  <si>
    <t>4127</t>
  </si>
  <si>
    <t>02/11/2022 01:09 PM</t>
  </si>
  <si>
    <t>003</t>
  </si>
  <si>
    <t>02/08/2022 12:43 AM</t>
  </si>
  <si>
    <t>2648</t>
  </si>
  <si>
    <t>02/11/2022 01:10 PM</t>
  </si>
  <si>
    <t>009</t>
  </si>
  <si>
    <t>02/10/2022 09:18 PM</t>
  </si>
  <si>
    <t>305 - D&amp;R</t>
  </si>
  <si>
    <t>D&amp;R TRUCKING</t>
  </si>
  <si>
    <t>02/11/2022 01:11 PM</t>
  </si>
  <si>
    <t>02/11/2022 03:40 AM</t>
  </si>
  <si>
    <t>528495</t>
  </si>
  <si>
    <t>02/11/2022 01:16 PM</t>
  </si>
  <si>
    <t>1096</t>
  </si>
  <si>
    <t>660775</t>
  </si>
  <si>
    <t>31903/twin citiy</t>
  </si>
  <si>
    <t>217</t>
  </si>
  <si>
    <t>02/05/2022 05:43 PM</t>
  </si>
  <si>
    <t>4568</t>
  </si>
  <si>
    <t>02/11/2022 01:26 PM</t>
  </si>
  <si>
    <t>02/08/2022 12:59 AM</t>
  </si>
  <si>
    <t>5157</t>
  </si>
  <si>
    <t>05/02/2021 08:31 AM</t>
  </si>
  <si>
    <t>DQF</t>
  </si>
  <si>
    <t>8442</t>
  </si>
  <si>
    <t>07/28/2021 03:32 PM</t>
  </si>
  <si>
    <t>Recall</t>
  </si>
  <si>
    <t>7233</t>
  </si>
  <si>
    <t>08/11/2021 12:57 AM</t>
  </si>
  <si>
    <t>Gate In PK - Drop Unload</t>
  </si>
  <si>
    <t>TYARD04</t>
  </si>
  <si>
    <t>08/18/2021 11:45 AM</t>
  </si>
  <si>
    <t>138</t>
  </si>
  <si>
    <t>520</t>
  </si>
  <si>
    <t>09/01/2021 11:45 PM</t>
  </si>
  <si>
    <t>Live Unload Gate In PK</t>
  </si>
  <si>
    <t>09/01/2021 07:44 PM</t>
  </si>
  <si>
    <t>54060</t>
  </si>
  <si>
    <t>09/02/2021 01:44 AM</t>
  </si>
  <si>
    <t>03..</t>
  </si>
  <si>
    <t>CRJ</t>
  </si>
  <si>
    <t>10/11/2021 09:59 PM</t>
  </si>
  <si>
    <t>09/29/2021 11:16 PM</t>
  </si>
  <si>
    <t>4028</t>
  </si>
  <si>
    <t>10/20/2021 09:27 PM</t>
  </si>
  <si>
    <t>001</t>
  </si>
  <si>
    <t>R7523/SUPER</t>
  </si>
  <si>
    <t>10/25/2021 10:14 PM</t>
  </si>
  <si>
    <t>10/25/2021 07:59 PM</t>
  </si>
  <si>
    <t>1356</t>
  </si>
  <si>
    <t>RECALL</t>
  </si>
  <si>
    <t>10/26/2021 07:03 PM</t>
  </si>
  <si>
    <t>OFL2</t>
  </si>
  <si>
    <t>10/07/2021 10:31 AM</t>
  </si>
  <si>
    <t>K-San Marcos</t>
  </si>
  <si>
    <t>1722</t>
  </si>
  <si>
    <t>10/26/2021 07:04 PM</t>
  </si>
  <si>
    <t>10/03/2021 07:12 PM</t>
  </si>
  <si>
    <t>946608</t>
  </si>
  <si>
    <t>VICTORY PACKAGING</t>
  </si>
  <si>
    <t>11/01/2021 06:21 PM</t>
  </si>
  <si>
    <t>10/29/2021 07:23 AM</t>
  </si>
  <si>
    <t>9316</t>
  </si>
  <si>
    <t>SUN CITY GROUP, INC.</t>
  </si>
  <si>
    <t>11/01/2021 09:23 AM</t>
  </si>
  <si>
    <t>4291</t>
  </si>
  <si>
    <t>11/10/2021 08:39 AM</t>
  </si>
  <si>
    <t>3754</t>
  </si>
  <si>
    <t>11/19/2021 08:49 AM</t>
  </si>
  <si>
    <t>GCS</t>
  </si>
  <si>
    <t>11/18/2021 08:00 PM</t>
  </si>
  <si>
    <t>TYARD09</t>
  </si>
  <si>
    <t>11/27/2021 10:49 AM</t>
  </si>
  <si>
    <t>3203</t>
  </si>
  <si>
    <t>12/01/2021 04:01 AM</t>
  </si>
  <si>
    <t>11/29/2021 11:50 PM</t>
  </si>
  <si>
    <t>8352</t>
  </si>
  <si>
    <t>12/03/2021 07:05 AM</t>
  </si>
  <si>
    <t>154</t>
  </si>
  <si>
    <t>11/24/2021 04:43 PM</t>
  </si>
  <si>
    <t>1108</t>
  </si>
  <si>
    <t>12/05/2021 11:01 AM</t>
  </si>
  <si>
    <t>12/04/2021 05:52 PM</t>
  </si>
  <si>
    <t>2601</t>
  </si>
  <si>
    <t>12/08/2021 04:10 PM</t>
  </si>
  <si>
    <t>EI4</t>
  </si>
  <si>
    <t>12/07/2021 06:23 PM</t>
  </si>
  <si>
    <t>YARDR112</t>
  </si>
  <si>
    <t>12/09/2021 09:47 AM</t>
  </si>
  <si>
    <t>7023</t>
  </si>
  <si>
    <t>12/14/2021 08:30 AM</t>
  </si>
  <si>
    <t>4429</t>
  </si>
  <si>
    <t>12/22/2021 09:15 AM</t>
  </si>
  <si>
    <t>12/21/2021 06:33 AM</t>
  </si>
  <si>
    <t>TYARD07</t>
  </si>
  <si>
    <t>12/23/2021 09:42 AM</t>
  </si>
  <si>
    <t>133553</t>
  </si>
  <si>
    <t>12/28/2021 01:29 PM</t>
  </si>
  <si>
    <t>HILL</t>
  </si>
  <si>
    <t>12/11/2021 06:55 AM</t>
  </si>
  <si>
    <t>125653</t>
  </si>
  <si>
    <t>12/28/2021 02:56 PM</t>
  </si>
  <si>
    <t>12/19/2021 09:31 AM</t>
  </si>
  <si>
    <t>4457</t>
  </si>
  <si>
    <t>01/01/2022 10:41 AM</t>
  </si>
  <si>
    <t>JBHU308468</t>
  </si>
  <si>
    <t>01/04/2022 08:15 AM</t>
  </si>
  <si>
    <t>01/04/2022 08:13 AM</t>
  </si>
  <si>
    <t>81903</t>
  </si>
  <si>
    <t>01/07/2022 09:51 AM</t>
  </si>
  <si>
    <t>002</t>
  </si>
  <si>
    <t>839163</t>
  </si>
  <si>
    <t>01/10/2022 11:26 AM</t>
  </si>
  <si>
    <t>422</t>
  </si>
  <si>
    <t>01/04/2022 10:40 AM</t>
  </si>
  <si>
    <t>1840</t>
  </si>
  <si>
    <t>01/10/2022 03:13 PM</t>
  </si>
  <si>
    <t>01/06/2022 02:25 AM</t>
  </si>
  <si>
    <t>3332</t>
  </si>
  <si>
    <t>01/13/2022 03:45 PM</t>
  </si>
  <si>
    <t>12/08/2021 10:59 AM</t>
  </si>
  <si>
    <t>72563</t>
  </si>
  <si>
    <t>TRANSPORT AMERICA</t>
  </si>
  <si>
    <t>01/15/2022 06:30 PM</t>
  </si>
  <si>
    <t>GO-05</t>
  </si>
  <si>
    <t>01/15/2022 05:27 PM</t>
  </si>
  <si>
    <t>16538</t>
  </si>
  <si>
    <t>01/15/2022 08:05 PM</t>
  </si>
  <si>
    <t>TYARD01</t>
  </si>
  <si>
    <t>01/16/2022 09:32 PM</t>
  </si>
  <si>
    <t>DGW</t>
  </si>
  <si>
    <t>1037</t>
  </si>
  <si>
    <t>C FANN</t>
  </si>
  <si>
    <t>01/18/2022 08:50 AM</t>
  </si>
  <si>
    <t>102</t>
  </si>
  <si>
    <t>01/17/2022 02:25 PM</t>
  </si>
  <si>
    <t>78838</t>
  </si>
  <si>
    <t>01/20/2022 09:00 AM</t>
  </si>
  <si>
    <t>1136</t>
  </si>
  <si>
    <t>3398</t>
  </si>
  <si>
    <t>01/21/2022 04:20 PM</t>
  </si>
  <si>
    <t>155</t>
  </si>
  <si>
    <t>01/21/2022 03:49 PM</t>
  </si>
  <si>
    <t>YARDR54</t>
  </si>
  <si>
    <t>01/22/2022 10:59 PM</t>
  </si>
  <si>
    <t>2460</t>
  </si>
  <si>
    <t>01/23/2022 05:41 AM</t>
  </si>
  <si>
    <t>01/22/2022 03:02 AM</t>
  </si>
  <si>
    <t>3726</t>
  </si>
  <si>
    <t>01/23/2022 07:59 AM</t>
  </si>
  <si>
    <t>01/22/2022 12:13 AM</t>
  </si>
  <si>
    <t>2067</t>
  </si>
  <si>
    <t>01/23/2022 08:14 AM</t>
  </si>
  <si>
    <t>01/21/2022 11:36 PM</t>
  </si>
  <si>
    <t>777  IM TRANSPORTATION</t>
  </si>
  <si>
    <t>117656</t>
  </si>
  <si>
    <t>01/23/2022 10:53 AM</t>
  </si>
  <si>
    <t>076</t>
  </si>
  <si>
    <t>4328</t>
  </si>
  <si>
    <t>01/23/2022 06:14 PM</t>
  </si>
  <si>
    <t>01/23/2022 03:55 AM</t>
  </si>
  <si>
    <t>81142</t>
  </si>
  <si>
    <t>ABF</t>
  </si>
  <si>
    <t>01/23/2022 11:53 PM</t>
  </si>
  <si>
    <t>LTL EMPTY</t>
  </si>
  <si>
    <t>01/21/2022 06:12 PM</t>
  </si>
  <si>
    <t>2776</t>
  </si>
  <si>
    <t>01/24/2022 09:12 AM</t>
  </si>
  <si>
    <t>Dry Overflow</t>
  </si>
  <si>
    <t>2812</t>
  </si>
  <si>
    <t>01/24/2022 02:14 PM</t>
  </si>
  <si>
    <t>01/23/2022 09:19 PM</t>
  </si>
  <si>
    <t>8294</t>
  </si>
  <si>
    <t>01/24/2022 03:10 PM</t>
  </si>
  <si>
    <t>01/24/2022 03:13 PM</t>
  </si>
  <si>
    <t>GO-39</t>
  </si>
  <si>
    <t>01/24/2022 10:23 AM</t>
  </si>
  <si>
    <t>1984-</t>
  </si>
  <si>
    <t>GO-43</t>
  </si>
  <si>
    <t>01/24/2022 10:53 AM</t>
  </si>
  <si>
    <t>7022</t>
  </si>
  <si>
    <t>01/25/2022 08:35 AM</t>
  </si>
  <si>
    <t>014</t>
  </si>
  <si>
    <t>A&amp;A TRUCKING</t>
  </si>
  <si>
    <t>01/25/2022 10:05 PM</t>
  </si>
  <si>
    <t>GO-01</t>
  </si>
  <si>
    <t>01/25/2022 08:59 PM</t>
  </si>
  <si>
    <t>500883</t>
  </si>
  <si>
    <t>01/25/2022 11:09 PM</t>
  </si>
  <si>
    <t>01/19/2022 05:27 PM</t>
  </si>
  <si>
    <t>7021</t>
  </si>
  <si>
    <t>01/26/2022 08:13 AM</t>
  </si>
  <si>
    <t>528</t>
  </si>
  <si>
    <t>4780</t>
  </si>
  <si>
    <t>01/26/2022 10:35 AM</t>
  </si>
  <si>
    <t>01/24/2022 11:58 AM</t>
  </si>
  <si>
    <t>9195</t>
  </si>
  <si>
    <t>01/25/2022 06:15 PM</t>
  </si>
  <si>
    <t>180572</t>
  </si>
  <si>
    <t>PRIME</t>
  </si>
  <si>
    <t>01/26/2022 12:04 PM</t>
  </si>
  <si>
    <t>GO-34</t>
  </si>
  <si>
    <t>01/26/2022 09:19 AM</t>
  </si>
  <si>
    <t>3190</t>
  </si>
  <si>
    <t>01/26/2022 03:50 PM</t>
  </si>
  <si>
    <t>01/26/2022 10:12 AM</t>
  </si>
  <si>
    <t>3219</t>
  </si>
  <si>
    <t>01/26/2022 04:37 PM</t>
  </si>
  <si>
    <t>1724</t>
  </si>
  <si>
    <t>01/27/2022 07:11 AM</t>
  </si>
  <si>
    <t>01/19/2022 11:41 PM</t>
  </si>
  <si>
    <t>53127</t>
  </si>
  <si>
    <t>GnD TRANSPORT</t>
  </si>
  <si>
    <t>300621</t>
  </si>
  <si>
    <t>01/27/2022 11:06 AM</t>
  </si>
  <si>
    <t>170</t>
  </si>
  <si>
    <t>202/dogedog</t>
  </si>
  <si>
    <t>295272</t>
  </si>
  <si>
    <t>01/27/2022 12:21 PM</t>
  </si>
  <si>
    <t>080</t>
  </si>
  <si>
    <t>02/11/2022 10:46 AM</t>
  </si>
  <si>
    <t>2905</t>
  </si>
  <si>
    <t>01/27/2022 01:26 PM</t>
  </si>
  <si>
    <t>01/26/2022 10:38 PM</t>
  </si>
  <si>
    <t>3072</t>
  </si>
  <si>
    <t>01/27/2022 01:28 PM</t>
  </si>
  <si>
    <t>110</t>
  </si>
  <si>
    <t>2858</t>
  </si>
  <si>
    <t>01/27/2022 01:47 PM</t>
  </si>
  <si>
    <t>01/26/2022 04:06 PM</t>
  </si>
  <si>
    <t>2843</t>
  </si>
  <si>
    <t>01/27/2022 04:40 PM</t>
  </si>
  <si>
    <t>01/23/2022 08:57 AM</t>
  </si>
  <si>
    <t>2881</t>
  </si>
  <si>
    <t>01/27/2022 06:32 PM</t>
  </si>
  <si>
    <t>284009</t>
  </si>
  <si>
    <t>SOUTHEASTERN FREIGHT LINES</t>
  </si>
  <si>
    <t>01/28/2022 03:13 AM</t>
  </si>
  <si>
    <t>01/27/2022 08:40 AM</t>
  </si>
  <si>
    <t>1129</t>
  </si>
  <si>
    <t>01/28/2022 05:03 AM</t>
  </si>
  <si>
    <t>035</t>
  </si>
  <si>
    <t>01/28/2022 12:08 AM</t>
  </si>
  <si>
    <t>1188</t>
  </si>
  <si>
    <t>2883</t>
  </si>
  <si>
    <t>01/28/2022 05:41 AM</t>
  </si>
  <si>
    <t>01/24/2022 12:24 AM</t>
  </si>
  <si>
    <t>3214</t>
  </si>
  <si>
    <t>01/28/2022 06:51 AM</t>
  </si>
  <si>
    <t>01/26/2022 02:34 PM</t>
  </si>
  <si>
    <t>132279</t>
  </si>
  <si>
    <t>01/28/2022 08:34 AM</t>
  </si>
  <si>
    <t>GO-33</t>
  </si>
  <si>
    <t>01/28/2022 07:11 AM</t>
  </si>
  <si>
    <t>8274</t>
  </si>
  <si>
    <t>01/28/2022 09:08 AM</t>
  </si>
  <si>
    <t>000001</t>
  </si>
  <si>
    <t>01/28/2022 09:19 AM</t>
  </si>
  <si>
    <t>033</t>
  </si>
  <si>
    <t>MR5323</t>
  </si>
  <si>
    <t>M LINK</t>
  </si>
  <si>
    <t>01/28/2022 10:40 AM</t>
  </si>
  <si>
    <t>GO-48</t>
  </si>
  <si>
    <t>01/28/2022 04:57 AM</t>
  </si>
  <si>
    <t>9152</t>
  </si>
  <si>
    <t>01/28/2022 01:16 PM</t>
  </si>
  <si>
    <t>2113</t>
  </si>
  <si>
    <t>01/28/2022 02:15 PM</t>
  </si>
  <si>
    <t>01/28/2022 01:36 AM</t>
  </si>
  <si>
    <t>8583</t>
  </si>
  <si>
    <t>01/28/2022 02:49 PM</t>
  </si>
  <si>
    <t>2036</t>
  </si>
  <si>
    <t>01/28/2022 03:40 PM</t>
  </si>
  <si>
    <t>01/28/2022 01:20 AM</t>
  </si>
  <si>
    <t>P34924</t>
  </si>
  <si>
    <t>FED EX</t>
  </si>
  <si>
    <t>01/28/2022 05:19 PM</t>
  </si>
  <si>
    <t>01/26/2022 04:32 PM</t>
  </si>
  <si>
    <t>315-9487</t>
  </si>
  <si>
    <t>XPO LOGISTICS</t>
  </si>
  <si>
    <t>01/28/2022 11:21 PM</t>
  </si>
  <si>
    <t>01/25/2022 06:28 PM</t>
  </si>
  <si>
    <t>4234</t>
  </si>
  <si>
    <t>01/28/2022 11:52 PM</t>
  </si>
  <si>
    <t>8631</t>
  </si>
  <si>
    <t>01/29/2022 02:04 AM</t>
  </si>
  <si>
    <t>034</t>
  </si>
  <si>
    <t>9318</t>
  </si>
  <si>
    <t>01/29/2022 06:05 AM</t>
  </si>
  <si>
    <t>412</t>
  </si>
  <si>
    <t>4465</t>
  </si>
  <si>
    <t>01/29/2022 07:09 AM</t>
  </si>
  <si>
    <t>T123</t>
  </si>
  <si>
    <t>01/29/2022 08:09 AM</t>
  </si>
  <si>
    <t>GO-40</t>
  </si>
  <si>
    <t>01/29/2022 06:45 AM</t>
  </si>
  <si>
    <t>9205</t>
  </si>
  <si>
    <t>01/29/2022 12:44 PM</t>
  </si>
  <si>
    <t>01/28/2022 05:20 PM</t>
  </si>
  <si>
    <t>t51</t>
  </si>
  <si>
    <t>01/29/2022 01:34 PM</t>
  </si>
  <si>
    <t>GO-46</t>
  </si>
  <si>
    <t>01/29/2022 07:22 AM</t>
  </si>
  <si>
    <t>26151</t>
  </si>
  <si>
    <t>01/29/2022 01:36 PM</t>
  </si>
  <si>
    <t>GO-47</t>
  </si>
  <si>
    <t>01/29/2022 04:38 AM</t>
  </si>
  <si>
    <t>3166</t>
  </si>
  <si>
    <t>01/29/2022 01:50 PM</t>
  </si>
  <si>
    <t>221927</t>
  </si>
  <si>
    <t>01/29/2022 03:20 PM</t>
  </si>
  <si>
    <t>GO-49</t>
  </si>
  <si>
    <t>01/29/2022 11:22 AM</t>
  </si>
  <si>
    <t>4771</t>
  </si>
  <si>
    <t>01/29/2022 03:28 PM</t>
  </si>
  <si>
    <t>8268</t>
  </si>
  <si>
    <t>01/29/2022 04:58 PM</t>
  </si>
  <si>
    <t>01/23/2022 05:31 PM</t>
  </si>
  <si>
    <t>4348</t>
  </si>
  <si>
    <t>01/30/2022 12:07 AM</t>
  </si>
  <si>
    <t>2557</t>
  </si>
  <si>
    <t>01/30/2022 05:38 AM</t>
  </si>
  <si>
    <t>8428</t>
  </si>
  <si>
    <t>01/30/2022 08:47 AM</t>
  </si>
  <si>
    <t>2361</t>
  </si>
  <si>
    <t>01/30/2022 01:08 PM</t>
  </si>
  <si>
    <t>037</t>
  </si>
  <si>
    <t>01/29/2022 01:26 PM</t>
  </si>
  <si>
    <t>2968</t>
  </si>
  <si>
    <t>01/30/2022 03:09 PM</t>
  </si>
  <si>
    <t>01/29/2022 10:32 PM</t>
  </si>
  <si>
    <t>2228</t>
  </si>
  <si>
    <t>01/30/2022 03:12 PM</t>
  </si>
  <si>
    <t>01/29/2022 07:58 PM</t>
  </si>
  <si>
    <t>4350</t>
  </si>
  <si>
    <t>01/30/2022 03:18 PM</t>
  </si>
  <si>
    <t>2374</t>
  </si>
  <si>
    <t>01/30/2022 04:09 PM</t>
  </si>
  <si>
    <t>3047</t>
  </si>
  <si>
    <t>01/30/2022 04:13 PM</t>
  </si>
  <si>
    <t>4430</t>
  </si>
  <si>
    <t>01/30/2022 04:49 PM</t>
  </si>
  <si>
    <t>2603</t>
  </si>
  <si>
    <t>01/30/2022 04:58 PM</t>
  </si>
  <si>
    <t>2831</t>
  </si>
  <si>
    <t>01/30/2022 06:13 PM</t>
  </si>
  <si>
    <t>9100</t>
  </si>
  <si>
    <t>01/30/2022 06:24 PM</t>
  </si>
  <si>
    <t>01/26/2022 10:18 AM</t>
  </si>
  <si>
    <t>2473</t>
  </si>
  <si>
    <t>01/30/2022 06:25 PM</t>
  </si>
  <si>
    <t>01/26/2022 02:52 PM</t>
  </si>
  <si>
    <t>2533</t>
  </si>
  <si>
    <t>01/30/2022 07:15 PM</t>
  </si>
  <si>
    <t>4295</t>
  </si>
  <si>
    <t>01/30/2022 07:41 PM</t>
  </si>
  <si>
    <t>4738</t>
  </si>
  <si>
    <t>01/30/2022 07:42 PM</t>
  </si>
  <si>
    <t>01/26/2022 05:20 PM</t>
  </si>
  <si>
    <t>2716</t>
  </si>
  <si>
    <t>01/30/2022 08:25 PM</t>
  </si>
  <si>
    <t>4274</t>
  </si>
  <si>
    <t>01/30/2022 10:23 PM</t>
  </si>
  <si>
    <t>5074</t>
  </si>
  <si>
    <t>01/31/2022 06:41 AM</t>
  </si>
  <si>
    <t>3550</t>
  </si>
  <si>
    <t>01/31/2022 08:04 AM</t>
  </si>
  <si>
    <t>01/24/2022 03:59 PM</t>
  </si>
  <si>
    <t>2652</t>
  </si>
  <si>
    <t>498622</t>
  </si>
  <si>
    <t>01/31/2022 08:47 AM</t>
  </si>
  <si>
    <t>111</t>
  </si>
  <si>
    <t>1076</t>
  </si>
  <si>
    <t>01/31/2022 01:32 PM</t>
  </si>
  <si>
    <t>01/29/2022 05:11 AM</t>
  </si>
  <si>
    <t>TT EXPRESS</t>
  </si>
  <si>
    <t>310891</t>
  </si>
  <si>
    <t>01/31/2022 03:32 PM</t>
  </si>
  <si>
    <t>175</t>
  </si>
  <si>
    <t>02/11/2022 01:01 PM</t>
  </si>
  <si>
    <t>272697</t>
  </si>
  <si>
    <t>01/31/2022 07:46 PM</t>
  </si>
  <si>
    <t>01/27/2022 08:31 PM</t>
  </si>
  <si>
    <t>127</t>
  </si>
  <si>
    <t>315848</t>
  </si>
  <si>
    <t>02/01/2022 08:07 AM</t>
  </si>
  <si>
    <t>171</t>
  </si>
  <si>
    <t>02/11/2022 01:04 PM</t>
  </si>
  <si>
    <t>2677</t>
  </si>
  <si>
    <t>02/01/2022 09:43 AM</t>
  </si>
  <si>
    <t>01/29/2022 10:58 PM</t>
  </si>
  <si>
    <t>72456</t>
  </si>
  <si>
    <t>315779</t>
  </si>
  <si>
    <t>02/01/2022 09:51 AM</t>
  </si>
  <si>
    <t>168</t>
  </si>
  <si>
    <t>2998</t>
  </si>
  <si>
    <t>02/01/2022 03:11 PM</t>
  </si>
  <si>
    <t>DOF1</t>
  </si>
  <si>
    <t>514232</t>
  </si>
  <si>
    <t>EVENSON</t>
  </si>
  <si>
    <t>314136</t>
  </si>
  <si>
    <t>02/01/2022 03:59 PM</t>
  </si>
  <si>
    <t>02/11/2022 12:11 PM</t>
  </si>
  <si>
    <t>53207/ SS TRANSPORT</t>
  </si>
  <si>
    <t>309633</t>
  </si>
  <si>
    <t>02/01/2022 04:13 PM</t>
  </si>
  <si>
    <t>044</t>
  </si>
  <si>
    <t>130827</t>
  </si>
  <si>
    <t>02/01/2022 08:32 PM</t>
  </si>
  <si>
    <t>01/28/2022 03:06 PM</t>
  </si>
  <si>
    <t>07102</t>
  </si>
  <si>
    <t>02/02/2022 10:32 AM</t>
  </si>
  <si>
    <t>GO-31</t>
  </si>
  <si>
    <t>02/02/2022 05:35 AM</t>
  </si>
  <si>
    <t>T7</t>
  </si>
  <si>
    <t>ROMERO TRUCKING</t>
  </si>
  <si>
    <t>02/02/2022 10:51 AM</t>
  </si>
  <si>
    <t>GO-44</t>
  </si>
  <si>
    <t>02/02/2022 07:41 AM</t>
  </si>
  <si>
    <t>377295</t>
  </si>
  <si>
    <t>PACKAGED PRODUCE</t>
  </si>
  <si>
    <t>319662</t>
  </si>
  <si>
    <t>02/02/2022 12:06 PM</t>
  </si>
  <si>
    <t>02/11/2022 08:51 AM</t>
  </si>
  <si>
    <t>8034</t>
  </si>
  <si>
    <t>02/02/2022 01:55 PM</t>
  </si>
  <si>
    <t>DBL</t>
  </si>
  <si>
    <t>553140</t>
  </si>
  <si>
    <t>02/02/2022 02:02 PM</t>
  </si>
  <si>
    <t>01/31/2022 01:08 PM</t>
  </si>
  <si>
    <t>5346</t>
  </si>
  <si>
    <t>B&amp;V TRUCKING</t>
  </si>
  <si>
    <t>779648</t>
  </si>
  <si>
    <t>02/02/2022 02:13 PM</t>
  </si>
  <si>
    <t>164</t>
  </si>
  <si>
    <t>1183</t>
  </si>
  <si>
    <t>A&amp;D EXPRESS</t>
  </si>
  <si>
    <t>320135</t>
  </si>
  <si>
    <t>02/02/2022 02:34 PM</t>
  </si>
  <si>
    <t>160</t>
  </si>
  <si>
    <t>02/11/2022 01:23 PM</t>
  </si>
  <si>
    <t>9003</t>
  </si>
  <si>
    <t>02/02/2022 04:34 PM</t>
  </si>
  <si>
    <t>02/02/2022 04:32 PM</t>
  </si>
  <si>
    <t>533098</t>
  </si>
  <si>
    <t>02/02/2022 05:33 PM</t>
  </si>
  <si>
    <t>GO-07</t>
  </si>
  <si>
    <t>02/02/2022 03:41 PM</t>
  </si>
  <si>
    <t>4232</t>
  </si>
  <si>
    <t>02/03/2022 02:15 AM</t>
  </si>
  <si>
    <t>01/27/2022 12:51 PM</t>
  </si>
  <si>
    <t>8466</t>
  </si>
  <si>
    <t>02/03/2022 02:44 AM</t>
  </si>
  <si>
    <t>418</t>
  </si>
  <si>
    <t>5398-guillen trucking</t>
  </si>
  <si>
    <t>02/03/2022 05:56 AM</t>
  </si>
  <si>
    <t>GO-35</t>
  </si>
  <si>
    <t>02/03/2022 02:52 AM</t>
  </si>
  <si>
    <t>69704</t>
  </si>
  <si>
    <t>TYSON</t>
  </si>
  <si>
    <t>02/03/2022 06:25 AM</t>
  </si>
  <si>
    <t>GO-41</t>
  </si>
  <si>
    <t>02/03/2022 03:59 AM</t>
  </si>
  <si>
    <t>6303</t>
  </si>
  <si>
    <t>02/03/2022 06:30 AM</t>
  </si>
  <si>
    <t>02/02/2022 04:19 PM</t>
  </si>
  <si>
    <t>R5307</t>
  </si>
  <si>
    <t>BTJM</t>
  </si>
  <si>
    <t>02/03/2022 09:56 AM</t>
  </si>
  <si>
    <t>GO-50</t>
  </si>
  <si>
    <t>02/03/2022 04:29 AM</t>
  </si>
  <si>
    <t>T25 ROMY</t>
  </si>
  <si>
    <t>02/03/2022 11:46 AM</t>
  </si>
  <si>
    <t>GO-38</t>
  </si>
  <si>
    <t>02/03/2022 09:34 AM</t>
  </si>
  <si>
    <t>8337</t>
  </si>
  <si>
    <t>02/03/2022 12:40 PM</t>
  </si>
  <si>
    <t>2958</t>
  </si>
  <si>
    <t>LOCK #31; DOP 2/3/22</t>
  </si>
  <si>
    <t>02/03/2022 01:52 PM</t>
  </si>
  <si>
    <t>02/03/2022 01:53 AM</t>
  </si>
  <si>
    <t>T1</t>
  </si>
  <si>
    <t>FAMCO</t>
  </si>
  <si>
    <t>318860</t>
  </si>
  <si>
    <t>02/03/2022 03:06 PM</t>
  </si>
  <si>
    <t>024</t>
  </si>
  <si>
    <t>t32</t>
  </si>
  <si>
    <t>B CATALANI</t>
  </si>
  <si>
    <t>323037</t>
  </si>
  <si>
    <t>02/03/2022 05:15 PM</t>
  </si>
  <si>
    <t>02/11/2022 10:10 AM</t>
  </si>
  <si>
    <t>531960</t>
  </si>
  <si>
    <t>02/03/2022 08:21 PM</t>
  </si>
  <si>
    <t>01/28/2022 03:56 PM</t>
  </si>
  <si>
    <t>595296</t>
  </si>
  <si>
    <t>02/04/2022 12:23 AM</t>
  </si>
  <si>
    <t>01/31/2022 03:56 PM</t>
  </si>
  <si>
    <t>2129</t>
  </si>
  <si>
    <t>02/04/2022 06:57 AM</t>
  </si>
  <si>
    <t>010</t>
  </si>
  <si>
    <t>01/21/2022 10:38 PM</t>
  </si>
  <si>
    <t>17046</t>
  </si>
  <si>
    <t>STEVEN TRANSPORT</t>
  </si>
  <si>
    <t>322583</t>
  </si>
  <si>
    <t>02/04/2022 07:36 AM</t>
  </si>
  <si>
    <t>02/11/2022 01:03 PM</t>
  </si>
  <si>
    <t>175190</t>
  </si>
  <si>
    <t>321315</t>
  </si>
  <si>
    <t>02/04/2022 07:55 AM</t>
  </si>
  <si>
    <t>036</t>
  </si>
  <si>
    <t>101</t>
  </si>
  <si>
    <t>A TO Z TRANSPORT</t>
  </si>
  <si>
    <t>302299 ,302300</t>
  </si>
  <si>
    <t>02/04/2022 09:14 AM</t>
  </si>
  <si>
    <t>074</t>
  </si>
  <si>
    <t>02/11/2022 11:50 AM</t>
  </si>
  <si>
    <t>BT 809792</t>
  </si>
  <si>
    <t>322763</t>
  </si>
  <si>
    <t>02/04/2022 09:48 AM</t>
  </si>
  <si>
    <t>045</t>
  </si>
  <si>
    <t>02/11/2022 10:33 AM</t>
  </si>
  <si>
    <t>6164</t>
  </si>
  <si>
    <t>02/04/2022 09:55 AM</t>
  </si>
  <si>
    <t>105</t>
  </si>
  <si>
    <t>02/03/2022 06:27 AM</t>
  </si>
  <si>
    <t>132570</t>
  </si>
  <si>
    <t>318359</t>
  </si>
  <si>
    <t>02/04/2022 10:29 AM</t>
  </si>
  <si>
    <t>LTL RL</t>
  </si>
  <si>
    <t>02/10/2022 08:01 PM</t>
  </si>
  <si>
    <t>5780/tornillo</t>
  </si>
  <si>
    <t>324063</t>
  </si>
  <si>
    <t>02/04/2022 10:38 AM</t>
  </si>
  <si>
    <t>7004</t>
  </si>
  <si>
    <t>02/04/2022 12:48 PM</t>
  </si>
  <si>
    <t>180820</t>
  </si>
  <si>
    <t>318356</t>
  </si>
  <si>
    <t>02/04/2022 01:12 PM</t>
  </si>
  <si>
    <t>073</t>
  </si>
  <si>
    <t>02/10/2022 06:12 PM</t>
  </si>
  <si>
    <t>300</t>
  </si>
  <si>
    <t>XPD</t>
  </si>
  <si>
    <t>322321 ,318437</t>
  </si>
  <si>
    <t>02/04/2022 02:13 PM</t>
  </si>
  <si>
    <t>02/11/2022 09:29 AM</t>
  </si>
  <si>
    <t>100644</t>
  </si>
  <si>
    <t>MASTAR</t>
  </si>
  <si>
    <t>322320</t>
  </si>
  <si>
    <t>02/04/2022 02:14 PM</t>
  </si>
  <si>
    <t>02/11/2022 11:04 AM</t>
  </si>
  <si>
    <t>100569</t>
  </si>
  <si>
    <t>322324</t>
  </si>
  <si>
    <t>02/04/2022 02:15 PM</t>
  </si>
  <si>
    <t>02/11/2022 11:03 AM</t>
  </si>
  <si>
    <t>45</t>
  </si>
  <si>
    <t>MITCHELL TRUCKING</t>
  </si>
  <si>
    <t>322322</t>
  </si>
  <si>
    <t>02/04/2022 02:16 PM</t>
  </si>
  <si>
    <t>100723</t>
  </si>
  <si>
    <t>322323</t>
  </si>
  <si>
    <t>02/04/2022 02:17 PM</t>
  </si>
  <si>
    <t>53122 NAHAR TRUCKLINE</t>
  </si>
  <si>
    <t>306233</t>
  </si>
  <si>
    <t>02/04/2022 03:50 PM</t>
  </si>
  <si>
    <t>02/11/2022 10:07 AM</t>
  </si>
  <si>
    <t>104</t>
  </si>
  <si>
    <t>311212</t>
  </si>
  <si>
    <t>02/04/2022 04:21 PM</t>
  </si>
  <si>
    <t>053</t>
  </si>
  <si>
    <t>02/11/2022 09:42 AM</t>
  </si>
  <si>
    <t>26</t>
  </si>
  <si>
    <t>SAFEWAY SUPPLY</t>
  </si>
  <si>
    <t>117795</t>
  </si>
  <si>
    <t>02/04/2022 04:57 PM</t>
  </si>
  <si>
    <t>067</t>
  </si>
  <si>
    <t>15623</t>
  </si>
  <si>
    <t>CONDOR</t>
  </si>
  <si>
    <t>117793</t>
  </si>
  <si>
    <t>02/04/2022 04:58 PM</t>
  </si>
  <si>
    <t>078</t>
  </si>
  <si>
    <t>02/11/2022 09:40 AM</t>
  </si>
  <si>
    <t>882</t>
  </si>
  <si>
    <t>DAVIS TRUCKING</t>
  </si>
  <si>
    <t>316864</t>
  </si>
  <si>
    <t>02/04/2022 05:18 PM</t>
  </si>
  <si>
    <t>063</t>
  </si>
  <si>
    <t>16126</t>
  </si>
  <si>
    <t>M&amp;D DISPATCH</t>
  </si>
  <si>
    <t>02/04/2022 06:17 PM</t>
  </si>
  <si>
    <t>GO-42</t>
  </si>
  <si>
    <t>02/04/2022 12:08 PM</t>
  </si>
  <si>
    <t>528795</t>
  </si>
  <si>
    <t>TIMMONS</t>
  </si>
  <si>
    <t>02/04/2022 06:32 PM</t>
  </si>
  <si>
    <t>01/31/2022 02:32 PM</t>
  </si>
  <si>
    <t>520807</t>
  </si>
  <si>
    <t>02/04/2022 07:47 PM</t>
  </si>
  <si>
    <t>01/31/2022 10:14 AM</t>
  </si>
  <si>
    <t>528861</t>
  </si>
  <si>
    <t>02/04/2022 08:11 PM</t>
  </si>
  <si>
    <t>01/31/2022 10:41 PM</t>
  </si>
  <si>
    <t>287518</t>
  </si>
  <si>
    <t>02/04/2022 08:35 PM</t>
  </si>
  <si>
    <t>01/31/2022 08:51 AM</t>
  </si>
  <si>
    <t>295630</t>
  </si>
  <si>
    <t>02/01/2022 07:00 PM</t>
  </si>
  <si>
    <t>35357</t>
  </si>
  <si>
    <t>02/05/2022 02:59 AM</t>
  </si>
  <si>
    <t>02/01/2022 06:08 PM</t>
  </si>
  <si>
    <t>702815</t>
  </si>
  <si>
    <t>02/05/2022 03:01 AM</t>
  </si>
  <si>
    <t>02/02/2022 02:45 PM</t>
  </si>
  <si>
    <t>77646</t>
  </si>
  <si>
    <t>02/05/2022 03:22 AM</t>
  </si>
  <si>
    <t>02/02/2022 11:02 AM</t>
  </si>
  <si>
    <t>3309</t>
  </si>
  <si>
    <t>01/31/2022 12:41 AM</t>
  </si>
  <si>
    <t>2669</t>
  </si>
  <si>
    <t>02/05/2022 03:29 PM</t>
  </si>
  <si>
    <t>OFL1</t>
  </si>
  <si>
    <t>6155</t>
  </si>
  <si>
    <t>02/05/2022 04:02 PM</t>
  </si>
  <si>
    <t>529693</t>
  </si>
  <si>
    <t>02/05/2022 04:09 PM</t>
  </si>
  <si>
    <t>01/30/2022 10:51 AM</t>
  </si>
  <si>
    <t>BT SMALLHOLD</t>
  </si>
  <si>
    <t>SMALLHOLD</t>
  </si>
  <si>
    <t>304002</t>
  </si>
  <si>
    <t>02/05/2022 04:32 PM</t>
  </si>
  <si>
    <t>057</t>
  </si>
  <si>
    <t>02/11/2022 12:46 PM</t>
  </si>
  <si>
    <t>02/05/2022 06:01 PM</t>
  </si>
  <si>
    <t>02/01/2022 12:44 PM</t>
  </si>
  <si>
    <t>529808</t>
  </si>
  <si>
    <t>02/05/2022 09:12 PM</t>
  </si>
  <si>
    <t>02/01/2022 12:09 PM</t>
  </si>
  <si>
    <t>700916</t>
  </si>
  <si>
    <t>02/06/2022 12:50 AM</t>
  </si>
  <si>
    <t>02/02/2022 02:59 PM</t>
  </si>
  <si>
    <t>275909</t>
  </si>
  <si>
    <t>02/06/2022 02:02 AM</t>
  </si>
  <si>
    <t>02/01/2022 09:15 AM</t>
  </si>
  <si>
    <t>01443</t>
  </si>
  <si>
    <t>02/06/2022 02:17 AM</t>
  </si>
  <si>
    <t>02/05/2022 09:16 AM</t>
  </si>
  <si>
    <t>35337</t>
  </si>
  <si>
    <t>02/06/2022 02:20 AM</t>
  </si>
  <si>
    <t>02/05/2022 07:06 PM</t>
  </si>
  <si>
    <t>2114</t>
  </si>
  <si>
    <t>02/06/2022 02:28 AM</t>
  </si>
  <si>
    <t>2377</t>
  </si>
  <si>
    <t>02/06/2022 02:57 AM</t>
  </si>
  <si>
    <t>4499</t>
  </si>
  <si>
    <t>02/06/2022 04:11 AM</t>
  </si>
  <si>
    <t>02/06/2022 02:12 AM</t>
  </si>
  <si>
    <t>2322</t>
  </si>
  <si>
    <t>02/06/2022 05:57 AM</t>
  </si>
  <si>
    <t>13012</t>
  </si>
  <si>
    <t>02/06/2022 06:56 AM</t>
  </si>
  <si>
    <t>02/02/2022 12:02 PM</t>
  </si>
  <si>
    <t>TYARD03</t>
  </si>
  <si>
    <t>DGL</t>
  </si>
  <si>
    <t>1100</t>
  </si>
  <si>
    <t>02/06/2022 07:24 AM</t>
  </si>
  <si>
    <t>2172</t>
  </si>
  <si>
    <t>02/06/2022 08:49 AM</t>
  </si>
  <si>
    <t>4122</t>
  </si>
  <si>
    <t>02/06/2022 12:59 PM</t>
  </si>
  <si>
    <t>02/02/2022 07:38 PM</t>
  </si>
  <si>
    <t>4756</t>
  </si>
  <si>
    <t>02/02/2022 06:20 PM</t>
  </si>
  <si>
    <t>3994</t>
  </si>
  <si>
    <t>02/06/2022 01:00 PM</t>
  </si>
  <si>
    <t>02/02/2022 06:36 PM</t>
  </si>
  <si>
    <t>4829</t>
  </si>
  <si>
    <t>02/06/2022 01:01 PM</t>
  </si>
  <si>
    <t>02/03/2022 02:24 PM</t>
  </si>
  <si>
    <t>8194</t>
  </si>
  <si>
    <t>02/06/2022 01:12 PM</t>
  </si>
  <si>
    <t>02/06/2022 11:08 AM</t>
  </si>
  <si>
    <t>1961</t>
  </si>
  <si>
    <t>02/06/2022 02:10 PM</t>
  </si>
  <si>
    <t>20219</t>
  </si>
  <si>
    <t>310935</t>
  </si>
  <si>
    <t>02/06/2022 02:50 PM</t>
  </si>
  <si>
    <t>166</t>
  </si>
  <si>
    <t>203205</t>
  </si>
  <si>
    <t>TRANCASA</t>
  </si>
  <si>
    <t>02/06/2022 04:30 PM</t>
  </si>
  <si>
    <t>02/02/2022 12:38 PM</t>
  </si>
  <si>
    <t>3054</t>
  </si>
  <si>
    <t>02/06/2022 05:08 PM</t>
  </si>
  <si>
    <t>35513</t>
  </si>
  <si>
    <t>02/06/2022 08:50 PM</t>
  </si>
  <si>
    <t>02/05/2022 09:22 PM</t>
  </si>
  <si>
    <t>4563</t>
  </si>
  <si>
    <t>02/07/2022 01:47 AM</t>
  </si>
  <si>
    <t>108</t>
  </si>
  <si>
    <t>02/07/2022 12:52 AM</t>
  </si>
  <si>
    <t>532095</t>
  </si>
  <si>
    <t>02/07/2022 03:27 AM</t>
  </si>
  <si>
    <t>02/02/2022 10:50 AM</t>
  </si>
  <si>
    <t>8687</t>
  </si>
  <si>
    <t>02/07/2022 03:54 AM</t>
  </si>
  <si>
    <t>5122</t>
  </si>
  <si>
    <t>02/07/2022 04:47 AM</t>
  </si>
  <si>
    <t>1018</t>
  </si>
  <si>
    <t>02/07/2022 06:23 AM</t>
  </si>
  <si>
    <t>5373</t>
  </si>
  <si>
    <t>DAT</t>
  </si>
  <si>
    <t>320820 ,322211 ,316595</t>
  </si>
  <si>
    <t>02/07/2022 07:55 AM</t>
  </si>
  <si>
    <t>042</t>
  </si>
  <si>
    <t>205182</t>
  </si>
  <si>
    <t>02/07/2022 07:56 AM</t>
  </si>
  <si>
    <t>02/01/2022 07:04 PM</t>
  </si>
  <si>
    <t>53104</t>
  </si>
  <si>
    <t>A&amp;I</t>
  </si>
  <si>
    <t>319923 ,320783</t>
  </si>
  <si>
    <t>02/07/2022 08:16 AM</t>
  </si>
  <si>
    <t>031</t>
  </si>
  <si>
    <t>02/11/2022 10:23 AM</t>
  </si>
  <si>
    <t>t67- quintana trucking</t>
  </si>
  <si>
    <t>320761</t>
  </si>
  <si>
    <t>02/07/2022 09:07 AM</t>
  </si>
  <si>
    <t>069</t>
  </si>
  <si>
    <t>VNR</t>
  </si>
  <si>
    <t>314471</t>
  </si>
  <si>
    <t>049</t>
  </si>
  <si>
    <t>T003</t>
  </si>
  <si>
    <t>314482</t>
  </si>
  <si>
    <t>02/07/2022 09:08 AM</t>
  </si>
  <si>
    <t>02/11/2022 12:31 PM</t>
  </si>
  <si>
    <t>12003</t>
  </si>
  <si>
    <t>02/07/2022 10:33 AM</t>
  </si>
  <si>
    <t>1001</t>
  </si>
  <si>
    <t>02/07/2022 12:13 PM</t>
  </si>
  <si>
    <t>531</t>
  </si>
  <si>
    <t>3516</t>
  </si>
  <si>
    <t>02/07/2022 12:18 PM</t>
  </si>
  <si>
    <t>YARDR38</t>
  </si>
  <si>
    <t>02/07/2022 01:13 PM</t>
  </si>
  <si>
    <t>01/28/2022 03:44 AM</t>
  </si>
  <si>
    <t>5306</t>
  </si>
  <si>
    <t>SOLIS TRUCKING</t>
  </si>
  <si>
    <t>02/07/2022 01:19 PM</t>
  </si>
  <si>
    <t>02/07/2022 12:53 PM</t>
  </si>
  <si>
    <t>2245</t>
  </si>
  <si>
    <t>B&amp;B TRANSPORT, INC</t>
  </si>
  <si>
    <t>320351</t>
  </si>
  <si>
    <t>02/07/2022 02:42 PM</t>
  </si>
  <si>
    <t>060</t>
  </si>
  <si>
    <t>02/11/2022 12:27 PM</t>
  </si>
  <si>
    <t>07</t>
  </si>
  <si>
    <t>GAP TRUCKING</t>
  </si>
  <si>
    <t>301288</t>
  </si>
  <si>
    <t>043</t>
  </si>
  <si>
    <t>02/11/2022 10:09 AM</t>
  </si>
  <si>
    <t>3822</t>
  </si>
  <si>
    <t>02/07/2022 03:50 PM</t>
  </si>
  <si>
    <t>15003</t>
  </si>
  <si>
    <t>02/07/2022 04:59 PM</t>
  </si>
  <si>
    <t>02/07/2022 04:57 PM</t>
  </si>
  <si>
    <t>25626</t>
  </si>
  <si>
    <t>314135</t>
  </si>
  <si>
    <t>02/07/2022 05:37 PM</t>
  </si>
  <si>
    <t>02/11/2022 12:16 PM</t>
  </si>
  <si>
    <t>5358</t>
  </si>
  <si>
    <t>DHALIWAL BROS</t>
  </si>
  <si>
    <t>324869 ,314219</t>
  </si>
  <si>
    <t>02/07/2022 05:47 PM</t>
  </si>
  <si>
    <t>059</t>
  </si>
  <si>
    <t>02/11/2022 10:35 AM</t>
  </si>
  <si>
    <t>131751</t>
  </si>
  <si>
    <t>02/07/2022 10:12 PM</t>
  </si>
  <si>
    <t>02/02/2022 03:22 PM</t>
  </si>
  <si>
    <t>8264</t>
  </si>
  <si>
    <t>02/08/2022 12:46 AM</t>
  </si>
  <si>
    <t>02/07/2022 08:37 PM</t>
  </si>
  <si>
    <t>9193</t>
  </si>
  <si>
    <t>02/08/2022 02:18 AM</t>
  </si>
  <si>
    <t>02/07/2022 04:35 PM</t>
  </si>
  <si>
    <t>4972</t>
  </si>
  <si>
    <t>02/08/2022 03:10 AM</t>
  </si>
  <si>
    <t>134357</t>
  </si>
  <si>
    <t>02/08/2022 03:40 AM</t>
  </si>
  <si>
    <t>02/04/2022 10:57 AM</t>
  </si>
  <si>
    <t>TYARD06</t>
  </si>
  <si>
    <t>02/08/2022 04:05 AM</t>
  </si>
  <si>
    <t>2874</t>
  </si>
  <si>
    <t>02/08/2022 04:39 AM</t>
  </si>
  <si>
    <t>8266</t>
  </si>
  <si>
    <t>02/08/2022 05:59 AM</t>
  </si>
  <si>
    <t>106</t>
  </si>
  <si>
    <t>T47</t>
  </si>
  <si>
    <t>ROWLAND</t>
  </si>
  <si>
    <t>327345</t>
  </si>
  <si>
    <t>02/08/2022 07:16 AM</t>
  </si>
  <si>
    <t>173</t>
  </si>
  <si>
    <t>298220</t>
  </si>
  <si>
    <t>02/08/2022 07:46 AM</t>
  </si>
  <si>
    <t>2676</t>
  </si>
  <si>
    <t>02/08/2022 08:00 AM</t>
  </si>
  <si>
    <t>115</t>
  </si>
  <si>
    <t>YARDR80</t>
  </si>
  <si>
    <t>02/08/2022 08:29 AM</t>
  </si>
  <si>
    <t>202120</t>
  </si>
  <si>
    <t>WILSON</t>
  </si>
  <si>
    <t>322682</t>
  </si>
  <si>
    <t>02/08/2022 08:51 AM</t>
  </si>
  <si>
    <t>079</t>
  </si>
  <si>
    <t>5349</t>
  </si>
  <si>
    <t>02/08/2022 09:55 AM</t>
  </si>
  <si>
    <t>02/05/2022 07:14 PM</t>
  </si>
  <si>
    <t>7325464</t>
  </si>
  <si>
    <t>BCB TRANS</t>
  </si>
  <si>
    <t>02/08/2022 09:59 AM</t>
  </si>
  <si>
    <t>02/08/2022 09:57 AM</t>
  </si>
  <si>
    <t>904  ALANIS LOGISTICS</t>
  </si>
  <si>
    <t>322418</t>
  </si>
  <si>
    <t>02/08/2022 10:06 AM</t>
  </si>
  <si>
    <t>032</t>
  </si>
  <si>
    <t>02/11/2022 12:30 PM</t>
  </si>
  <si>
    <t>520 L&amp;T</t>
  </si>
  <si>
    <t>322446</t>
  </si>
  <si>
    <t>02/08/2022 10:12 AM</t>
  </si>
  <si>
    <t>054</t>
  </si>
  <si>
    <t>YARDR121</t>
  </si>
  <si>
    <t>02/08/2022 10:27 AM</t>
  </si>
  <si>
    <t>112</t>
  </si>
  <si>
    <t>81902</t>
  </si>
  <si>
    <t>02/08/2022 11:02 AM</t>
  </si>
  <si>
    <t>532</t>
  </si>
  <si>
    <t>247082</t>
  </si>
  <si>
    <t>BUDA JUICE</t>
  </si>
  <si>
    <t>327142</t>
  </si>
  <si>
    <t>02/08/2022 12:08 PM</t>
  </si>
  <si>
    <t>048</t>
  </si>
  <si>
    <t>7006</t>
  </si>
  <si>
    <t>02/08/2022 12:42 PM</t>
  </si>
  <si>
    <t>518</t>
  </si>
  <si>
    <t>667599</t>
  </si>
  <si>
    <t>02/08/2022 01:34 PM</t>
  </si>
  <si>
    <t>02/08/2022 01:32 PM</t>
  </si>
  <si>
    <t>10128</t>
  </si>
  <si>
    <t>02/08/2022 01:39 PM</t>
  </si>
  <si>
    <t>832156</t>
  </si>
  <si>
    <t>02/08/2022 01:49 PM</t>
  </si>
  <si>
    <t>0605 T&amp;A LOG</t>
  </si>
  <si>
    <t>257027</t>
  </si>
  <si>
    <t>02/08/2022 02:28 PM</t>
  </si>
  <si>
    <t>066</t>
  </si>
  <si>
    <t>02/11/2022 12:08 PM</t>
  </si>
  <si>
    <t>u93533</t>
  </si>
  <si>
    <t>289340</t>
  </si>
  <si>
    <t>02/11/2022 08:55 AM</t>
  </si>
  <si>
    <t>W09932</t>
  </si>
  <si>
    <t>326912 ,334492</t>
  </si>
  <si>
    <t>254</t>
  </si>
  <si>
    <t>02/11/2022 12:36 PM</t>
  </si>
  <si>
    <t>81904</t>
  </si>
  <si>
    <t>02/08/2022 03:56 PM</t>
  </si>
  <si>
    <t>516</t>
  </si>
  <si>
    <t>DC1038/DAATS</t>
  </si>
  <si>
    <t>330418</t>
  </si>
  <si>
    <t>02/08/2022 04:10 PM</t>
  </si>
  <si>
    <t>068</t>
  </si>
  <si>
    <t>5303</t>
  </si>
  <si>
    <t>TRINITY REFRIGERATED</t>
  </si>
  <si>
    <t>330420</t>
  </si>
  <si>
    <t>071</t>
  </si>
  <si>
    <t>02/11/2022 01:15 PM</t>
  </si>
  <si>
    <t>02  USA CONTROL</t>
  </si>
  <si>
    <t>330419 ,330421</t>
  </si>
  <si>
    <t>064</t>
  </si>
  <si>
    <t>282860</t>
  </si>
  <si>
    <t>02/08/2022 05:09 PM</t>
  </si>
  <si>
    <t>2434</t>
  </si>
  <si>
    <t>02/08/2022 07:00 PM</t>
  </si>
  <si>
    <t>02/08/2022 04:15 PM</t>
  </si>
  <si>
    <t>544187</t>
  </si>
  <si>
    <t>02/08/2022 07:04 PM</t>
  </si>
  <si>
    <t>02/07/2022 06:22 AM</t>
  </si>
  <si>
    <t>133143</t>
  </si>
  <si>
    <t>02/08/2022 07:48 PM</t>
  </si>
  <si>
    <t>02/07/2022 01:16 PM</t>
  </si>
  <si>
    <t>2215</t>
  </si>
  <si>
    <t>02/08/2022 09:09 PM</t>
  </si>
  <si>
    <t>4066</t>
  </si>
  <si>
    <t>02/08/2022 10:13 PM</t>
  </si>
  <si>
    <t>6428</t>
  </si>
  <si>
    <t>02/08/2022 11:08 PM</t>
  </si>
  <si>
    <t>897255</t>
  </si>
  <si>
    <t>02/08/2022 11:55 PM</t>
  </si>
  <si>
    <t>02/03/2022 10:38 AM</t>
  </si>
  <si>
    <t>2741</t>
  </si>
  <si>
    <t>02/09/2022 12:40 AM</t>
  </si>
  <si>
    <t>DOF2</t>
  </si>
  <si>
    <t>02/08/2022 05:51 PM</t>
  </si>
  <si>
    <t>2589</t>
  </si>
  <si>
    <t>02/09/2022 12:41 AM</t>
  </si>
  <si>
    <t>02/08/2022 01:36 PM</t>
  </si>
  <si>
    <t>8288</t>
  </si>
  <si>
    <t>02/09/2022 12:43 AM</t>
  </si>
  <si>
    <t>027</t>
  </si>
  <si>
    <t>YARDR32</t>
  </si>
  <si>
    <t>02/09/2022 12:47 AM</t>
  </si>
  <si>
    <t>2685</t>
  </si>
  <si>
    <t>02/09/2022 01:45 AM</t>
  </si>
  <si>
    <t>281565</t>
  </si>
  <si>
    <t>ACT TRANSPORTATION</t>
  </si>
  <si>
    <t>02/09/2022 02:00 AM</t>
  </si>
  <si>
    <t>02/08/2022 08:25 PM</t>
  </si>
  <si>
    <t>2506</t>
  </si>
  <si>
    <t>02/09/2022 02:22 AM</t>
  </si>
  <si>
    <t>02/08/2022 09:00 PM</t>
  </si>
  <si>
    <t>288155</t>
  </si>
  <si>
    <t>02/09/2022 02:43 AM</t>
  </si>
  <si>
    <t>YARDR24</t>
  </si>
  <si>
    <t>02/09/2022 04:09 AM</t>
  </si>
  <si>
    <t>041</t>
  </si>
  <si>
    <t>08/16/2021 12:43 PM</t>
  </si>
  <si>
    <t>8325</t>
  </si>
  <si>
    <t>02/09/2022 04:33 AM</t>
  </si>
  <si>
    <t>02/09/2022 03:39 AM</t>
  </si>
  <si>
    <t>142065</t>
  </si>
  <si>
    <t>WOODCRAFT</t>
  </si>
  <si>
    <t>02/09/2022 05:51 AM</t>
  </si>
  <si>
    <t>02/08/2022 10:52 AM</t>
  </si>
  <si>
    <t>BCB</t>
  </si>
  <si>
    <t>02/09/2022 05:59 AM</t>
  </si>
  <si>
    <t>02/02/2022 03:26 PM</t>
  </si>
  <si>
    <t>2384</t>
  </si>
  <si>
    <t>4307</t>
  </si>
  <si>
    <t>02/09/2022 06:36 AM</t>
  </si>
  <si>
    <t>DRF</t>
  </si>
  <si>
    <t>9234</t>
  </si>
  <si>
    <t>02/09/2022 07:00 AM</t>
  </si>
  <si>
    <t>162</t>
  </si>
  <si>
    <t>531WALMORT</t>
  </si>
  <si>
    <t>320892</t>
  </si>
  <si>
    <t>02/09/2022 07:23 AM</t>
  </si>
  <si>
    <t>047</t>
  </si>
  <si>
    <t>02/11/2022 10:14 AM</t>
  </si>
  <si>
    <t>8181</t>
  </si>
  <si>
    <t>549</t>
  </si>
  <si>
    <t>02/08/2022 09:52 PM</t>
  </si>
  <si>
    <t>4507</t>
  </si>
  <si>
    <t>02/09/2022 07:27 AM</t>
  </si>
  <si>
    <t>9044</t>
  </si>
  <si>
    <t>4210</t>
  </si>
  <si>
    <t>02/09/2022 08:45 AM</t>
  </si>
  <si>
    <t>02/08/2022 06:53 PM</t>
  </si>
  <si>
    <t>8410</t>
  </si>
  <si>
    <t>02/09/2022 09:57 AM</t>
  </si>
  <si>
    <t>DPW</t>
  </si>
  <si>
    <t>02/08/2022 09:40 AM</t>
  </si>
  <si>
    <t>8241</t>
  </si>
  <si>
    <t>02/09/2022 10:03 AM</t>
  </si>
  <si>
    <t>263438</t>
  </si>
  <si>
    <t>NATURE BEST</t>
  </si>
  <si>
    <t>330475</t>
  </si>
  <si>
    <t>02/09/2022 10:06 AM</t>
  </si>
  <si>
    <t>050</t>
  </si>
  <si>
    <t>43717</t>
  </si>
  <si>
    <t>ADN FREIGHT</t>
  </si>
  <si>
    <t>327394</t>
  </si>
  <si>
    <t>02/09/2022 10:22 AM</t>
  </si>
  <si>
    <t>02/11/2022 12:47 PM</t>
  </si>
  <si>
    <t>1796</t>
  </si>
  <si>
    <t>02/09/2022 10:50 AM</t>
  </si>
  <si>
    <t>44227/REYES TRANSPORT</t>
  </si>
  <si>
    <t>322098</t>
  </si>
  <si>
    <t>02/09/2022 11:09 AM</t>
  </si>
  <si>
    <t>065</t>
  </si>
  <si>
    <t>02/11/2022 12:41 PM</t>
  </si>
  <si>
    <t>1090</t>
  </si>
  <si>
    <t>311920</t>
  </si>
  <si>
    <t>02/09/2022 11:25 AM</t>
  </si>
  <si>
    <t>GARZA XPRESS</t>
  </si>
  <si>
    <t>315306</t>
  </si>
  <si>
    <t>02/09/2022 11:27 AM</t>
  </si>
  <si>
    <t>02/11/2022 12:13 PM</t>
  </si>
  <si>
    <t>777  SALT</t>
  </si>
  <si>
    <t>314184</t>
  </si>
  <si>
    <t>02/09/2022 11:49 AM</t>
  </si>
  <si>
    <t>02/11/2022 10:55 AM</t>
  </si>
  <si>
    <t>16077</t>
  </si>
  <si>
    <t>02/09/2022 12:13 PM</t>
  </si>
  <si>
    <t>02/09/2022 12:11 PM</t>
  </si>
  <si>
    <t>639312</t>
  </si>
  <si>
    <t>02/09/2022 12:15 PM</t>
  </si>
  <si>
    <t>02/03/2022 12:51 PM</t>
  </si>
  <si>
    <t>295579</t>
  </si>
  <si>
    <t>02/09/2022 12:17 PM</t>
  </si>
  <si>
    <t>02/09/2022 08:17 AM</t>
  </si>
  <si>
    <t>3238</t>
  </si>
  <si>
    <t>02/09/2022 12:48 PM</t>
  </si>
  <si>
    <t>02/09/2022 12:10 AM</t>
  </si>
  <si>
    <t>9049</t>
  </si>
  <si>
    <t>517</t>
  </si>
  <si>
    <t>8359</t>
  </si>
  <si>
    <t>AZT</t>
  </si>
  <si>
    <t>2667</t>
  </si>
  <si>
    <t>2182</t>
  </si>
  <si>
    <t>02/09/2022 02:26 PM</t>
  </si>
  <si>
    <t>8007</t>
  </si>
  <si>
    <t>02/09/2022 02:53 PM</t>
  </si>
  <si>
    <t>318</t>
  </si>
  <si>
    <t>5135</t>
  </si>
  <si>
    <t>33112</t>
  </si>
  <si>
    <t>02/09/2022 03:24 PM</t>
  </si>
  <si>
    <t>02/09/2022 03:22 PM</t>
  </si>
  <si>
    <t>9043</t>
  </si>
  <si>
    <t>02/09/2022 03:27 PM</t>
  </si>
  <si>
    <t>527</t>
  </si>
  <si>
    <t>3951</t>
  </si>
  <si>
    <t>02/09/2022 03:34 PM</t>
  </si>
  <si>
    <t>3598</t>
  </si>
  <si>
    <t>02/09/2022 04:03 PM</t>
  </si>
  <si>
    <t>6147</t>
  </si>
  <si>
    <t>322</t>
  </si>
  <si>
    <t>02/08/2022 09:29 PM</t>
  </si>
  <si>
    <t>TC182975</t>
  </si>
  <si>
    <t>02/09/2022 04:36 PM</t>
  </si>
  <si>
    <t>YARDR35</t>
  </si>
  <si>
    <t>02/09/2022 04:38 PM</t>
  </si>
  <si>
    <t>4235</t>
  </si>
  <si>
    <t>02/09/2022 04:55 PM</t>
  </si>
  <si>
    <t>02/09/2022 02:23 PM</t>
  </si>
  <si>
    <t>4486</t>
  </si>
  <si>
    <t>02/09/2022 05:01 PM</t>
  </si>
  <si>
    <t>8503463</t>
  </si>
  <si>
    <t>BUNZL</t>
  </si>
  <si>
    <t>328451 ,329057 ,328449 ,327261</t>
  </si>
  <si>
    <t>02/09/2022 05:12 PM</t>
  </si>
  <si>
    <t>253</t>
  </si>
  <si>
    <t>4163</t>
  </si>
  <si>
    <t>02/09/2022 05:31 PM</t>
  </si>
  <si>
    <t>02/09/2022 02:32 PM</t>
  </si>
  <si>
    <t>694909</t>
  </si>
  <si>
    <t>02/09/2022 07:18 PM</t>
  </si>
  <si>
    <t>02/09/2022 07:16 PM</t>
  </si>
  <si>
    <t>553322</t>
  </si>
  <si>
    <t>02/09/2022 07:22 PM</t>
  </si>
  <si>
    <t>02/07/2022 08:17 PM</t>
  </si>
  <si>
    <t>6320</t>
  </si>
  <si>
    <t>02/09/2022 07:58 PM</t>
  </si>
  <si>
    <t>02/09/2022 05:14 PM</t>
  </si>
  <si>
    <t>3251</t>
  </si>
  <si>
    <t>02/09/2022 08:00 PM</t>
  </si>
  <si>
    <t>02/06/2022 05:17 PM</t>
  </si>
  <si>
    <t>8574</t>
  </si>
  <si>
    <t>757762 / 315378</t>
  </si>
  <si>
    <t>02/09/2022 08:09 PM</t>
  </si>
  <si>
    <t>4758</t>
  </si>
  <si>
    <t>02/09/2022 08:19 PM</t>
  </si>
  <si>
    <t>02/09/2022 08:23 PM</t>
  </si>
  <si>
    <t>29270</t>
  </si>
  <si>
    <t>02/08/2022 09:35 AM</t>
  </si>
  <si>
    <t>2596</t>
  </si>
  <si>
    <t>02/09/2022 10:13 PM</t>
  </si>
  <si>
    <t>02/09/2022 04:49 PM</t>
  </si>
  <si>
    <t>8494</t>
  </si>
  <si>
    <t>02/09/2022 10:24 PM</t>
  </si>
  <si>
    <t>DPL</t>
  </si>
  <si>
    <t>02/07/2022 03:24 PM</t>
  </si>
  <si>
    <t>2921</t>
  </si>
  <si>
    <t>02/09/2022 11:02 PM</t>
  </si>
  <si>
    <t>02/09/2022 04:06 PM</t>
  </si>
  <si>
    <t>4047</t>
  </si>
  <si>
    <t>163</t>
  </si>
  <si>
    <t>8375</t>
  </si>
  <si>
    <t>02/10/2022 12:01 AM</t>
  </si>
  <si>
    <t>3244</t>
  </si>
  <si>
    <t>02/10/2022 12:03 AM</t>
  </si>
  <si>
    <t>02/09/2022 12:38 AM</t>
  </si>
  <si>
    <t>2376</t>
  </si>
  <si>
    <t>02/10/2022 12:18 AM</t>
  </si>
  <si>
    <t>4335</t>
  </si>
  <si>
    <t>02/10/2022 12:21 AM</t>
  </si>
  <si>
    <t>02/08/2022 10:58 PM</t>
  </si>
  <si>
    <t>2099</t>
  </si>
  <si>
    <t>02/10/2022 12:36 AM</t>
  </si>
  <si>
    <t>02/09/2022 09:28 PM</t>
  </si>
  <si>
    <t>4412</t>
  </si>
  <si>
    <t>02/10/2022 12:47 AM</t>
  </si>
  <si>
    <t>02/09/2022 10:46 PM</t>
  </si>
  <si>
    <t>3925</t>
  </si>
  <si>
    <t>02/09/2022 12:45 AM</t>
  </si>
  <si>
    <t>2586</t>
  </si>
  <si>
    <t>309563 / 317266  Unilever</t>
  </si>
  <si>
    <t>02/10/2022 01:09 AM</t>
  </si>
  <si>
    <t>3176</t>
  </si>
  <si>
    <t>02/10/2022 01:19 AM</t>
  </si>
  <si>
    <t>02/09/2022 10:56 PM</t>
  </si>
  <si>
    <t>2006</t>
  </si>
  <si>
    <t>02/10/2022 01:20 AM</t>
  </si>
  <si>
    <t>8671</t>
  </si>
  <si>
    <t>02/10/2022 01:23 AM</t>
  </si>
  <si>
    <t>02/09/2022 03:40 PM</t>
  </si>
  <si>
    <t>4287</t>
  </si>
  <si>
    <t>02/10/2022 01:29 AM</t>
  </si>
  <si>
    <t>02/09/2022 11:28 PM</t>
  </si>
  <si>
    <t>8432</t>
  </si>
  <si>
    <t>02/10/2022 01:31 AM</t>
  </si>
  <si>
    <t>02/09/2022 11:13 PM</t>
  </si>
  <si>
    <t>2723</t>
  </si>
  <si>
    <t>02/09/2022 05:04 PM</t>
  </si>
  <si>
    <t>6310</t>
  </si>
  <si>
    <t>02/10/2022 01:36 AM</t>
  </si>
  <si>
    <t>4324</t>
  </si>
  <si>
    <t>02/10/2022 01:42 AM</t>
  </si>
  <si>
    <t>02/09/2022 11:59 PM</t>
  </si>
  <si>
    <t>8156</t>
  </si>
  <si>
    <t>553</t>
  </si>
  <si>
    <t>02/09/2022 11:52 PM</t>
  </si>
  <si>
    <t>2706</t>
  </si>
  <si>
    <t>02/10/2022 02:08 AM</t>
  </si>
  <si>
    <t>02/09/2022 10:57 PM</t>
  </si>
  <si>
    <t>3289</t>
  </si>
  <si>
    <t>324826</t>
  </si>
  <si>
    <t>4326</t>
  </si>
  <si>
    <t>02/10/2022 02:44 AM</t>
  </si>
  <si>
    <t>02/09/2022 09:39 PM</t>
  </si>
  <si>
    <t>4936</t>
  </si>
  <si>
    <t>02/09/2022 09:13 PM</t>
  </si>
  <si>
    <t>2609</t>
  </si>
  <si>
    <t>02/10/2022 02:55 AM</t>
  </si>
  <si>
    <t>324</t>
  </si>
  <si>
    <t>02/09/2022 08:20 PM</t>
  </si>
  <si>
    <t>3360</t>
  </si>
  <si>
    <t>02/10/2022 03:30 AM</t>
  </si>
  <si>
    <t>026</t>
  </si>
  <si>
    <t>3006</t>
  </si>
  <si>
    <t>02/10/2022 03:39 AM</t>
  </si>
  <si>
    <t>4173</t>
  </si>
  <si>
    <t>02/10/2022 03:40 AM</t>
  </si>
  <si>
    <t>02/10/2022 12:33 AM</t>
  </si>
  <si>
    <t>4193</t>
  </si>
  <si>
    <t>02/09/2022 06:28 PM</t>
  </si>
  <si>
    <t>2653</t>
  </si>
  <si>
    <t>b807</t>
  </si>
  <si>
    <t>6332</t>
  </si>
  <si>
    <t>311922</t>
  </si>
  <si>
    <t>02/10/2022 04:08 AM</t>
  </si>
  <si>
    <t>077</t>
  </si>
  <si>
    <t>8111</t>
  </si>
  <si>
    <t>02/10/2022 01:02 AM</t>
  </si>
  <si>
    <t>4953</t>
  </si>
  <si>
    <t>02/10/2022 04:21 AM</t>
  </si>
  <si>
    <t>02/09/2022 06:17 PM</t>
  </si>
  <si>
    <t>634624</t>
  </si>
  <si>
    <t>02/10/2022 04:27 AM</t>
  </si>
  <si>
    <t>02/09/2022 11:17 AM</t>
  </si>
  <si>
    <t>2751</t>
  </si>
  <si>
    <t>02/09/2022 10:37 PM</t>
  </si>
  <si>
    <t>1070</t>
  </si>
  <si>
    <t>02/10/2022 04:37 AM</t>
  </si>
  <si>
    <t>222</t>
  </si>
  <si>
    <t>550192</t>
  </si>
  <si>
    <t>02/10/2022 04:38 AM</t>
  </si>
  <si>
    <t>02/08/2022 02:05 AM</t>
  </si>
  <si>
    <t>1155</t>
  </si>
  <si>
    <t>02/10/2022 04:48 AM</t>
  </si>
  <si>
    <t>02/09/2022 03:56 PM</t>
  </si>
  <si>
    <t>8164</t>
  </si>
  <si>
    <t>YARDR126</t>
  </si>
  <si>
    <t>02/10/2022 04:50 AM</t>
  </si>
  <si>
    <t>12/02/2021 04:47 AM</t>
  </si>
  <si>
    <t>82224</t>
  </si>
  <si>
    <t>02/10/2022 04:51 AM</t>
  </si>
  <si>
    <t>02/09/2022 05:20 PM</t>
  </si>
  <si>
    <t>892282</t>
  </si>
  <si>
    <t>02/10/2022 04:52 AM</t>
  </si>
  <si>
    <t>02/08/2022 03:15 PM</t>
  </si>
  <si>
    <t>551226</t>
  </si>
  <si>
    <t>02/07/2022 08:18 PM</t>
  </si>
  <si>
    <t>P34946</t>
  </si>
  <si>
    <t>02/08/2022 04:23 PM</t>
  </si>
  <si>
    <t>896860</t>
  </si>
  <si>
    <t>02/10/2022 05:18 AM</t>
  </si>
  <si>
    <t>8085</t>
  </si>
  <si>
    <t>02/10/2022 05:54 AM</t>
  </si>
  <si>
    <t>YARDR41</t>
  </si>
  <si>
    <t>02/10/2022 06:13 AM</t>
  </si>
  <si>
    <t>4439</t>
  </si>
  <si>
    <t>T2202-077-011691</t>
  </si>
  <si>
    <t>02/10/2022 06:32 AM</t>
  </si>
  <si>
    <t>072</t>
  </si>
  <si>
    <t>8392</t>
  </si>
  <si>
    <t>02/10/2022 07:02 AM</t>
  </si>
  <si>
    <t>02/08/2022 01:54 PM</t>
  </si>
  <si>
    <t>2637</t>
  </si>
  <si>
    <t>02/10/2022 07:28 AM</t>
  </si>
  <si>
    <t>02/10/2022 04:25 AM</t>
  </si>
  <si>
    <t>YARDR37</t>
  </si>
  <si>
    <t>02/10/2022 08:21 AM</t>
  </si>
  <si>
    <t>550120</t>
  </si>
  <si>
    <t>02/10/2022 08:25 AM</t>
  </si>
  <si>
    <t>8591</t>
  </si>
  <si>
    <t>02/10/2022 08:27 AM</t>
  </si>
  <si>
    <t>4080</t>
  </si>
  <si>
    <t>02/10/2022 08:38 AM</t>
  </si>
  <si>
    <t>8396</t>
  </si>
  <si>
    <t>311921</t>
  </si>
  <si>
    <t>02/10/2022 08:40 AM</t>
  </si>
  <si>
    <t>READY 1</t>
  </si>
  <si>
    <t>1212</t>
  </si>
  <si>
    <t>02/10/2022 08:46 AM</t>
  </si>
  <si>
    <t>221</t>
  </si>
  <si>
    <t>6323302</t>
  </si>
  <si>
    <t>02/10/2022 08:47 AM</t>
  </si>
  <si>
    <t>02/09/2022 01:56 AM</t>
  </si>
  <si>
    <t>1768</t>
  </si>
  <si>
    <t>02/10/2022 08:54 AM</t>
  </si>
  <si>
    <t>030</t>
  </si>
  <si>
    <t>01/28/2022 02:45 AM</t>
  </si>
  <si>
    <t>3063</t>
  </si>
  <si>
    <t>02/10/2022 08:55 AM</t>
  </si>
  <si>
    <t>3600</t>
  </si>
  <si>
    <t>02/10/2022 08:59 AM</t>
  </si>
  <si>
    <t>YARDR127</t>
  </si>
  <si>
    <t>02/10/2022 09:06 AM</t>
  </si>
  <si>
    <t>323</t>
  </si>
  <si>
    <t>2358</t>
  </si>
  <si>
    <t>02/10/2022 09:23 AM</t>
  </si>
  <si>
    <t>113</t>
  </si>
  <si>
    <t>02/09/2022 10:06 PM</t>
  </si>
  <si>
    <t>2155</t>
  </si>
  <si>
    <t>317267</t>
  </si>
  <si>
    <t>02/10/2022 09:28 AM</t>
  </si>
  <si>
    <t>YARDR44</t>
  </si>
  <si>
    <t>02/10/2022 09:30 AM</t>
  </si>
  <si>
    <t>ERC</t>
  </si>
  <si>
    <t>319707</t>
  </si>
  <si>
    <t>02/10/2022 09:35 AM</t>
  </si>
  <si>
    <t>4925</t>
  </si>
  <si>
    <t>02/10/2022 09:40 AM</t>
  </si>
  <si>
    <t>02/10/2022 05:26 AM</t>
  </si>
  <si>
    <t>10413</t>
  </si>
  <si>
    <t>02/10/2022 10:08 AM</t>
  </si>
  <si>
    <t>02/10/2022 10:06 AM</t>
  </si>
  <si>
    <t>6427</t>
  </si>
  <si>
    <t>02/10/2022 10:19 AM</t>
  </si>
  <si>
    <t>6156</t>
  </si>
  <si>
    <t>02/10/2022 10:25 AM</t>
  </si>
  <si>
    <t>4408</t>
  </si>
  <si>
    <t>02/10/2022 10:27 AM</t>
  </si>
  <si>
    <t>1275</t>
  </si>
  <si>
    <t>8219</t>
  </si>
  <si>
    <t>02/10/2022 10:31 AM</t>
  </si>
  <si>
    <t>8611</t>
  </si>
  <si>
    <t>305621</t>
  </si>
  <si>
    <t>02/10/2022 03:09 AM</t>
  </si>
  <si>
    <t>3834</t>
  </si>
  <si>
    <t>02/10/2022 05:24 AM</t>
  </si>
  <si>
    <t>4706</t>
  </si>
  <si>
    <t>311918</t>
  </si>
  <si>
    <t>02/10/2022 10:41 AM</t>
  </si>
  <si>
    <t>4157</t>
  </si>
  <si>
    <t>02/10/2022 10:52 AM</t>
  </si>
  <si>
    <t>602458</t>
  </si>
  <si>
    <t>02/10/2022 10:55 AM</t>
  </si>
  <si>
    <t>2924</t>
  </si>
  <si>
    <t>02/10/2022 11:29 AM</t>
  </si>
  <si>
    <t>YARDR70</t>
  </si>
  <si>
    <t>317</t>
  </si>
  <si>
    <t>02/05/2022 02:05 AM</t>
  </si>
  <si>
    <t>YARDR84</t>
  </si>
  <si>
    <t>02/10/2022 11:44 AM</t>
  </si>
  <si>
    <t>2308</t>
  </si>
  <si>
    <t>319</t>
  </si>
  <si>
    <t>02/09/2022 10:33 AM</t>
  </si>
  <si>
    <t>8189</t>
  </si>
  <si>
    <t>02/10/2022 12:08 PM</t>
  </si>
  <si>
    <t>YARDR85</t>
  </si>
  <si>
    <t>4805</t>
  </si>
  <si>
    <t>335064</t>
  </si>
  <si>
    <t>02/10/2022 12:17 PM</t>
  </si>
  <si>
    <t>139</t>
  </si>
  <si>
    <t>02/10/2022 08:07 AM</t>
  </si>
  <si>
    <t>1004</t>
  </si>
  <si>
    <t>02/10/2022 12:26 PM</t>
  </si>
  <si>
    <t>READY 2</t>
  </si>
  <si>
    <t>02/08/2022 06:15 PM</t>
  </si>
  <si>
    <t>YARDR130</t>
  </si>
  <si>
    <t>02/10/2022 12:38 PM</t>
  </si>
  <si>
    <t>01/09/2022 04:54 PM</t>
  </si>
  <si>
    <t>295536</t>
  </si>
  <si>
    <t>02/10/2022 12:41 PM</t>
  </si>
  <si>
    <t>02/10/2022 12:39 PM</t>
  </si>
  <si>
    <t>2773</t>
  </si>
  <si>
    <t>02/10/2022 12:47 PM</t>
  </si>
  <si>
    <t>4355</t>
  </si>
  <si>
    <t>02/10/2022 01:03 PM</t>
  </si>
  <si>
    <t>121</t>
  </si>
  <si>
    <t>5596 UG3 Logistics...</t>
  </si>
  <si>
    <t>325573</t>
  </si>
  <si>
    <t>1082</t>
  </si>
  <si>
    <t>02/10/2022 01:57 PM</t>
  </si>
  <si>
    <t>1035</t>
  </si>
  <si>
    <t>02/10/2022 02:05 PM</t>
  </si>
  <si>
    <t>02/10/2022 02:03 PM</t>
  </si>
  <si>
    <t>248808</t>
  </si>
  <si>
    <t>THE MED CHEF</t>
  </si>
  <si>
    <t>GO-32</t>
  </si>
  <si>
    <t>02/10/2022 12:16 PM</t>
  </si>
  <si>
    <t>3199</t>
  </si>
  <si>
    <t>02/10/2022 02:14 PM</t>
  </si>
  <si>
    <t>2908</t>
  </si>
  <si>
    <t>jbhz098368</t>
  </si>
  <si>
    <t>02/10/2022 02:31 PM</t>
  </si>
  <si>
    <t>2569</t>
  </si>
  <si>
    <t>789249</t>
  </si>
  <si>
    <t>02/10/2022 02:49 PM</t>
  </si>
  <si>
    <t>032508</t>
  </si>
  <si>
    <t>02/09/2022 01:54 PM</t>
  </si>
  <si>
    <t>9042</t>
  </si>
  <si>
    <t>521</t>
  </si>
  <si>
    <t>2389</t>
  </si>
  <si>
    <t>320024</t>
  </si>
  <si>
    <t>02/10/2022 03:14 PM</t>
  </si>
  <si>
    <t>2856</t>
  </si>
  <si>
    <t>02/10/2022 03:16 PM</t>
  </si>
  <si>
    <t>YARDR36</t>
  </si>
  <si>
    <t>02/10/2022 03:22 PM</t>
  </si>
  <si>
    <t>634725</t>
  </si>
  <si>
    <t>323406</t>
  </si>
  <si>
    <t>02/10/2022 03:23 PM</t>
  </si>
  <si>
    <t>8237</t>
  </si>
  <si>
    <t>3276</t>
  </si>
  <si>
    <t>PSED SHELVING</t>
  </si>
  <si>
    <t>114</t>
  </si>
  <si>
    <t>02/06/2022 07:46 AM</t>
  </si>
  <si>
    <t>210015</t>
  </si>
  <si>
    <t>02/10/2022 03:44 PM</t>
  </si>
  <si>
    <t>8528</t>
  </si>
  <si>
    <t>011512</t>
  </si>
  <si>
    <t>02/10/2022 03:54 PM</t>
  </si>
  <si>
    <t>6199</t>
  </si>
  <si>
    <t>011437</t>
  </si>
  <si>
    <t>02/10/2022 03:56 PM</t>
  </si>
  <si>
    <t>Overflow 2</t>
  </si>
  <si>
    <t>YARDR124</t>
  </si>
  <si>
    <t>02/10/2022 04:14 PM</t>
  </si>
  <si>
    <t>351</t>
  </si>
  <si>
    <t>3642</t>
  </si>
  <si>
    <t>011509</t>
  </si>
  <si>
    <t>02/10/2022 04:17 PM</t>
  </si>
  <si>
    <t>6244</t>
  </si>
  <si>
    <t>650366</t>
  </si>
  <si>
    <t>02/10/2022 04:28 PM</t>
  </si>
  <si>
    <t>225</t>
  </si>
  <si>
    <t>3259</t>
  </si>
  <si>
    <t>Overflow 3</t>
  </si>
  <si>
    <t>02/09/2022 10:54 PM</t>
  </si>
  <si>
    <t>9046</t>
  </si>
  <si>
    <t>02/10/2022 04:32 PM</t>
  </si>
  <si>
    <t>522</t>
  </si>
  <si>
    <t>8131</t>
  </si>
  <si>
    <t>315376</t>
  </si>
  <si>
    <t>3940</t>
  </si>
  <si>
    <t>02/10/2022 04:40 PM</t>
  </si>
  <si>
    <t>NOT READY - DROP</t>
  </si>
  <si>
    <t>3260</t>
  </si>
  <si>
    <t>02/10/2022 04:43 PM</t>
  </si>
  <si>
    <t>02/10/2022 03:13 PM</t>
  </si>
  <si>
    <t>1951</t>
  </si>
  <si>
    <t>011620</t>
  </si>
  <si>
    <t>02/10/2022 04:46 PM</t>
  </si>
  <si>
    <t>717504</t>
  </si>
  <si>
    <t>307851</t>
  </si>
  <si>
    <t>02/10/2022 04:52 PM</t>
  </si>
  <si>
    <t>239</t>
  </si>
  <si>
    <t>03</t>
  </si>
  <si>
    <t>KEEP ON TRUCKING</t>
  </si>
  <si>
    <t>T2202077011631</t>
  </si>
  <si>
    <t>02/10/2022 05:11 PM</t>
  </si>
  <si>
    <t>4118</t>
  </si>
  <si>
    <t>02/10/2022 05:17 PM</t>
  </si>
  <si>
    <t>02/10/2022 06:29 AM</t>
  </si>
  <si>
    <t>2101</t>
  </si>
  <si>
    <t>02/10/2022 05:19 PM</t>
  </si>
  <si>
    <t>8510</t>
  </si>
  <si>
    <t>02/10/2022 05:25 PM</t>
  </si>
  <si>
    <t>02/10/2022 01:15 PM</t>
  </si>
  <si>
    <t>2396</t>
  </si>
  <si>
    <t>02/10/2022 05:27 PM</t>
  </si>
  <si>
    <t>400</t>
  </si>
  <si>
    <t>12006</t>
  </si>
  <si>
    <t>SNACKS</t>
  </si>
  <si>
    <t>02/10/2022 05:29 PM</t>
  </si>
  <si>
    <t>9184</t>
  </si>
  <si>
    <t>02/10/2022 05:37 PM</t>
  </si>
  <si>
    <t>GESU478985</t>
  </si>
  <si>
    <t>YARDR58</t>
  </si>
  <si>
    <t>360</t>
  </si>
  <si>
    <t>10/19/2021 08:27 AM</t>
  </si>
  <si>
    <t>P25115</t>
  </si>
  <si>
    <t>02/10/2022 05:49 PM</t>
  </si>
  <si>
    <t>1401</t>
  </si>
  <si>
    <t>02/10/2022 06:02 PM</t>
  </si>
  <si>
    <t>126</t>
  </si>
  <si>
    <t>01/27/2022 12:17 PM</t>
  </si>
  <si>
    <t>2183</t>
  </si>
  <si>
    <t>771980</t>
  </si>
  <si>
    <t>02/10/2022 06:09 PM</t>
  </si>
  <si>
    <t>3144</t>
  </si>
  <si>
    <t>T503</t>
  </si>
  <si>
    <t>1314</t>
  </si>
  <si>
    <t>011615</t>
  </si>
  <si>
    <t>02/10/2022 06:21 PM</t>
  </si>
  <si>
    <t>5124</t>
  </si>
  <si>
    <t>02/10/2022 06:23 PM</t>
  </si>
  <si>
    <t>2721</t>
  </si>
  <si>
    <t>02/10/2022 06:30 PM</t>
  </si>
  <si>
    <t>462</t>
  </si>
  <si>
    <t>3434</t>
  </si>
  <si>
    <t>02/10/2022 06:37 PM</t>
  </si>
  <si>
    <t>02/10/2022 02:53 PM</t>
  </si>
  <si>
    <t>285229</t>
  </si>
  <si>
    <t>02/10/2022 06:38 PM</t>
  </si>
  <si>
    <t>05162</t>
  </si>
  <si>
    <t>310625</t>
  </si>
  <si>
    <t>YARDR61</t>
  </si>
  <si>
    <t>02/10/2022 07:02 PM</t>
  </si>
  <si>
    <t>12/05/2021 08:52 AM</t>
  </si>
  <si>
    <t>792418</t>
  </si>
  <si>
    <t>02/10/2022 07:08 PM</t>
  </si>
  <si>
    <t>3526</t>
  </si>
  <si>
    <t>02/10/2022 07:09 PM</t>
  </si>
  <si>
    <t>02/10/2022 05:30 AM</t>
  </si>
  <si>
    <t>2412</t>
  </si>
  <si>
    <t>312778</t>
  </si>
  <si>
    <t>02/10/2022 07:13 PM</t>
  </si>
  <si>
    <t>53822</t>
  </si>
  <si>
    <t>02/09/2022 10:28 AM</t>
  </si>
  <si>
    <t>2675</t>
  </si>
  <si>
    <t>038</t>
  </si>
  <si>
    <t>02/10/2022 06:55 AM</t>
  </si>
  <si>
    <t>142010</t>
  </si>
  <si>
    <t>02/10/2022 07:20 PM</t>
  </si>
  <si>
    <t>02/09/2022 05:25 PM</t>
  </si>
  <si>
    <t>1182</t>
  </si>
  <si>
    <t>428</t>
  </si>
  <si>
    <t>9219</t>
  </si>
  <si>
    <t>02/10/2022 07:33 PM</t>
  </si>
  <si>
    <t>190</t>
  </si>
  <si>
    <t>02/10/2022 03:06 PM</t>
  </si>
  <si>
    <t>YARDR21</t>
  </si>
  <si>
    <t>302</t>
  </si>
  <si>
    <t>01/31/2022 12:26 AM</t>
  </si>
  <si>
    <t>8386</t>
  </si>
  <si>
    <t>02/10/2022 07:50 PM</t>
  </si>
  <si>
    <t>02/10/2022 06:30 AM</t>
  </si>
  <si>
    <t>3500</t>
  </si>
  <si>
    <t>02/10/2022 07:57 AM</t>
  </si>
  <si>
    <t>2443</t>
  </si>
  <si>
    <t>02/10/2022 07:52 PM</t>
  </si>
  <si>
    <t>028</t>
  </si>
  <si>
    <t>794503</t>
  </si>
  <si>
    <t>02/10/2022 08:09 PM</t>
  </si>
  <si>
    <t>02/09/2022 08:22 PM</t>
  </si>
  <si>
    <t>2957</t>
  </si>
  <si>
    <t>316676</t>
  </si>
  <si>
    <t>02/10/2022 08:10 PM</t>
  </si>
  <si>
    <t>12011</t>
  </si>
  <si>
    <t>2882</t>
  </si>
  <si>
    <t>081</t>
  </si>
  <si>
    <t>02/08/2022 08:36 PM</t>
  </si>
  <si>
    <t>1909</t>
  </si>
  <si>
    <t>201</t>
  </si>
  <si>
    <t>02/10/2022 12:28 AM</t>
  </si>
  <si>
    <t>3481</t>
  </si>
  <si>
    <t>02/10/2022 08:25 PM</t>
  </si>
  <si>
    <t>02/10/2022 03:29 PM</t>
  </si>
  <si>
    <t>3180</t>
  </si>
  <si>
    <t>3106</t>
  </si>
  <si>
    <t>02/10/2022 08:26 PM</t>
  </si>
  <si>
    <t>512538-ESTES</t>
  </si>
  <si>
    <t>02/10/2022 08:47 PM</t>
  </si>
  <si>
    <t>02/09/2022 05:16 PM</t>
  </si>
  <si>
    <t>797103</t>
  </si>
  <si>
    <t>02/09/2022 07:41 AM</t>
  </si>
  <si>
    <t>3065</t>
  </si>
  <si>
    <t>02/10/2022 08:49 PM</t>
  </si>
  <si>
    <t>2188</t>
  </si>
  <si>
    <t>NOT READY DROP</t>
  </si>
  <si>
    <t>2464</t>
  </si>
  <si>
    <t>02/10/2022 08:53 PM</t>
  </si>
  <si>
    <t>1912</t>
  </si>
  <si>
    <t>02/10/2022 08:56 PM</t>
  </si>
  <si>
    <t>320</t>
  </si>
  <si>
    <t>02/09/2022 07:45 PM</t>
  </si>
  <si>
    <t>8101</t>
  </si>
  <si>
    <t>02/10/2022 07:39 PM</t>
  </si>
  <si>
    <t>311-3348</t>
  </si>
  <si>
    <t>XPO</t>
  </si>
  <si>
    <t>02/09/2022 07:02 PM</t>
  </si>
  <si>
    <t>4063</t>
  </si>
  <si>
    <t>02/10/2022 08:57 PM</t>
  </si>
  <si>
    <t>4168</t>
  </si>
  <si>
    <t>02/10/2022 08:59 PM</t>
  </si>
  <si>
    <t>123</t>
  </si>
  <si>
    <t>02/10/2022 04:35 AM</t>
  </si>
  <si>
    <t>3257</t>
  </si>
  <si>
    <t>02/10/2022 09:04 PM</t>
  </si>
  <si>
    <t>02/09/2022 05:47 PM</t>
  </si>
  <si>
    <t>2614</t>
  </si>
  <si>
    <t>605418</t>
  </si>
  <si>
    <t>8155</t>
  </si>
  <si>
    <t>328829</t>
  </si>
  <si>
    <t>02/10/2022 09:22 PM</t>
  </si>
  <si>
    <t>3258</t>
  </si>
  <si>
    <t>02/10/2022 09:29 PM</t>
  </si>
  <si>
    <t>02/10/2022 07:05 PM</t>
  </si>
  <si>
    <t>6322</t>
  </si>
  <si>
    <t>328839</t>
  </si>
  <si>
    <t>8244</t>
  </si>
  <si>
    <t>02/10/2022 09:33 PM</t>
  </si>
  <si>
    <t>02/10/2022 04:23 PM</t>
  </si>
  <si>
    <t>4261</t>
  </si>
  <si>
    <t>02/10/2022 09:40 PM</t>
  </si>
  <si>
    <t>02/10/2022 10:56 AM</t>
  </si>
  <si>
    <t>8451</t>
  </si>
  <si>
    <t>02/10/2022 09:47 PM</t>
  </si>
  <si>
    <t>02/10/2022 07:18 PM</t>
  </si>
  <si>
    <t>8477</t>
  </si>
  <si>
    <t>02/10/2022 09:51 PM</t>
  </si>
  <si>
    <t>8558</t>
  </si>
  <si>
    <t>02/10/2022 10:01 PM</t>
  </si>
  <si>
    <t>02/10/2022 06:28 PM</t>
  </si>
  <si>
    <t>2493</t>
  </si>
  <si>
    <t>311711</t>
  </si>
  <si>
    <t>02/10/2022 10:15 PM</t>
  </si>
  <si>
    <t>6479</t>
  </si>
  <si>
    <t>02/10/2022 10:26 PM</t>
  </si>
  <si>
    <t>02/10/2022 07:27 PM</t>
  </si>
  <si>
    <t>2893</t>
  </si>
  <si>
    <t>02/10/2022 10:36 PM</t>
  </si>
  <si>
    <t>8226</t>
  </si>
  <si>
    <t>307293,PSAM0072202</t>
  </si>
  <si>
    <t>02/10/2022 10:40 PM</t>
  </si>
  <si>
    <t>172</t>
  </si>
  <si>
    <t>53103</t>
  </si>
  <si>
    <t>318341</t>
  </si>
  <si>
    <t>02/10/2022 10:41 PM</t>
  </si>
  <si>
    <t>3693</t>
  </si>
  <si>
    <t>BREAD</t>
  </si>
  <si>
    <t>02/10/2022 10:48 PM</t>
  </si>
  <si>
    <t>142</t>
  </si>
  <si>
    <t>8163</t>
  </si>
  <si>
    <t>02/10/2022 03:36 PM</t>
  </si>
  <si>
    <t>3989</t>
  </si>
  <si>
    <t>02/10/2022 11:04 PM</t>
  </si>
  <si>
    <t>DOF3</t>
  </si>
  <si>
    <t>4263</t>
  </si>
  <si>
    <t>4493</t>
  </si>
  <si>
    <t>02/10/2022 11:09 PM</t>
  </si>
  <si>
    <t>02/10/2022 08:23 PM</t>
  </si>
  <si>
    <t>2720</t>
  </si>
  <si>
    <t>02/10/2022 11:13 PM</t>
  </si>
  <si>
    <t>146</t>
  </si>
  <si>
    <t>2687</t>
  </si>
  <si>
    <t>02/10/2022 11:18 PM</t>
  </si>
  <si>
    <t>8077</t>
  </si>
  <si>
    <t>02/10/2022 11:21 PM</t>
  </si>
  <si>
    <t>125</t>
  </si>
  <si>
    <t>8691</t>
  </si>
  <si>
    <t>02/10/2022 11:25 PM</t>
  </si>
  <si>
    <t>353</t>
  </si>
  <si>
    <t>3299</t>
  </si>
  <si>
    <t>02/10/2022 11:27 PM</t>
  </si>
  <si>
    <t>02/10/2022 09:55 PM</t>
  </si>
  <si>
    <t>8214</t>
  </si>
  <si>
    <t>02/10/2022 09:46 PM</t>
  </si>
  <si>
    <t>3859</t>
  </si>
  <si>
    <t>02/10/2022 10:25 PM</t>
  </si>
  <si>
    <t>668151</t>
  </si>
  <si>
    <t>LANDSTAR INWAY</t>
  </si>
  <si>
    <t>02/10/2022 11:32 PM</t>
  </si>
  <si>
    <t>3048</t>
  </si>
  <si>
    <t>02/10/2022 11:34 PM</t>
  </si>
  <si>
    <t>144</t>
  </si>
  <si>
    <t>3213</t>
  </si>
  <si>
    <t>02/10/2022 11:39 PM</t>
  </si>
  <si>
    <t>500963</t>
  </si>
  <si>
    <t>3426</t>
  </si>
  <si>
    <t>02/10/2022 11:46 PM</t>
  </si>
  <si>
    <t>124</t>
  </si>
  <si>
    <t>9157</t>
  </si>
  <si>
    <t>02/10/2022 11:51 PM</t>
  </si>
  <si>
    <t>305</t>
  </si>
  <si>
    <t>02/10/2022 12:51 AM</t>
  </si>
  <si>
    <t>9178</t>
  </si>
  <si>
    <t>312</t>
  </si>
  <si>
    <t>02/09/2022 12:44 AM</t>
  </si>
  <si>
    <t>4841</t>
  </si>
  <si>
    <t>3756</t>
  </si>
  <si>
    <t>TRANSFER</t>
  </si>
  <si>
    <t>02/10/2022 11:55 PM</t>
  </si>
  <si>
    <t>8579</t>
  </si>
  <si>
    <t>322007</t>
  </si>
  <si>
    <t>02/11/2022 12:05 AM</t>
  </si>
  <si>
    <t>4772</t>
  </si>
  <si>
    <t>116</t>
  </si>
  <si>
    <t>3077</t>
  </si>
  <si>
    <t>320025</t>
  </si>
  <si>
    <t>2288</t>
  </si>
  <si>
    <t>02/11/2022 12:15 AM</t>
  </si>
  <si>
    <t>151</t>
  </si>
  <si>
    <t>2521086</t>
  </si>
  <si>
    <t>02/11/2022 12:16 AM</t>
  </si>
  <si>
    <t>02/09/2022 07:10 PM</t>
  </si>
  <si>
    <t>2468</t>
  </si>
  <si>
    <t>02/11/2022 12:17 AM</t>
  </si>
  <si>
    <t>02/09/2022 04:04 PM</t>
  </si>
  <si>
    <t>6138</t>
  </si>
  <si>
    <t>02/11/2022 12:20 AM</t>
  </si>
  <si>
    <t>424</t>
  </si>
  <si>
    <t>267276</t>
  </si>
  <si>
    <t>02/09/2022 06:51 PM</t>
  </si>
  <si>
    <t>4088</t>
  </si>
  <si>
    <t>328833</t>
  </si>
  <si>
    <t>02/11/2022 12:31 AM</t>
  </si>
  <si>
    <t>1449</t>
  </si>
  <si>
    <t>361</t>
  </si>
  <si>
    <t>9218</t>
  </si>
  <si>
    <t>362</t>
  </si>
  <si>
    <t>4387</t>
  </si>
  <si>
    <t>02/11/2022 12:36 AM</t>
  </si>
  <si>
    <t>02/10/2022 09:50 PM</t>
  </si>
  <si>
    <t>3752</t>
  </si>
  <si>
    <t>02/11/2022 12:42 AM</t>
  </si>
  <si>
    <t>02/10/2022 04:46 AM</t>
  </si>
  <si>
    <t>3580</t>
  </si>
  <si>
    <t>311919</t>
  </si>
  <si>
    <t>218106</t>
  </si>
  <si>
    <t>308707</t>
  </si>
  <si>
    <t>02/11/2022 12:48 AM</t>
  </si>
  <si>
    <t>89790</t>
  </si>
  <si>
    <t>02/10/2022 03:39 PM</t>
  </si>
  <si>
    <t>U92181</t>
  </si>
  <si>
    <t>02/10/2022 05:41 PM</t>
  </si>
  <si>
    <t>2556</t>
  </si>
  <si>
    <t>02/11/2022 12:53 AM</t>
  </si>
  <si>
    <t>02/07/2022 11:35 AM</t>
  </si>
  <si>
    <t>8483</t>
  </si>
  <si>
    <t>02/11/2022 12:55 AM</t>
  </si>
  <si>
    <t>02/10/2022 07:34 PM</t>
  </si>
  <si>
    <t>839080</t>
  </si>
  <si>
    <t>456</t>
  </si>
  <si>
    <t>1219</t>
  </si>
  <si>
    <t>315</t>
  </si>
  <si>
    <t>02/10/2022 07:27 AM</t>
  </si>
  <si>
    <t>6464</t>
  </si>
  <si>
    <t>02/11/2022 01:07 AM</t>
  </si>
  <si>
    <t>02/10/2022 11:36 PM</t>
  </si>
  <si>
    <t>8515</t>
  </si>
  <si>
    <t>02/10/2022 10:21 PM</t>
  </si>
  <si>
    <t>2713</t>
  </si>
  <si>
    <t>02/11/2022 01:13 AM</t>
  </si>
  <si>
    <t>5161</t>
  </si>
  <si>
    <t>313315</t>
  </si>
  <si>
    <t>02/11/2022 01:18 AM</t>
  </si>
  <si>
    <t>6101</t>
  </si>
  <si>
    <t>355</t>
  </si>
  <si>
    <t>02/09/2022 11:35 PM</t>
  </si>
  <si>
    <t>3687</t>
  </si>
  <si>
    <t>311923</t>
  </si>
  <si>
    <t>02/11/2022 01:24 AM</t>
  </si>
  <si>
    <t>2058</t>
  </si>
  <si>
    <t>02/11/2022 01:31 AM</t>
  </si>
  <si>
    <t>02/10/2022 10:11 PM</t>
  </si>
  <si>
    <t>4192</t>
  </si>
  <si>
    <t>02/11/2022 01:47 AM</t>
  </si>
  <si>
    <t>150</t>
  </si>
  <si>
    <t>3544</t>
  </si>
  <si>
    <t>02/10/2022 08:44 PM</t>
  </si>
  <si>
    <t>4741</t>
  </si>
  <si>
    <t>8519</t>
  </si>
  <si>
    <t>560</t>
  </si>
  <si>
    <t>02/11/2022 12:54 AM</t>
  </si>
  <si>
    <t>3193</t>
  </si>
  <si>
    <t>02/11/2022 02:01 AM</t>
  </si>
  <si>
    <t>02/10/2022 11:24 PM</t>
  </si>
  <si>
    <t>6222</t>
  </si>
  <si>
    <t>02/11/2022 02:22 AM</t>
  </si>
  <si>
    <t>414</t>
  </si>
  <si>
    <t>4340</t>
  </si>
  <si>
    <t>02/11/2022 02:28 AM</t>
  </si>
  <si>
    <t>02/10/2022 10:55 PM</t>
  </si>
  <si>
    <t>4962</t>
  </si>
  <si>
    <t>02/11/2022 02:32 AM</t>
  </si>
  <si>
    <t>02/10/2022 09:37 PM</t>
  </si>
  <si>
    <t>8313</t>
  </si>
  <si>
    <t>315461 / 281489  STX Beef</t>
  </si>
  <si>
    <t>169</t>
  </si>
  <si>
    <t>3024</t>
  </si>
  <si>
    <t>02/11/2022 02:36 AM</t>
  </si>
  <si>
    <t>431</t>
  </si>
  <si>
    <t>4136</t>
  </si>
  <si>
    <t>02/11/2022 02:37 AM</t>
  </si>
  <si>
    <t>402</t>
  </si>
  <si>
    <t>3747</t>
  </si>
  <si>
    <t>02/11/2022 02:40 AM</t>
  </si>
  <si>
    <t>02/10/2022 11:38 PM</t>
  </si>
  <si>
    <t>8554</t>
  </si>
  <si>
    <t>02/11/2022 02:41 AM</t>
  </si>
  <si>
    <t>4323</t>
  </si>
  <si>
    <t>440</t>
  </si>
  <si>
    <t>3327</t>
  </si>
  <si>
    <t>322010</t>
  </si>
  <si>
    <t>1015</t>
  </si>
  <si>
    <t>02/11/2022 02:49 AM</t>
  </si>
  <si>
    <t>445</t>
  </si>
  <si>
    <t>02/09/2022 06:50 AM</t>
  </si>
  <si>
    <t>MEDU5769048</t>
  </si>
  <si>
    <t>479173</t>
  </si>
  <si>
    <t>119</t>
  </si>
  <si>
    <t>311-7646</t>
  </si>
  <si>
    <t>02/09/2022 07:04 PM</t>
  </si>
  <si>
    <t>P39373</t>
  </si>
  <si>
    <t>02/09/2022 06:39 PM</t>
  </si>
  <si>
    <t>3108</t>
  </si>
  <si>
    <t>324681</t>
  </si>
  <si>
    <t>02/11/2022 03:12 AM</t>
  </si>
  <si>
    <t>1175</t>
  </si>
  <si>
    <t>02/11/2022 03:18 AM</t>
  </si>
  <si>
    <t>02/05/2022 02:20 PM</t>
  </si>
  <si>
    <t>8172</t>
  </si>
  <si>
    <t>02/11/2022 03:22 AM</t>
  </si>
  <si>
    <t>559</t>
  </si>
  <si>
    <t>6252</t>
  </si>
  <si>
    <t>02/10/2022 09:11 PM</t>
  </si>
  <si>
    <t>YT01</t>
  </si>
  <si>
    <t>432</t>
  </si>
  <si>
    <t>4845</t>
  </si>
  <si>
    <t>324680</t>
  </si>
  <si>
    <t>1729</t>
  </si>
  <si>
    <t>OSL</t>
  </si>
  <si>
    <t>02/09/2022 06:18 PM</t>
  </si>
  <si>
    <t>4707</t>
  </si>
  <si>
    <t>322009</t>
  </si>
  <si>
    <t>02/11/2022 03:50 AM</t>
  </si>
  <si>
    <t>223</t>
  </si>
  <si>
    <t>275129</t>
  </si>
  <si>
    <t>02/10/2022 03:31 PM</t>
  </si>
  <si>
    <t>8355</t>
  </si>
  <si>
    <t>02/11/2022 03:55 AM</t>
  </si>
  <si>
    <t>02/10/2022 09:00 PM</t>
  </si>
  <si>
    <t>YARDR102</t>
  </si>
  <si>
    <t>161</t>
  </si>
  <si>
    <t>4441</t>
  </si>
  <si>
    <t>02/11/2022 03:59 AM</t>
  </si>
  <si>
    <t>02/10/2022 08:08 PM</t>
  </si>
  <si>
    <t>4583</t>
  </si>
  <si>
    <t>438</t>
  </si>
  <si>
    <t>537397</t>
  </si>
  <si>
    <t>ARNOLD TRANSPORTATION SERVICES</t>
  </si>
  <si>
    <t>02/11/2022 04:01 AM</t>
  </si>
  <si>
    <t>419</t>
  </si>
  <si>
    <t>2521</t>
  </si>
  <si>
    <t>153</t>
  </si>
  <si>
    <t>098399</t>
  </si>
  <si>
    <t>327207</t>
  </si>
  <si>
    <t>3585</t>
  </si>
  <si>
    <t>02/11/2022 04:14 AM</t>
  </si>
  <si>
    <t>02/11/2022 01:56 AM</t>
  </si>
  <si>
    <t>592301</t>
  </si>
  <si>
    <t>02/11/2022 04:15 AM</t>
  </si>
  <si>
    <t>02/09/2022 07:07 PM</t>
  </si>
  <si>
    <t>20877</t>
  </si>
  <si>
    <t>02/08/2022 04:22 PM</t>
  </si>
  <si>
    <t>3423</t>
  </si>
  <si>
    <t>02/11/2022 04:17 AM</t>
  </si>
  <si>
    <t>530</t>
  </si>
  <si>
    <t>02/11/2022 12:27 AM</t>
  </si>
  <si>
    <t>3136</t>
  </si>
  <si>
    <t>02/11/2022 04:18 AM</t>
  </si>
  <si>
    <t>02/10/2022 10:57 PM</t>
  </si>
  <si>
    <t>634459</t>
  </si>
  <si>
    <t>02/11/2022 04:19 AM</t>
  </si>
  <si>
    <t>02/10/2022 10:51 AM</t>
  </si>
  <si>
    <t>2452</t>
  </si>
  <si>
    <t>02/10/2022 08:21 PM</t>
  </si>
  <si>
    <t>9137</t>
  </si>
  <si>
    <t>YARDR95</t>
  </si>
  <si>
    <t>02/11/2022 04:26 AM</t>
  </si>
  <si>
    <t>02/03/2022 09:22 AM</t>
  </si>
  <si>
    <t>4572</t>
  </si>
  <si>
    <t>02/09/2022 07:25 PM</t>
  </si>
  <si>
    <t>3708</t>
  </si>
  <si>
    <t>01/29/2022 08:31 PM</t>
  </si>
  <si>
    <t>4796</t>
  </si>
  <si>
    <t>02/10/2022 07:58 PM</t>
  </si>
  <si>
    <t>9122</t>
  </si>
  <si>
    <t>02/11/2022 04:34 AM</t>
  </si>
  <si>
    <t>3608</t>
  </si>
  <si>
    <t>02/10/2022 11:20 PM</t>
  </si>
  <si>
    <t>8102</t>
  </si>
  <si>
    <t>3524</t>
  </si>
  <si>
    <t>02/11/2022 04:40 AM</t>
  </si>
  <si>
    <t>02/11/2022 01:15 AM</t>
  </si>
  <si>
    <t>2969</t>
  </si>
  <si>
    <t>02/11/2022 04:43 AM</t>
  </si>
  <si>
    <t>02/10/2022 07:42 PM</t>
  </si>
  <si>
    <t>4831</t>
  </si>
  <si>
    <t>02/10/2022 08:14 PM</t>
  </si>
  <si>
    <t>2027</t>
  </si>
  <si>
    <t>2224</t>
  </si>
  <si>
    <t>2049</t>
  </si>
  <si>
    <t>02/10/2022 02:32 PM</t>
  </si>
  <si>
    <t>2516</t>
  </si>
  <si>
    <t>02/10/2022 04:53 PM</t>
  </si>
  <si>
    <t>3343</t>
  </si>
  <si>
    <t>9188</t>
  </si>
  <si>
    <t>02/11/2022 04:44 AM</t>
  </si>
  <si>
    <t>02/10/2022 10:49 PM</t>
  </si>
  <si>
    <t>8335</t>
  </si>
  <si>
    <t>02/11/2022 04:51 AM</t>
  </si>
  <si>
    <t>02/11/2022 02:06 AM</t>
  </si>
  <si>
    <t>2088</t>
  </si>
  <si>
    <t>02/11/2022 04:53 AM</t>
  </si>
  <si>
    <t>237</t>
  </si>
  <si>
    <t>4273</t>
  </si>
  <si>
    <t>9186</t>
  </si>
  <si>
    <t>247</t>
  </si>
  <si>
    <t>9208</t>
  </si>
  <si>
    <t>02/10/2022 11:10 PM</t>
  </si>
  <si>
    <t>2795</t>
  </si>
  <si>
    <t>02/10/2022 09:03 PM</t>
  </si>
  <si>
    <t>8453</t>
  </si>
  <si>
    <t>8495</t>
  </si>
  <si>
    <t>234</t>
  </si>
  <si>
    <t>02/10/2022 01:28 PM</t>
  </si>
  <si>
    <t>8681</t>
  </si>
  <si>
    <t>02/10/2022 02:08 PM</t>
  </si>
  <si>
    <t>3503</t>
  </si>
  <si>
    <t>02/09/2022 09:56 PM</t>
  </si>
  <si>
    <t>4533</t>
  </si>
  <si>
    <t>02/11/2022 04:55 AM</t>
  </si>
  <si>
    <t>02/11/2022 12:51 AM</t>
  </si>
  <si>
    <t>6461</t>
  </si>
  <si>
    <t>02/11/2022 05:03 AM</t>
  </si>
  <si>
    <t>8395</t>
  </si>
  <si>
    <t>02/10/2022 07:41 PM</t>
  </si>
  <si>
    <t>4500</t>
  </si>
  <si>
    <t>02/11/2022 06:26 AM</t>
  </si>
  <si>
    <t>3208</t>
  </si>
  <si>
    <t>02/11/2022 06:28 AM</t>
  </si>
  <si>
    <t>8422</t>
  </si>
  <si>
    <t>215</t>
  </si>
  <si>
    <t>02/09/2022 02:16 PM</t>
  </si>
  <si>
    <t>2388</t>
  </si>
  <si>
    <t>02/10/2022 07:54 PM</t>
  </si>
  <si>
    <t>3288</t>
  </si>
  <si>
    <t>252</t>
  </si>
  <si>
    <t>02/11/2022 08:37 AM</t>
  </si>
  <si>
    <t>4194</t>
  </si>
  <si>
    <t>249</t>
  </si>
  <si>
    <t>02/08/2022 05:11 PM</t>
  </si>
  <si>
    <t>3292</t>
  </si>
  <si>
    <t>02/11/2022 08:29 AM</t>
  </si>
  <si>
    <t>3416</t>
  </si>
  <si>
    <t>02/11/2022 09:10 AM</t>
  </si>
  <si>
    <t>4027</t>
  </si>
  <si>
    <t>2624</t>
  </si>
  <si>
    <t>02/11/2022 01:41 AM</t>
  </si>
  <si>
    <t>4065</t>
  </si>
  <si>
    <t>4333</t>
  </si>
  <si>
    <t>02/11/2022 02:18 AM</t>
  </si>
  <si>
    <t>2932</t>
  </si>
  <si>
    <t>02/08/2022 09:57 PM</t>
  </si>
  <si>
    <t>2877</t>
  </si>
  <si>
    <t>8144</t>
  </si>
  <si>
    <t>3545</t>
  </si>
  <si>
    <t>02/10/2022 11:14 PM</t>
  </si>
  <si>
    <t>4290</t>
  </si>
  <si>
    <t>3456</t>
  </si>
  <si>
    <t>02/11/2022 02:02 AM</t>
  </si>
  <si>
    <t>2768</t>
  </si>
  <si>
    <t>8140</t>
  </si>
  <si>
    <t>8433</t>
  </si>
  <si>
    <t>02/11/2022 04:48 AM</t>
  </si>
  <si>
    <t>6485</t>
  </si>
  <si>
    <t>02/10/2022 03:30 PM</t>
  </si>
  <si>
    <t>3472</t>
  </si>
  <si>
    <t>02/11/2022 04:09 AM</t>
  </si>
  <si>
    <t>4717</t>
  </si>
  <si>
    <t>02/11/2022 05:11 AM</t>
  </si>
  <si>
    <t>2862</t>
  </si>
  <si>
    <t>2479</t>
  </si>
  <si>
    <t>02/10/2022 08:12 PM</t>
  </si>
  <si>
    <t>4466</t>
  </si>
  <si>
    <t>8525</t>
  </si>
  <si>
    <t>02/11/2022 01:36 AM</t>
  </si>
  <si>
    <t>8633</t>
  </si>
  <si>
    <t>02/11/2022 06:08 AM</t>
  </si>
  <si>
    <t>2742</t>
  </si>
  <si>
    <t>02/10/2022 10:22 PM</t>
  </si>
  <si>
    <t>2654</t>
  </si>
  <si>
    <t>2701</t>
  </si>
  <si>
    <t>02/08/2022 01:06 PM</t>
  </si>
  <si>
    <t>3511</t>
  </si>
  <si>
    <t>2517</t>
  </si>
  <si>
    <t>02/11/2022 04:41 AM</t>
  </si>
  <si>
    <t>8151</t>
  </si>
  <si>
    <t>2611</t>
  </si>
  <si>
    <t>3519</t>
  </si>
  <si>
    <t>02/11/2022 06:03 AM</t>
  </si>
  <si>
    <t>4172</t>
  </si>
  <si>
    <t>9154</t>
  </si>
  <si>
    <t>02/11/2022 05:23 AM</t>
  </si>
  <si>
    <t>098276</t>
  </si>
  <si>
    <t>323284</t>
  </si>
  <si>
    <t>02/11/2022 05:05 AM</t>
  </si>
  <si>
    <t>176</t>
  </si>
  <si>
    <t>2211</t>
  </si>
  <si>
    <t>02/09/2022 07:29 PM</t>
  </si>
  <si>
    <t>8171</t>
  </si>
  <si>
    <t>02/11/2022 06:11 AM</t>
  </si>
  <si>
    <t>4329</t>
  </si>
  <si>
    <t>02/11/2022 06:34 AM</t>
  </si>
  <si>
    <t>4818</t>
  </si>
  <si>
    <t>02/11/2022 04:24 AM</t>
  </si>
  <si>
    <t>4776</t>
  </si>
  <si>
    <t>8250</t>
  </si>
  <si>
    <t>8492</t>
  </si>
  <si>
    <t>159</t>
  </si>
  <si>
    <t>3501</t>
  </si>
  <si>
    <t>8449</t>
  </si>
  <si>
    <t>8135</t>
  </si>
  <si>
    <t>02/11/2022 02:58 AM</t>
  </si>
  <si>
    <t>8680</t>
  </si>
  <si>
    <t>4705</t>
  </si>
  <si>
    <t>174</t>
  </si>
  <si>
    <t>2671</t>
  </si>
  <si>
    <t>02/09/2022 07:59 PM</t>
  </si>
  <si>
    <t>2165</t>
  </si>
  <si>
    <t>158</t>
  </si>
  <si>
    <t>02/10/2022 01:45 PM</t>
  </si>
  <si>
    <t>3143</t>
  </si>
  <si>
    <t>02/11/2022 08:30 AM</t>
  </si>
  <si>
    <t>2616</t>
  </si>
  <si>
    <t>4406</t>
  </si>
  <si>
    <t>02/11/2022 07:29 AM</t>
  </si>
  <si>
    <t>3507</t>
  </si>
  <si>
    <t>02/11/2022 06:44 AM</t>
  </si>
  <si>
    <t>3119</t>
  </si>
  <si>
    <t>02/10/2022 10:58 PM</t>
  </si>
  <si>
    <t>4302</t>
  </si>
  <si>
    <t>02/11/2022 06:52 AM</t>
  </si>
  <si>
    <t>8356</t>
  </si>
  <si>
    <t>02/11/2022 08:03 AM</t>
  </si>
  <si>
    <t>4827</t>
  </si>
  <si>
    <t>135</t>
  </si>
  <si>
    <t>02/10/2022 05:01 PM</t>
  </si>
  <si>
    <t>2512</t>
  </si>
  <si>
    <t>8276</t>
  </si>
  <si>
    <t>02/11/2022 05:20 AM</t>
  </si>
  <si>
    <t>2605</t>
  </si>
  <si>
    <t>128</t>
  </si>
  <si>
    <t>02/10/2022 05:08 PM</t>
  </si>
  <si>
    <t>130</t>
  </si>
  <si>
    <t>02/11/2022 12:02 AM</t>
  </si>
  <si>
    <t>2078</t>
  </si>
  <si>
    <t>132</t>
  </si>
  <si>
    <t>3194</t>
  </si>
  <si>
    <t>134</t>
  </si>
  <si>
    <t>02/10/2022 09:23 PM</t>
  </si>
  <si>
    <t>3692</t>
  </si>
  <si>
    <t>02/11/2022 07:07 AM</t>
  </si>
  <si>
    <t>2400</t>
  </si>
  <si>
    <t>02/11/2022 01:06 AM</t>
  </si>
  <si>
    <t>2811</t>
  </si>
  <si>
    <t>2615</t>
  </si>
  <si>
    <t>129</t>
  </si>
  <si>
    <t>02/10/2022 08:41 PM</t>
  </si>
  <si>
    <t>2844</t>
  </si>
  <si>
    <t>02/09/2022 10:40 PM</t>
  </si>
  <si>
    <t>3594</t>
  </si>
  <si>
    <t>133</t>
  </si>
  <si>
    <t>02/11/2022 11:17 AM</t>
  </si>
  <si>
    <t>5145</t>
  </si>
  <si>
    <t>DBH</t>
  </si>
  <si>
    <t>02/10/2022 08:20 PM</t>
  </si>
  <si>
    <t>4165</t>
  </si>
  <si>
    <t>02/11/2022 12:20 PM</t>
  </si>
  <si>
    <t>2845</t>
  </si>
  <si>
    <t>02/09/2022 10:04 PM</t>
  </si>
  <si>
    <t>4760</t>
  </si>
  <si>
    <t>02/10/2022 05:37 AM</t>
  </si>
  <si>
    <t>2860</t>
  </si>
  <si>
    <t>02/11/2022 12:43 PM</t>
  </si>
  <si>
    <t>YARDR56</t>
  </si>
  <si>
    <t>450</t>
  </si>
  <si>
    <t>098434</t>
  </si>
  <si>
    <t>327209</t>
  </si>
  <si>
    <t>02/11/2022 05:21 AM</t>
  </si>
  <si>
    <t>6409</t>
  </si>
  <si>
    <t>02/11/2022 05:29 AM</t>
  </si>
  <si>
    <t>3022</t>
  </si>
  <si>
    <t>T2202-077-011728</t>
  </si>
  <si>
    <t>02/11/2022 05:32 AM</t>
  </si>
  <si>
    <t>202</t>
  </si>
  <si>
    <t>3281</t>
  </si>
  <si>
    <t>T2202-077-011727</t>
  </si>
  <si>
    <t>203</t>
  </si>
  <si>
    <t>02/10/2022 05:40 AM</t>
  </si>
  <si>
    <t>4270</t>
  </si>
  <si>
    <t>01/28/2022 05:34 PM</t>
  </si>
  <si>
    <t>4851</t>
  </si>
  <si>
    <t>236</t>
  </si>
  <si>
    <t>02/10/2022 10:31 PM</t>
  </si>
  <si>
    <t>9160</t>
  </si>
  <si>
    <t>02/08/2022 02:55 PM</t>
  </si>
  <si>
    <t>4262</t>
  </si>
  <si>
    <t>02/10/2022 10:40 AM</t>
  </si>
  <si>
    <t>2173</t>
  </si>
  <si>
    <t>02/11/2022 03:11 AM</t>
  </si>
  <si>
    <t>2121</t>
  </si>
  <si>
    <t>02/10/2022 02:29 PM</t>
  </si>
  <si>
    <t>660114</t>
  </si>
  <si>
    <t>02/11/2022 05:37 AM</t>
  </si>
  <si>
    <t>02/09/2022 12:54 PM</t>
  </si>
  <si>
    <t>3133</t>
  </si>
  <si>
    <t>345</t>
  </si>
  <si>
    <t>3556</t>
  </si>
  <si>
    <t>347</t>
  </si>
  <si>
    <t>02/11/2022 06:41 AM</t>
  </si>
  <si>
    <t>3329</t>
  </si>
  <si>
    <t>348</t>
  </si>
  <si>
    <t>02/11/2022 08:00 AM</t>
  </si>
  <si>
    <t>4525</t>
  </si>
  <si>
    <t>344</t>
  </si>
  <si>
    <t>02/11/2022 05:38 AM</t>
  </si>
  <si>
    <t>3564</t>
  </si>
  <si>
    <t>349</t>
  </si>
  <si>
    <t>02/11/2022 11:51 AM</t>
  </si>
  <si>
    <t>8158</t>
  </si>
  <si>
    <t>403</t>
  </si>
  <si>
    <t>02/11/2022 08:58 AM</t>
  </si>
  <si>
    <t>9233</t>
  </si>
  <si>
    <t>02/11/2022 05:44 AM</t>
  </si>
  <si>
    <t>251</t>
  </si>
  <si>
    <t>9106</t>
  </si>
  <si>
    <t>248</t>
  </si>
  <si>
    <t>2663</t>
  </si>
  <si>
    <t>02/08/2022 09:49 AM</t>
  </si>
  <si>
    <t>6297</t>
  </si>
  <si>
    <t>3231</t>
  </si>
  <si>
    <t>238</t>
  </si>
  <si>
    <t>02/09/2022 05:57 PM</t>
  </si>
  <si>
    <t>8537</t>
  </si>
  <si>
    <t>235</t>
  </si>
  <si>
    <t>02/10/2022 08:17 AM</t>
  </si>
  <si>
    <t>3930</t>
  </si>
  <si>
    <t>427</t>
  </si>
  <si>
    <t>6317</t>
  </si>
  <si>
    <t>02/10/2022 03:33 PM</t>
  </si>
  <si>
    <t>3188</t>
  </si>
  <si>
    <t>029</t>
  </si>
  <si>
    <t>02/08/2022 03:29 AM</t>
  </si>
  <si>
    <t>3627</t>
  </si>
  <si>
    <t>02/11/2022 05:57 AM</t>
  </si>
  <si>
    <t>408</t>
  </si>
  <si>
    <t>4828</t>
  </si>
  <si>
    <t>02/11/2022 06:00 AM</t>
  </si>
  <si>
    <t>4351</t>
  </si>
  <si>
    <t>02/11/2022 06:02 AM</t>
  </si>
  <si>
    <t>9225</t>
  </si>
  <si>
    <t>02/11/2022 06:04 AM</t>
  </si>
  <si>
    <t>02/10/2022 07:30 PM</t>
  </si>
  <si>
    <t>2833</t>
  </si>
  <si>
    <t>226</t>
  </si>
  <si>
    <t>02/10/2022 12:41 AM</t>
  </si>
  <si>
    <t>4789</t>
  </si>
  <si>
    <t>216</t>
  </si>
  <si>
    <t>02/10/2022 06:26 AM</t>
  </si>
  <si>
    <t>6422</t>
  </si>
  <si>
    <t>8557</t>
  </si>
  <si>
    <t>250</t>
  </si>
  <si>
    <t>02/09/2022 03:28 PM</t>
  </si>
  <si>
    <t>3183</t>
  </si>
  <si>
    <t>040</t>
  </si>
  <si>
    <t>02/11/2022 07:20 AM</t>
  </si>
  <si>
    <t>2471</t>
  </si>
  <si>
    <t>02/10/2022 07:00 PM</t>
  </si>
  <si>
    <t>64</t>
  </si>
  <si>
    <t>325580</t>
  </si>
  <si>
    <t>3147</t>
  </si>
  <si>
    <t>02/10/2022 08:43 PM</t>
  </si>
  <si>
    <t>2546</t>
  </si>
  <si>
    <t>240</t>
  </si>
  <si>
    <t>02/11/2022 06:40 AM</t>
  </si>
  <si>
    <t>4825</t>
  </si>
  <si>
    <t>039</t>
  </si>
  <si>
    <t>2414</t>
  </si>
  <si>
    <t>02/10/2022 09:08 PM</t>
  </si>
  <si>
    <t>2902</t>
  </si>
  <si>
    <t>02/10/2022 05:28 PM</t>
  </si>
  <si>
    <t>2153</t>
  </si>
  <si>
    <t>02/10/2022 04:12 PM</t>
  </si>
  <si>
    <t>3492</t>
  </si>
  <si>
    <t>3560</t>
  </si>
  <si>
    <t>02/11/2022 11:20 AM</t>
  </si>
  <si>
    <t>8170</t>
  </si>
  <si>
    <t>02/11/2022 06:16 AM</t>
  </si>
  <si>
    <t>83595</t>
  </si>
  <si>
    <t>02/11/2022 06:17 AM</t>
  </si>
  <si>
    <t>02/10/2022 11:30 AM</t>
  </si>
  <si>
    <t>098428</t>
  </si>
  <si>
    <t>327206</t>
  </si>
  <si>
    <t>5078</t>
  </si>
  <si>
    <t>02/11/2022 06:19 AM</t>
  </si>
  <si>
    <t>02/11/2022 05:27 AM</t>
  </si>
  <si>
    <t>8430</t>
  </si>
  <si>
    <t>312833</t>
  </si>
  <si>
    <t>2892</t>
  </si>
  <si>
    <t>02/11/2022 06:24 AM</t>
  </si>
  <si>
    <t>156</t>
  </si>
  <si>
    <t>8383</t>
  </si>
  <si>
    <t>326201</t>
  </si>
  <si>
    <t>5116</t>
  </si>
  <si>
    <t>02/11/2022 06:36 AM</t>
  </si>
  <si>
    <t>jbhz098397</t>
  </si>
  <si>
    <t>327202</t>
  </si>
  <si>
    <t>8117</t>
  </si>
  <si>
    <t>02/11/2022 06:39 AM</t>
  </si>
  <si>
    <t>2459</t>
  </si>
  <si>
    <t>464</t>
  </si>
  <si>
    <t>02/10/2022 04:30 AM</t>
  </si>
  <si>
    <t>5481</t>
  </si>
  <si>
    <t>6120</t>
  </si>
  <si>
    <t>3031</t>
  </si>
  <si>
    <t>4800</t>
  </si>
  <si>
    <t>02/11/2022 06:49 AM</t>
  </si>
  <si>
    <t>551</t>
  </si>
  <si>
    <t>02/11/2022 02:20 AM</t>
  </si>
  <si>
    <t>3454</t>
  </si>
  <si>
    <t>311</t>
  </si>
  <si>
    <t>3264</t>
  </si>
  <si>
    <t>02/11/2022 06:51 AM</t>
  </si>
  <si>
    <t>02/11/2022 02:08 AM</t>
  </si>
  <si>
    <t>2543</t>
  </si>
  <si>
    <t>RROM</t>
  </si>
  <si>
    <t>ROMARK</t>
  </si>
  <si>
    <t>6247</t>
  </si>
  <si>
    <t>12035</t>
  </si>
  <si>
    <t>313573</t>
  </si>
  <si>
    <t>02/11/2022 06:54 AM</t>
  </si>
  <si>
    <t>3873</t>
  </si>
  <si>
    <t>YARDR71</t>
  </si>
  <si>
    <t>02/11/2022 07:02 AM</t>
  </si>
  <si>
    <t>098389</t>
  </si>
  <si>
    <t>323278</t>
  </si>
  <si>
    <t>02/11/2022 07:05 AM</t>
  </si>
  <si>
    <t>676758</t>
  </si>
  <si>
    <t>327204</t>
  </si>
  <si>
    <t>3532</t>
  </si>
  <si>
    <t>8377</t>
  </si>
  <si>
    <t>02/11/2022 07:13 AM</t>
  </si>
  <si>
    <t>2573</t>
  </si>
  <si>
    <t>02/11/2022 07:14 AM</t>
  </si>
  <si>
    <t>02/07/2022 07:25 PM</t>
  </si>
  <si>
    <t>8518</t>
  </si>
  <si>
    <t>02/11/2022 07:16 AM</t>
  </si>
  <si>
    <t>2789</t>
  </si>
  <si>
    <t>02/11/2022 07:17 AM</t>
  </si>
  <si>
    <t>109</t>
  </si>
  <si>
    <t>JBHZ676193</t>
  </si>
  <si>
    <t>327205</t>
  </si>
  <si>
    <t>8349</t>
  </si>
  <si>
    <t>02/11/2022 07:19 AM</t>
  </si>
  <si>
    <t>02/11/2022 02:43 AM</t>
  </si>
  <si>
    <t>YT04</t>
  </si>
  <si>
    <t>441</t>
  </si>
  <si>
    <t>4018</t>
  </si>
  <si>
    <t>02/11/2022 07:22 AM</t>
  </si>
  <si>
    <t>4786</t>
  </si>
  <si>
    <t>442</t>
  </si>
  <si>
    <t>2371</t>
  </si>
  <si>
    <t>107</t>
  </si>
  <si>
    <t>02/10/2022 07:32 PM</t>
  </si>
  <si>
    <t>3339</t>
  </si>
  <si>
    <t>02/11/2022 07:25 AM</t>
  </si>
  <si>
    <t>02/09/2022 10:16 PM</t>
  </si>
  <si>
    <t>4766</t>
  </si>
  <si>
    <t>02/11/2022 06:12 AM</t>
  </si>
  <si>
    <t>2013</t>
  </si>
  <si>
    <t>02/11/2022 07:34 AM</t>
  </si>
  <si>
    <t>2355</t>
  </si>
  <si>
    <t>2150</t>
  </si>
  <si>
    <t>02/10/2022 07:06 PM</t>
  </si>
  <si>
    <t>5105</t>
  </si>
  <si>
    <t>6236</t>
  </si>
  <si>
    <t>02/11/2022 07:39 AM</t>
  </si>
  <si>
    <t>534</t>
  </si>
  <si>
    <t>02/11/2022 05:09 AM</t>
  </si>
  <si>
    <t>5072</t>
  </si>
  <si>
    <t>02/11/2022 07:44 AM</t>
  </si>
  <si>
    <t>9181</t>
  </si>
  <si>
    <t>02/11/2022 07:49 AM</t>
  </si>
  <si>
    <t>152</t>
  </si>
  <si>
    <t>4585</t>
  </si>
  <si>
    <t>20138/ambor</t>
  </si>
  <si>
    <t>331937</t>
  </si>
  <si>
    <t>02/11/2022 07:50 AM</t>
  </si>
  <si>
    <t>046</t>
  </si>
  <si>
    <t>2482</t>
  </si>
  <si>
    <t>02/11/2022 07:54 AM</t>
  </si>
  <si>
    <t>457</t>
  </si>
  <si>
    <t>02/08/2022 06:57 PM</t>
  </si>
  <si>
    <t>YARDR116</t>
  </si>
  <si>
    <t>358</t>
  </si>
  <si>
    <t>6323</t>
  </si>
  <si>
    <t>415</t>
  </si>
  <si>
    <t>4746</t>
  </si>
  <si>
    <t>429</t>
  </si>
  <si>
    <t>098430</t>
  </si>
  <si>
    <t>323288</t>
  </si>
  <si>
    <t>02/11/2022 08:15 AM</t>
  </si>
  <si>
    <t>8306</t>
  </si>
  <si>
    <t>313481</t>
  </si>
  <si>
    <t>83072</t>
  </si>
  <si>
    <t>455</t>
  </si>
  <si>
    <t>JBHZ669746</t>
  </si>
  <si>
    <t>323290</t>
  </si>
  <si>
    <t>RIVER CITY</t>
  </si>
  <si>
    <t>333076</t>
  </si>
  <si>
    <t>062</t>
  </si>
  <si>
    <t>02/11/2022 11:47 AM</t>
  </si>
  <si>
    <t>9052</t>
  </si>
  <si>
    <t>3402</t>
  </si>
  <si>
    <t>02/11/2022 05:34 AM</t>
  </si>
  <si>
    <t>098285</t>
  </si>
  <si>
    <t>JBH Intermode</t>
  </si>
  <si>
    <t>327208</t>
  </si>
  <si>
    <t>8520</t>
  </si>
  <si>
    <t>02/11/2022 08:24 AM</t>
  </si>
  <si>
    <t>02/08/2022 11:25 AM</t>
  </si>
  <si>
    <t>8409</t>
  </si>
  <si>
    <t>8260</t>
  </si>
  <si>
    <t>335628/336053</t>
  </si>
  <si>
    <t>02/10/2022 01:12 PM</t>
  </si>
  <si>
    <t>8183</t>
  </si>
  <si>
    <t>02/11/2022 08:25 AM</t>
  </si>
  <si>
    <t>9056</t>
  </si>
  <si>
    <t>4090</t>
  </si>
  <si>
    <t>612</t>
  </si>
  <si>
    <t>4529</t>
  </si>
  <si>
    <t>MR x075</t>
  </si>
  <si>
    <t>02/11/2022 08:36 AM</t>
  </si>
  <si>
    <t>2268</t>
  </si>
  <si>
    <t>02/10/2022 12:58 PM</t>
  </si>
  <si>
    <t>lbhz098400</t>
  </si>
  <si>
    <t>JBHZ</t>
  </si>
  <si>
    <t>323285</t>
  </si>
  <si>
    <t>YARDR53</t>
  </si>
  <si>
    <t>02/11/2022 08:43 AM</t>
  </si>
  <si>
    <t>08/25/2021 02:09 AM</t>
  </si>
  <si>
    <t>2852</t>
  </si>
  <si>
    <t>CAL ARK</t>
  </si>
  <si>
    <t>3290</t>
  </si>
  <si>
    <t>02/11/2022 08:45 AM</t>
  </si>
  <si>
    <t>098395</t>
  </si>
  <si>
    <t>327203</t>
  </si>
  <si>
    <t>4554</t>
  </si>
  <si>
    <t>02/11/2022 08:48 AM</t>
  </si>
  <si>
    <t>443</t>
  </si>
  <si>
    <t>2123</t>
  </si>
  <si>
    <t>PTLZ202661</t>
  </si>
  <si>
    <t>02/11/2022 08:50 AM</t>
  </si>
  <si>
    <t>02/05/2022 06:41 AM</t>
  </si>
  <si>
    <t>12016</t>
  </si>
  <si>
    <t>098440</t>
  </si>
  <si>
    <t>323289</t>
  </si>
  <si>
    <t>8049</t>
  </si>
  <si>
    <t>312357</t>
  </si>
  <si>
    <t>8082</t>
  </si>
  <si>
    <t>120</t>
  </si>
  <si>
    <t>W08192</t>
  </si>
  <si>
    <t>02/11/2022 08:54 AM</t>
  </si>
  <si>
    <t>02/01/2022 10:01 AM</t>
  </si>
  <si>
    <t>3162</t>
  </si>
  <si>
    <t>02/11/2022 09:00 AM</t>
  </si>
  <si>
    <t>293603</t>
  </si>
  <si>
    <t>3471</t>
  </si>
  <si>
    <t>098316</t>
  </si>
  <si>
    <t>323148</t>
  </si>
  <si>
    <t>02/11/2022 09:09 AM</t>
  </si>
  <si>
    <t>1709</t>
  </si>
  <si>
    <t>02/11/2022 09:13 AM</t>
  </si>
  <si>
    <t>224</t>
  </si>
  <si>
    <t>3403</t>
  </si>
  <si>
    <t>174375</t>
  </si>
  <si>
    <t>315748</t>
  </si>
  <si>
    <t>275116</t>
  </si>
  <si>
    <t>3574</t>
  </si>
  <si>
    <t>1153</t>
  </si>
  <si>
    <t>XFER NO PO</t>
  </si>
  <si>
    <t>02/11/2022 09:17 AM</t>
  </si>
  <si>
    <t>3382</t>
  </si>
  <si>
    <t>02/11/2022 02:56 AM</t>
  </si>
  <si>
    <t>4144</t>
  </si>
  <si>
    <t>4314</t>
  </si>
  <si>
    <t>3775</t>
  </si>
  <si>
    <t>02/11/2022 01:45 AM</t>
  </si>
  <si>
    <t>4363</t>
  </si>
  <si>
    <t>2878</t>
  </si>
  <si>
    <t>NO PO DRIVER</t>
  </si>
  <si>
    <t>02/11/2022 09:20 AM</t>
  </si>
  <si>
    <t>098429</t>
  </si>
  <si>
    <t>323291</t>
  </si>
  <si>
    <t>3460</t>
  </si>
  <si>
    <t>300696</t>
  </si>
  <si>
    <t>183031</t>
  </si>
  <si>
    <t>336506</t>
  </si>
  <si>
    <t>061</t>
  </si>
  <si>
    <t>02/11/2022 12:24 PM</t>
  </si>
  <si>
    <t>8465</t>
  </si>
  <si>
    <t>02/11/2022 09:24 AM</t>
  </si>
  <si>
    <t>400359</t>
  </si>
  <si>
    <t>JORDAN EXPRESS</t>
  </si>
  <si>
    <t>117687</t>
  </si>
  <si>
    <t>2151</t>
  </si>
  <si>
    <t>359</t>
  </si>
  <si>
    <t>02/09/2022 09:05 PM</t>
  </si>
  <si>
    <t>3971</t>
  </si>
  <si>
    <t>02/11/2022 09:30 AM</t>
  </si>
  <si>
    <t>354</t>
  </si>
  <si>
    <t>02/11/2022 12:29 AM</t>
  </si>
  <si>
    <t>T666</t>
  </si>
  <si>
    <t>CHAIN PRODUCE</t>
  </si>
  <si>
    <t>336575</t>
  </si>
  <si>
    <t>8078</t>
  </si>
  <si>
    <t>02/07/2022 06:05 PM</t>
  </si>
  <si>
    <t>YT05</t>
  </si>
  <si>
    <t>611</t>
  </si>
  <si>
    <t>8173</t>
  </si>
  <si>
    <t>4416</t>
  </si>
  <si>
    <t>YARDR30</t>
  </si>
  <si>
    <t>02/11/2022 09:33 AM</t>
  </si>
  <si>
    <t>404</t>
  </si>
  <si>
    <t>01/04/2022 09:34 AM</t>
  </si>
  <si>
    <t>5093</t>
  </si>
  <si>
    <t>02/08/2022 05:32 AM</t>
  </si>
  <si>
    <t>8341</t>
  </si>
  <si>
    <t>02/11/2022 09:37 AM</t>
  </si>
  <si>
    <t>416</t>
  </si>
  <si>
    <t>4546</t>
  </si>
  <si>
    <t>446</t>
  </si>
  <si>
    <t>8322</t>
  </si>
  <si>
    <t>02/10/2022 07:44 PM</t>
  </si>
  <si>
    <t>2797</t>
  </si>
  <si>
    <t>8141</t>
  </si>
  <si>
    <t>143</t>
  </si>
  <si>
    <t>1125</t>
  </si>
  <si>
    <t>4708</t>
  </si>
  <si>
    <t>02/11/2022 09:46 AM</t>
  </si>
  <si>
    <t>02/09/2022 06:40 PM</t>
  </si>
  <si>
    <t>4551</t>
  </si>
  <si>
    <t>324677</t>
  </si>
  <si>
    <t>02/11/2022 09:47 AM</t>
  </si>
  <si>
    <t>3089</t>
  </si>
  <si>
    <t>417</t>
  </si>
  <si>
    <t>6143</t>
  </si>
  <si>
    <t>405</t>
  </si>
  <si>
    <t>3618</t>
  </si>
  <si>
    <t>02/11/2022 09:53 AM</t>
  </si>
  <si>
    <t>406</t>
  </si>
  <si>
    <t>634597</t>
  </si>
  <si>
    <t>02/11/2022 09:54 AM</t>
  </si>
  <si>
    <t>421</t>
  </si>
  <si>
    <t>3630</t>
  </si>
  <si>
    <t>9048</t>
  </si>
  <si>
    <t>02/11/2022 10:00 AM</t>
  </si>
  <si>
    <t>2548</t>
  </si>
  <si>
    <t>303993</t>
  </si>
  <si>
    <t>02/11/2022 10:01 AM</t>
  </si>
  <si>
    <t>4224</t>
  </si>
  <si>
    <t>02/11/2022 10:03 AM</t>
  </si>
  <si>
    <t>Patty herbs bt</t>
  </si>
  <si>
    <t>PATTY HERB</t>
  </si>
  <si>
    <t>335143/335147/311459</t>
  </si>
  <si>
    <t>8326</t>
  </si>
  <si>
    <t>552</t>
  </si>
  <si>
    <t>6318</t>
  </si>
  <si>
    <t>02/11/2022 10:12 AM</t>
  </si>
  <si>
    <t>1271</t>
  </si>
  <si>
    <t>02/11/2022 10:15 AM</t>
  </si>
  <si>
    <t>02/11/2022 03:43 AM</t>
  </si>
  <si>
    <t>216612</t>
  </si>
  <si>
    <t>325933</t>
  </si>
  <si>
    <t>4035</t>
  </si>
  <si>
    <t>3572</t>
  </si>
  <si>
    <t>02/11/2022 10:22 AM</t>
  </si>
  <si>
    <t>4024</t>
  </si>
  <si>
    <t>561</t>
  </si>
  <si>
    <t>098414</t>
  </si>
  <si>
    <t>323286</t>
  </si>
  <si>
    <t>02/11/2022 10:31 AM</t>
  </si>
  <si>
    <t>6180</t>
  </si>
  <si>
    <t>1088</t>
  </si>
  <si>
    <t>02/08/2022 07:06 AM</t>
  </si>
  <si>
    <t>YARDR47</t>
  </si>
  <si>
    <t>308</t>
  </si>
  <si>
    <t>8484</t>
  </si>
  <si>
    <t>540</t>
  </si>
  <si>
    <t>098299</t>
  </si>
  <si>
    <t>318154</t>
  </si>
  <si>
    <t>098459</t>
  </si>
  <si>
    <t>323287</t>
  </si>
  <si>
    <t>Overflow 1</t>
  </si>
  <si>
    <t>4753</t>
  </si>
  <si>
    <t>539839</t>
  </si>
  <si>
    <t>8198</t>
  </si>
  <si>
    <t>444</t>
  </si>
  <si>
    <t>3623</t>
  </si>
  <si>
    <t>02/10/2022 10:20 PM</t>
  </si>
  <si>
    <t>707-DK TRUCK</t>
  </si>
  <si>
    <t>GO-02</t>
  </si>
  <si>
    <t>02/11/2022 09:51 AM</t>
  </si>
  <si>
    <t>4434</t>
  </si>
  <si>
    <t>8482</t>
  </si>
  <si>
    <t>3418</t>
  </si>
  <si>
    <t>02/10/2022 11:11 PM</t>
  </si>
  <si>
    <t>8247</t>
  </si>
  <si>
    <t>02/11/2022 01:42 AM</t>
  </si>
  <si>
    <t>2110</t>
  </si>
  <si>
    <t>070</t>
  </si>
  <si>
    <t>02/10/2022 10:59 AM</t>
  </si>
  <si>
    <t>3409</t>
  </si>
  <si>
    <t>02/10/2022 06:15 PM</t>
  </si>
  <si>
    <t>4447</t>
  </si>
  <si>
    <t>8480</t>
  </si>
  <si>
    <t>8444</t>
  </si>
  <si>
    <t>8542</t>
  </si>
  <si>
    <t>411</t>
  </si>
  <si>
    <t>3527</t>
  </si>
  <si>
    <t>542</t>
  </si>
  <si>
    <t>8602</t>
  </si>
  <si>
    <t>544</t>
  </si>
  <si>
    <t>3187</t>
  </si>
  <si>
    <t>9194</t>
  </si>
  <si>
    <t>02/11/2022 10:58 AM</t>
  </si>
  <si>
    <t>409</t>
  </si>
  <si>
    <t>5301</t>
  </si>
  <si>
    <t>3182</t>
  </si>
  <si>
    <t>6295</t>
  </si>
  <si>
    <t>321596</t>
  </si>
  <si>
    <t>4816</t>
  </si>
  <si>
    <t>4247</t>
  </si>
  <si>
    <t>407</t>
  </si>
  <si>
    <t>YARDR43</t>
  </si>
  <si>
    <t>410</t>
  </si>
  <si>
    <t>12/10/2021 01:48 AM</t>
  </si>
  <si>
    <t>BT15</t>
  </si>
  <si>
    <t>GAMI TRANSPORT</t>
  </si>
  <si>
    <t>GO-36</t>
  </si>
  <si>
    <t>4055</t>
  </si>
  <si>
    <t>434</t>
  </si>
  <si>
    <t>4294</t>
  </si>
  <si>
    <t>4428</t>
  </si>
  <si>
    <t>02/11/2022 05:07 AM</t>
  </si>
  <si>
    <t>2467</t>
  </si>
  <si>
    <t>3053</t>
  </si>
  <si>
    <t>02/11/2022 11:12 AM</t>
  </si>
  <si>
    <t>02/09/2022 08:49 AM</t>
  </si>
  <si>
    <t>8174</t>
  </si>
  <si>
    <t>4239</t>
  </si>
  <si>
    <t>1833</t>
  </si>
  <si>
    <t>3548</t>
  </si>
  <si>
    <t>535</t>
  </si>
  <si>
    <t>YARDR45</t>
  </si>
  <si>
    <t>454</t>
  </si>
  <si>
    <t>4431</t>
  </si>
  <si>
    <t>02/11/2022 05:18 AM</t>
  </si>
  <si>
    <t>6189</t>
  </si>
  <si>
    <t>460</t>
  </si>
  <si>
    <t>3271</t>
  </si>
  <si>
    <t>2813</t>
  </si>
  <si>
    <t>4927</t>
  </si>
  <si>
    <t>02/10/2022 11:30 PM</t>
  </si>
  <si>
    <t>3229</t>
  </si>
  <si>
    <t>3118</t>
  </si>
  <si>
    <t>550</t>
  </si>
  <si>
    <t>02/11/2022 05:16 AM</t>
  </si>
  <si>
    <t>657</t>
  </si>
  <si>
    <t>277436</t>
  </si>
  <si>
    <t>136</t>
  </si>
  <si>
    <t>8497</t>
  </si>
  <si>
    <t>533</t>
  </si>
  <si>
    <t>4248</t>
  </si>
  <si>
    <t>4783</t>
  </si>
  <si>
    <t>3074</t>
  </si>
  <si>
    <t>9119</t>
  </si>
  <si>
    <t>02/11/2022 11:28 AM</t>
  </si>
  <si>
    <t>2977</t>
  </si>
  <si>
    <t>02/11/2022 11:29 AM</t>
  </si>
  <si>
    <t>02/10/2022 03:58 PM</t>
  </si>
  <si>
    <t>3601</t>
  </si>
  <si>
    <t>CLIMATE EXPRESS</t>
  </si>
  <si>
    <t>GO-45</t>
  </si>
  <si>
    <t>4824</t>
  </si>
  <si>
    <t>T41407</t>
  </si>
  <si>
    <t>02/11/2022 11:31 AM</t>
  </si>
  <si>
    <t>607</t>
  </si>
  <si>
    <t>838017</t>
  </si>
  <si>
    <t>8657</t>
  </si>
  <si>
    <t>543</t>
  </si>
  <si>
    <t>8652</t>
  </si>
  <si>
    <t>4916</t>
  </si>
  <si>
    <t>610</t>
  </si>
  <si>
    <t>098297</t>
  </si>
  <si>
    <t>318153</t>
  </si>
  <si>
    <t>201357</t>
  </si>
  <si>
    <t>WESTERN FLYER EXPRESS</t>
  </si>
  <si>
    <t>4840</t>
  </si>
  <si>
    <t>02/11/2022 11:49 AM</t>
  </si>
  <si>
    <t>604445</t>
  </si>
  <si>
    <t>4051</t>
  </si>
  <si>
    <t>316605</t>
  </si>
  <si>
    <t>02/11/2022 11:53 AM</t>
  </si>
  <si>
    <t>9131</t>
  </si>
  <si>
    <t>328276</t>
  </si>
  <si>
    <t>02/11/2022 11:58 AM</t>
  </si>
  <si>
    <t>5089</t>
  </si>
  <si>
    <t>310281</t>
  </si>
  <si>
    <t>1939</t>
  </si>
  <si>
    <t>459</t>
  </si>
  <si>
    <t>02/11/2022 08:09 AM</t>
  </si>
  <si>
    <t>9167</t>
  </si>
  <si>
    <t>098427</t>
  </si>
  <si>
    <t>8651</t>
  </si>
  <si>
    <t>2077</t>
  </si>
  <si>
    <t>5140</t>
  </si>
  <si>
    <t>1916</t>
  </si>
  <si>
    <t>5734</t>
  </si>
  <si>
    <t>6468</t>
  </si>
  <si>
    <t>075</t>
  </si>
  <si>
    <t>1959</t>
  </si>
  <si>
    <t>02/11/2022 12:35 PM</t>
  </si>
  <si>
    <t>20</t>
  </si>
  <si>
    <t>329967</t>
  </si>
  <si>
    <t>1059</t>
  </si>
  <si>
    <t>02/11/2022 12:37 PM</t>
  </si>
  <si>
    <t>1172</t>
  </si>
  <si>
    <t>02/11/2022 12:39 PM</t>
  </si>
  <si>
    <t>451</t>
  </si>
  <si>
    <t>3625</t>
  </si>
  <si>
    <t>605</t>
  </si>
  <si>
    <t>1229</t>
  </si>
  <si>
    <t>601625</t>
  </si>
  <si>
    <t>Ltl</t>
  </si>
  <si>
    <t>2275</t>
  </si>
  <si>
    <t>02/10/2022 07:29 AM</t>
  </si>
  <si>
    <t>8391</t>
  </si>
  <si>
    <t>329982</t>
  </si>
  <si>
    <t>3253</t>
  </si>
  <si>
    <t>02/11/2022 12:49 PM</t>
  </si>
  <si>
    <t>604</t>
  </si>
  <si>
    <t>1241</t>
  </si>
  <si>
    <t>4723</t>
  </si>
  <si>
    <t>463</t>
  </si>
  <si>
    <t>6224</t>
  </si>
  <si>
    <t>437</t>
  </si>
  <si>
    <t>02/11/2022 04:58 AM</t>
  </si>
  <si>
    <t>2727</t>
  </si>
  <si>
    <t>3949</t>
  </si>
  <si>
    <t>02/11/2022 12:53 PM</t>
  </si>
  <si>
    <t>2047</t>
  </si>
  <si>
    <t>02/07/2022 07:05 AM</t>
  </si>
  <si>
    <t>2816</t>
  </si>
  <si>
    <t>8393</t>
  </si>
  <si>
    <t>137</t>
  </si>
  <si>
    <t>5107</t>
  </si>
  <si>
    <t>02/10/2022 12:45 PM</t>
  </si>
  <si>
    <t>4023</t>
  </si>
  <si>
    <t>8577</t>
  </si>
  <si>
    <t>02/11/2022 12:56 PM</t>
  </si>
  <si>
    <t>548</t>
  </si>
  <si>
    <t>3198</t>
  </si>
  <si>
    <t>157</t>
  </si>
  <si>
    <t>2900</t>
  </si>
  <si>
    <t>324679</t>
  </si>
  <si>
    <t>8632</t>
  </si>
  <si>
    <t>4963</t>
  </si>
  <si>
    <t>9054</t>
  </si>
  <si>
    <t>02/11/2022 01:00 PM</t>
  </si>
  <si>
    <t>2095</t>
  </si>
  <si>
    <t>02/09/2022 11:22 PM</t>
  </si>
  <si>
    <t>2008</t>
  </si>
  <si>
    <t>E&amp;R</t>
  </si>
  <si>
    <t>276751</t>
  </si>
  <si>
    <t>8235</t>
  </si>
  <si>
    <t>02/11/2022 01:06 PM</t>
  </si>
  <si>
    <t>2661</t>
  </si>
  <si>
    <t>6266</t>
  </si>
  <si>
    <t>439</t>
  </si>
  <si>
    <t>4593</t>
  </si>
  <si>
    <t>1072</t>
  </si>
  <si>
    <t>8563</t>
  </si>
  <si>
    <t>436</t>
  </si>
  <si>
    <t>02/11/2022 04:35 AM</t>
  </si>
  <si>
    <t>2564</t>
  </si>
  <si>
    <t>2888</t>
  </si>
  <si>
    <t>02/07/2022 12:17 PM</t>
  </si>
  <si>
    <t>3459</t>
  </si>
  <si>
    <t>02/10/2022 01:30 AM</t>
  </si>
  <si>
    <t>1969</t>
  </si>
  <si>
    <t>316</t>
  </si>
  <si>
    <t>2064</t>
  </si>
  <si>
    <t>337411</t>
  </si>
  <si>
    <t>02/08/2022 01:58 AM</t>
  </si>
  <si>
    <t>8452</t>
  </si>
  <si>
    <t>6415</t>
  </si>
  <si>
    <t>02/11/2022 01:17 PM</t>
  </si>
  <si>
    <t>098317</t>
  </si>
  <si>
    <t>323203</t>
  </si>
  <si>
    <t>8233</t>
  </si>
  <si>
    <t>G1015</t>
  </si>
  <si>
    <t>R&amp;H TRUCKING</t>
  </si>
  <si>
    <t>GO-37</t>
  </si>
  <si>
    <t>02/11/2022 09:28 AM</t>
  </si>
  <si>
    <t>3267</t>
  </si>
  <si>
    <t>3377</t>
  </si>
  <si>
    <t>4504</t>
  </si>
  <si>
    <t>15136</t>
  </si>
  <si>
    <t>02/07/2022 04:19 PM</t>
  </si>
  <si>
    <t>VAN</t>
  </si>
  <si>
    <t>MRX 983</t>
  </si>
  <si>
    <t>NOT READY - LIVE</t>
  </si>
  <si>
    <t>2063</t>
  </si>
  <si>
    <t>3477</t>
  </si>
  <si>
    <t>2072</t>
  </si>
  <si>
    <t>0978</t>
  </si>
  <si>
    <t>09/14/2020 02:14 PM</t>
  </si>
  <si>
    <t>1975532</t>
  </si>
  <si>
    <t>12/07/2020 05:16 PM</t>
  </si>
  <si>
    <t>12/07/2020 10:11 AM</t>
  </si>
  <si>
    <t>YARDR28</t>
  </si>
  <si>
    <t>07/05/2021 08:33 AM</t>
  </si>
  <si>
    <t>Lot H</t>
  </si>
  <si>
    <t>002670</t>
  </si>
  <si>
    <t>07/07/2021 11:24 AM</t>
  </si>
  <si>
    <t>DGP</t>
  </si>
  <si>
    <t>t 814</t>
  </si>
  <si>
    <t>dairy</t>
  </si>
  <si>
    <t>08/04/2021 05:18 PM</t>
  </si>
  <si>
    <t>556474</t>
  </si>
  <si>
    <t>CS05995399</t>
  </si>
  <si>
    <t>08/05/2021 11:20 AM</t>
  </si>
  <si>
    <t>13001 DFA</t>
  </si>
  <si>
    <t>PSAD212731</t>
  </si>
  <si>
    <t>08/05/2021 05:15 PM</t>
  </si>
  <si>
    <t>0000014</t>
  </si>
  <si>
    <t>0</t>
  </si>
  <si>
    <t>08/06/2021 09:45 AM</t>
  </si>
  <si>
    <t>08/06/2021 12:28 PM</t>
  </si>
  <si>
    <t>OE3349</t>
  </si>
  <si>
    <t>R&amp;L</t>
  </si>
  <si>
    <t>20000608106</t>
  </si>
  <si>
    <t>08/06/2021 10:41 AM</t>
  </si>
  <si>
    <t>08/06/2021 11:20 AM</t>
  </si>
  <si>
    <t>141403</t>
  </si>
  <si>
    <t>CORONA TRANSPORT</t>
  </si>
  <si>
    <t>08/06/2021 10:57 AM</t>
  </si>
  <si>
    <t>08/06/2021 12:22 PM</t>
  </si>
  <si>
    <t>859REYNOLD</t>
  </si>
  <si>
    <t>DAIRY</t>
  </si>
  <si>
    <t>08/06/2021 01:42 PM</t>
  </si>
  <si>
    <t>869 REYNOLDS</t>
  </si>
  <si>
    <t>08/07/2021 10:13 AM</t>
  </si>
  <si>
    <t>462 REYNOLD</t>
  </si>
  <si>
    <t>08/07/2021 10:24 AM</t>
  </si>
  <si>
    <t>690 REYNOLD</t>
  </si>
  <si>
    <t>08/07/2021 03:10 PM</t>
  </si>
  <si>
    <t>512 REYNOLD</t>
  </si>
  <si>
    <t>08/07/2021 04:12 PM</t>
  </si>
  <si>
    <t>0928</t>
  </si>
  <si>
    <t>.</t>
  </si>
  <si>
    <t>08/07/2021 08:34 PM</t>
  </si>
  <si>
    <t>546514</t>
  </si>
  <si>
    <t>20007020010</t>
  </si>
  <si>
    <t>08/09/2021 10:38 AM</t>
  </si>
  <si>
    <t>08/09/2021 12:47 PM</t>
  </si>
  <si>
    <t>n/a</t>
  </si>
  <si>
    <t>08/09/2021 10:49 AM</t>
  </si>
  <si>
    <t>04 Ajag</t>
  </si>
  <si>
    <t>Psas0018269</t>
  </si>
  <si>
    <t>08/10/2021 10:04 AM</t>
  </si>
  <si>
    <t>99967MSM</t>
  </si>
  <si>
    <t>08/13/2021 03:53 PM</t>
  </si>
  <si>
    <t>08/09/2021 09:08 AM</t>
  </si>
  <si>
    <t>3007`</t>
  </si>
  <si>
    <t>08/15/2021 02:14 PM</t>
  </si>
  <si>
    <t>08/08/2021 01:07 PM</t>
  </si>
  <si>
    <t>T2 SANDCO</t>
  </si>
  <si>
    <t>Psas0018305</t>
  </si>
  <si>
    <t>08/16/2021 03:33 PM</t>
  </si>
  <si>
    <t>23942</t>
  </si>
  <si>
    <t>15040058</t>
  </si>
  <si>
    <t>08/17/2021 10:15 AM</t>
  </si>
  <si>
    <t>100 KELLER GAIN</t>
  </si>
  <si>
    <t>PSAS0018325</t>
  </si>
  <si>
    <t>08/18/2021 02:19 PM</t>
  </si>
  <si>
    <t>60092 MALGO</t>
  </si>
  <si>
    <t>PSAS0009077</t>
  </si>
  <si>
    <t>08/18/2021 03:08 PM</t>
  </si>
  <si>
    <t>1977 MATHSON</t>
  </si>
  <si>
    <t>PSAS0018323</t>
  </si>
  <si>
    <t>08/18/2021 05:51 PM</t>
  </si>
  <si>
    <t>30891</t>
  </si>
  <si>
    <t>08/19/2021 03:35 PM</t>
  </si>
  <si>
    <t>08/19/2021 03:22 PM</t>
  </si>
  <si>
    <t>P29522 FED EX</t>
  </si>
  <si>
    <t>HUS-182175</t>
  </si>
  <si>
    <t>08/20/2021 09:22 AM</t>
  </si>
  <si>
    <t>P295522 FED EX</t>
  </si>
  <si>
    <t>MTC0160295</t>
  </si>
  <si>
    <t>08/20/2021 09:28 AM</t>
  </si>
  <si>
    <t>u47147 johnson and johnson</t>
  </si>
  <si>
    <t>559048</t>
  </si>
  <si>
    <t>08/26/2021 05:49 PM</t>
  </si>
  <si>
    <t>6197</t>
  </si>
  <si>
    <t>08/28/2021 01:04 AM</t>
  </si>
  <si>
    <t>1189</t>
  </si>
  <si>
    <t>123456</t>
  </si>
  <si>
    <t>08/29/2021 08:10 AM</t>
  </si>
  <si>
    <t>MAIN NOT READY - DROP</t>
  </si>
  <si>
    <t>P35455</t>
  </si>
  <si>
    <t>08/31/2021 10:29 AM</t>
  </si>
  <si>
    <t>08/18/2021 06:02 AM</t>
  </si>
  <si>
    <t>P42270c</t>
  </si>
  <si>
    <t>08/17/2021 06:23 AM</t>
  </si>
  <si>
    <t>609</t>
  </si>
  <si>
    <t>09/03/2021 01:59 PM</t>
  </si>
  <si>
    <t>09/03/2021 09:09 AM</t>
  </si>
  <si>
    <t>T1502</t>
  </si>
  <si>
    <t>Dairy</t>
  </si>
  <si>
    <t>09/05/2021 12:02 AM</t>
  </si>
  <si>
    <t>529490</t>
  </si>
  <si>
    <t>MCKINNEY TRUCKING</t>
  </si>
  <si>
    <t>09/08/2021 01:57 PM</t>
  </si>
  <si>
    <t>DTW</t>
  </si>
  <si>
    <t>4508</t>
  </si>
  <si>
    <t>09/10/2021 05:42 PM</t>
  </si>
  <si>
    <t>DTL</t>
  </si>
  <si>
    <t>09/09/2021 05:07 PM</t>
  </si>
  <si>
    <t>09/14/2021 11:47 PM</t>
  </si>
  <si>
    <t>C29380</t>
  </si>
  <si>
    <t>09/15/2021 08:27 AM</t>
  </si>
  <si>
    <t>09/15/2021 07:56 AM</t>
  </si>
  <si>
    <t>825855</t>
  </si>
  <si>
    <t>09/15/2021 12:34 PM</t>
  </si>
  <si>
    <t>09/14/2021 07:44 PM</t>
  </si>
  <si>
    <t>T-612R/REYNOLDS</t>
  </si>
  <si>
    <t>09/15/2021 01:50 PM</t>
  </si>
  <si>
    <t>258/cross</t>
  </si>
  <si>
    <t>09/15/2021 03:35 PM</t>
  </si>
  <si>
    <t>11HEGO</t>
  </si>
  <si>
    <t>HEGO</t>
  </si>
  <si>
    <t>09/17/2021 12:04 PM</t>
  </si>
  <si>
    <t>6111</t>
  </si>
  <si>
    <t>09/23/2021 06:25 AM</t>
  </si>
  <si>
    <t>09/17/2021 02:40 PM</t>
  </si>
  <si>
    <t>4184</t>
  </si>
  <si>
    <t>09/23/2021 11:27 AM</t>
  </si>
  <si>
    <t>T133</t>
  </si>
  <si>
    <t>09/24/2021 12:58 PM</t>
  </si>
  <si>
    <t>09/24/2021 04:49 PM</t>
  </si>
  <si>
    <t>82</t>
  </si>
  <si>
    <t>09/26/2021 12:23 PM</t>
  </si>
  <si>
    <t>8159</t>
  </si>
  <si>
    <t>09/27/2021 12:51 AM</t>
  </si>
  <si>
    <t>09/26/2021 11:29 PM</t>
  </si>
  <si>
    <t>5108</t>
  </si>
  <si>
    <t>09/28/2021 08:18 AM</t>
  </si>
  <si>
    <t>09/27/2021 10:25 PM</t>
  </si>
  <si>
    <t>A135</t>
  </si>
  <si>
    <t>ATS LOGISTICS SERVICE, INC</t>
  </si>
  <si>
    <t>09/30/2021 01:41 PM</t>
  </si>
  <si>
    <t>71915</t>
  </si>
  <si>
    <t>10/01/2021 03:03 AM</t>
  </si>
  <si>
    <t>Lot F</t>
  </si>
  <si>
    <t>09/29/2021 04:21 PM</t>
  </si>
  <si>
    <t>3036</t>
  </si>
  <si>
    <t>TCOM</t>
  </si>
  <si>
    <t>NO PO CLEANING CHEM</t>
  </si>
  <si>
    <t>10/02/2021 04:01 AM</t>
  </si>
  <si>
    <t>Lot D</t>
  </si>
  <si>
    <t>09/30/2021 04:55 PM</t>
  </si>
  <si>
    <t>W20813</t>
  </si>
  <si>
    <t>10/03/2021 03:15 AM</t>
  </si>
  <si>
    <t>10/01/2021 03:49 PM</t>
  </si>
  <si>
    <t>t-881/reynolds</t>
  </si>
  <si>
    <t>10/04/2021 05:20 PM</t>
  </si>
  <si>
    <t>854 REYNOLDS</t>
  </si>
  <si>
    <t>10/06/2021 12:51 PM</t>
  </si>
  <si>
    <t>302*</t>
  </si>
  <si>
    <t>10/09/2021 02:10 PM</t>
  </si>
  <si>
    <t>10/10/2021 11:25 AM</t>
  </si>
  <si>
    <t>5316</t>
  </si>
  <si>
    <t>10/10/2021 12:34 PM</t>
  </si>
  <si>
    <t>09/02/2021 03:07 PM</t>
  </si>
  <si>
    <t>AREA LOGISTICS</t>
  </si>
  <si>
    <t>10/10/2021 03:35 PM</t>
  </si>
  <si>
    <t>PRODUCE-GI-13</t>
  </si>
  <si>
    <t>MSKU 7423334</t>
  </si>
  <si>
    <t>10/11/2021 09:38 AM</t>
  </si>
  <si>
    <t>08/18/2021 01:47 AM</t>
  </si>
  <si>
    <t>3330</t>
  </si>
  <si>
    <t>10/11/2021 09:11 PM</t>
  </si>
  <si>
    <t>ORL</t>
  </si>
  <si>
    <t>10/11/2021 04:29 PM</t>
  </si>
  <si>
    <t>845</t>
  </si>
  <si>
    <t>10/15/2021 11:23 PM</t>
  </si>
  <si>
    <t>3533</t>
  </si>
  <si>
    <t>10/21/2021 07:07 PM</t>
  </si>
  <si>
    <t>FVL</t>
  </si>
  <si>
    <t>10/01/2021 08:57 PM</t>
  </si>
  <si>
    <t>TYARD05</t>
  </si>
  <si>
    <t>10/23/2021 10:49 PM</t>
  </si>
  <si>
    <t>SVL</t>
  </si>
  <si>
    <t>FM19006</t>
  </si>
  <si>
    <t>10/25/2021 11:19 AM</t>
  </si>
  <si>
    <t>1440</t>
  </si>
  <si>
    <t>10/27/2021 02:42 PM</t>
  </si>
  <si>
    <t>10/01/2021 04:08 PM</t>
  </si>
  <si>
    <t>4403</t>
  </si>
  <si>
    <t>10/28/2021 07:01 PM</t>
  </si>
  <si>
    <t>06/24/2021 09:58 PM</t>
  </si>
  <si>
    <t>1098R</t>
  </si>
  <si>
    <t>10/29/2021 10:59 AM</t>
  </si>
  <si>
    <t>1811</t>
  </si>
  <si>
    <t>10/30/2021 08:49 AM</t>
  </si>
  <si>
    <t>43</t>
  </si>
  <si>
    <t>psas0018746</t>
  </si>
  <si>
    <t>10/31/2021 07:31 PM</t>
  </si>
  <si>
    <t>316-ALVIDREZ</t>
  </si>
  <si>
    <t>PSAS0018747</t>
  </si>
  <si>
    <t>11/01/2021 04:50 AM</t>
  </si>
  <si>
    <t>209/ CROSS</t>
  </si>
  <si>
    <t>11/01/2021 11:43 AM</t>
  </si>
  <si>
    <t>272</t>
  </si>
  <si>
    <t>AARON FOWENS INC.</t>
  </si>
  <si>
    <t>PSAS0018758</t>
  </si>
  <si>
    <t>11/02/2021 07:49 PM</t>
  </si>
  <si>
    <t>248-AARON TRANSPORT</t>
  </si>
  <si>
    <t>PSAS0018760</t>
  </si>
  <si>
    <t>11/03/2021 01:14 AM</t>
  </si>
  <si>
    <t>2005</t>
  </si>
  <si>
    <t>11/03/2021 12:55 PM</t>
  </si>
  <si>
    <t>08/31/2021 02:02 PM</t>
  </si>
  <si>
    <t>T180</t>
  </si>
  <si>
    <t>11/05/2021 06:54 PM</t>
  </si>
  <si>
    <t>531232</t>
  </si>
  <si>
    <t>11/06/2021 08:43 AM</t>
  </si>
  <si>
    <t>1045</t>
  </si>
  <si>
    <t>11/07/2021 05:00 AM</t>
  </si>
  <si>
    <t>11/05/2021 07:50 PM</t>
  </si>
  <si>
    <t>881</t>
  </si>
  <si>
    <t>11/07/2021 11:46 AM</t>
  </si>
  <si>
    <t>1478</t>
  </si>
  <si>
    <t>11/09/2021 02:04 PM</t>
  </si>
  <si>
    <t>Lot C</t>
  </si>
  <si>
    <t>11/08/2021 03:16 PM</t>
  </si>
  <si>
    <t>009962</t>
  </si>
  <si>
    <t>CCC TRANSPORT</t>
  </si>
  <si>
    <t>11/09/2021 06:05 PM</t>
  </si>
  <si>
    <t>DTD</t>
  </si>
  <si>
    <t>71903</t>
  </si>
  <si>
    <t>TCT TRUCKING</t>
  </si>
  <si>
    <t>11/10/2021 07:15 PM</t>
  </si>
  <si>
    <t>Lot K</t>
  </si>
  <si>
    <t>Construction 36</t>
  </si>
  <si>
    <t>11/12/2021 10:41 PM</t>
  </si>
  <si>
    <t>Lot B</t>
  </si>
  <si>
    <t>8507</t>
  </si>
  <si>
    <t>11/14/2021 09:42 AM</t>
  </si>
  <si>
    <t>t-516</t>
  </si>
  <si>
    <t>11/16/2021 12:04 AM</t>
  </si>
  <si>
    <t>msmu5236438</t>
  </si>
  <si>
    <t>332212</t>
  </si>
  <si>
    <t>11/16/2021 01:03 AM</t>
  </si>
  <si>
    <t>SEASONAL NOT READY - DROP</t>
  </si>
  <si>
    <t>4202</t>
  </si>
  <si>
    <t>11/17/2021 04:40 PM</t>
  </si>
  <si>
    <t>11/14/2021 02:33 PM</t>
  </si>
  <si>
    <t>53r02031</t>
  </si>
  <si>
    <t>DFW HOT SHOT</t>
  </si>
  <si>
    <t>11/17/2021 09:21 PM</t>
  </si>
  <si>
    <t>PONU 0546384</t>
  </si>
  <si>
    <t>11/18/2021 04:59 AM</t>
  </si>
  <si>
    <t>08/17/2021 07:51 PM</t>
  </si>
  <si>
    <t>CAAU 644058 3</t>
  </si>
  <si>
    <t>11/19/2021 06:36 AM</t>
  </si>
  <si>
    <t>08/23/2021 06:57 PM</t>
  </si>
  <si>
    <t>11/20/2021 08:27 AM</t>
  </si>
  <si>
    <t>794</t>
  </si>
  <si>
    <t>psas0018873</t>
  </si>
  <si>
    <t>11/21/2021 10:26 PM</t>
  </si>
  <si>
    <t>ND35660</t>
  </si>
  <si>
    <t>11/23/2021 06:35 AM</t>
  </si>
  <si>
    <t>1028</t>
  </si>
  <si>
    <t>11/26/2021 05:16 AM</t>
  </si>
  <si>
    <t>1744</t>
  </si>
  <si>
    <t>11/26/2021 05:49 AM</t>
  </si>
  <si>
    <t>11/18/2021 09:18 AM</t>
  </si>
  <si>
    <t>53s0067</t>
  </si>
  <si>
    <t>12/01/2021 12:34 PM</t>
  </si>
  <si>
    <t>11/30/2021 03:11 PM</t>
  </si>
  <si>
    <t>HYT42</t>
  </si>
  <si>
    <t>12/02/2021 03:03 PM</t>
  </si>
  <si>
    <t>8491</t>
  </si>
  <si>
    <t>12/07/2021 06:18 AM</t>
  </si>
  <si>
    <t>12/07/2021 04:33 AM</t>
  </si>
  <si>
    <t>HYT55</t>
  </si>
  <si>
    <t>12/09/2021 02:24 AM</t>
  </si>
  <si>
    <t>DTE</t>
  </si>
  <si>
    <t>7106</t>
  </si>
  <si>
    <t>12/09/2021 02:59 AM</t>
  </si>
  <si>
    <t>12/09/2021 02:56 AM</t>
  </si>
  <si>
    <t>8690</t>
  </si>
  <si>
    <t>12/09/2021 10:32 PM</t>
  </si>
  <si>
    <t>12/09/2021 10:31 AM</t>
  </si>
  <si>
    <t>9169</t>
  </si>
  <si>
    <t>12/11/2021 10:53 AM</t>
  </si>
  <si>
    <t>12/07/2021 01:30 PM</t>
  </si>
  <si>
    <t>1044</t>
  </si>
  <si>
    <t>12/11/2021 11:51 AM</t>
  </si>
  <si>
    <t>12/10/2021 03:43 PM</t>
  </si>
  <si>
    <t>8438</t>
  </si>
  <si>
    <t>12/12/2021 06:04 AM</t>
  </si>
  <si>
    <t>11/28/2021 11:51 AM</t>
  </si>
  <si>
    <t>12/13/2021 08:41 PM</t>
  </si>
  <si>
    <t>11/01/2021 09:07 PM</t>
  </si>
  <si>
    <t>53P1466</t>
  </si>
  <si>
    <t>12/15/2021 04:14 PM</t>
  </si>
  <si>
    <t>2448</t>
  </si>
  <si>
    <t>12/18/2021 08:47 AM</t>
  </si>
  <si>
    <t>12/16/2021 02:15 PM</t>
  </si>
  <si>
    <t>t226058</t>
  </si>
  <si>
    <t>12/18/2021 08:58 AM</t>
  </si>
  <si>
    <t>12/17/2021 06:39 PM</t>
  </si>
  <si>
    <t>2240</t>
  </si>
  <si>
    <t>12/18/2021 09:07 AM</t>
  </si>
  <si>
    <t>12/14/2021 10:44 PM</t>
  </si>
  <si>
    <t>4138</t>
  </si>
  <si>
    <t>12/19/2021 10:26 PM</t>
  </si>
  <si>
    <t>PRODUCE-GI-04</t>
  </si>
  <si>
    <t>4044</t>
  </si>
  <si>
    <t>AL TRUCKING</t>
  </si>
  <si>
    <t>12/20/2021 01:26 PM</t>
  </si>
  <si>
    <t>r5190342</t>
  </si>
  <si>
    <t>12/20/2021 10:28 PM</t>
  </si>
  <si>
    <t>12/20/2021 07:27 PM</t>
  </si>
  <si>
    <t>1861</t>
  </si>
  <si>
    <t>12/21/2021 09:46 AM</t>
  </si>
  <si>
    <t>12/20/2021 06:20 PM</t>
  </si>
  <si>
    <t>4254027</t>
  </si>
  <si>
    <t>12/21/2021 10:56 AM</t>
  </si>
  <si>
    <t>12/14/2021 03:11 AM</t>
  </si>
  <si>
    <t>TA144614</t>
  </si>
  <si>
    <t>12/21/2021 04:04 PM</t>
  </si>
  <si>
    <t>ORO</t>
  </si>
  <si>
    <t>12/21/2021 04:02 PM</t>
  </si>
  <si>
    <t>3907</t>
  </si>
  <si>
    <t>12/24/2021 09:21 AM</t>
  </si>
  <si>
    <t>1403</t>
  </si>
  <si>
    <t>milk</t>
  </si>
  <si>
    <t>12/24/2021 12:18 PM</t>
  </si>
  <si>
    <t>U91204/MILLENNIUM</t>
  </si>
  <si>
    <t>12/27/2021 12:32 PM</t>
  </si>
  <si>
    <t>12/23/2021 07:58 AM</t>
  </si>
  <si>
    <t>535CINDY</t>
  </si>
  <si>
    <t>CINDYS LOGISTICS</t>
  </si>
  <si>
    <t>12/28/2021 04:06 AM</t>
  </si>
  <si>
    <t>12/28/2021 03:36 AM</t>
  </si>
  <si>
    <t>271952</t>
  </si>
  <si>
    <t>12/29/2021 07:11 AM</t>
  </si>
  <si>
    <t>174640</t>
  </si>
  <si>
    <t>12/29/2021 11:39 AM</t>
  </si>
  <si>
    <t>CROSS</t>
  </si>
  <si>
    <t>12/30/2021 12:02 AM</t>
  </si>
  <si>
    <t>11/09/2021 11:47 AM</t>
  </si>
  <si>
    <t>4039</t>
  </si>
  <si>
    <t>12/31/2021 11:15 AM</t>
  </si>
  <si>
    <t>DPO</t>
  </si>
  <si>
    <t>3977</t>
  </si>
  <si>
    <t>12/31/2021 11:48 AM</t>
  </si>
  <si>
    <t>3738</t>
  </si>
  <si>
    <t>01/03/2022 08:18 AM</t>
  </si>
  <si>
    <t>248 ARRONS</t>
  </si>
  <si>
    <t>01/04/2022 12:31 AM</t>
  </si>
  <si>
    <t>12/29/2021 07:28 AM</t>
  </si>
  <si>
    <t>2855</t>
  </si>
  <si>
    <t>01/04/2022 07:03 AM</t>
  </si>
  <si>
    <t>8470</t>
  </si>
  <si>
    <t>01/05/2022 09:05 AM</t>
  </si>
  <si>
    <t>01/05/2022 07:37 AM</t>
  </si>
  <si>
    <t>4778</t>
  </si>
  <si>
    <t>01/05/2022 11:15 AM</t>
  </si>
  <si>
    <t>01/04/2022 05:41 AM</t>
  </si>
  <si>
    <t>3741</t>
  </si>
  <si>
    <t>01/05/2022 12:39 PM</t>
  </si>
  <si>
    <t>2500</t>
  </si>
  <si>
    <t>01/06/2022 02:19 AM</t>
  </si>
  <si>
    <t>4566</t>
  </si>
  <si>
    <t>01/06/2022 03:36 AM</t>
  </si>
  <si>
    <t>DTR</t>
  </si>
  <si>
    <t>1978</t>
  </si>
  <si>
    <t>01/06/2022 04:05 AM</t>
  </si>
  <si>
    <t>01/05/2022 12:59 PM</t>
  </si>
  <si>
    <t>7008</t>
  </si>
  <si>
    <t>RuleNotWorking</t>
  </si>
  <si>
    <t>01/06/2022 03:07 PM</t>
  </si>
  <si>
    <t>01/06/2022 04:55 PM</t>
  </si>
  <si>
    <t>01/06/2022 04:59 PM</t>
  </si>
  <si>
    <t>P44279C</t>
  </si>
  <si>
    <t>01/06/2022 09:02 PM</t>
  </si>
  <si>
    <t>01/05/2022 07:15 AM</t>
  </si>
  <si>
    <t>4007</t>
  </si>
  <si>
    <t>01/07/2022 01:29 AM</t>
  </si>
  <si>
    <t>01/02/2022 08:37 PM</t>
  </si>
  <si>
    <t>3504</t>
  </si>
  <si>
    <t>01/07/2022 07:34 AM</t>
  </si>
  <si>
    <t>TRP</t>
  </si>
  <si>
    <t>01/05/2022 04:51 AM</t>
  </si>
  <si>
    <t>12013</t>
  </si>
  <si>
    <t>01/07/2022 07:31 PM</t>
  </si>
  <si>
    <t>01/06/2022 02:31 PM</t>
  </si>
  <si>
    <t>4395</t>
  </si>
  <si>
    <t>01/07/2022 09:49 PM</t>
  </si>
  <si>
    <t>01/05/2022 06:05 PM</t>
  </si>
  <si>
    <t>23697</t>
  </si>
  <si>
    <t>HIGHWAY TRANSPORT</t>
  </si>
  <si>
    <t>01/08/2022 01:24 AM</t>
  </si>
  <si>
    <t>JL038534</t>
  </si>
  <si>
    <t>01/08/2022 09:16 AM</t>
  </si>
  <si>
    <t>01/07/2022 09:47 AM</t>
  </si>
  <si>
    <t>8273</t>
  </si>
  <si>
    <t>01/08/2022 12:28 PM</t>
  </si>
  <si>
    <t>01/08/2022 12:43 AM</t>
  </si>
  <si>
    <t>5091</t>
  </si>
  <si>
    <t>01/09/2022 08:11 PM</t>
  </si>
  <si>
    <t>T531</t>
  </si>
  <si>
    <t>01/10/2022 11:21 AM</t>
  </si>
  <si>
    <t>TANKERS</t>
  </si>
  <si>
    <t>3442</t>
  </si>
  <si>
    <t>01/10/2022 02:34 PM</t>
  </si>
  <si>
    <t>BTP</t>
  </si>
  <si>
    <t>Cf212</t>
  </si>
  <si>
    <t>01/11/2022 10:21 AM</t>
  </si>
  <si>
    <t>01/07/2022 03:05 AM</t>
  </si>
  <si>
    <t>1230</t>
  </si>
  <si>
    <t>01/11/2022 05:13 PM</t>
  </si>
  <si>
    <t>HYT08</t>
  </si>
  <si>
    <t>01/11/2022 08:17 PM</t>
  </si>
  <si>
    <t>8123</t>
  </si>
  <si>
    <t>01/11/2022 10:27 PM</t>
  </si>
  <si>
    <t>01/11/2022 12:08 AM</t>
  </si>
  <si>
    <t>01/12/2022 03:02 PM</t>
  </si>
  <si>
    <t>294895</t>
  </si>
  <si>
    <t>01/12/2022 10:45 PM</t>
  </si>
  <si>
    <t>swfz504616</t>
  </si>
  <si>
    <t>01/12/2022 10:49 PM</t>
  </si>
  <si>
    <t>01/12/2022 01:36 PM</t>
  </si>
  <si>
    <t>1105</t>
  </si>
  <si>
    <t>HBC</t>
  </si>
  <si>
    <t>01/13/2022 01:16 AM</t>
  </si>
  <si>
    <t>01/12/2022 11:42 AM</t>
  </si>
  <si>
    <t>3269</t>
  </si>
  <si>
    <t>01/13/2022 05:01 AM</t>
  </si>
  <si>
    <t>7017</t>
  </si>
  <si>
    <t>01/13/2022 08:59 AM</t>
  </si>
  <si>
    <t>CF230</t>
  </si>
  <si>
    <t>CALIFORNIA FREIGHT</t>
  </si>
  <si>
    <t>01/13/2022 09:11 AM</t>
  </si>
  <si>
    <t>1839</t>
  </si>
  <si>
    <t>01/13/2022 10:49 AM</t>
  </si>
  <si>
    <t>01/10/2022 11:26 PM</t>
  </si>
  <si>
    <t>T128</t>
  </si>
  <si>
    <t>01/13/2022 07:58 PM</t>
  </si>
  <si>
    <t>4476</t>
  </si>
  <si>
    <t>01/14/2022 09:42 AM</t>
  </si>
  <si>
    <t>DTB</t>
  </si>
  <si>
    <t>01/14/2022 07:24 AM</t>
  </si>
  <si>
    <t>543614</t>
  </si>
  <si>
    <t>AVERITT EXPRESS</t>
  </si>
  <si>
    <t>01/14/2022 02:55 PM</t>
  </si>
  <si>
    <t>01/05/2022 10:42 AM</t>
  </si>
  <si>
    <t>4249</t>
  </si>
  <si>
    <t>01/14/2022 03:57 PM</t>
  </si>
  <si>
    <t>379241</t>
  </si>
  <si>
    <t>01/14/2022 04:50 PM</t>
  </si>
  <si>
    <t>4393</t>
  </si>
  <si>
    <t>01/14/2022 04:55 PM</t>
  </si>
  <si>
    <t>Lot G</t>
  </si>
  <si>
    <t>01/13/2022 07:47 AM</t>
  </si>
  <si>
    <t>4252</t>
  </si>
  <si>
    <t>01/16/2022 08:05 AM</t>
  </si>
  <si>
    <t>01/10/2022 03:00 AM</t>
  </si>
  <si>
    <t>1758</t>
  </si>
  <si>
    <t>01/16/2022 08:55 AM</t>
  </si>
  <si>
    <t>Lot J</t>
  </si>
  <si>
    <t>01/14/2022 07:51 PM</t>
  </si>
  <si>
    <t>1229 CROSS</t>
  </si>
  <si>
    <t>01/16/2022 11:46 AM</t>
  </si>
  <si>
    <t>6027</t>
  </si>
  <si>
    <t>01/17/2022 01:38 AM</t>
  </si>
  <si>
    <t>01/05/2022 10:10 PM</t>
  </si>
  <si>
    <t>676091</t>
  </si>
  <si>
    <t>01/17/2022 06:16 AM</t>
  </si>
  <si>
    <t>3944</t>
  </si>
  <si>
    <t>01/18/2022 10:21 AM</t>
  </si>
  <si>
    <t>01/17/2022 05:17 AM</t>
  </si>
  <si>
    <t>7025</t>
  </si>
  <si>
    <t>01/18/2022 01:08 PM</t>
  </si>
  <si>
    <t>282516</t>
  </si>
  <si>
    <t>01/18/2022 06:33 PM</t>
  </si>
  <si>
    <t>01/17/2022 02:51 PM</t>
  </si>
  <si>
    <t>576958</t>
  </si>
  <si>
    <t>01/19/2022 07:12 AM</t>
  </si>
  <si>
    <t>ORP</t>
  </si>
  <si>
    <t>53589</t>
  </si>
  <si>
    <t>01/19/2022 02:05 PM</t>
  </si>
  <si>
    <t>33414</t>
  </si>
  <si>
    <t>01/20/2022 02:16 AM</t>
  </si>
  <si>
    <t>01/19/2022 05:55 PM</t>
  </si>
  <si>
    <t>8221</t>
  </si>
  <si>
    <t>01/20/2022 11:29 AM</t>
  </si>
  <si>
    <t>01/20/2022 04:21 AM</t>
  </si>
  <si>
    <t>294437</t>
  </si>
  <si>
    <t>01/20/2022 01:57 PM</t>
  </si>
  <si>
    <t>288693F</t>
  </si>
  <si>
    <t>01/20/2022 05:50 PM</t>
  </si>
  <si>
    <t>Lot E</t>
  </si>
  <si>
    <t>01/19/2022 10:08 AM</t>
  </si>
  <si>
    <t>032799</t>
  </si>
  <si>
    <t>01/21/2022 10:39 AM</t>
  </si>
  <si>
    <t>01/21/2022 10:37 AM</t>
  </si>
  <si>
    <t>JBHZ098331</t>
  </si>
  <si>
    <t>01/22/2022 01:50 AM</t>
  </si>
  <si>
    <t>01/21/2022 03:21 PM</t>
  </si>
  <si>
    <t>3236</t>
  </si>
  <si>
    <t>01/22/2022 03:36 AM</t>
  </si>
  <si>
    <t>01/22/2022 12:52 AM</t>
  </si>
  <si>
    <t>RED STAG</t>
  </si>
  <si>
    <t>01/22/2022 09:41 AM</t>
  </si>
  <si>
    <t>01445</t>
  </si>
  <si>
    <t>01/22/2022 04:59 PM</t>
  </si>
  <si>
    <t>01/21/2022 11:34 AM</t>
  </si>
  <si>
    <t>2779</t>
  </si>
  <si>
    <t>01/23/2022 05:13 AM</t>
  </si>
  <si>
    <t>HYT14</t>
  </si>
  <si>
    <t>01/23/2022 05:36 AM</t>
  </si>
  <si>
    <t>1194</t>
  </si>
  <si>
    <t>01/23/2022 04:42 PM</t>
  </si>
  <si>
    <t>01/23/2022 10:13 AM</t>
  </si>
  <si>
    <t>083322</t>
  </si>
  <si>
    <t>01/24/2022 07:29 AM</t>
  </si>
  <si>
    <t>3573</t>
  </si>
  <si>
    <t>01/25/2022 01:15 AM</t>
  </si>
  <si>
    <t>DGO</t>
  </si>
  <si>
    <t>01/24/2022 11:19 PM</t>
  </si>
  <si>
    <t>33992</t>
  </si>
  <si>
    <t>01/25/2022 01:26 AM</t>
  </si>
  <si>
    <t>01/24/2022 05:17 PM</t>
  </si>
  <si>
    <t>2576</t>
  </si>
  <si>
    <t>01/25/2022 11:30 AM</t>
  </si>
  <si>
    <t>Lot A</t>
  </si>
  <si>
    <t>t692*</t>
  </si>
  <si>
    <t>01/25/2022 06:22 PM</t>
  </si>
  <si>
    <t>2746</t>
  </si>
  <si>
    <t>01/26/2022 01:42 AM</t>
  </si>
  <si>
    <t>352</t>
  </si>
  <si>
    <t>01/22/2022 08:57 PM</t>
  </si>
  <si>
    <t>PTLZ202298</t>
  </si>
  <si>
    <t>01/26/2022 03:03 AM</t>
  </si>
  <si>
    <t>01/25/2022 12:38 PM</t>
  </si>
  <si>
    <t>32299</t>
  </si>
  <si>
    <t>K7 EXPRESS</t>
  </si>
  <si>
    <t>*</t>
  </si>
  <si>
    <t>01/26/2022 09:46 AM</t>
  </si>
  <si>
    <t>Ecom-GI-03</t>
  </si>
  <si>
    <t>LONGHORN</t>
  </si>
  <si>
    <t>01/26/2022 11:08 AM</t>
  </si>
  <si>
    <t>GO-53</t>
  </si>
  <si>
    <t>01/26/2022 07:25 AM</t>
  </si>
  <si>
    <t>4380</t>
  </si>
  <si>
    <t>01/26/2022 12:25 PM</t>
  </si>
  <si>
    <t>01/26/2022 01:07 PM</t>
  </si>
  <si>
    <t>Ecom-GI-01</t>
  </si>
  <si>
    <t>HYT43</t>
  </si>
  <si>
    <t>01/26/2022 01:11 PM</t>
  </si>
  <si>
    <t>661805</t>
  </si>
  <si>
    <t>01/26/2022 01:14 PM</t>
  </si>
  <si>
    <t>01/26/2022 07:10 AM</t>
  </si>
  <si>
    <t>1700068</t>
  </si>
  <si>
    <t>01/26/2022 01:15 PM</t>
  </si>
  <si>
    <t>Ecom-GI-02</t>
  </si>
  <si>
    <t>4321</t>
  </si>
  <si>
    <t>01/19/2022 07:05 PM</t>
  </si>
  <si>
    <t>280</t>
  </si>
  <si>
    <t>@</t>
  </si>
  <si>
    <t>01/26/2022 06:06 PM</t>
  </si>
  <si>
    <t>2451</t>
  </si>
  <si>
    <t>01/27/2022 08:33 AM</t>
  </si>
  <si>
    <t>664110</t>
  </si>
  <si>
    <t>01/27/2022 09:11 AM</t>
  </si>
  <si>
    <t>01/26/2022 04:26 PM</t>
  </si>
  <si>
    <t>7011</t>
  </si>
  <si>
    <t>01/27/2022 09:20 AM</t>
  </si>
  <si>
    <t>HYT46</t>
  </si>
  <si>
    <t>01/27/2022 09:42 AM</t>
  </si>
  <si>
    <t>1196</t>
  </si>
  <si>
    <t>01/27/2022 05:12 PM</t>
  </si>
  <si>
    <t>01/27/2022 10:14 AM</t>
  </si>
  <si>
    <t>281919</t>
  </si>
  <si>
    <t>01/27/2022 05:16 PM</t>
  </si>
  <si>
    <t>01/26/2022 03:23 PM</t>
  </si>
  <si>
    <t>9214</t>
  </si>
  <si>
    <t>PPGC</t>
  </si>
  <si>
    <t>01/27/2022 06:36 PM</t>
  </si>
  <si>
    <t>01/15/2022 12:48 AM</t>
  </si>
  <si>
    <t>12025</t>
  </si>
  <si>
    <t>01/28/2022 03:01 AM</t>
  </si>
  <si>
    <t>01/27/2022 11:47 AM</t>
  </si>
  <si>
    <t>3378</t>
  </si>
  <si>
    <t>01/28/2022 09:04 AM</t>
  </si>
  <si>
    <t>01/20/2022 11:45 AM</t>
  </si>
  <si>
    <t>3955</t>
  </si>
  <si>
    <t>01/23/2022 06:58 PM</t>
  </si>
  <si>
    <t>098419</t>
  </si>
  <si>
    <t>01/28/2022 09:56 AM</t>
  </si>
  <si>
    <t>01/27/2022 12:38 PM</t>
  </si>
  <si>
    <t>263451*N</t>
  </si>
  <si>
    <t>295769</t>
  </si>
  <si>
    <t>01/28/2022 10:01 AM</t>
  </si>
  <si>
    <t>829</t>
  </si>
  <si>
    <t>jbhz675302</t>
  </si>
  <si>
    <t>01/28/2022 11:26 AM</t>
  </si>
  <si>
    <t>01/27/2022 10:48 PM</t>
  </si>
  <si>
    <t>flatbed</t>
  </si>
  <si>
    <t>Psai195483</t>
  </si>
  <si>
    <t>01/28/2022 12:38 PM</t>
  </si>
  <si>
    <t>8339</t>
  </si>
  <si>
    <t>01/28/2022 05:50 PM</t>
  </si>
  <si>
    <t>DCL</t>
  </si>
  <si>
    <t>01/27/2022 08:38 PM</t>
  </si>
  <si>
    <t>098293</t>
  </si>
  <si>
    <t>01/29/2022 06:01 AM</t>
  </si>
  <si>
    <t>098278</t>
  </si>
  <si>
    <t>01/29/2022 06:06 AM</t>
  </si>
  <si>
    <t>Lot L</t>
  </si>
  <si>
    <t>01/28/2022 02:26 PM</t>
  </si>
  <si>
    <t>786 One Transport</t>
  </si>
  <si>
    <t>01/29/2022 11:02 AM</t>
  </si>
  <si>
    <t>GO-51</t>
  </si>
  <si>
    <t>01/29/2022 06:31 AM</t>
  </si>
  <si>
    <t>1281</t>
  </si>
  <si>
    <t>01/29/2022 11:28 AM</t>
  </si>
  <si>
    <t>01/28/2022 06:27 PM</t>
  </si>
  <si>
    <t>GT003163</t>
  </si>
  <si>
    <t>01/29/2022 12:30 PM</t>
  </si>
  <si>
    <t>ETP4</t>
  </si>
  <si>
    <t>01/29/2022 02:24 PM</t>
  </si>
  <si>
    <t>DTZ</t>
  </si>
  <si>
    <t>SWFZ549001</t>
  </si>
  <si>
    <t>01/29/2022 05:52 PM</t>
  </si>
  <si>
    <t>01/28/2022 05:05 PM</t>
  </si>
  <si>
    <t>1110</t>
  </si>
  <si>
    <t>BYNUM</t>
  </si>
  <si>
    <t>01/29/2022 07:28 PM</t>
  </si>
  <si>
    <t>12002</t>
  </si>
  <si>
    <t>01/29/2022 07:34 PM</t>
  </si>
  <si>
    <t>01/29/2022 12:06 PM</t>
  </si>
  <si>
    <t>jr135148</t>
  </si>
  <si>
    <t>BOWMAN</t>
  </si>
  <si>
    <t>01/29/2022 10:26 PM</t>
  </si>
  <si>
    <t>01/29/2022 12:13 PM</t>
  </si>
  <si>
    <t>2960</t>
  </si>
  <si>
    <t>01/30/2022 12:19 AM</t>
  </si>
  <si>
    <t>01/13/2022 12:36 PM</t>
  </si>
  <si>
    <t>4802</t>
  </si>
  <si>
    <t>01/30/2022 04:48 AM</t>
  </si>
  <si>
    <t>2695</t>
  </si>
  <si>
    <t>01/30/2022 01:16 PM</t>
  </si>
  <si>
    <t>2678</t>
  </si>
  <si>
    <t>01/30/2022 01:20 PM</t>
  </si>
  <si>
    <t>2886</t>
  </si>
  <si>
    <t>01/30/2022 03:06 PM</t>
  </si>
  <si>
    <t>01/30/2022 11:50 AM</t>
  </si>
  <si>
    <t>53427</t>
  </si>
  <si>
    <t>01/30/2022 07:44 PM</t>
  </si>
  <si>
    <t>01/28/2022 03:24 PM</t>
  </si>
  <si>
    <t>3009</t>
  </si>
  <si>
    <t>01/30/2022 10:43 PM</t>
  </si>
  <si>
    <t>DTS</t>
  </si>
  <si>
    <t>01/29/2022 10:49 PM</t>
  </si>
  <si>
    <t>3096</t>
  </si>
  <si>
    <t>01/31/2022 01:06 AM</t>
  </si>
  <si>
    <t>01/30/2022 06:23 PM</t>
  </si>
  <si>
    <t>3451</t>
  </si>
  <si>
    <t>01/31/2022 02:36 AM</t>
  </si>
  <si>
    <t>01/30/2022 11:49 PM</t>
  </si>
  <si>
    <t>jbhz667841</t>
  </si>
  <si>
    <t>01/31/2022 05:51 AM</t>
  </si>
  <si>
    <t>01/24/2022 04:59 PM</t>
  </si>
  <si>
    <t>2821</t>
  </si>
  <si>
    <t>01/31/2022 08:39 AM</t>
  </si>
  <si>
    <t>01/31/2022 03:31 AM</t>
  </si>
  <si>
    <t>4089</t>
  </si>
  <si>
    <t>01/31/2022 08:53 AM</t>
  </si>
  <si>
    <t>01/11/2022 02:27 PM</t>
  </si>
  <si>
    <t>2606</t>
  </si>
  <si>
    <t>01/31/2022 09:55 AM</t>
  </si>
  <si>
    <t>01/31/2022 06:51 AM</t>
  </si>
  <si>
    <t>3766</t>
  </si>
  <si>
    <t>01/31/2022 10:50 AM</t>
  </si>
  <si>
    <t>53r10020</t>
  </si>
  <si>
    <t>01/31/2022 10:58 AM</t>
  </si>
  <si>
    <t>DGR</t>
  </si>
  <si>
    <t>5389</t>
  </si>
  <si>
    <t>01/31/2022 11:30 AM</t>
  </si>
  <si>
    <t>4801</t>
  </si>
  <si>
    <t>01/31/2022 11:40 AM</t>
  </si>
  <si>
    <t>01/23/2022 02:20 PM</t>
  </si>
  <si>
    <t>2321</t>
  </si>
  <si>
    <t>01/31/2022 03:13 PM</t>
  </si>
  <si>
    <t>11/05/2021 11:09 AM</t>
  </si>
  <si>
    <t>4951</t>
  </si>
  <si>
    <t>01/31/2022 05:17 PM</t>
  </si>
  <si>
    <t>6471</t>
  </si>
  <si>
    <t>01/31/2022 06:49 PM</t>
  </si>
  <si>
    <t>01/25/2022 11:43 PM</t>
  </si>
  <si>
    <t>53196</t>
  </si>
  <si>
    <t>01/31/2022 08:58 PM</t>
  </si>
  <si>
    <t>DCP</t>
  </si>
  <si>
    <t>12/03/2021 03:06 PM</t>
  </si>
  <si>
    <t>3301</t>
  </si>
  <si>
    <t>01/31/2022 09:59 PM</t>
  </si>
  <si>
    <t>3461</t>
  </si>
  <si>
    <t>01/31/2022 11:31 PM</t>
  </si>
  <si>
    <t>01/31/2022 02:51 AM</t>
  </si>
  <si>
    <t>02/01/2022 01:25 AM</t>
  </si>
  <si>
    <t>01/15/2022 11:22 AM</t>
  </si>
  <si>
    <t>P5190771</t>
  </si>
  <si>
    <t>02/01/2022 02:18 AM</t>
  </si>
  <si>
    <t>01/31/2022 04:44 PM</t>
  </si>
  <si>
    <t>7018</t>
  </si>
  <si>
    <t>02/01/2022 08:03 AM</t>
  </si>
  <si>
    <t>1069</t>
  </si>
  <si>
    <t>02/01/2022 09:18 AM</t>
  </si>
  <si>
    <t>02/01/2022 04:12 AM</t>
  </si>
  <si>
    <t>3743</t>
  </si>
  <si>
    <t>02/01/2022 09:46 AM</t>
  </si>
  <si>
    <t>839095</t>
  </si>
  <si>
    <t>02/01/2022 09:52 AM</t>
  </si>
  <si>
    <t>SPP</t>
  </si>
  <si>
    <t>02/01/2022 09:50 AM</t>
  </si>
  <si>
    <t>2009</t>
  </si>
  <si>
    <t>nacho season</t>
  </si>
  <si>
    <t>02/01/2022 11:06 AM</t>
  </si>
  <si>
    <t>01/18/2022 10:53 PM</t>
  </si>
  <si>
    <t>4214</t>
  </si>
  <si>
    <t>02/01/2022 11:21 AM</t>
  </si>
  <si>
    <t>9223</t>
  </si>
  <si>
    <t>01/26/2022 06:09 AM</t>
  </si>
  <si>
    <t>2332</t>
  </si>
  <si>
    <t>02/01/2022 01:06 PM</t>
  </si>
  <si>
    <t>02/01/2022 09:32 AM</t>
  </si>
  <si>
    <t>20262</t>
  </si>
  <si>
    <t>INDIAN RIVER</t>
  </si>
  <si>
    <t>02/01/2022 03:18 PM</t>
  </si>
  <si>
    <t>53P0399</t>
  </si>
  <si>
    <t>02/01/2022 03:50 PM</t>
  </si>
  <si>
    <t>309658</t>
  </si>
  <si>
    <t>02/01/2022 04:11 PM</t>
  </si>
  <si>
    <t>V6431</t>
  </si>
  <si>
    <t>MARTEN</t>
  </si>
  <si>
    <t>02/01/2022 04:16 PM</t>
  </si>
  <si>
    <t>02/01/2022 10:42 AM</t>
  </si>
  <si>
    <t>1226</t>
  </si>
  <si>
    <t>02/01/2022 07:12 PM</t>
  </si>
  <si>
    <t>12/02/2021 01:58 PM</t>
  </si>
  <si>
    <t>KR211858</t>
  </si>
  <si>
    <t>02/01/2022 07:43 PM</t>
  </si>
  <si>
    <t>02/01/2022 01:19 PM</t>
  </si>
  <si>
    <t>jbhz672401</t>
  </si>
  <si>
    <t>02/01/2022 11:20 PM</t>
  </si>
  <si>
    <t>02/01/2022 11:38 AM</t>
  </si>
  <si>
    <t>3151</t>
  </si>
  <si>
    <t>02/02/2022 04:32 AM</t>
  </si>
  <si>
    <t>01/11/2022 08:29 PM</t>
  </si>
  <si>
    <t>4569</t>
  </si>
  <si>
    <t>02/02/2022 06:07 AM</t>
  </si>
  <si>
    <t>01/30/2022 04:52 PM</t>
  </si>
  <si>
    <t>3549</t>
  </si>
  <si>
    <t>02/02/2022 11:04 AM</t>
  </si>
  <si>
    <t>1198</t>
  </si>
  <si>
    <t>02/02/2022 11:26 AM</t>
  </si>
  <si>
    <t>01/22/2022 07:56 AM</t>
  </si>
  <si>
    <t>4813</t>
  </si>
  <si>
    <t>02/01/2022 08:59 PM</t>
  </si>
  <si>
    <t>528673</t>
  </si>
  <si>
    <t>02/01/2022 11:24 AM</t>
  </si>
  <si>
    <t>1003</t>
  </si>
  <si>
    <t>02/02/2022 03:59 PM</t>
  </si>
  <si>
    <t>01/11/2022 02:35 PM</t>
  </si>
  <si>
    <t>1931</t>
  </si>
  <si>
    <t>02/02/2022 04:01 PM</t>
  </si>
  <si>
    <t>01/28/2022 12:43 AM</t>
  </si>
  <si>
    <t>4126</t>
  </si>
  <si>
    <t>02/02/2022 05:46 PM</t>
  </si>
  <si>
    <t>TRC35</t>
  </si>
  <si>
    <t>4141</t>
  </si>
  <si>
    <t>02/02/2022 06:10 PM</t>
  </si>
  <si>
    <t>68546</t>
  </si>
  <si>
    <t>02/02/2022 08:05 PM</t>
  </si>
  <si>
    <t>RDY LINE</t>
  </si>
  <si>
    <t>01/14/2022 07:00 AM</t>
  </si>
  <si>
    <t>GT003005</t>
  </si>
  <si>
    <t>02/02/2022 08:15 PM</t>
  </si>
  <si>
    <t>02/01/2022 07:01 PM</t>
  </si>
  <si>
    <t>8041</t>
  </si>
  <si>
    <t>02/03/2022 06:49 AM</t>
  </si>
  <si>
    <t>02/03/2022 08:15 AM</t>
  </si>
  <si>
    <t>02/02/2022 09:08 AM</t>
  </si>
  <si>
    <t>4781</t>
  </si>
  <si>
    <t>02/03/2022 08:54 AM</t>
  </si>
  <si>
    <t>01/27/2022 01:19 AM</t>
  </si>
  <si>
    <t>2872</t>
  </si>
  <si>
    <t>02/03/2022 09:06 AM</t>
  </si>
  <si>
    <t>01/31/2022 10:19 PM</t>
  </si>
  <si>
    <t>098280</t>
  </si>
  <si>
    <t>02/03/2022 11:14 AM</t>
  </si>
  <si>
    <t>02/02/2022 12:16 PM</t>
  </si>
  <si>
    <t>8429</t>
  </si>
  <si>
    <t>02/03/2022 11:50 AM</t>
  </si>
  <si>
    <t>02/02/2022 12:53 PM</t>
  </si>
  <si>
    <t>1074</t>
  </si>
  <si>
    <t>02/03/2022 12:37 PM</t>
  </si>
  <si>
    <t>02/01/2022 05:48 PM</t>
  </si>
  <si>
    <t>9156</t>
  </si>
  <si>
    <t>02/03/2022 02:58 PM</t>
  </si>
  <si>
    <t>02/03/2022 12:06 AM</t>
  </si>
  <si>
    <t>4156</t>
  </si>
  <si>
    <t>02/03/2022 03:08 PM</t>
  </si>
  <si>
    <t>6305</t>
  </si>
  <si>
    <t>02/03/2022 03:21 PM</t>
  </si>
  <si>
    <t>02/01/2022 02:11 PM</t>
  </si>
  <si>
    <t>400sps</t>
  </si>
  <si>
    <t>FAMILY CARRIERS</t>
  </si>
  <si>
    <t>322570</t>
  </si>
  <si>
    <t>02/03/2022 03:49 PM</t>
  </si>
  <si>
    <t>2145</t>
  </si>
  <si>
    <t>02/03/2022 03:57 PM</t>
  </si>
  <si>
    <t>02/03/2022 01:40 AM</t>
  </si>
  <si>
    <t>3614</t>
  </si>
  <si>
    <t>02/03/2022 04:13 PM</t>
  </si>
  <si>
    <t>02/03/2022 09:46 AM</t>
  </si>
  <si>
    <t>820</t>
  </si>
  <si>
    <t>NIETO TRANS</t>
  </si>
  <si>
    <t>02/03/2022 07:15 PM</t>
  </si>
  <si>
    <t>1885</t>
  </si>
  <si>
    <t>02/03/2022 09:22 PM</t>
  </si>
  <si>
    <t>01/30/2022 10:23 AM</t>
  </si>
  <si>
    <t>1821</t>
  </si>
  <si>
    <t>02/03/2022 09:47 PM</t>
  </si>
  <si>
    <t>01/28/2022 01:37 AM</t>
  </si>
  <si>
    <t>jbhz673477</t>
  </si>
  <si>
    <t>02/04/2022 02:02 AM</t>
  </si>
  <si>
    <t>02/03/2022 12:47 PM</t>
  </si>
  <si>
    <t>53627</t>
  </si>
  <si>
    <t>DENALI</t>
  </si>
  <si>
    <t>02/04/2022 08:15 AM</t>
  </si>
  <si>
    <t>2672</t>
  </si>
  <si>
    <t>02/04/2022 08:26 AM</t>
  </si>
  <si>
    <t>3761</t>
  </si>
  <si>
    <t>02/04/2022 10:00 AM</t>
  </si>
  <si>
    <t>02/03/2022 12:46 PM</t>
  </si>
  <si>
    <t>2688</t>
  </si>
  <si>
    <t>02/04/2022 10:16 AM</t>
  </si>
  <si>
    <t>12/14/2021 02:10 PM</t>
  </si>
  <si>
    <t>2416</t>
  </si>
  <si>
    <t>02/04/2022 12:02 PM</t>
  </si>
  <si>
    <t>02/03/2022 12:34 PM</t>
  </si>
  <si>
    <t>1158</t>
  </si>
  <si>
    <t>02/04/2022 12:34 PM</t>
  </si>
  <si>
    <t>01/23/2022 02:12 AM</t>
  </si>
  <si>
    <t>3256</t>
  </si>
  <si>
    <t>02/04/2022 12:46 PM</t>
  </si>
  <si>
    <t>8403871</t>
  </si>
  <si>
    <t>ARCH</t>
  </si>
  <si>
    <t>PSAI0022324</t>
  </si>
  <si>
    <t>02/04/2022 01:26 PM</t>
  </si>
  <si>
    <t>4463</t>
  </si>
  <si>
    <t>WESTERN DAIRY</t>
  </si>
  <si>
    <t>02/04/2022 01:32 PM</t>
  </si>
  <si>
    <t>973</t>
  </si>
  <si>
    <t>02/04/2022 02:56 PM</t>
  </si>
  <si>
    <t>02/04/2022 02:54 PM</t>
  </si>
  <si>
    <t>592927</t>
  </si>
  <si>
    <t>02/04/2022 03:34 PM</t>
  </si>
  <si>
    <t>GO-56</t>
  </si>
  <si>
    <t>02/04/2022 10:26 AM</t>
  </si>
  <si>
    <t>717501</t>
  </si>
  <si>
    <t>02/04/2022 08:21 PM</t>
  </si>
  <si>
    <t>NVL</t>
  </si>
  <si>
    <t>02/02/2022 04:54 PM</t>
  </si>
  <si>
    <t>02/05/2022 12:48 AM</t>
  </si>
  <si>
    <t>02/04/2022 02:20 PM</t>
  </si>
  <si>
    <t>896</t>
  </si>
  <si>
    <t>02/05/2022 01:35 AM</t>
  </si>
  <si>
    <t>02/04/2022 10:42 AM</t>
  </si>
  <si>
    <t>4399</t>
  </si>
  <si>
    <t>02/05/2022 04:47 AM</t>
  </si>
  <si>
    <t>02/04/2022 05:50 PM</t>
  </si>
  <si>
    <t>12165</t>
  </si>
  <si>
    <t>02/05/2022 06:37 AM</t>
  </si>
  <si>
    <t>01/31/2022 02:35 PM</t>
  </si>
  <si>
    <t>2582</t>
  </si>
  <si>
    <t>02/05/2022 07:01 AM</t>
  </si>
  <si>
    <t>02/02/2022 08:48 PM</t>
  </si>
  <si>
    <t>098266</t>
  </si>
  <si>
    <t>02/05/2022 09:04 AM</t>
  </si>
  <si>
    <t>02/04/2022 01:18 PM</t>
  </si>
  <si>
    <t>134684</t>
  </si>
  <si>
    <t>02/05/2022 09:47 AM</t>
  </si>
  <si>
    <t>01/30/2022 06:39 PM</t>
  </si>
  <si>
    <t>3732</t>
  </si>
  <si>
    <t>02/05/2022 11:26 AM</t>
  </si>
  <si>
    <t>4251</t>
  </si>
  <si>
    <t>02/05/2022 11:28 AM</t>
  </si>
  <si>
    <t>02/02/2022 01:42 PM</t>
  </si>
  <si>
    <t>14214</t>
  </si>
  <si>
    <t>02/05/2022 02:24 PM</t>
  </si>
  <si>
    <t>02/05/2022 02:22 PM</t>
  </si>
  <si>
    <t>4045</t>
  </si>
  <si>
    <t>02/05/2022 02:28 PM</t>
  </si>
  <si>
    <t>02/05/2022 05:38 AM</t>
  </si>
  <si>
    <t>1306</t>
  </si>
  <si>
    <t>02/05/2022 02:41 PM</t>
  </si>
  <si>
    <t>01/29/2022 02:47 PM</t>
  </si>
  <si>
    <t>et235</t>
  </si>
  <si>
    <t>02/05/2022 03:51 PM</t>
  </si>
  <si>
    <t>GO-54</t>
  </si>
  <si>
    <t>02/05/2022 10:37 AM</t>
  </si>
  <si>
    <t>SWFZ122243</t>
  </si>
  <si>
    <t>02/05/2022 05:31 PM</t>
  </si>
  <si>
    <t>swfz122369</t>
  </si>
  <si>
    <t>02/05/2022 05:32 PM</t>
  </si>
  <si>
    <t>01/21/2022 12:12 PM</t>
  </si>
  <si>
    <t>548931</t>
  </si>
  <si>
    <t>02/05/2022 05:55 PM</t>
  </si>
  <si>
    <t>6417</t>
  </si>
  <si>
    <t>02/05/2022 06:47 PM</t>
  </si>
  <si>
    <t>4311</t>
  </si>
  <si>
    <t>01/31/2022 12:13 AM</t>
  </si>
  <si>
    <t>SWFZ133950</t>
  </si>
  <si>
    <t>02/05/2022 08:15 PM</t>
  </si>
  <si>
    <t>01/26/2022 07:38 PM</t>
  </si>
  <si>
    <t>swfz136408</t>
  </si>
  <si>
    <t>02/05/2022 10:36 PM</t>
  </si>
  <si>
    <t>01/13/2022 05:47 PM</t>
  </si>
  <si>
    <t>swfz137337</t>
  </si>
  <si>
    <t>02/06/2022 12:13 AM</t>
  </si>
  <si>
    <t>02/05/2022 06:43 PM</t>
  </si>
  <si>
    <t>668465</t>
  </si>
  <si>
    <t>02/06/2022 01:43 AM</t>
  </si>
  <si>
    <t>02/05/2022 12:26 PM</t>
  </si>
  <si>
    <t>4272</t>
  </si>
  <si>
    <t>02/06/2022 02:04 AM</t>
  </si>
  <si>
    <t>02/06/2022 01:21 AM</t>
  </si>
  <si>
    <t>k4238</t>
  </si>
  <si>
    <t>02/06/2022 06:55 AM</t>
  </si>
  <si>
    <t>LOST</t>
  </si>
  <si>
    <t>02/06/2022 06:53 AM</t>
  </si>
  <si>
    <t>2083</t>
  </si>
  <si>
    <t>02/06/2022 08:12 AM</t>
  </si>
  <si>
    <t>02/02/2022 10:11 AM</t>
  </si>
  <si>
    <t>6223</t>
  </si>
  <si>
    <t>02/06/2022 08:39 AM</t>
  </si>
  <si>
    <t>2012</t>
  </si>
  <si>
    <t>02/06/2022 11:47 AM</t>
  </si>
  <si>
    <t>11/05/2021 07:06 AM</t>
  </si>
  <si>
    <t>12000</t>
  </si>
  <si>
    <t>02/06/2022 12:10 PM</t>
  </si>
  <si>
    <t>02/05/2022 09:03 PM</t>
  </si>
  <si>
    <t>t794</t>
  </si>
  <si>
    <t>02/06/2022 12:16 PM</t>
  </si>
  <si>
    <t>02/06/2022 12:56 PM</t>
  </si>
  <si>
    <t>1098</t>
  </si>
  <si>
    <t>02/06/2022 12:58 PM</t>
  </si>
  <si>
    <t>02/01/2022 09:57 PM</t>
  </si>
  <si>
    <t>V909655</t>
  </si>
  <si>
    <t>LINQ TRANSPORT, INC</t>
  </si>
  <si>
    <t>02/06/2022 01:02 PM</t>
  </si>
  <si>
    <t>648203</t>
  </si>
  <si>
    <t>02/06/2022 01:32 PM</t>
  </si>
  <si>
    <t>5165</t>
  </si>
  <si>
    <t>02/06/2022 02:09 PM</t>
  </si>
  <si>
    <t>3475</t>
  </si>
  <si>
    <t>02/06/2022 02:27 PM</t>
  </si>
  <si>
    <t>53328</t>
  </si>
  <si>
    <t>02/06/2022 03:26 PM</t>
  </si>
  <si>
    <t>02/01/2022 07:53 AM</t>
  </si>
  <si>
    <t>20172</t>
  </si>
  <si>
    <t>02/06/2022 03:49 PM</t>
  </si>
  <si>
    <t>02/02/2022 06:07 PM</t>
  </si>
  <si>
    <t>4950</t>
  </si>
  <si>
    <t>02/06/2022 04:06 PM</t>
  </si>
  <si>
    <t>01/29/2022 08:15 AM</t>
  </si>
  <si>
    <t>613184</t>
  </si>
  <si>
    <t>02/06/2022 04:23 PM</t>
  </si>
  <si>
    <t>02/06/2022 10:42 AM</t>
  </si>
  <si>
    <t>SWFZ134950</t>
  </si>
  <si>
    <t>02/06/2022 04:33 PM</t>
  </si>
  <si>
    <t>02/03/2022 11:02 AM</t>
  </si>
  <si>
    <t>344389</t>
  </si>
  <si>
    <t>02/06/2022 05:19 PM</t>
  </si>
  <si>
    <t>02/01/2022 05:15 PM</t>
  </si>
  <si>
    <t>2925</t>
  </si>
  <si>
    <t>02/06/2022 05:33 PM</t>
  </si>
  <si>
    <t>02/06/2022 10:20 AM</t>
  </si>
  <si>
    <t>2631</t>
  </si>
  <si>
    <t>02/06/2022 08:35 PM</t>
  </si>
  <si>
    <t>DTV</t>
  </si>
  <si>
    <t>SWFZ111998</t>
  </si>
  <si>
    <t>02/06/2022 10:23 PM</t>
  </si>
  <si>
    <t>02/02/2022 03:51 PM</t>
  </si>
  <si>
    <t>1009</t>
  </si>
  <si>
    <t>02/06/2022 11:09 PM</t>
  </si>
  <si>
    <t>1-2</t>
  </si>
  <si>
    <t>01/27/2022 02:39 PM</t>
  </si>
  <si>
    <t>t534</t>
  </si>
  <si>
    <t>02/06/2022 11:22 PM</t>
  </si>
  <si>
    <t>3792</t>
  </si>
  <si>
    <t>02/06/2022 11:53 PM</t>
  </si>
  <si>
    <t>02/06/2022 03:17 PM</t>
  </si>
  <si>
    <t>2334</t>
  </si>
  <si>
    <t>02/06/2022 11:57 PM</t>
  </si>
  <si>
    <t>02/06/2022 12:06 AM</t>
  </si>
  <si>
    <t>8398</t>
  </si>
  <si>
    <t>02/06/2022 11:58 PM</t>
  </si>
  <si>
    <t>8312</t>
  </si>
  <si>
    <t>02/07/2022 12:00 AM</t>
  </si>
  <si>
    <t>2739</t>
  </si>
  <si>
    <t>02/01/2022 01:57 PM</t>
  </si>
  <si>
    <t>1101</t>
  </si>
  <si>
    <t>02/07/2022 05:24 AM</t>
  </si>
  <si>
    <t>12/20/2021 04:08 AM</t>
  </si>
  <si>
    <t>1131</t>
  </si>
  <si>
    <t>02/07/2022 05:48 AM</t>
  </si>
  <si>
    <t>1024</t>
  </si>
  <si>
    <t>02/07/2022 07:37 AM</t>
  </si>
  <si>
    <t>11/21/2021 10:05 AM</t>
  </si>
  <si>
    <t>3121</t>
  </si>
  <si>
    <t>02/07/2022 07:48 AM</t>
  </si>
  <si>
    <t>02/07/2022 06:00 AM</t>
  </si>
  <si>
    <t>2347</t>
  </si>
  <si>
    <t>QA638</t>
  </si>
  <si>
    <t>EMPTY CHIP BOXES &amp; CHEP PALLETS</t>
  </si>
  <si>
    <t>02/07/2022 07:52 AM</t>
  </si>
  <si>
    <t>01/27/2022 01:14 AM</t>
  </si>
  <si>
    <t>324742</t>
  </si>
  <si>
    <t>02/07/2022 08:01 AM</t>
  </si>
  <si>
    <t>831</t>
  </si>
  <si>
    <t>t2295</t>
  </si>
  <si>
    <t>ARTUR EXPRESS</t>
  </si>
  <si>
    <t>02/07/2022 08:29 AM</t>
  </si>
  <si>
    <t>02/07/2022 08:27 AM</t>
  </si>
  <si>
    <t>7012</t>
  </si>
  <si>
    <t>02/07/2022 08:45 AM</t>
  </si>
  <si>
    <t>jbhz098443</t>
  </si>
  <si>
    <t>02/07/2022 09:04 AM</t>
  </si>
  <si>
    <t>02/07/2022 03:24 AM</t>
  </si>
  <si>
    <t>8239</t>
  </si>
  <si>
    <t>02/07/2022 09:26 AM</t>
  </si>
  <si>
    <t>02/07/2022 07:27 AM</t>
  </si>
  <si>
    <t>2139</t>
  </si>
  <si>
    <t>02/07/2022 09:30 AM</t>
  </si>
  <si>
    <t>3004</t>
  </si>
  <si>
    <t>02/07/2022 09:33 AM</t>
  </si>
  <si>
    <t>02/07/2022 08:47 AM</t>
  </si>
  <si>
    <t>16536</t>
  </si>
  <si>
    <t>02/07/2022 10:08 AM</t>
  </si>
  <si>
    <t>SKP</t>
  </si>
  <si>
    <t>02/07/2022 10:06 AM</t>
  </si>
  <si>
    <t>098409</t>
  </si>
  <si>
    <t>02/07/2022 10:18 AM</t>
  </si>
  <si>
    <t>02/07/2022 07:45 AM</t>
  </si>
  <si>
    <t>T57</t>
  </si>
  <si>
    <t>02/07/2022 10:40 AM</t>
  </si>
  <si>
    <t>r022</t>
  </si>
  <si>
    <t>GREAT TASTE OF TEXAS</t>
  </si>
  <si>
    <t>306908</t>
  </si>
  <si>
    <t>02/07/2022 11:00 AM</t>
  </si>
  <si>
    <t>814</t>
  </si>
  <si>
    <t>02/11/2022 11:37 AM</t>
  </si>
  <si>
    <t>2190</t>
  </si>
  <si>
    <t>02/07/2022 11:07 AM</t>
  </si>
  <si>
    <t>225193/GOLF COAST XPRESS</t>
  </si>
  <si>
    <t>325015</t>
  </si>
  <si>
    <t>02/07/2022 11:10 AM</t>
  </si>
  <si>
    <t>3234</t>
  </si>
  <si>
    <t>02/07/2022 11:19 AM</t>
  </si>
  <si>
    <t>2301</t>
  </si>
  <si>
    <t>02/07/2022 11:24 AM</t>
  </si>
  <si>
    <t>01/31/2022 11:36 AM</t>
  </si>
  <si>
    <t>314620</t>
  </si>
  <si>
    <t>02/07/2022 11:33 AM</t>
  </si>
  <si>
    <t>2391</t>
  </si>
  <si>
    <t>02/07/2022 11:48 AM</t>
  </si>
  <si>
    <t>02/01/2022 06:26 AM</t>
  </si>
  <si>
    <t>6452</t>
  </si>
  <si>
    <t>02/07/2022 12:06 PM</t>
  </si>
  <si>
    <t>DSAL</t>
  </si>
  <si>
    <t>6225</t>
  </si>
  <si>
    <t>02/07/2022 12:40 PM</t>
  </si>
  <si>
    <t>02/07/2022 07:13 AM</t>
  </si>
  <si>
    <t>533 wheeler exp</t>
  </si>
  <si>
    <t>GO-55</t>
  </si>
  <si>
    <t>02/07/2022 11:59 AM</t>
  </si>
  <si>
    <t>2000</t>
  </si>
  <si>
    <t>02/07/2022 01:32 PM</t>
  </si>
  <si>
    <t>01/19/2022 02:04 PM</t>
  </si>
  <si>
    <t>7016</t>
  </si>
  <si>
    <t>02/07/2022 01:49 PM</t>
  </si>
  <si>
    <t>t620</t>
  </si>
  <si>
    <t>02/07/2022 02:04 PM</t>
  </si>
  <si>
    <t>1000</t>
  </si>
  <si>
    <t>02/07/2022 02:23 PM</t>
  </si>
  <si>
    <t>7010</t>
  </si>
  <si>
    <t>02/07/2022 02:27 PM</t>
  </si>
  <si>
    <t>258</t>
  </si>
  <si>
    <t>BRITAIN TRANSPORT</t>
  </si>
  <si>
    <t>327219</t>
  </si>
  <si>
    <t>02/07/2022 02:52 PM</t>
  </si>
  <si>
    <t>532037</t>
  </si>
  <si>
    <t>02/07/2022 02:57 PM</t>
  </si>
  <si>
    <t>02/07/2022 02:54 PM</t>
  </si>
  <si>
    <t>6238</t>
  </si>
  <si>
    <t>02/07/2022 02:58 PM</t>
  </si>
  <si>
    <t>632035</t>
  </si>
  <si>
    <t>02/07/2022 04:13 PM</t>
  </si>
  <si>
    <t>02/07/2022 04:11 PM</t>
  </si>
  <si>
    <t>8199</t>
  </si>
  <si>
    <t>02/07/2022 04:22 PM</t>
  </si>
  <si>
    <t>02/07/2022 07:29 AM</t>
  </si>
  <si>
    <t>1054</t>
  </si>
  <si>
    <t>02/07/2022 04:41 PM</t>
  </si>
  <si>
    <t>02/07/2022 12:36 PM</t>
  </si>
  <si>
    <t>631227</t>
  </si>
  <si>
    <t>02/07/2022 04:51 PM</t>
  </si>
  <si>
    <t>A202</t>
  </si>
  <si>
    <t>W&amp;D TRANSPORT</t>
  </si>
  <si>
    <t>02/07/2022 06:36 PM</t>
  </si>
  <si>
    <t>jbhu261264</t>
  </si>
  <si>
    <t>02/07/2022 06:49 PM</t>
  </si>
  <si>
    <t>02/07/2022 06:46 PM</t>
  </si>
  <si>
    <t>120084</t>
  </si>
  <si>
    <t>02/07/2022 07:27 PM</t>
  </si>
  <si>
    <t>02/07/2022 06:02 PM</t>
  </si>
  <si>
    <t>T2707</t>
  </si>
  <si>
    <t>02/07/2022 08:24 PM</t>
  </si>
  <si>
    <t>01/31/2022 05:03 PM</t>
  </si>
  <si>
    <t>2791</t>
  </si>
  <si>
    <t>02/07/2022 08:52 PM</t>
  </si>
  <si>
    <t>02/07/2022 08:50 PM</t>
  </si>
  <si>
    <t>2187</t>
  </si>
  <si>
    <t>02/07/2022 09:01 PM</t>
  </si>
  <si>
    <t>02/06/2022 01:44 PM</t>
  </si>
  <si>
    <t>4779</t>
  </si>
  <si>
    <t>02/07/2022 09:15 PM</t>
  </si>
  <si>
    <t>t838</t>
  </si>
  <si>
    <t>02/07/2022 09:36 PM</t>
  </si>
  <si>
    <t>53p0489</t>
  </si>
  <si>
    <t>02/08/2022 01:53 AM</t>
  </si>
  <si>
    <t>02/03/2022 03:58 PM</t>
  </si>
  <si>
    <t>12017</t>
  </si>
  <si>
    <t>02/08/2022 02:03 AM</t>
  </si>
  <si>
    <t>32504</t>
  </si>
  <si>
    <t>02/07/2022 03:44 PM</t>
  </si>
  <si>
    <t>2566</t>
  </si>
  <si>
    <t>02/08/2022 03:30 AM</t>
  </si>
  <si>
    <t>02/08/2022 03:27 AM</t>
  </si>
  <si>
    <t>5137</t>
  </si>
  <si>
    <t>02/08/2022 03:31 AM</t>
  </si>
  <si>
    <t>02/07/2022 04:44 PM</t>
  </si>
  <si>
    <t>81018</t>
  </si>
  <si>
    <t>02/08/2022 03:59 AM</t>
  </si>
  <si>
    <t>2071</t>
  </si>
  <si>
    <t>02/08/2022 04:15 AM</t>
  </si>
  <si>
    <t>01/20/2022 02:11 PM</t>
  </si>
  <si>
    <t>2118</t>
  </si>
  <si>
    <t>02/08/2022 04:24 AM</t>
  </si>
  <si>
    <t>01/19/2022 07:17 PM</t>
  </si>
  <si>
    <t>536320</t>
  </si>
  <si>
    <t>TEXAS FREIGHT SERVICES</t>
  </si>
  <si>
    <t>02/08/2022 04:26 AM</t>
  </si>
  <si>
    <t>02/07/2022 07:57 PM</t>
  </si>
  <si>
    <t>155054</t>
  </si>
  <si>
    <t>02/08/2022 04:38 AM</t>
  </si>
  <si>
    <t>3604</t>
  </si>
  <si>
    <t>02/08/2022 04:43 AM</t>
  </si>
  <si>
    <t>02/07/2022 01:05 PM</t>
  </si>
  <si>
    <t>6104</t>
  </si>
  <si>
    <t>02/08/2022 05:03 AM</t>
  </si>
  <si>
    <t>T792</t>
  </si>
  <si>
    <t>51014</t>
  </si>
  <si>
    <t>02/08/2022 05:16 AM</t>
  </si>
  <si>
    <t>6463</t>
  </si>
  <si>
    <t>02/08/2022 06:34 AM</t>
  </si>
  <si>
    <t>02/02/2022 05:31 PM</t>
  </si>
  <si>
    <t>HYT12</t>
  </si>
  <si>
    <t>02/08/2022 06:35 AM</t>
  </si>
  <si>
    <t>3273</t>
  </si>
  <si>
    <t>02/08/2022 07:12 AM</t>
  </si>
  <si>
    <t>02/01/2022 11:38 PM</t>
  </si>
  <si>
    <t>6107</t>
  </si>
  <si>
    <t>02/08/2022 07:25 AM</t>
  </si>
  <si>
    <t>W92875</t>
  </si>
  <si>
    <t>02/08/2022 07:39 AM</t>
  </si>
  <si>
    <t>02/04/2022 06:13 PM</t>
  </si>
  <si>
    <t>1922</t>
  </si>
  <si>
    <t>SPIRIT TRUCK LINES</t>
  </si>
  <si>
    <t>323971</t>
  </si>
  <si>
    <t>02/08/2022 08:32 AM</t>
  </si>
  <si>
    <t>31488</t>
  </si>
  <si>
    <t>ROYAL FREIGHT</t>
  </si>
  <si>
    <t>323969</t>
  </si>
  <si>
    <t>02/08/2022 08:34 AM</t>
  </si>
  <si>
    <t>327626</t>
  </si>
  <si>
    <t>02/08/2022 08:39 AM</t>
  </si>
  <si>
    <t>02/11/2022 10:02 AM</t>
  </si>
  <si>
    <t>639110</t>
  </si>
  <si>
    <t>02/08/2022 08:49 AM</t>
  </si>
  <si>
    <t>02/08/2022 08:47 AM</t>
  </si>
  <si>
    <t>959</t>
  </si>
  <si>
    <t>02/08/2022 08:52 AM</t>
  </si>
  <si>
    <t>02/08/2022 08:50 AM</t>
  </si>
  <si>
    <t>53R07331</t>
  </si>
  <si>
    <t>02/08/2022 08:55 AM</t>
  </si>
  <si>
    <t>DFL</t>
  </si>
  <si>
    <t>666553</t>
  </si>
  <si>
    <t>02/08/2022 09:23 AM</t>
  </si>
  <si>
    <t>3175</t>
  </si>
  <si>
    <t>02/08/2022 09:37 AM</t>
  </si>
  <si>
    <t>1723</t>
  </si>
  <si>
    <t>02/08/2022 09:50 AM</t>
  </si>
  <si>
    <t>W27998</t>
  </si>
  <si>
    <t>02/08/2022 10:41 AM</t>
  </si>
  <si>
    <t>2804</t>
  </si>
  <si>
    <t>02/08/2022 10:56 AM</t>
  </si>
  <si>
    <t>02/06/2022 09:03 AM</t>
  </si>
  <si>
    <t>T2586</t>
  </si>
  <si>
    <t>02/08/2022 11:15 AM</t>
  </si>
  <si>
    <t>02/08/2022 10:26 AM</t>
  </si>
  <si>
    <t>4832</t>
  </si>
  <si>
    <t>02/08/2022 11:28 AM</t>
  </si>
  <si>
    <t>02/05/2022 02:40 PM</t>
  </si>
  <si>
    <t>292231</t>
  </si>
  <si>
    <t>8075</t>
  </si>
  <si>
    <t>02/08/2022 12:03 PM</t>
  </si>
  <si>
    <t>1716</t>
  </si>
  <si>
    <t>02/08/2022 12:14 PM</t>
  </si>
  <si>
    <t>53p1315</t>
  </si>
  <si>
    <t>02/08/2022 12:34 PM</t>
  </si>
  <si>
    <t>530628</t>
  </si>
  <si>
    <t>02/08/2022 12:52 PM</t>
  </si>
  <si>
    <t>02/08/2022 10:29 AM</t>
  </si>
  <si>
    <t>636374</t>
  </si>
  <si>
    <t>02/08/2022 01:26 PM</t>
  </si>
  <si>
    <t>9227</t>
  </si>
  <si>
    <t>02/08/2022 12:43 PM</t>
  </si>
  <si>
    <t>531214</t>
  </si>
  <si>
    <t>02/08/2022 07:29 AM</t>
  </si>
  <si>
    <t>t2683</t>
  </si>
  <si>
    <t>02/08/2022 02:05 PM</t>
  </si>
  <si>
    <t>02/08/2022 02:03 PM</t>
  </si>
  <si>
    <t>17753</t>
  </si>
  <si>
    <t>MCGUIRE TRANSPORTATION INC</t>
  </si>
  <si>
    <t>T2912</t>
  </si>
  <si>
    <t>02/08/2022 02:12 PM</t>
  </si>
  <si>
    <t>02/08/2022 02:10 PM</t>
  </si>
  <si>
    <t>TYARD08</t>
  </si>
  <si>
    <t>02/08/2022 02:13 PM</t>
  </si>
  <si>
    <t>803152</t>
  </si>
  <si>
    <t>02/08/2022 02:21 PM</t>
  </si>
  <si>
    <t>53r01015</t>
  </si>
  <si>
    <t>02/08/2022 02:22 PM</t>
  </si>
  <si>
    <t>51646</t>
  </si>
  <si>
    <t>02/08/2022 02:52 PM</t>
  </si>
  <si>
    <t>7015</t>
  </si>
  <si>
    <t>02/08/2022 02:59 PM</t>
  </si>
  <si>
    <t>1049</t>
  </si>
  <si>
    <t>02/08/2022 03:03 PM</t>
  </si>
  <si>
    <t>02/03/2022 05:30 PM</t>
  </si>
  <si>
    <t>7031</t>
  </si>
  <si>
    <t>02/08/2022 03:07 PM</t>
  </si>
  <si>
    <t>12331</t>
  </si>
  <si>
    <t>631350</t>
  </si>
  <si>
    <t>668077</t>
  </si>
  <si>
    <t>02/08/2022 03:49 PM</t>
  </si>
  <si>
    <t>02/08/2022 03:47 PM</t>
  </si>
  <si>
    <t>832333</t>
  </si>
  <si>
    <t>02/08/2022 04:08 PM</t>
  </si>
  <si>
    <t>02/08/2022 04:06 PM</t>
  </si>
  <si>
    <t>PTLZ203482</t>
  </si>
  <si>
    <t>02/08/2022 04:28 PM</t>
  </si>
  <si>
    <t>02/07/2022 04:27 PM</t>
  </si>
  <si>
    <t>2538</t>
  </si>
  <si>
    <t>02/08/2022 04:43 PM</t>
  </si>
  <si>
    <t>02/08/2022 04:41 PM</t>
  </si>
  <si>
    <t>85220</t>
  </si>
  <si>
    <t>02/08/2022 05:01 PM</t>
  </si>
  <si>
    <t>02/08/2022 04:57 PM</t>
  </si>
  <si>
    <t>694370</t>
  </si>
  <si>
    <t>02/08/2022 05:07 PM</t>
  </si>
  <si>
    <t>2220</t>
  </si>
  <si>
    <t>02/08/2022 05:15 PM</t>
  </si>
  <si>
    <t>6215</t>
  </si>
  <si>
    <t>286531</t>
  </si>
  <si>
    <t>02/08/2022 05:55 PM</t>
  </si>
  <si>
    <t>1781</t>
  </si>
  <si>
    <t>02/08/2022 06:09 PM</t>
  </si>
  <si>
    <t>4339</t>
  </si>
  <si>
    <t>02/08/2022 06:17 PM</t>
  </si>
  <si>
    <t>TRC32</t>
  </si>
  <si>
    <t>8566d</t>
  </si>
  <si>
    <t>02/08/2022 06:24 PM</t>
  </si>
  <si>
    <t>GO-08</t>
  </si>
  <si>
    <t>02/08/2022 04:53 PM</t>
  </si>
  <si>
    <t>2491</t>
  </si>
  <si>
    <t>02/08/2022 06:36 PM</t>
  </si>
  <si>
    <t>3915</t>
  </si>
  <si>
    <t>02/08/2022 06:52 PM</t>
  </si>
  <si>
    <t>DTM</t>
  </si>
  <si>
    <t>02/08/2022 09:07 AM</t>
  </si>
  <si>
    <t>4562</t>
  </si>
  <si>
    <t>02/08/2022 07:14 PM</t>
  </si>
  <si>
    <t>02/08/2022 10:09 AM</t>
  </si>
  <si>
    <t>2472</t>
  </si>
  <si>
    <t>02/08/2022 07:15 PM</t>
  </si>
  <si>
    <t>02/08/2022 01:36 AM</t>
  </si>
  <si>
    <t>3103</t>
  </si>
  <si>
    <t>STF</t>
  </si>
  <si>
    <t>2820</t>
  </si>
  <si>
    <t>02/08/2022 07:16 PM</t>
  </si>
  <si>
    <t>2410</t>
  </si>
  <si>
    <t>02/08/2022 07:38 PM</t>
  </si>
  <si>
    <t>02/07/2022 10:09 PM</t>
  </si>
  <si>
    <t>3936</t>
  </si>
  <si>
    <t>02/08/2022 07:49 PM</t>
  </si>
  <si>
    <t>1792</t>
  </si>
  <si>
    <t>02/08/2022 08:14 PM</t>
  </si>
  <si>
    <t>jbhz665291</t>
  </si>
  <si>
    <t>02/08/2022 08:15 PM</t>
  </si>
  <si>
    <t>1780</t>
  </si>
  <si>
    <t>02/08/2022 08:21 PM</t>
  </si>
  <si>
    <t>02/08/2022 04:58 AM</t>
  </si>
  <si>
    <t>2328</t>
  </si>
  <si>
    <t>02/08/2022 08:51 PM</t>
  </si>
  <si>
    <t>3298</t>
  </si>
  <si>
    <t>2059</t>
  </si>
  <si>
    <t>02/08/2022 09:05 PM</t>
  </si>
  <si>
    <t>02/08/2022 01:54 AM</t>
  </si>
  <si>
    <t>630203</t>
  </si>
  <si>
    <t>02/08/2022 09:11 PM</t>
  </si>
  <si>
    <t>02/08/2022 09:08 PM</t>
  </si>
  <si>
    <t>1791</t>
  </si>
  <si>
    <t>1120</t>
  </si>
  <si>
    <t>02/06/2022 09:40 PM</t>
  </si>
  <si>
    <t>2117</t>
  </si>
  <si>
    <t>02/08/2022 09:26 PM</t>
  </si>
  <si>
    <t>53360</t>
  </si>
  <si>
    <t>02/08/2022 09:37 PM</t>
  </si>
  <si>
    <t>02/08/2022 12:35 PM</t>
  </si>
  <si>
    <t>T2416</t>
  </si>
  <si>
    <t>ARTUR</t>
  </si>
  <si>
    <t>02/08/2022 09:47 PM</t>
  </si>
  <si>
    <t>02/08/2022 09:45 PM</t>
  </si>
  <si>
    <t>TYARD10</t>
  </si>
  <si>
    <t>02/08/2022 09:56 PM</t>
  </si>
  <si>
    <t>3407</t>
  </si>
  <si>
    <t>02/08/2022 10:08 PM</t>
  </si>
  <si>
    <t>2959</t>
  </si>
  <si>
    <t>02/08/2022 10:09 PM</t>
  </si>
  <si>
    <t>02/08/2022 01:52 AM</t>
  </si>
  <si>
    <t>5341</t>
  </si>
  <si>
    <t>02/08/2022 10:14 PM</t>
  </si>
  <si>
    <t>02/08/2022 10:12 PM</t>
  </si>
  <si>
    <t>487421</t>
  </si>
  <si>
    <t>02/08/2022 10:25 PM</t>
  </si>
  <si>
    <t>02/08/2022 05:04 AM</t>
  </si>
  <si>
    <t>3991</t>
  </si>
  <si>
    <t>02/08/2022 10:34 PM</t>
  </si>
  <si>
    <t>02/08/2022 07:08 PM</t>
  </si>
  <si>
    <t>4296</t>
  </si>
  <si>
    <t>02/08/2022 10:43 PM</t>
  </si>
  <si>
    <t>2938</t>
  </si>
  <si>
    <t>02/08/2022 11:00 PM</t>
  </si>
  <si>
    <t>Lot I</t>
  </si>
  <si>
    <t>2907</t>
  </si>
  <si>
    <t>148</t>
  </si>
  <si>
    <t>143336</t>
  </si>
  <si>
    <t>02/08/2022 11:18 PM</t>
  </si>
  <si>
    <t>02/08/2022 04:51 AM</t>
  </si>
  <si>
    <t>t105</t>
  </si>
  <si>
    <t>02/08/2022 11:19 PM</t>
  </si>
  <si>
    <t>461</t>
  </si>
  <si>
    <t>2457</t>
  </si>
  <si>
    <t>02/09/2022 12:03 AM</t>
  </si>
  <si>
    <t>02/08/2022 01:15 PM</t>
  </si>
  <si>
    <t>2232</t>
  </si>
  <si>
    <t>02/09/2022 01:53 AM</t>
  </si>
  <si>
    <t>02/08/2022 07:58 AM</t>
  </si>
  <si>
    <t>491176</t>
  </si>
  <si>
    <t>02/09/2022 02:13 AM</t>
  </si>
  <si>
    <t>02/08/2022 09:39 AM</t>
  </si>
  <si>
    <t>3760</t>
  </si>
  <si>
    <t>02/09/2022 02:28 AM</t>
  </si>
  <si>
    <t>702</t>
  </si>
  <si>
    <t>02/07/2022 03:06 AM</t>
  </si>
  <si>
    <t>8333</t>
  </si>
  <si>
    <t>02/09/2022 02:32 AM</t>
  </si>
  <si>
    <t>02/07/2022 03:07 AM</t>
  </si>
  <si>
    <t>9112</t>
  </si>
  <si>
    <t>t2202-077-011283</t>
  </si>
  <si>
    <t>02/09/2022 02:53 AM</t>
  </si>
  <si>
    <t>2642</t>
  </si>
  <si>
    <t>02/09/2022 03:04 AM</t>
  </si>
  <si>
    <t>02/09/2022 01:30 AM</t>
  </si>
  <si>
    <t>6103</t>
  </si>
  <si>
    <t>02/09/2022 03:06 AM</t>
  </si>
  <si>
    <t>02/08/2022 07:57 PM</t>
  </si>
  <si>
    <t>6278</t>
  </si>
  <si>
    <t>t2202-077-011272</t>
  </si>
  <si>
    <t>02/09/2022 03:26 AM</t>
  </si>
  <si>
    <t>639216</t>
  </si>
  <si>
    <t>02/09/2022 03:32 AM</t>
  </si>
  <si>
    <t>02/01/2022 01:04 PM</t>
  </si>
  <si>
    <t>t2202-077-011282</t>
  </si>
  <si>
    <t>02/09/2022 03:48 AM</t>
  </si>
  <si>
    <t>L1101002</t>
  </si>
  <si>
    <t>LEGEND</t>
  </si>
  <si>
    <t>02/09/2022 03:57 AM</t>
  </si>
  <si>
    <t>02/08/2022 03:36 PM</t>
  </si>
  <si>
    <t>1152</t>
  </si>
  <si>
    <t>02/07/2022 07:39 PM</t>
  </si>
  <si>
    <t>2475</t>
  </si>
  <si>
    <t>02/09/2022 04:23 AM</t>
  </si>
  <si>
    <t>02/03/2022 01:24 PM</t>
  </si>
  <si>
    <t>6465</t>
  </si>
  <si>
    <t>02/04/2022 07:10 PM</t>
  </si>
  <si>
    <t>832074</t>
  </si>
  <si>
    <t>02/09/2022 04:28 AM</t>
  </si>
  <si>
    <t>02/09/2022 04:26 AM</t>
  </si>
  <si>
    <t>630191</t>
  </si>
  <si>
    <t>02/09/2022 04:32 AM</t>
  </si>
  <si>
    <t>02/07/2022 03:39 PM</t>
  </si>
  <si>
    <t>636674</t>
  </si>
  <si>
    <t>02/06/2022 12:26 PM</t>
  </si>
  <si>
    <t>9151</t>
  </si>
  <si>
    <t>02/09/2022 04:39 AM</t>
  </si>
  <si>
    <t>DGZ</t>
  </si>
  <si>
    <t>02/08/2022 05:06 PM</t>
  </si>
  <si>
    <t>6345</t>
  </si>
  <si>
    <t>843652</t>
  </si>
  <si>
    <t>02/09/2022 04:57 AM</t>
  </si>
  <si>
    <t>2338</t>
  </si>
  <si>
    <t>02/09/2022 05:17 AM</t>
  </si>
  <si>
    <t>02/08/2022 08:47 PM</t>
  </si>
  <si>
    <t>SNLU206496</t>
  </si>
  <si>
    <t>snlu207066</t>
  </si>
  <si>
    <t>02/09/2022 06:04 AM</t>
  </si>
  <si>
    <t>3742</t>
  </si>
  <si>
    <t>02/09/2022 06:10 AM</t>
  </si>
  <si>
    <t>2796</t>
  </si>
  <si>
    <t>02/09/2022 06:58 AM</t>
  </si>
  <si>
    <t>02/04/2022 05:39 PM</t>
  </si>
  <si>
    <t>snlu141427</t>
  </si>
  <si>
    <t>02/09/2022 07:02 AM</t>
  </si>
  <si>
    <t>3690</t>
  </si>
  <si>
    <t>02/09/2022 07:32 AM</t>
  </si>
  <si>
    <t>02/09/2022 02:37 AM</t>
  </si>
  <si>
    <t>280430</t>
  </si>
  <si>
    <t>D/H</t>
  </si>
  <si>
    <t>02/09/2022 08:07 AM</t>
  </si>
  <si>
    <t>660395</t>
  </si>
  <si>
    <t>02/09/2022 08:19 AM</t>
  </si>
  <si>
    <t>51905</t>
  </si>
  <si>
    <t>02/08/2022 01:55 PM</t>
  </si>
  <si>
    <t>3702</t>
  </si>
  <si>
    <t>02/09/2022 05:38 AM</t>
  </si>
  <si>
    <t>6424</t>
  </si>
  <si>
    <t>02/09/2022 08:27 AM</t>
  </si>
  <si>
    <t>TRC37</t>
  </si>
  <si>
    <t>53p1106</t>
  </si>
  <si>
    <t>02/09/2022 08:33 AM</t>
  </si>
  <si>
    <t>531208</t>
  </si>
  <si>
    <t>02/09/2022 08:44 AM</t>
  </si>
  <si>
    <t>2290</t>
  </si>
  <si>
    <t>02/08/2022 11:09 AM</t>
  </si>
  <si>
    <t>795313</t>
  </si>
  <si>
    <t>667608</t>
  </si>
  <si>
    <t>02/09/2022 09:03 AM</t>
  </si>
  <si>
    <t>02/09/2022 09:01 AM</t>
  </si>
  <si>
    <t>6340</t>
  </si>
  <si>
    <t>02/09/2022 09:07 AM</t>
  </si>
  <si>
    <t>02/06/2022 03:57 PM</t>
  </si>
  <si>
    <t>132170</t>
  </si>
  <si>
    <t>02/08/2022 03:28 PM</t>
  </si>
  <si>
    <t>3116</t>
  </si>
  <si>
    <t>02/09/2022 09:15 AM</t>
  </si>
  <si>
    <t>628</t>
  </si>
  <si>
    <t>02/04/2022 06:19 PM</t>
  </si>
  <si>
    <t>2703</t>
  </si>
  <si>
    <t>02/09/2022 09:23 AM</t>
  </si>
  <si>
    <t>02/08/2022 01:37 AM</t>
  </si>
  <si>
    <t>636711</t>
  </si>
  <si>
    <t>02/09/2022 09:41 AM</t>
  </si>
  <si>
    <t>02/09/2022 09:39 AM</t>
  </si>
  <si>
    <t>2822</t>
  </si>
  <si>
    <t>02/09/2022 09:53 AM</t>
  </si>
  <si>
    <t>02/05/2022 03:58 PM</t>
  </si>
  <si>
    <t>8628</t>
  </si>
  <si>
    <t>02/04/2022 02:06 AM</t>
  </si>
  <si>
    <t>2366</t>
  </si>
  <si>
    <t>02/09/2022 09:56 AM</t>
  </si>
  <si>
    <t>4442</t>
  </si>
  <si>
    <t>02/06/2022 03:19 AM</t>
  </si>
  <si>
    <t>T811</t>
  </si>
  <si>
    <t>6341</t>
  </si>
  <si>
    <t>02/09/2022 10:07 AM</t>
  </si>
  <si>
    <t>1708</t>
  </si>
  <si>
    <t>02/09/2022 10:25 AM</t>
  </si>
  <si>
    <t>15170</t>
  </si>
  <si>
    <t>02/09/2022 10:35 AM</t>
  </si>
  <si>
    <t>dt53003</t>
  </si>
  <si>
    <t>02/09/2022 10:48 AM</t>
  </si>
  <si>
    <t>02/09/2022 10:46 AM</t>
  </si>
  <si>
    <t>8616</t>
  </si>
  <si>
    <t>02/09/2022 10:52 AM</t>
  </si>
  <si>
    <t>2612</t>
  </si>
  <si>
    <t>02/08/2022 11:26 PM</t>
  </si>
  <si>
    <t>831173</t>
  </si>
  <si>
    <t>02/09/2022 11:47 AM</t>
  </si>
  <si>
    <t>SNLU143897</t>
  </si>
  <si>
    <t>02/09/2022 11:57 AM</t>
  </si>
  <si>
    <t>pcaz113393</t>
  </si>
  <si>
    <t>02/09/2022 12:09 PM</t>
  </si>
  <si>
    <t>02/08/2022 02:50 PM</t>
  </si>
  <si>
    <t>2474</t>
  </si>
  <si>
    <t>01/17/2022 12:54 AM</t>
  </si>
  <si>
    <t>8152</t>
  </si>
  <si>
    <t>02/09/2022 12:35 PM</t>
  </si>
  <si>
    <t>02/08/2022 06:01 PM</t>
  </si>
  <si>
    <t>536389</t>
  </si>
  <si>
    <t>02/09/2022 12:43 PM</t>
  </si>
  <si>
    <t>907</t>
  </si>
  <si>
    <t>5903</t>
  </si>
  <si>
    <t>02/09/2022 12:47 PM</t>
  </si>
  <si>
    <t>02/09/2022 07:24 AM</t>
  </si>
  <si>
    <t>2392</t>
  </si>
  <si>
    <t>660428</t>
  </si>
  <si>
    <t>02/09/2022 01:08 PM</t>
  </si>
  <si>
    <t>2682</t>
  </si>
  <si>
    <t>02/09/2022 01:10 PM</t>
  </si>
  <si>
    <t>647518</t>
  </si>
  <si>
    <t>02/09/2022 01:26 PM</t>
  </si>
  <si>
    <t>15506</t>
  </si>
  <si>
    <t>02/09/2022 01:32 PM</t>
  </si>
  <si>
    <t>664</t>
  </si>
  <si>
    <t>02/09/2022 01:29 PM</t>
  </si>
  <si>
    <t>2965</t>
  </si>
  <si>
    <t>32553</t>
  </si>
  <si>
    <t>EVER FRESH</t>
  </si>
  <si>
    <t>323564</t>
  </si>
  <si>
    <t>02/09/2022 01:39 PM</t>
  </si>
  <si>
    <t>673135</t>
  </si>
  <si>
    <t>02/09/2022 01:43 PM</t>
  </si>
  <si>
    <t>02/09/2022 01:41 PM</t>
  </si>
  <si>
    <t>HYT50</t>
  </si>
  <si>
    <t>02/09/2022 01:47 PM</t>
  </si>
  <si>
    <t>2638</t>
  </si>
  <si>
    <t>2983</t>
  </si>
  <si>
    <t>02/09/2022 01:57 PM</t>
  </si>
  <si>
    <t>14053</t>
  </si>
  <si>
    <t>MCGUIRE</t>
  </si>
  <si>
    <t>HYT52</t>
  </si>
  <si>
    <t>02/09/2022 02:01 PM</t>
  </si>
  <si>
    <t>423</t>
  </si>
  <si>
    <t>3283</t>
  </si>
  <si>
    <t>02/09/2022 12:08 PM</t>
  </si>
  <si>
    <t>7020</t>
  </si>
  <si>
    <t>02/09/2022 02:10 PM</t>
  </si>
  <si>
    <t>155027</t>
  </si>
  <si>
    <t>SNLU192970</t>
  </si>
  <si>
    <t>02/09/2022 02:44 PM</t>
  </si>
  <si>
    <t>2125</t>
  </si>
  <si>
    <t>2879</t>
  </si>
  <si>
    <t>02/09/2022 03:00 PM</t>
  </si>
  <si>
    <t>639456</t>
  </si>
  <si>
    <t>2456</t>
  </si>
  <si>
    <t>2607</t>
  </si>
  <si>
    <t>02/09/2022 03:31 PM</t>
  </si>
  <si>
    <t>2643</t>
  </si>
  <si>
    <t>02/09/2022 03:37 PM</t>
  </si>
  <si>
    <t>5130</t>
  </si>
  <si>
    <t>02/09/2022 03:42 PM</t>
  </si>
  <si>
    <t>02/06/2022 07:33 PM</t>
  </si>
  <si>
    <t>PTLZ120407</t>
  </si>
  <si>
    <t>02/09/2022 03:45 PM</t>
  </si>
  <si>
    <t>02/09/2022 03:43 PM</t>
  </si>
  <si>
    <t>2463</t>
  </si>
  <si>
    <t>02/09/2022 03:49 PM</t>
  </si>
  <si>
    <t>53140</t>
  </si>
  <si>
    <t>02/09/2022 03:52 PM</t>
  </si>
  <si>
    <t>t0222</t>
  </si>
  <si>
    <t>02/09/2022 03:58 PM</t>
  </si>
  <si>
    <t>11728</t>
  </si>
  <si>
    <t>02/09/2022 04:00 PM</t>
  </si>
  <si>
    <t>02/08/2022 08:06 PM</t>
  </si>
  <si>
    <t>8038</t>
  </si>
  <si>
    <t>02/08/2022 08:48 PM</t>
  </si>
  <si>
    <t>669001</t>
  </si>
  <si>
    <t>02/09/2022 04:20 PM</t>
  </si>
  <si>
    <t>02/09/2022 04:18 PM</t>
  </si>
  <si>
    <t>1048</t>
  </si>
  <si>
    <t>02/09/2022 04:31 PM</t>
  </si>
  <si>
    <t>02/06/2022 07:44 AM</t>
  </si>
  <si>
    <t>HYT35</t>
  </si>
  <si>
    <t>02/09/2022 04:42 PM</t>
  </si>
  <si>
    <t>2790</t>
  </si>
  <si>
    <t>02/09/2022 04:46 PM</t>
  </si>
  <si>
    <t>911</t>
  </si>
  <si>
    <t>02/09/2022 12:44 PM</t>
  </si>
  <si>
    <t>h91681</t>
  </si>
  <si>
    <t>THE TRANSPORTER</t>
  </si>
  <si>
    <t>02/09/2022 01:25 PM</t>
  </si>
  <si>
    <t>098360</t>
  </si>
  <si>
    <t>329419  NIAGARA</t>
  </si>
  <si>
    <t>02/09/2022 04:52 PM</t>
  </si>
  <si>
    <t>02/08/2022 04:20 PM</t>
  </si>
  <si>
    <t>2367</t>
  </si>
  <si>
    <t>02/09/2022 05:08 PM</t>
  </si>
  <si>
    <t>P5191786</t>
  </si>
  <si>
    <t>02/09/2022 11:58 AM</t>
  </si>
  <si>
    <t>2919</t>
  </si>
  <si>
    <t>02/09/2022 05:15 PM</t>
  </si>
  <si>
    <t>4135</t>
  </si>
  <si>
    <t>02/09/2022 05:22 PM</t>
  </si>
  <si>
    <t>02/09/2022 12:14 AM</t>
  </si>
  <si>
    <t>2365</t>
  </si>
  <si>
    <t>02/09/2022 05:23 PM</t>
  </si>
  <si>
    <t>2799</t>
  </si>
  <si>
    <t>02/09/2022 05:32 PM</t>
  </si>
  <si>
    <t>1179</t>
  </si>
  <si>
    <t>2854</t>
  </si>
  <si>
    <t>02/09/2022 05:39 PM</t>
  </si>
  <si>
    <t>12022</t>
  </si>
  <si>
    <t>02/09/2022 05:40 PM</t>
  </si>
  <si>
    <t>02/09/2022 12:21 AM</t>
  </si>
  <si>
    <t>602366</t>
  </si>
  <si>
    <t>02/09/2022 05:42 PM</t>
  </si>
  <si>
    <t>02/09/2022 08:58 AM</t>
  </si>
  <si>
    <t>2636</t>
  </si>
  <si>
    <t>02/09/2022 05:49 PM</t>
  </si>
  <si>
    <t>794604</t>
  </si>
  <si>
    <t>02/09/2022 06:10 PM</t>
  </si>
  <si>
    <t>141</t>
  </si>
  <si>
    <t>v7910</t>
  </si>
  <si>
    <t>1837</t>
  </si>
  <si>
    <t>02/09/2022 06:11 PM</t>
  </si>
  <si>
    <t>01/01/2022 10:50 PM</t>
  </si>
  <si>
    <t>1825</t>
  </si>
  <si>
    <t>02/08/2022 01:38 PM</t>
  </si>
  <si>
    <t>HYT57</t>
  </si>
  <si>
    <t>02/09/2022 06:15 PM</t>
  </si>
  <si>
    <t>E48160</t>
  </si>
  <si>
    <t>02/09/2022 06:25 PM</t>
  </si>
  <si>
    <t>202308</t>
  </si>
  <si>
    <t>02/09/2022 06:31 PM</t>
  </si>
  <si>
    <t>P33375</t>
  </si>
  <si>
    <t>YARDR92</t>
  </si>
  <si>
    <t>02/09/2022 06:44 PM</t>
  </si>
  <si>
    <t>11/20/2021 01:45 AM</t>
  </si>
  <si>
    <t>1929</t>
  </si>
  <si>
    <t>02/09/2022 06:47 PM</t>
  </si>
  <si>
    <t>4114</t>
  </si>
  <si>
    <t>323646</t>
  </si>
  <si>
    <t>02/09/2022 06:50 PM</t>
  </si>
  <si>
    <t>TYARD02</t>
  </si>
  <si>
    <t>02/09/2022 06:54 PM</t>
  </si>
  <si>
    <t>910173</t>
  </si>
  <si>
    <t>02/09/2022 07:00 PM</t>
  </si>
  <si>
    <t>02/08/2022 03:34 PM</t>
  </si>
  <si>
    <t>53114</t>
  </si>
  <si>
    <t>02/09/2022 07:11 PM</t>
  </si>
  <si>
    <t>2995</t>
  </si>
  <si>
    <t>110505</t>
  </si>
  <si>
    <t>02/08/2022 02:36 PM</t>
  </si>
  <si>
    <t>2747</t>
  </si>
  <si>
    <t>12018</t>
  </si>
  <si>
    <t>02/08/2022 05:04 PM</t>
  </si>
  <si>
    <t>H91280</t>
  </si>
  <si>
    <t>2426</t>
  </si>
  <si>
    <t>02/09/2022 07:37 PM</t>
  </si>
  <si>
    <t>5138</t>
  </si>
  <si>
    <t>02/09/2022 07:57 PM</t>
  </si>
  <si>
    <t>02/09/2022 01:38 AM</t>
  </si>
  <si>
    <t>50686</t>
  </si>
  <si>
    <t>02/09/2022 07:36 AM</t>
  </si>
  <si>
    <t>52209</t>
  </si>
  <si>
    <t>02/09/2022 08:24 AM</t>
  </si>
  <si>
    <t>4334</t>
  </si>
  <si>
    <t>02/09/2022 08:40 PM</t>
  </si>
  <si>
    <t>53549</t>
  </si>
  <si>
    <t>2179</t>
  </si>
  <si>
    <t>02/09/2022 09:00 PM</t>
  </si>
  <si>
    <t>2927</t>
  </si>
  <si>
    <t>02/09/2022 09:17 PM</t>
  </si>
  <si>
    <t>1943</t>
  </si>
  <si>
    <t>02/09/2022 09:23 PM</t>
  </si>
  <si>
    <t>2336</t>
  </si>
  <si>
    <t>02/09/2022 09:32 PM</t>
  </si>
  <si>
    <t>02/07/2022 08:27 PM</t>
  </si>
  <si>
    <t>2003</t>
  </si>
  <si>
    <t>02/06/2022 10:00 PM</t>
  </si>
  <si>
    <t>2929</t>
  </si>
  <si>
    <t>02/09/2022 12:17 AM</t>
  </si>
  <si>
    <t>2873</t>
  </si>
  <si>
    <t>02/09/2022 09:50 PM</t>
  </si>
  <si>
    <t>8569</t>
  </si>
  <si>
    <t>02/09/2022 09:59 PM</t>
  </si>
  <si>
    <t>1703</t>
  </si>
  <si>
    <t>T2202-077-011665 CHIPS</t>
  </si>
  <si>
    <t>02/09/2022 10:02 PM</t>
  </si>
  <si>
    <t>608</t>
  </si>
  <si>
    <t>8464</t>
  </si>
  <si>
    <t>DOF5</t>
  </si>
  <si>
    <t>02/09/2022 07:39 PM</t>
  </si>
  <si>
    <t>15</t>
  </si>
  <si>
    <t>02/09/2022 10:19 PM</t>
  </si>
  <si>
    <t>4094</t>
  </si>
  <si>
    <t>T2202-077-011667 CHIPS</t>
  </si>
  <si>
    <t>3450</t>
  </si>
  <si>
    <t>02/09/2022 10:43 PM</t>
  </si>
  <si>
    <t>8604</t>
  </si>
  <si>
    <t>02/09/2022 10:48 PM</t>
  </si>
  <si>
    <t>t813</t>
  </si>
  <si>
    <t>02/09/2022 10:52 PM</t>
  </si>
  <si>
    <t>2404</t>
  </si>
  <si>
    <t>3102</t>
  </si>
  <si>
    <t>02/09/2022 11:03 PM</t>
  </si>
  <si>
    <t>02/07/2022 04:45 AM</t>
  </si>
  <si>
    <t>8627</t>
  </si>
  <si>
    <t>02/09/2022 11:06 PM</t>
  </si>
  <si>
    <t>509069</t>
  </si>
  <si>
    <t>FOODLINER</t>
  </si>
  <si>
    <t>Psab0025558</t>
  </si>
  <si>
    <t>02/09/2022 11:14 PM</t>
  </si>
  <si>
    <t>1879</t>
  </si>
  <si>
    <t>02/09/2022 11:15 PM</t>
  </si>
  <si>
    <t>3996</t>
  </si>
  <si>
    <t>02/09/2022 11:42 PM</t>
  </si>
  <si>
    <t>12027</t>
  </si>
  <si>
    <t>318120</t>
  </si>
  <si>
    <t>02/09/2022 11:53 PM</t>
  </si>
  <si>
    <t>4038</t>
  </si>
  <si>
    <t>02/09/2022 11:56 PM</t>
  </si>
  <si>
    <t>5087</t>
  </si>
  <si>
    <t>02/09/2022 11:33 PM</t>
  </si>
  <si>
    <t>2492</t>
  </si>
  <si>
    <t>297492</t>
  </si>
  <si>
    <t>02/10/2022 12:39 AM</t>
  </si>
  <si>
    <t>HYT15</t>
  </si>
  <si>
    <t>4166</t>
  </si>
  <si>
    <t>51915</t>
  </si>
  <si>
    <t>305124 g mills</t>
  </si>
  <si>
    <t>02/10/2022 01:01 AM</t>
  </si>
  <si>
    <t>621</t>
  </si>
  <si>
    <t>532751</t>
  </si>
  <si>
    <t>2019</t>
  </si>
  <si>
    <t>02/10/2022 01:22 AM</t>
  </si>
  <si>
    <t>02/09/2022 01:51 PM</t>
  </si>
  <si>
    <t>3307</t>
  </si>
  <si>
    <t>02/09/2022 10:33 PM</t>
  </si>
  <si>
    <t>2496</t>
  </si>
  <si>
    <t>02/10/2022 01:34 AM</t>
  </si>
  <si>
    <t>02/09/2022 10:47 PM</t>
  </si>
  <si>
    <t>53301</t>
  </si>
  <si>
    <t>02/10/2022 01:41 AM</t>
  </si>
  <si>
    <t>02/09/2022 01:50 AM</t>
  </si>
  <si>
    <t>JBHZ098407</t>
  </si>
  <si>
    <t>317828 NIAGARA</t>
  </si>
  <si>
    <t>02/10/2022 01:46 AM</t>
  </si>
  <si>
    <t>622</t>
  </si>
  <si>
    <t>293578</t>
  </si>
  <si>
    <t>02/09/2022 04:37 PM</t>
  </si>
  <si>
    <t>1721</t>
  </si>
  <si>
    <t>02/10/2022 01:53 AM</t>
  </si>
  <si>
    <t>4219</t>
  </si>
  <si>
    <t>02/10/2022 01:58 AM</t>
  </si>
  <si>
    <t>02/09/2022 08:32 PM</t>
  </si>
  <si>
    <t>2201</t>
  </si>
  <si>
    <t>02/10/2022 02:02 AM</t>
  </si>
  <si>
    <t>02/09/2022 10:39 PM</t>
  </si>
  <si>
    <t>2206</t>
  </si>
  <si>
    <t>02/10/2022 02:06 AM</t>
  </si>
  <si>
    <t>531205</t>
  </si>
  <si>
    <t>02/10/2022 02:13 AM</t>
  </si>
  <si>
    <t>531737</t>
  </si>
  <si>
    <t>02/10/2022 02:27 AM</t>
  </si>
  <si>
    <t>02/09/2022 01:21 PM</t>
  </si>
  <si>
    <t>P5190774</t>
  </si>
  <si>
    <t>02/10/2022 02:49 AM</t>
  </si>
  <si>
    <t>02/08/2022 05:39 PM</t>
  </si>
  <si>
    <t>2511</t>
  </si>
  <si>
    <t>02/10/2022 02:51 AM</t>
  </si>
  <si>
    <t>2532</t>
  </si>
  <si>
    <t>02/10/2022 02:59 AM</t>
  </si>
  <si>
    <t>02/07/2022 01:39 PM</t>
  </si>
  <si>
    <t>3241</t>
  </si>
  <si>
    <t>02/10/2022 03:18 AM</t>
  </si>
  <si>
    <t>02/10/2022 12:02 AM</t>
  </si>
  <si>
    <t>JBHZ098372</t>
  </si>
  <si>
    <t>02/10/2022 03:31 AM</t>
  </si>
  <si>
    <t>02/09/2022 03:11 AM</t>
  </si>
  <si>
    <t>JBHZ098371</t>
  </si>
  <si>
    <t>02/10/2022 03:33 AM</t>
  </si>
  <si>
    <t>02/09/2022 12:42 AM</t>
  </si>
  <si>
    <t>670111</t>
  </si>
  <si>
    <t>02/10/2022 03:51 AM</t>
  </si>
  <si>
    <t>550191</t>
  </si>
  <si>
    <t>02/10/2022 04:03 AM</t>
  </si>
  <si>
    <t>3635</t>
  </si>
  <si>
    <t>02/10/2022 04:04 AM</t>
  </si>
  <si>
    <t>01/29/2022 10:02 AM</t>
  </si>
  <si>
    <t>1779</t>
  </si>
  <si>
    <t>02/10/2022 04:16 AM</t>
  </si>
  <si>
    <t>02/09/2022 08:48 PM</t>
  </si>
  <si>
    <t>JBHZ098369</t>
  </si>
  <si>
    <t>02/08/2022 10:42 PM</t>
  </si>
  <si>
    <t>w07814</t>
  </si>
  <si>
    <t>02/10/2022 04:17 AM</t>
  </si>
  <si>
    <t>02/08/2022 07:03 PM</t>
  </si>
  <si>
    <t>snlu202308</t>
  </si>
  <si>
    <t>02/10/2022 04:18 AM</t>
  </si>
  <si>
    <t>3237</t>
  </si>
  <si>
    <t>snlu984738</t>
  </si>
  <si>
    <t>02/10/2022 04:19 AM</t>
  </si>
  <si>
    <t>2593</t>
  </si>
  <si>
    <t>02/10/2022 04:22 AM</t>
  </si>
  <si>
    <t>12023</t>
  </si>
  <si>
    <t>02/10/2022 04:23 AM</t>
  </si>
  <si>
    <t>02/09/2022 11:15 AM</t>
  </si>
  <si>
    <t>snlu984783</t>
  </si>
  <si>
    <t>02/10/2022 04:26 AM</t>
  </si>
  <si>
    <t>3480</t>
  </si>
  <si>
    <t>02/10/2022 04:32 AM</t>
  </si>
  <si>
    <t>2920</t>
  </si>
  <si>
    <t>01/31/2022 12:57 AM</t>
  </si>
  <si>
    <t>553904</t>
  </si>
  <si>
    <t>ABR</t>
  </si>
  <si>
    <t>02/08/2022 06:37 PM</t>
  </si>
  <si>
    <t>3277</t>
  </si>
  <si>
    <t>02/10/2022 05:03 AM</t>
  </si>
  <si>
    <t>4743</t>
  </si>
  <si>
    <t>02/10/2022 05:17 AM</t>
  </si>
  <si>
    <t>6175</t>
  </si>
  <si>
    <t>02/10/2022 05:20 AM</t>
  </si>
  <si>
    <t>2132</t>
  </si>
  <si>
    <t>02/10/2022 05:22 AM</t>
  </si>
  <si>
    <t>1114</t>
  </si>
  <si>
    <t>JBHZ098405</t>
  </si>
  <si>
    <t>317901 niagara</t>
  </si>
  <si>
    <t>02/10/2022 05:23 AM</t>
  </si>
  <si>
    <t>1918</t>
  </si>
  <si>
    <t>20013</t>
  </si>
  <si>
    <t>WELL ANCHORED</t>
  </si>
  <si>
    <t>02/10/2022 06:04 AM</t>
  </si>
  <si>
    <t>02/10/2022 12:27 AM</t>
  </si>
  <si>
    <t>HYT51</t>
  </si>
  <si>
    <t>02/10/2022 06:06 AM</t>
  </si>
  <si>
    <t>2910</t>
  </si>
  <si>
    <t>02/10/2022 06:09 AM</t>
  </si>
  <si>
    <t>10/15/2021 07:22 PM</t>
  </si>
  <si>
    <t>3404</t>
  </si>
  <si>
    <t>02/10/2022 06:10 AM</t>
  </si>
  <si>
    <t>2449</t>
  </si>
  <si>
    <t>3099</t>
  </si>
  <si>
    <t>02/10/2022 06:14 AM</t>
  </si>
  <si>
    <t>02/10/2022 12:42 AM</t>
  </si>
  <si>
    <t>1897</t>
  </si>
  <si>
    <t>YARDR62</t>
  </si>
  <si>
    <t>02/09/2022 03:33 PM</t>
  </si>
  <si>
    <t>2408</t>
  </si>
  <si>
    <t>4279</t>
  </si>
  <si>
    <t>4309</t>
  </si>
  <si>
    <t>02/10/2022 06:31 AM</t>
  </si>
  <si>
    <t>02/10/2022 01:27 AM</t>
  </si>
  <si>
    <t>032579</t>
  </si>
  <si>
    <t>02/10/2022 06:34 AM</t>
  </si>
  <si>
    <t>8550</t>
  </si>
  <si>
    <t>02/10/2022 06:37 AM</t>
  </si>
  <si>
    <t>02/09/2022 01:05 AM</t>
  </si>
  <si>
    <t>02/10/2022 06:39 AM</t>
  </si>
  <si>
    <t>02/10/2022 05:48 AM</t>
  </si>
  <si>
    <t>1127</t>
  </si>
  <si>
    <t>02/10/2022 06:40 AM</t>
  </si>
  <si>
    <t>02/10/2022 10:13 AM</t>
  </si>
  <si>
    <t>02/04/2022 10:37 AM</t>
  </si>
  <si>
    <t>098359</t>
  </si>
  <si>
    <t>322909 niagara</t>
  </si>
  <si>
    <t>02/10/2022 06:44 AM</t>
  </si>
  <si>
    <t>212712</t>
  </si>
  <si>
    <t>02/10/2022 06:53 AM</t>
  </si>
  <si>
    <t>2462</t>
  </si>
  <si>
    <t>02/10/2022 06:56 AM</t>
  </si>
  <si>
    <t>dt53005</t>
  </si>
  <si>
    <t>02/10/2022 06:57 AM</t>
  </si>
  <si>
    <t>YARDR64</t>
  </si>
  <si>
    <t>333549</t>
  </si>
  <si>
    <t>02/10/2022 06:58 AM</t>
  </si>
  <si>
    <t>817</t>
  </si>
  <si>
    <t>4091</t>
  </si>
  <si>
    <t>333249</t>
  </si>
  <si>
    <t>02/10/2022 07:05 AM</t>
  </si>
  <si>
    <t>2763</t>
  </si>
  <si>
    <t>02/10/2022 07:08 AM</t>
  </si>
  <si>
    <t>2871</t>
  </si>
  <si>
    <t>02/10/2022 07:10 AM</t>
  </si>
  <si>
    <t>14014</t>
  </si>
  <si>
    <t>02/09/2022 11:44 AM</t>
  </si>
  <si>
    <t>3185</t>
  </si>
  <si>
    <t>T2</t>
  </si>
  <si>
    <t>02/10/2022 04:45 AM</t>
  </si>
  <si>
    <t>249573</t>
  </si>
  <si>
    <t>02/10/2022 07:25 AM</t>
  </si>
  <si>
    <t>02/05/2022 07:46 AM</t>
  </si>
  <si>
    <t>548337</t>
  </si>
  <si>
    <t>02/09/2022 11:40 AM</t>
  </si>
  <si>
    <t>8067</t>
  </si>
  <si>
    <t>dt53006</t>
  </si>
  <si>
    <t>02/10/2022 07:46 AM</t>
  </si>
  <si>
    <t>02/10/2022 07:44 AM</t>
  </si>
  <si>
    <t>676605</t>
  </si>
  <si>
    <t>318105 niagara</t>
  </si>
  <si>
    <t>02/10/2022 07:48 AM</t>
  </si>
  <si>
    <t>634457</t>
  </si>
  <si>
    <t>02/10/2022 07:49 AM</t>
  </si>
  <si>
    <t>02/10/2022 07:47 AM</t>
  </si>
  <si>
    <t>HYT19</t>
  </si>
  <si>
    <t>02/10/2022 07:50 AM</t>
  </si>
  <si>
    <t>668584</t>
  </si>
  <si>
    <t>02/10/2022 07:55 AM</t>
  </si>
  <si>
    <t>7003</t>
  </si>
  <si>
    <t>02/10/2022 08:05 AM</t>
  </si>
  <si>
    <t>8316</t>
  </si>
  <si>
    <t>02/10/2022 08:06 AM</t>
  </si>
  <si>
    <t>668</t>
  </si>
  <si>
    <t>8431</t>
  </si>
  <si>
    <t>T2202-077-011673</t>
  </si>
  <si>
    <t>02/10/2022 08:08 AM</t>
  </si>
  <si>
    <t>02/06/2022 02:00 AM</t>
  </si>
  <si>
    <t>1945</t>
  </si>
  <si>
    <t>533492</t>
  </si>
  <si>
    <t>02/10/2022 08:10 AM</t>
  </si>
  <si>
    <t>02/07/2022 03:31 PM</t>
  </si>
  <si>
    <t>098425</t>
  </si>
  <si>
    <t>318103 niagara</t>
  </si>
  <si>
    <t>6429</t>
  </si>
  <si>
    <t>326138 refresco</t>
  </si>
  <si>
    <t>HYT31</t>
  </si>
  <si>
    <t>1087</t>
  </si>
  <si>
    <t>328763 refresco</t>
  </si>
  <si>
    <t>02/10/2022 08:34 AM</t>
  </si>
  <si>
    <t>607192</t>
  </si>
  <si>
    <t>02/10/2022 08:36 AM</t>
  </si>
  <si>
    <t>02/10/2022 08:33 AM</t>
  </si>
  <si>
    <t>9236</t>
  </si>
  <si>
    <t>9197</t>
  </si>
  <si>
    <t>T2202-077-011683</t>
  </si>
  <si>
    <t>02/10/2022 08:44 AM</t>
  </si>
  <si>
    <t>02/09/2022 08:10 PM</t>
  </si>
  <si>
    <t>3066</t>
  </si>
  <si>
    <t>02/10/2022 08:45 AM</t>
  </si>
  <si>
    <t>671292</t>
  </si>
  <si>
    <t>317905 niagara</t>
  </si>
  <si>
    <t>QFix</t>
  </si>
  <si>
    <t>2417</t>
  </si>
  <si>
    <t>T2202-077-011676</t>
  </si>
  <si>
    <t>02/10/2022 08:50 AM</t>
  </si>
  <si>
    <t>02/09/2022 01:07 PM</t>
  </si>
  <si>
    <t>098306</t>
  </si>
  <si>
    <t>02/10/2022 09:02 AM</t>
  </si>
  <si>
    <t>548182</t>
  </si>
  <si>
    <t>312829 pg</t>
  </si>
  <si>
    <t>02/10/2022 09:03 AM</t>
  </si>
  <si>
    <t>655</t>
  </si>
  <si>
    <t>T3879</t>
  </si>
  <si>
    <t>02/10/2022 09:01 AM</t>
  </si>
  <si>
    <t>6125</t>
  </si>
  <si>
    <t>02/10/2022 09:10 AM</t>
  </si>
  <si>
    <t>098402</t>
  </si>
  <si>
    <t>313702 niagara</t>
  </si>
  <si>
    <t>6160</t>
  </si>
  <si>
    <t>02/10/2022 01:47 AM</t>
  </si>
  <si>
    <t>631717</t>
  </si>
  <si>
    <t>02/10/2022 09:16 AM</t>
  </si>
  <si>
    <t>328769 refresco</t>
  </si>
  <si>
    <t>717512</t>
  </si>
  <si>
    <t>264185 pro pet</t>
  </si>
  <si>
    <t>154814</t>
  </si>
  <si>
    <t>02/09/2022 09:08 AM</t>
  </si>
  <si>
    <t>Jbhu256178</t>
  </si>
  <si>
    <t>02/10/2022 09:21 AM</t>
  </si>
  <si>
    <t>2250</t>
  </si>
  <si>
    <t>2756</t>
  </si>
  <si>
    <t>02/10/2022 09:33 AM</t>
  </si>
  <si>
    <t>6102</t>
  </si>
  <si>
    <t>328761 refresco</t>
  </si>
  <si>
    <t>02/10/2022 09:34 AM</t>
  </si>
  <si>
    <t>2115</t>
  </si>
  <si>
    <t>9196</t>
  </si>
  <si>
    <t>02/10/2022 09:36 AM</t>
  </si>
  <si>
    <t>2356</t>
  </si>
  <si>
    <t>8458</t>
  </si>
  <si>
    <t>650338 acadian</t>
  </si>
  <si>
    <t>02/10/2022 09:39 AM</t>
  </si>
  <si>
    <t>3130</t>
  </si>
  <si>
    <t>02/10/2022 09:42 AM</t>
  </si>
  <si>
    <t>02/09/2022 07:26 AM</t>
  </si>
  <si>
    <t>1746</t>
  </si>
  <si>
    <t>02/10/2022 09:44 AM</t>
  </si>
  <si>
    <t>T6073</t>
  </si>
  <si>
    <t>02/10/2022 09:51 AM</t>
  </si>
  <si>
    <t>1739</t>
  </si>
  <si>
    <t>02/10/2022 09:54 AM</t>
  </si>
  <si>
    <t>02/08/2022 10:59 AM</t>
  </si>
  <si>
    <t>8363</t>
  </si>
  <si>
    <t>650339 acadian</t>
  </si>
  <si>
    <t>86269</t>
  </si>
  <si>
    <t>02/10/2022 09:57 AM</t>
  </si>
  <si>
    <t>9118</t>
  </si>
  <si>
    <t>310624 COLGATE</t>
  </si>
  <si>
    <t>3250</t>
  </si>
  <si>
    <t>318168 GATORADE</t>
  </si>
  <si>
    <t>717511</t>
  </si>
  <si>
    <t>276456 PRO PET</t>
  </si>
  <si>
    <t>02/10/2022 10:11 AM</t>
  </si>
  <si>
    <t>OZARK</t>
  </si>
  <si>
    <t>02/10/2022 10:14 AM</t>
  </si>
  <si>
    <t>HYT11</t>
  </si>
  <si>
    <t>706</t>
  </si>
  <si>
    <t>6342</t>
  </si>
  <si>
    <t>02/10/2022 10:29 AM</t>
  </si>
  <si>
    <t>JBHZ098461</t>
  </si>
  <si>
    <t>327109 NIAGARA</t>
  </si>
  <si>
    <t>02/10/2022 10:33 AM</t>
  </si>
  <si>
    <t>098442</t>
  </si>
  <si>
    <t>317902 NIAGARA</t>
  </si>
  <si>
    <t>02/10/2022 10:34 AM</t>
  </si>
  <si>
    <t>098478</t>
  </si>
  <si>
    <t>318107 NIAGARA</t>
  </si>
  <si>
    <t>HYT56</t>
  </si>
  <si>
    <t>02/10/2022 10:37 AM</t>
  </si>
  <si>
    <t>2381</t>
  </si>
  <si>
    <t>4777</t>
  </si>
  <si>
    <t>321324 UBFNA</t>
  </si>
  <si>
    <t>2246</t>
  </si>
  <si>
    <t>02/10/2022 10:42 AM</t>
  </si>
  <si>
    <t>JBHZ098457</t>
  </si>
  <si>
    <t>02/10/2022 10:45 AM</t>
  </si>
  <si>
    <t>02/09/2022 09:24 AM</t>
  </si>
  <si>
    <t>2315</t>
  </si>
  <si>
    <t>02/10/2022 10:47 AM</t>
  </si>
  <si>
    <t>8073</t>
  </si>
  <si>
    <t>02/08/2022 06:42 PM</t>
  </si>
  <si>
    <t>6470</t>
  </si>
  <si>
    <t>9166</t>
  </si>
  <si>
    <t>333971</t>
  </si>
  <si>
    <t>02/10/2022 11:03 AM</t>
  </si>
  <si>
    <t>9110</t>
  </si>
  <si>
    <t>334006</t>
  </si>
  <si>
    <t>2502</t>
  </si>
  <si>
    <t>334402****noon cut off*****</t>
  </si>
  <si>
    <t>1304</t>
  </si>
  <si>
    <t>328754 REFRESCO</t>
  </si>
  <si>
    <t>02/10/2022 11:08 AM</t>
  </si>
  <si>
    <t>9101</t>
  </si>
  <si>
    <t>02/10/2022 11:10 AM</t>
  </si>
  <si>
    <t>02/10/2022 12:58 AM</t>
  </si>
  <si>
    <t>2198</t>
  </si>
  <si>
    <t>8485</t>
  </si>
  <si>
    <t>02/10/2022 12:12 AM</t>
  </si>
  <si>
    <t>537716</t>
  </si>
  <si>
    <t>02/10/2022 08:48 AM</t>
  </si>
  <si>
    <t>YARDR103</t>
  </si>
  <si>
    <t>02/10/2022 11:23 AM</t>
  </si>
  <si>
    <t>02/10/2022 11:24 AM</t>
  </si>
  <si>
    <t>02/10/2022 09:09 AM</t>
  </si>
  <si>
    <t>24531T</t>
  </si>
  <si>
    <t>02/10/2022 11:27 AM</t>
  </si>
  <si>
    <t>1199</t>
  </si>
  <si>
    <t>328770 REFRESCO</t>
  </si>
  <si>
    <t>02/10/2022 11:34 AM</t>
  </si>
  <si>
    <t>328758 REFRESCO</t>
  </si>
  <si>
    <t>2788</t>
  </si>
  <si>
    <t>1436</t>
  </si>
  <si>
    <t>328756 REFRESCO</t>
  </si>
  <si>
    <t>02/10/2022 11:46 AM</t>
  </si>
  <si>
    <t>4001</t>
  </si>
  <si>
    <t>02/10/2022 11:55 AM</t>
  </si>
  <si>
    <t>02/10/2022 10:46 AM</t>
  </si>
  <si>
    <t>4212</t>
  </si>
  <si>
    <t>02/10/2022 12:02 PM</t>
  </si>
  <si>
    <t>W35667</t>
  </si>
  <si>
    <t>02/10/2022 12:05 PM</t>
  </si>
  <si>
    <t>02/10/2022 12:03 PM</t>
  </si>
  <si>
    <t>1180</t>
  </si>
  <si>
    <t>334457</t>
  </si>
  <si>
    <t>9238</t>
  </si>
  <si>
    <t>328772 REFRESCO</t>
  </si>
  <si>
    <t>4255</t>
  </si>
  <si>
    <t>320163 NESTLE</t>
  </si>
  <si>
    <t>191080</t>
  </si>
  <si>
    <t>667</t>
  </si>
  <si>
    <t>SWFZ110547</t>
  </si>
  <si>
    <t>02/10/2022 12:22 PM</t>
  </si>
  <si>
    <t>2262</t>
  </si>
  <si>
    <t>PTLZ202833</t>
  </si>
  <si>
    <t>316608</t>
  </si>
  <si>
    <t>4110</t>
  </si>
  <si>
    <t>4365</t>
  </si>
  <si>
    <t>320167 NESTLE</t>
  </si>
  <si>
    <t>Jbhz098404</t>
  </si>
  <si>
    <t>317903 NIAGARA</t>
  </si>
  <si>
    <t>02/10/2022 12:31 PM</t>
  </si>
  <si>
    <t>2819</t>
  </si>
  <si>
    <t>02/10/2022 12:40 PM</t>
  </si>
  <si>
    <t>02/06/2022 05:21 PM</t>
  </si>
  <si>
    <t>098340</t>
  </si>
  <si>
    <t>327190 NIAGARA</t>
  </si>
  <si>
    <t>6179</t>
  </si>
  <si>
    <t>02/09/2022 10:23 PM</t>
  </si>
  <si>
    <t>2033</t>
  </si>
  <si>
    <t>3209</t>
  </si>
  <si>
    <t>JBHZ098410</t>
  </si>
  <si>
    <t>327182 NIAGARA</t>
  </si>
  <si>
    <t>02/10/2022 12:50 PM</t>
  </si>
  <si>
    <t>2382</t>
  </si>
  <si>
    <t>334841</t>
  </si>
  <si>
    <t>02/10/2022 12:53 PM</t>
  </si>
  <si>
    <t>JBHZ098477</t>
  </si>
  <si>
    <t>JBHZ098390</t>
  </si>
  <si>
    <t>317425 NIAGARA</t>
  </si>
  <si>
    <t>292202</t>
  </si>
  <si>
    <t>4394</t>
  </si>
  <si>
    <t>02/09/2022 06:21 PM</t>
  </si>
  <si>
    <t>4580</t>
  </si>
  <si>
    <t>318165 GATORADE</t>
  </si>
  <si>
    <t>02/10/2022 12:59 PM</t>
  </si>
  <si>
    <t>3373</t>
  </si>
  <si>
    <t>201431</t>
  </si>
  <si>
    <t>665</t>
  </si>
  <si>
    <t>02/10/2022 01:14 PM</t>
  </si>
  <si>
    <t>49477</t>
  </si>
  <si>
    <t>02/10/2022 09:45 AM</t>
  </si>
  <si>
    <t>660033</t>
  </si>
  <si>
    <t>T2285</t>
  </si>
  <si>
    <t>HYT53</t>
  </si>
  <si>
    <t>660062</t>
  </si>
  <si>
    <t>13753</t>
  </si>
  <si>
    <t>02/10/2022 01:18 PM</t>
  </si>
  <si>
    <t>02/09/2022 03:07 PM</t>
  </si>
  <si>
    <t>1481</t>
  </si>
  <si>
    <t>328755 REFRESCO</t>
  </si>
  <si>
    <t>10560</t>
  </si>
  <si>
    <t>02/10/2022 01:36 PM</t>
  </si>
  <si>
    <t>02/10/2022 01:34 PM</t>
  </si>
  <si>
    <t>3730</t>
  </si>
  <si>
    <t>02/10/2022 01:38 PM</t>
  </si>
  <si>
    <t>02/09/2022 12:32 PM</t>
  </si>
  <si>
    <t>631415</t>
  </si>
  <si>
    <t>02/10/2022 01:39 PM</t>
  </si>
  <si>
    <t>PTLZ191845</t>
  </si>
  <si>
    <t>313382 KELLOGG</t>
  </si>
  <si>
    <t>jbhz098346</t>
  </si>
  <si>
    <t>02/10/2022 05:09 AM</t>
  </si>
  <si>
    <t>jbhz098475</t>
  </si>
  <si>
    <t>02/09/2022 11:11 PM</t>
  </si>
  <si>
    <t>22253</t>
  </si>
  <si>
    <t>02/10/2022 01:40 PM</t>
  </si>
  <si>
    <t>8108</t>
  </si>
  <si>
    <t>T2202-077-011503</t>
  </si>
  <si>
    <t>8496</t>
  </si>
  <si>
    <t>333273</t>
  </si>
  <si>
    <t>02/10/2022 01:41 PM</t>
  </si>
  <si>
    <t>02/09/2022 07:43 PM</t>
  </si>
  <si>
    <t>kr210849</t>
  </si>
  <si>
    <t>310800</t>
  </si>
  <si>
    <t>1010</t>
  </si>
  <si>
    <t>3458</t>
  </si>
  <si>
    <t>4467</t>
  </si>
  <si>
    <t>02/10/2022 01:47 PM</t>
  </si>
  <si>
    <t>4733</t>
  </si>
  <si>
    <t>02/10/2022 01:51 PM</t>
  </si>
  <si>
    <t>1285</t>
  </si>
  <si>
    <t>02/06/2022 03:06 AM</t>
  </si>
  <si>
    <t>541290</t>
  </si>
  <si>
    <t>02/10/2022 02:04 PM</t>
  </si>
  <si>
    <t>02/10/2022 02:01 PM</t>
  </si>
  <si>
    <t>2152</t>
  </si>
  <si>
    <t>02/10/2022 02:07 PM</t>
  </si>
  <si>
    <t>53135</t>
  </si>
  <si>
    <t>02/10/2022 02:09 PM</t>
  </si>
  <si>
    <t>02/07/2022 11:34 AM</t>
  </si>
  <si>
    <t>t861</t>
  </si>
  <si>
    <t>02/10/2022 02:12 PM</t>
  </si>
  <si>
    <t>35578</t>
  </si>
  <si>
    <t>310676 PG SOAP</t>
  </si>
  <si>
    <t>701041</t>
  </si>
  <si>
    <t>310679 PG SOAP</t>
  </si>
  <si>
    <t>02/10/2022 02:16 PM</t>
  </si>
  <si>
    <t>2808</t>
  </si>
  <si>
    <t>303837 MORTON</t>
  </si>
  <si>
    <t>02/10/2022 02:18 PM</t>
  </si>
  <si>
    <t>4361</t>
  </si>
  <si>
    <t>02/09/2022 11:45 PM</t>
  </si>
  <si>
    <t>53r06096</t>
  </si>
  <si>
    <t>2898</t>
  </si>
  <si>
    <t>1167</t>
  </si>
  <si>
    <t>328762 REFRESCO</t>
  </si>
  <si>
    <t>02/10/2022 02:22 PM</t>
  </si>
  <si>
    <t>6487</t>
  </si>
  <si>
    <t>283121 JU</t>
  </si>
  <si>
    <t>2490</t>
  </si>
  <si>
    <t>5081</t>
  </si>
  <si>
    <t>02/02/2022 12:12 AM</t>
  </si>
  <si>
    <t>011499</t>
  </si>
  <si>
    <t>2419</t>
  </si>
  <si>
    <t>2403</t>
  </si>
  <si>
    <t>02/10/2022 02:34 PM</t>
  </si>
  <si>
    <t>Swfz137457</t>
  </si>
  <si>
    <t>02/10/2022 02:35 PM</t>
  </si>
  <si>
    <t>2092</t>
  </si>
  <si>
    <t>02/10/2022 02:38 PM</t>
  </si>
  <si>
    <t>02/10/2022 01:35 PM</t>
  </si>
  <si>
    <t>2693</t>
  </si>
  <si>
    <t>8478</t>
  </si>
  <si>
    <t>02/10/2022 08:01 AM</t>
  </si>
  <si>
    <t>1041</t>
  </si>
  <si>
    <t>328766 REFRESCO</t>
  </si>
  <si>
    <t>02/10/2022 02:42 PM</t>
  </si>
  <si>
    <t>2022</t>
  </si>
  <si>
    <t>02/10/2022 10:43 AM</t>
  </si>
  <si>
    <t>2138</t>
  </si>
  <si>
    <t>02/10/2022 02:43 PM</t>
  </si>
  <si>
    <t>V969510</t>
  </si>
  <si>
    <t>02/10/2022 02:44 PM</t>
  </si>
  <si>
    <t>2692</t>
  </si>
  <si>
    <t>02/10/2022 02:46 PM</t>
  </si>
  <si>
    <t>4782</t>
  </si>
  <si>
    <t>COLA</t>
  </si>
  <si>
    <t>2696</t>
  </si>
  <si>
    <t>t690</t>
  </si>
  <si>
    <t>2441</t>
  </si>
  <si>
    <t>02/10/2022 02:51 PM</t>
  </si>
  <si>
    <t>02/09/2022 10:57 AM</t>
  </si>
  <si>
    <t>4337</t>
  </si>
  <si>
    <t>283522/300598</t>
  </si>
  <si>
    <t>02/10/2022 02:52 PM</t>
  </si>
  <si>
    <t>2076</t>
  </si>
  <si>
    <t>1303</t>
  </si>
  <si>
    <t>328773 REFRESCO</t>
  </si>
  <si>
    <t>15412</t>
  </si>
  <si>
    <t>511691</t>
  </si>
  <si>
    <t>8448</t>
  </si>
  <si>
    <t>02/10/2022 02:55 PM</t>
  </si>
  <si>
    <t>147</t>
  </si>
  <si>
    <t>8658</t>
  </si>
  <si>
    <t>323763 NESTLE</t>
  </si>
  <si>
    <t>02/10/2022 02:57 PM</t>
  </si>
  <si>
    <t>dt53015</t>
  </si>
  <si>
    <t>02/10/2022 02:58 PM</t>
  </si>
  <si>
    <t>02/10/2022 10:15 AM</t>
  </si>
  <si>
    <t>2164</t>
  </si>
  <si>
    <t>02/10/2022 03:00 PM</t>
  </si>
  <si>
    <t>02/09/2022 01:19 PM</t>
  </si>
  <si>
    <t>2514</t>
  </si>
  <si>
    <t>323392</t>
  </si>
  <si>
    <t>4059</t>
  </si>
  <si>
    <t>313170 THOMAS</t>
  </si>
  <si>
    <t>2587</t>
  </si>
  <si>
    <t>P5160547</t>
  </si>
  <si>
    <t>315967</t>
  </si>
  <si>
    <t>W10622</t>
  </si>
  <si>
    <t>02/09/2022 01:11 PM</t>
  </si>
  <si>
    <t>HYT17</t>
  </si>
  <si>
    <t>02/10/2022 03:07 PM</t>
  </si>
  <si>
    <t>4260</t>
  </si>
  <si>
    <t>316220</t>
  </si>
  <si>
    <t>6410</t>
  </si>
  <si>
    <t>2372</t>
  </si>
  <si>
    <t>02/10/2022 03:12 PM</t>
  </si>
  <si>
    <t>4174</t>
  </si>
  <si>
    <t>02/10/2022 03:15 PM</t>
  </si>
  <si>
    <t>02/08/2022 10:57 PM</t>
  </si>
  <si>
    <t>YT13</t>
  </si>
  <si>
    <t>4226</t>
  </si>
  <si>
    <t>2772</t>
  </si>
  <si>
    <t>1864</t>
  </si>
  <si>
    <t>669</t>
  </si>
  <si>
    <t>02/09/2022 03:03 PM</t>
  </si>
  <si>
    <t>13668</t>
  </si>
  <si>
    <t>02/10/2022 03:24 PM</t>
  </si>
  <si>
    <t>13311</t>
  </si>
  <si>
    <t>02/10/2022 03:25 PM</t>
  </si>
  <si>
    <t>02/09/2022 11:42 AM</t>
  </si>
  <si>
    <t>1315</t>
  </si>
  <si>
    <t>333243</t>
  </si>
  <si>
    <t>02/09/2022 04:27 AM</t>
  </si>
  <si>
    <t>6148</t>
  </si>
  <si>
    <t>02/07/2022 01:36 AM</t>
  </si>
  <si>
    <t>2127</t>
  </si>
  <si>
    <t>02/10/2022 03:37 PM</t>
  </si>
  <si>
    <t>2697</t>
  </si>
  <si>
    <t>02/10/2022 03:40 PM</t>
  </si>
  <si>
    <t>8358</t>
  </si>
  <si>
    <t>324266</t>
  </si>
  <si>
    <t>284048</t>
  </si>
  <si>
    <t>02/10/2022 03:42 PM</t>
  </si>
  <si>
    <t>02/09/2022 08:37 AM</t>
  </si>
  <si>
    <t>130291</t>
  </si>
  <si>
    <t>02/10/2022 03:43 PM</t>
  </si>
  <si>
    <t>HYT48</t>
  </si>
  <si>
    <t>02/10/2022 03:45 PM</t>
  </si>
  <si>
    <t>53r05474</t>
  </si>
  <si>
    <t>02/10/2022 03:46 PM</t>
  </si>
  <si>
    <t>2916</t>
  </si>
  <si>
    <t>308236</t>
  </si>
  <si>
    <t>2147</t>
  </si>
  <si>
    <t>02/10/2022 03:49 PM</t>
  </si>
  <si>
    <t>P5191578</t>
  </si>
  <si>
    <t>02/10/2022 03:51 PM</t>
  </si>
  <si>
    <t>160994</t>
  </si>
  <si>
    <t>02/09/2022 10:42 PM</t>
  </si>
  <si>
    <t>1104</t>
  </si>
  <si>
    <t>02/07/2022 12:08 PM</t>
  </si>
  <si>
    <t>3115973</t>
  </si>
  <si>
    <t>02/10/2022 03:55 PM</t>
  </si>
  <si>
    <t>1288</t>
  </si>
  <si>
    <t>02/10/2022 03:57 PM</t>
  </si>
  <si>
    <t>02/08/2022 10:04 PM</t>
  </si>
  <si>
    <t>t830</t>
  </si>
  <si>
    <t>P5153392</t>
  </si>
  <si>
    <t>02/10/2022 03:59 PM</t>
  </si>
  <si>
    <t>35572</t>
  </si>
  <si>
    <t>01/29/2022 12:55 PM</t>
  </si>
  <si>
    <t>3293</t>
  </si>
  <si>
    <t>02/09/2022 06:24 PM</t>
  </si>
  <si>
    <t>1300</t>
  </si>
  <si>
    <t>328757</t>
  </si>
  <si>
    <t>02/10/2022 04:04 PM</t>
  </si>
  <si>
    <t>098345</t>
  </si>
  <si>
    <t>02/10/2022 03:08 AM</t>
  </si>
  <si>
    <t>1919</t>
  </si>
  <si>
    <t>2185</t>
  </si>
  <si>
    <t>02/10/2022 02:45 PM</t>
  </si>
  <si>
    <t>gt003529</t>
  </si>
  <si>
    <t>321204</t>
  </si>
  <si>
    <t>02/10/2022 04:20 PM</t>
  </si>
  <si>
    <t>098348</t>
  </si>
  <si>
    <t>02/10/2022 03:06 AM</t>
  </si>
  <si>
    <t>2087</t>
  </si>
  <si>
    <t>02/10/2022 04:30 PM</t>
  </si>
  <si>
    <t>2909</t>
  </si>
  <si>
    <t>02/10/2022 04:39 PM</t>
  </si>
  <si>
    <t>02/08/2022 11:47 PM</t>
  </si>
  <si>
    <t>511800</t>
  </si>
  <si>
    <t>318560</t>
  </si>
  <si>
    <t>2359</t>
  </si>
  <si>
    <t>291796</t>
  </si>
  <si>
    <t>02/10/2022 04:41 PM</t>
  </si>
  <si>
    <t>173596</t>
  </si>
  <si>
    <t>2529</t>
  </si>
  <si>
    <t>02/10/2022 04:44 PM</t>
  </si>
  <si>
    <t>12005</t>
  </si>
  <si>
    <t>t654</t>
  </si>
  <si>
    <t>504022</t>
  </si>
  <si>
    <t>02/10/2022 04:47 PM</t>
  </si>
  <si>
    <t>2394</t>
  </si>
  <si>
    <t>334545</t>
  </si>
  <si>
    <t>JBHU098357</t>
  </si>
  <si>
    <t>321703</t>
  </si>
  <si>
    <t>6433</t>
  </si>
  <si>
    <t>12313</t>
  </si>
  <si>
    <t>02/10/2022 04:55 PM</t>
  </si>
  <si>
    <t>1164</t>
  </si>
  <si>
    <t>650376</t>
  </si>
  <si>
    <t>02/10/2022 04:56 PM</t>
  </si>
  <si>
    <t>4332</t>
  </si>
  <si>
    <t>02/10/2022 04:57 PM</t>
  </si>
  <si>
    <t>491188</t>
  </si>
  <si>
    <t>304158</t>
  </si>
  <si>
    <t>X12259</t>
  </si>
  <si>
    <t>303819</t>
  </si>
  <si>
    <t>02/10/2022 04:59 PM</t>
  </si>
  <si>
    <t>2524</t>
  </si>
  <si>
    <t>2370</t>
  </si>
  <si>
    <t>335258</t>
  </si>
  <si>
    <t>02/10/2022 05:03 PM</t>
  </si>
  <si>
    <t>4369</t>
  </si>
  <si>
    <t>320168</t>
  </si>
  <si>
    <t>02/10/2022 05:07 PM</t>
  </si>
  <si>
    <t>swfz080924</t>
  </si>
  <si>
    <t>02/10/2022 05:10 PM</t>
  </si>
  <si>
    <t>12021</t>
  </si>
  <si>
    <t>02/10/2022 11:58 AM</t>
  </si>
  <si>
    <t>4353</t>
  </si>
  <si>
    <t>T2202-077-011614</t>
  </si>
  <si>
    <t>02/10/2022 05:13 PM</t>
  </si>
  <si>
    <t>2455</t>
  </si>
  <si>
    <t>02/10/2022 05:14 PM</t>
  </si>
  <si>
    <t>1097</t>
  </si>
  <si>
    <t>328765</t>
  </si>
  <si>
    <t>2380</t>
  </si>
  <si>
    <t>02/06/2022 05:51 AM</t>
  </si>
  <si>
    <t>4843</t>
  </si>
  <si>
    <t>1938</t>
  </si>
  <si>
    <t>02/10/2022 05:21 PM</t>
  </si>
  <si>
    <t>W15382</t>
  </si>
  <si>
    <t>02/10/2022 05:23 PM</t>
  </si>
  <si>
    <t>142445</t>
  </si>
  <si>
    <t>02/09/2022 01:49 PM</t>
  </si>
  <si>
    <t>2221</t>
  </si>
  <si>
    <t>02/10/2022 05:24 PM</t>
  </si>
  <si>
    <t>HYT23</t>
  </si>
  <si>
    <t>1895</t>
  </si>
  <si>
    <t>02/10/2022 05:26 PM</t>
  </si>
  <si>
    <t>910</t>
  </si>
  <si>
    <t>2025</t>
  </si>
  <si>
    <t>DT53016</t>
  </si>
  <si>
    <t>02/10/2022 05:30 PM</t>
  </si>
  <si>
    <t>HYT39</t>
  </si>
  <si>
    <t>1186</t>
  </si>
  <si>
    <t>335132</t>
  </si>
  <si>
    <t>02/10/2022 05:35 PM</t>
  </si>
  <si>
    <t>STC531054</t>
  </si>
  <si>
    <t>02/10/2022 05:36 PM</t>
  </si>
  <si>
    <t>02/10/2022 05:34 PM</t>
  </si>
  <si>
    <t>1220</t>
  </si>
  <si>
    <t>328768</t>
  </si>
  <si>
    <t>02/10/2022 05:40 PM</t>
  </si>
  <si>
    <t>5148</t>
  </si>
  <si>
    <t>8571</t>
  </si>
  <si>
    <t>HYT36</t>
  </si>
  <si>
    <t>02/10/2022 05:45 PM</t>
  </si>
  <si>
    <t>2035</t>
  </si>
  <si>
    <t>335359</t>
  </si>
  <si>
    <t>53363</t>
  </si>
  <si>
    <t>317233</t>
  </si>
  <si>
    <t>02/10/2022 05:50 PM</t>
  </si>
  <si>
    <t>2438</t>
  </si>
  <si>
    <t>02/10/2022 05:51 PM</t>
  </si>
  <si>
    <t>9220</t>
  </si>
  <si>
    <t>02/10/2022 10:05 AM</t>
  </si>
  <si>
    <t>12026</t>
  </si>
  <si>
    <t>293829</t>
  </si>
  <si>
    <t>02/10/2022 05:52 PM</t>
  </si>
  <si>
    <t>565925</t>
  </si>
  <si>
    <t>02/10/2022 05:54 PM</t>
  </si>
  <si>
    <t>6421</t>
  </si>
  <si>
    <t>02/10/2022 05:56 PM</t>
  </si>
  <si>
    <t>2540</t>
  </si>
  <si>
    <t>02/10/2022 05:57 PM</t>
  </si>
  <si>
    <t>T468</t>
  </si>
  <si>
    <t>02/10/2022 05:59 PM</t>
  </si>
  <si>
    <t>4301</t>
  </si>
  <si>
    <t>2432</t>
  </si>
  <si>
    <t>t828</t>
  </si>
  <si>
    <t>35558</t>
  </si>
  <si>
    <t>316260</t>
  </si>
  <si>
    <t>02/10/2022 06:04 PM</t>
  </si>
  <si>
    <t>1191</t>
  </si>
  <si>
    <t>02/10/2022 06:07 PM</t>
  </si>
  <si>
    <t>02/09/2022 01:12 PM</t>
  </si>
  <si>
    <t>3310</t>
  </si>
  <si>
    <t>2520</t>
  </si>
  <si>
    <t>02/10/2022 06:06 PM</t>
  </si>
  <si>
    <t>3029</t>
  </si>
  <si>
    <t>3308</t>
  </si>
  <si>
    <t>1934</t>
  </si>
  <si>
    <t>02/10/2022 06:17 PM</t>
  </si>
  <si>
    <t>02/10/2022 03:22 AM</t>
  </si>
  <si>
    <t>2480</t>
  </si>
  <si>
    <t>02/10/2022 06:20 PM</t>
  </si>
  <si>
    <t>1025</t>
  </si>
  <si>
    <t>02/10/2022 06:22 PM</t>
  </si>
  <si>
    <t>2578</t>
  </si>
  <si>
    <t>212571</t>
  </si>
  <si>
    <t>02/09/2022 05:27 PM</t>
  </si>
  <si>
    <t>t537</t>
  </si>
  <si>
    <t>02/10/2022 06:31 PM</t>
  </si>
  <si>
    <t>3138</t>
  </si>
  <si>
    <t>335113</t>
  </si>
  <si>
    <t>02/10/2022 06:32 PM</t>
  </si>
  <si>
    <t>2209</t>
  </si>
  <si>
    <t>02/10/2022 06:33 PM</t>
  </si>
  <si>
    <t>8110</t>
  </si>
  <si>
    <t>02/10/2022 06:34 PM</t>
  </si>
  <si>
    <t>02/09/2022 12:58 PM</t>
  </si>
  <si>
    <t>130613</t>
  </si>
  <si>
    <t>4478</t>
  </si>
  <si>
    <t>02/10/2022 06:35 PM</t>
  </si>
  <si>
    <t>671334</t>
  </si>
  <si>
    <t>02/10/2022 06:36 PM</t>
  </si>
  <si>
    <t>02/09/2022 03:30 PM</t>
  </si>
  <si>
    <t>2402</t>
  </si>
  <si>
    <t>12151</t>
  </si>
  <si>
    <t>602646</t>
  </si>
  <si>
    <t>HYT37</t>
  </si>
  <si>
    <t>02/10/2022 06:40 PM</t>
  </si>
  <si>
    <t>825</t>
  </si>
  <si>
    <t>5097</t>
  </si>
  <si>
    <t>285360</t>
  </si>
  <si>
    <t>02/10/2022 06:46 PM</t>
  </si>
  <si>
    <t>2952</t>
  </si>
  <si>
    <t>02/10/2022 06:47 PM</t>
  </si>
  <si>
    <t>098314</t>
  </si>
  <si>
    <t>02/10/2022 06:48 PM</t>
  </si>
  <si>
    <t>02/10/2022 11:05 AM</t>
  </si>
  <si>
    <t>8139</t>
  </si>
  <si>
    <t>02/10/2022 06:50 PM</t>
  </si>
  <si>
    <t>2085</t>
  </si>
  <si>
    <t>305846</t>
  </si>
  <si>
    <t>02/10/2022 06:51 PM</t>
  </si>
  <si>
    <t>2042</t>
  </si>
  <si>
    <t>02/10/2022 06:52 PM</t>
  </si>
  <si>
    <t>2651</t>
  </si>
  <si>
    <t>02/10/2022 06:53 PM</t>
  </si>
  <si>
    <t>2319</t>
  </si>
  <si>
    <t>02/10/2022 06:54 PM</t>
  </si>
  <si>
    <t>4188</t>
  </si>
  <si>
    <t>02/11/2022 12:25 AM</t>
  </si>
  <si>
    <t>122</t>
  </si>
  <si>
    <t>5103</t>
  </si>
  <si>
    <t>02/10/2022 06:59 PM</t>
  </si>
  <si>
    <t>02/09/2022 02:59 AM</t>
  </si>
  <si>
    <t>1851</t>
  </si>
  <si>
    <t>8656</t>
  </si>
  <si>
    <t>289762</t>
  </si>
  <si>
    <t>02/10/2022 07:01 PM</t>
  </si>
  <si>
    <t>HYT27</t>
  </si>
  <si>
    <t>4129</t>
  </si>
  <si>
    <t>02/09/2022 06:37 PM</t>
  </si>
  <si>
    <t>52018</t>
  </si>
  <si>
    <t>NO PO#</t>
  </si>
  <si>
    <t>9128</t>
  </si>
  <si>
    <t>02/10/2022 07:11 PM</t>
  </si>
  <si>
    <t>s351</t>
  </si>
  <si>
    <t>02/09/2022 08:42 AM</t>
  </si>
  <si>
    <t>02/09/2022 02:52 PM</t>
  </si>
  <si>
    <t>598180</t>
  </si>
  <si>
    <t>299716</t>
  </si>
  <si>
    <t>117</t>
  </si>
  <si>
    <t>V909654</t>
  </si>
  <si>
    <t>02/10/2022 07:14 PM</t>
  </si>
  <si>
    <t>02/09/2022 02:49 PM</t>
  </si>
  <si>
    <t>2142</t>
  </si>
  <si>
    <t>T699</t>
  </si>
  <si>
    <t>02/10/2022 07:15 PM</t>
  </si>
  <si>
    <t>T606</t>
  </si>
  <si>
    <t>T1189</t>
  </si>
  <si>
    <t>02/10/2022 07:19 PM</t>
  </si>
  <si>
    <t>4269</t>
  </si>
  <si>
    <t>51851</t>
  </si>
  <si>
    <t>312774</t>
  </si>
  <si>
    <t>4368</t>
  </si>
  <si>
    <t>692189</t>
  </si>
  <si>
    <t>02/10/2022 07:29 PM</t>
  </si>
  <si>
    <t>02/09/2022 01:50 PM</t>
  </si>
  <si>
    <t>HYT03</t>
  </si>
  <si>
    <t>2018</t>
  </si>
  <si>
    <t>02/10/2022 07:35 PM</t>
  </si>
  <si>
    <t>025</t>
  </si>
  <si>
    <t>4266</t>
  </si>
  <si>
    <t>02/10/2022 07:36 PM</t>
  </si>
  <si>
    <t>02/10/2022 03:53 PM</t>
  </si>
  <si>
    <t>5136</t>
  </si>
  <si>
    <t>02/07/2022 09:35 AM</t>
  </si>
  <si>
    <t>2906</t>
  </si>
  <si>
    <t>335475</t>
  </si>
  <si>
    <t>JBHU098352</t>
  </si>
  <si>
    <t>321704</t>
  </si>
  <si>
    <t>12004</t>
  </si>
  <si>
    <t>326200</t>
  </si>
  <si>
    <t>02/10/2022 07:48 PM</t>
  </si>
  <si>
    <t>8191</t>
  </si>
  <si>
    <t>02/10/2022 07:51 PM</t>
  </si>
  <si>
    <t>4815</t>
  </si>
  <si>
    <t>321952</t>
  </si>
  <si>
    <t>3352</t>
  </si>
  <si>
    <t>02/10/2022 07:56 PM</t>
  </si>
  <si>
    <t>292548</t>
  </si>
  <si>
    <t>02/10/2022 08:00 PM</t>
  </si>
  <si>
    <t>02/09/2022 08:33 PM</t>
  </si>
  <si>
    <t>02/10/2022 08:02 PM</t>
  </si>
  <si>
    <t>HYT45</t>
  </si>
  <si>
    <t>07/14/2021 09:51 AM</t>
  </si>
  <si>
    <t>570858</t>
  </si>
  <si>
    <t>294601</t>
  </si>
  <si>
    <t>02/10/2022 08:06 PM</t>
  </si>
  <si>
    <t>52148</t>
  </si>
  <si>
    <t>312775</t>
  </si>
  <si>
    <t>02/10/2022 08:16 PM</t>
  </si>
  <si>
    <t>1968</t>
  </si>
  <si>
    <t>2056</t>
  </si>
  <si>
    <t>2738</t>
  </si>
  <si>
    <t>300376</t>
  </si>
  <si>
    <t>02/10/2022 08:27 PM</t>
  </si>
  <si>
    <t>6124</t>
  </si>
  <si>
    <t>328759</t>
  </si>
  <si>
    <t>02/10/2022 08:31 PM</t>
  </si>
  <si>
    <t>2485</t>
  </si>
  <si>
    <t>335597</t>
  </si>
  <si>
    <t>02/10/2022 08:34 PM</t>
  </si>
  <si>
    <t>281276</t>
  </si>
  <si>
    <t>02/10/2022 08:35 PM</t>
  </si>
  <si>
    <t>2126</t>
  </si>
  <si>
    <t>335964</t>
  </si>
  <si>
    <t>02/10/2022 08:36 PM</t>
  </si>
  <si>
    <t>798267</t>
  </si>
  <si>
    <t>1842</t>
  </si>
  <si>
    <t>02/10/2022 08:38 PM</t>
  </si>
  <si>
    <t>02/10/2022 10:10 AM</t>
  </si>
  <si>
    <t>5139</t>
  </si>
  <si>
    <t>02/10/2022 11:39 AM</t>
  </si>
  <si>
    <t>t545</t>
  </si>
  <si>
    <t>T779</t>
  </si>
  <si>
    <t>02/10/2022 08:40 PM</t>
  </si>
  <si>
    <t>8160</t>
  </si>
  <si>
    <t>4293</t>
  </si>
  <si>
    <t>02/10/2022 08:45 PM</t>
  </si>
  <si>
    <t>02/10/2022 04:42 PM</t>
  </si>
  <si>
    <t>011504</t>
  </si>
  <si>
    <t>1433</t>
  </si>
  <si>
    <t>chips</t>
  </si>
  <si>
    <t>648006</t>
  </si>
  <si>
    <t>02/10/2022 09:01 PM</t>
  </si>
  <si>
    <t>6106</t>
  </si>
  <si>
    <t>333244</t>
  </si>
  <si>
    <t>02/08/2022 02:48 PM</t>
  </si>
  <si>
    <t>4004</t>
  </si>
  <si>
    <t>02/10/2022 09:07 PM</t>
  </si>
  <si>
    <t>HYT01</t>
  </si>
  <si>
    <t>02/10/2022 09:09 PM</t>
  </si>
  <si>
    <t>1251</t>
  </si>
  <si>
    <t>328760</t>
  </si>
  <si>
    <t>02/10/2022 09:12 PM</t>
  </si>
  <si>
    <t>HYT21</t>
  </si>
  <si>
    <t>53383</t>
  </si>
  <si>
    <t>309241</t>
  </si>
  <si>
    <t>02/10/2022 09:21 PM</t>
  </si>
  <si>
    <t>2065</t>
  </si>
  <si>
    <t>02/10/2022 06:19 PM</t>
  </si>
  <si>
    <t>6331</t>
  </si>
  <si>
    <t>6212</t>
  </si>
  <si>
    <t>02/10/2022 09:24 PM</t>
  </si>
  <si>
    <t>3304</t>
  </si>
  <si>
    <t>02/10/2022 09:28 PM</t>
  </si>
  <si>
    <t>221440</t>
  </si>
  <si>
    <t>547679</t>
  </si>
  <si>
    <t>02/10/2022 09:31 PM</t>
  </si>
  <si>
    <t>HYT33</t>
  </si>
  <si>
    <t>02/10/2022 09:32 PM</t>
  </si>
  <si>
    <t>3306</t>
  </si>
  <si>
    <t>3239</t>
  </si>
  <si>
    <t>4814</t>
  </si>
  <si>
    <t>02/10/2022 09:36 PM</t>
  </si>
  <si>
    <t>2312</t>
  </si>
  <si>
    <t>335896</t>
  </si>
  <si>
    <t>3559</t>
  </si>
  <si>
    <t>02/10/2022 09:39 PM</t>
  </si>
  <si>
    <t>4354</t>
  </si>
  <si>
    <t>02/10/2022 05:44 PM</t>
  </si>
  <si>
    <t>51819</t>
  </si>
  <si>
    <t>312770</t>
  </si>
  <si>
    <t>02/10/2022 09:52 PM</t>
  </si>
  <si>
    <t>4344</t>
  </si>
  <si>
    <t>02/07/2022 10:10 AM</t>
  </si>
  <si>
    <t>T514</t>
  </si>
  <si>
    <t>02/10/2022 09:59 PM</t>
  </si>
  <si>
    <t>3482</t>
  </si>
  <si>
    <t>312153</t>
  </si>
  <si>
    <t>02/10/2022 10:00 PM</t>
  </si>
  <si>
    <t>2973</t>
  </si>
  <si>
    <t>02/10/2022 10:03 PM</t>
  </si>
  <si>
    <t>01/28/2022 03:39 PM</t>
  </si>
  <si>
    <t>1034</t>
  </si>
  <si>
    <t>01/31/2022 05:47 PM</t>
  </si>
  <si>
    <t>2539</t>
  </si>
  <si>
    <t>905</t>
  </si>
  <si>
    <t>02/10/2022 10:12 PM</t>
  </si>
  <si>
    <t>02/10/2022 10:10 PM</t>
  </si>
  <si>
    <t>T2202-077-011613</t>
  </si>
  <si>
    <t>02/10/2022 10:13 PM</t>
  </si>
  <si>
    <t>2369</t>
  </si>
  <si>
    <t>02/10/2022 10:14 PM</t>
  </si>
  <si>
    <t>02/08/2022 07:58 PM</t>
  </si>
  <si>
    <t>5146</t>
  </si>
  <si>
    <t>328764</t>
  </si>
  <si>
    <t>4196</t>
  </si>
  <si>
    <t>2734</t>
  </si>
  <si>
    <t>02/10/2022 10:17 PM</t>
  </si>
  <si>
    <t>02/08/2022 09:10 AM</t>
  </si>
  <si>
    <t>HYT49</t>
  </si>
  <si>
    <t>02/10/2022 10:19 PM</t>
  </si>
  <si>
    <t>4283</t>
  </si>
  <si>
    <t>02/10/2022 10:24 PM</t>
  </si>
  <si>
    <t>t835</t>
  </si>
  <si>
    <t>02/10/2022 10:42 PM</t>
  </si>
  <si>
    <t>4115</t>
  </si>
  <si>
    <t>02/10/2022 10:44 PM</t>
  </si>
  <si>
    <t>JBHZ098367</t>
  </si>
  <si>
    <t>323009</t>
  </si>
  <si>
    <t>1195</t>
  </si>
  <si>
    <t>02/10/2022 10:47 PM</t>
  </si>
  <si>
    <t>A-06</t>
  </si>
  <si>
    <t>01/27/2022 10:17 PM</t>
  </si>
  <si>
    <t>2639</t>
  </si>
  <si>
    <t>02/10/2022 10:50 PM</t>
  </si>
  <si>
    <t>02/08/2022 05:27 PM</t>
  </si>
  <si>
    <t>8381</t>
  </si>
  <si>
    <t>02/08/2022 11:09 PM</t>
  </si>
  <si>
    <t>51841</t>
  </si>
  <si>
    <t>312773</t>
  </si>
  <si>
    <t>02/10/2022 10:53 PM</t>
  </si>
  <si>
    <t>HLBU1577542</t>
  </si>
  <si>
    <t>02/10/2022 10:59 PM</t>
  </si>
  <si>
    <t>02/10/2022 12:35 PM</t>
  </si>
  <si>
    <t>2835</t>
  </si>
  <si>
    <t>320164</t>
  </si>
  <si>
    <t>4731</t>
  </si>
  <si>
    <t>323074</t>
  </si>
  <si>
    <t>2784</t>
  </si>
  <si>
    <t>02/10/2022 11:05 PM</t>
  </si>
  <si>
    <t>2062</t>
  </si>
  <si>
    <t>02/10/2022 11:07 PM</t>
  </si>
  <si>
    <t>02/10/2022 10:16 PM</t>
  </si>
  <si>
    <t>1824</t>
  </si>
  <si>
    <t>1261</t>
  </si>
  <si>
    <t>328767</t>
  </si>
  <si>
    <t>25661</t>
  </si>
  <si>
    <t>02/10/2022 05:05 PM</t>
  </si>
  <si>
    <t>9126</t>
  </si>
  <si>
    <t>301248</t>
  </si>
  <si>
    <t>HYT54</t>
  </si>
  <si>
    <t>02/10/2022 11:19 PM</t>
  </si>
  <si>
    <t>4799</t>
  </si>
  <si>
    <t>2885</t>
  </si>
  <si>
    <t>323762</t>
  </si>
  <si>
    <t>6134</t>
  </si>
  <si>
    <t>02/06/2022 10:41 PM</t>
  </si>
  <si>
    <t>YARDR79</t>
  </si>
  <si>
    <t>336005</t>
  </si>
  <si>
    <t>1231</t>
  </si>
  <si>
    <t>02/10/2022 11:22 PM</t>
  </si>
  <si>
    <t>01/29/2022 06:21 PM</t>
  </si>
  <si>
    <t>2106</t>
  </si>
  <si>
    <t>02/10/2022 10:38 PM</t>
  </si>
  <si>
    <t>647405</t>
  </si>
  <si>
    <t>01/28/2022 11:32 AM</t>
  </si>
  <si>
    <t>3536</t>
  </si>
  <si>
    <t>snacks from houston</t>
  </si>
  <si>
    <t>1232</t>
  </si>
  <si>
    <t>6192</t>
  </si>
  <si>
    <t>8292</t>
  </si>
  <si>
    <t>02/10/2022 11:50 PM</t>
  </si>
  <si>
    <t>t876</t>
  </si>
  <si>
    <t>HYT26</t>
  </si>
  <si>
    <t>HYT59</t>
  </si>
  <si>
    <t>512</t>
  </si>
  <si>
    <t>098481</t>
  </si>
  <si>
    <t>02/11/2022 12:01 AM</t>
  </si>
  <si>
    <t>6176</t>
  </si>
  <si>
    <t>299841</t>
  </si>
  <si>
    <t>HYT06</t>
  </si>
  <si>
    <t>02/11/2022 12:10 AM</t>
  </si>
  <si>
    <t>2180</t>
  </si>
  <si>
    <t>2889</t>
  </si>
  <si>
    <t>6235</t>
  </si>
  <si>
    <t>328771</t>
  </si>
  <si>
    <t>02/11/2022 12:18 AM</t>
  </si>
  <si>
    <t>3246</t>
  </si>
  <si>
    <t>203139</t>
  </si>
  <si>
    <t>011618</t>
  </si>
  <si>
    <t>02/11/2022 12:24 AM</t>
  </si>
  <si>
    <t>4695</t>
  </si>
  <si>
    <t>710141220007114591</t>
  </si>
  <si>
    <t>2766</t>
  </si>
  <si>
    <t>2759</t>
  </si>
  <si>
    <t>HYT10</t>
  </si>
  <si>
    <t>501</t>
  </si>
  <si>
    <t>2989</t>
  </si>
  <si>
    <t>316372</t>
  </si>
  <si>
    <t>2031</t>
  </si>
  <si>
    <t>02/11/2022 12:32 AM</t>
  </si>
  <si>
    <t>4744</t>
  </si>
  <si>
    <t>T777</t>
  </si>
  <si>
    <t>2094</t>
  </si>
  <si>
    <t>320165</t>
  </si>
  <si>
    <t>1053</t>
  </si>
  <si>
    <t>02/11/2022 12:39 AM</t>
  </si>
  <si>
    <t>02/06/2022 11:03 PM</t>
  </si>
  <si>
    <t>51838</t>
  </si>
  <si>
    <t>1873</t>
  </si>
  <si>
    <t>02/11/2022 12:43 AM</t>
  </si>
  <si>
    <t>02/10/2022 06:02 AM</t>
  </si>
  <si>
    <t>16025</t>
  </si>
  <si>
    <t>02/11/2022 12:44 AM</t>
  </si>
  <si>
    <t>02/07/2022 01:17 PM</t>
  </si>
  <si>
    <t>8463</t>
  </si>
  <si>
    <t>2857</t>
  </si>
  <si>
    <t>02/11/2022 12:47 AM</t>
  </si>
  <si>
    <t>3223</t>
  </si>
  <si>
    <t>02/10/2022 10:18 PM</t>
  </si>
  <si>
    <t>Jbhz098274</t>
  </si>
  <si>
    <t>4423</t>
  </si>
  <si>
    <t>2518</t>
  </si>
  <si>
    <t>02/11/2022 12:59 AM</t>
  </si>
  <si>
    <t>02/05/2022 10:46 PM</t>
  </si>
  <si>
    <t>jbhz098436</t>
  </si>
  <si>
    <t>323006</t>
  </si>
  <si>
    <t>02/11/2022 01:00 AM</t>
  </si>
  <si>
    <t>2684</t>
  </si>
  <si>
    <t>02/11/2022 01:01 AM</t>
  </si>
  <si>
    <t>9147</t>
  </si>
  <si>
    <t>2052</t>
  </si>
  <si>
    <t>02/11/2022 01:02 AM</t>
  </si>
  <si>
    <t>T817*</t>
  </si>
  <si>
    <t>9170</t>
  </si>
  <si>
    <t>snacks from Houston</t>
  </si>
  <si>
    <t>02/11/2022 01:04 AM</t>
  </si>
  <si>
    <t>8300</t>
  </si>
  <si>
    <t>02/11/2022 01:05 AM</t>
  </si>
  <si>
    <t>KR210860</t>
  </si>
  <si>
    <t>02/10/2022 05:39 AM</t>
  </si>
  <si>
    <t>098322</t>
  </si>
  <si>
    <t>02/10/2022 08:51 AM</t>
  </si>
  <si>
    <t>2159</t>
  </si>
  <si>
    <t>HYT24</t>
  </si>
  <si>
    <t>02/11/2022 01:17 AM</t>
  </si>
  <si>
    <t>4143</t>
  </si>
  <si>
    <t>02/09/2022 10:09 PM</t>
  </si>
  <si>
    <t>6334</t>
  </si>
  <si>
    <t>02/11/2022 01:22 AM</t>
  </si>
  <si>
    <t>8004</t>
  </si>
  <si>
    <t>4471</t>
  </si>
  <si>
    <t>02/11/2022 01:25 AM</t>
  </si>
  <si>
    <t>02/04/2022 09:38 AM</t>
  </si>
  <si>
    <t>9105</t>
  </si>
  <si>
    <t>02/11/2022 01:28 AM</t>
  </si>
  <si>
    <t>02/10/2022 11:42 PM</t>
  </si>
  <si>
    <t>14691</t>
  </si>
  <si>
    <t>02/11/2022 01:30 AM</t>
  </si>
  <si>
    <t>2735</t>
  </si>
  <si>
    <t>1736</t>
  </si>
  <si>
    <t>02/11/2022 01:33 AM</t>
  </si>
  <si>
    <t>676924</t>
  </si>
  <si>
    <t>02/11/2022 01:35 AM</t>
  </si>
  <si>
    <t>4435</t>
  </si>
  <si>
    <t>1731</t>
  </si>
  <si>
    <t>02/11/2022 01:46 AM</t>
  </si>
  <si>
    <t>2870</t>
  </si>
  <si>
    <t>4793</t>
  </si>
  <si>
    <t>02/11/2022 01:51 AM</t>
  </si>
  <si>
    <t>02/10/2022 09:42 PM</t>
  </si>
  <si>
    <t>1091</t>
  </si>
  <si>
    <t>788595</t>
  </si>
  <si>
    <t>3542</t>
  </si>
  <si>
    <t>9121</t>
  </si>
  <si>
    <t>02/11/2022 01:54 AM</t>
  </si>
  <si>
    <t>2987</t>
  </si>
  <si>
    <t>transfer bakery</t>
  </si>
  <si>
    <t>02/11/2022 01:59 AM</t>
  </si>
  <si>
    <t>1033</t>
  </si>
  <si>
    <t>02/07/2022 03:57 PM</t>
  </si>
  <si>
    <t>6226</t>
  </si>
  <si>
    <t>1181</t>
  </si>
  <si>
    <t>12008</t>
  </si>
  <si>
    <t>02/09/2022 01:17 PM</t>
  </si>
  <si>
    <t>HYT28</t>
  </si>
  <si>
    <t>02/11/2022 02:07 AM</t>
  </si>
  <si>
    <t>826</t>
  </si>
  <si>
    <t>4145</t>
  </si>
  <si>
    <t>02/11/2022 02:13 AM</t>
  </si>
  <si>
    <t>5088</t>
  </si>
  <si>
    <t>335985</t>
  </si>
  <si>
    <t>02/11/2022 02:14 AM</t>
  </si>
  <si>
    <t>12012</t>
  </si>
  <si>
    <t>318184</t>
  </si>
  <si>
    <t>02/11/2022 02:15 AM</t>
  </si>
  <si>
    <t>2074</t>
  </si>
  <si>
    <t>335073</t>
  </si>
  <si>
    <t>02/11/2022 02:17 AM</t>
  </si>
  <si>
    <t>3262</t>
  </si>
  <si>
    <t>02/09/2022 06:13 PM</t>
  </si>
  <si>
    <t>3669</t>
  </si>
  <si>
    <t>02/11/2022 02:21 AM</t>
  </si>
  <si>
    <t>02/09/2022 10:34 PM</t>
  </si>
  <si>
    <t>2470</t>
  </si>
  <si>
    <t>336026</t>
  </si>
  <si>
    <t>02/11/2022 02:23 AM</t>
  </si>
  <si>
    <t>2579</t>
  </si>
  <si>
    <t>02/10/2022 12:35 AM</t>
  </si>
  <si>
    <t>2848</t>
  </si>
  <si>
    <t>336035</t>
  </si>
  <si>
    <t>697604</t>
  </si>
  <si>
    <t>02/09/2022 04:26 PM</t>
  </si>
  <si>
    <t>2935</t>
  </si>
  <si>
    <t>335730</t>
  </si>
  <si>
    <t>2066</t>
  </si>
  <si>
    <t>02/10/2022 02:05 AM</t>
  </si>
  <si>
    <t>T509</t>
  </si>
  <si>
    <t>JBHU098351</t>
  </si>
  <si>
    <t>322871</t>
  </si>
  <si>
    <t>02/11/2022 02:38 AM</t>
  </si>
  <si>
    <t>8207</t>
  </si>
  <si>
    <t>9114</t>
  </si>
  <si>
    <t>02/10/2022 11:59 PM</t>
  </si>
  <si>
    <t>2629</t>
  </si>
  <si>
    <t>02/11/2022 02:44 AM</t>
  </si>
  <si>
    <t>t692</t>
  </si>
  <si>
    <t>02/11/2022 02:47 AM</t>
  </si>
  <si>
    <t>2584</t>
  </si>
  <si>
    <t>02/11/2022 02:52 AM</t>
  </si>
  <si>
    <t>4364</t>
  </si>
  <si>
    <t>02/10/2022 07:53 PM</t>
  </si>
  <si>
    <t>8450</t>
  </si>
  <si>
    <t>02/11/2022 02:55 AM</t>
  </si>
  <si>
    <t>2346</t>
  </si>
  <si>
    <t>336037</t>
  </si>
  <si>
    <t>02/11/2022 02:57 AM</t>
  </si>
  <si>
    <t>2386</t>
  </si>
  <si>
    <t>8231</t>
  </si>
  <si>
    <t>02/11/2022 03:00 AM</t>
  </si>
  <si>
    <t>GESU6506557</t>
  </si>
  <si>
    <t>02/11/2022 03:01 AM</t>
  </si>
  <si>
    <t>098423</t>
  </si>
  <si>
    <t>02/11/2022 03:07 AM</t>
  </si>
  <si>
    <t>02/11/2022 03:10 AM</t>
  </si>
  <si>
    <t>2057</t>
  </si>
  <si>
    <t>8362</t>
  </si>
  <si>
    <t>1279</t>
  </si>
  <si>
    <t>HYT41</t>
  </si>
  <si>
    <t>2814</t>
  </si>
  <si>
    <t>2192</t>
  </si>
  <si>
    <t>02/11/2022 03:30 AM</t>
  </si>
  <si>
    <t>539080</t>
  </si>
  <si>
    <t>MCKINNEY</t>
  </si>
  <si>
    <t>JBHZ098277</t>
  </si>
  <si>
    <t>322916</t>
  </si>
  <si>
    <t>2560</t>
  </si>
  <si>
    <t>8408</t>
  </si>
  <si>
    <t>02/11/2022 03:48 AM</t>
  </si>
  <si>
    <t>2080</t>
  </si>
  <si>
    <t>3021</t>
  </si>
  <si>
    <t>02/11/2022 03:51 AM</t>
  </si>
  <si>
    <t>T795</t>
  </si>
  <si>
    <t>02/11/2022 03:54 AM</t>
  </si>
  <si>
    <t>4225</t>
  </si>
  <si>
    <t>8385</t>
  </si>
  <si>
    <t>1007</t>
  </si>
  <si>
    <t>02/05/2022 03:21 PM</t>
  </si>
  <si>
    <t>8610</t>
  </si>
  <si>
    <t>6188</t>
  </si>
  <si>
    <t>02/11/2022 04:07 AM</t>
  </si>
  <si>
    <t>A-08</t>
  </si>
  <si>
    <t>1016</t>
  </si>
  <si>
    <t>02/11/2022 04:08 AM</t>
  </si>
  <si>
    <t>W19797</t>
  </si>
  <si>
    <t>318339</t>
  </si>
  <si>
    <t>2939</t>
  </si>
  <si>
    <t>02/11/2022 04:10 AM</t>
  </si>
  <si>
    <t>02/08/2022 09:20 PM</t>
  </si>
  <si>
    <t>668613</t>
  </si>
  <si>
    <t>691915</t>
  </si>
  <si>
    <t>H91792</t>
  </si>
  <si>
    <t>02/10/2022 12:54 PM</t>
  </si>
  <si>
    <t>522520</t>
  </si>
  <si>
    <t>02/10/2022 11:25 AM</t>
  </si>
  <si>
    <t>635322</t>
  </si>
  <si>
    <t>02/02/2022 09:31 AM</t>
  </si>
  <si>
    <t>633180</t>
  </si>
  <si>
    <t>02/07/2022 02:19 PM</t>
  </si>
  <si>
    <t>2884</t>
  </si>
  <si>
    <t>02/10/2022 03:32 AM</t>
  </si>
  <si>
    <t>4804</t>
  </si>
  <si>
    <t>3478</t>
  </si>
  <si>
    <t>02/11/2022 02:42 AM</t>
  </si>
  <si>
    <t>2143</t>
  </si>
  <si>
    <t>02/11/2022 04:38 AM</t>
  </si>
  <si>
    <t>02/11/2022 04:42 AM</t>
  </si>
  <si>
    <t>8487</t>
  </si>
  <si>
    <t>425</t>
  </si>
  <si>
    <t>2079</t>
  </si>
  <si>
    <t>8572</t>
  </si>
  <si>
    <t>Bread to 227</t>
  </si>
  <si>
    <t>bread</t>
  </si>
  <si>
    <t>827</t>
  </si>
  <si>
    <t>UMXU255129</t>
  </si>
  <si>
    <t>02/11/2022 05:02 AM</t>
  </si>
  <si>
    <t>6280</t>
  </si>
  <si>
    <t>2891</t>
  </si>
  <si>
    <t>703</t>
  </si>
  <si>
    <t>02/07/2022 06:19 PM</t>
  </si>
  <si>
    <t>3699</t>
  </si>
  <si>
    <t>3172</t>
  </si>
  <si>
    <t>3440</t>
  </si>
  <si>
    <t>2203</t>
  </si>
  <si>
    <t>02/10/2022 06:16 PM</t>
  </si>
  <si>
    <t>8532</t>
  </si>
  <si>
    <t>02/09/2022 10:28 PM</t>
  </si>
  <si>
    <t>8605</t>
  </si>
  <si>
    <t>02/11/2022 02:59 AM</t>
  </si>
  <si>
    <t>2469</t>
  </si>
  <si>
    <t>3993</t>
  </si>
  <si>
    <t>02/10/2022 04:00 AM</t>
  </si>
  <si>
    <t>8217</t>
  </si>
  <si>
    <t>02/11/2022 04:47 AM</t>
  </si>
  <si>
    <t>02/11/2022 04:04 AM</t>
  </si>
  <si>
    <t>HYT25</t>
  </si>
  <si>
    <t>02/11/2022 05:10 AM</t>
  </si>
  <si>
    <t>4848</t>
  </si>
  <si>
    <t>4026</t>
  </si>
  <si>
    <t>4112</t>
  </si>
  <si>
    <t>02/10/2022 10:56 PM</t>
  </si>
  <si>
    <t>4720</t>
  </si>
  <si>
    <t>02/10/2022 05:43 PM</t>
  </si>
  <si>
    <t>4736</t>
  </si>
  <si>
    <t>4770</t>
  </si>
  <si>
    <t>02/11/2022 12:06 AM</t>
  </si>
  <si>
    <t>8269</t>
  </si>
  <si>
    <t>8568</t>
  </si>
  <si>
    <t>02/09/2022 09:58 PM</t>
  </si>
  <si>
    <t>8684</t>
  </si>
  <si>
    <t>02/11/2022 04:28 AM</t>
  </si>
  <si>
    <t>8644</t>
  </si>
  <si>
    <t>02/11/2022 03:41 AM</t>
  </si>
  <si>
    <t>8626</t>
  </si>
  <si>
    <t>8561</t>
  </si>
  <si>
    <t>8553</t>
  </si>
  <si>
    <t>3680</t>
  </si>
  <si>
    <t>02/11/2022 07:21 AM</t>
  </si>
  <si>
    <t>8508</t>
  </si>
  <si>
    <t>413</t>
  </si>
  <si>
    <t>8419</t>
  </si>
  <si>
    <t>420</t>
  </si>
  <si>
    <t>8378</t>
  </si>
  <si>
    <t>337041</t>
  </si>
  <si>
    <t>02/11/2022 02:04 AM</t>
  </si>
  <si>
    <t>8499</t>
  </si>
  <si>
    <t>8420</t>
  </si>
  <si>
    <t>8424</t>
  </si>
  <si>
    <t>02/10/2022 10:29 PM</t>
  </si>
  <si>
    <t>4567</t>
  </si>
  <si>
    <t>8501</t>
  </si>
  <si>
    <t>8416</t>
  </si>
  <si>
    <t>8365</t>
  </si>
  <si>
    <t>02/10/2022 04:11 PM</t>
  </si>
  <si>
    <t>8357</t>
  </si>
  <si>
    <t>02/11/2022 12:58 AM</t>
  </si>
  <si>
    <t>8350</t>
  </si>
  <si>
    <t>8332</t>
  </si>
  <si>
    <t>8307</t>
  </si>
  <si>
    <t>8299</t>
  </si>
  <si>
    <t>8297</t>
  </si>
  <si>
    <t>02/10/2022 07:17 PM</t>
  </si>
  <si>
    <t>8282</t>
  </si>
  <si>
    <t>2453</t>
  </si>
  <si>
    <t>02/11/2022 05:17 AM</t>
  </si>
  <si>
    <t>2255</t>
  </si>
  <si>
    <t>02/11/2022 05:22 AM</t>
  </si>
  <si>
    <t>02/10/2022 01:21 PM</t>
  </si>
  <si>
    <t>2068</t>
  </si>
  <si>
    <t>2743</t>
  </si>
  <si>
    <t>8567</t>
  </si>
  <si>
    <t>02/10/2022 06:23 AM</t>
  </si>
  <si>
    <t>2136</t>
  </si>
  <si>
    <t>2007</t>
  </si>
  <si>
    <t>02/11/2022 05:24 AM</t>
  </si>
  <si>
    <t>02/10/2022 01:40 AM</t>
  </si>
  <si>
    <t>3302</t>
  </si>
  <si>
    <t>02/11/2022 12:52 AM</t>
  </si>
  <si>
    <t>HYT47</t>
  </si>
  <si>
    <t>02/11/2022 05:36 AM</t>
  </si>
  <si>
    <t>660333</t>
  </si>
  <si>
    <t>T1691</t>
  </si>
  <si>
    <t>8534</t>
  </si>
  <si>
    <t>332063</t>
  </si>
  <si>
    <t>jbhz098356</t>
  </si>
  <si>
    <t>322910</t>
  </si>
  <si>
    <t>1185</t>
  </si>
  <si>
    <t>02/11/2022 05:42 AM</t>
  </si>
  <si>
    <t>701</t>
  </si>
  <si>
    <t>02/06/2022 02:22 PM</t>
  </si>
  <si>
    <t>2163</t>
  </si>
  <si>
    <t>1039</t>
  </si>
  <si>
    <t>02/11/2022 05:46 AM</t>
  </si>
  <si>
    <t>51820</t>
  </si>
  <si>
    <t>1930</t>
  </si>
  <si>
    <t>02/11/2022 05:49 AM</t>
  </si>
  <si>
    <t>2466</t>
  </si>
  <si>
    <t>02/11/2022 05:53 AM</t>
  </si>
  <si>
    <t>02/10/2022 03:35 AM</t>
  </si>
  <si>
    <t>2608</t>
  </si>
  <si>
    <t>2798</t>
  </si>
  <si>
    <t>02/09/2022 09:46 PM</t>
  </si>
  <si>
    <t>2632</t>
  </si>
  <si>
    <t>2815</t>
  </si>
  <si>
    <t>02/11/2022 12:35 AM</t>
  </si>
  <si>
    <t>2897</t>
  </si>
  <si>
    <t>2450</t>
  </si>
  <si>
    <t>02/11/2022 02:54 AM</t>
  </si>
  <si>
    <t>2633</t>
  </si>
  <si>
    <t>2904</t>
  </si>
  <si>
    <t>02/09/2022 08:01 PM</t>
  </si>
  <si>
    <t>1928</t>
  </si>
  <si>
    <t>02/08/2022 01:01 PM</t>
  </si>
  <si>
    <t>1737</t>
  </si>
  <si>
    <t>2016</t>
  </si>
  <si>
    <t>02/08/2022 04:48 AM</t>
  </si>
  <si>
    <t>4191</t>
  </si>
  <si>
    <t>02/11/2022 05:56 AM</t>
  </si>
  <si>
    <t>4911</t>
  </si>
  <si>
    <t>2714</t>
  </si>
  <si>
    <t>02/07/2022 05:41 PM</t>
  </si>
  <si>
    <t>19018</t>
  </si>
  <si>
    <t>02/11/2022 05:59 AM</t>
  </si>
  <si>
    <t>REPARK</t>
  </si>
  <si>
    <t>02/09/2022 03:38 PM</t>
  </si>
  <si>
    <t>2133</t>
  </si>
  <si>
    <t>271</t>
  </si>
  <si>
    <t>2640</t>
  </si>
  <si>
    <t>02/11/2022 04:57 AM</t>
  </si>
  <si>
    <t>2177</t>
  </si>
  <si>
    <t>2194</t>
  </si>
  <si>
    <t>02/10/2022 09:30 PM</t>
  </si>
  <si>
    <t>2296</t>
  </si>
  <si>
    <t>02/10/2022 09:10 PM</t>
  </si>
  <si>
    <t>2541</t>
  </si>
  <si>
    <t>2565</t>
  </si>
  <si>
    <t>02/10/2022 09:05 PM</t>
  </si>
  <si>
    <t>2785</t>
  </si>
  <si>
    <t>2801</t>
  </si>
  <si>
    <t>2806</t>
  </si>
  <si>
    <t>2895</t>
  </si>
  <si>
    <t>2918</t>
  </si>
  <si>
    <t>2641</t>
  </si>
  <si>
    <t>5096</t>
  </si>
  <si>
    <t>2984</t>
  </si>
  <si>
    <t>2985</t>
  </si>
  <si>
    <t>02/10/2022 05:04 PM</t>
  </si>
  <si>
    <t>2988</t>
  </si>
  <si>
    <t>02/06/2022 01:27 PM</t>
  </si>
  <si>
    <t>9107</t>
  </si>
  <si>
    <t>2993</t>
  </si>
  <si>
    <t>9125</t>
  </si>
  <si>
    <t>278</t>
  </si>
  <si>
    <t>02/11/2022 12:30 AM</t>
  </si>
  <si>
    <t>9135</t>
  </si>
  <si>
    <t>02/06/2022 07:51 PM</t>
  </si>
  <si>
    <t>3945</t>
  </si>
  <si>
    <t>1077</t>
  </si>
  <si>
    <t>01/21/2022 08:01 AM</t>
  </si>
  <si>
    <t>1964</t>
  </si>
  <si>
    <t>02/09/2022 06:06 AM</t>
  </si>
  <si>
    <t>2504</t>
  </si>
  <si>
    <t>2787</t>
  </si>
  <si>
    <t>02/04/2022 04:09 PM</t>
  </si>
  <si>
    <t>2570</t>
  </si>
  <si>
    <t>118</t>
  </si>
  <si>
    <t>2744</t>
  </si>
  <si>
    <t>1061</t>
  </si>
  <si>
    <t>02/06/2022 09:37 PM</t>
  </si>
  <si>
    <t>1142</t>
  </si>
  <si>
    <t>02/03/2022 08:45 PM</t>
  </si>
  <si>
    <t>1193</t>
  </si>
  <si>
    <t>12/22/2021 03:24 PM</t>
  </si>
  <si>
    <t>1265</t>
  </si>
  <si>
    <t>1831</t>
  </si>
  <si>
    <t>02/05/2022 02:45 PM</t>
  </si>
  <si>
    <t>3748</t>
  </si>
  <si>
    <t>6203</t>
  </si>
  <si>
    <t>02/11/2022 12:08 AM</t>
  </si>
  <si>
    <t>x6146</t>
  </si>
  <si>
    <t>306779</t>
  </si>
  <si>
    <t>2794</t>
  </si>
  <si>
    <t>02/09/2022 05:19 PM</t>
  </si>
  <si>
    <t>8121</t>
  </si>
  <si>
    <t>8479</t>
  </si>
  <si>
    <t>02/08/2022 07:27 AM</t>
  </si>
  <si>
    <t>547931</t>
  </si>
  <si>
    <t>1005</t>
  </si>
  <si>
    <t>2825</t>
  </si>
  <si>
    <t>220</t>
  </si>
  <si>
    <t>02/08/2022 08:40 PM</t>
  </si>
  <si>
    <t>1971</t>
  </si>
  <si>
    <t>W37063</t>
  </si>
  <si>
    <t>NOLAN TRANSPORTATION GROUP</t>
  </si>
  <si>
    <t>4382</t>
  </si>
  <si>
    <t>3612</t>
  </si>
  <si>
    <t>02/11/2022 01:39 AM</t>
  </si>
  <si>
    <t>4559</t>
  </si>
  <si>
    <t>1286</t>
  </si>
  <si>
    <t>02/11/2022 06:22 AM</t>
  </si>
  <si>
    <t>02/09/2022 05:51 PM</t>
  </si>
  <si>
    <t>4276</t>
  </si>
  <si>
    <t>307581</t>
  </si>
  <si>
    <t>02/11/2022 06:25 AM</t>
  </si>
  <si>
    <t>1413 LION CALI</t>
  </si>
  <si>
    <t>02/11/2022 06:27 AM</t>
  </si>
  <si>
    <t>4319</t>
  </si>
  <si>
    <t>3582</t>
  </si>
  <si>
    <t>02/11/2022 06:29 AM</t>
  </si>
  <si>
    <t>02/11/2022 04:23 AM</t>
  </si>
  <si>
    <t>53r10012</t>
  </si>
  <si>
    <t>02/11/2022 06:30 AM</t>
  </si>
  <si>
    <t>02/04/2022 09:24 PM</t>
  </si>
  <si>
    <t>098337</t>
  </si>
  <si>
    <t>318155</t>
  </si>
  <si>
    <t>8023</t>
  </si>
  <si>
    <t>02/10/2022 01:04 AM</t>
  </si>
  <si>
    <t>1157</t>
  </si>
  <si>
    <t>1089</t>
  </si>
  <si>
    <t>02/09/2022 06:35 PM</t>
  </si>
  <si>
    <t>9150</t>
  </si>
  <si>
    <t>268</t>
  </si>
  <si>
    <t>9180</t>
  </si>
  <si>
    <t>02/10/2022 08:11 PM</t>
  </si>
  <si>
    <t>9201</t>
  </si>
  <si>
    <t>9203</t>
  </si>
  <si>
    <t>02/05/2022 04:29 PM</t>
  </si>
  <si>
    <t>9212</t>
  </si>
  <si>
    <t>256</t>
  </si>
  <si>
    <t>2867</t>
  </si>
  <si>
    <t>1106</t>
  </si>
  <si>
    <t>02/09/2022 04:41 PM</t>
  </si>
  <si>
    <t>2967</t>
  </si>
  <si>
    <t>9108</t>
  </si>
  <si>
    <t>02/08/2022 04:27 PM</t>
  </si>
  <si>
    <t>9187</t>
  </si>
  <si>
    <t>277</t>
  </si>
  <si>
    <t>02/11/2022 05:19 AM</t>
  </si>
  <si>
    <t>3085</t>
  </si>
  <si>
    <t>5167</t>
  </si>
  <si>
    <t>267</t>
  </si>
  <si>
    <t>9117</t>
  </si>
  <si>
    <t>264</t>
  </si>
  <si>
    <t>02/11/2022 12:57 AM</t>
  </si>
  <si>
    <t>2664</t>
  </si>
  <si>
    <t>8374</t>
  </si>
  <si>
    <t>255</t>
  </si>
  <si>
    <t>5163</t>
  </si>
  <si>
    <t>02/08/2022 09:16 AM</t>
  </si>
  <si>
    <t>3782</t>
  </si>
  <si>
    <t>2792</t>
  </si>
  <si>
    <t>282</t>
  </si>
  <si>
    <t>02/07/2022 10:06 PM</t>
  </si>
  <si>
    <t>2869</t>
  </si>
  <si>
    <t>279</t>
  </si>
  <si>
    <t>9217</t>
  </si>
  <si>
    <t>276</t>
  </si>
  <si>
    <t>8488</t>
  </si>
  <si>
    <t>273</t>
  </si>
  <si>
    <t>8132</t>
  </si>
  <si>
    <t>266</t>
  </si>
  <si>
    <t>2931</t>
  </si>
  <si>
    <t>263</t>
  </si>
  <si>
    <t>01/31/2022 01:13 AM</t>
  </si>
  <si>
    <t>2039</t>
  </si>
  <si>
    <t>1115</t>
  </si>
  <si>
    <t>2656</t>
  </si>
  <si>
    <t>3719</t>
  </si>
  <si>
    <t>2055</t>
  </si>
  <si>
    <t>3557</t>
  </si>
  <si>
    <t>2961</t>
  </si>
  <si>
    <t>2239</t>
  </si>
  <si>
    <t>281</t>
  </si>
  <si>
    <t>02/10/2022 10:24 AM</t>
  </si>
  <si>
    <t>2551</t>
  </si>
  <si>
    <t>5149</t>
  </si>
  <si>
    <t>275</t>
  </si>
  <si>
    <t>02/10/2022 04:54 PM</t>
  </si>
  <si>
    <t>1192</t>
  </si>
  <si>
    <t>01/27/2022 01:42 PM</t>
  </si>
  <si>
    <t>2454</t>
  </si>
  <si>
    <t>02/06/2022 06:07 PM</t>
  </si>
  <si>
    <t>2528</t>
  </si>
  <si>
    <t>265</t>
  </si>
  <si>
    <t>2214</t>
  </si>
  <si>
    <t>262</t>
  </si>
  <si>
    <t>02/07/2022 01:46 AM</t>
  </si>
  <si>
    <t>3104</t>
  </si>
  <si>
    <t>259</t>
  </si>
  <si>
    <t>1946</t>
  </si>
  <si>
    <t>2719</t>
  </si>
  <si>
    <t>283</t>
  </si>
  <si>
    <t>02/10/2022 02:42 AM</t>
  </si>
  <si>
    <t>2167</t>
  </si>
  <si>
    <t>2591</t>
  </si>
  <si>
    <t>274</t>
  </si>
  <si>
    <t>5109</t>
  </si>
  <si>
    <t>02/09/2022 02:35 AM</t>
  </si>
  <si>
    <t>2314</t>
  </si>
  <si>
    <t>2623</t>
  </si>
  <si>
    <t>02/06/2022 07:47 PM</t>
  </si>
  <si>
    <t>2733</t>
  </si>
  <si>
    <t>2660</t>
  </si>
  <si>
    <t>8598</t>
  </si>
  <si>
    <t>02/11/2022 06:37 AM</t>
  </si>
  <si>
    <t>1901</t>
  </si>
  <si>
    <t>01/27/2022 02:42 AM</t>
  </si>
  <si>
    <t>UMXU931278</t>
  </si>
  <si>
    <t>3785</t>
  </si>
  <si>
    <t>201551</t>
  </si>
  <si>
    <t>02/10/2022 10:54 AM</t>
  </si>
  <si>
    <t>4195</t>
  </si>
  <si>
    <t>4470</t>
  </si>
  <si>
    <t>02/10/2022 01:48 AM</t>
  </si>
  <si>
    <t>02/11/2022 12:40 AM</t>
  </si>
  <si>
    <t>8421</t>
  </si>
  <si>
    <t>8136</t>
  </si>
  <si>
    <t>4025</t>
  </si>
  <si>
    <t>532287B</t>
  </si>
  <si>
    <t>02/11/2022 06:47 AM</t>
  </si>
  <si>
    <t>534722</t>
  </si>
  <si>
    <t>GO-06</t>
  </si>
  <si>
    <t>3588</t>
  </si>
  <si>
    <t>301</t>
  </si>
  <si>
    <t>UMXU933685</t>
  </si>
  <si>
    <t>2030</t>
  </si>
  <si>
    <t>6404</t>
  </si>
  <si>
    <t>02/10/2022 10:51 PM</t>
  </si>
  <si>
    <t>2271</t>
  </si>
  <si>
    <t>325</t>
  </si>
  <si>
    <t>02/08/2022 02:16 PM</t>
  </si>
  <si>
    <t>2923</t>
  </si>
  <si>
    <t>2930</t>
  </si>
  <si>
    <t>2955</t>
  </si>
  <si>
    <t>2974</t>
  </si>
  <si>
    <t>02/09/2022 12:51 PM</t>
  </si>
  <si>
    <t>2668</t>
  </si>
  <si>
    <t>9141</t>
  </si>
  <si>
    <t>9148</t>
  </si>
  <si>
    <t>3171</t>
  </si>
  <si>
    <t>02/10/2022 06:01 PM</t>
  </si>
  <si>
    <t>2704</t>
  </si>
  <si>
    <t>02/09/2022 05:29 PM</t>
  </si>
  <si>
    <t>9176</t>
  </si>
  <si>
    <t>02/07/2022 11:00 PM</t>
  </si>
  <si>
    <t>9182</t>
  </si>
  <si>
    <t>435</t>
  </si>
  <si>
    <t>1856</t>
  </si>
  <si>
    <t>02/10/2022 07:38 PM</t>
  </si>
  <si>
    <t>6442</t>
  </si>
  <si>
    <t>2635</t>
  </si>
  <si>
    <t>02/08/2022 02:24 PM</t>
  </si>
  <si>
    <t>2709</t>
  </si>
  <si>
    <t>02/10/2022 09:56 PM</t>
  </si>
  <si>
    <t>2156</t>
  </si>
  <si>
    <t>3101</t>
  </si>
  <si>
    <t>6289</t>
  </si>
  <si>
    <t>2316</t>
  </si>
  <si>
    <t>02/11/2022 09:50 AM</t>
  </si>
  <si>
    <t>2323</t>
  </si>
  <si>
    <t>2348</t>
  </si>
  <si>
    <t>2583</t>
  </si>
  <si>
    <t>9138</t>
  </si>
  <si>
    <t>2934</t>
  </si>
  <si>
    <t>02/11/2022 08:57 AM</t>
  </si>
  <si>
    <t>9142</t>
  </si>
  <si>
    <t>02/08/2022 07:11 PM</t>
  </si>
  <si>
    <t>9198</t>
  </si>
  <si>
    <t>426</t>
  </si>
  <si>
    <t>6326</t>
  </si>
  <si>
    <t>430</t>
  </si>
  <si>
    <t>6195</t>
  </si>
  <si>
    <t>433</t>
  </si>
  <si>
    <t>02/10/2022 11:48 AM</t>
  </si>
  <si>
    <t>4745</t>
  </si>
  <si>
    <t>02/11/2022 06:56 AM</t>
  </si>
  <si>
    <t>HYT40</t>
  </si>
  <si>
    <t>02/11/2022 06:58 AM</t>
  </si>
  <si>
    <t>JBHZ098441</t>
  </si>
  <si>
    <t>323007</t>
  </si>
  <si>
    <t>536341</t>
  </si>
  <si>
    <t>4009</t>
  </si>
  <si>
    <t>098291</t>
  </si>
  <si>
    <t>323146</t>
  </si>
  <si>
    <t>9222</t>
  </si>
  <si>
    <t>5171</t>
  </si>
  <si>
    <t>02/11/2022 07:09 AM</t>
  </si>
  <si>
    <t>t837</t>
  </si>
  <si>
    <t>02/11/2022 07:10 AM</t>
  </si>
  <si>
    <t>8161</t>
  </si>
  <si>
    <t>315041  STX Beef</t>
  </si>
  <si>
    <t>4710</t>
  </si>
  <si>
    <t>02/11/2022 07:15 AM</t>
  </si>
  <si>
    <t>4530</t>
  </si>
  <si>
    <t>02/11/2022 05:01 AM</t>
  </si>
  <si>
    <t>2531</t>
  </si>
  <si>
    <t>336051</t>
  </si>
  <si>
    <t>T41725</t>
  </si>
  <si>
    <t>02/11/2022 07:18 AM</t>
  </si>
  <si>
    <t>9116</t>
  </si>
  <si>
    <t>4740</t>
  </si>
  <si>
    <t>4256</t>
  </si>
  <si>
    <t>02/11/2022 10:17 AM</t>
  </si>
  <si>
    <t>9210</t>
  </si>
  <si>
    <t>9213</t>
  </si>
  <si>
    <t>02/09/2022 07:56 PM</t>
  </si>
  <si>
    <t>6264</t>
  </si>
  <si>
    <t>5080</t>
  </si>
  <si>
    <t>02/10/2022 10:18 AM</t>
  </si>
  <si>
    <t>2724</t>
  </si>
  <si>
    <t>330</t>
  </si>
  <si>
    <t>02/11/2022 09:35 AM</t>
  </si>
  <si>
    <t>5098</t>
  </si>
  <si>
    <t>9216</t>
  </si>
  <si>
    <t>02/08/2022 12:25 AM</t>
  </si>
  <si>
    <t>9224</t>
  </si>
  <si>
    <t>02/07/2022 07:30 PM</t>
  </si>
  <si>
    <t>9229</t>
  </si>
  <si>
    <t>314</t>
  </si>
  <si>
    <t>02/10/2022 07:40 PM</t>
  </si>
  <si>
    <t>5134</t>
  </si>
  <si>
    <t>02/11/2022 04:12 AM</t>
  </si>
  <si>
    <t>5147</t>
  </si>
  <si>
    <t>5154</t>
  </si>
  <si>
    <t>3538</t>
  </si>
  <si>
    <t>02/09/2022 06:55 PM</t>
  </si>
  <si>
    <t>3146</t>
  </si>
  <si>
    <t>1123</t>
  </si>
  <si>
    <t>5155</t>
  </si>
  <si>
    <t>02/11/2022 01:29 AM</t>
  </si>
  <si>
    <t>2949</t>
  </si>
  <si>
    <t>5158</t>
  </si>
  <si>
    <t>5160</t>
  </si>
  <si>
    <t>2748</t>
  </si>
  <si>
    <t>336043</t>
  </si>
  <si>
    <t>4742</t>
  </si>
  <si>
    <t>02/11/2022 05:00 AM</t>
  </si>
  <si>
    <t>T775</t>
  </si>
  <si>
    <t>02/11/2022 07:30 AM</t>
  </si>
  <si>
    <t>1324</t>
  </si>
  <si>
    <t>01/19/2022 11:38 PM</t>
  </si>
  <si>
    <t>4425</t>
  </si>
  <si>
    <t>4730</t>
  </si>
  <si>
    <t>02/11/2022 07:37 AM</t>
  </si>
  <si>
    <t>02/11/2022 03:57 AM</t>
  </si>
  <si>
    <t>6333</t>
  </si>
  <si>
    <t>2954</t>
  </si>
  <si>
    <t>02/11/2022 07:42 AM</t>
  </si>
  <si>
    <t>8562</t>
  </si>
  <si>
    <t>750141220007513987</t>
  </si>
  <si>
    <t>8295</t>
  </si>
  <si>
    <t>02/10/2022 02:48 AM</t>
  </si>
  <si>
    <t>3667</t>
  </si>
  <si>
    <t>02/10/2022 09:43 AM</t>
  </si>
  <si>
    <t>5156</t>
  </si>
  <si>
    <t>4297</t>
  </si>
  <si>
    <t>53379</t>
  </si>
  <si>
    <t>798492</t>
  </si>
  <si>
    <t>2169</t>
  </si>
  <si>
    <t>02/11/2022 07:52 AM</t>
  </si>
  <si>
    <t>45239</t>
  </si>
  <si>
    <t>HMR6</t>
  </si>
  <si>
    <t>7033</t>
  </si>
  <si>
    <t>9058</t>
  </si>
  <si>
    <t>dt53014</t>
  </si>
  <si>
    <t>snlu982916</t>
  </si>
  <si>
    <t>2535</t>
  </si>
  <si>
    <t>830</t>
  </si>
  <si>
    <t>2597</t>
  </si>
  <si>
    <t>02/09/2022 04:50 PM</t>
  </si>
  <si>
    <t>098368</t>
  </si>
  <si>
    <t>323177</t>
  </si>
  <si>
    <t>jbhz098453</t>
  </si>
  <si>
    <t>322868</t>
  </si>
  <si>
    <t>3161</t>
  </si>
  <si>
    <t>02/11/2022 03:36 AM</t>
  </si>
  <si>
    <t>2119</t>
  </si>
  <si>
    <t>336040</t>
  </si>
  <si>
    <t>8083</t>
  </si>
  <si>
    <t>02/09/2022 06:38 PM</t>
  </si>
  <si>
    <t>546999</t>
  </si>
  <si>
    <t>1102</t>
  </si>
  <si>
    <t>02/11/2022 08:08 AM</t>
  </si>
  <si>
    <t>02/10/2022 12:30 AM</t>
  </si>
  <si>
    <t>8188</t>
  </si>
  <si>
    <t>9174</t>
  </si>
  <si>
    <t>02/11/2022 08:12 AM</t>
  </si>
  <si>
    <t>524603</t>
  </si>
  <si>
    <t>SWFZ171467</t>
  </si>
  <si>
    <t>02/11/2022 08:16 AM</t>
  </si>
  <si>
    <t>02/11/2022 08:13 AM</t>
  </si>
  <si>
    <t>w87586</t>
  </si>
  <si>
    <t>3521</t>
  </si>
  <si>
    <t>750141220007513949</t>
  </si>
  <si>
    <t>t04</t>
  </si>
  <si>
    <t>ATL</t>
  </si>
  <si>
    <t>02/11/2022 08:07 AM</t>
  </si>
  <si>
    <t>6484</t>
  </si>
  <si>
    <t>18999</t>
  </si>
  <si>
    <t>02/11/2022 08:19 AM</t>
  </si>
  <si>
    <t>6201</t>
  </si>
  <si>
    <t>4495</t>
  </si>
  <si>
    <t>912</t>
  </si>
  <si>
    <t>02/11/2022 07:06 AM</t>
  </si>
  <si>
    <t>669646</t>
  </si>
  <si>
    <t>3790</t>
  </si>
  <si>
    <t>3448</t>
  </si>
  <si>
    <t>T2202077011632</t>
  </si>
  <si>
    <t>HYT13</t>
  </si>
  <si>
    <t>4250</t>
  </si>
  <si>
    <t>02/11/2022 08:27 AM</t>
  </si>
  <si>
    <t>8128</t>
  </si>
  <si>
    <t>3759</t>
  </si>
  <si>
    <t>02/11/2022 08:28 AM</t>
  </si>
  <si>
    <t>jbhz098458</t>
  </si>
  <si>
    <t>323005</t>
  </si>
  <si>
    <t>4842</t>
  </si>
  <si>
    <t>2666</t>
  </si>
  <si>
    <t>02/11/2022 08:32 AM</t>
  </si>
  <si>
    <t>3122</t>
  </si>
  <si>
    <t>02/11/2022 08:33 AM</t>
  </si>
  <si>
    <t>5166</t>
  </si>
  <si>
    <t>9124</t>
  </si>
  <si>
    <t>02/11/2022 10:38 AM</t>
  </si>
  <si>
    <t>6117</t>
  </si>
  <si>
    <t>02/10/2022 04:24 PM</t>
  </si>
  <si>
    <t>2051</t>
  </si>
  <si>
    <t>6466</t>
  </si>
  <si>
    <t>2690</t>
  </si>
  <si>
    <t>2736</t>
  </si>
  <si>
    <t>02/11/2022 12:50 AM</t>
  </si>
  <si>
    <t>2423</t>
  </si>
  <si>
    <t>02/08/2022 05:34 PM</t>
  </si>
  <si>
    <t>3313</t>
  </si>
  <si>
    <t>E40R</t>
  </si>
  <si>
    <t>02/07/2022 02:10 PM</t>
  </si>
  <si>
    <t>6346</t>
  </si>
  <si>
    <t>02/11/2022 12:29 PM</t>
  </si>
  <si>
    <t>2755</t>
  </si>
  <si>
    <t>02/11/2022 12:04 PM</t>
  </si>
  <si>
    <t>8104</t>
  </si>
  <si>
    <t>02/11/2022 12:05 PM</t>
  </si>
  <si>
    <t>2767</t>
  </si>
  <si>
    <t>02/09/2022 04:19 PM</t>
  </si>
  <si>
    <t>8035</t>
  </si>
  <si>
    <t>02/10/2022 05:39 PM</t>
  </si>
  <si>
    <t>2710</t>
  </si>
  <si>
    <t>2483</t>
  </si>
  <si>
    <t>02/09/2022 11:23 AM</t>
  </si>
  <si>
    <t>2526</t>
  </si>
  <si>
    <t>02/11/2022 12:33 PM</t>
  </si>
  <si>
    <t>2846</t>
  </si>
  <si>
    <t>02/08/2022 06:46 PM</t>
  </si>
  <si>
    <t>2890</t>
  </si>
  <si>
    <t>02/08/2022 08:07 PM</t>
  </si>
  <si>
    <t>9215</t>
  </si>
  <si>
    <t>5127</t>
  </si>
  <si>
    <t>3695</t>
  </si>
  <si>
    <t>3336</t>
  </si>
  <si>
    <t>8202</t>
  </si>
  <si>
    <t>2737</t>
  </si>
  <si>
    <t>02/09/2022 05:55 PM</t>
  </si>
  <si>
    <t>2477</t>
  </si>
  <si>
    <t>02/09/2022 05:50 PM</t>
  </si>
  <si>
    <t>3534</t>
  </si>
  <si>
    <t>8232</t>
  </si>
  <si>
    <t>6281</t>
  </si>
  <si>
    <t>02/11/2022 08:38 AM</t>
  </si>
  <si>
    <t>200</t>
  </si>
  <si>
    <t>8162</t>
  </si>
  <si>
    <t>HUS638 equipment</t>
  </si>
  <si>
    <t>02/11/2022 08:39 AM</t>
  </si>
  <si>
    <t>908</t>
  </si>
  <si>
    <t>3453</t>
  </si>
  <si>
    <t>02/04/2022 09:17 PM</t>
  </si>
  <si>
    <t>3596</t>
  </si>
  <si>
    <t>2498</t>
  </si>
  <si>
    <t>8169</t>
  </si>
  <si>
    <t>4519</t>
  </si>
  <si>
    <t>8599</t>
  </si>
  <si>
    <t>02/10/2022 09:24 AM</t>
  </si>
  <si>
    <t>5276</t>
  </si>
  <si>
    <t>312780</t>
  </si>
  <si>
    <t>8296</t>
  </si>
  <si>
    <t>323841</t>
  </si>
  <si>
    <t>15243</t>
  </si>
  <si>
    <t>2577</t>
  </si>
  <si>
    <t>02/11/2022 08:46 AM</t>
  </si>
  <si>
    <t>6211</t>
  </si>
  <si>
    <t>526</t>
  </si>
  <si>
    <t>02/10/2022 11:42 AM</t>
  </si>
  <si>
    <t>3086</t>
  </si>
  <si>
    <t>HYT34</t>
  </si>
  <si>
    <t>547925</t>
  </si>
  <si>
    <t>8360</t>
  </si>
  <si>
    <t>02/11/2022 08:53 AM</t>
  </si>
  <si>
    <t>8411</t>
  </si>
  <si>
    <t>321</t>
  </si>
  <si>
    <t>02/10/2022 08:05 PM</t>
  </si>
  <si>
    <t>4722</t>
  </si>
  <si>
    <t>8353</t>
  </si>
  <si>
    <t>3387</t>
  </si>
  <si>
    <t>313</t>
  </si>
  <si>
    <t>8351</t>
  </si>
  <si>
    <t>8305</t>
  </si>
  <si>
    <t>02/11/2022 02:11 AM</t>
  </si>
  <si>
    <t>2575</t>
  </si>
  <si>
    <t>3780</t>
  </si>
  <si>
    <t>02/11/2022 08:56 AM</t>
  </si>
  <si>
    <t>53r08171</t>
  </si>
  <si>
    <t>02/06/2022 11:18 AM</t>
  </si>
  <si>
    <t>HYT38</t>
  </si>
  <si>
    <t>HYT32</t>
  </si>
  <si>
    <t>11</t>
  </si>
  <si>
    <t>322746</t>
  </si>
  <si>
    <t>182</t>
  </si>
  <si>
    <t>02/11/2022 09:05 AM</t>
  </si>
  <si>
    <t>53189</t>
  </si>
  <si>
    <t>38903</t>
  </si>
  <si>
    <t>02/11/2022 09:03 AM</t>
  </si>
  <si>
    <t>8399</t>
  </si>
  <si>
    <t>9235</t>
  </si>
  <si>
    <t>098401</t>
  </si>
  <si>
    <t>322914</t>
  </si>
  <si>
    <t>6190</t>
  </si>
  <si>
    <t>02/05/2022 08:31 PM</t>
  </si>
  <si>
    <t>8445</t>
  </si>
  <si>
    <t>513</t>
  </si>
  <si>
    <t>HYT16</t>
  </si>
  <si>
    <t>8205</t>
  </si>
  <si>
    <t>02/11/2022 09:08 AM</t>
  </si>
  <si>
    <t>504</t>
  </si>
  <si>
    <t>308758</t>
  </si>
  <si>
    <t>8584</t>
  </si>
  <si>
    <t>02/11/2022 07:28 AM</t>
  </si>
  <si>
    <t>531655</t>
  </si>
  <si>
    <t>321444</t>
  </si>
  <si>
    <t>HYT05</t>
  </si>
  <si>
    <t>UMXU889278</t>
  </si>
  <si>
    <t>8157</t>
  </si>
  <si>
    <t>B227C</t>
  </si>
  <si>
    <t>307332</t>
  </si>
  <si>
    <t>2297</t>
  </si>
  <si>
    <t>2189</t>
  </si>
  <si>
    <t>02/10/2022 08:42 PM</t>
  </si>
  <si>
    <t>2421</t>
  </si>
  <si>
    <t>HYT29</t>
  </si>
  <si>
    <t>swfz160202</t>
  </si>
  <si>
    <t>319643</t>
  </si>
  <si>
    <t>53270</t>
  </si>
  <si>
    <t>HYT44</t>
  </si>
  <si>
    <t>8413</t>
  </si>
  <si>
    <t>02/11/2022 02:31 AM</t>
  </si>
  <si>
    <t>8643</t>
  </si>
  <si>
    <t>UMXU268526</t>
  </si>
  <si>
    <t>02/11/2022 09:19 AM</t>
  </si>
  <si>
    <t>53R06217</t>
  </si>
  <si>
    <t>172000</t>
  </si>
  <si>
    <t>12028</t>
  </si>
  <si>
    <t>2829</t>
  </si>
  <si>
    <t>8540</t>
  </si>
  <si>
    <t>3129</t>
  </si>
  <si>
    <t>HYT30</t>
  </si>
  <si>
    <t>jbhz098269</t>
  </si>
  <si>
    <t>322918</t>
  </si>
  <si>
    <t>3393</t>
  </si>
  <si>
    <t>02/10/2022 09:45 PM</t>
  </si>
  <si>
    <t>1140</t>
  </si>
  <si>
    <t>326113</t>
  </si>
  <si>
    <t>2887</t>
  </si>
  <si>
    <t>2760</t>
  </si>
  <si>
    <t>8560</t>
  </si>
  <si>
    <t>02/11/2022 03:58 AM</t>
  </si>
  <si>
    <t>8594</t>
  </si>
  <si>
    <t>2385</t>
  </si>
  <si>
    <t>8369</t>
  </si>
  <si>
    <t>02/11/2022 05:35 AM</t>
  </si>
  <si>
    <t>1073</t>
  </si>
  <si>
    <t>12/24/2021 02:19 AM</t>
  </si>
  <si>
    <t>1415</t>
  </si>
  <si>
    <t>140</t>
  </si>
  <si>
    <t>6439</t>
  </si>
  <si>
    <t>514</t>
  </si>
  <si>
    <t>4791</t>
  </si>
  <si>
    <t>02/11/2022 09:34 AM</t>
  </si>
  <si>
    <t>QFIX3</t>
  </si>
  <si>
    <t>32438</t>
  </si>
  <si>
    <t>632200</t>
  </si>
  <si>
    <t>8249</t>
  </si>
  <si>
    <t>02/08/2022 08:04 PM</t>
  </si>
  <si>
    <t>3437</t>
  </si>
  <si>
    <t>t831</t>
  </si>
  <si>
    <t>'</t>
  </si>
  <si>
    <t>53380</t>
  </si>
  <si>
    <t>309242</t>
  </si>
  <si>
    <t>167165</t>
  </si>
  <si>
    <t>3783</t>
  </si>
  <si>
    <t>4154</t>
  </si>
  <si>
    <t>02/11/2022 09:45 AM</t>
  </si>
  <si>
    <t>4275</t>
  </si>
  <si>
    <t>02/10/2022 07:01 AM</t>
  </si>
  <si>
    <t>2536</t>
  </si>
  <si>
    <t>47226</t>
  </si>
  <si>
    <t>3178</t>
  </si>
  <si>
    <t>335289</t>
  </si>
  <si>
    <t>3577</t>
  </si>
  <si>
    <t>337361</t>
  </si>
  <si>
    <t>20211</t>
  </si>
  <si>
    <t>02/05/2022 02:33 PM</t>
  </si>
  <si>
    <t>2317</t>
  </si>
  <si>
    <t>2213</t>
  </si>
  <si>
    <t>2353</t>
  </si>
  <si>
    <t>JBHZ098460</t>
  </si>
  <si>
    <t>322872</t>
  </si>
  <si>
    <t>02/11/2022 09:55 AM</t>
  </si>
  <si>
    <t>ptlz150435</t>
  </si>
  <si>
    <t>310799</t>
  </si>
  <si>
    <t>6114</t>
  </si>
  <si>
    <t>SWFZ181780</t>
  </si>
  <si>
    <t>T2202-077-011619</t>
  </si>
  <si>
    <t>02/11/2022 10:05 AM</t>
  </si>
  <si>
    <t>6135</t>
  </si>
  <si>
    <t>02/11/2022 10:06 AM</t>
  </si>
  <si>
    <t>515</t>
  </si>
  <si>
    <t>6435</t>
  </si>
  <si>
    <t>2563</t>
  </si>
  <si>
    <t>8414</t>
  </si>
  <si>
    <t>1209</t>
  </si>
  <si>
    <t>4413290</t>
  </si>
  <si>
    <t>02/10/2022 04:22 PM</t>
  </si>
  <si>
    <t>1063</t>
  </si>
  <si>
    <t>328275</t>
  </si>
  <si>
    <t>2225</t>
  </si>
  <si>
    <t>323723</t>
  </si>
  <si>
    <t>8683</t>
  </si>
  <si>
    <t>8506</t>
  </si>
  <si>
    <t>02/11/2022 07:04 AM</t>
  </si>
  <si>
    <t>574947</t>
  </si>
  <si>
    <t>02/11/2022 10:13 AM</t>
  </si>
  <si>
    <t>3512</t>
  </si>
  <si>
    <t>328859</t>
  </si>
  <si>
    <t>jbhz098282</t>
  </si>
  <si>
    <t>323046</t>
  </si>
  <si>
    <t>3140</t>
  </si>
  <si>
    <t>AZTECA MILLING</t>
  </si>
  <si>
    <t>2926</t>
  </si>
  <si>
    <t>2405</t>
  </si>
  <si>
    <t>02/09/2022 09:27 PM</t>
  </si>
  <si>
    <t>2196</t>
  </si>
  <si>
    <t>53r22392</t>
  </si>
  <si>
    <t>53334</t>
  </si>
  <si>
    <t>02/04/2022 05:40 PM</t>
  </si>
  <si>
    <t>2216</t>
  </si>
  <si>
    <t>02/10/2022 06:08 PM</t>
  </si>
  <si>
    <t>8138</t>
  </si>
  <si>
    <t>750141220007513925</t>
  </si>
  <si>
    <t>6275</t>
  </si>
  <si>
    <t>T2202-077-011582</t>
  </si>
  <si>
    <t>9159</t>
  </si>
  <si>
    <t>5479</t>
  </si>
  <si>
    <t>3430</t>
  </si>
  <si>
    <t>3833</t>
  </si>
  <si>
    <t>4111</t>
  </si>
  <si>
    <t>320464</t>
  </si>
  <si>
    <t>2823</t>
  </si>
  <si>
    <t>8228</t>
  </si>
  <si>
    <t>750141220007513963</t>
  </si>
  <si>
    <t>02/11/2022 10:26 AM</t>
  </si>
  <si>
    <t>HEB NOT READY - DROP</t>
  </si>
  <si>
    <t>2291</t>
  </si>
  <si>
    <t>3445</t>
  </si>
  <si>
    <t>315042</t>
  </si>
  <si>
    <t>3744</t>
  </si>
  <si>
    <t>519</t>
  </si>
  <si>
    <t>3561</t>
  </si>
  <si>
    <t>3338</t>
  </si>
  <si>
    <t>6228</t>
  </si>
  <si>
    <t>pairs</t>
  </si>
  <si>
    <t>823</t>
  </si>
  <si>
    <t>586683</t>
  </si>
  <si>
    <t>02/11/2022 10:30 AM</t>
  </si>
  <si>
    <t>4103</t>
  </si>
  <si>
    <t>1236</t>
  </si>
  <si>
    <t>T2202-077-011707</t>
  </si>
  <si>
    <t>01/28/2022 04:53 PM</t>
  </si>
  <si>
    <t>3323</t>
  </si>
  <si>
    <t>6486</t>
  </si>
  <si>
    <t>02/10/2022 09:27 PM</t>
  </si>
  <si>
    <t>2037</t>
  </si>
  <si>
    <t>8340</t>
  </si>
  <si>
    <t>3254</t>
  </si>
  <si>
    <t>1754</t>
  </si>
  <si>
    <t>8009</t>
  </si>
  <si>
    <t>T2202-077-011627</t>
  </si>
  <si>
    <t>4524</t>
  </si>
  <si>
    <t>3417</t>
  </si>
  <si>
    <t>180131</t>
  </si>
  <si>
    <t>AMERICAN NATIONAL FREIGHT</t>
  </si>
  <si>
    <t>6219</t>
  </si>
  <si>
    <t>1874</t>
  </si>
  <si>
    <t>09/02/2021 11:58 PM</t>
  </si>
  <si>
    <t>3656</t>
  </si>
  <si>
    <t>4461</t>
  </si>
  <si>
    <t>02/11/2022 10:41 AM</t>
  </si>
  <si>
    <t>HYT02</t>
  </si>
  <si>
    <t>4123</t>
  </si>
  <si>
    <t>3312</t>
  </si>
  <si>
    <t>4849</t>
  </si>
  <si>
    <t>6277</t>
  </si>
  <si>
    <t>601</t>
  </si>
  <si>
    <t>02/09/2022 06:37 AM</t>
  </si>
  <si>
    <t>8124</t>
  </si>
  <si>
    <t>8195</t>
  </si>
  <si>
    <t>T2202-077-011704</t>
  </si>
  <si>
    <t>jbhz098365</t>
  </si>
  <si>
    <t>02/10/2022 02:38 AM</t>
  </si>
  <si>
    <t>2705</t>
  </si>
  <si>
    <t>snack</t>
  </si>
  <si>
    <t>02/11/2022 10:47 AM</t>
  </si>
  <si>
    <t>1012</t>
  </si>
  <si>
    <t>02/06/2022 08:43 PM</t>
  </si>
  <si>
    <t>2406</t>
  </si>
  <si>
    <t>HYT20</t>
  </si>
  <si>
    <t>4721</t>
  </si>
  <si>
    <t>02/11/2022 10:48 AM</t>
  </si>
  <si>
    <t>02/07/2022 12:23 PM</t>
  </si>
  <si>
    <t>HYT22</t>
  </si>
  <si>
    <t>6137</t>
  </si>
  <si>
    <t>02/10/2022 01:58 PM</t>
  </si>
  <si>
    <t>3729</t>
  </si>
  <si>
    <t>215076</t>
  </si>
  <si>
    <t>PRIME INC</t>
  </si>
  <si>
    <t>2174</t>
  </si>
  <si>
    <t>T2202-077-011706</t>
  </si>
  <si>
    <t>452</t>
  </si>
  <si>
    <t>01/20/2022 04:28 AM</t>
  </si>
  <si>
    <t>3232</t>
  </si>
  <si>
    <t>4378</t>
  </si>
  <si>
    <t>40935</t>
  </si>
  <si>
    <t>6436</t>
  </si>
  <si>
    <t>02/10/2022 10:32 PM</t>
  </si>
  <si>
    <t>2937</t>
  </si>
  <si>
    <t>T2202-077-011712</t>
  </si>
  <si>
    <t>3371</t>
  </si>
  <si>
    <t>02/11/2022 04:37 AM</t>
  </si>
  <si>
    <t>4946</t>
  </si>
  <si>
    <t>3164</t>
  </si>
  <si>
    <t>8543</t>
  </si>
  <si>
    <t>2484</t>
  </si>
  <si>
    <t>314345</t>
  </si>
  <si>
    <t>2732</t>
  </si>
  <si>
    <t>T2202-077-011717</t>
  </si>
  <si>
    <t>02/10/2022 09:58 AM</t>
  </si>
  <si>
    <t>8620</t>
  </si>
  <si>
    <t>2393</t>
  </si>
  <si>
    <t>8347</t>
  </si>
  <si>
    <t>2399</t>
  </si>
  <si>
    <t>T2202-077-011705</t>
  </si>
  <si>
    <t>4768</t>
  </si>
  <si>
    <t>13384</t>
  </si>
  <si>
    <t>4265</t>
  </si>
  <si>
    <t>02/11/2022 11:05 AM</t>
  </si>
  <si>
    <t>2681</t>
  </si>
  <si>
    <t>T2202-077-011708</t>
  </si>
  <si>
    <t>453</t>
  </si>
  <si>
    <t>02/07/2022 11:56 AM</t>
  </si>
  <si>
    <t>4320</t>
  </si>
  <si>
    <t>4592</t>
  </si>
  <si>
    <t>818</t>
  </si>
  <si>
    <t>02/09/2022 06:05 PM</t>
  </si>
  <si>
    <t>YARDR46</t>
  </si>
  <si>
    <t>2429</t>
  </si>
  <si>
    <t>7002</t>
  </si>
  <si>
    <t>8486</t>
  </si>
  <si>
    <t>2749</t>
  </si>
  <si>
    <t>39788</t>
  </si>
  <si>
    <t>2861</t>
  </si>
  <si>
    <t>2069</t>
  </si>
  <si>
    <t>8148</t>
  </si>
  <si>
    <t>32995</t>
  </si>
  <si>
    <t>630</t>
  </si>
  <si>
    <t>2046</t>
  </si>
  <si>
    <t>631</t>
  </si>
  <si>
    <t>02/09/2022 09:19 PM</t>
  </si>
  <si>
    <t>2197</t>
  </si>
  <si>
    <t>2045</t>
  </si>
  <si>
    <t>T2202-077-011700</t>
  </si>
  <si>
    <t>02/10/2022 08:58 AM</t>
  </si>
  <si>
    <t>8473</t>
  </si>
  <si>
    <t>4821</t>
  </si>
  <si>
    <t>2537</t>
  </si>
  <si>
    <t>336190</t>
  </si>
  <si>
    <t>8545</t>
  </si>
  <si>
    <t>02/09/2022 06:49 PM</t>
  </si>
  <si>
    <t>8639</t>
  </si>
  <si>
    <t>913</t>
  </si>
  <si>
    <t>02/11/2022 07:38 AM</t>
  </si>
  <si>
    <t>2975</t>
  </si>
  <si>
    <t>336327</t>
  </si>
  <si>
    <t>3030</t>
  </si>
  <si>
    <t>322648</t>
  </si>
  <si>
    <t>3468</t>
  </si>
  <si>
    <t>T2202-077-011587</t>
  </si>
  <si>
    <t>1411</t>
  </si>
  <si>
    <t>8133</t>
  </si>
  <si>
    <t>2375</t>
  </si>
  <si>
    <t>506</t>
  </si>
  <si>
    <t>21127</t>
  </si>
  <si>
    <t>4010</t>
  </si>
  <si>
    <t>5115</t>
  </si>
  <si>
    <t>JL038632</t>
  </si>
  <si>
    <t>313546</t>
  </si>
  <si>
    <t>6476</t>
  </si>
  <si>
    <t>313796</t>
  </si>
  <si>
    <t>5126</t>
  </si>
  <si>
    <t>507</t>
  </si>
  <si>
    <t>02/06/2022 12:33 AM</t>
  </si>
  <si>
    <t>2917</t>
  </si>
  <si>
    <t>2247</t>
  </si>
  <si>
    <t>T2202-077-011701</t>
  </si>
  <si>
    <t>02/09/2022 03:29 PM</t>
  </si>
  <si>
    <t>3443</t>
  </si>
  <si>
    <t>8380</t>
  </si>
  <si>
    <t>2620</t>
  </si>
  <si>
    <t>3224</t>
  </si>
  <si>
    <t>335333</t>
  </si>
  <si>
    <t>4803</t>
  </si>
  <si>
    <t>335345</t>
  </si>
  <si>
    <t>12014</t>
  </si>
  <si>
    <t>639</t>
  </si>
  <si>
    <t>02/09/2022 07:32 PM</t>
  </si>
  <si>
    <t>3284</t>
  </si>
  <si>
    <t>P5135358</t>
  </si>
  <si>
    <t>614</t>
  </si>
  <si>
    <t>6440</t>
  </si>
  <si>
    <t>3275</t>
  </si>
  <si>
    <t>730141220007309483</t>
  </si>
  <si>
    <t>3355</t>
  </si>
  <si>
    <t>51829</t>
  </si>
  <si>
    <t>619</t>
  </si>
  <si>
    <t>8310</t>
  </si>
  <si>
    <t>02/10/2022 12:13 PM</t>
  </si>
  <si>
    <t>6343</t>
  </si>
  <si>
    <t>5169</t>
  </si>
  <si>
    <t>02/09/2022 10:08 PM</t>
  </si>
  <si>
    <t>9163</t>
  </si>
  <si>
    <t>1064</t>
  </si>
  <si>
    <t>02/07/2022 09:54 AM</t>
  </si>
  <si>
    <t>3088</t>
  </si>
  <si>
    <t>1023</t>
  </si>
  <si>
    <t>6261</t>
  </si>
  <si>
    <t>626</t>
  </si>
  <si>
    <t>8379</t>
  </si>
  <si>
    <t>318739</t>
  </si>
  <si>
    <t>1772</t>
  </si>
  <si>
    <t>9153</t>
  </si>
  <si>
    <t>p5193451</t>
  </si>
  <si>
    <t>01/30/2022 08:30 PM</t>
  </si>
  <si>
    <t>8177</t>
  </si>
  <si>
    <t>4228</t>
  </si>
  <si>
    <t>02/10/2022 02:56 AM</t>
  </si>
  <si>
    <t>3539</t>
  </si>
  <si>
    <t>334544</t>
  </si>
  <si>
    <t>4967</t>
  </si>
  <si>
    <t>8284</t>
  </si>
  <si>
    <t>844</t>
  </si>
  <si>
    <t>3467</t>
  </si>
  <si>
    <t>02/11/2022 11:40 AM</t>
  </si>
  <si>
    <t>9237</t>
  </si>
  <si>
    <t>536290</t>
  </si>
  <si>
    <t>316261</t>
  </si>
  <si>
    <t>5075</t>
  </si>
  <si>
    <t>8020</t>
  </si>
  <si>
    <t>02/11/2022 11:41 AM</t>
  </si>
  <si>
    <t>51053</t>
  </si>
  <si>
    <t>9161</t>
  </si>
  <si>
    <t>644</t>
  </si>
  <si>
    <t>02/09/2022 02:57 PM</t>
  </si>
  <si>
    <t>2764</t>
  </si>
  <si>
    <t>02/11/2022 11:43 AM</t>
  </si>
  <si>
    <t>3985</t>
  </si>
  <si>
    <t>2658</t>
  </si>
  <si>
    <t>35339</t>
  </si>
  <si>
    <t>648</t>
  </si>
  <si>
    <t>8382</t>
  </si>
  <si>
    <t>306356  Cuatro Cinco</t>
  </si>
  <si>
    <t>02/10/2022 11:28 PM</t>
  </si>
  <si>
    <t>2032</t>
  </si>
  <si>
    <t>652</t>
  </si>
  <si>
    <t>02/10/2022 12:10 AM</t>
  </si>
  <si>
    <t>8531</t>
  </si>
  <si>
    <t>RL07</t>
  </si>
  <si>
    <t>02/06/2022 04:55 PM</t>
  </si>
  <si>
    <t>3689</t>
  </si>
  <si>
    <t>3263</t>
  </si>
  <si>
    <t>RL08</t>
  </si>
  <si>
    <t>553156</t>
  </si>
  <si>
    <t>49221</t>
  </si>
  <si>
    <t>p5141675</t>
  </si>
  <si>
    <t>02/10/2022 03:50 PM</t>
  </si>
  <si>
    <t>jbhz098394</t>
  </si>
  <si>
    <t>322870</t>
  </si>
  <si>
    <t>2073</t>
  </si>
  <si>
    <t>02/07/2022 05:31 PM</t>
  </si>
  <si>
    <t>4313</t>
  </si>
  <si>
    <t>5128</t>
  </si>
  <si>
    <t>02/06/2022 03:14 AM</t>
  </si>
  <si>
    <t>8279</t>
  </si>
  <si>
    <t>2075</t>
  </si>
  <si>
    <t>2962</t>
  </si>
  <si>
    <t>445641</t>
  </si>
  <si>
    <t>4715</t>
  </si>
  <si>
    <t>8675</t>
  </si>
  <si>
    <t>750141220007514007</t>
  </si>
  <si>
    <t>2486</t>
  </si>
  <si>
    <t>02/09/2022 10:23 AM</t>
  </si>
  <si>
    <t>2769</t>
  </si>
  <si>
    <t>3912</t>
  </si>
  <si>
    <t>8443</t>
  </si>
  <si>
    <t>218101</t>
  </si>
  <si>
    <t>269173</t>
  </si>
  <si>
    <t>293626</t>
  </si>
  <si>
    <t>02/11/2022 11:57 AM</t>
  </si>
  <si>
    <t>2093</t>
  </si>
  <si>
    <t>336921</t>
  </si>
  <si>
    <t>3278</t>
  </si>
  <si>
    <t>6273</t>
  </si>
  <si>
    <t>602</t>
  </si>
  <si>
    <t>02/09/2022 05:33 PM</t>
  </si>
  <si>
    <t>2775</t>
  </si>
  <si>
    <t>332065</t>
  </si>
  <si>
    <t>JBHZ098270</t>
  </si>
  <si>
    <t>322869</t>
  </si>
  <si>
    <t>02/11/2022 11:59 AM</t>
  </si>
  <si>
    <t>3100</t>
  </si>
  <si>
    <t>5106</t>
  </si>
  <si>
    <t>02/11/2022 12:03 PM</t>
  </si>
  <si>
    <t>4159</t>
  </si>
  <si>
    <t>819</t>
  </si>
  <si>
    <t>8513</t>
  </si>
  <si>
    <t>2781</t>
  </si>
  <si>
    <t>EMHU265441</t>
  </si>
  <si>
    <t>SWFZ152280</t>
  </si>
  <si>
    <t>T2202-077-011651</t>
  </si>
  <si>
    <t>02/10/2022 03:17 PM</t>
  </si>
  <si>
    <t>2166</t>
  </si>
  <si>
    <t>821</t>
  </si>
  <si>
    <t>02/09/2022 04:40 PM</t>
  </si>
  <si>
    <t>2646</t>
  </si>
  <si>
    <t>705</t>
  </si>
  <si>
    <t>02/09/2022 03:44 PM</t>
  </si>
  <si>
    <t>212349</t>
  </si>
  <si>
    <t>t2202077011610</t>
  </si>
  <si>
    <t>02/11/2022 12:07 PM</t>
  </si>
  <si>
    <t>8200</t>
  </si>
  <si>
    <t>6000 READY</t>
  </si>
  <si>
    <t>GO-52</t>
  </si>
  <si>
    <t>4208</t>
  </si>
  <si>
    <t>53353</t>
  </si>
  <si>
    <t>02/08/2022 06:58 PM</t>
  </si>
  <si>
    <t>2040</t>
  </si>
  <si>
    <t>TRC33</t>
  </si>
  <si>
    <t>8624</t>
  </si>
  <si>
    <t>2299</t>
  </si>
  <si>
    <t>14</t>
  </si>
  <si>
    <t>8659</t>
  </si>
  <si>
    <t>328861</t>
  </si>
  <si>
    <t>3087</t>
  </si>
  <si>
    <t>204</t>
  </si>
  <si>
    <t>2750</t>
  </si>
  <si>
    <t>4445641</t>
  </si>
  <si>
    <t>2970</t>
  </si>
  <si>
    <t>A-05</t>
  </si>
  <si>
    <t>02/08/2022 01:23 PM</t>
  </si>
  <si>
    <t>3613</t>
  </si>
  <si>
    <t>8387</t>
  </si>
  <si>
    <t>750141220007513932</t>
  </si>
  <si>
    <t>5339</t>
  </si>
  <si>
    <t>02/10/2022 11:18 AM</t>
  </si>
  <si>
    <t>3383</t>
  </si>
  <si>
    <t>4182</t>
  </si>
  <si>
    <t>2306</t>
  </si>
  <si>
    <t>320171</t>
  </si>
  <si>
    <t>4823</t>
  </si>
  <si>
    <t>PTLZ202967</t>
  </si>
  <si>
    <t>318336</t>
  </si>
  <si>
    <t>02/11/2022 12:18 PM</t>
  </si>
  <si>
    <t>8105</t>
  </si>
  <si>
    <t>306</t>
  </si>
  <si>
    <t>4835</t>
  </si>
  <si>
    <t>750141220007513994</t>
  </si>
  <si>
    <t>3333</t>
  </si>
  <si>
    <t>335305</t>
  </si>
  <si>
    <t>1099</t>
  </si>
  <si>
    <t>603</t>
  </si>
  <si>
    <t>01/29/2022 07:12 PM</t>
  </si>
  <si>
    <t>3586</t>
  </si>
  <si>
    <t>335324</t>
  </si>
  <si>
    <t>6205</t>
  </si>
  <si>
    <t>2650</t>
  </si>
  <si>
    <t>4316</t>
  </si>
  <si>
    <t>02/07/2022 09:52 PM</t>
  </si>
  <si>
    <t>3769</t>
  </si>
  <si>
    <t>1924</t>
  </si>
  <si>
    <t>4582</t>
  </si>
  <si>
    <t>1774</t>
  </si>
  <si>
    <t>02/11/2022 12:23 PM</t>
  </si>
  <si>
    <t>3637</t>
  </si>
  <si>
    <t>HYT09</t>
  </si>
  <si>
    <t>606</t>
  </si>
  <si>
    <t>4392</t>
  </si>
  <si>
    <t>41645</t>
  </si>
  <si>
    <t>2604</t>
  </si>
  <si>
    <t>8615</t>
  </si>
  <si>
    <t>4405</t>
  </si>
  <si>
    <t>4375</t>
  </si>
  <si>
    <t>4352</t>
  </si>
  <si>
    <t>8081</t>
  </si>
  <si>
    <t>8015</t>
  </si>
  <si>
    <t>5125</t>
  </si>
  <si>
    <t>1728</t>
  </si>
  <si>
    <t>8245</t>
  </si>
  <si>
    <t>201303</t>
  </si>
  <si>
    <t>02/03/2022 07:54 PM</t>
  </si>
  <si>
    <t>3543</t>
  </si>
  <si>
    <t>2745</t>
  </si>
  <si>
    <t>336573</t>
  </si>
  <si>
    <t>4728</t>
  </si>
  <si>
    <t>8596</t>
  </si>
  <si>
    <t>4536</t>
  </si>
  <si>
    <t>02/11/2022 12:32 PM</t>
  </si>
  <si>
    <t>2903</t>
  </si>
  <si>
    <t>1756</t>
  </si>
  <si>
    <t>1141</t>
  </si>
  <si>
    <t>8403</t>
  </si>
  <si>
    <t>2108</t>
  </si>
  <si>
    <t>298341</t>
  </si>
  <si>
    <t>4982</t>
  </si>
  <si>
    <t>8167</t>
  </si>
  <si>
    <t>4725</t>
  </si>
  <si>
    <t>T3799</t>
  </si>
  <si>
    <t>4377</t>
  </si>
  <si>
    <t>jbhz098378</t>
  </si>
  <si>
    <t>322913</t>
  </si>
  <si>
    <t>6313</t>
  </si>
  <si>
    <t>201375</t>
  </si>
  <si>
    <t>4739</t>
  </si>
  <si>
    <t>02/11/2022 12:42 PM</t>
  </si>
  <si>
    <t>6204</t>
  </si>
  <si>
    <t>8474</t>
  </si>
  <si>
    <t>B/H</t>
  </si>
  <si>
    <t>02/11/2022 12:45 PM</t>
  </si>
  <si>
    <t>3725</t>
  </si>
  <si>
    <t>1975</t>
  </si>
  <si>
    <t>8153</t>
  </si>
  <si>
    <t>2572</t>
  </si>
  <si>
    <t>02/09/2022 12:07 AM</t>
  </si>
  <si>
    <t>6232</t>
  </si>
  <si>
    <t>4949</t>
  </si>
  <si>
    <t>HYT18</t>
  </si>
  <si>
    <t>2617</t>
  </si>
  <si>
    <t>2352</t>
  </si>
  <si>
    <t>320169</t>
  </si>
  <si>
    <t>6291</t>
  </si>
  <si>
    <t>328939</t>
  </si>
  <si>
    <t>529699</t>
  </si>
  <si>
    <t>02/10/2022 11:17 PM</t>
  </si>
  <si>
    <t>1793</t>
  </si>
  <si>
    <t>A-01</t>
  </si>
  <si>
    <t>02/09/2022 07:17 AM</t>
  </si>
  <si>
    <t>2103</t>
  </si>
  <si>
    <t>5083</t>
  </si>
  <si>
    <t>02/11/2022 12:52 PM</t>
  </si>
  <si>
    <t>648481</t>
  </si>
  <si>
    <t>3488</t>
  </si>
  <si>
    <t>02/10/2022 12:51 PM</t>
  </si>
  <si>
    <t>3300</t>
  </si>
  <si>
    <t>t693</t>
  </si>
  <si>
    <t>3334</t>
  </si>
  <si>
    <t>02/10/2022 11:23 PM</t>
  </si>
  <si>
    <t>2943</t>
  </si>
  <si>
    <t>304010</t>
  </si>
  <si>
    <t>2580</t>
  </si>
  <si>
    <t>8698</t>
  </si>
  <si>
    <t>730141220007309452</t>
  </si>
  <si>
    <t>02/11/2022 01:02 PM</t>
  </si>
  <si>
    <t>843</t>
  </si>
  <si>
    <t>1843</t>
  </si>
  <si>
    <t>8527</t>
  </si>
  <si>
    <t>T41401</t>
  </si>
  <si>
    <t>T41403</t>
  </si>
  <si>
    <t>4913</t>
  </si>
  <si>
    <t>12001</t>
  </si>
  <si>
    <t>307577</t>
  </si>
  <si>
    <t>3014</t>
  </si>
  <si>
    <t>02/11/2022 01:05 PM</t>
  </si>
  <si>
    <t>2627</t>
  </si>
  <si>
    <t>637</t>
  </si>
  <si>
    <t>02/10/2022 05:13 AM</t>
  </si>
  <si>
    <t>2901</t>
  </si>
  <si>
    <t>02/11/2022 01:08 PM</t>
  </si>
  <si>
    <t>531718</t>
  </si>
  <si>
    <t>R E GARRISON</t>
  </si>
  <si>
    <t>GO-03</t>
  </si>
  <si>
    <t>3375</t>
  </si>
  <si>
    <t>02/10/2022 04:26 PM</t>
  </si>
  <si>
    <t>3490</t>
  </si>
  <si>
    <t>5321414</t>
  </si>
  <si>
    <t>TAYLOR FARMS</t>
  </si>
  <si>
    <t>GO-04</t>
  </si>
  <si>
    <t>1742</t>
  </si>
  <si>
    <t>2982</t>
  </si>
  <si>
    <t>503</t>
  </si>
  <si>
    <t>4181</t>
  </si>
  <si>
    <t>6477</t>
  </si>
  <si>
    <t>011596</t>
  </si>
  <si>
    <t>7101/ JOP ENTERPRISE CORP</t>
  </si>
  <si>
    <t>TRINITY</t>
  </si>
  <si>
    <t>2373</t>
  </si>
  <si>
    <t>hyt58</t>
  </si>
  <si>
    <t>8523</t>
  </si>
  <si>
    <t>HYT07</t>
  </si>
  <si>
    <t>4187</t>
  </si>
  <si>
    <t>HYT04</t>
  </si>
  <si>
    <t>3502</t>
  </si>
  <si>
    <t>T2202-077-011590</t>
  </si>
  <si>
    <t>6288</t>
  </si>
  <si>
    <t>523</t>
  </si>
  <si>
    <t>2594</t>
  </si>
  <si>
    <t>8646</t>
  </si>
  <si>
    <t>2488</t>
  </si>
  <si>
    <t>625</t>
  </si>
  <si>
    <t>02/10/2022 01:03 AM</t>
  </si>
  <si>
    <t>cf247</t>
  </si>
  <si>
    <t>09/08/2021 02:37 PM</t>
  </si>
  <si>
    <t>09/07/2021 10:49 PM</t>
  </si>
  <si>
    <t>511191</t>
  </si>
  <si>
    <t>09/14/2021 03:13 PM</t>
  </si>
  <si>
    <t>09/14/2021 08:32 AM</t>
  </si>
  <si>
    <t>873</t>
  </si>
  <si>
    <t>09/14/2021 10:17 PM</t>
  </si>
  <si>
    <t>1409</t>
  </si>
  <si>
    <t>09/23/2021 01:40 PM</t>
  </si>
  <si>
    <t>838</t>
  </si>
  <si>
    <t>09/28/2021 07:16 PM</t>
  </si>
  <si>
    <t>1414</t>
  </si>
  <si>
    <t>09/29/2021 12:34 AM</t>
  </si>
  <si>
    <t>378631</t>
  </si>
  <si>
    <t>09/30/2021 11:32 AM</t>
  </si>
  <si>
    <t>09/30/2021 11:21 AM</t>
  </si>
  <si>
    <t>t608</t>
  </si>
  <si>
    <t>10/03/2021 03:10 AM</t>
  </si>
  <si>
    <t>T-816/REYNOLDS</t>
  </si>
  <si>
    <t>10/03/2021 09:27 AM</t>
  </si>
  <si>
    <t>T-620/REYNOLDS</t>
  </si>
  <si>
    <t>10/03/2021 11:47 AM</t>
  </si>
  <si>
    <t>t-783</t>
  </si>
  <si>
    <t>10/03/2021 03:37 PM</t>
  </si>
  <si>
    <t>T-843/REYNOLDS</t>
  </si>
  <si>
    <t>10/03/2021 03:48 PM</t>
  </si>
  <si>
    <t>T-884/REYNOLDS</t>
  </si>
  <si>
    <t>10/03/2021 05:08 PM</t>
  </si>
  <si>
    <t>BT FED EX</t>
  </si>
  <si>
    <t>10/05/2021 08:09 AM</t>
  </si>
  <si>
    <t>T-880REYNOLDS</t>
  </si>
  <si>
    <t>10/05/2021 10:05 AM</t>
  </si>
  <si>
    <t>T-544/REYNOLDS</t>
  </si>
  <si>
    <t>10/05/2021 10:26 AM</t>
  </si>
  <si>
    <t>T-836/REYNOLDS</t>
  </si>
  <si>
    <t>10/05/2021 02:59 PM</t>
  </si>
  <si>
    <t>T-530</t>
  </si>
  <si>
    <t>10/05/2021 03:21 PM</t>
  </si>
  <si>
    <t>T-780/REYNOLDS</t>
  </si>
  <si>
    <t>10/06/2021 06:17 AM</t>
  </si>
  <si>
    <t>CROSS 135</t>
  </si>
  <si>
    <t>10/06/2021 12:04 PM</t>
  </si>
  <si>
    <t>t469*</t>
  </si>
  <si>
    <t>10/07/2021 09:46 AM</t>
  </si>
  <si>
    <t>370</t>
  </si>
  <si>
    <t>CROSS TRANSPORTATION</t>
  </si>
  <si>
    <t>10/11/2021 08:09 AM</t>
  </si>
  <si>
    <t>352/CROSS</t>
  </si>
  <si>
    <t>10/14/2021 12:26 PM</t>
  </si>
  <si>
    <t>10/14/2021 03:59 PM</t>
  </si>
  <si>
    <t>209/CROSS</t>
  </si>
  <si>
    <t>10/15/2021 10:00 AM</t>
  </si>
  <si>
    <t>127/CROSS</t>
  </si>
  <si>
    <t>10/15/2021 02:59 PM</t>
  </si>
  <si>
    <t>210.</t>
  </si>
  <si>
    <t>10/20/2021 02:04 PM</t>
  </si>
  <si>
    <t>T427/REYNOLDS</t>
  </si>
  <si>
    <t>10/21/2021 02:31 PM</t>
  </si>
  <si>
    <t>T-715</t>
  </si>
  <si>
    <t>10/22/2021 04:51 AM</t>
  </si>
  <si>
    <t>015/CROSS</t>
  </si>
  <si>
    <t>10/22/2021 06:53 AM</t>
  </si>
  <si>
    <t>410/cross</t>
  </si>
  <si>
    <t>10/23/2021 10:44 AM</t>
  </si>
  <si>
    <t>10/23/2021 04:25 PM</t>
  </si>
  <si>
    <t>T1460</t>
  </si>
  <si>
    <t>10/24/2021 12:59 PM</t>
  </si>
  <si>
    <t>SouthGate-GI-16</t>
  </si>
  <si>
    <t>4540</t>
  </si>
  <si>
    <t>10/24/2021 06:13 PM</t>
  </si>
  <si>
    <t>10/24/2021 03:08 PM</t>
  </si>
  <si>
    <t>6090/ BUNZL</t>
  </si>
  <si>
    <t>10/26/2021 09:03 AM</t>
  </si>
  <si>
    <t>10/26/2021 08:33 AM</t>
  </si>
  <si>
    <t>65712019</t>
  </si>
  <si>
    <t>PSAS0018501</t>
  </si>
  <si>
    <t>10/27/2021 09:15 AM</t>
  </si>
  <si>
    <t>253335/AVH</t>
  </si>
  <si>
    <t>PO</t>
  </si>
  <si>
    <t>10/27/2021 12:14 PM</t>
  </si>
  <si>
    <t>10/27/2021 12:24 PM</t>
  </si>
  <si>
    <t>447</t>
  </si>
  <si>
    <t>10/27/2021 03:13 PM</t>
  </si>
  <si>
    <t>10/28/2021 10:01 AM</t>
  </si>
  <si>
    <t>10/28/2021 10:00 AM</t>
  </si>
  <si>
    <t>307/cross</t>
  </si>
  <si>
    <t>10/28/2021 10:06 AM</t>
  </si>
  <si>
    <t>10/28/2021 07:23 PM</t>
  </si>
  <si>
    <t>195 PYO</t>
  </si>
  <si>
    <t>10/28/2021 07:51 PM</t>
  </si>
  <si>
    <t>10/31/2021 04:17 PM</t>
  </si>
  <si>
    <t>11/01/2021 12:07 PM</t>
  </si>
  <si>
    <t>502210</t>
  </si>
  <si>
    <t>PSAS0018659</t>
  </si>
  <si>
    <t>11/02/2021 07:49 AM</t>
  </si>
  <si>
    <t>Van</t>
  </si>
  <si>
    <t>HOT SHOT</t>
  </si>
  <si>
    <t>PSAS0018435-1</t>
  </si>
  <si>
    <t>11/02/2021 12:09 PM</t>
  </si>
  <si>
    <t>205/cross</t>
  </si>
  <si>
    <t>11/03/2021 10:46 AM</t>
  </si>
  <si>
    <t>1414/CROSS</t>
  </si>
  <si>
    <t>11/03/2021 11:37 AM</t>
  </si>
  <si>
    <t>341 KROSS</t>
  </si>
  <si>
    <t>11/03/2021 01:13 PM</t>
  </si>
  <si>
    <t>310 CSS FARMS</t>
  </si>
  <si>
    <t>PSAS001859</t>
  </si>
  <si>
    <t>11/03/2021 02:31 PM</t>
  </si>
  <si>
    <t>11/03/2021 02:32 PM</t>
  </si>
  <si>
    <t>02 JC TRUCKING</t>
  </si>
  <si>
    <t>PSAS0018762</t>
  </si>
  <si>
    <t>11/03/2021 03:09 PM</t>
  </si>
  <si>
    <t>T733</t>
  </si>
  <si>
    <t>11/04/2021 01:47 PM</t>
  </si>
  <si>
    <t>145/CROSS</t>
  </si>
  <si>
    <t>11/07/2021 11:31 AM</t>
  </si>
  <si>
    <t>1/texas specialty</t>
  </si>
  <si>
    <t>11/09/2021 08:10 AM</t>
  </si>
  <si>
    <t>11/04/2021 08:56 AM</t>
  </si>
  <si>
    <t>1 texas specialty</t>
  </si>
  <si>
    <t>11/09/2021 08:11 AM</t>
  </si>
  <si>
    <t>11/05/2021 08:56 AM</t>
  </si>
  <si>
    <t>375365</t>
  </si>
  <si>
    <t>LABATT</t>
  </si>
  <si>
    <t>11/09/2021 06:58 PM</t>
  </si>
  <si>
    <t>00001</t>
  </si>
  <si>
    <t>11/10/2021 12:15 AM</t>
  </si>
  <si>
    <t>248a</t>
  </si>
  <si>
    <t>PSAS0018810</t>
  </si>
  <si>
    <t>11/10/2021 02:16 AM</t>
  </si>
  <si>
    <t>fscu6564748</t>
  </si>
  <si>
    <t>301041</t>
  </si>
  <si>
    <t>11/16/2021 10:42 PM</t>
  </si>
  <si>
    <t>580418</t>
  </si>
  <si>
    <t>CENTRAL REFRIGERATED SERVICES</t>
  </si>
  <si>
    <t>11/17/2021 07:12 PM</t>
  </si>
  <si>
    <t>ORD</t>
  </si>
  <si>
    <t>039541</t>
  </si>
  <si>
    <t>550565</t>
  </si>
  <si>
    <t>11/17/2021 07:13 PM</t>
  </si>
  <si>
    <t>9406</t>
  </si>
  <si>
    <t>EXEL FREIGHT CONNECT</t>
  </si>
  <si>
    <t>11/17/2021 07:15 PM</t>
  </si>
  <si>
    <t>p5168445</t>
  </si>
  <si>
    <t>57821</t>
  </si>
  <si>
    <t>701939</t>
  </si>
  <si>
    <t>11/17/2021 07:16 PM</t>
  </si>
  <si>
    <t>515443</t>
  </si>
  <si>
    <t>205 cross integrated</t>
  </si>
  <si>
    <t>11/18/2021 10:42 AM</t>
  </si>
  <si>
    <t>11/19/2021 09:16 AM</t>
  </si>
  <si>
    <t>01</t>
  </si>
  <si>
    <t>PSAS0018874</t>
  </si>
  <si>
    <t>11/22/2021 01:03 AM</t>
  </si>
  <si>
    <t>11/22/2021 06:15 PM</t>
  </si>
  <si>
    <t>501002</t>
  </si>
  <si>
    <t>GROENDYKE</t>
  </si>
  <si>
    <t>psas0018665</t>
  </si>
  <si>
    <t>11/22/2021 08:16 PM</t>
  </si>
  <si>
    <t>2 J C TRUCKING</t>
  </si>
  <si>
    <t>11/22/2021 10:08 PM</t>
  </si>
  <si>
    <t>11/22/2021 07:37 PM</t>
  </si>
  <si>
    <t>T280</t>
  </si>
  <si>
    <t>psas00188879</t>
  </si>
  <si>
    <t>11/22/2021 11:39 PM</t>
  </si>
  <si>
    <t>t03 fat cat</t>
  </si>
  <si>
    <t>psas0018882</t>
  </si>
  <si>
    <t>11/23/2021 01:14 AM</t>
  </si>
  <si>
    <t>cf841</t>
  </si>
  <si>
    <t>11/23/2021 07:22 PM</t>
  </si>
  <si>
    <t>24 billa trucking</t>
  </si>
  <si>
    <t>psas0018885</t>
  </si>
  <si>
    <t>11/23/2021 07:34 PM</t>
  </si>
  <si>
    <t>248 ARRON TRANPORT</t>
  </si>
  <si>
    <t>PSAS0018886</t>
  </si>
  <si>
    <t>11/23/2021 08:40 PM</t>
  </si>
  <si>
    <t>246/CROSS</t>
  </si>
  <si>
    <t>11/24/2021 09:51 AM</t>
  </si>
  <si>
    <t>11/24/2021 03:32 PM</t>
  </si>
  <si>
    <t>Cf244</t>
  </si>
  <si>
    <t>11/26/2021 06:23 AM</t>
  </si>
  <si>
    <t>11/24/2021 02:09 AM</t>
  </si>
  <si>
    <t>t-426</t>
  </si>
  <si>
    <t>v</t>
  </si>
  <si>
    <t>11/27/2021 12:51 AM</t>
  </si>
  <si>
    <t>11/27/2021 09:48 PM</t>
  </si>
  <si>
    <t>11/28/2021 04:03 PM</t>
  </si>
  <si>
    <t>081054</t>
  </si>
  <si>
    <t>11/28/2021 08:37 PM</t>
  </si>
  <si>
    <t>11/28/2021 05:15 PM</t>
  </si>
  <si>
    <t>570</t>
  </si>
  <si>
    <t>psas0018898</t>
  </si>
  <si>
    <t>11/28/2021 09:23 PM</t>
  </si>
  <si>
    <t>1974 Gonzalez</t>
  </si>
  <si>
    <t>psas0018896</t>
  </si>
  <si>
    <t>11/28/2021 11:43 PM</t>
  </si>
  <si>
    <t>1000/RED STAG</t>
  </si>
  <si>
    <t>11/29/2021 12:00 AM</t>
  </si>
  <si>
    <t>PSAS0018897</t>
  </si>
  <si>
    <t>11/29/2021 12:10 AM</t>
  </si>
  <si>
    <t>11/29/2021 02:04 PM</t>
  </si>
  <si>
    <t>,</t>
  </si>
  <si>
    <t>11/29/2021 06:27 PM</t>
  </si>
  <si>
    <t>346</t>
  </si>
  <si>
    <t>12/04/2021 07:59 PM</t>
  </si>
  <si>
    <t>127 OJEDA</t>
  </si>
  <si>
    <t>OJEDA TRUCKING</t>
  </si>
  <si>
    <t>psas0018945</t>
  </si>
  <si>
    <t>12/05/2021 09:35 PM</t>
  </si>
  <si>
    <t>T786.</t>
  </si>
  <si>
    <t>REYNOLD</t>
  </si>
  <si>
    <t>12/08/2021 10:18 PM</t>
  </si>
  <si>
    <t>HTS LOGISTICS, LLC</t>
  </si>
  <si>
    <t>12/09/2021 09:10 AM</t>
  </si>
  <si>
    <t>12/02/2021 07:14 AM</t>
  </si>
  <si>
    <t>T 39260</t>
  </si>
  <si>
    <t>VENDOR TANKER</t>
  </si>
  <si>
    <t>psas0018988</t>
  </si>
  <si>
    <t>12/10/2021 07:52 PM</t>
  </si>
  <si>
    <t>208 CROSS</t>
  </si>
  <si>
    <t>12/14/2021 12:53 AM</t>
  </si>
  <si>
    <t>t873/reynolds</t>
  </si>
  <si>
    <t>12/15/2021 01:12 AM</t>
  </si>
  <si>
    <t>12/15/2021 05:37 AM</t>
  </si>
  <si>
    <t>052 CROSS</t>
  </si>
  <si>
    <t>12/15/2021 05:42 AM</t>
  </si>
  <si>
    <t>36/B CALATANI</t>
  </si>
  <si>
    <t>12/15/2021 09:35 AM</t>
  </si>
  <si>
    <t>FuelGate-GI-02</t>
  </si>
  <si>
    <t>12/17/2021 11:52 AM</t>
  </si>
  <si>
    <t>11/27/2021 05:12 AM</t>
  </si>
  <si>
    <t>T1218</t>
  </si>
  <si>
    <t>BIG WOODS TRUCKING</t>
  </si>
  <si>
    <t>12/18/2021 11:42 AM</t>
  </si>
  <si>
    <t>11/04/2021 10:47 AM</t>
  </si>
  <si>
    <t>T171</t>
  </si>
  <si>
    <t>12/19/2021 06:37 AM</t>
  </si>
  <si>
    <t>12/19/2021 01:34 PM</t>
  </si>
  <si>
    <t>1377CROSS</t>
  </si>
  <si>
    <t>12/20/2021 12:01 AM</t>
  </si>
  <si>
    <t>260277</t>
  </si>
  <si>
    <t>12/20/2021 09:51 AM</t>
  </si>
  <si>
    <t>r5180392</t>
  </si>
  <si>
    <t>12/21/2021 07:10 AM</t>
  </si>
  <si>
    <t>12/20/2021 05:05 PM</t>
  </si>
  <si>
    <t>202.</t>
  </si>
  <si>
    <t>12/21/2021 02:25 PM</t>
  </si>
  <si>
    <t>12/16/2021 01:30 AM</t>
  </si>
  <si>
    <t>12/22/2021 05:53 PM</t>
  </si>
  <si>
    <t>10</t>
  </si>
  <si>
    <t>12/23/2021 11:43 AM</t>
  </si>
  <si>
    <t>407 cross</t>
  </si>
  <si>
    <t>12/24/2021 08:22 PM</t>
  </si>
  <si>
    <t>12/24/2021 09:07 PM</t>
  </si>
  <si>
    <t>t-445</t>
  </si>
  <si>
    <t>12/27/2021 04:12 PM</t>
  </si>
  <si>
    <t>T-656</t>
  </si>
  <si>
    <t>12/28/2021 03:24 PM</t>
  </si>
  <si>
    <t>705 Red Stag</t>
  </si>
  <si>
    <t>12/29/2021 12:26 AM</t>
  </si>
  <si>
    <t>12/23/2021 01:04 PM</t>
  </si>
  <si>
    <t>511</t>
  </si>
  <si>
    <t>12/29/2021 10:12 PM</t>
  </si>
  <si>
    <t>12/15/2021 06:19 AM</t>
  </si>
  <si>
    <t>73023`</t>
  </si>
  <si>
    <t>EAGLE LT</t>
  </si>
  <si>
    <t>12/30/2021 11:59 AM</t>
  </si>
  <si>
    <t>12/30/2021 09:29 AM</t>
  </si>
  <si>
    <t>T863/Reynolds</t>
  </si>
  <si>
    <t>12/30/2021 05:11 PM</t>
  </si>
  <si>
    <t>Cf259</t>
  </si>
  <si>
    <t>CALIFORNIA TRUCKING</t>
  </si>
  <si>
    <t>12/30/2021 06:17 PM</t>
  </si>
  <si>
    <t>12/30/2021 07:12 AM</t>
  </si>
  <si>
    <t>478</t>
  </si>
  <si>
    <t>12/30/2021 08:46 PM</t>
  </si>
  <si>
    <t>X5085</t>
  </si>
  <si>
    <t>01/01/2022 05:33 PM</t>
  </si>
  <si>
    <t>12/27/2021 02:11 PM</t>
  </si>
  <si>
    <t>002 drr</t>
  </si>
  <si>
    <t>DRR</t>
  </si>
  <si>
    <t>01/02/2022 02:30 PM</t>
  </si>
  <si>
    <t>01/02/2022 08:04 AM</t>
  </si>
  <si>
    <t>7 jc trucking</t>
  </si>
  <si>
    <t>psas0019118</t>
  </si>
  <si>
    <t>01/03/2022 05:18 AM</t>
  </si>
  <si>
    <t>CCM</t>
  </si>
  <si>
    <t>psas0019124</t>
  </si>
  <si>
    <t>01/03/2022 07:49 PM</t>
  </si>
  <si>
    <t>536</t>
  </si>
  <si>
    <t>01/04/2022 08:47 PM</t>
  </si>
  <si>
    <t>535 cindys</t>
  </si>
  <si>
    <t>01/05/2022 04:24 AM</t>
  </si>
  <si>
    <t>01/05/2022 04:16 AM</t>
  </si>
  <si>
    <t>1151</t>
  </si>
  <si>
    <t>01/06/2022 12:28 AM</t>
  </si>
  <si>
    <t>01/05/2022 08:30 PM</t>
  </si>
  <si>
    <t>6451</t>
  </si>
  <si>
    <t>01/06/2022 10:46 AM</t>
  </si>
  <si>
    <t>01/05/2022 09:45 PM</t>
  </si>
  <si>
    <t>2128</t>
  </si>
  <si>
    <t>01/06/2022 05:08 PM</t>
  </si>
  <si>
    <t>01/05/2022 02:22 PM</t>
  </si>
  <si>
    <t>1460</t>
  </si>
  <si>
    <t>01/07/2022 07:43 PM</t>
  </si>
  <si>
    <t>522.</t>
  </si>
  <si>
    <t>01/08/2022 04:14 AM</t>
  </si>
  <si>
    <t>01/08/2022 02:27 AM</t>
  </si>
  <si>
    <t>3590</t>
  </si>
  <si>
    <t>01/08/2022 08:33 AM</t>
  </si>
  <si>
    <t>01/04/2022 01:09 PM</t>
  </si>
  <si>
    <t>01/08/2022 08:54 AM</t>
  </si>
  <si>
    <t>T645</t>
  </si>
  <si>
    <t>01/08/2022 11:15 PM</t>
  </si>
  <si>
    <t>01/09/2022 10:45 PM</t>
  </si>
  <si>
    <t>500</t>
  </si>
  <si>
    <t>01/12/2022 07:32 AM</t>
  </si>
  <si>
    <t>01/12/2022 01:30 PM</t>
  </si>
  <si>
    <t>1960</t>
  </si>
  <si>
    <t>01/15/2022 05:02 PM</t>
  </si>
  <si>
    <t>01/14/2022 09:32 PM</t>
  </si>
  <si>
    <t>298127</t>
  </si>
  <si>
    <t>01/17/2022 06:10 AM</t>
  </si>
  <si>
    <t>01/14/2022 06:28 AM</t>
  </si>
  <si>
    <t>284468</t>
  </si>
  <si>
    <t>01/18/2022 07:17 PM</t>
  </si>
  <si>
    <t>01/05/2022 08:42 AM</t>
  </si>
  <si>
    <t>76789</t>
  </si>
  <si>
    <t>01/19/2022 05:44 AM</t>
  </si>
  <si>
    <t>01/10/2022 08:51 AM</t>
  </si>
  <si>
    <t>9165</t>
  </si>
  <si>
    <t>01/19/2022 09:11 AM</t>
  </si>
  <si>
    <t>01/06/2022 04:14 AM</t>
  </si>
  <si>
    <t>01/19/2022 02:11 PM</t>
  </si>
  <si>
    <t>01/19/2022 02:27 PM</t>
  </si>
  <si>
    <t>T280 JC TRUCKING</t>
  </si>
  <si>
    <t>01/20/2022 09:34 AM</t>
  </si>
  <si>
    <t>01/11/2022 12:12 PM</t>
  </si>
  <si>
    <t>CARRY</t>
  </si>
  <si>
    <t>01/20/2022 09:59 AM</t>
  </si>
  <si>
    <t>01/17/2022 06:19 AM</t>
  </si>
  <si>
    <t>6145</t>
  </si>
  <si>
    <t>01/17/2022 06:51 AM</t>
  </si>
  <si>
    <t>932114</t>
  </si>
  <si>
    <t>UPS FREIGHT LTL</t>
  </si>
  <si>
    <t>01/20/2022 04:13 PM</t>
  </si>
  <si>
    <t>76</t>
  </si>
  <si>
    <t>CIRCLE A TRUCKING</t>
  </si>
  <si>
    <t>01/21/2022 09:07 AM</t>
  </si>
  <si>
    <t>01/21/2022 07:20 AM</t>
  </si>
  <si>
    <t>1142 OLOFIN TRANSPORTATION</t>
  </si>
  <si>
    <t>01/21/2022 05:39 AM</t>
  </si>
  <si>
    <t>802317 morgan express</t>
  </si>
  <si>
    <t>PSAB0025247</t>
  </si>
  <si>
    <t>01/21/2022 12:16 PM</t>
  </si>
  <si>
    <t>01/21/2022 12:25 PM</t>
  </si>
  <si>
    <t>1043</t>
  </si>
  <si>
    <t>01/21/2022 10:56 PM</t>
  </si>
  <si>
    <t>01/16/2022 03:00 AM</t>
  </si>
  <si>
    <t>2401</t>
  </si>
  <si>
    <t>01/23/2022 05:02 PM</t>
  </si>
  <si>
    <t>986</t>
  </si>
  <si>
    <t>01/24/2022 12:21 AM</t>
  </si>
  <si>
    <t>8011sh</t>
  </si>
  <si>
    <t>psai0022175</t>
  </si>
  <si>
    <t>01/24/2022 03:05 AM</t>
  </si>
  <si>
    <t>51 TRANSPORTING CARS</t>
  </si>
  <si>
    <t>PSAB0025286, 100001693</t>
  </si>
  <si>
    <t>01/24/2022 07:47 AM</t>
  </si>
  <si>
    <t>13446</t>
  </si>
  <si>
    <t>01/25/2022 06:04 AM</t>
  </si>
  <si>
    <t>01/25/2022 06:02 AM</t>
  </si>
  <si>
    <t>92181</t>
  </si>
  <si>
    <t>01/25/2022 10:55 AM</t>
  </si>
  <si>
    <t>01/20/2022 08:13 AM</t>
  </si>
  <si>
    <t>4844</t>
  </si>
  <si>
    <t>01/25/2022 02:39 PM</t>
  </si>
  <si>
    <t>01/25/2022 02:08 PM</t>
  </si>
  <si>
    <t>01/26/2022 01:12 AM</t>
  </si>
  <si>
    <t>0086 eli</t>
  </si>
  <si>
    <t>01/26/2022 08:14 AM</t>
  </si>
  <si>
    <t>5911</t>
  </si>
  <si>
    <t>01/26/2022 08:43 AM</t>
  </si>
  <si>
    <t>101 Red</t>
  </si>
  <si>
    <t>01/26/2022 12:37 PM</t>
  </si>
  <si>
    <t>01/21/2022 02:52 PM</t>
  </si>
  <si>
    <t>2662</t>
  </si>
  <si>
    <t>01/26/2022 12:59 PM</t>
  </si>
  <si>
    <t>01/14/2022 10:31 AM</t>
  </si>
  <si>
    <t>r28/AJ LOPEZ</t>
  </si>
  <si>
    <t>01/26/2022 02:11 PM</t>
  </si>
  <si>
    <t>560787/y&amp;y</t>
  </si>
  <si>
    <t>01/26/2022 09:59 PM</t>
  </si>
  <si>
    <t>01/26/2022 04:44 PM</t>
  </si>
  <si>
    <t>1321</t>
  </si>
  <si>
    <t>01/27/2022 03:23 AM</t>
  </si>
  <si>
    <t>107 Red</t>
  </si>
  <si>
    <t>01/27/2022 05:22 AM</t>
  </si>
  <si>
    <t>TSE</t>
  </si>
  <si>
    <t>01/27/2022 06:51 AM</t>
  </si>
  <si>
    <t>01/27/2022 05:47 AM</t>
  </si>
  <si>
    <t>363</t>
  </si>
  <si>
    <t>01/27/2022 07:15 AM</t>
  </si>
  <si>
    <t>4638900</t>
  </si>
  <si>
    <t>01/27/2022 02:25 PM</t>
  </si>
  <si>
    <t>01/27/2022 02:01 PM</t>
  </si>
  <si>
    <t>442665/actifreight</t>
  </si>
  <si>
    <t>Parkway battery</t>
  </si>
  <si>
    <t>01/27/2022 03:00 PM</t>
  </si>
  <si>
    <t>576048</t>
  </si>
  <si>
    <t>01/27/2022 06:20 PM</t>
  </si>
  <si>
    <t>01/27/2022 06:17 PM</t>
  </si>
  <si>
    <t>t861*</t>
  </si>
  <si>
    <t>01/27/2022 08:33 PM</t>
  </si>
  <si>
    <t>01/28/2022 06:28 AM</t>
  </si>
  <si>
    <t>2212/meteor logistic</t>
  </si>
  <si>
    <t>01/28/2022 11:20 AM</t>
  </si>
  <si>
    <t>44 mrc express</t>
  </si>
  <si>
    <t>263736 ,301985</t>
  </si>
  <si>
    <t>01/28/2022 03:44 PM</t>
  </si>
  <si>
    <t>40349 tankard</t>
  </si>
  <si>
    <t>WEST WIND</t>
  </si>
  <si>
    <t>01/28/2022 04:48 PM</t>
  </si>
  <si>
    <t>01/28/2022 11:51 AM</t>
  </si>
  <si>
    <t>363/SA FOOD BANK</t>
  </si>
  <si>
    <t>01/28/2022 06:18 PM</t>
  </si>
  <si>
    <t>01/27/2022 08:02 AM</t>
  </si>
  <si>
    <t>01/28/2022 06:43 PM</t>
  </si>
  <si>
    <t>t848a</t>
  </si>
  <si>
    <t>01/28/2022 10:54 PM</t>
  </si>
  <si>
    <t>5110</t>
  </si>
  <si>
    <t>01/29/2022 05:55 AM</t>
  </si>
  <si>
    <t>150405</t>
  </si>
  <si>
    <t>773796</t>
  </si>
  <si>
    <t>01/29/2022 07:24 AM</t>
  </si>
  <si>
    <t>01/29/2022 07:26 AM</t>
  </si>
  <si>
    <t>TANKER</t>
  </si>
  <si>
    <t>01/29/2022 09:18 AM</t>
  </si>
  <si>
    <t>60 CROSS</t>
  </si>
  <si>
    <t>236 CROSS</t>
  </si>
  <si>
    <t>01/29/2022 12:53 PM</t>
  </si>
  <si>
    <t>3319</t>
  </si>
  <si>
    <t>01/31/2022 07:39 AM</t>
  </si>
  <si>
    <t>t861-</t>
  </si>
  <si>
    <t>01/31/2022 10:17 AM</t>
  </si>
  <si>
    <t>t855-</t>
  </si>
  <si>
    <t>01/31/2022 12:42 PM</t>
  </si>
  <si>
    <t>CADU400684***</t>
  </si>
  <si>
    <t>01/31/2022 03:35 PM</t>
  </si>
  <si>
    <t>02/01/2022 12:59 AM</t>
  </si>
  <si>
    <t>01/26/2022 02:05 AM</t>
  </si>
  <si>
    <t>T867</t>
  </si>
  <si>
    <t>02/01/2022 06:23 AM</t>
  </si>
  <si>
    <t>689162</t>
  </si>
  <si>
    <t>ANNUR TRANS</t>
  </si>
  <si>
    <t>GO-71</t>
  </si>
  <si>
    <t>02/01/2022 03:09 AM</t>
  </si>
  <si>
    <t>BT 488094</t>
  </si>
  <si>
    <t>02/01/2022 12:56 PM</t>
  </si>
  <si>
    <t>GO-73</t>
  </si>
  <si>
    <t>5172</t>
  </si>
  <si>
    <t>02/01/2022 06:33 PM</t>
  </si>
  <si>
    <t>01/31/2022 06:37 PM</t>
  </si>
  <si>
    <t>53083</t>
  </si>
  <si>
    <t>PRONTO</t>
  </si>
  <si>
    <t>02/02/2022 06:46 AM</t>
  </si>
  <si>
    <t>02/02/2022 06:53 AM</t>
  </si>
  <si>
    <t>BOX</t>
  </si>
  <si>
    <t>02/02/2022 10:37 AM</t>
  </si>
  <si>
    <t>02/02/2022 10:15 AM</t>
  </si>
  <si>
    <t>914938</t>
  </si>
  <si>
    <t>LONESTAR</t>
  </si>
  <si>
    <t>318274</t>
  </si>
  <si>
    <t>02/02/2022 11:25 AM</t>
  </si>
  <si>
    <t>25851/OAK FARMS</t>
  </si>
  <si>
    <t>02/02/2022 01:28 PM</t>
  </si>
  <si>
    <t>2947</t>
  </si>
  <si>
    <t>02/02/2022 02:35 PM</t>
  </si>
  <si>
    <t>01/26/2022 05:45 PM</t>
  </si>
  <si>
    <t>6153</t>
  </si>
  <si>
    <t>02/02/2022 06:05 PM</t>
  </si>
  <si>
    <t>01/31/2022 01:00 PM</t>
  </si>
  <si>
    <t>87959/rons auto transport</t>
  </si>
  <si>
    <t>psab0025311</t>
  </si>
  <si>
    <t>02/03/2022 07:40 AM</t>
  </si>
  <si>
    <t>02/03/2022 09:42 AM</t>
  </si>
  <si>
    <t>613006</t>
  </si>
  <si>
    <t>M&amp;M</t>
  </si>
  <si>
    <t>02/03/2022 07:52 AM</t>
  </si>
  <si>
    <t>GO-60</t>
  </si>
  <si>
    <t>v038</t>
  </si>
  <si>
    <t>02/03/2022 08:10 AM</t>
  </si>
  <si>
    <t>GO-59</t>
  </si>
  <si>
    <t>02/03/2022 05:42 AM</t>
  </si>
  <si>
    <t>02/03/2022 09:21 AM</t>
  </si>
  <si>
    <t>GO-58</t>
  </si>
  <si>
    <t>02/03/2022 08:33 AM</t>
  </si>
  <si>
    <t>777437</t>
  </si>
  <si>
    <t>FROZEN FOOD EXPRESS INDUSTRIES</t>
  </si>
  <si>
    <t>02/03/2022 09:26 AM</t>
  </si>
  <si>
    <t>GO-63</t>
  </si>
  <si>
    <t>02/03/2022 06:12 AM</t>
  </si>
  <si>
    <t>r761</t>
  </si>
  <si>
    <t>NS TRANSPORT, INC</t>
  </si>
  <si>
    <t>02/03/2022 09:31 AM</t>
  </si>
  <si>
    <t>GO-64</t>
  </si>
  <si>
    <t>02/03/2022 08:04 AM</t>
  </si>
  <si>
    <t>670325</t>
  </si>
  <si>
    <t>GO-61</t>
  </si>
  <si>
    <t>02/03/2022 07:05 AM</t>
  </si>
  <si>
    <t>44227</t>
  </si>
  <si>
    <t>TGR</t>
  </si>
  <si>
    <t>02/03/2022 12:18 PM</t>
  </si>
  <si>
    <t>GO-62</t>
  </si>
  <si>
    <t>02/03/2022 08:03 AM</t>
  </si>
  <si>
    <t>9791</t>
  </si>
  <si>
    <t>CRENSHAW TRUCKING</t>
  </si>
  <si>
    <t>PSAM0072446</t>
  </si>
  <si>
    <t>02/04/2022 08:37 AM</t>
  </si>
  <si>
    <t>968456</t>
  </si>
  <si>
    <t>PSAB0025548</t>
  </si>
  <si>
    <t>02/04/2022 09:22 AM</t>
  </si>
  <si>
    <t>2309</t>
  </si>
  <si>
    <t>02/04/2022 09:49 PM</t>
  </si>
  <si>
    <t>02/04/2022 06:49 AM</t>
  </si>
  <si>
    <t>no PO</t>
  </si>
  <si>
    <t>02/05/2022 06:43 AM</t>
  </si>
  <si>
    <t>95</t>
  </si>
  <si>
    <t>02/05/2022 08:33 AM</t>
  </si>
  <si>
    <t>GO-65</t>
  </si>
  <si>
    <t>02/05/2022 05:27 AM</t>
  </si>
  <si>
    <t>t40</t>
  </si>
  <si>
    <t>02/05/2022 08:46 AM</t>
  </si>
  <si>
    <t>GO-81</t>
  </si>
  <si>
    <t>02/05/2022 06:49 AM</t>
  </si>
  <si>
    <t>02/05/2022 10:41 AM</t>
  </si>
  <si>
    <t>GO-85</t>
  </si>
  <si>
    <t>02/05/2022 07:58 AM</t>
  </si>
  <si>
    <t>bt/salem</t>
  </si>
  <si>
    <t>02/05/2022 03:52 PM</t>
  </si>
  <si>
    <t>GO-57</t>
  </si>
  <si>
    <t>02/05/2022 10:35 AM</t>
  </si>
  <si>
    <t>MT179 MIRACLE TRANSPORT</t>
  </si>
  <si>
    <t>02/05/2022 03:54 PM</t>
  </si>
  <si>
    <t>GO-70</t>
  </si>
  <si>
    <t>02/05/2022 10:36 AM</t>
  </si>
  <si>
    <t>15201</t>
  </si>
  <si>
    <t>STEVENS TRANS</t>
  </si>
  <si>
    <t>02/05/2022 04:22 PM</t>
  </si>
  <si>
    <t>GO-75</t>
  </si>
  <si>
    <t>02/05/2022 09:48 AM</t>
  </si>
  <si>
    <t>2028 alex trucking</t>
  </si>
  <si>
    <t>ALEX TRUCKING</t>
  </si>
  <si>
    <t>02/05/2022 09:08 PM</t>
  </si>
  <si>
    <t>GO-79</t>
  </si>
  <si>
    <t>02/05/2022 06:03 PM</t>
  </si>
  <si>
    <t>2689</t>
  </si>
  <si>
    <t>02/05/2022 11:48 PM</t>
  </si>
  <si>
    <t>12/17/2021 11:02 PM</t>
  </si>
  <si>
    <t>318206</t>
  </si>
  <si>
    <t>PSAI0022391</t>
  </si>
  <si>
    <t>02/06/2022 03:15 AM</t>
  </si>
  <si>
    <t>1416</t>
  </si>
  <si>
    <t>02/06/2022 06:34 PM</t>
  </si>
  <si>
    <t>t698</t>
  </si>
  <si>
    <t>%</t>
  </si>
  <si>
    <t>02/07/2022 06:15 AM</t>
  </si>
  <si>
    <t>HLXU9005392</t>
  </si>
  <si>
    <t>02/07/2022 08:03 AM</t>
  </si>
  <si>
    <t>02/07/2022 08:05 AM</t>
  </si>
  <si>
    <t>17</t>
  </si>
  <si>
    <t>02/07/2022 08:35 AM</t>
  </si>
  <si>
    <t>t817</t>
  </si>
  <si>
    <t>02/07/2022 08:55 AM</t>
  </si>
  <si>
    <t>5313*</t>
  </si>
  <si>
    <t>439537</t>
  </si>
  <si>
    <t>02/07/2022 09:36 AM</t>
  </si>
  <si>
    <t>02/07/2022 11:38 AM</t>
  </si>
  <si>
    <t>2004</t>
  </si>
  <si>
    <t>02/07/2022 10:52 AM</t>
  </si>
  <si>
    <t>430321</t>
  </si>
  <si>
    <t>6TH HOUR SERVICES</t>
  </si>
  <si>
    <t>02/07/2022 11:41 AM</t>
  </si>
  <si>
    <t>GO-76</t>
  </si>
  <si>
    <t>02/07/2022 10:14 AM</t>
  </si>
  <si>
    <t>9104</t>
  </si>
  <si>
    <t>FMP2</t>
  </si>
  <si>
    <t>02/07/2022 12:45 PM</t>
  </si>
  <si>
    <t>469</t>
  </si>
  <si>
    <t>02/07/2022 02:17 PM</t>
  </si>
  <si>
    <t>T797</t>
  </si>
  <si>
    <t>02/07/2022 04:52 PM</t>
  </si>
  <si>
    <t>R062</t>
  </si>
  <si>
    <t>PRO INTERMODAL</t>
  </si>
  <si>
    <t>278613-291621-287258</t>
  </si>
  <si>
    <t>02/07/2022 04:53 PM</t>
  </si>
  <si>
    <t>02/07/2022 04:54 PM</t>
  </si>
  <si>
    <t>t868</t>
  </si>
  <si>
    <t>Milk tanker</t>
  </si>
  <si>
    <t>02/07/2022 06:22 PM</t>
  </si>
  <si>
    <t>T612</t>
  </si>
  <si>
    <t>02/07/2022 07:24 PM</t>
  </si>
  <si>
    <t>6262</t>
  </si>
  <si>
    <t>02/08/2022 12:08 AM</t>
  </si>
  <si>
    <t>1848</t>
  </si>
  <si>
    <t>02/07/2022 11:51 PM</t>
  </si>
  <si>
    <t>3987</t>
  </si>
  <si>
    <t>02/08/2022 12:11 AM</t>
  </si>
  <si>
    <t>02/08/2022 02:56 AM</t>
  </si>
  <si>
    <t>cf254</t>
  </si>
  <si>
    <t>02/07/2022 10:36 PM</t>
  </si>
  <si>
    <t>jbhu93090</t>
  </si>
  <si>
    <t>02/08/2022 04:41 AM</t>
  </si>
  <si>
    <t>313409</t>
  </si>
  <si>
    <t>02/08/2022 09:00 AM</t>
  </si>
  <si>
    <t>T824</t>
  </si>
  <si>
    <t>02/08/2022 09:26 AM</t>
  </si>
  <si>
    <t>02/08/2022 10:14 AM</t>
  </si>
  <si>
    <t>01/25/2022 08:29 AM</t>
  </si>
  <si>
    <t>BT SCHWAN'S</t>
  </si>
  <si>
    <t>SCHWAN'S</t>
  </si>
  <si>
    <t>02/08/2022 10:17 AM</t>
  </si>
  <si>
    <t>cubie cards</t>
  </si>
  <si>
    <t>386794</t>
  </si>
  <si>
    <t>02/08/2022 10:39 AM</t>
  </si>
  <si>
    <t>02/08/2022 04:39 PM</t>
  </si>
  <si>
    <t>64000</t>
  </si>
  <si>
    <t>02/08/2022 12:39 PM</t>
  </si>
  <si>
    <t>GO-67</t>
  </si>
  <si>
    <t>02/08/2022 10:23 AM</t>
  </si>
  <si>
    <t>53949</t>
  </si>
  <si>
    <t>PINNACLE FREIGHT</t>
  </si>
  <si>
    <t>PSAI0022000</t>
  </si>
  <si>
    <t>02/08/2022 01:30 PM</t>
  </si>
  <si>
    <t>01 CH REFRIDRATED</t>
  </si>
  <si>
    <t>02/08/2022 01:13 PM</t>
  </si>
  <si>
    <t>GO-86</t>
  </si>
  <si>
    <t>02/08/2022 12:02 PM</t>
  </si>
  <si>
    <t>CASEY</t>
  </si>
  <si>
    <t>2634</t>
  </si>
  <si>
    <t>WHITE TRANSPORTATION</t>
  </si>
  <si>
    <t>02/08/2022 02:42 PM</t>
  </si>
  <si>
    <t>GO-74</t>
  </si>
  <si>
    <t>02/08/2022 12:09 PM</t>
  </si>
  <si>
    <t>R002</t>
  </si>
  <si>
    <t>PMP</t>
  </si>
  <si>
    <t>278492</t>
  </si>
  <si>
    <t>02/08/2022 03:20 PM</t>
  </si>
  <si>
    <t>52150</t>
  </si>
  <si>
    <t>02/08/2022 03:25 PM</t>
  </si>
  <si>
    <t>02/07/2022 11:45 PM</t>
  </si>
  <si>
    <t>t856</t>
  </si>
  <si>
    <t>02/08/2022 04:49 PM</t>
  </si>
  <si>
    <t>5482*</t>
  </si>
  <si>
    <t>02/08/2022 05:32 PM</t>
  </si>
  <si>
    <t>2793</t>
  </si>
  <si>
    <t>t787</t>
  </si>
  <si>
    <t>02/08/2022 06:49 PM</t>
  </si>
  <si>
    <t>t802</t>
  </si>
  <si>
    <t>02/08/2022 07:12 PM</t>
  </si>
  <si>
    <t>t513</t>
  </si>
  <si>
    <t>02/08/2022 07:19 PM</t>
  </si>
  <si>
    <t>psas0019339</t>
  </si>
  <si>
    <t>02/08/2022 10:00 PM</t>
  </si>
  <si>
    <t>02/01/2022 08:20 PM</t>
  </si>
  <si>
    <t>t456</t>
  </si>
  <si>
    <t>02/09/2022 12:06 AM</t>
  </si>
  <si>
    <t>100 KELLER GRAIN</t>
  </si>
  <si>
    <t>KELLER GRAIN</t>
  </si>
  <si>
    <t>01/24/2022 07:54 AM</t>
  </si>
  <si>
    <t>psas19340</t>
  </si>
  <si>
    <t>02/09/2022 01:57 AM</t>
  </si>
  <si>
    <t>8653</t>
  </si>
  <si>
    <t>02/09/2022 05:02 AM</t>
  </si>
  <si>
    <t>02/09/2022 12:57 AM</t>
  </si>
  <si>
    <t>t798</t>
  </si>
  <si>
    <t>02/09/2022 06:32 AM</t>
  </si>
  <si>
    <t>HOO643</t>
  </si>
  <si>
    <t>MERCATOR</t>
  </si>
  <si>
    <t>734889</t>
  </si>
  <si>
    <t>02/09/2022 07:09 AM</t>
  </si>
  <si>
    <t>784661/ BUCKHEAD</t>
  </si>
  <si>
    <t>02/09/2022 07:59 AM</t>
  </si>
  <si>
    <t>GO-99</t>
  </si>
  <si>
    <t>02/09/2022 07:18 AM</t>
  </si>
  <si>
    <t>R65</t>
  </si>
  <si>
    <t>DILME EXPRESS</t>
  </si>
  <si>
    <t>PSAB0025420</t>
  </si>
  <si>
    <t>02/09/2022 08:03 AM</t>
  </si>
  <si>
    <t>T444</t>
  </si>
  <si>
    <t>02/09/2022 09:58 AM</t>
  </si>
  <si>
    <t>42</t>
  </si>
  <si>
    <t>LINRIC</t>
  </si>
  <si>
    <t>PSAI0022034</t>
  </si>
  <si>
    <t>02/09/2022 10:16 AM</t>
  </si>
  <si>
    <t>211-2130</t>
  </si>
  <si>
    <t>303873 ,306017</t>
  </si>
  <si>
    <t>37D</t>
  </si>
  <si>
    <t>BAR</t>
  </si>
  <si>
    <t>t814</t>
  </si>
  <si>
    <t>02/09/2022 01:18 PM</t>
  </si>
  <si>
    <t>5585</t>
  </si>
  <si>
    <t>TR60</t>
  </si>
  <si>
    <t>SAI TRANS</t>
  </si>
  <si>
    <t>02/09/2022 01:40 PM</t>
  </si>
  <si>
    <t>GO-72</t>
  </si>
  <si>
    <t>t854</t>
  </si>
  <si>
    <t>02/09/2022 03:19 PM</t>
  </si>
  <si>
    <t>BT SALT EXCHANGE</t>
  </si>
  <si>
    <t>01/21/2022 08:37 AM</t>
  </si>
  <si>
    <t>136096</t>
  </si>
  <si>
    <t>02/09/2022 04:59 PM</t>
  </si>
  <si>
    <t>F19202</t>
  </si>
  <si>
    <t>FRONTIER</t>
  </si>
  <si>
    <t>4698</t>
  </si>
  <si>
    <t>02/09/2022 05:54 PM</t>
  </si>
  <si>
    <t>T540</t>
  </si>
  <si>
    <t>02/09/2022 07:24 PM</t>
  </si>
  <si>
    <t>t423</t>
  </si>
  <si>
    <t>02/09/2022 07:44 PM</t>
  </si>
  <si>
    <t>9230</t>
  </si>
  <si>
    <t>T614</t>
  </si>
  <si>
    <t>4729</t>
  </si>
  <si>
    <t>t847</t>
  </si>
  <si>
    <t>02/10/2022 12:55 AM</t>
  </si>
  <si>
    <t>3493</t>
  </si>
  <si>
    <t>274464  Mars candy</t>
  </si>
  <si>
    <t>02/10/2022 04:44 AM</t>
  </si>
  <si>
    <t>02/10/2022 05:56 AM</t>
  </si>
  <si>
    <t>366/SAFOODBANK</t>
  </si>
  <si>
    <t>504712</t>
  </si>
  <si>
    <t>02/08/2022 01:09 PM</t>
  </si>
  <si>
    <t>JBHZ098272</t>
  </si>
  <si>
    <t>317906 niagara</t>
  </si>
  <si>
    <t>1977</t>
  </si>
  <si>
    <t>MATHESON</t>
  </si>
  <si>
    <t>psa matheson</t>
  </si>
  <si>
    <t>swfz082617</t>
  </si>
  <si>
    <t>02/10/2022 09:13 AM</t>
  </si>
  <si>
    <t>2548 Yellow Trucking</t>
  </si>
  <si>
    <t>GO-69</t>
  </si>
  <si>
    <t>T882 REYNOLDS</t>
  </si>
  <si>
    <t>T691</t>
  </si>
  <si>
    <t>201t</t>
  </si>
  <si>
    <t>SANDRIDGE</t>
  </si>
  <si>
    <t>02/10/2022 10:20 AM</t>
  </si>
  <si>
    <t>GO-78</t>
  </si>
  <si>
    <t>02/10/2022 06:41 AM</t>
  </si>
  <si>
    <t>286653.</t>
  </si>
  <si>
    <t>02/09/2022 11:19 AM</t>
  </si>
  <si>
    <t>083504</t>
  </si>
  <si>
    <t>02/10/2022 11:02 AM</t>
  </si>
  <si>
    <t>02/10/2022 08:30 AM</t>
  </si>
  <si>
    <t>3/safeway supply</t>
  </si>
  <si>
    <t>Fedex.</t>
  </si>
  <si>
    <t>GO-80</t>
  </si>
  <si>
    <t>234809 E.A.G Distribution</t>
  </si>
  <si>
    <t>281836 ,284446 ,278186</t>
  </si>
  <si>
    <t>6325</t>
  </si>
  <si>
    <t>131</t>
  </si>
  <si>
    <t>t435</t>
  </si>
  <si>
    <t>600 FRATELLI</t>
  </si>
  <si>
    <t>GO-92</t>
  </si>
  <si>
    <t>1046/RED STAG</t>
  </si>
  <si>
    <t>02/10/2022 04:31 PM</t>
  </si>
  <si>
    <t>testjess1</t>
  </si>
  <si>
    <t>02/10/2022 04:45 PM</t>
  </si>
  <si>
    <t>BFS</t>
  </si>
  <si>
    <t>28002</t>
  </si>
  <si>
    <t>295563</t>
  </si>
  <si>
    <t>02/11/2022 06:59 AM</t>
  </si>
  <si>
    <t>t820</t>
  </si>
  <si>
    <t>53304</t>
  </si>
  <si>
    <t>3211</t>
  </si>
  <si>
    <t>8267</t>
  </si>
  <si>
    <t>3127</t>
  </si>
  <si>
    <t>6187</t>
  </si>
  <si>
    <t>02/10/2022 07:56 AM</t>
  </si>
  <si>
    <t>4491</t>
  </si>
  <si>
    <t>02/11/2022 12:26 AM</t>
  </si>
  <si>
    <t>8617</t>
  </si>
  <si>
    <t>02/09/2022 11:39 PM</t>
  </si>
  <si>
    <t>8223</t>
  </si>
  <si>
    <t>6412</t>
  </si>
  <si>
    <t>2390</t>
  </si>
  <si>
    <t>8716</t>
  </si>
  <si>
    <t>MESILLA VALLEY TRANSPORTATION</t>
  </si>
  <si>
    <t>02/10/2022 05:57 AM</t>
  </si>
  <si>
    <t>8536</t>
  </si>
  <si>
    <t>307294</t>
  </si>
  <si>
    <t>5730</t>
  </si>
  <si>
    <t>3388</t>
  </si>
  <si>
    <t>02/11/2022 02:30 AM</t>
  </si>
  <si>
    <t>t884</t>
  </si>
  <si>
    <t>549011</t>
  </si>
  <si>
    <t>1829</t>
  </si>
  <si>
    <t>01/07/2022 12:25 PM</t>
  </si>
  <si>
    <t>03433</t>
  </si>
  <si>
    <t>CARRY TRANSIT</t>
  </si>
  <si>
    <t>PSAB0025190</t>
  </si>
  <si>
    <t>t702</t>
  </si>
  <si>
    <t>x10240</t>
  </si>
  <si>
    <t>305920</t>
  </si>
  <si>
    <t>3427</t>
  </si>
  <si>
    <t>1177</t>
  </si>
  <si>
    <t>t862</t>
  </si>
  <si>
    <t>cf206</t>
  </si>
  <si>
    <t>02/08/2022 08:01 AM</t>
  </si>
  <si>
    <t>53319</t>
  </si>
  <si>
    <t>02/10/2022 10:48 AM</t>
  </si>
  <si>
    <t>21704 prime log</t>
  </si>
  <si>
    <t>GO-84</t>
  </si>
  <si>
    <t>8314</t>
  </si>
  <si>
    <t>1926</t>
  </si>
  <si>
    <t>RFURB</t>
  </si>
  <si>
    <t>YARDR25</t>
  </si>
  <si>
    <t>01/18/2022 11:20 PM</t>
  </si>
  <si>
    <t>04!!</t>
  </si>
  <si>
    <t>GO-68</t>
  </si>
  <si>
    <t>3228</t>
  </si>
  <si>
    <t>T874</t>
  </si>
  <si>
    <t>3753</t>
  </si>
  <si>
    <t>336485</t>
  </si>
  <si>
    <t>336483</t>
  </si>
  <si>
    <t>4809</t>
  </si>
  <si>
    <t>3980</t>
  </si>
  <si>
    <t>4185</t>
  </si>
  <si>
    <t>364701</t>
  </si>
  <si>
    <t>PACIFIC SEAFOOD</t>
  </si>
  <si>
    <t>GO-82</t>
  </si>
  <si>
    <t>8055</t>
  </si>
  <si>
    <t>8503</t>
  </si>
  <si>
    <t>02/09/2022 01:58 PM</t>
  </si>
  <si>
    <t>6109</t>
  </si>
  <si>
    <t>3098</t>
  </si>
  <si>
    <t>3970</t>
  </si>
  <si>
    <t>02/10/2022 10:22 AM</t>
  </si>
  <si>
    <t>3675</t>
  </si>
  <si>
    <t>531777</t>
  </si>
  <si>
    <t>VYNERA</t>
  </si>
  <si>
    <t>GO-94</t>
  </si>
  <si>
    <t>8291</t>
  </si>
  <si>
    <t>3233</t>
  </si>
  <si>
    <t>1056</t>
  </si>
  <si>
    <t>4555</t>
  </si>
  <si>
    <t>427881/BUNZL</t>
  </si>
  <si>
    <t>PSAI0022335</t>
  </si>
  <si>
    <t>t6571/hp services</t>
  </si>
  <si>
    <t>GO-77</t>
  </si>
  <si>
    <t>427881</t>
  </si>
  <si>
    <t>AVSR5</t>
  </si>
  <si>
    <t>AVS</t>
  </si>
  <si>
    <t>GO-83</t>
  </si>
  <si>
    <t>427881 BUNZL</t>
  </si>
  <si>
    <t>GO-87</t>
  </si>
  <si>
    <t>02/11/2022 11:23 AM</t>
  </si>
  <si>
    <t>DAT TRANS</t>
  </si>
  <si>
    <t>GO-88</t>
  </si>
  <si>
    <t>5343  TE WASH O</t>
  </si>
  <si>
    <t>GO-89</t>
  </si>
  <si>
    <t>GO-90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</si>
</sst>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d/yy\ h:mm\ AM/PM"/>
    <numFmt numFmtId="165" formatCode="m/d/yy\ h:mm;@"/>
    <numFmt numFmtId="166" formatCode="[$-409]m/d/yy\ h:mm\ AM/PM;@"/>
    <numFmt numFmtId="167" formatCode="[$-409]mmmm\ d\,\ yyyy;@"/>
  </numFmts>
  <fonts count="7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2"/>
      <color theme="1"/>
      <name val="Calibri"/>
      <family val="2"/>
      <scheme val="minor"/>
    </font>
    <font>
      <sz val="12"/>
      <color theme="1"/>
      <name val="Calibri"/>
      <family val="2"/>
      <scheme val="minor"/>
    </font>
    <font>
      <sz val="36"/>
      <color theme="1"/>
      <name val="Calibri"/>
      <family val="2"/>
      <scheme val="minor"/>
    </font>
    <font>
      <sz val="10"/>
      <name val="Arial"/>
      <family val="2"/>
    </font>
    <font>
      <b/>
      <sz val="12"/>
      <color theme="1"/>
      <name val="Calibri"/>
      <family val="2"/>
      <scheme val="minor"/>
    </font>
    <font>
      <b/>
      <sz val="18"/>
      <color theme="1"/>
      <name val="Calibri"/>
      <family val="2"/>
      <scheme val="minor"/>
    </font>
    <font>
      <b/>
      <sz val="24"/>
      <color theme="1"/>
      <name val="Calibri"/>
      <family val="2"/>
      <scheme val="minor"/>
    </font>
    <font>
      <sz val="14"/>
      <color theme="1"/>
      <name val="Calibri"/>
      <family val="2"/>
      <scheme val="minor"/>
    </font>
    <font>
      <b/>
      <sz val="12"/>
      <color theme="1"/>
      <name val="Arial"/>
      <family val="2"/>
    </font>
    <font>
      <sz val="36"/>
      <color theme="1"/>
      <name val="Franklin Gothic Heavy"/>
      <family val="2"/>
    </font>
    <font>
      <sz val="28"/>
      <color theme="1"/>
      <name val="Franklin Gothic Heavy"/>
      <family val="2"/>
    </font>
    <font>
      <sz val="11"/>
      <name val="Calibri"/>
      <family val="2"/>
      <scheme val="minor"/>
    </font>
    <font>
      <sz val="18"/>
      <color theme="1"/>
      <name val="Calibri"/>
      <family val="2"/>
      <scheme val="minor"/>
    </font>
    <font>
      <b/>
      <sz val="11"/>
      <name val="Calibri"/>
      <family val="2"/>
      <scheme val="minor"/>
    </font>
    <font>
      <b/>
      <sz val="14"/>
      <color theme="1"/>
      <name val="Calibri"/>
      <family val="2"/>
      <scheme val="minor"/>
    </font>
    <font>
      <sz val="48"/>
      <color theme="1"/>
      <name val="Franklin Gothic Heavy"/>
      <family val="2"/>
    </font>
    <font>
      <b/>
      <sz val="20"/>
      <color theme="1" tint="0.249977111117893"/>
      <name val="Calibri"/>
      <family val="2"/>
      <scheme val="minor"/>
    </font>
    <font>
      <b/>
      <sz val="20"/>
      <color theme="1" tint="0.34998626667073579"/>
      <name val="Calibri"/>
      <family val="2"/>
      <scheme val="minor"/>
    </font>
    <font>
      <b/>
      <sz val="16"/>
      <color theme="1" tint="0.34998626667073579"/>
      <name val="Calibri"/>
      <family val="2"/>
      <scheme val="minor"/>
    </font>
    <font>
      <sz val="10"/>
      <name val="Times New Roman"/>
      <family val="1"/>
    </font>
    <font>
      <b/>
      <sz val="22"/>
      <name val="Calibri"/>
      <family val="2"/>
      <scheme val="minor"/>
    </font>
    <font>
      <sz val="10"/>
      <name val="Calibri"/>
      <family val="2"/>
      <scheme val="minor"/>
    </font>
    <font>
      <b/>
      <sz val="10"/>
      <name val="Calibri"/>
      <family val="2"/>
      <scheme val="minor"/>
    </font>
    <font>
      <b/>
      <sz val="10"/>
      <color indexed="10"/>
      <name val="Calibri"/>
      <family val="2"/>
      <scheme val="minor"/>
    </font>
    <font>
      <b/>
      <sz val="10"/>
      <color rgb="FFFF0000"/>
      <name val="Calibri"/>
      <family val="2"/>
      <scheme val="minor"/>
    </font>
    <font>
      <b/>
      <sz val="10.5"/>
      <color indexed="10"/>
      <name val="Calibri"/>
      <family val="2"/>
      <scheme val="minor"/>
    </font>
    <font>
      <b/>
      <sz val="10.5"/>
      <name val="Calibri"/>
      <family val="2"/>
      <scheme val="minor"/>
    </font>
    <font>
      <b/>
      <sz val="10.5"/>
      <color rgb="FFFF0000"/>
      <name val="Calibri"/>
      <family val="2"/>
      <scheme val="minor"/>
    </font>
    <font>
      <sz val="10.5"/>
      <name val="Calibri"/>
      <family val="2"/>
      <scheme val="minor"/>
    </font>
    <font>
      <b/>
      <sz val="10.5"/>
      <color rgb="FF009900"/>
      <name val="Calibri"/>
      <family val="2"/>
      <scheme val="minor"/>
    </font>
    <font>
      <b/>
      <sz val="8"/>
      <name val="Calibri"/>
      <family val="2"/>
      <scheme val="minor"/>
    </font>
    <font>
      <b/>
      <sz val="9"/>
      <name val="Calibri"/>
      <family val="2"/>
      <scheme val="minor"/>
    </font>
    <font>
      <b/>
      <sz val="10"/>
      <name val="Calibri"/>
      <family val="2"/>
    </font>
    <font>
      <sz val="10"/>
      <name val="Calibri"/>
      <family val="2"/>
    </font>
    <font>
      <b/>
      <sz val="11"/>
      <color rgb="FFFF0000"/>
      <name val="Calibri"/>
      <family val="2"/>
      <scheme val="minor"/>
    </font>
    <font>
      <b/>
      <sz val="10"/>
      <name val="Times New Roman"/>
      <family val="1"/>
    </font>
    <font>
      <b/>
      <sz val="10.5"/>
      <color theme="7" tint="-0.249977111117893"/>
      <name val="Calibri"/>
      <family val="2"/>
      <scheme val="minor"/>
    </font>
    <font>
      <b/>
      <sz val="11"/>
      <color theme="7" tint="-0.249977111117893"/>
      <name val="Calibri"/>
      <family val="2"/>
      <scheme val="minor"/>
    </font>
    <font>
      <sz val="22"/>
      <color theme="1"/>
      <name val="Calibri"/>
      <family val="2"/>
      <scheme val="minor"/>
    </font>
    <font>
      <sz val="10"/>
      <color theme="1"/>
      <name val="Calibri"/>
      <family val="2"/>
      <scheme val="minor"/>
    </font>
    <font>
      <sz val="48"/>
      <color theme="1"/>
      <name val="Franklin Gothic Book"/>
      <family val="2"/>
    </font>
    <font>
      <sz val="10"/>
      <color theme="0"/>
      <name val="Calibri"/>
      <family val="2"/>
      <scheme val="minor"/>
    </font>
    <font>
      <sz val="36"/>
      <name val="Franklin Gothic Book"/>
      <family val="2"/>
    </font>
    <font>
      <sz val="28"/>
      <name val="Franklin Gothic Book"/>
      <family val="2"/>
    </font>
    <font>
      <sz val="28"/>
      <color theme="0"/>
      <name val="Franklin Gothic Book"/>
      <family val="2"/>
    </font>
    <font>
      <sz val="14"/>
      <name val="Calibri"/>
      <family val="2"/>
      <scheme val="minor"/>
    </font>
    <font>
      <b/>
      <sz val="36"/>
      <color theme="1"/>
      <name val="Calibri"/>
      <family val="2"/>
      <scheme val="minor"/>
    </font>
    <font>
      <b/>
      <sz val="14"/>
      <color theme="0"/>
      <name val="Calibri"/>
      <family val="2"/>
      <scheme val="minor"/>
    </font>
    <font>
      <b/>
      <sz val="16"/>
      <name val="Calibri"/>
      <family val="2"/>
      <scheme val="minor"/>
    </font>
    <font>
      <b/>
      <sz val="18"/>
      <name val="Calibri"/>
      <family val="2"/>
      <scheme val="minor"/>
    </font>
    <font>
      <b/>
      <sz val="20"/>
      <name val="Calibri"/>
      <family val="2"/>
      <scheme val="minor"/>
    </font>
    <font>
      <sz val="12"/>
      <name val="Calibri"/>
      <family val="2"/>
      <scheme val="minor"/>
    </font>
    <font>
      <b/>
      <sz val="12"/>
      <name val="Calibri"/>
      <family val="2"/>
      <scheme val="minor"/>
    </font>
    <font>
      <sz val="22"/>
      <color rgb="FF000000"/>
      <name val="Calibri"/>
      <family val="2"/>
      <scheme val="minor"/>
    </font>
    <font>
      <b/>
      <sz val="11"/>
      <color rgb="FF000000"/>
      <name val="Calibri"/>
      <family val="2"/>
      <scheme val="minor"/>
    </font>
    <font>
      <b/>
      <sz val="12"/>
      <color rgb="FF000000"/>
      <name val="Calibri"/>
      <family val="2"/>
      <scheme val="minor"/>
    </font>
    <font>
      <sz val="11"/>
      <color rgb="FF000000"/>
      <name val="Calibri"/>
      <family val="2"/>
      <scheme val="minor"/>
    </font>
    <font>
      <b/>
      <sz val="14"/>
      <color rgb="FF000000"/>
      <name val="Calibri"/>
      <family val="2"/>
      <scheme val="minor"/>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1B2E8"/>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00B0F0"/>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rgb="FFFF5050"/>
        <bgColor indexed="64"/>
      </patternFill>
    </fill>
    <fill>
      <patternFill patternType="solid">
        <fgColor theme="0" tint="-4.9989318521683403E-2"/>
        <bgColor indexed="64"/>
      </patternFill>
    </fill>
    <fill>
      <patternFill patternType="solid">
        <fgColor rgb="FFE074E8"/>
        <bgColor indexed="64"/>
      </patternFill>
    </fill>
    <fill>
      <patternFill patternType="solid">
        <fgColor rgb="FFFFFF0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indexed="9"/>
        <bgColor indexed="64"/>
      </patternFill>
    </fill>
    <fill>
      <patternFill patternType="solid">
        <fgColor theme="5" tint="0.79998168889431442"/>
        <bgColor indexed="64"/>
      </patternFill>
    </fill>
    <fill>
      <patternFill patternType="solid">
        <fgColor rgb="FFE0EBF0"/>
        <bgColor indexed="64"/>
      </patternFill>
    </fill>
    <fill>
      <patternFill patternType="solid">
        <fgColor rgb="FFFFF7E1"/>
        <bgColor rgb="FF000000"/>
      </patternFill>
    </fill>
    <fill>
      <patternFill patternType="solid">
        <fgColor rgb="FFFEE6AB"/>
        <bgColor rgb="FF000000"/>
      </patternFill>
    </fill>
    <fill>
      <patternFill patternType="solid">
        <fgColor rgb="FFD9D9D9"/>
        <bgColor rgb="FFD9D9D9"/>
      </patternFill>
    </fill>
    <fill>
      <patternFill patternType="solid">
        <fgColor rgb="FFFFFFFF"/>
        <bgColor rgb="FF000000"/>
      </patternFill>
    </fill>
  </fills>
  <borders count="1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diagonal/>
    </border>
    <border>
      <left style="thin">
        <color indexed="64"/>
      </left>
      <right/>
      <top/>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ck">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style="thin">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right/>
      <top style="medium">
        <color indexed="64"/>
      </top>
      <bottom style="thick">
        <color indexed="64"/>
      </bottom>
      <diagonal/>
    </border>
    <border>
      <left style="medium">
        <color indexed="64"/>
      </left>
      <right style="medium">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thin">
        <color indexed="64"/>
      </left>
      <right/>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medium">
        <color indexed="64"/>
      </left>
      <right style="medium">
        <color indexed="64"/>
      </right>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thin">
        <color indexed="64"/>
      </right>
      <top style="thin">
        <color indexed="64"/>
      </top>
      <bottom style="thick">
        <color indexed="64"/>
      </bottom>
      <diagonal/>
    </border>
    <border>
      <left style="medium">
        <color indexed="64"/>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style="medium">
        <color indexed="64"/>
      </left>
      <right style="medium">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right style="thin">
        <color indexed="64"/>
      </right>
      <top style="thick">
        <color indexed="64"/>
      </top>
      <bottom style="thin">
        <color indexed="64"/>
      </bottom>
      <diagonal/>
    </border>
    <border>
      <left style="medium">
        <color indexed="64"/>
      </left>
      <right/>
      <top/>
      <bottom style="thick">
        <color indexed="64"/>
      </bottom>
      <diagonal/>
    </border>
    <border>
      <left style="medium">
        <color indexed="64"/>
      </left>
      <right style="medium">
        <color indexed="64"/>
      </right>
      <top/>
      <bottom style="medium">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diagonal/>
    </border>
    <border>
      <left/>
      <right/>
      <top style="thick">
        <color indexed="64"/>
      </top>
      <bottom style="thick">
        <color indexed="64"/>
      </bottom>
      <diagonal/>
    </border>
    <border>
      <left/>
      <right style="thin">
        <color indexed="64"/>
      </right>
      <top/>
      <bottom style="thin">
        <color indexed="64"/>
      </bottom>
      <diagonal/>
    </border>
    <border>
      <left style="thin">
        <color indexed="64"/>
      </left>
      <right style="thick">
        <color indexed="64"/>
      </right>
      <top style="thin">
        <color indexed="64"/>
      </top>
      <bottom/>
      <diagonal/>
    </border>
    <border>
      <left style="thin">
        <color theme="1"/>
      </left>
      <right/>
      <top style="thin">
        <color theme="1"/>
      </top>
      <bottom style="thin">
        <color theme="1"/>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style="thin">
        <color indexed="64"/>
      </right>
      <top style="thick">
        <color indexed="64"/>
      </top>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theme="1"/>
      </left>
      <right/>
      <top style="thick">
        <color indexed="64"/>
      </top>
      <bottom style="thin">
        <color theme="1"/>
      </bottom>
      <diagonal/>
    </border>
    <border>
      <left style="medium">
        <color indexed="64"/>
      </left>
      <right/>
      <top style="thick">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thick">
        <color indexed="64"/>
      </bottom>
      <diagonal/>
    </border>
    <border>
      <left style="medium">
        <color indexed="64"/>
      </left>
      <right/>
      <top style="thin">
        <color indexed="64"/>
      </top>
      <bottom/>
      <diagonal/>
    </border>
    <border>
      <left style="thick">
        <color indexed="64"/>
      </left>
      <right/>
      <top/>
      <bottom/>
      <diagonal/>
    </border>
    <border>
      <left style="thick">
        <color indexed="64"/>
      </left>
      <right style="thin">
        <color indexed="64"/>
      </right>
      <top/>
      <bottom style="thin">
        <color indexed="64"/>
      </bottom>
      <diagonal/>
    </border>
    <border>
      <left style="thin">
        <color theme="1"/>
      </left>
      <right/>
      <top style="thin">
        <color theme="1"/>
      </top>
      <bottom style="thick">
        <color indexed="64"/>
      </bottom>
      <diagonal/>
    </border>
    <border>
      <left style="thick">
        <color indexed="64"/>
      </left>
      <right style="medium">
        <color indexed="64"/>
      </right>
      <top style="thick">
        <color indexed="64"/>
      </top>
      <bottom style="thick">
        <color indexed="64"/>
      </bottom>
      <diagonal/>
    </border>
    <border>
      <left style="medium">
        <color indexed="64"/>
      </left>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thick">
        <color indexed="64"/>
      </top>
      <bottom style="thin">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ck">
        <color indexed="64"/>
      </bottom>
      <diagonal/>
    </border>
    <border>
      <left style="thick">
        <color indexed="64"/>
      </left>
      <right/>
      <top style="thick">
        <color indexed="64"/>
      </top>
      <bottom style="thin">
        <color indexed="64"/>
      </bottom>
      <diagonal/>
    </border>
    <border>
      <left/>
      <right style="thick">
        <color indexed="64"/>
      </right>
      <top/>
      <bottom style="thin">
        <color indexed="64"/>
      </bottom>
      <diagonal/>
    </border>
    <border>
      <left/>
      <right style="thick">
        <color indexed="64"/>
      </right>
      <top style="thin">
        <color indexed="64"/>
      </top>
      <bottom style="thick">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ck">
        <color indexed="64"/>
      </top>
      <bottom/>
      <diagonal/>
    </border>
    <border>
      <left/>
      <right/>
      <top/>
      <bottom style="thick">
        <color indexed="64"/>
      </bottom>
      <diagonal/>
    </border>
    <border>
      <left style="medium">
        <color indexed="64"/>
      </left>
      <right style="thin">
        <color indexed="64"/>
      </right>
      <top/>
      <bottom style="thick">
        <color indexed="64"/>
      </bottom>
      <diagonal/>
    </border>
    <border>
      <left style="thick">
        <color indexed="64"/>
      </left>
      <right/>
      <top/>
      <bottom style="thin">
        <color indexed="64"/>
      </bottom>
      <diagonal/>
    </border>
    <border>
      <left/>
      <right/>
      <top style="thick">
        <color indexed="64"/>
      </top>
      <bottom/>
      <diagonal/>
    </border>
    <border>
      <left style="medium">
        <color indexed="64"/>
      </left>
      <right/>
      <top style="thin">
        <color indexed="64"/>
      </top>
      <bottom style="medium">
        <color indexed="64"/>
      </bottom>
      <diagonal/>
    </border>
    <border>
      <left style="thin">
        <color indexed="64"/>
      </left>
      <right style="thick">
        <color indexed="64"/>
      </right>
      <top/>
      <bottom style="thick">
        <color indexed="64"/>
      </bottom>
      <diagonal/>
    </border>
    <border>
      <left style="thin">
        <color indexed="64"/>
      </left>
      <right/>
      <top/>
      <bottom style="thick">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ck">
        <color indexed="64"/>
      </right>
      <top/>
      <bottom style="thick">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ck">
        <color indexed="64"/>
      </bottom>
      <diagonal/>
    </border>
    <border>
      <left style="medium">
        <color indexed="64"/>
      </left>
      <right style="thick">
        <color indexed="64"/>
      </right>
      <top style="thick">
        <color indexed="64"/>
      </top>
      <bottom/>
      <diagonal/>
    </border>
    <border>
      <left style="medium">
        <color indexed="64"/>
      </left>
      <right style="thick">
        <color indexed="64"/>
      </right>
      <top/>
      <bottom/>
      <diagonal/>
    </border>
    <border>
      <left/>
      <right style="thick">
        <color indexed="64"/>
      </right>
      <top/>
      <bottom/>
      <diagonal/>
    </border>
    <border>
      <left/>
      <right style="medium">
        <color indexed="64"/>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n">
        <color indexed="64"/>
      </bottom>
      <diagonal/>
    </border>
    <border>
      <left style="thick">
        <color indexed="64"/>
      </left>
      <right style="thick">
        <color indexed="64"/>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xf numFmtId="0" fontId="38" fillId="0" borderId="0"/>
  </cellStyleXfs>
  <cellXfs count="772">
    <xf numFmtId="0" fontId="0" fillId="0" borderId="0" xfId="0"/>
    <xf numFmtId="0" fontId="0" fillId="0" borderId="0" xfId="0" applyFill="1" applyBorder="1"/>
    <xf numFmtId="0" fontId="21" fillId="0" borderId="0" xfId="0" applyFont="1" applyAlignment="1" applyProtection="1">
      <alignment horizontal="center" vertical="center"/>
      <protection hidden="1"/>
    </xf>
    <xf numFmtId="0" fontId="0" fillId="0" borderId="0" xfId="0" applyProtection="1">
      <protection hidden="1"/>
    </xf>
    <xf numFmtId="0" fontId="23" fillId="0" borderId="0" xfId="0" applyFont="1" applyAlignment="1" applyProtection="1">
      <alignment horizontal="center"/>
      <protection hidden="1"/>
    </xf>
    <xf numFmtId="0" fontId="19" fillId="0" borderId="0" xfId="0" applyFont="1" applyAlignment="1" applyProtection="1">
      <alignment horizontal="center" vertical="center"/>
      <protection hidden="1"/>
    </xf>
    <xf numFmtId="0" fontId="0" fillId="0" borderId="0" xfId="0" applyBorder="1" applyProtection="1">
      <protection hidden="1"/>
    </xf>
    <xf numFmtId="0" fontId="0" fillId="33" borderId="15" xfId="0" applyFill="1" applyBorder="1" applyProtection="1">
      <protection hidden="1"/>
    </xf>
    <xf numFmtId="0" fontId="18" fillId="33" borderId="0" xfId="0" applyFont="1" applyFill="1" applyBorder="1" applyAlignment="1" applyProtection="1">
      <alignment vertical="center"/>
      <protection hidden="1"/>
    </xf>
    <xf numFmtId="0" fontId="0" fillId="33" borderId="16" xfId="0" applyFill="1" applyBorder="1" applyProtection="1">
      <protection hidden="1"/>
    </xf>
    <xf numFmtId="0" fontId="27" fillId="0" borderId="17" xfId="0" applyFont="1" applyBorder="1" applyAlignment="1" applyProtection="1">
      <alignment horizontal="center" vertical="center"/>
      <protection hidden="1"/>
    </xf>
    <xf numFmtId="0" fontId="27" fillId="0" borderId="18" xfId="0" applyFont="1" applyBorder="1" applyAlignment="1" applyProtection="1">
      <alignment horizontal="center" vertical="center"/>
      <protection hidden="1"/>
    </xf>
    <xf numFmtId="0" fontId="27" fillId="0" borderId="19" xfId="0" applyFont="1" applyBorder="1" applyAlignment="1" applyProtection="1">
      <alignment horizontal="center" vertical="center"/>
      <protection hidden="1"/>
    </xf>
    <xf numFmtId="0" fontId="27" fillId="33" borderId="0" xfId="0" applyFont="1" applyFill="1" applyBorder="1" applyAlignment="1" applyProtection="1">
      <alignment vertical="center"/>
      <protection hidden="1"/>
    </xf>
    <xf numFmtId="0" fontId="16" fillId="33" borderId="0" xfId="0" applyFont="1" applyFill="1" applyBorder="1" applyAlignment="1" applyProtection="1">
      <alignment horizontal="center" wrapText="1"/>
      <protection hidden="1"/>
    </xf>
    <xf numFmtId="0" fontId="20" fillId="0" borderId="12" xfId="0" applyFont="1" applyBorder="1" applyProtection="1">
      <protection hidden="1"/>
    </xf>
    <xf numFmtId="0" fontId="0" fillId="33" borderId="0" xfId="0" applyFill="1" applyBorder="1" applyProtection="1">
      <protection hidden="1"/>
    </xf>
    <xf numFmtId="0" fontId="20" fillId="0" borderId="11" xfId="0" applyFont="1" applyFill="1" applyBorder="1" applyProtection="1">
      <protection hidden="1"/>
    </xf>
    <xf numFmtId="0" fontId="23" fillId="0" borderId="10" xfId="0" applyFont="1" applyBorder="1" applyAlignment="1" applyProtection="1">
      <alignment horizontal="center"/>
      <protection hidden="1"/>
    </xf>
    <xf numFmtId="0" fontId="20" fillId="0" borderId="11" xfId="0" applyFont="1" applyBorder="1" applyProtection="1">
      <protection hidden="1"/>
    </xf>
    <xf numFmtId="0" fontId="20" fillId="0" borderId="11" xfId="0" applyFont="1" applyBorder="1" applyAlignment="1" applyProtection="1">
      <alignment horizontal="left"/>
      <protection hidden="1"/>
    </xf>
    <xf numFmtId="0" fontId="20" fillId="0" borderId="13" xfId="0" applyFont="1" applyFill="1" applyBorder="1" applyProtection="1">
      <protection hidden="1"/>
    </xf>
    <xf numFmtId="0" fontId="20" fillId="0" borderId="26" xfId="0" applyFont="1" applyBorder="1" applyProtection="1">
      <protection hidden="1"/>
    </xf>
    <xf numFmtId="0" fontId="23" fillId="0" borderId="14" xfId="0" applyFont="1" applyBorder="1" applyAlignment="1" applyProtection="1">
      <alignment horizontal="center"/>
      <protection hidden="1"/>
    </xf>
    <xf numFmtId="0" fontId="20" fillId="0" borderId="14" xfId="0" applyFont="1" applyBorder="1" applyAlignment="1" applyProtection="1">
      <alignment horizontal="center"/>
      <protection hidden="1"/>
    </xf>
    <xf numFmtId="0" fontId="20" fillId="33" borderId="0" xfId="0" applyFont="1" applyFill="1" applyBorder="1" applyProtection="1">
      <protection hidden="1"/>
    </xf>
    <xf numFmtId="0" fontId="23" fillId="33" borderId="0" xfId="0" applyFont="1" applyFill="1" applyBorder="1" applyAlignment="1" applyProtection="1">
      <alignment horizontal="center"/>
      <protection hidden="1"/>
    </xf>
    <xf numFmtId="0" fontId="20" fillId="33" borderId="0" xfId="0" applyFont="1" applyFill="1" applyBorder="1" applyAlignment="1" applyProtection="1">
      <alignment horizontal="center"/>
      <protection hidden="1"/>
    </xf>
    <xf numFmtId="0" fontId="20" fillId="0" borderId="13" xfId="0" applyFont="1" applyBorder="1" applyAlignment="1" applyProtection="1">
      <alignment horizontal="left"/>
      <protection hidden="1"/>
    </xf>
    <xf numFmtId="0" fontId="0" fillId="33" borderId="23" xfId="0" applyFill="1" applyBorder="1" applyProtection="1">
      <protection hidden="1"/>
    </xf>
    <xf numFmtId="0" fontId="0" fillId="33" borderId="24" xfId="0" applyFill="1" applyBorder="1" applyProtection="1">
      <protection hidden="1"/>
    </xf>
    <xf numFmtId="0" fontId="0" fillId="33" borderId="25" xfId="0" applyFill="1" applyBorder="1" applyProtection="1">
      <protection hidden="1"/>
    </xf>
    <xf numFmtId="0" fontId="0" fillId="0" borderId="0" xfId="0" applyProtection="1">
      <protection locked="0" hidden="1"/>
    </xf>
    <xf numFmtId="4" fontId="0" fillId="0" borderId="0" xfId="0" applyNumberFormat="1" applyProtection="1">
      <protection hidden="1"/>
    </xf>
    <xf numFmtId="165" fontId="0" fillId="0" borderId="0" xfId="0" applyNumberFormat="1" applyFill="1" applyProtection="1">
      <protection hidden="1"/>
    </xf>
    <xf numFmtId="0" fontId="23" fillId="34" borderId="17" xfId="0" applyFont="1" applyFill="1" applyBorder="1" applyAlignment="1" applyProtection="1">
      <alignment horizontal="center" vertical="center" wrapText="1"/>
      <protection hidden="1"/>
    </xf>
    <xf numFmtId="0" fontId="23" fillId="34" borderId="18" xfId="0" applyFont="1" applyFill="1" applyBorder="1" applyAlignment="1" applyProtection="1">
      <alignment horizontal="center" vertical="center" wrapText="1"/>
      <protection hidden="1"/>
    </xf>
    <xf numFmtId="0" fontId="23" fillId="34" borderId="19" xfId="0" applyFont="1" applyFill="1" applyBorder="1" applyAlignment="1" applyProtection="1">
      <alignment horizontal="center" vertical="center" wrapText="1"/>
      <protection hidden="1"/>
    </xf>
    <xf numFmtId="0" fontId="20" fillId="0" borderId="33" xfId="0" applyFont="1" applyBorder="1" applyProtection="1">
      <protection hidden="1"/>
    </xf>
    <xf numFmtId="0" fontId="23" fillId="0" borderId="34" xfId="0" applyFont="1" applyBorder="1" applyAlignment="1" applyProtection="1">
      <alignment horizontal="center"/>
      <protection hidden="1"/>
    </xf>
    <xf numFmtId="0" fontId="20" fillId="0" borderId="34" xfId="0" applyFont="1" applyBorder="1" applyAlignment="1" applyProtection="1">
      <alignment horizontal="center"/>
      <protection hidden="1"/>
    </xf>
    <xf numFmtId="0" fontId="20" fillId="0" borderId="35" xfId="0" applyFont="1" applyBorder="1" applyProtection="1">
      <protection hidden="1"/>
    </xf>
    <xf numFmtId="0" fontId="20" fillId="0" borderId="33" xfId="0" applyFont="1" applyFill="1" applyBorder="1" applyProtection="1">
      <protection hidden="1"/>
    </xf>
    <xf numFmtId="0" fontId="23" fillId="35" borderId="17" xfId="0" applyFont="1" applyFill="1" applyBorder="1" applyAlignment="1" applyProtection="1">
      <alignment horizontal="center" vertical="center" wrapText="1"/>
      <protection hidden="1"/>
    </xf>
    <xf numFmtId="0" fontId="20" fillId="0" borderId="33" xfId="0" applyFont="1" applyBorder="1" applyAlignment="1" applyProtection="1">
      <alignment horizontal="left"/>
      <protection hidden="1"/>
    </xf>
    <xf numFmtId="0" fontId="0" fillId="39" borderId="0" xfId="0" applyFill="1"/>
    <xf numFmtId="0" fontId="0" fillId="0" borderId="0" xfId="0" applyFont="1" applyFill="1" applyBorder="1"/>
    <xf numFmtId="0" fontId="0" fillId="0" borderId="0" xfId="0" applyBorder="1"/>
    <xf numFmtId="0" fontId="27" fillId="0" borderId="39" xfId="0" applyFont="1" applyBorder="1" applyAlignment="1" applyProtection="1">
      <alignment horizontal="center" vertical="center"/>
      <protection hidden="1"/>
    </xf>
    <xf numFmtId="0" fontId="27" fillId="0" borderId="38" xfId="0" applyFont="1" applyBorder="1" applyAlignment="1" applyProtection="1">
      <alignment horizontal="center" vertical="center"/>
      <protection hidden="1"/>
    </xf>
    <xf numFmtId="0" fontId="27" fillId="0" borderId="40" xfId="0" applyFont="1" applyBorder="1" applyAlignment="1" applyProtection="1">
      <alignment horizontal="center" vertical="center"/>
      <protection hidden="1"/>
    </xf>
    <xf numFmtId="0" fontId="20" fillId="0" borderId="11" xfId="0" applyFont="1" applyFill="1" applyBorder="1" applyAlignment="1" applyProtection="1">
      <alignment horizontal="left"/>
      <protection hidden="1"/>
    </xf>
    <xf numFmtId="0" fontId="20" fillId="0" borderId="33" xfId="0" applyFont="1" applyFill="1" applyBorder="1" applyAlignment="1" applyProtection="1">
      <alignment horizontal="left"/>
      <protection hidden="1"/>
    </xf>
    <xf numFmtId="0" fontId="0" fillId="0" borderId="11" xfId="0" applyFill="1" applyBorder="1" applyProtection="1">
      <protection hidden="1"/>
    </xf>
    <xf numFmtId="0" fontId="0" fillId="0" borderId="13" xfId="0" applyFill="1" applyBorder="1" applyProtection="1">
      <protection hidden="1"/>
    </xf>
    <xf numFmtId="0" fontId="0" fillId="33" borderId="0" xfId="0" applyFill="1" applyProtection="1">
      <protection hidden="1"/>
    </xf>
    <xf numFmtId="0" fontId="0" fillId="0" borderId="0" xfId="0" applyFill="1" applyProtection="1">
      <protection hidden="1"/>
    </xf>
    <xf numFmtId="0" fontId="0" fillId="0" borderId="0" xfId="0" applyAlignment="1" applyProtection="1">
      <alignment vertical="center" wrapText="1"/>
      <protection hidden="1"/>
    </xf>
    <xf numFmtId="0" fontId="20" fillId="0" borderId="10" xfId="0" applyFont="1" applyFill="1" applyBorder="1" applyProtection="1">
      <protection hidden="1"/>
    </xf>
    <xf numFmtId="0" fontId="20" fillId="0" borderId="10" xfId="0" applyFont="1" applyBorder="1" applyProtection="1">
      <protection hidden="1"/>
    </xf>
    <xf numFmtId="0" fontId="20" fillId="0" borderId="10" xfId="0" applyFont="1" applyFill="1" applyBorder="1" applyAlignment="1" applyProtection="1">
      <alignment horizontal="left"/>
      <protection hidden="1"/>
    </xf>
    <xf numFmtId="0" fontId="0" fillId="0" borderId="33" xfId="0" applyFill="1" applyBorder="1" applyProtection="1">
      <protection hidden="1"/>
    </xf>
    <xf numFmtId="0" fontId="20" fillId="0" borderId="34" xfId="0" applyFont="1" applyFill="1" applyBorder="1" applyProtection="1">
      <protection hidden="1"/>
    </xf>
    <xf numFmtId="0" fontId="20" fillId="0" borderId="34" xfId="0" applyFont="1" applyBorder="1" applyProtection="1">
      <protection hidden="1"/>
    </xf>
    <xf numFmtId="0" fontId="23" fillId="0" borderId="12" xfId="0" applyFont="1" applyBorder="1" applyAlignment="1" applyProtection="1">
      <alignment horizontal="center" vertical="center"/>
      <protection hidden="1"/>
    </xf>
    <xf numFmtId="0" fontId="23" fillId="0" borderId="35" xfId="0" applyFont="1" applyBorder="1" applyAlignment="1" applyProtection="1">
      <alignment horizontal="center" vertical="center"/>
      <protection hidden="1"/>
    </xf>
    <xf numFmtId="0" fontId="20" fillId="0" borderId="10" xfId="0" applyFont="1" applyFill="1" applyBorder="1" applyAlignment="1" applyProtection="1">
      <alignment horizontal="right"/>
      <protection hidden="1"/>
    </xf>
    <xf numFmtId="0" fontId="23" fillId="34" borderId="38" xfId="0" applyFont="1" applyFill="1" applyBorder="1" applyAlignment="1" applyProtection="1">
      <alignment vertical="center" wrapText="1"/>
      <protection hidden="1"/>
    </xf>
    <xf numFmtId="0" fontId="23" fillId="34" borderId="40" xfId="0" applyFont="1" applyFill="1" applyBorder="1" applyAlignment="1" applyProtection="1">
      <alignment vertical="center" wrapText="1"/>
      <protection hidden="1"/>
    </xf>
    <xf numFmtId="0" fontId="27" fillId="0" borderId="0" xfId="0" applyFont="1" applyFill="1" applyBorder="1" applyAlignment="1" applyProtection="1">
      <alignment horizontal="center" vertical="center"/>
      <protection hidden="1"/>
    </xf>
    <xf numFmtId="0" fontId="27" fillId="0" borderId="0" xfId="0" applyFont="1" applyFill="1" applyBorder="1" applyAlignment="1" applyProtection="1">
      <alignment vertical="center"/>
      <protection hidden="1"/>
    </xf>
    <xf numFmtId="3" fontId="20" fillId="0" borderId="34" xfId="0" applyNumberFormat="1" applyFont="1" applyBorder="1" applyAlignment="1" applyProtection="1">
      <alignment horizontal="center"/>
      <protection hidden="1"/>
    </xf>
    <xf numFmtId="3" fontId="20" fillId="0" borderId="10" xfId="0" applyNumberFormat="1" applyFont="1" applyBorder="1" applyAlignment="1" applyProtection="1">
      <alignment horizontal="center"/>
      <protection hidden="1"/>
    </xf>
    <xf numFmtId="3" fontId="20" fillId="0" borderId="14" xfId="0" applyNumberFormat="1" applyFont="1" applyBorder="1" applyAlignment="1" applyProtection="1">
      <alignment horizontal="center"/>
      <protection hidden="1"/>
    </xf>
    <xf numFmtId="3" fontId="27" fillId="0" borderId="18" xfId="0" applyNumberFormat="1" applyFont="1" applyBorder="1" applyAlignment="1" applyProtection="1">
      <alignment horizontal="center" vertical="center"/>
      <protection hidden="1"/>
    </xf>
    <xf numFmtId="3" fontId="27" fillId="0" borderId="38" xfId="0" applyNumberFormat="1" applyFont="1" applyBorder="1" applyAlignment="1" applyProtection="1">
      <alignment horizontal="center" vertical="center"/>
      <protection hidden="1"/>
    </xf>
    <xf numFmtId="0" fontId="23" fillId="46" borderId="39" xfId="0" applyFont="1" applyFill="1" applyBorder="1" applyAlignment="1" applyProtection="1">
      <alignment vertical="center"/>
      <protection hidden="1"/>
    </xf>
    <xf numFmtId="0" fontId="23" fillId="0" borderId="0" xfId="0" applyFont="1" applyAlignment="1" applyProtection="1">
      <alignment horizontal="center"/>
      <protection hidden="1"/>
    </xf>
    <xf numFmtId="164" fontId="26" fillId="0" borderId="0" xfId="0" applyNumberFormat="1" applyFont="1" applyAlignment="1" applyProtection="1">
      <alignment horizontal="center"/>
      <protection hidden="1"/>
    </xf>
    <xf numFmtId="0" fontId="0" fillId="48" borderId="0" xfId="0" applyFill="1"/>
    <xf numFmtId="0" fontId="0" fillId="0" borderId="0" xfId="0" applyNumberFormat="1" applyFill="1" applyAlignment="1" applyProtection="1">
      <alignment horizontal="left"/>
      <protection hidden="1"/>
    </xf>
    <xf numFmtId="0" fontId="0" fillId="0" borderId="0" xfId="0" applyAlignment="1" applyProtection="1">
      <alignment horizontal="left"/>
      <protection hidden="1"/>
    </xf>
    <xf numFmtId="0" fontId="30" fillId="0" borderId="0" xfId="0" applyFont="1" applyBorder="1" applyAlignment="1" applyProtection="1">
      <alignment horizontal="left"/>
      <protection hidden="1"/>
    </xf>
    <xf numFmtId="0" fontId="0" fillId="0" borderId="0" xfId="0" applyBorder="1" applyAlignment="1" applyProtection="1">
      <alignment horizontal="left"/>
      <protection hidden="1"/>
    </xf>
    <xf numFmtId="165" fontId="0" fillId="0" borderId="0" xfId="0" applyNumberFormat="1" applyBorder="1" applyAlignment="1" applyProtection="1">
      <alignment horizontal="left"/>
      <protection hidden="1"/>
    </xf>
    <xf numFmtId="0" fontId="29" fillId="0" borderId="0" xfId="0" applyFont="1" applyAlignment="1" applyProtection="1">
      <alignment vertical="center"/>
      <protection hidden="1"/>
    </xf>
    <xf numFmtId="0" fontId="0" fillId="0" borderId="0" xfId="0" applyFill="1"/>
    <xf numFmtId="0" fontId="0" fillId="0" borderId="10" xfId="0" applyBorder="1" applyAlignment="1">
      <alignment vertical="center"/>
    </xf>
    <xf numFmtId="0" fontId="0" fillId="0" borderId="34" xfId="0" applyBorder="1" applyAlignment="1">
      <alignment vertical="center"/>
    </xf>
    <xf numFmtId="0" fontId="0" fillId="0" borderId="14" xfId="0" applyBorder="1" applyAlignment="1">
      <alignment vertical="center"/>
    </xf>
    <xf numFmtId="0" fontId="28" fillId="0" borderId="0" xfId="0" applyFont="1" applyAlignment="1" applyProtection="1">
      <alignment vertical="center"/>
      <protection hidden="1"/>
    </xf>
    <xf numFmtId="0" fontId="36" fillId="0" borderId="0" xfId="0" applyFont="1" applyAlignment="1" applyProtection="1">
      <alignment horizontal="center"/>
      <protection hidden="1"/>
    </xf>
    <xf numFmtId="0" fontId="37" fillId="0" borderId="0" xfId="0" applyFont="1" applyProtection="1">
      <protection hidden="1"/>
    </xf>
    <xf numFmtId="0" fontId="18" fillId="33" borderId="0" xfId="0" applyFont="1" applyFill="1" applyAlignment="1" applyProtection="1">
      <alignment vertical="center"/>
      <protection hidden="1"/>
    </xf>
    <xf numFmtId="0" fontId="24" fillId="33" borderId="16" xfId="0" applyFont="1" applyFill="1" applyBorder="1" applyAlignment="1" applyProtection="1">
      <alignment horizontal="center" vertical="center"/>
      <protection hidden="1"/>
    </xf>
    <xf numFmtId="0" fontId="27" fillId="33" borderId="0" xfId="0" applyFont="1" applyFill="1" applyAlignment="1" applyProtection="1">
      <alignment vertical="center"/>
      <protection hidden="1"/>
    </xf>
    <xf numFmtId="0" fontId="27" fillId="33" borderId="16" xfId="0" applyFont="1" applyFill="1" applyBorder="1" applyAlignment="1" applyProtection="1">
      <alignment horizontal="center" vertical="center"/>
      <protection hidden="1"/>
    </xf>
    <xf numFmtId="0" fontId="16" fillId="33" borderId="0" xfId="0" applyFont="1" applyFill="1" applyAlignment="1" applyProtection="1">
      <alignment horizontal="center" wrapText="1"/>
      <protection hidden="1"/>
    </xf>
    <xf numFmtId="0" fontId="23" fillId="33" borderId="16" xfId="0" applyFont="1" applyFill="1" applyBorder="1" applyAlignment="1" applyProtection="1">
      <alignment horizontal="center" vertical="center" wrapText="1"/>
      <protection hidden="1"/>
    </xf>
    <xf numFmtId="0" fontId="20" fillId="33" borderId="0" xfId="0" applyFont="1" applyFill="1" applyProtection="1">
      <protection hidden="1"/>
    </xf>
    <xf numFmtId="0" fontId="20" fillId="0" borderId="13" xfId="0" applyFont="1" applyBorder="1" applyProtection="1">
      <protection hidden="1"/>
    </xf>
    <xf numFmtId="0" fontId="20" fillId="33" borderId="0" xfId="0" applyFont="1" applyFill="1" applyAlignment="1" applyProtection="1">
      <alignment horizontal="left"/>
      <protection hidden="1"/>
    </xf>
    <xf numFmtId="0" fontId="23" fillId="33" borderId="0" xfId="0" applyFont="1" applyFill="1" applyAlignment="1" applyProtection="1">
      <alignment horizontal="center"/>
      <protection hidden="1"/>
    </xf>
    <xf numFmtId="0" fontId="20" fillId="33" borderId="0" xfId="0" applyFont="1" applyFill="1" applyAlignment="1" applyProtection="1">
      <alignment horizontal="center"/>
      <protection hidden="1"/>
    </xf>
    <xf numFmtId="3" fontId="20" fillId="33" borderId="0" xfId="0" applyNumberFormat="1" applyFont="1" applyFill="1" applyAlignment="1" applyProtection="1">
      <alignment horizontal="center"/>
      <protection hidden="1"/>
    </xf>
    <xf numFmtId="0" fontId="20" fillId="33" borderId="24" xfId="0" applyFont="1" applyFill="1" applyBorder="1" applyAlignment="1" applyProtection="1">
      <alignment horizontal="left"/>
      <protection hidden="1"/>
    </xf>
    <xf numFmtId="0" fontId="23" fillId="33" borderId="24" xfId="0" applyFont="1" applyFill="1" applyBorder="1" applyAlignment="1" applyProtection="1">
      <alignment horizontal="center"/>
      <protection hidden="1"/>
    </xf>
    <xf numFmtId="0" fontId="20" fillId="33" borderId="24" xfId="0" applyFont="1" applyFill="1" applyBorder="1" applyAlignment="1" applyProtection="1">
      <alignment horizontal="center"/>
      <protection hidden="1"/>
    </xf>
    <xf numFmtId="3" fontId="20" fillId="33" borderId="24" xfId="0" applyNumberFormat="1" applyFont="1" applyFill="1" applyBorder="1" applyAlignment="1" applyProtection="1">
      <alignment horizontal="center"/>
      <protection hidden="1"/>
    </xf>
    <xf numFmtId="0" fontId="20" fillId="33" borderId="24" xfId="0" applyFont="1" applyFill="1" applyBorder="1" applyProtection="1">
      <protection hidden="1"/>
    </xf>
    <xf numFmtId="0" fontId="0" fillId="0" borderId="15" xfId="0" applyBorder="1" applyProtection="1">
      <protection hidden="1"/>
    </xf>
    <xf numFmtId="0" fontId="20" fillId="0" borderId="0" xfId="0" applyFont="1" applyAlignment="1" applyProtection="1">
      <alignment horizontal="left"/>
      <protection hidden="1"/>
    </xf>
    <xf numFmtId="0" fontId="20" fillId="0" borderId="0" xfId="0" applyFont="1" applyAlignment="1" applyProtection="1">
      <alignment horizontal="center"/>
      <protection hidden="1"/>
    </xf>
    <xf numFmtId="3" fontId="20" fillId="0" borderId="0" xfId="0" applyNumberFormat="1" applyFont="1" applyAlignment="1" applyProtection="1">
      <alignment horizontal="center"/>
      <protection hidden="1"/>
    </xf>
    <xf numFmtId="0" fontId="20" fillId="0" borderId="0" xfId="0" applyFont="1" applyProtection="1">
      <protection hidden="1"/>
    </xf>
    <xf numFmtId="0" fontId="24" fillId="0" borderId="0" xfId="0" applyFont="1" applyAlignment="1" applyProtection="1">
      <alignment horizontal="center" vertical="center"/>
      <protection hidden="1"/>
    </xf>
    <xf numFmtId="0" fontId="0" fillId="0" borderId="16" xfId="0" applyBorder="1" applyProtection="1">
      <protection hidden="1"/>
    </xf>
    <xf numFmtId="0" fontId="33" fillId="0" borderId="54" xfId="0" applyFont="1" applyBorder="1" applyProtection="1">
      <protection hidden="1"/>
    </xf>
    <xf numFmtId="0" fontId="33" fillId="0" borderId="38" xfId="0" applyFont="1" applyBorder="1" applyProtection="1">
      <protection hidden="1"/>
    </xf>
    <xf numFmtId="0" fontId="33" fillId="0" borderId="55" xfId="0" applyFont="1" applyBorder="1" applyProtection="1">
      <protection hidden="1"/>
    </xf>
    <xf numFmtId="0" fontId="33" fillId="0" borderId="39" xfId="0" applyFont="1" applyBorder="1" applyProtection="1">
      <protection hidden="1"/>
    </xf>
    <xf numFmtId="0" fontId="33" fillId="0" borderId="40" xfId="0" applyFont="1" applyBorder="1" applyProtection="1">
      <protection hidden="1"/>
    </xf>
    <xf numFmtId="0" fontId="33" fillId="0" borderId="0" xfId="0" applyFont="1" applyProtection="1">
      <protection hidden="1"/>
    </xf>
    <xf numFmtId="0" fontId="20" fillId="33" borderId="0" xfId="0" applyFont="1" applyFill="1" applyBorder="1" applyAlignment="1" applyProtection="1">
      <alignment horizontal="left"/>
      <protection hidden="1"/>
    </xf>
    <xf numFmtId="3" fontId="20" fillId="33" borderId="0" xfId="0" applyNumberFormat="1" applyFont="1" applyFill="1" applyBorder="1" applyAlignment="1" applyProtection="1">
      <alignment horizontal="center"/>
      <protection hidden="1"/>
    </xf>
    <xf numFmtId="0" fontId="0" fillId="0" borderId="14" xfId="0" applyBorder="1" applyProtection="1">
      <protection hidden="1"/>
    </xf>
    <xf numFmtId="0" fontId="23" fillId="0" borderId="26" xfId="0" applyFont="1" applyBorder="1" applyAlignment="1" applyProtection="1">
      <alignment horizontal="center" vertical="center"/>
      <protection hidden="1"/>
    </xf>
    <xf numFmtId="3" fontId="20" fillId="0" borderId="34" xfId="0" applyNumberFormat="1" applyFont="1" applyBorder="1" applyAlignment="1" applyProtection="1">
      <alignment horizontal="center" vertical="center"/>
      <protection hidden="1"/>
    </xf>
    <xf numFmtId="3" fontId="20" fillId="0" borderId="14" xfId="0" applyNumberFormat="1" applyFont="1" applyBorder="1" applyAlignment="1" applyProtection="1">
      <alignment horizontal="center" vertical="center"/>
      <protection hidden="1"/>
    </xf>
    <xf numFmtId="0" fontId="40" fillId="0" borderId="0" xfId="43" applyFont="1"/>
    <xf numFmtId="0" fontId="42" fillId="46" borderId="61" xfId="43" applyFont="1" applyFill="1" applyBorder="1" applyAlignment="1">
      <alignment horizontal="center"/>
    </xf>
    <xf numFmtId="0" fontId="41" fillId="46" borderId="62" xfId="43" applyFont="1" applyFill="1" applyBorder="1" applyAlignment="1">
      <alignment horizontal="center"/>
    </xf>
    <xf numFmtId="0" fontId="41" fillId="46" borderId="63" xfId="43" applyFont="1" applyFill="1" applyBorder="1" applyAlignment="1">
      <alignment horizontal="center"/>
    </xf>
    <xf numFmtId="0" fontId="41" fillId="46" borderId="64" xfId="43" applyFont="1" applyFill="1" applyBorder="1" applyAlignment="1">
      <alignment horizontal="center"/>
    </xf>
    <xf numFmtId="0" fontId="42" fillId="46" borderId="17" xfId="43" applyFont="1" applyFill="1" applyBorder="1" applyAlignment="1">
      <alignment horizontal="center"/>
    </xf>
    <xf numFmtId="0" fontId="41" fillId="46" borderId="18" xfId="43" applyFont="1" applyFill="1" applyBorder="1" applyAlignment="1">
      <alignment horizontal="center"/>
    </xf>
    <xf numFmtId="0" fontId="41" fillId="46" borderId="19" xfId="43" applyFont="1" applyFill="1" applyBorder="1" applyAlignment="1">
      <alignment horizontal="center"/>
    </xf>
    <xf numFmtId="0" fontId="41" fillId="46" borderId="65" xfId="43" applyFont="1" applyFill="1" applyBorder="1" applyAlignment="1">
      <alignment horizontal="center"/>
    </xf>
    <xf numFmtId="0" fontId="43" fillId="46" borderId="66" xfId="43" applyFont="1" applyFill="1" applyBorder="1" applyAlignment="1">
      <alignment horizontal="center"/>
    </xf>
    <xf numFmtId="0" fontId="45" fillId="0" borderId="28" xfId="43" applyFont="1" applyBorder="1" applyAlignment="1">
      <alignment horizontal="center" vertical="center"/>
    </xf>
    <xf numFmtId="0" fontId="45" fillId="0" borderId="71" xfId="43" applyFont="1" applyBorder="1" applyAlignment="1">
      <alignment horizontal="center" vertical="center"/>
    </xf>
    <xf numFmtId="0" fontId="44" fillId="0" borderId="11" xfId="43" applyFont="1" applyBorder="1" applyAlignment="1">
      <alignment horizontal="center" vertical="center"/>
    </xf>
    <xf numFmtId="0" fontId="45" fillId="0" borderId="10" xfId="43" applyFont="1" applyBorder="1" applyAlignment="1">
      <alignment horizontal="center" vertical="center"/>
    </xf>
    <xf numFmtId="0" fontId="45" fillId="0" borderId="12" xfId="43" applyFont="1" applyBorder="1" applyAlignment="1">
      <alignment horizontal="center" vertical="center"/>
    </xf>
    <xf numFmtId="0" fontId="45" fillId="0" borderId="11" xfId="43" applyFont="1" applyBorder="1" applyAlignment="1">
      <alignment horizontal="center" vertical="center"/>
    </xf>
    <xf numFmtId="0" fontId="46" fillId="0" borderId="11" xfId="43" applyFont="1" applyBorder="1" applyAlignment="1">
      <alignment horizontal="center" vertical="center"/>
    </xf>
    <xf numFmtId="1" fontId="45" fillId="0" borderId="42" xfId="43" applyNumberFormat="1" applyFont="1" applyBorder="1" applyAlignment="1">
      <alignment horizontal="center" vertical="center"/>
    </xf>
    <xf numFmtId="1" fontId="45" fillId="0" borderId="43" xfId="43" applyNumberFormat="1" applyFont="1" applyBorder="1" applyAlignment="1">
      <alignment horizontal="center" vertical="center"/>
    </xf>
    <xf numFmtId="0" fontId="44" fillId="0" borderId="79" xfId="43" applyFont="1" applyBorder="1" applyAlignment="1">
      <alignment horizontal="center" vertical="center"/>
    </xf>
    <xf numFmtId="0" fontId="45" fillId="0" borderId="80" xfId="43" applyFont="1" applyBorder="1" applyAlignment="1">
      <alignment horizontal="center" vertical="center"/>
    </xf>
    <xf numFmtId="0" fontId="45" fillId="0" borderId="78" xfId="43" applyFont="1" applyBorder="1" applyAlignment="1">
      <alignment horizontal="center" vertical="center"/>
    </xf>
    <xf numFmtId="0" fontId="45" fillId="0" borderId="79" xfId="43" applyFont="1" applyBorder="1" applyAlignment="1">
      <alignment horizontal="center" vertical="center"/>
    </xf>
    <xf numFmtId="0" fontId="45" fillId="0" borderId="44" xfId="43" applyFont="1" applyBorder="1" applyAlignment="1">
      <alignment horizontal="center" vertical="center"/>
    </xf>
    <xf numFmtId="0" fontId="45" fillId="0" borderId="38" xfId="43" applyFont="1" applyBorder="1" applyAlignment="1">
      <alignment horizontal="center" vertical="center"/>
    </xf>
    <xf numFmtId="1" fontId="45" fillId="0" borderId="82" xfId="43" applyNumberFormat="1" applyFont="1" applyBorder="1" applyAlignment="1">
      <alignment horizontal="center" vertical="center"/>
    </xf>
    <xf numFmtId="1" fontId="45" fillId="0" borderId="81" xfId="43" applyNumberFormat="1" applyFont="1" applyBorder="1" applyAlignment="1">
      <alignment horizontal="center" vertical="center"/>
    </xf>
    <xf numFmtId="0" fontId="44" fillId="0" borderId="83" xfId="43" applyFont="1" applyBorder="1" applyAlignment="1">
      <alignment horizontal="center" vertical="center"/>
    </xf>
    <xf numFmtId="0" fontId="46" fillId="0" borderId="83" xfId="43" applyFont="1" applyBorder="1" applyAlignment="1">
      <alignment horizontal="center" vertical="center"/>
    </xf>
    <xf numFmtId="0" fontId="46" fillId="0" borderId="79" xfId="43" applyFont="1" applyBorder="1" applyAlignment="1">
      <alignment horizontal="center" vertical="center"/>
    </xf>
    <xf numFmtId="0" fontId="45" fillId="0" borderId="88" xfId="43" applyFont="1" applyBorder="1" applyAlignment="1">
      <alignment horizontal="center" vertical="center"/>
    </xf>
    <xf numFmtId="0" fontId="48" fillId="0" borderId="11" xfId="43" applyFont="1" applyBorder="1" applyAlignment="1">
      <alignment horizontal="center" vertical="center"/>
    </xf>
    <xf numFmtId="0" fontId="45" fillId="0" borderId="83" xfId="43" applyFont="1" applyBorder="1" applyAlignment="1">
      <alignment horizontal="center" vertical="center"/>
    </xf>
    <xf numFmtId="0" fontId="45" fillId="0" borderId="68" xfId="43" applyFont="1" applyBorder="1" applyAlignment="1">
      <alignment horizontal="center" vertical="center"/>
    </xf>
    <xf numFmtId="1" fontId="45" fillId="0" borderId="92" xfId="43" applyNumberFormat="1" applyFont="1" applyBorder="1" applyAlignment="1">
      <alignment horizontal="center" vertical="center"/>
    </xf>
    <xf numFmtId="1" fontId="45" fillId="0" borderId="84" xfId="43" applyNumberFormat="1" applyFont="1" applyBorder="1" applyAlignment="1">
      <alignment horizontal="center" vertical="center"/>
    </xf>
    <xf numFmtId="1" fontId="47" fillId="0" borderId="72" xfId="43" applyNumberFormat="1" applyFont="1" applyBorder="1"/>
    <xf numFmtId="1" fontId="47" fillId="0" borderId="85" xfId="43" applyNumberFormat="1" applyFont="1" applyBorder="1"/>
    <xf numFmtId="1" fontId="47" fillId="0" borderId="87" xfId="43" applyNumberFormat="1" applyFont="1" applyBorder="1"/>
    <xf numFmtId="0" fontId="40" fillId="46" borderId="23" xfId="43" applyFont="1" applyFill="1" applyBorder="1" applyAlignment="1">
      <alignment vertical="center"/>
    </xf>
    <xf numFmtId="0" fontId="41" fillId="46" borderId="24" xfId="43" applyFont="1" applyFill="1" applyBorder="1" applyAlignment="1">
      <alignment horizontal="right" vertical="center"/>
    </xf>
    <xf numFmtId="0" fontId="45" fillId="46" borderId="52" xfId="43" applyFont="1" applyFill="1" applyBorder="1" applyAlignment="1">
      <alignment horizontal="center" vertical="center"/>
    </xf>
    <xf numFmtId="0" fontId="45" fillId="46" borderId="23" xfId="43" applyFont="1" applyFill="1" applyBorder="1" applyAlignment="1">
      <alignment horizontal="center" vertical="center"/>
    </xf>
    <xf numFmtId="0" fontId="45" fillId="46" borderId="94" xfId="43" applyFont="1" applyFill="1" applyBorder="1" applyAlignment="1">
      <alignment horizontal="center" vertical="center"/>
    </xf>
    <xf numFmtId="0" fontId="45" fillId="46" borderId="47" xfId="43" applyFont="1" applyFill="1" applyBorder="1" applyAlignment="1">
      <alignment horizontal="center" vertical="center"/>
    </xf>
    <xf numFmtId="0" fontId="41" fillId="0" borderId="0" xfId="43" applyFont="1" applyAlignment="1">
      <alignment horizontal="centerContinuous"/>
    </xf>
    <xf numFmtId="0" fontId="41" fillId="0" borderId="0" xfId="43" applyFont="1"/>
    <xf numFmtId="0" fontId="51" fillId="46" borderId="53" xfId="43" applyFont="1" applyFill="1" applyBorder="1" applyAlignment="1">
      <alignment horizontal="center"/>
    </xf>
    <xf numFmtId="0" fontId="51" fillId="0" borderId="0" xfId="43" applyFont="1" applyAlignment="1">
      <alignment horizontal="center"/>
    </xf>
    <xf numFmtId="0" fontId="40" fillId="0" borderId="45" xfId="43" applyFont="1" applyBorder="1"/>
    <xf numFmtId="0" fontId="53" fillId="0" borderId="13" xfId="43" applyFont="1" applyBorder="1" applyAlignment="1">
      <alignment horizontal="center"/>
    </xf>
    <xf numFmtId="0" fontId="40" fillId="0" borderId="26" xfId="43" applyFont="1" applyBorder="1"/>
    <xf numFmtId="0" fontId="40" fillId="0" borderId="0" xfId="43" applyFont="1" applyAlignment="1">
      <alignment horizontal="left" indent="1"/>
    </xf>
    <xf numFmtId="0" fontId="54" fillId="0" borderId="0" xfId="43" applyFont="1" applyAlignment="1">
      <alignment horizontal="center" vertical="center" wrapText="1"/>
    </xf>
    <xf numFmtId="0" fontId="38" fillId="0" borderId="0" xfId="43"/>
    <xf numFmtId="0" fontId="38" fillId="0" borderId="0" xfId="43" applyAlignment="1">
      <alignment vertical="center" wrapText="1"/>
    </xf>
    <xf numFmtId="16" fontId="38" fillId="0" borderId="0" xfId="43" applyNumberFormat="1" applyAlignment="1">
      <alignment vertical="center" wrapText="1"/>
    </xf>
    <xf numFmtId="167" fontId="30" fillId="0" borderId="0" xfId="43" applyNumberFormat="1" applyFont="1" applyAlignment="1">
      <alignment horizontal="center"/>
    </xf>
    <xf numFmtId="0" fontId="17" fillId="0" borderId="0" xfId="0" applyFont="1"/>
    <xf numFmtId="0" fontId="41" fillId="41" borderId="84" xfId="43" applyFont="1" applyFill="1" applyBorder="1" applyAlignment="1">
      <alignment horizontal="center" vertical="center"/>
    </xf>
    <xf numFmtId="0" fontId="41" fillId="41" borderId="43" xfId="43" applyFont="1" applyFill="1" applyBorder="1" applyAlignment="1">
      <alignment horizontal="center" vertical="center"/>
    </xf>
    <xf numFmtId="0" fontId="41" fillId="41" borderId="50" xfId="43" applyFont="1" applyFill="1" applyBorder="1" applyAlignment="1">
      <alignment horizontal="center" vertical="center"/>
    </xf>
    <xf numFmtId="0" fontId="41" fillId="41" borderId="81" xfId="43" applyFont="1" applyFill="1" applyBorder="1" applyAlignment="1">
      <alignment horizontal="center" vertical="center"/>
    </xf>
    <xf numFmtId="0" fontId="41" fillId="53" borderId="43" xfId="43" applyFont="1" applyFill="1" applyBorder="1" applyAlignment="1">
      <alignment horizontal="center" vertical="center"/>
    </xf>
    <xf numFmtId="0" fontId="41" fillId="53" borderId="81" xfId="43" applyFont="1" applyFill="1" applyBorder="1" applyAlignment="1">
      <alignment horizontal="center" vertical="center"/>
    </xf>
    <xf numFmtId="0" fontId="45" fillId="52" borderId="83" xfId="43" applyFont="1" applyFill="1" applyBorder="1" applyAlignment="1">
      <alignment horizontal="center" vertical="center"/>
    </xf>
    <xf numFmtId="0" fontId="56" fillId="0" borderId="27" xfId="43" applyFont="1" applyBorder="1" applyAlignment="1">
      <alignment horizontal="center"/>
    </xf>
    <xf numFmtId="0" fontId="55" fillId="0" borderId="83" xfId="43" applyFont="1" applyBorder="1" applyAlignment="1">
      <alignment horizontal="center" vertical="center"/>
    </xf>
    <xf numFmtId="1" fontId="20" fillId="0" borderId="34" xfId="0" applyNumberFormat="1" applyFont="1" applyBorder="1" applyAlignment="1" applyProtection="1">
      <alignment horizontal="center"/>
      <protection hidden="1"/>
    </xf>
    <xf numFmtId="1" fontId="20" fillId="0" borderId="10" xfId="0" applyNumberFormat="1" applyFont="1" applyBorder="1" applyAlignment="1" applyProtection="1">
      <alignment horizontal="center"/>
      <protection hidden="1"/>
    </xf>
    <xf numFmtId="1" fontId="20" fillId="0" borderId="14" xfId="0" applyNumberFormat="1" applyFont="1" applyBorder="1" applyAlignment="1" applyProtection="1">
      <alignment horizontal="center"/>
      <protection hidden="1"/>
    </xf>
    <xf numFmtId="0" fontId="23" fillId="46" borderId="29" xfId="0" applyFont="1" applyFill="1" applyBorder="1" applyProtection="1">
      <protection hidden="1"/>
    </xf>
    <xf numFmtId="0" fontId="23" fillId="46" borderId="30" xfId="0" applyFont="1" applyFill="1" applyBorder="1" applyProtection="1">
      <protection hidden="1"/>
    </xf>
    <xf numFmtId="0" fontId="23" fillId="46" borderId="30" xfId="0" applyFont="1" applyFill="1" applyBorder="1" applyAlignment="1" applyProtection="1">
      <alignment vertical="center"/>
      <protection hidden="1"/>
    </xf>
    <xf numFmtId="0" fontId="23" fillId="46" borderId="31" xfId="0" applyFont="1" applyFill="1" applyBorder="1" applyProtection="1">
      <protection hidden="1"/>
    </xf>
    <xf numFmtId="0" fontId="23" fillId="46" borderId="17" xfId="0" applyFont="1" applyFill="1" applyBorder="1" applyProtection="1">
      <protection hidden="1"/>
    </xf>
    <xf numFmtId="0" fontId="23" fillId="46" borderId="18" xfId="0" applyFont="1" applyFill="1" applyBorder="1" applyProtection="1">
      <protection hidden="1"/>
    </xf>
    <xf numFmtId="0" fontId="23" fillId="46" borderId="18" xfId="0" applyFont="1" applyFill="1" applyBorder="1" applyAlignment="1" applyProtection="1">
      <alignment vertical="center"/>
      <protection hidden="1"/>
    </xf>
    <xf numFmtId="0" fontId="23" fillId="46" borderId="19" xfId="0" applyFont="1" applyFill="1" applyBorder="1" applyProtection="1">
      <protection hidden="1"/>
    </xf>
    <xf numFmtId="0" fontId="23" fillId="0" borderId="33" xfId="0" applyFont="1" applyBorder="1" applyProtection="1">
      <protection hidden="1"/>
    </xf>
    <xf numFmtId="3" fontId="20" fillId="0" borderId="34" xfId="0" applyNumberFormat="1" applyFont="1" applyBorder="1" applyAlignment="1" applyProtection="1">
      <alignment horizontal="right" vertical="center"/>
      <protection hidden="1"/>
    </xf>
    <xf numFmtId="3" fontId="20" fillId="0" borderId="35" xfId="0" applyNumberFormat="1" applyFont="1" applyBorder="1" applyProtection="1">
      <protection hidden="1"/>
    </xf>
    <xf numFmtId="0" fontId="23" fillId="46" borderId="27" xfId="0" applyFont="1" applyFill="1" applyBorder="1" applyProtection="1">
      <protection hidden="1"/>
    </xf>
    <xf numFmtId="3" fontId="20" fillId="46" borderId="28" xfId="0" applyNumberFormat="1" applyFont="1" applyFill="1" applyBorder="1" applyAlignment="1" applyProtection="1">
      <alignment horizontal="right" vertical="center"/>
      <protection hidden="1"/>
    </xf>
    <xf numFmtId="3" fontId="20" fillId="46" borderId="45" xfId="0" applyNumberFormat="1" applyFont="1" applyFill="1" applyBorder="1" applyProtection="1">
      <protection hidden="1"/>
    </xf>
    <xf numFmtId="0" fontId="23" fillId="46" borderId="11" xfId="0" applyFont="1" applyFill="1" applyBorder="1" applyProtection="1">
      <protection hidden="1"/>
    </xf>
    <xf numFmtId="3" fontId="20" fillId="46" borderId="10" xfId="0" applyNumberFormat="1" applyFont="1" applyFill="1" applyBorder="1" applyAlignment="1" applyProtection="1">
      <alignment horizontal="right" vertical="center"/>
      <protection hidden="1"/>
    </xf>
    <xf numFmtId="3" fontId="20" fillId="46" borderId="12" xfId="0" applyNumberFormat="1" applyFont="1" applyFill="1" applyBorder="1" applyProtection="1">
      <protection hidden="1"/>
    </xf>
    <xf numFmtId="0" fontId="23" fillId="0" borderId="11" xfId="0" applyFont="1" applyBorder="1" applyProtection="1">
      <protection hidden="1"/>
    </xf>
    <xf numFmtId="0" fontId="23" fillId="46" borderId="33" xfId="0" applyFont="1" applyFill="1" applyBorder="1" applyProtection="1">
      <protection hidden="1"/>
    </xf>
    <xf numFmtId="3" fontId="20" fillId="46" borderId="34" xfId="0" applyNumberFormat="1" applyFont="1" applyFill="1" applyBorder="1" applyAlignment="1" applyProtection="1">
      <alignment horizontal="right" vertical="center"/>
      <protection hidden="1"/>
    </xf>
    <xf numFmtId="3" fontId="20" fillId="46" borderId="35" xfId="0" applyNumberFormat="1" applyFont="1" applyFill="1" applyBorder="1" applyProtection="1">
      <protection hidden="1"/>
    </xf>
    <xf numFmtId="0" fontId="23" fillId="46" borderId="48" xfId="0" applyFont="1" applyFill="1" applyBorder="1" applyProtection="1">
      <protection hidden="1"/>
    </xf>
    <xf numFmtId="3" fontId="20" fillId="46" borderId="49" xfId="0" applyNumberFormat="1" applyFont="1" applyFill="1" applyBorder="1" applyProtection="1">
      <protection hidden="1"/>
    </xf>
    <xf numFmtId="0" fontId="23" fillId="0" borderId="17" xfId="0" applyFont="1" applyBorder="1" applyProtection="1">
      <protection hidden="1"/>
    </xf>
    <xf numFmtId="0" fontId="23" fillId="0" borderId="11" xfId="0" applyFont="1" applyFill="1" applyBorder="1" applyProtection="1">
      <protection hidden="1"/>
    </xf>
    <xf numFmtId="3" fontId="20" fillId="0" borderId="10" xfId="0" applyNumberFormat="1" applyFont="1" applyFill="1" applyBorder="1" applyAlignment="1" applyProtection="1">
      <alignment horizontal="right" vertical="center"/>
      <protection hidden="1"/>
    </xf>
    <xf numFmtId="3" fontId="20" fillId="0" borderId="12" xfId="0" applyNumberFormat="1" applyFont="1" applyFill="1" applyBorder="1" applyProtection="1">
      <protection hidden="1"/>
    </xf>
    <xf numFmtId="0" fontId="23" fillId="0" borderId="13" xfId="0" applyFont="1" applyFill="1" applyBorder="1" applyProtection="1">
      <protection hidden="1"/>
    </xf>
    <xf numFmtId="3" fontId="20" fillId="0" borderId="14" xfId="0" applyNumberFormat="1" applyFont="1" applyFill="1" applyBorder="1" applyAlignment="1" applyProtection="1">
      <alignment horizontal="right" vertical="center"/>
      <protection hidden="1"/>
    </xf>
    <xf numFmtId="3" fontId="20" fillId="0" borderId="26" xfId="0" applyNumberFormat="1" applyFont="1" applyFill="1" applyBorder="1" applyProtection="1">
      <protection hidden="1"/>
    </xf>
    <xf numFmtId="3" fontId="20" fillId="0" borderId="28" xfId="0" applyNumberFormat="1" applyFont="1" applyFill="1" applyBorder="1" applyAlignment="1" applyProtection="1">
      <alignment horizontal="right" vertical="center"/>
      <protection hidden="1"/>
    </xf>
    <xf numFmtId="14" fontId="40" fillId="0" borderId="0" xfId="43" applyNumberFormat="1" applyFont="1" applyAlignment="1"/>
    <xf numFmtId="164" fontId="58" fillId="0" borderId="0" xfId="0" applyNumberFormat="1" applyFont="1" applyAlignment="1" applyProtection="1">
      <alignment horizontal="center"/>
      <protection hidden="1"/>
    </xf>
    <xf numFmtId="3" fontId="0" fillId="0" borderId="0" xfId="0" applyNumberFormat="1" applyProtection="1">
      <protection hidden="1"/>
    </xf>
    <xf numFmtId="1" fontId="0" fillId="0" borderId="0" xfId="0" applyNumberFormat="1" applyProtection="1">
      <protection hidden="1"/>
    </xf>
    <xf numFmtId="0" fontId="60" fillId="0" borderId="0" xfId="43" applyFont="1"/>
    <xf numFmtId="0" fontId="60" fillId="0" borderId="0" xfId="43" applyFont="1" applyAlignment="1">
      <alignment horizontal="left" indent="1"/>
    </xf>
    <xf numFmtId="0" fontId="0" fillId="0" borderId="34" xfId="0" applyNumberFormat="1" applyBorder="1" applyAlignment="1">
      <alignment vertical="center"/>
    </xf>
    <xf numFmtId="0" fontId="0" fillId="0" borderId="10" xfId="0" applyNumberFormat="1" applyBorder="1" applyAlignment="1">
      <alignment vertical="center"/>
    </xf>
    <xf numFmtId="0" fontId="0" fillId="0" borderId="14" xfId="0" applyNumberFormat="1" applyBorder="1" applyAlignment="1">
      <alignment vertical="center"/>
    </xf>
    <xf numFmtId="0" fontId="39" fillId="0" borderId="0" xfId="43" applyFont="1" applyAlignment="1"/>
    <xf numFmtId="0" fontId="61" fillId="0" borderId="0" xfId="43" applyFont="1" applyAlignment="1">
      <alignment vertical="center"/>
    </xf>
    <xf numFmtId="0" fontId="62" fillId="0" borderId="0" xfId="43" applyFont="1" applyAlignment="1">
      <alignment vertical="center"/>
    </xf>
    <xf numFmtId="0" fontId="63" fillId="0" borderId="0" xfId="43" applyFont="1" applyAlignment="1">
      <alignment vertical="center"/>
    </xf>
    <xf numFmtId="166" fontId="64" fillId="0" borderId="0" xfId="43" applyNumberFormat="1" applyFont="1"/>
    <xf numFmtId="166" fontId="0" fillId="0" borderId="0" xfId="0" applyNumberFormat="1"/>
    <xf numFmtId="0" fontId="59" fillId="0" borderId="0" xfId="0" applyFont="1" applyAlignment="1"/>
    <xf numFmtId="0" fontId="52" fillId="0" borderId="0" xfId="43" applyFont="1" applyFill="1" applyBorder="1"/>
    <xf numFmtId="0" fontId="41" fillId="0" borderId="0" xfId="43" applyFont="1" applyFill="1" applyBorder="1" applyAlignment="1">
      <alignment horizontal="center" vertical="center"/>
    </xf>
    <xf numFmtId="0" fontId="45" fillId="0" borderId="0" xfId="43" applyFont="1" applyFill="1" applyBorder="1" applyAlignment="1">
      <alignment horizontal="center"/>
    </xf>
    <xf numFmtId="0" fontId="52" fillId="0" borderId="29" xfId="43" applyFont="1" applyBorder="1"/>
    <xf numFmtId="0" fontId="41" fillId="37" borderId="31" xfId="43" applyFont="1" applyFill="1" applyBorder="1" applyAlignment="1">
      <alignment horizontal="center" vertical="center"/>
    </xf>
    <xf numFmtId="0" fontId="45" fillId="0" borderId="31" xfId="43" applyFont="1" applyBorder="1" applyAlignment="1">
      <alignment horizontal="center"/>
    </xf>
    <xf numFmtId="3" fontId="20" fillId="0" borderId="32" xfId="0" applyNumberFormat="1" applyFont="1" applyFill="1" applyBorder="1" applyAlignment="1" applyProtection="1">
      <alignment horizontal="right" vertical="center"/>
      <protection hidden="1"/>
    </xf>
    <xf numFmtId="0" fontId="34" fillId="0" borderId="0" xfId="0" applyFont="1" applyAlignment="1" applyProtection="1">
      <alignment vertical="center"/>
      <protection hidden="1"/>
    </xf>
    <xf numFmtId="164" fontId="33" fillId="0" borderId="0" xfId="0" applyNumberFormat="1" applyFont="1" applyAlignment="1" applyProtection="1">
      <protection locked="0" hidden="1"/>
    </xf>
    <xf numFmtId="164" fontId="66" fillId="0" borderId="0" xfId="0" applyNumberFormat="1" applyFont="1" applyAlignment="1" applyProtection="1">
      <protection locked="0" hidden="1"/>
    </xf>
    <xf numFmtId="0" fontId="17" fillId="0" borderId="0" xfId="0" applyFont="1" applyProtection="1">
      <protection locked="0" hidden="1"/>
    </xf>
    <xf numFmtId="0" fontId="41" fillId="46" borderId="18" xfId="43" applyFont="1" applyFill="1" applyBorder="1" applyAlignment="1">
      <alignment horizontal="center"/>
    </xf>
    <xf numFmtId="0" fontId="41" fillId="46" borderId="19" xfId="43" applyFont="1" applyFill="1" applyBorder="1" applyAlignment="1">
      <alignment horizontal="center"/>
    </xf>
    <xf numFmtId="0" fontId="20" fillId="0" borderId="34" xfId="0" applyNumberFormat="1" applyFont="1" applyBorder="1" applyAlignment="1" applyProtection="1">
      <alignment horizontal="center"/>
      <protection hidden="1"/>
    </xf>
    <xf numFmtId="0" fontId="20" fillId="0" borderId="10" xfId="0" applyNumberFormat="1" applyFont="1" applyBorder="1" applyAlignment="1" applyProtection="1">
      <alignment horizontal="center"/>
      <protection hidden="1"/>
    </xf>
    <xf numFmtId="0" fontId="20" fillId="0" borderId="14" xfId="0" applyNumberFormat="1" applyFont="1" applyBorder="1" applyAlignment="1" applyProtection="1">
      <alignment horizontal="center"/>
      <protection hidden="1"/>
    </xf>
    <xf numFmtId="0" fontId="20" fillId="44" borderId="38" xfId="0" applyFont="1" applyFill="1" applyBorder="1" applyAlignment="1" applyProtection="1">
      <alignment horizontal="center" vertical="center"/>
      <protection hidden="1"/>
    </xf>
    <xf numFmtId="3" fontId="20" fillId="0" borderId="10" xfId="0" applyNumberFormat="1" applyFont="1" applyBorder="1" applyAlignment="1" applyProtection="1">
      <alignment horizontal="center" vertical="center"/>
      <protection hidden="1"/>
    </xf>
    <xf numFmtId="0" fontId="20" fillId="0" borderId="14" xfId="0" applyFont="1" applyFill="1" applyBorder="1" applyProtection="1">
      <protection hidden="1"/>
    </xf>
    <xf numFmtId="0" fontId="57" fillId="0" borderId="0" xfId="0" applyFont="1" applyBorder="1" applyAlignment="1" applyProtection="1">
      <alignment vertical="center" textRotation="180"/>
      <protection hidden="1"/>
    </xf>
    <xf numFmtId="0" fontId="41" fillId="46" borderId="57" xfId="43" applyFont="1" applyFill="1" applyBorder="1" applyAlignment="1">
      <alignment horizontal="center"/>
    </xf>
    <xf numFmtId="0" fontId="42" fillId="46" borderId="56" xfId="43" applyFont="1" applyFill="1" applyBorder="1" applyAlignment="1">
      <alignment horizontal="center"/>
    </xf>
    <xf numFmtId="0" fontId="45" fillId="0" borderId="69" xfId="43" applyFont="1" applyBorder="1" applyAlignment="1">
      <alignment horizontal="center" vertical="center"/>
    </xf>
    <xf numFmtId="0" fontId="45" fillId="0" borderId="43" xfId="43" applyFont="1" applyBorder="1" applyAlignment="1">
      <alignment horizontal="center" vertical="center"/>
    </xf>
    <xf numFmtId="0" fontId="45" fillId="0" borderId="50" xfId="43" applyFont="1" applyBorder="1" applyAlignment="1">
      <alignment horizontal="center" vertical="center"/>
    </xf>
    <xf numFmtId="0" fontId="55" fillId="0" borderId="42" xfId="43" applyFont="1" applyBorder="1" applyAlignment="1">
      <alignment horizontal="center" vertical="center"/>
    </xf>
    <xf numFmtId="0" fontId="44" fillId="0" borderId="42" xfId="43" applyFont="1" applyBorder="1" applyAlignment="1">
      <alignment horizontal="center" vertical="center"/>
    </xf>
    <xf numFmtId="0" fontId="44" fillId="0" borderId="92" xfId="43" applyFont="1" applyBorder="1" applyAlignment="1">
      <alignment horizontal="center" vertical="center"/>
    </xf>
    <xf numFmtId="0" fontId="44" fillId="0" borderId="82" xfId="43" applyFont="1" applyBorder="1" applyAlignment="1">
      <alignment horizontal="center" vertical="center"/>
    </xf>
    <xf numFmtId="0" fontId="55" fillId="0" borderId="82" xfId="43" applyFont="1" applyBorder="1" applyAlignment="1">
      <alignment horizontal="center" vertical="center"/>
    </xf>
    <xf numFmtId="0" fontId="44" fillId="0" borderId="70" xfId="43" applyFont="1" applyBorder="1" applyAlignment="1">
      <alignment horizontal="center" vertical="center"/>
    </xf>
    <xf numFmtId="0" fontId="44" fillId="0" borderId="74" xfId="43" applyFont="1" applyBorder="1" applyAlignment="1">
      <alignment horizontal="center" vertical="center"/>
    </xf>
    <xf numFmtId="0" fontId="44" fillId="0" borderId="96" xfId="43" applyFont="1" applyBorder="1" applyAlignment="1">
      <alignment horizontal="center" vertical="center"/>
    </xf>
    <xf numFmtId="0" fontId="44" fillId="0" borderId="86" xfId="43" applyFont="1" applyBorder="1" applyAlignment="1">
      <alignment horizontal="center" vertical="center"/>
    </xf>
    <xf numFmtId="0" fontId="45" fillId="0" borderId="84" xfId="43" applyFont="1" applyBorder="1" applyAlignment="1">
      <alignment horizontal="center" vertical="center"/>
    </xf>
    <xf numFmtId="0" fontId="45" fillId="0" borderId="81" xfId="43" applyFont="1" applyBorder="1" applyAlignment="1">
      <alignment horizontal="center" vertical="center"/>
    </xf>
    <xf numFmtId="0" fontId="48" fillId="0" borderId="42" xfId="43" applyFont="1" applyBorder="1" applyAlignment="1">
      <alignment horizontal="center" vertical="center"/>
    </xf>
    <xf numFmtId="0" fontId="55" fillId="0" borderId="86" xfId="43" applyFont="1" applyBorder="1" applyAlignment="1">
      <alignment horizontal="center" vertical="center"/>
    </xf>
    <xf numFmtId="0" fontId="45" fillId="0" borderId="92" xfId="43" applyFont="1" applyBorder="1" applyAlignment="1">
      <alignment horizontal="center" vertical="center"/>
    </xf>
    <xf numFmtId="0" fontId="45" fillId="0" borderId="42" xfId="43" applyFont="1" applyBorder="1" applyAlignment="1">
      <alignment horizontal="center" vertical="center"/>
    </xf>
    <xf numFmtId="0" fontId="46" fillId="0" borderId="92" xfId="43" applyFont="1" applyBorder="1" applyAlignment="1">
      <alignment horizontal="center" vertical="center"/>
    </xf>
    <xf numFmtId="0" fontId="46" fillId="0" borderId="42" xfId="43" applyFont="1" applyBorder="1" applyAlignment="1">
      <alignment horizontal="center" vertical="center"/>
    </xf>
    <xf numFmtId="0" fontId="45" fillId="0" borderId="82" xfId="43" applyFont="1" applyBorder="1" applyAlignment="1">
      <alignment horizontal="center" vertical="center"/>
    </xf>
    <xf numFmtId="0" fontId="45" fillId="0" borderId="51" xfId="43" applyFont="1" applyBorder="1" applyAlignment="1">
      <alignment horizontal="center" vertical="center"/>
    </xf>
    <xf numFmtId="0" fontId="41" fillId="36" borderId="72" xfId="43" applyFont="1" applyFill="1" applyBorder="1" applyAlignment="1">
      <alignment horizontal="center" vertical="center"/>
    </xf>
    <xf numFmtId="0" fontId="41" fillId="36" borderId="85" xfId="43" applyFont="1" applyFill="1" applyBorder="1" applyAlignment="1">
      <alignment horizontal="center" vertical="center"/>
    </xf>
    <xf numFmtId="0" fontId="41" fillId="36" borderId="99" xfId="43" applyFont="1" applyFill="1" applyBorder="1" applyAlignment="1">
      <alignment horizontal="center" vertical="center"/>
    </xf>
    <xf numFmtId="0" fontId="41" fillId="34" borderId="72" xfId="43" applyFont="1" applyFill="1" applyBorder="1" applyAlignment="1">
      <alignment horizontal="center" vertical="center"/>
    </xf>
    <xf numFmtId="0" fontId="41" fillId="34" borderId="85" xfId="43" applyFont="1" applyFill="1" applyBorder="1" applyAlignment="1">
      <alignment horizontal="center" vertical="center"/>
    </xf>
    <xf numFmtId="0" fontId="41" fillId="53" borderId="95" xfId="43" applyFont="1" applyFill="1" applyBorder="1" applyAlignment="1">
      <alignment horizontal="center" vertical="center"/>
    </xf>
    <xf numFmtId="0" fontId="41" fillId="53" borderId="85" xfId="43" applyFont="1" applyFill="1" applyBorder="1" applyAlignment="1">
      <alignment horizontal="center" vertical="center"/>
    </xf>
    <xf numFmtId="0" fontId="41" fillId="53" borderId="87" xfId="43" applyFont="1" applyFill="1" applyBorder="1" applyAlignment="1">
      <alignment horizontal="center" vertical="center"/>
    </xf>
    <xf numFmtId="0" fontId="41" fillId="44" borderId="95" xfId="43" applyFont="1" applyFill="1" applyBorder="1" applyAlignment="1">
      <alignment horizontal="center" vertical="center"/>
    </xf>
    <xf numFmtId="0" fontId="41" fillId="44" borderId="85" xfId="43" applyFont="1" applyFill="1" applyBorder="1" applyAlignment="1">
      <alignment horizontal="center" vertical="center"/>
    </xf>
    <xf numFmtId="0" fontId="41" fillId="44" borderId="87" xfId="43" applyFont="1" applyFill="1" applyBorder="1" applyAlignment="1">
      <alignment horizontal="center" vertical="center"/>
    </xf>
    <xf numFmtId="3" fontId="20" fillId="0" borderId="45" xfId="0" applyNumberFormat="1" applyFont="1" applyFill="1" applyBorder="1" applyProtection="1">
      <protection hidden="1"/>
    </xf>
    <xf numFmtId="1" fontId="0" fillId="0" borderId="0" xfId="0" applyNumberFormat="1" applyAlignment="1" applyProtection="1">
      <alignment horizontal="left" vertical="top"/>
      <protection hidden="1"/>
    </xf>
    <xf numFmtId="3" fontId="23" fillId="0" borderId="34" xfId="0" applyNumberFormat="1" applyFont="1" applyBorder="1" applyAlignment="1" applyProtection="1">
      <alignment horizontal="center"/>
      <protection hidden="1"/>
    </xf>
    <xf numFmtId="3" fontId="23" fillId="0" borderId="10" xfId="0" applyNumberFormat="1" applyFont="1" applyBorder="1" applyAlignment="1" applyProtection="1">
      <alignment horizontal="center"/>
      <protection hidden="1"/>
    </xf>
    <xf numFmtId="3" fontId="23" fillId="0" borderId="14" xfId="0" applyNumberFormat="1" applyFont="1" applyBorder="1" applyAlignment="1" applyProtection="1">
      <alignment horizontal="center"/>
      <protection hidden="1"/>
    </xf>
    <xf numFmtId="0" fontId="20" fillId="0" borderId="10" xfId="0" applyFont="1" applyBorder="1" applyAlignment="1" applyProtection="1">
      <alignment horizontal="center" vertical="center"/>
      <protection hidden="1"/>
    </xf>
    <xf numFmtId="3" fontId="23" fillId="0" borderId="35" xfId="0" applyNumberFormat="1" applyFont="1" applyBorder="1" applyAlignment="1" applyProtection="1">
      <alignment horizontal="center" vertical="center"/>
      <protection hidden="1"/>
    </xf>
    <xf numFmtId="3" fontId="23" fillId="0" borderId="26" xfId="0" applyNumberFormat="1" applyFont="1" applyBorder="1" applyAlignment="1" applyProtection="1">
      <alignment horizontal="center" vertical="center"/>
      <protection hidden="1"/>
    </xf>
    <xf numFmtId="3" fontId="23" fillId="0" borderId="12" xfId="0" applyNumberFormat="1" applyFont="1" applyBorder="1" applyAlignment="1" applyProtection="1">
      <alignment horizontal="center" vertical="center"/>
      <protection hidden="1"/>
    </xf>
    <xf numFmtId="0" fontId="0" fillId="44" borderId="38" xfId="0" applyFill="1" applyBorder="1" applyAlignment="1" applyProtection="1">
      <alignment horizontal="center" vertical="center"/>
      <protection hidden="1"/>
    </xf>
    <xf numFmtId="0" fontId="23" fillId="44" borderId="40" xfId="0" applyFont="1" applyFill="1" applyBorder="1" applyAlignment="1" applyProtection="1">
      <alignment horizontal="center"/>
      <protection hidden="1"/>
    </xf>
    <xf numFmtId="0" fontId="27" fillId="40" borderId="32" xfId="0" applyFont="1" applyFill="1" applyBorder="1" applyAlignment="1" applyProtection="1">
      <alignment horizontal="center" vertical="center"/>
      <protection hidden="1"/>
    </xf>
    <xf numFmtId="3" fontId="27" fillId="40" borderId="32" xfId="0" applyNumberFormat="1" applyFont="1" applyFill="1" applyBorder="1" applyAlignment="1" applyProtection="1">
      <alignment horizontal="center" vertical="center"/>
      <protection hidden="1"/>
    </xf>
    <xf numFmtId="0" fontId="0" fillId="0" borderId="29" xfId="0" applyFill="1" applyBorder="1" applyProtection="1">
      <protection hidden="1"/>
    </xf>
    <xf numFmtId="0" fontId="20" fillId="0" borderId="30" xfId="0" applyFont="1" applyFill="1" applyBorder="1" applyProtection="1">
      <protection hidden="1"/>
    </xf>
    <xf numFmtId="0" fontId="20" fillId="0" borderId="30" xfId="0" applyFont="1" applyBorder="1" applyAlignment="1" applyProtection="1">
      <alignment horizontal="center" vertical="center"/>
      <protection hidden="1"/>
    </xf>
    <xf numFmtId="3" fontId="20" fillId="0" borderId="30" xfId="0" applyNumberFormat="1" applyFont="1" applyBorder="1" applyAlignment="1" applyProtection="1">
      <alignment horizontal="center" vertical="center"/>
      <protection hidden="1"/>
    </xf>
    <xf numFmtId="3" fontId="23" fillId="0" borderId="31" xfId="0" applyNumberFormat="1" applyFont="1" applyBorder="1" applyAlignment="1" applyProtection="1">
      <alignment horizontal="center" vertical="center"/>
      <protection hidden="1"/>
    </xf>
    <xf numFmtId="3" fontId="23" fillId="44" borderId="40" xfId="0" applyNumberFormat="1" applyFont="1" applyFill="1" applyBorder="1" applyAlignment="1" applyProtection="1">
      <alignment horizontal="center" vertical="center"/>
      <protection hidden="1"/>
    </xf>
    <xf numFmtId="3" fontId="27" fillId="40" borderId="53" xfId="0" applyNumberFormat="1" applyFont="1" applyFill="1" applyBorder="1" applyAlignment="1" applyProtection="1">
      <alignment horizontal="center" vertical="center"/>
      <protection hidden="1"/>
    </xf>
    <xf numFmtId="0" fontId="20" fillId="0" borderId="10" xfId="0" applyFont="1" applyBorder="1" applyAlignment="1" applyProtection="1">
      <alignment horizontal="center"/>
      <protection hidden="1"/>
    </xf>
    <xf numFmtId="0" fontId="20" fillId="33" borderId="0" xfId="0" applyNumberFormat="1" applyFont="1" applyFill="1" applyBorder="1" applyAlignment="1" applyProtection="1">
      <alignment horizontal="center"/>
      <protection hidden="1"/>
    </xf>
    <xf numFmtId="0" fontId="20" fillId="0" borderId="33" xfId="0" applyFont="1" applyFill="1" applyBorder="1" applyAlignment="1" applyProtection="1">
      <alignment horizontal="left" vertical="center" wrapText="1"/>
      <protection hidden="1"/>
    </xf>
    <xf numFmtId="0" fontId="0" fillId="0" borderId="0" xfId="0" applyFill="1" applyBorder="1" applyProtection="1">
      <protection hidden="1"/>
    </xf>
    <xf numFmtId="0" fontId="0" fillId="33" borderId="0" xfId="0" applyFill="1" applyBorder="1" applyAlignment="1" applyProtection="1">
      <alignment vertical="center"/>
      <protection hidden="1"/>
    </xf>
    <xf numFmtId="0" fontId="0" fillId="33" borderId="0" xfId="0" applyFill="1" applyBorder="1" applyAlignment="1">
      <alignment vertical="center"/>
    </xf>
    <xf numFmtId="0" fontId="0" fillId="33" borderId="0" xfId="0" applyNumberFormat="1" applyFill="1" applyBorder="1" applyAlignment="1">
      <alignment vertical="center"/>
    </xf>
    <xf numFmtId="0" fontId="27" fillId="0" borderId="29" xfId="0" applyFont="1" applyBorder="1" applyAlignment="1" applyProtection="1">
      <alignment horizontal="center" vertical="center"/>
      <protection hidden="1"/>
    </xf>
    <xf numFmtId="0" fontId="27" fillId="0" borderId="30" xfId="0" applyFont="1" applyBorder="1" applyAlignment="1" applyProtection="1">
      <alignment horizontal="center" vertical="center"/>
      <protection hidden="1"/>
    </xf>
    <xf numFmtId="0" fontId="27" fillId="0" borderId="31" xfId="0" applyFont="1" applyBorder="1" applyAlignment="1" applyProtection="1">
      <alignment horizontal="center" vertical="center"/>
      <protection hidden="1"/>
    </xf>
    <xf numFmtId="0" fontId="45" fillId="0" borderId="72" xfId="43" applyFont="1" applyBorder="1" applyAlignment="1">
      <alignment horizontal="center" vertical="center"/>
    </xf>
    <xf numFmtId="0" fontId="45" fillId="0" borderId="85" xfId="43" applyFont="1" applyBorder="1" applyAlignment="1">
      <alignment horizontal="center" vertical="center"/>
    </xf>
    <xf numFmtId="0" fontId="45" fillId="0" borderId="87" xfId="43" applyFont="1" applyBorder="1" applyAlignment="1">
      <alignment horizontal="center" vertical="center"/>
    </xf>
    <xf numFmtId="1" fontId="45" fillId="0" borderId="98" xfId="43" applyNumberFormat="1" applyFont="1" applyBorder="1" applyAlignment="1">
      <alignment horizontal="center" vertical="center"/>
    </xf>
    <xf numFmtId="0" fontId="55" fillId="0" borderId="11" xfId="43" applyFont="1" applyBorder="1" applyAlignment="1">
      <alignment horizontal="center" vertical="center"/>
    </xf>
    <xf numFmtId="0" fontId="44" fillId="0" borderId="108" xfId="43" applyFont="1" applyBorder="1" applyAlignment="1">
      <alignment horizontal="center" vertical="center"/>
    </xf>
    <xf numFmtId="0" fontId="44" fillId="0" borderId="109" xfId="43" applyFont="1" applyBorder="1" applyAlignment="1">
      <alignment horizontal="center" vertical="center"/>
    </xf>
    <xf numFmtId="0" fontId="44" fillId="0" borderId="110" xfId="43" applyFont="1" applyBorder="1" applyAlignment="1">
      <alignment horizontal="center" vertical="center"/>
    </xf>
    <xf numFmtId="0" fontId="55" fillId="0" borderId="109" xfId="43" applyFont="1" applyBorder="1" applyAlignment="1">
      <alignment horizontal="center" vertical="center"/>
    </xf>
    <xf numFmtId="0" fontId="41" fillId="46" borderId="18" xfId="43" applyFont="1" applyFill="1" applyBorder="1" applyAlignment="1">
      <alignment horizontal="center"/>
    </xf>
    <xf numFmtId="0" fontId="41" fillId="46" borderId="18" xfId="43" applyFont="1" applyFill="1" applyBorder="1" applyAlignment="1">
      <alignment horizontal="center"/>
    </xf>
    <xf numFmtId="0" fontId="41" fillId="46" borderId="19" xfId="43" applyFont="1" applyFill="1" applyBorder="1" applyAlignment="1">
      <alignment horizontal="center"/>
    </xf>
    <xf numFmtId="0" fontId="40" fillId="0" borderId="112" xfId="43" applyFont="1" applyBorder="1"/>
    <xf numFmtId="0" fontId="40" fillId="0" borderId="112" xfId="43" applyFont="1" applyFill="1" applyBorder="1"/>
    <xf numFmtId="0" fontId="40" fillId="0" borderId="0" xfId="43" applyFont="1" applyFill="1" applyBorder="1"/>
    <xf numFmtId="0" fontId="45" fillId="0" borderId="0" xfId="43" applyFont="1" applyFill="1" applyBorder="1" applyAlignment="1">
      <alignment horizontal="center" vertical="center"/>
    </xf>
    <xf numFmtId="0" fontId="41" fillId="0" borderId="0" xfId="43" applyFont="1" applyFill="1"/>
    <xf numFmtId="0" fontId="40" fillId="0" borderId="0" xfId="43" applyFont="1" applyFill="1"/>
    <xf numFmtId="0" fontId="41" fillId="0" borderId="0" xfId="43" applyFont="1" applyFill="1" applyBorder="1" applyAlignment="1">
      <alignment horizontal="centerContinuous"/>
    </xf>
    <xf numFmtId="0" fontId="40" fillId="53" borderId="0" xfId="43" applyFont="1" applyFill="1" applyBorder="1"/>
    <xf numFmtId="0" fontId="45" fillId="46" borderId="115" xfId="43" applyFont="1" applyFill="1" applyBorder="1" applyAlignment="1">
      <alignment horizontal="center" vertical="center"/>
    </xf>
    <xf numFmtId="0" fontId="45" fillId="46" borderId="89" xfId="43" applyFont="1" applyFill="1" applyBorder="1" applyAlignment="1">
      <alignment horizontal="center" vertical="center"/>
    </xf>
    <xf numFmtId="0" fontId="45" fillId="46" borderId="90" xfId="43" applyFont="1" applyFill="1" applyBorder="1" applyAlignment="1">
      <alignment horizontal="center" vertical="center"/>
    </xf>
    <xf numFmtId="0" fontId="45" fillId="46" borderId="116" xfId="43" applyFont="1" applyFill="1" applyBorder="1" applyAlignment="1">
      <alignment horizontal="center" vertical="center"/>
    </xf>
    <xf numFmtId="0" fontId="45" fillId="46" borderId="91" xfId="43" applyFont="1" applyFill="1" applyBorder="1" applyAlignment="1">
      <alignment horizontal="center" vertical="center"/>
    </xf>
    <xf numFmtId="0" fontId="45" fillId="46" borderId="117" xfId="43" applyFont="1" applyFill="1" applyBorder="1" applyAlignment="1">
      <alignment horizontal="center" vertical="center"/>
    </xf>
    <xf numFmtId="0" fontId="45" fillId="46" borderId="118" xfId="43" applyFont="1" applyFill="1" applyBorder="1" applyAlignment="1">
      <alignment horizontal="center" vertical="center"/>
    </xf>
    <xf numFmtId="0" fontId="45" fillId="0" borderId="109" xfId="43" applyFont="1" applyBorder="1" applyAlignment="1">
      <alignment horizontal="center" vertical="center"/>
    </xf>
    <xf numFmtId="0" fontId="40" fillId="53" borderId="15" xfId="43" applyFont="1" applyFill="1" applyBorder="1"/>
    <xf numFmtId="0" fontId="40" fillId="53" borderId="23" xfId="43" applyFont="1" applyFill="1" applyBorder="1"/>
    <xf numFmtId="0" fontId="40" fillId="53" borderId="24" xfId="43" applyFont="1" applyFill="1" applyBorder="1"/>
    <xf numFmtId="0" fontId="41" fillId="53" borderId="24" xfId="43" applyFont="1" applyFill="1" applyBorder="1" applyAlignment="1">
      <alignment horizontal="center" vertical="center"/>
    </xf>
    <xf numFmtId="0" fontId="45" fillId="53" borderId="24" xfId="43" applyFont="1" applyFill="1" applyBorder="1" applyAlignment="1">
      <alignment horizontal="center" vertical="center"/>
    </xf>
    <xf numFmtId="0" fontId="45" fillId="46" borderId="118" xfId="43" applyFont="1" applyFill="1" applyBorder="1" applyAlignment="1">
      <alignment horizontal="center" vertical="center"/>
    </xf>
    <xf numFmtId="1" fontId="45" fillId="0" borderId="119" xfId="43" applyNumberFormat="1" applyFont="1" applyBorder="1" applyAlignment="1">
      <alignment horizontal="center" vertical="center"/>
    </xf>
    <xf numFmtId="1" fontId="45" fillId="0" borderId="121" xfId="43" applyNumberFormat="1" applyFont="1" applyBorder="1" applyAlignment="1">
      <alignment horizontal="center" vertical="center"/>
    </xf>
    <xf numFmtId="1" fontId="45" fillId="0" borderId="124" xfId="43" applyNumberFormat="1" applyFont="1" applyBorder="1" applyAlignment="1">
      <alignment horizontal="center" vertical="center"/>
    </xf>
    <xf numFmtId="1" fontId="45" fillId="0" borderId="125" xfId="43" applyNumberFormat="1" applyFont="1" applyBorder="1" applyAlignment="1">
      <alignment horizontal="center" vertical="center"/>
    </xf>
    <xf numFmtId="0" fontId="43" fillId="46" borderId="20" xfId="43" applyFont="1" applyFill="1" applyBorder="1" applyAlignment="1">
      <alignment horizontal="center"/>
    </xf>
    <xf numFmtId="0" fontId="32" fillId="44" borderId="84" xfId="43" applyFont="1" applyFill="1" applyBorder="1" applyAlignment="1">
      <alignment horizontal="center" vertical="center"/>
    </xf>
    <xf numFmtId="0" fontId="32" fillId="44" borderId="43" xfId="43" applyFont="1" applyFill="1" applyBorder="1" applyAlignment="1">
      <alignment horizontal="center" vertical="center"/>
    </xf>
    <xf numFmtId="0" fontId="32" fillId="44" borderId="81" xfId="43" applyFont="1" applyFill="1" applyBorder="1" applyAlignment="1">
      <alignment horizontal="center" vertical="center"/>
    </xf>
    <xf numFmtId="0" fontId="32" fillId="36" borderId="84" xfId="43" applyFont="1" applyFill="1" applyBorder="1" applyAlignment="1">
      <alignment horizontal="center" vertical="center"/>
    </xf>
    <xf numFmtId="0" fontId="32" fillId="36" borderId="43" xfId="43" applyFont="1" applyFill="1" applyBorder="1" applyAlignment="1">
      <alignment horizontal="center" vertical="center"/>
    </xf>
    <xf numFmtId="0" fontId="32" fillId="36" borderId="69" xfId="43" applyFont="1" applyFill="1" applyBorder="1" applyAlignment="1">
      <alignment horizontal="center" vertical="center"/>
    </xf>
    <xf numFmtId="0" fontId="32" fillId="36" borderId="81" xfId="43" applyFont="1" applyFill="1" applyBorder="1" applyAlignment="1">
      <alignment horizontal="center" vertical="center"/>
    </xf>
    <xf numFmtId="0" fontId="45" fillId="0" borderId="110" xfId="43" applyFont="1" applyBorder="1" applyAlignment="1">
      <alignment horizontal="center" vertical="center"/>
    </xf>
    <xf numFmtId="0" fontId="45" fillId="0" borderId="108" xfId="43" applyFont="1" applyBorder="1" applyAlignment="1">
      <alignment horizontal="center" vertical="center"/>
    </xf>
    <xf numFmtId="0" fontId="41" fillId="46" borderId="126" xfId="43" applyFont="1" applyFill="1" applyBorder="1" applyAlignment="1">
      <alignment horizontal="center"/>
    </xf>
    <xf numFmtId="0" fontId="41" fillId="46" borderId="127" xfId="43" applyFont="1" applyFill="1" applyBorder="1" applyAlignment="1">
      <alignment horizontal="center"/>
    </xf>
    <xf numFmtId="0" fontId="45" fillId="0" borderId="73" xfId="43" applyFont="1" applyBorder="1" applyAlignment="1">
      <alignment horizontal="center" vertical="center"/>
    </xf>
    <xf numFmtId="0" fontId="45" fillId="0" borderId="75" xfId="43" applyFont="1" applyBorder="1" applyAlignment="1">
      <alignment horizontal="center" vertical="center"/>
    </xf>
    <xf numFmtId="0" fontId="45" fillId="0" borderId="77" xfId="43" applyFont="1" applyBorder="1" applyAlignment="1">
      <alignment horizontal="center" vertical="center"/>
    </xf>
    <xf numFmtId="0" fontId="45" fillId="0" borderId="67" xfId="43" applyFont="1" applyBorder="1" applyAlignment="1">
      <alignment horizontal="center" vertical="center"/>
    </xf>
    <xf numFmtId="0" fontId="45" fillId="0" borderId="76" xfId="43" applyFont="1" applyBorder="1" applyAlignment="1">
      <alignment horizontal="center" vertical="center"/>
    </xf>
    <xf numFmtId="0" fontId="70" fillId="0" borderId="70" xfId="43" applyFont="1" applyBorder="1" applyAlignment="1">
      <alignment vertical="center"/>
    </xf>
    <xf numFmtId="0" fontId="70" fillId="0" borderId="113" xfId="43" applyFont="1" applyBorder="1" applyAlignment="1">
      <alignment vertical="center"/>
    </xf>
    <xf numFmtId="0" fontId="70" fillId="0" borderId="86" xfId="43" applyFont="1" applyBorder="1" applyAlignment="1">
      <alignment vertical="center"/>
    </xf>
    <xf numFmtId="0" fontId="70" fillId="0" borderId="27" xfId="43" applyFont="1" applyBorder="1" applyAlignment="1">
      <alignment vertical="center"/>
    </xf>
    <xf numFmtId="0" fontId="70" fillId="0" borderId="79" xfId="43" applyFont="1" applyBorder="1" applyAlignment="1">
      <alignment vertical="center"/>
    </xf>
    <xf numFmtId="0" fontId="70" fillId="0" borderId="83" xfId="43" applyFont="1" applyBorder="1" applyAlignment="1">
      <alignment vertical="center"/>
    </xf>
    <xf numFmtId="0" fontId="70" fillId="0" borderId="130" xfId="43" applyFont="1" applyBorder="1" applyAlignment="1">
      <alignment vertical="center"/>
    </xf>
    <xf numFmtId="0" fontId="41" fillId="46" borderId="76" xfId="43" applyFont="1" applyFill="1" applyBorder="1" applyAlignment="1">
      <alignment horizontal="center"/>
    </xf>
    <xf numFmtId="0" fontId="41" fillId="46" borderId="111" xfId="43" applyFont="1" applyFill="1" applyBorder="1" applyAlignment="1">
      <alignment horizontal="center"/>
    </xf>
    <xf numFmtId="0" fontId="40" fillId="54" borderId="15" xfId="43" applyFont="1" applyFill="1" applyBorder="1"/>
    <xf numFmtId="0" fontId="40" fillId="54" borderId="128" xfId="43" applyFont="1" applyFill="1" applyBorder="1"/>
    <xf numFmtId="0" fontId="40" fillId="54" borderId="93" xfId="43" applyFont="1" applyFill="1" applyBorder="1"/>
    <xf numFmtId="0" fontId="40" fillId="54" borderId="23" xfId="43" applyFont="1" applyFill="1" applyBorder="1"/>
    <xf numFmtId="0" fontId="40" fillId="54" borderId="16" xfId="43" applyFont="1" applyFill="1" applyBorder="1"/>
    <xf numFmtId="0" fontId="40" fillId="54" borderId="25" xfId="43" applyFont="1" applyFill="1" applyBorder="1"/>
    <xf numFmtId="0" fontId="40" fillId="54" borderId="24" xfId="43" applyFont="1" applyFill="1" applyBorder="1" applyAlignment="1">
      <alignment horizontal="left" indent="1"/>
    </xf>
    <xf numFmtId="0" fontId="40" fillId="54" borderId="24" xfId="43" applyFont="1" applyFill="1" applyBorder="1"/>
    <xf numFmtId="0" fontId="32" fillId="44" borderId="69" xfId="43" applyFont="1" applyFill="1" applyBorder="1" applyAlignment="1">
      <alignment horizontal="center" vertical="center"/>
    </xf>
    <xf numFmtId="0" fontId="40" fillId="53" borderId="132" xfId="43" applyFont="1" applyFill="1" applyBorder="1"/>
    <xf numFmtId="0" fontId="40" fillId="53" borderId="129" xfId="43" applyFont="1" applyFill="1" applyBorder="1"/>
    <xf numFmtId="0" fontId="40" fillId="53" borderId="97" xfId="43" applyFont="1" applyFill="1" applyBorder="1"/>
    <xf numFmtId="0" fontId="16" fillId="34" borderId="107" xfId="0" applyFont="1" applyFill="1" applyBorder="1" applyAlignment="1">
      <alignment horizontal="center"/>
    </xf>
    <xf numFmtId="0" fontId="16" fillId="34" borderId="100" xfId="0" applyFont="1" applyFill="1" applyBorder="1" applyAlignment="1">
      <alignment horizontal="center"/>
    </xf>
    <xf numFmtId="0" fontId="16" fillId="34" borderId="114" xfId="0" applyFont="1" applyFill="1" applyBorder="1" applyAlignment="1">
      <alignment horizontal="center"/>
    </xf>
    <xf numFmtId="0" fontId="40" fillId="0" borderId="0" xfId="43" applyFont="1" applyFill="1" applyBorder="1" applyAlignment="1">
      <alignment horizontal="center" vertical="center"/>
    </xf>
    <xf numFmtId="167" fontId="68" fillId="53" borderId="20" xfId="43" applyNumberFormat="1" applyFont="1" applyFill="1" applyBorder="1" applyAlignment="1"/>
    <xf numFmtId="167" fontId="68" fillId="53" borderId="21" xfId="43" applyNumberFormat="1" applyFont="1" applyFill="1" applyBorder="1" applyAlignment="1"/>
    <xf numFmtId="167" fontId="40" fillId="53" borderId="21" xfId="43" applyNumberFormat="1" applyFont="1" applyFill="1" applyBorder="1" applyAlignment="1"/>
    <xf numFmtId="167" fontId="68" fillId="53" borderId="41" xfId="43" applyNumberFormat="1" applyFont="1" applyFill="1" applyBorder="1" applyAlignment="1"/>
    <xf numFmtId="0" fontId="69" fillId="54" borderId="20" xfId="43" applyFont="1" applyFill="1" applyBorder="1" applyAlignment="1"/>
    <xf numFmtId="0" fontId="69" fillId="54" borderId="21" xfId="43" applyFont="1" applyFill="1" applyBorder="1" applyAlignment="1"/>
    <xf numFmtId="0" fontId="69" fillId="54" borderId="22" xfId="43" applyFont="1" applyFill="1" applyBorder="1" applyAlignment="1"/>
    <xf numFmtId="0" fontId="40" fillId="54" borderId="21" xfId="43" applyFont="1" applyFill="1" applyBorder="1" applyAlignment="1"/>
    <xf numFmtId="0" fontId="20" fillId="0" borderId="10" xfId="0" applyFont="1" applyBorder="1" applyAlignment="1" applyProtection="1">
      <alignment horizontal="center" vertical="center"/>
      <protection hidden="1"/>
    </xf>
    <xf numFmtId="0" fontId="20" fillId="0" borderId="14" xfId="0" applyFont="1" applyBorder="1" applyAlignment="1" applyProtection="1">
      <alignment horizontal="center" vertical="center"/>
      <protection hidden="1"/>
    </xf>
    <xf numFmtId="0" fontId="20" fillId="0" borderId="34" xfId="0" applyFont="1" applyBorder="1" applyAlignment="1" applyProtection="1">
      <alignment horizontal="center" vertical="center"/>
      <protection hidden="1"/>
    </xf>
    <xf numFmtId="0" fontId="20" fillId="0" borderId="10" xfId="0" applyFont="1" applyBorder="1" applyAlignment="1" applyProtection="1">
      <alignment horizontal="center"/>
      <protection hidden="1"/>
    </xf>
    <xf numFmtId="3" fontId="20" fillId="0" borderId="34" xfId="0" applyNumberFormat="1" applyFont="1" applyBorder="1" applyAlignment="1" applyProtection="1">
      <alignment horizontal="center" vertical="center"/>
      <protection hidden="1"/>
    </xf>
    <xf numFmtId="3" fontId="20" fillId="0" borderId="10" xfId="0" applyNumberFormat="1" applyFont="1" applyBorder="1" applyAlignment="1" applyProtection="1">
      <alignment horizontal="center" vertical="center"/>
      <protection hidden="1"/>
    </xf>
    <xf numFmtId="3" fontId="20" fillId="0" borderId="14" xfId="0" applyNumberFormat="1" applyFont="1" applyBorder="1" applyAlignment="1" applyProtection="1">
      <alignment horizontal="center" vertical="center"/>
      <protection hidden="1"/>
    </xf>
    <xf numFmtId="0" fontId="20" fillId="44" borderId="32" xfId="0" applyFont="1" applyFill="1" applyBorder="1" applyAlignment="1" applyProtection="1">
      <alignment horizontal="center" vertical="center"/>
      <protection hidden="1"/>
    </xf>
    <xf numFmtId="0" fontId="20" fillId="44" borderId="53" xfId="0" applyFont="1" applyFill="1" applyBorder="1" applyAlignment="1" applyProtection="1">
      <alignment horizontal="center" vertical="center"/>
      <protection hidden="1"/>
    </xf>
    <xf numFmtId="3" fontId="20" fillId="0" borderId="38" xfId="0" applyNumberFormat="1" applyFont="1" applyBorder="1" applyAlignment="1" applyProtection="1">
      <alignment horizontal="right" vertical="center"/>
      <protection hidden="1"/>
    </xf>
    <xf numFmtId="3" fontId="20" fillId="0" borderId="40" xfId="0" applyNumberFormat="1" applyFont="1" applyBorder="1" applyProtection="1">
      <protection hidden="1"/>
    </xf>
    <xf numFmtId="3" fontId="20" fillId="0" borderId="10" xfId="0" applyNumberFormat="1" applyFont="1" applyBorder="1" applyAlignment="1" applyProtection="1">
      <alignment horizontal="right" vertical="center"/>
      <protection hidden="1"/>
    </xf>
    <xf numFmtId="0" fontId="23" fillId="0" borderId="126" xfId="0" applyFont="1" applyBorder="1" applyProtection="1">
      <protection hidden="1"/>
    </xf>
    <xf numFmtId="0" fontId="23" fillId="46" borderId="109" xfId="0" applyFont="1" applyFill="1" applyBorder="1" applyProtection="1">
      <protection hidden="1"/>
    </xf>
    <xf numFmtId="0" fontId="23" fillId="0" borderId="109" xfId="0" applyFont="1" applyFill="1" applyBorder="1" applyProtection="1">
      <protection hidden="1"/>
    </xf>
    <xf numFmtId="0" fontId="23" fillId="46" borderId="133" xfId="0" applyFont="1" applyFill="1" applyBorder="1" applyProtection="1">
      <protection hidden="1"/>
    </xf>
    <xf numFmtId="3" fontId="20" fillId="0" borderId="33" xfId="0" applyNumberFormat="1" applyFont="1" applyBorder="1" applyAlignment="1" applyProtection="1">
      <alignment horizontal="right" vertical="center"/>
      <protection hidden="1"/>
    </xf>
    <xf numFmtId="3" fontId="20" fillId="0" borderId="11" xfId="0" applyNumberFormat="1" applyFont="1" applyBorder="1" applyAlignment="1" applyProtection="1">
      <alignment horizontal="right" vertical="center"/>
      <protection hidden="1"/>
    </xf>
    <xf numFmtId="3" fontId="20" fillId="0" borderId="12" xfId="0" applyNumberFormat="1" applyFont="1" applyBorder="1" applyProtection="1">
      <protection hidden="1"/>
    </xf>
    <xf numFmtId="3" fontId="20" fillId="0" borderId="13" xfId="0" applyNumberFormat="1" applyFont="1" applyBorder="1" applyAlignment="1" applyProtection="1">
      <alignment horizontal="right" vertical="center"/>
      <protection hidden="1"/>
    </xf>
    <xf numFmtId="3" fontId="20" fillId="0" borderId="14" xfId="0" applyNumberFormat="1" applyFont="1" applyBorder="1" applyAlignment="1" applyProtection="1">
      <alignment horizontal="right" vertical="center"/>
      <protection hidden="1"/>
    </xf>
    <xf numFmtId="3" fontId="20" fillId="0" borderId="26" xfId="0" applyNumberFormat="1" applyFont="1" applyBorder="1" applyProtection="1">
      <protection hidden="1"/>
    </xf>
    <xf numFmtId="3" fontId="20" fillId="0" borderId="10" xfId="0" applyNumberFormat="1" applyFont="1" applyBorder="1" applyAlignment="1" applyProtection="1">
      <alignment horizontal="center" vertical="center"/>
      <protection hidden="1"/>
    </xf>
    <xf numFmtId="3" fontId="20" fillId="0" borderId="34" xfId="0" applyNumberFormat="1" applyFont="1" applyBorder="1" applyAlignment="1" applyProtection="1">
      <alignment horizontal="center" vertical="center"/>
      <protection hidden="1"/>
    </xf>
    <xf numFmtId="0" fontId="20" fillId="0" borderId="14" xfId="0" applyFont="1" applyBorder="1" applyAlignment="1" applyProtection="1">
      <alignment horizontal="center" vertical="center"/>
      <protection hidden="1"/>
    </xf>
    <xf numFmtId="0" fontId="20" fillId="0" borderId="34" xfId="0" applyFont="1" applyBorder="1" applyAlignment="1" applyProtection="1">
      <alignment horizontal="center" vertical="center"/>
      <protection hidden="1"/>
    </xf>
    <xf numFmtId="3" fontId="20" fillId="0" borderId="14" xfId="0" applyNumberFormat="1" applyFont="1" applyBorder="1" applyAlignment="1" applyProtection="1">
      <alignment horizontal="center" vertical="center"/>
      <protection hidden="1"/>
    </xf>
    <xf numFmtId="0" fontId="20" fillId="0" borderId="10" xfId="0" applyFont="1" applyBorder="1" applyAlignment="1" applyProtection="1">
      <alignment horizontal="center" vertical="center"/>
      <protection hidden="1"/>
    </xf>
    <xf numFmtId="0" fontId="16" fillId="44" borderId="32" xfId="0" applyFont="1" applyFill="1" applyBorder="1" applyAlignment="1" applyProtection="1">
      <alignment horizontal="center"/>
      <protection hidden="1"/>
    </xf>
    <xf numFmtId="0" fontId="16" fillId="44" borderId="53" xfId="0" applyFont="1" applyFill="1" applyBorder="1" applyAlignment="1" applyProtection="1">
      <alignment horizontal="center"/>
      <protection hidden="1"/>
    </xf>
    <xf numFmtId="3" fontId="0" fillId="44" borderId="38" xfId="0" applyNumberFormat="1" applyFill="1" applyBorder="1" applyAlignment="1" applyProtection="1">
      <alignment horizontal="center" vertical="center"/>
      <protection hidden="1"/>
    </xf>
    <xf numFmtId="0" fontId="72" fillId="0" borderId="41" xfId="0" applyFont="1" applyBorder="1" applyAlignment="1">
      <alignment vertical="center"/>
    </xf>
    <xf numFmtId="0" fontId="72" fillId="0" borderId="37" xfId="0" applyFont="1" applyBorder="1" applyAlignment="1">
      <alignment vertical="center"/>
    </xf>
    <xf numFmtId="0" fontId="75" fillId="0" borderId="0" xfId="0" applyFont="1"/>
    <xf numFmtId="0" fontId="72" fillId="55" borderId="22" xfId="0" applyFont="1" applyFill="1" applyBorder="1" applyAlignment="1">
      <alignment horizontal="center" vertical="center"/>
    </xf>
    <xf numFmtId="0" fontId="74" fillId="56" borderId="10" xfId="0" applyFont="1" applyFill="1" applyBorder="1" applyAlignment="1">
      <alignment horizontal="center" wrapText="1"/>
    </xf>
    <xf numFmtId="0" fontId="74" fillId="57" borderId="10" xfId="0" applyFont="1" applyFill="1" applyBorder="1" applyAlignment="1">
      <alignment vertical="center"/>
    </xf>
    <xf numFmtId="0" fontId="74" fillId="57" borderId="10" xfId="0" applyFont="1" applyFill="1" applyBorder="1" applyAlignment="1">
      <alignment horizontal="center" vertical="center"/>
    </xf>
    <xf numFmtId="0" fontId="74" fillId="57" borderId="10" xfId="0" applyFont="1" applyFill="1" applyBorder="1" applyAlignment="1">
      <alignment horizontal="center"/>
    </xf>
    <xf numFmtId="0" fontId="74" fillId="0" borderId="10" xfId="0" applyFont="1" applyBorder="1" applyAlignment="1">
      <alignment vertical="center"/>
    </xf>
    <xf numFmtId="0" fontId="74" fillId="0" borderId="10" xfId="0" applyFont="1" applyBorder="1" applyAlignment="1">
      <alignment horizontal="center" vertical="center"/>
    </xf>
    <xf numFmtId="0" fontId="74" fillId="57" borderId="10" xfId="0" applyFont="1" applyFill="1" applyBorder="1"/>
    <xf numFmtId="0" fontId="74" fillId="0" borderId="10" xfId="0" applyFont="1" applyBorder="1"/>
    <xf numFmtId="0" fontId="74" fillId="57" borderId="12" xfId="0" applyFont="1" applyFill="1" applyBorder="1" applyAlignment="1">
      <alignment horizontal="center"/>
    </xf>
    <xf numFmtId="0" fontId="74" fillId="0" borderId="14" xfId="0" applyFont="1" applyBorder="1" applyAlignment="1">
      <alignment vertical="center"/>
    </xf>
    <xf numFmtId="0" fontId="74" fillId="0" borderId="14" xfId="0" applyFont="1" applyBorder="1" applyAlignment="1">
      <alignment horizontal="center" vertical="center"/>
    </xf>
    <xf numFmtId="0" fontId="74" fillId="0" borderId="14" xfId="0" applyFont="1" applyBorder="1"/>
    <xf numFmtId="0" fontId="74" fillId="0" borderId="10" xfId="0" applyFont="1" applyFill="1" applyBorder="1" applyAlignment="1">
      <alignment horizontal="left" vertical="center"/>
    </xf>
    <xf numFmtId="0" fontId="74" fillId="0" borderId="10" xfId="0" applyFont="1" applyFill="1" applyBorder="1" applyAlignment="1">
      <alignment horizontal="center"/>
    </xf>
    <xf numFmtId="0" fontId="74" fillId="57" borderId="14" xfId="0" applyFont="1" applyFill="1" applyBorder="1" applyAlignment="1">
      <alignment horizontal="center"/>
    </xf>
    <xf numFmtId="0" fontId="74" fillId="57" borderId="26" xfId="0" applyFont="1" applyFill="1" applyBorder="1" applyAlignment="1">
      <alignment horizontal="center"/>
    </xf>
    <xf numFmtId="0" fontId="74" fillId="56" borderId="17" xfId="0" applyFont="1" applyFill="1" applyBorder="1" applyAlignment="1">
      <alignment horizontal="left"/>
    </xf>
    <xf numFmtId="0" fontId="74" fillId="56" borderId="18" xfId="0" applyFont="1" applyFill="1" applyBorder="1" applyAlignment="1">
      <alignment horizontal="left"/>
    </xf>
    <xf numFmtId="0" fontId="74" fillId="56" borderId="18" xfId="0" applyFont="1" applyFill="1" applyBorder="1" applyAlignment="1">
      <alignment horizontal="left" wrapText="1"/>
    </xf>
    <xf numFmtId="0" fontId="74" fillId="56" borderId="18" xfId="0" applyFont="1" applyFill="1" applyBorder="1" applyAlignment="1">
      <alignment horizontal="center" wrapText="1"/>
    </xf>
    <xf numFmtId="0" fontId="74" fillId="56" borderId="19" xfId="0" applyFont="1" applyFill="1" applyBorder="1" applyAlignment="1">
      <alignment horizontal="center" wrapText="1"/>
    </xf>
    <xf numFmtId="0" fontId="74" fillId="57" borderId="34" xfId="0" applyFont="1" applyFill="1" applyBorder="1" applyAlignment="1">
      <alignment vertical="center"/>
    </xf>
    <xf numFmtId="0" fontId="74" fillId="57" borderId="34" xfId="0" applyFont="1" applyFill="1" applyBorder="1" applyAlignment="1">
      <alignment horizontal="center" vertical="center"/>
    </xf>
    <xf numFmtId="0" fontId="74" fillId="57" borderId="34" xfId="0" applyFont="1" applyFill="1" applyBorder="1" applyAlignment="1">
      <alignment horizontal="left" vertical="center"/>
    </xf>
    <xf numFmtId="0" fontId="74" fillId="57" borderId="34" xfId="0" applyFont="1" applyFill="1" applyBorder="1" applyAlignment="1">
      <alignment horizontal="center"/>
    </xf>
    <xf numFmtId="0" fontId="74" fillId="57" borderId="35" xfId="0" applyFont="1" applyFill="1" applyBorder="1" applyAlignment="1">
      <alignment horizontal="center"/>
    </xf>
    <xf numFmtId="0" fontId="74" fillId="57" borderId="34" xfId="0" applyFont="1" applyFill="1" applyBorder="1"/>
    <xf numFmtId="0" fontId="74" fillId="57" borderId="14" xfId="0" applyFont="1" applyFill="1" applyBorder="1" applyAlignment="1">
      <alignment vertical="center"/>
    </xf>
    <xf numFmtId="0" fontId="74" fillId="57" borderId="14" xfId="0" applyFont="1" applyFill="1" applyBorder="1" applyAlignment="1">
      <alignment horizontal="center" vertical="center"/>
    </xf>
    <xf numFmtId="0" fontId="74" fillId="57" borderId="14" xfId="0" applyFont="1" applyFill="1" applyBorder="1"/>
    <xf numFmtId="0" fontId="74" fillId="0" borderId="32" xfId="0" applyFont="1" applyBorder="1" applyAlignment="1">
      <alignment vertical="center"/>
    </xf>
    <xf numFmtId="0" fontId="74" fillId="0" borderId="32" xfId="0" applyFont="1" applyBorder="1" applyAlignment="1">
      <alignment horizontal="center" vertical="center"/>
    </xf>
    <xf numFmtId="0" fontId="74" fillId="0" borderId="32" xfId="0" applyFont="1" applyBorder="1"/>
    <xf numFmtId="0" fontId="74" fillId="0" borderId="34" xfId="0" applyFont="1" applyBorder="1" applyAlignment="1">
      <alignment vertical="center"/>
    </xf>
    <xf numFmtId="0" fontId="74" fillId="0" borderId="34" xfId="0" applyFont="1" applyBorder="1" applyAlignment="1">
      <alignment horizontal="center" vertical="center"/>
    </xf>
    <xf numFmtId="0" fontId="74" fillId="0" borderId="34" xfId="0" applyFont="1" applyBorder="1"/>
    <xf numFmtId="0" fontId="74" fillId="0" borderId="12" xfId="0" applyFont="1" applyFill="1" applyBorder="1" applyAlignment="1">
      <alignment horizontal="center"/>
    </xf>
    <xf numFmtId="0" fontId="74" fillId="0" borderId="14" xfId="0" applyFont="1" applyFill="1" applyBorder="1" applyAlignment="1">
      <alignment horizontal="center"/>
    </xf>
    <xf numFmtId="0" fontId="74" fillId="0" borderId="26" xfId="0" applyFont="1" applyFill="1" applyBorder="1" applyAlignment="1">
      <alignment horizontal="center"/>
    </xf>
    <xf numFmtId="0" fontId="74" fillId="0" borderId="34" xfId="0" applyFont="1" applyFill="1" applyBorder="1" applyAlignment="1">
      <alignment horizontal="center"/>
    </xf>
    <xf numFmtId="0" fontId="74" fillId="0" borderId="35" xfId="0" applyFont="1" applyFill="1" applyBorder="1" applyAlignment="1">
      <alignment horizontal="center"/>
    </xf>
    <xf numFmtId="0" fontId="74" fillId="0" borderId="32" xfId="0" applyFont="1" applyFill="1" applyBorder="1" applyAlignment="1">
      <alignment horizontal="center"/>
    </xf>
    <xf numFmtId="0" fontId="74" fillId="0" borderId="53" xfId="0" applyFont="1" applyFill="1" applyBorder="1" applyAlignment="1">
      <alignment horizontal="center"/>
    </xf>
    <xf numFmtId="0" fontId="74" fillId="0" borderId="0" xfId="0" applyFont="1" applyFill="1" applyBorder="1" applyAlignment="1">
      <alignment horizontal="center" wrapText="1"/>
    </xf>
    <xf numFmtId="0" fontId="74" fillId="0" borderId="0" xfId="0" applyFont="1" applyFill="1" applyBorder="1" applyAlignment="1">
      <alignment vertical="center"/>
    </xf>
    <xf numFmtId="0" fontId="74" fillId="0" borderId="0" xfId="0" applyFont="1" applyFill="1" applyBorder="1" applyAlignment="1">
      <alignment horizontal="center"/>
    </xf>
    <xf numFmtId="0" fontId="76" fillId="58" borderId="0" xfId="0" applyFont="1" applyFill="1" applyBorder="1" applyAlignment="1">
      <alignment vertical="center"/>
    </xf>
    <xf numFmtId="0" fontId="76" fillId="58" borderId="0" xfId="0" applyFont="1" applyFill="1" applyBorder="1" applyAlignment="1">
      <alignment horizontal="center"/>
    </xf>
    <xf numFmtId="0" fontId="72" fillId="58" borderId="0" xfId="0" applyFont="1" applyFill="1" applyBorder="1" applyAlignment="1">
      <alignment horizontal="center" vertical="center"/>
    </xf>
    <xf numFmtId="0" fontId="74" fillId="58" borderId="10" xfId="0" applyFont="1" applyFill="1" applyBorder="1" applyAlignment="1">
      <alignment vertical="center"/>
    </xf>
    <xf numFmtId="0" fontId="74" fillId="58" borderId="10" xfId="0" applyFont="1" applyFill="1" applyBorder="1" applyAlignment="1">
      <alignment horizontal="center"/>
    </xf>
    <xf numFmtId="0" fontId="76" fillId="58" borderId="33" xfId="0" applyFont="1" applyFill="1" applyBorder="1" applyAlignment="1">
      <alignment vertical="center"/>
    </xf>
    <xf numFmtId="0" fontId="76" fillId="58" borderId="34" xfId="0" applyFont="1" applyFill="1" applyBorder="1" applyAlignment="1">
      <alignment vertical="center"/>
    </xf>
    <xf numFmtId="0" fontId="76" fillId="58" borderId="34" xfId="0" applyFont="1" applyFill="1" applyBorder="1" applyAlignment="1">
      <alignment horizontal="center"/>
    </xf>
    <xf numFmtId="0" fontId="72" fillId="58" borderId="35" xfId="0" applyFont="1" applyFill="1" applyBorder="1" applyAlignment="1">
      <alignment horizontal="center" vertical="center"/>
    </xf>
    <xf numFmtId="0" fontId="74" fillId="56" borderId="12" xfId="0" applyFont="1" applyFill="1" applyBorder="1" applyAlignment="1">
      <alignment horizontal="center" wrapText="1"/>
    </xf>
    <xf numFmtId="0" fontId="74" fillId="58" borderId="11" xfId="0" applyFont="1" applyFill="1" applyBorder="1" applyAlignment="1">
      <alignment vertical="center"/>
    </xf>
    <xf numFmtId="0" fontId="74" fillId="58" borderId="13" xfId="0" applyFont="1" applyFill="1" applyBorder="1" applyAlignment="1">
      <alignment vertical="center"/>
    </xf>
    <xf numFmtId="0" fontId="74" fillId="58" borderId="14" xfId="0" applyFont="1" applyFill="1" applyBorder="1" applyAlignment="1">
      <alignment vertical="center"/>
    </xf>
    <xf numFmtId="0" fontId="74" fillId="58" borderId="14" xfId="0" applyFont="1" applyFill="1" applyBorder="1" applyAlignment="1">
      <alignment horizontal="center"/>
    </xf>
    <xf numFmtId="0" fontId="74" fillId="56" borderId="11" xfId="0" applyFont="1" applyFill="1" applyBorder="1" applyAlignment="1">
      <alignment horizontal="center"/>
    </xf>
    <xf numFmtId="0" fontId="74" fillId="56" borderId="10" xfId="0" applyFont="1" applyFill="1" applyBorder="1" applyAlignment="1">
      <alignment horizontal="center"/>
    </xf>
    <xf numFmtId="0" fontId="74" fillId="0" borderId="52" xfId="0" applyFont="1" applyBorder="1" applyAlignment="1">
      <alignment horizontal="center" vertical="center"/>
    </xf>
    <xf numFmtId="0" fontId="73" fillId="0" borderId="15" xfId="0" applyFont="1" applyBorder="1" applyAlignment="1">
      <alignment vertical="center"/>
    </xf>
    <xf numFmtId="0" fontId="74" fillId="58" borderId="0" xfId="0" applyFont="1" applyFill="1" applyBorder="1" applyAlignment="1">
      <alignment vertical="center"/>
    </xf>
    <xf numFmtId="0" fontId="74" fillId="58" borderId="0" xfId="0" applyFont="1" applyFill="1" applyBorder="1" applyAlignment="1">
      <alignment horizontal="center"/>
    </xf>
    <xf numFmtId="0" fontId="45" fillId="0" borderId="135" xfId="43" applyFont="1" applyBorder="1" applyAlignment="1">
      <alignment horizontal="center" vertical="center"/>
    </xf>
    <xf numFmtId="0" fontId="41" fillId="34" borderId="99" xfId="43" applyFont="1" applyFill="1" applyBorder="1" applyAlignment="1">
      <alignment horizontal="center" vertical="center"/>
    </xf>
    <xf numFmtId="1" fontId="45" fillId="0" borderId="10" xfId="43" applyNumberFormat="1" applyFont="1" applyBorder="1" applyAlignment="1">
      <alignment horizontal="center" vertical="center"/>
    </xf>
    <xf numFmtId="0" fontId="41" fillId="37" borderId="136" xfId="43" applyFont="1" applyFill="1" applyBorder="1" applyAlignment="1">
      <alignment horizontal="center" vertical="center"/>
    </xf>
    <xf numFmtId="0" fontId="41" fillId="37" borderId="43" xfId="43" applyFont="1" applyFill="1" applyBorder="1" applyAlignment="1">
      <alignment horizontal="center" vertical="center"/>
    </xf>
    <xf numFmtId="0" fontId="41" fillId="37" borderId="137" xfId="43" applyFont="1" applyFill="1" applyBorder="1" applyAlignment="1">
      <alignment horizontal="center" vertical="center"/>
    </xf>
    <xf numFmtId="1" fontId="45" fillId="0" borderId="71" xfId="43" applyNumberFormat="1" applyFont="1" applyBorder="1" applyAlignment="1">
      <alignment horizontal="center" vertical="center"/>
    </xf>
    <xf numFmtId="1" fontId="45" fillId="0" borderId="80" xfId="43" applyNumberFormat="1" applyFont="1" applyBorder="1" applyAlignment="1">
      <alignment horizontal="center" vertical="center"/>
    </xf>
    <xf numFmtId="0" fontId="45" fillId="0" borderId="70" xfId="43" applyFont="1" applyBorder="1" applyAlignment="1">
      <alignment horizontal="center" vertical="center"/>
    </xf>
    <xf numFmtId="0" fontId="45" fillId="0" borderId="74" xfId="43" applyFont="1" applyBorder="1" applyAlignment="1">
      <alignment horizontal="center" vertical="center"/>
    </xf>
    <xf numFmtId="0" fontId="45" fillId="0" borderId="86" xfId="43" applyFont="1" applyBorder="1" applyAlignment="1">
      <alignment horizontal="center" vertical="center"/>
    </xf>
    <xf numFmtId="0" fontId="46" fillId="0" borderId="70" xfId="43" applyFont="1" applyBorder="1" applyAlignment="1">
      <alignment horizontal="center" vertical="center"/>
    </xf>
    <xf numFmtId="0" fontId="46" fillId="0" borderId="74" xfId="43" applyFont="1" applyBorder="1" applyAlignment="1">
      <alignment horizontal="center" vertical="center"/>
    </xf>
    <xf numFmtId="0" fontId="46" fillId="0" borderId="86" xfId="43" applyFont="1" applyBorder="1" applyAlignment="1">
      <alignment horizontal="center" vertical="center"/>
    </xf>
    <xf numFmtId="0" fontId="44" fillId="0" borderId="120" xfId="43" applyFont="1" applyBorder="1" applyAlignment="1">
      <alignment horizontal="center" vertical="center"/>
    </xf>
    <xf numFmtId="0" fontId="45" fillId="0" borderId="95" xfId="43" applyFont="1" applyBorder="1" applyAlignment="1">
      <alignment horizontal="center" vertical="center"/>
    </xf>
    <xf numFmtId="0" fontId="45" fillId="0" borderId="134" xfId="43" applyFont="1" applyBorder="1" applyAlignment="1">
      <alignment horizontal="center" vertical="center"/>
    </xf>
    <xf numFmtId="1" fontId="45" fillId="0" borderId="70" xfId="43" applyNumberFormat="1" applyFont="1" applyBorder="1" applyAlignment="1">
      <alignment horizontal="center" vertical="center"/>
    </xf>
    <xf numFmtId="1" fontId="45" fillId="0" borderId="86" xfId="43" applyNumberFormat="1" applyFont="1" applyBorder="1" applyAlignment="1">
      <alignment horizontal="center" vertical="center"/>
    </xf>
    <xf numFmtId="1" fontId="45" fillId="0" borderId="74" xfId="43" applyNumberFormat="1" applyFont="1" applyBorder="1" applyAlignment="1">
      <alignment horizontal="center" vertical="center"/>
    </xf>
    <xf numFmtId="0" fontId="48" fillId="0" borderId="86" xfId="43" applyFont="1" applyBorder="1" applyAlignment="1">
      <alignment horizontal="center" vertical="center"/>
    </xf>
    <xf numFmtId="0" fontId="55" fillId="0" borderId="74" xfId="43" applyFont="1" applyBorder="1" applyAlignment="1">
      <alignment horizontal="center" vertical="center"/>
    </xf>
    <xf numFmtId="0" fontId="41" fillId="53" borderId="84" xfId="43" applyFont="1" applyFill="1" applyBorder="1" applyAlignment="1">
      <alignment horizontal="center" vertical="center"/>
    </xf>
    <xf numFmtId="0" fontId="45" fillId="46" borderId="106" xfId="43" applyFont="1" applyFill="1" applyBorder="1" applyAlignment="1">
      <alignment horizontal="center" vertical="center"/>
    </xf>
    <xf numFmtId="0" fontId="45" fillId="46" borderId="130" xfId="43" applyFont="1" applyFill="1" applyBorder="1" applyAlignment="1">
      <alignment horizontal="center" vertical="center"/>
    </xf>
    <xf numFmtId="0" fontId="45" fillId="46" borderId="140" xfId="43" applyFont="1" applyFill="1" applyBorder="1" applyAlignment="1">
      <alignment horizontal="center" vertical="center"/>
    </xf>
    <xf numFmtId="0" fontId="45" fillId="0" borderId="55" xfId="43" applyFont="1" applyBorder="1" applyAlignment="1">
      <alignment horizontal="center" vertical="center"/>
    </xf>
    <xf numFmtId="0" fontId="46" fillId="0" borderId="51" xfId="43" applyFont="1" applyBorder="1" applyAlignment="1">
      <alignment horizontal="center" vertical="center"/>
    </xf>
    <xf numFmtId="0" fontId="48" fillId="0" borderId="74" xfId="43" applyFont="1" applyBorder="1" applyAlignment="1">
      <alignment horizontal="center" vertical="center"/>
    </xf>
    <xf numFmtId="0" fontId="46" fillId="0" borderId="96" xfId="43" applyFont="1" applyBorder="1" applyAlignment="1">
      <alignment horizontal="center" vertical="center"/>
    </xf>
    <xf numFmtId="0" fontId="45" fillId="52" borderId="70" xfId="43" applyFont="1" applyFill="1" applyBorder="1" applyAlignment="1">
      <alignment horizontal="center" vertical="center"/>
    </xf>
    <xf numFmtId="0" fontId="55" fillId="0" borderId="70" xfId="43" applyFont="1" applyBorder="1" applyAlignment="1">
      <alignment horizontal="center" vertical="center"/>
    </xf>
    <xf numFmtId="0" fontId="45" fillId="0" borderId="113" xfId="43" applyFont="1" applyBorder="1" applyAlignment="1">
      <alignment horizontal="center" vertical="center"/>
    </xf>
    <xf numFmtId="0" fontId="44" fillId="0" borderId="113" xfId="43" applyFont="1" applyBorder="1" applyAlignment="1">
      <alignment horizontal="center" vertical="center"/>
    </xf>
    <xf numFmtId="0" fontId="40" fillId="0" borderId="138" xfId="43" applyFont="1" applyBorder="1" applyAlignment="1">
      <alignment vertical="center"/>
    </xf>
    <xf numFmtId="0" fontId="40" fillId="0" borderId="42" xfId="43" applyFont="1" applyBorder="1" applyAlignment="1">
      <alignment vertical="center"/>
    </xf>
    <xf numFmtId="0" fontId="40" fillId="0" borderId="139" xfId="43" applyFont="1" applyBorder="1" applyAlignment="1">
      <alignment vertical="center"/>
    </xf>
    <xf numFmtId="0" fontId="49" fillId="37" borderId="101" xfId="43" applyFont="1" applyFill="1" applyBorder="1" applyAlignment="1">
      <alignment horizontal="center" vertical="center" wrapText="1"/>
    </xf>
    <xf numFmtId="0" fontId="49" fillId="37" borderId="102" xfId="43" applyFont="1" applyFill="1" applyBorder="1" applyAlignment="1">
      <alignment horizontal="center" vertical="center" wrapText="1"/>
    </xf>
    <xf numFmtId="0" fontId="49" fillId="37" borderId="103" xfId="43" applyFont="1" applyFill="1" applyBorder="1" applyAlignment="1">
      <alignment horizontal="center" vertical="center" wrapText="1"/>
    </xf>
    <xf numFmtId="0" fontId="40" fillId="0" borderId="98" xfId="43" applyFont="1" applyBorder="1" applyAlignment="1">
      <alignment vertical="center"/>
    </xf>
    <xf numFmtId="0" fontId="40" fillId="0" borderId="51" xfId="43" applyFont="1" applyBorder="1" applyAlignment="1">
      <alignment vertical="center"/>
    </xf>
    <xf numFmtId="0" fontId="40" fillId="0" borderId="82" xfId="43" applyFont="1" applyBorder="1" applyAlignment="1">
      <alignment vertical="center"/>
    </xf>
    <xf numFmtId="0" fontId="40" fillId="0" borderId="92" xfId="43" applyFont="1" applyBorder="1" applyAlignment="1">
      <alignment vertical="center"/>
    </xf>
    <xf numFmtId="0" fontId="40" fillId="0" borderId="146" xfId="43" applyFont="1" applyBorder="1"/>
    <xf numFmtId="0" fontId="40" fillId="0" borderId="148" xfId="43" applyFont="1" applyBorder="1"/>
    <xf numFmtId="0" fontId="30" fillId="0" borderId="0" xfId="0" applyFont="1" applyAlignment="1" applyProtection="1">
      <alignment horizontal="left" vertical="top"/>
      <protection hidden="1"/>
    </xf>
    <xf numFmtId="0" fontId="0" fillId="0" borderId="0" xfId="0" applyAlignment="1" applyProtection="1">
      <alignment horizontal="left" vertical="top"/>
      <protection hidden="1"/>
    </xf>
    <xf numFmtId="4" fontId="0" fillId="0" borderId="0" xfId="0" applyNumberFormat="1" applyAlignment="1" applyProtection="1">
      <alignment horizontal="left" vertical="top"/>
      <protection hidden="1"/>
    </xf>
    <xf numFmtId="165" fontId="0" fillId="0" borderId="0" xfId="0" applyNumberFormat="1" applyAlignment="1" applyProtection="1">
      <alignment horizontal="left" vertical="top"/>
      <protection hidden="1"/>
    </xf>
    <xf numFmtId="0" fontId="0" fillId="0" borderId="0" xfId="0" applyAlignment="1" applyProtection="1">
      <alignment horizontal="center" vertical="top"/>
      <protection hidden="1"/>
    </xf>
    <xf numFmtId="165" fontId="0" fillId="0" borderId="0" xfId="0" applyNumberFormat="1" applyFill="1" applyAlignment="1" applyProtection="1">
      <alignment horizontal="left" vertical="top"/>
      <protection hidden="1"/>
    </xf>
    <xf numFmtId="0" fontId="0" fillId="0" borderId="0" xfId="0" applyNumberFormat="1" applyAlignment="1" applyProtection="1">
      <alignment horizontal="left"/>
      <protection hidden="1"/>
    </xf>
    <xf numFmtId="0" fontId="32" fillId="33" borderId="0" xfId="0" applyFont="1" applyFill="1" applyAlignment="1" applyProtection="1">
      <alignment horizontal="center"/>
      <protection hidden="1"/>
    </xf>
    <xf numFmtId="0" fontId="32" fillId="49" borderId="0" xfId="0" applyFont="1" applyFill="1" applyAlignment="1" applyProtection="1">
      <alignment horizontal="center"/>
      <protection locked="0" hidden="1"/>
    </xf>
    <xf numFmtId="0" fontId="16" fillId="50" borderId="0" xfId="0" applyFont="1" applyFill="1" applyAlignment="1" applyProtection="1">
      <alignment horizontal="center"/>
      <protection locked="0" hidden="1"/>
    </xf>
    <xf numFmtId="0" fontId="23" fillId="0" borderId="0" xfId="0" applyFont="1" applyAlignment="1" applyProtection="1">
      <alignment horizontal="center"/>
      <protection hidden="1"/>
    </xf>
    <xf numFmtId="3" fontId="19" fillId="0" borderId="0" xfId="0" applyNumberFormat="1" applyFont="1" applyAlignment="1" applyProtection="1">
      <alignment horizontal="center" vertical="center"/>
      <protection hidden="1"/>
    </xf>
    <xf numFmtId="0" fontId="29" fillId="0" borderId="0" xfId="0" applyFont="1" applyAlignment="1" applyProtection="1">
      <alignment horizontal="center" vertical="center"/>
      <protection hidden="1"/>
    </xf>
    <xf numFmtId="3" fontId="20" fillId="0" borderId="10" xfId="0" applyNumberFormat="1" applyFont="1" applyBorder="1" applyAlignment="1" applyProtection="1">
      <alignment horizontal="center" vertical="center"/>
      <protection hidden="1"/>
    </xf>
    <xf numFmtId="3" fontId="20" fillId="0" borderId="34" xfId="0" applyNumberFormat="1" applyFont="1" applyBorder="1" applyAlignment="1" applyProtection="1">
      <alignment horizontal="center" vertical="center"/>
      <protection hidden="1"/>
    </xf>
    <xf numFmtId="0" fontId="57" fillId="0" borderId="0" xfId="0" applyFont="1" applyBorder="1" applyAlignment="1" applyProtection="1">
      <alignment horizontal="center" vertical="center" textRotation="180" wrapText="1"/>
      <protection hidden="1"/>
    </xf>
    <xf numFmtId="0" fontId="23" fillId="46" borderId="33" xfId="0" applyFont="1" applyFill="1" applyBorder="1" applyAlignment="1" applyProtection="1">
      <alignment horizontal="center"/>
      <protection hidden="1"/>
    </xf>
    <xf numFmtId="0" fontId="23" fillId="46" borderId="34" xfId="0" applyFont="1" applyFill="1" applyBorder="1" applyAlignment="1" applyProtection="1">
      <alignment horizontal="center"/>
      <protection hidden="1"/>
    </xf>
    <xf numFmtId="0" fontId="23" fillId="46" borderId="35" xfId="0" applyFont="1" applyFill="1" applyBorder="1" applyAlignment="1" applyProtection="1">
      <alignment horizontal="center"/>
      <protection hidden="1"/>
    </xf>
    <xf numFmtId="0" fontId="65" fillId="0" borderId="11" xfId="0" applyFont="1" applyFill="1" applyBorder="1" applyAlignment="1" applyProtection="1">
      <alignment horizontal="center" vertical="center"/>
      <protection hidden="1"/>
    </xf>
    <xf numFmtId="0" fontId="65" fillId="0" borderId="10" xfId="0" applyFont="1" applyFill="1" applyBorder="1" applyAlignment="1" applyProtection="1">
      <alignment horizontal="center" vertical="center"/>
      <protection hidden="1"/>
    </xf>
    <xf numFmtId="0" fontId="65" fillId="0" borderId="13" xfId="0" applyFont="1" applyFill="1" applyBorder="1" applyAlignment="1" applyProtection="1">
      <alignment horizontal="center" vertical="center"/>
      <protection hidden="1"/>
    </xf>
    <xf numFmtId="0" fontId="65" fillId="0" borderId="14" xfId="0" applyFont="1" applyFill="1" applyBorder="1" applyAlignment="1" applyProtection="1">
      <alignment horizontal="center" vertical="center"/>
      <protection hidden="1"/>
    </xf>
    <xf numFmtId="0" fontId="65" fillId="0" borderId="12" xfId="0" applyFont="1" applyFill="1" applyBorder="1" applyAlignment="1" applyProtection="1">
      <alignment horizontal="center" vertical="center"/>
      <protection hidden="1"/>
    </xf>
    <xf numFmtId="0" fontId="65" fillId="0" borderId="26" xfId="0" applyFont="1" applyFill="1" applyBorder="1" applyAlignment="1" applyProtection="1">
      <alignment horizontal="center" vertical="center"/>
      <protection hidden="1"/>
    </xf>
    <xf numFmtId="0" fontId="24" fillId="45" borderId="36" xfId="0" applyFont="1" applyFill="1" applyBorder="1" applyAlignment="1" applyProtection="1">
      <alignment horizontal="center" vertical="center"/>
      <protection hidden="1"/>
    </xf>
    <xf numFmtId="0" fontId="24" fillId="45" borderId="41" xfId="0" applyFont="1" applyFill="1" applyBorder="1" applyAlignment="1" applyProtection="1">
      <alignment horizontal="center" vertical="center"/>
      <protection hidden="1"/>
    </xf>
    <xf numFmtId="0" fontId="24" fillId="45" borderId="37" xfId="0" applyFont="1" applyFill="1" applyBorder="1" applyAlignment="1" applyProtection="1">
      <alignment horizontal="center" vertical="center"/>
      <protection hidden="1"/>
    </xf>
    <xf numFmtId="0" fontId="27" fillId="40" borderId="23" xfId="0" applyFont="1" applyFill="1" applyBorder="1" applyAlignment="1" applyProtection="1">
      <alignment horizontal="center" vertical="center"/>
      <protection hidden="1"/>
    </xf>
    <xf numFmtId="0" fontId="27" fillId="40" borderId="24" xfId="0" applyFont="1" applyFill="1" applyBorder="1" applyAlignment="1" applyProtection="1">
      <alignment horizontal="center" vertical="center"/>
      <protection hidden="1"/>
    </xf>
    <xf numFmtId="0" fontId="27" fillId="40" borderId="47" xfId="0" applyFont="1" applyFill="1" applyBorder="1" applyAlignment="1" applyProtection="1">
      <alignment horizontal="center" vertical="center"/>
      <protection hidden="1"/>
    </xf>
    <xf numFmtId="0" fontId="20" fillId="0" borderId="14" xfId="0" applyFont="1" applyBorder="1" applyAlignment="1" applyProtection="1">
      <alignment horizontal="center" vertical="center"/>
      <protection hidden="1"/>
    </xf>
    <xf numFmtId="0" fontId="20" fillId="0" borderId="14" xfId="0" applyFont="1" applyBorder="1" applyAlignment="1" applyProtection="1">
      <alignment horizontal="center"/>
      <protection hidden="1"/>
    </xf>
    <xf numFmtId="0" fontId="23" fillId="34" borderId="55" xfId="0" applyFont="1" applyFill="1" applyBorder="1" applyAlignment="1" applyProtection="1">
      <alignment vertical="center" wrapText="1"/>
      <protection hidden="1"/>
    </xf>
    <xf numFmtId="0" fontId="23" fillId="34" borderId="54" xfId="0" applyFont="1" applyFill="1" applyBorder="1" applyAlignment="1" applyProtection="1">
      <alignment vertical="center" wrapText="1"/>
      <protection hidden="1"/>
    </xf>
    <xf numFmtId="0" fontId="20" fillId="44" borderId="55" xfId="0" applyFont="1" applyFill="1" applyBorder="1" applyAlignment="1" applyProtection="1">
      <alignment horizontal="center" vertical="center"/>
      <protection hidden="1"/>
    </xf>
    <xf numFmtId="0" fontId="20" fillId="44" borderId="54" xfId="0" applyFont="1" applyFill="1" applyBorder="1" applyAlignment="1" applyProtection="1">
      <alignment horizontal="center" vertical="center"/>
      <protection hidden="1"/>
    </xf>
    <xf numFmtId="0" fontId="16" fillId="44" borderId="15" xfId="0" applyFont="1" applyFill="1" applyBorder="1" applyAlignment="1" applyProtection="1">
      <alignment horizontal="center" vertical="center"/>
      <protection hidden="1"/>
    </xf>
    <xf numFmtId="0" fontId="16" fillId="44" borderId="0" xfId="0" applyFont="1" applyFill="1" applyBorder="1" applyAlignment="1" applyProtection="1">
      <alignment horizontal="center" vertical="center"/>
      <protection hidden="1"/>
    </xf>
    <xf numFmtId="0" fontId="16" fillId="44" borderId="54" xfId="0" applyFont="1" applyFill="1" applyBorder="1" applyAlignment="1" applyProtection="1">
      <alignment horizontal="center" vertical="center"/>
      <protection hidden="1"/>
    </xf>
    <xf numFmtId="0" fontId="20" fillId="0" borderId="34" xfId="0" applyFont="1" applyBorder="1" applyAlignment="1" applyProtection="1">
      <alignment horizontal="center" vertical="center"/>
      <protection hidden="1"/>
    </xf>
    <xf numFmtId="0" fontId="20" fillId="44" borderId="46" xfId="0" applyFont="1" applyFill="1" applyBorder="1" applyAlignment="1" applyProtection="1">
      <alignment horizontal="center" vertical="center"/>
      <protection hidden="1"/>
    </xf>
    <xf numFmtId="0" fontId="20" fillId="44" borderId="47" xfId="0" applyFont="1" applyFill="1" applyBorder="1" applyAlignment="1" applyProtection="1">
      <alignment horizontal="center" vertical="center"/>
      <protection hidden="1"/>
    </xf>
    <xf numFmtId="0" fontId="16" fillId="44" borderId="23" xfId="0" applyFont="1" applyFill="1" applyBorder="1" applyAlignment="1" applyProtection="1">
      <alignment horizontal="center" vertical="center"/>
      <protection hidden="1"/>
    </xf>
    <xf numFmtId="0" fontId="16" fillId="44" borderId="24" xfId="0" applyFont="1" applyFill="1" applyBorder="1" applyAlignment="1" applyProtection="1">
      <alignment horizontal="center" vertical="center"/>
      <protection hidden="1"/>
    </xf>
    <xf numFmtId="0" fontId="16" fillId="44" borderId="47" xfId="0" applyFont="1" applyFill="1" applyBorder="1" applyAlignment="1" applyProtection="1">
      <alignment horizontal="center" vertical="center"/>
      <protection hidden="1"/>
    </xf>
    <xf numFmtId="3" fontId="20" fillId="0" borderId="14" xfId="0" applyNumberFormat="1" applyFont="1" applyBorder="1" applyAlignment="1" applyProtection="1">
      <alignment horizontal="center" vertical="center"/>
      <protection hidden="1"/>
    </xf>
    <xf numFmtId="0" fontId="0" fillId="44" borderId="52" xfId="0" applyFill="1" applyBorder="1" applyAlignment="1" applyProtection="1">
      <alignment horizontal="center"/>
      <protection hidden="1"/>
    </xf>
    <xf numFmtId="0" fontId="0" fillId="44" borderId="32" xfId="0" applyFill="1" applyBorder="1" applyAlignment="1" applyProtection="1">
      <alignment horizontal="center"/>
      <protection hidden="1"/>
    </xf>
    <xf numFmtId="0" fontId="16" fillId="44" borderId="46" xfId="0" applyFont="1" applyFill="1" applyBorder="1" applyAlignment="1" applyProtection="1">
      <alignment horizontal="center"/>
      <protection hidden="1"/>
    </xf>
    <xf numFmtId="0" fontId="16" fillId="44" borderId="47" xfId="0" applyFont="1" applyFill="1" applyBorder="1" applyAlignment="1" applyProtection="1">
      <alignment horizontal="center"/>
      <protection hidden="1"/>
    </xf>
    <xf numFmtId="0" fontId="0" fillId="36" borderId="17" xfId="0" applyFill="1" applyBorder="1" applyAlignment="1" applyProtection="1">
      <alignment horizontal="center"/>
      <protection hidden="1"/>
    </xf>
    <xf numFmtId="0" fontId="0" fillId="36" borderId="18" xfId="0" applyFill="1" applyBorder="1" applyAlignment="1" applyProtection="1">
      <alignment horizontal="center"/>
      <protection hidden="1"/>
    </xf>
    <xf numFmtId="0" fontId="0" fillId="36" borderId="19" xfId="0" applyFill="1" applyBorder="1" applyAlignment="1" applyProtection="1">
      <alignment horizontal="center"/>
      <protection hidden="1"/>
    </xf>
    <xf numFmtId="0" fontId="20" fillId="0" borderId="10" xfId="0" applyFont="1" applyBorder="1" applyAlignment="1" applyProtection="1">
      <alignment horizontal="center" vertical="center"/>
      <protection hidden="1"/>
    </xf>
    <xf numFmtId="0" fontId="0" fillId="44" borderId="55" xfId="0" applyFill="1" applyBorder="1" applyAlignment="1" applyProtection="1">
      <alignment horizontal="center" vertical="center"/>
      <protection hidden="1"/>
    </xf>
    <xf numFmtId="0" fontId="0" fillId="44" borderId="54" xfId="0" applyFill="1" applyBorder="1" applyAlignment="1" applyProtection="1">
      <alignment horizontal="center" vertical="center"/>
      <protection hidden="1"/>
    </xf>
    <xf numFmtId="0" fontId="27" fillId="40" borderId="46" xfId="0" applyFont="1" applyFill="1" applyBorder="1" applyAlignment="1" applyProtection="1">
      <alignment horizontal="center" vertical="center"/>
      <protection hidden="1"/>
    </xf>
    <xf numFmtId="0" fontId="20" fillId="0" borderId="30" xfId="0" applyFont="1" applyBorder="1" applyAlignment="1" applyProtection="1">
      <alignment horizontal="center" vertical="center"/>
      <protection hidden="1"/>
    </xf>
    <xf numFmtId="0" fontId="20" fillId="0" borderId="10" xfId="0" applyFont="1" applyBorder="1" applyAlignment="1" applyProtection="1">
      <alignment horizontal="center"/>
      <protection hidden="1"/>
    </xf>
    <xf numFmtId="0" fontId="20" fillId="0" borderId="34" xfId="0" applyFont="1" applyBorder="1" applyAlignment="1" applyProtection="1">
      <alignment horizontal="center"/>
      <protection hidden="1"/>
    </xf>
    <xf numFmtId="0" fontId="25" fillId="33" borderId="20" xfId="0" applyFont="1" applyFill="1" applyBorder="1" applyAlignment="1" applyProtection="1">
      <alignment horizontal="center" vertical="center"/>
      <protection hidden="1"/>
    </xf>
    <xf numFmtId="0" fontId="25" fillId="33" borderId="21" xfId="0" applyFont="1" applyFill="1" applyBorder="1" applyAlignment="1" applyProtection="1">
      <alignment horizontal="center" vertical="center"/>
      <protection hidden="1"/>
    </xf>
    <xf numFmtId="0" fontId="25" fillId="33" borderId="22" xfId="0" applyFont="1" applyFill="1" applyBorder="1" applyAlignment="1" applyProtection="1">
      <alignment horizontal="center" vertical="center"/>
      <protection hidden="1"/>
    </xf>
    <xf numFmtId="0" fontId="24" fillId="38" borderId="17" xfId="0" applyFont="1" applyFill="1" applyBorder="1" applyAlignment="1" applyProtection="1">
      <alignment horizontal="center" vertical="center"/>
      <protection hidden="1"/>
    </xf>
    <xf numFmtId="0" fontId="24" fillId="38" borderId="18" xfId="0" applyFont="1" applyFill="1" applyBorder="1" applyAlignment="1" applyProtection="1">
      <alignment horizontal="center" vertical="center"/>
      <protection hidden="1"/>
    </xf>
    <xf numFmtId="0" fontId="24" fillId="38" borderId="19" xfId="0" applyFont="1" applyFill="1" applyBorder="1" applyAlignment="1" applyProtection="1">
      <alignment horizontal="center" vertical="center"/>
      <protection hidden="1"/>
    </xf>
    <xf numFmtId="0" fontId="24" fillId="37" borderId="17" xfId="0" applyFont="1" applyFill="1" applyBorder="1" applyAlignment="1" applyProtection="1">
      <alignment horizontal="center" vertical="center"/>
      <protection hidden="1"/>
    </xf>
    <xf numFmtId="0" fontId="24" fillId="37" borderId="18" xfId="0" applyFont="1" applyFill="1" applyBorder="1" applyAlignment="1" applyProtection="1">
      <alignment horizontal="center" vertical="center"/>
      <protection hidden="1"/>
    </xf>
    <xf numFmtId="0" fontId="24" fillId="37" borderId="19" xfId="0" applyFont="1" applyFill="1" applyBorder="1" applyAlignment="1" applyProtection="1">
      <alignment horizontal="center" vertical="center"/>
      <protection hidden="1"/>
    </xf>
    <xf numFmtId="0" fontId="24" fillId="36" borderId="17" xfId="0" applyFont="1" applyFill="1" applyBorder="1" applyAlignment="1" applyProtection="1">
      <alignment horizontal="center" vertical="center"/>
      <protection hidden="1"/>
    </xf>
    <xf numFmtId="0" fontId="24" fillId="36" borderId="18" xfId="0" applyFont="1" applyFill="1" applyBorder="1" applyAlignment="1" applyProtection="1">
      <alignment horizontal="center" vertical="center"/>
      <protection hidden="1"/>
    </xf>
    <xf numFmtId="0" fontId="24" fillId="36" borderId="19" xfId="0" applyFont="1" applyFill="1" applyBorder="1" applyAlignment="1" applyProtection="1">
      <alignment horizontal="center" vertical="center"/>
      <protection hidden="1"/>
    </xf>
    <xf numFmtId="0" fontId="28" fillId="0" borderId="0" xfId="0" applyFont="1" applyAlignment="1" applyProtection="1">
      <alignment horizontal="center" vertical="center"/>
      <protection hidden="1"/>
    </xf>
    <xf numFmtId="166" fontId="26" fillId="0" borderId="0" xfId="0" applyNumberFormat="1" applyFont="1" applyAlignment="1" applyProtection="1">
      <alignment horizontal="center"/>
      <protection hidden="1"/>
    </xf>
    <xf numFmtId="0" fontId="19" fillId="0" borderId="0" xfId="0" applyFont="1" applyAlignment="1" applyProtection="1">
      <alignment horizontal="center" vertical="center"/>
      <protection hidden="1"/>
    </xf>
    <xf numFmtId="0" fontId="0" fillId="33" borderId="0" xfId="0" applyFill="1" applyBorder="1" applyAlignment="1" applyProtection="1">
      <alignment horizontal="left" vertical="center"/>
      <protection hidden="1"/>
    </xf>
    <xf numFmtId="0" fontId="24" fillId="40" borderId="36" xfId="0" applyFont="1" applyFill="1" applyBorder="1" applyAlignment="1" applyProtection="1">
      <alignment horizontal="center" vertical="center"/>
      <protection hidden="1"/>
    </xf>
    <xf numFmtId="0" fontId="24" fillId="40" borderId="41" xfId="0" applyFont="1" applyFill="1" applyBorder="1" applyAlignment="1" applyProtection="1">
      <alignment horizontal="center" vertical="center"/>
      <protection hidden="1"/>
    </xf>
    <xf numFmtId="0" fontId="24" fillId="40" borderId="37" xfId="0" applyFont="1" applyFill="1" applyBorder="1" applyAlignment="1" applyProtection="1">
      <alignment horizontal="center" vertical="center"/>
      <protection hidden="1"/>
    </xf>
    <xf numFmtId="0" fontId="24" fillId="41" borderId="17" xfId="0" applyFont="1" applyFill="1" applyBorder="1" applyAlignment="1" applyProtection="1">
      <alignment horizontal="center" vertical="center"/>
      <protection hidden="1"/>
    </xf>
    <xf numFmtId="0" fontId="24" fillId="41" borderId="18" xfId="0" applyFont="1" applyFill="1" applyBorder="1" applyAlignment="1" applyProtection="1">
      <alignment horizontal="center" vertical="center"/>
      <protection hidden="1"/>
    </xf>
    <xf numFmtId="0" fontId="24" fillId="41" borderId="19" xfId="0" applyFont="1" applyFill="1" applyBorder="1" applyAlignment="1" applyProtection="1">
      <alignment horizontal="center" vertical="center"/>
      <protection hidden="1"/>
    </xf>
    <xf numFmtId="0" fontId="24" fillId="47" borderId="17" xfId="0" applyFont="1" applyFill="1" applyBorder="1" applyAlignment="1" applyProtection="1">
      <alignment horizontal="center" vertical="center"/>
      <protection hidden="1"/>
    </xf>
    <xf numFmtId="0" fontId="24" fillId="47" borderId="18" xfId="0" applyFont="1" applyFill="1" applyBorder="1" applyAlignment="1" applyProtection="1">
      <alignment horizontal="center" vertical="center"/>
      <protection hidden="1"/>
    </xf>
    <xf numFmtId="0" fontId="24" fillId="47" borderId="19" xfId="0" applyFont="1" applyFill="1" applyBorder="1" applyAlignment="1" applyProtection="1">
      <alignment horizontal="center" vertical="center"/>
      <protection hidden="1"/>
    </xf>
    <xf numFmtId="0" fontId="24" fillId="42" borderId="17" xfId="0" applyFont="1" applyFill="1" applyBorder="1" applyAlignment="1" applyProtection="1">
      <alignment horizontal="center" vertical="center"/>
      <protection hidden="1"/>
    </xf>
    <xf numFmtId="0" fontId="24" fillId="42" borderId="18" xfId="0" applyFont="1" applyFill="1" applyBorder="1" applyAlignment="1" applyProtection="1">
      <alignment horizontal="center" vertical="center"/>
      <protection hidden="1"/>
    </xf>
    <xf numFmtId="0" fontId="24" fillId="42" borderId="19" xfId="0" applyFont="1" applyFill="1" applyBorder="1" applyAlignment="1" applyProtection="1">
      <alignment horizontal="center" vertical="center"/>
      <protection hidden="1"/>
    </xf>
    <xf numFmtId="0" fontId="24" fillId="43" borderId="29" xfId="0" applyFont="1" applyFill="1" applyBorder="1" applyAlignment="1" applyProtection="1">
      <alignment horizontal="center" vertical="center"/>
      <protection hidden="1"/>
    </xf>
    <xf numFmtId="0" fontId="24" fillId="43" borderId="30" xfId="0" applyFont="1" applyFill="1" applyBorder="1" applyAlignment="1" applyProtection="1">
      <alignment horizontal="center" vertical="center"/>
      <protection hidden="1"/>
    </xf>
    <xf numFmtId="0" fontId="24" fillId="43" borderId="31" xfId="0" applyFont="1" applyFill="1" applyBorder="1" applyAlignment="1" applyProtection="1">
      <alignment horizontal="center" vertical="center"/>
      <protection hidden="1"/>
    </xf>
    <xf numFmtId="0" fontId="24" fillId="36" borderId="36" xfId="0" applyFont="1" applyFill="1" applyBorder="1" applyAlignment="1" applyProtection="1">
      <alignment horizontal="center" vertical="center"/>
      <protection hidden="1"/>
    </xf>
    <xf numFmtId="0" fontId="24" fillId="36" borderId="41" xfId="0" applyFont="1" applyFill="1" applyBorder="1" applyAlignment="1" applyProtection="1">
      <alignment horizontal="center" vertical="center"/>
      <protection hidden="1"/>
    </xf>
    <xf numFmtId="0" fontId="24" fillId="36" borderId="37" xfId="0" applyFont="1" applyFill="1" applyBorder="1" applyAlignment="1" applyProtection="1">
      <alignment horizontal="center" vertical="center"/>
      <protection hidden="1"/>
    </xf>
    <xf numFmtId="0" fontId="24" fillId="37" borderId="36" xfId="0" applyFont="1" applyFill="1" applyBorder="1" applyAlignment="1" applyProtection="1">
      <alignment horizontal="center" vertical="center"/>
      <protection hidden="1"/>
    </xf>
    <xf numFmtId="0" fontId="24" fillId="37" borderId="41" xfId="0" applyFont="1" applyFill="1" applyBorder="1" applyAlignment="1" applyProtection="1">
      <alignment horizontal="center" vertical="center"/>
      <protection hidden="1"/>
    </xf>
    <xf numFmtId="0" fontId="24" fillId="37" borderId="37" xfId="0" applyFont="1" applyFill="1" applyBorder="1" applyAlignment="1" applyProtection="1">
      <alignment horizontal="center" vertical="center"/>
      <protection hidden="1"/>
    </xf>
    <xf numFmtId="0" fontId="24" fillId="38" borderId="36" xfId="0" applyFont="1" applyFill="1" applyBorder="1" applyAlignment="1" applyProtection="1">
      <alignment horizontal="center" vertical="center"/>
      <protection hidden="1"/>
    </xf>
    <xf numFmtId="0" fontId="24" fillId="38" borderId="41" xfId="0" applyFont="1" applyFill="1" applyBorder="1" applyAlignment="1" applyProtection="1">
      <alignment horizontal="center" vertical="center"/>
      <protection hidden="1"/>
    </xf>
    <xf numFmtId="0" fontId="24" fillId="38" borderId="37" xfId="0" applyFont="1" applyFill="1" applyBorder="1" applyAlignment="1" applyProtection="1">
      <alignment horizontal="center" vertical="center"/>
      <protection hidden="1"/>
    </xf>
    <xf numFmtId="0" fontId="31" fillId="33" borderId="0" xfId="0" applyFont="1" applyFill="1" applyBorder="1" applyAlignment="1" applyProtection="1">
      <alignment horizontal="right" vertical="center"/>
      <protection hidden="1"/>
    </xf>
    <xf numFmtId="0" fontId="23" fillId="0" borderId="33" xfId="0" applyFont="1" applyFill="1" applyBorder="1" applyAlignment="1" applyProtection="1">
      <alignment horizontal="center"/>
      <protection hidden="1"/>
    </xf>
    <xf numFmtId="0" fontId="23" fillId="0" borderId="34" xfId="0" applyFont="1" applyFill="1" applyBorder="1" applyAlignment="1" applyProtection="1">
      <alignment horizontal="center"/>
      <protection hidden="1"/>
    </xf>
    <xf numFmtId="0" fontId="23" fillId="0" borderId="35" xfId="0" applyFont="1" applyFill="1" applyBorder="1" applyAlignment="1" applyProtection="1">
      <alignment horizontal="center"/>
      <protection hidden="1"/>
    </xf>
    <xf numFmtId="0" fontId="33" fillId="0" borderId="0" xfId="0" applyFont="1" applyAlignment="1" applyProtection="1">
      <alignment horizontal="center"/>
      <protection hidden="1"/>
    </xf>
    <xf numFmtId="0" fontId="35" fillId="0" borderId="0" xfId="0" applyFont="1" applyAlignment="1" applyProtection="1">
      <alignment horizontal="center"/>
      <protection hidden="1"/>
    </xf>
    <xf numFmtId="0" fontId="25" fillId="0" borderId="0" xfId="0" applyFont="1" applyAlignment="1" applyProtection="1">
      <alignment horizontal="center" vertical="center"/>
      <protection hidden="1"/>
    </xf>
    <xf numFmtId="0" fontId="34" fillId="0" borderId="0" xfId="0" applyFont="1" applyAlignment="1" applyProtection="1">
      <alignment horizontal="center" vertical="center"/>
      <protection hidden="1"/>
    </xf>
    <xf numFmtId="0" fontId="37" fillId="0" borderId="0" xfId="0" applyFont="1" applyAlignment="1" applyProtection="1">
      <alignment horizontal="center"/>
      <protection hidden="1"/>
    </xf>
    <xf numFmtId="0" fontId="24" fillId="51" borderId="17" xfId="0" applyFont="1" applyFill="1" applyBorder="1" applyAlignment="1" applyProtection="1">
      <alignment horizontal="center" vertical="center"/>
      <protection hidden="1"/>
    </xf>
    <xf numFmtId="0" fontId="24" fillId="51" borderId="18" xfId="0" applyFont="1" applyFill="1" applyBorder="1" applyAlignment="1" applyProtection="1">
      <alignment horizontal="center" vertical="center"/>
      <protection hidden="1"/>
    </xf>
    <xf numFmtId="0" fontId="24" fillId="51" borderId="19" xfId="0" applyFont="1" applyFill="1" applyBorder="1" applyAlignment="1" applyProtection="1">
      <alignment horizontal="center" vertical="center"/>
      <protection hidden="1"/>
    </xf>
    <xf numFmtId="0" fontId="24" fillId="40" borderId="29" xfId="0" applyFont="1" applyFill="1" applyBorder="1" applyAlignment="1" applyProtection="1">
      <alignment horizontal="center" vertical="center"/>
      <protection hidden="1"/>
    </xf>
    <xf numFmtId="0" fontId="24" fillId="40" borderId="30" xfId="0" applyFont="1" applyFill="1" applyBorder="1" applyAlignment="1" applyProtection="1">
      <alignment horizontal="center" vertical="center"/>
      <protection hidden="1"/>
    </xf>
    <xf numFmtId="0" fontId="24" fillId="40" borderId="31" xfId="0" applyFont="1" applyFill="1" applyBorder="1" applyAlignment="1" applyProtection="1">
      <alignment horizontal="center" vertical="center"/>
      <protection hidden="1"/>
    </xf>
    <xf numFmtId="0" fontId="25" fillId="33" borderId="20" xfId="0" applyFont="1" applyFill="1" applyBorder="1" applyAlignment="1" applyProtection="1">
      <alignment horizontal="center"/>
      <protection hidden="1"/>
    </xf>
    <xf numFmtId="0" fontId="25" fillId="33" borderId="21" xfId="0" applyFont="1" applyFill="1" applyBorder="1" applyAlignment="1" applyProtection="1">
      <alignment horizontal="center"/>
      <protection hidden="1"/>
    </xf>
    <xf numFmtId="0" fontId="25" fillId="33" borderId="22" xfId="0" applyFont="1" applyFill="1" applyBorder="1" applyAlignment="1" applyProtection="1">
      <alignment horizontal="center"/>
      <protection hidden="1"/>
    </xf>
    <xf numFmtId="0" fontId="25" fillId="33" borderId="23" xfId="0" applyFont="1" applyFill="1" applyBorder="1" applyAlignment="1" applyProtection="1">
      <alignment horizontal="center"/>
      <protection hidden="1"/>
    </xf>
    <xf numFmtId="0" fontId="25" fillId="33" borderId="24" xfId="0" applyFont="1" applyFill="1" applyBorder="1" applyAlignment="1" applyProtection="1">
      <alignment horizontal="center"/>
      <protection hidden="1"/>
    </xf>
    <xf numFmtId="0" fontId="25" fillId="33" borderId="25" xfId="0" applyFont="1" applyFill="1" applyBorder="1" applyAlignment="1" applyProtection="1">
      <alignment horizontal="center"/>
      <protection hidden="1"/>
    </xf>
    <xf numFmtId="0" fontId="24" fillId="38" borderId="52" xfId="0" applyFont="1" applyFill="1" applyBorder="1" applyAlignment="1" applyProtection="1">
      <alignment horizontal="center" vertical="center"/>
      <protection hidden="1"/>
    </xf>
    <xf numFmtId="0" fontId="24" fillId="38" borderId="32" xfId="0" applyFont="1" applyFill="1" applyBorder="1" applyAlignment="1" applyProtection="1">
      <alignment horizontal="center" vertical="center"/>
      <protection hidden="1"/>
    </xf>
    <xf numFmtId="0" fontId="24" fillId="38" borderId="53" xfId="0" applyFont="1" applyFill="1" applyBorder="1" applyAlignment="1" applyProtection="1">
      <alignment horizontal="center" vertical="center"/>
      <protection hidden="1"/>
    </xf>
    <xf numFmtId="0" fontId="24" fillId="37" borderId="52" xfId="0" applyFont="1" applyFill="1" applyBorder="1" applyAlignment="1" applyProtection="1">
      <alignment horizontal="center" vertical="center"/>
      <protection hidden="1"/>
    </xf>
    <xf numFmtId="0" fontId="24" fillId="37" borderId="32" xfId="0" applyFont="1" applyFill="1" applyBorder="1" applyAlignment="1" applyProtection="1">
      <alignment horizontal="center" vertical="center"/>
      <protection hidden="1"/>
    </xf>
    <xf numFmtId="0" fontId="24" fillId="37" borderId="53" xfId="0" applyFont="1" applyFill="1" applyBorder="1" applyAlignment="1" applyProtection="1">
      <alignment horizontal="center" vertical="center"/>
      <protection hidden="1"/>
    </xf>
    <xf numFmtId="0" fontId="24" fillId="36" borderId="52" xfId="0" applyFont="1" applyFill="1" applyBorder="1" applyAlignment="1" applyProtection="1">
      <alignment horizontal="center" vertical="center"/>
      <protection hidden="1"/>
    </xf>
    <xf numFmtId="0" fontId="24" fillId="36" borderId="32" xfId="0" applyFont="1" applyFill="1" applyBorder="1" applyAlignment="1" applyProtection="1">
      <alignment horizontal="center" vertical="center"/>
      <protection hidden="1"/>
    </xf>
    <xf numFmtId="0" fontId="24" fillId="36" borderId="53" xfId="0" applyFont="1" applyFill="1" applyBorder="1" applyAlignment="1" applyProtection="1">
      <alignment horizontal="center" vertical="center"/>
      <protection hidden="1"/>
    </xf>
    <xf numFmtId="0" fontId="24" fillId="51" borderId="23" xfId="0" applyFont="1" applyFill="1" applyBorder="1" applyAlignment="1" applyProtection="1">
      <alignment horizontal="center" vertical="center"/>
      <protection hidden="1"/>
    </xf>
    <xf numFmtId="0" fontId="24" fillId="51" borderId="24" xfId="0" applyFont="1" applyFill="1" applyBorder="1" applyAlignment="1" applyProtection="1">
      <alignment horizontal="center" vertical="center"/>
      <protection hidden="1"/>
    </xf>
    <xf numFmtId="0" fontId="24" fillId="51" borderId="25" xfId="0" applyFont="1" applyFill="1" applyBorder="1" applyAlignment="1" applyProtection="1">
      <alignment horizontal="center" vertical="center"/>
      <protection hidden="1"/>
    </xf>
    <xf numFmtId="0" fontId="24" fillId="40" borderId="23" xfId="0" applyFont="1" applyFill="1" applyBorder="1" applyAlignment="1" applyProtection="1">
      <alignment horizontal="center" vertical="center"/>
      <protection hidden="1"/>
    </xf>
    <xf numFmtId="0" fontId="24" fillId="40" borderId="24" xfId="0" applyFont="1" applyFill="1" applyBorder="1" applyAlignment="1" applyProtection="1">
      <alignment horizontal="center" vertical="center"/>
      <protection hidden="1"/>
    </xf>
    <xf numFmtId="0" fontId="24" fillId="40" borderId="25" xfId="0" applyFont="1" applyFill="1" applyBorder="1" applyAlignment="1" applyProtection="1">
      <alignment horizontal="center" vertical="center"/>
      <protection hidden="1"/>
    </xf>
    <xf numFmtId="0" fontId="62" fillId="0" borderId="0" xfId="43" applyFont="1" applyAlignment="1">
      <alignment horizontal="center" vertical="center"/>
    </xf>
    <xf numFmtId="167" fontId="30" fillId="0" borderId="0" xfId="43" applyNumberFormat="1" applyFont="1" applyAlignment="1">
      <alignment horizontal="center"/>
    </xf>
    <xf numFmtId="0" fontId="41" fillId="46" borderId="22" xfId="43" applyFont="1" applyFill="1" applyBorder="1" applyAlignment="1">
      <alignment horizontal="center" vertical="center"/>
    </xf>
    <xf numFmtId="0" fontId="41" fillId="46" borderId="147" xfId="43" applyFont="1" applyFill="1" applyBorder="1" applyAlignment="1">
      <alignment horizontal="center" vertical="center"/>
    </xf>
    <xf numFmtId="0" fontId="41" fillId="46" borderId="58" xfId="43" applyFont="1" applyFill="1" applyBorder="1" applyAlignment="1">
      <alignment horizontal="center" vertical="center"/>
    </xf>
    <xf numFmtId="0" fontId="41" fillId="46" borderId="60" xfId="43" applyFont="1" applyFill="1" applyBorder="1" applyAlignment="1">
      <alignment horizontal="center" vertical="center"/>
    </xf>
    <xf numFmtId="0" fontId="41" fillId="46" borderId="17" xfId="43" applyFont="1" applyFill="1" applyBorder="1" applyAlignment="1">
      <alignment horizontal="center"/>
    </xf>
    <xf numFmtId="0" fontId="41" fillId="46" borderId="18" xfId="43" applyFont="1" applyFill="1" applyBorder="1" applyAlignment="1">
      <alignment horizontal="center"/>
    </xf>
    <xf numFmtId="0" fontId="41" fillId="46" borderId="19" xfId="43" applyFont="1" applyFill="1" applyBorder="1" applyAlignment="1">
      <alignment horizontal="center"/>
    </xf>
    <xf numFmtId="0" fontId="41" fillId="46" borderId="21" xfId="43" applyFont="1" applyFill="1" applyBorder="1" applyAlignment="1">
      <alignment horizontal="center"/>
    </xf>
    <xf numFmtId="0" fontId="41" fillId="46" borderId="22" xfId="43" applyFont="1" applyFill="1" applyBorder="1" applyAlignment="1">
      <alignment horizontal="center"/>
    </xf>
    <xf numFmtId="0" fontId="41" fillId="46" borderId="20" xfId="43" applyFont="1" applyFill="1" applyBorder="1" applyAlignment="1">
      <alignment horizontal="center"/>
    </xf>
    <xf numFmtId="0" fontId="41" fillId="46" borderId="36" xfId="43" applyFont="1" applyFill="1" applyBorder="1" applyAlignment="1">
      <alignment horizontal="center"/>
    </xf>
    <xf numFmtId="0" fontId="41" fillId="46" borderId="41" xfId="43" applyFont="1" applyFill="1" applyBorder="1" applyAlignment="1">
      <alignment horizontal="center"/>
    </xf>
    <xf numFmtId="0" fontId="41" fillId="46" borderId="37" xfId="43" applyFont="1" applyFill="1" applyBorder="1" applyAlignment="1">
      <alignment horizontal="center"/>
    </xf>
    <xf numFmtId="0" fontId="50" fillId="44" borderId="144" xfId="43" applyFont="1" applyFill="1" applyBorder="1" applyAlignment="1">
      <alignment horizontal="center" vertical="center" textRotation="90"/>
    </xf>
    <xf numFmtId="0" fontId="50" fillId="44" borderId="145" xfId="43" applyFont="1" applyFill="1" applyBorder="1" applyAlignment="1">
      <alignment horizontal="center" vertical="center" textRotation="90"/>
    </xf>
    <xf numFmtId="0" fontId="50" fillId="44" borderId="140" xfId="43" applyFont="1" applyFill="1" applyBorder="1" applyAlignment="1">
      <alignment horizontal="center" vertical="center" textRotation="90"/>
    </xf>
    <xf numFmtId="0" fontId="32" fillId="53" borderId="144" xfId="43" applyFont="1" applyFill="1" applyBorder="1" applyAlignment="1">
      <alignment horizontal="center" vertical="center" textRotation="90"/>
    </xf>
    <xf numFmtId="0" fontId="32" fillId="53" borderId="145" xfId="43" applyFont="1" applyFill="1" applyBorder="1" applyAlignment="1">
      <alignment horizontal="center" vertical="center" textRotation="90"/>
    </xf>
    <xf numFmtId="0" fontId="32" fillId="53" borderId="140" xfId="43" applyFont="1" applyFill="1" applyBorder="1" applyAlignment="1">
      <alignment horizontal="center" vertical="center" textRotation="90"/>
    </xf>
    <xf numFmtId="0" fontId="51" fillId="46" borderId="20" xfId="43" applyFont="1" applyFill="1" applyBorder="1" applyAlignment="1">
      <alignment horizontal="center"/>
    </xf>
    <xf numFmtId="0" fontId="51" fillId="46" borderId="56" xfId="43" applyFont="1" applyFill="1" applyBorder="1" applyAlignment="1">
      <alignment horizontal="center"/>
    </xf>
    <xf numFmtId="0" fontId="40" fillId="0" borderId="29" xfId="43" applyFont="1" applyBorder="1" applyAlignment="1">
      <alignment horizontal="center"/>
    </xf>
    <xf numFmtId="0" fontId="40" fillId="0" borderId="31" xfId="43" applyFont="1" applyBorder="1" applyAlignment="1">
      <alignment horizontal="center"/>
    </xf>
    <xf numFmtId="0" fontId="41" fillId="46" borderId="59" xfId="43" applyFont="1" applyFill="1" applyBorder="1" applyAlignment="1">
      <alignment horizontal="center" vertical="center"/>
    </xf>
    <xf numFmtId="0" fontId="32" fillId="41" borderId="141" xfId="43" applyFont="1" applyFill="1" applyBorder="1" applyAlignment="1">
      <alignment horizontal="center" vertical="center" textRotation="90"/>
    </xf>
    <xf numFmtId="0" fontId="32" fillId="41" borderId="149" xfId="43" applyFont="1" applyFill="1" applyBorder="1" applyAlignment="1">
      <alignment horizontal="center" vertical="center" textRotation="90"/>
    </xf>
    <xf numFmtId="0" fontId="32" fillId="41" borderId="142" xfId="43" applyFont="1" applyFill="1" applyBorder="1" applyAlignment="1">
      <alignment horizontal="center" vertical="center" textRotation="90"/>
    </xf>
    <xf numFmtId="0" fontId="32" fillId="41" borderId="150" xfId="43" applyFont="1" applyFill="1" applyBorder="1" applyAlignment="1">
      <alignment horizontal="center" vertical="center" textRotation="90"/>
    </xf>
    <xf numFmtId="0" fontId="32" fillId="41" borderId="143" xfId="43" applyFont="1" applyFill="1" applyBorder="1" applyAlignment="1">
      <alignment horizontal="center" vertical="center" textRotation="90"/>
    </xf>
    <xf numFmtId="0" fontId="32" fillId="34" borderId="101" xfId="43" applyFont="1" applyFill="1" applyBorder="1" applyAlignment="1">
      <alignment horizontal="center" vertical="center" textRotation="90"/>
    </xf>
    <xf numFmtId="0" fontId="32" fillId="34" borderId="102" xfId="43" applyFont="1" applyFill="1" applyBorder="1" applyAlignment="1">
      <alignment horizontal="center" vertical="center" textRotation="90"/>
    </xf>
    <xf numFmtId="0" fontId="32" fillId="34" borderId="103" xfId="43" applyFont="1" applyFill="1" applyBorder="1" applyAlignment="1">
      <alignment horizontal="center" vertical="center" textRotation="90"/>
    </xf>
    <xf numFmtId="0" fontId="32" fillId="36" borderId="101" xfId="43" applyFont="1" applyFill="1" applyBorder="1" applyAlignment="1">
      <alignment horizontal="center" vertical="center" textRotation="90"/>
    </xf>
    <xf numFmtId="0" fontId="32" fillId="36" borderId="102" xfId="43" applyFont="1" applyFill="1" applyBorder="1" applyAlignment="1">
      <alignment horizontal="center" vertical="center" textRotation="90"/>
    </xf>
    <xf numFmtId="0" fontId="32" fillId="36" borderId="103" xfId="43" applyFont="1" applyFill="1" applyBorder="1" applyAlignment="1">
      <alignment horizontal="center" vertical="center" textRotation="90"/>
    </xf>
    <xf numFmtId="0" fontId="41" fillId="46" borderId="16" xfId="43" applyFont="1" applyFill="1" applyBorder="1" applyAlignment="1">
      <alignment horizontal="center" vertical="center"/>
    </xf>
    <xf numFmtId="0" fontId="40" fillId="0" borderId="52" xfId="43" applyFont="1" applyBorder="1" applyAlignment="1">
      <alignment horizontal="center"/>
    </xf>
    <xf numFmtId="0" fontId="40" fillId="0" borderId="53" xfId="43" applyFont="1" applyBorder="1" applyAlignment="1">
      <alignment horizontal="center"/>
    </xf>
    <xf numFmtId="0" fontId="67" fillId="36" borderId="104" xfId="43" applyFont="1" applyFill="1" applyBorder="1" applyAlignment="1">
      <alignment horizontal="center" vertical="center" textRotation="90"/>
    </xf>
    <xf numFmtId="0" fontId="67" fillId="36" borderId="105" xfId="43" applyFont="1" applyFill="1" applyBorder="1" applyAlignment="1">
      <alignment horizontal="center" vertical="center" textRotation="90"/>
    </xf>
    <xf numFmtId="0" fontId="67" fillId="36" borderId="106" xfId="43" applyFont="1" applyFill="1" applyBorder="1" applyAlignment="1">
      <alignment horizontal="center" vertical="center" textRotation="90"/>
    </xf>
    <xf numFmtId="0" fontId="45" fillId="46" borderId="117" xfId="43" applyFont="1" applyFill="1" applyBorder="1" applyAlignment="1">
      <alignment horizontal="center" vertical="center"/>
    </xf>
    <xf numFmtId="0" fontId="45" fillId="46" borderId="118" xfId="43" applyFont="1" applyFill="1" applyBorder="1" applyAlignment="1">
      <alignment horizontal="center" vertical="center"/>
    </xf>
    <xf numFmtId="0" fontId="67" fillId="44" borderId="123" xfId="43" applyFont="1" applyFill="1" applyBorder="1" applyAlignment="1">
      <alignment horizontal="center" vertical="center" textRotation="90"/>
    </xf>
    <xf numFmtId="0" fontId="67" fillId="44" borderId="131" xfId="43" applyFont="1" applyFill="1" applyBorder="1" applyAlignment="1">
      <alignment horizontal="center" vertical="center" textRotation="90"/>
    </xf>
    <xf numFmtId="0" fontId="67" fillId="44" borderId="120" xfId="43" applyFont="1" applyFill="1" applyBorder="1" applyAlignment="1">
      <alignment horizontal="center" vertical="center" textRotation="90"/>
    </xf>
    <xf numFmtId="0" fontId="67" fillId="44" borderId="122" xfId="43" applyFont="1" applyFill="1" applyBorder="1" applyAlignment="1">
      <alignment horizontal="center" vertical="center" textRotation="90"/>
    </xf>
    <xf numFmtId="0" fontId="41" fillId="46" borderId="94" xfId="43" applyFont="1" applyFill="1" applyBorder="1" applyAlignment="1">
      <alignment horizontal="center" vertical="center"/>
    </xf>
    <xf numFmtId="0" fontId="67" fillId="34" borderId="101" xfId="43" applyFont="1" applyFill="1" applyBorder="1" applyAlignment="1">
      <alignment horizontal="center" vertical="center" textRotation="90"/>
    </xf>
    <xf numFmtId="0" fontId="67" fillId="34" borderId="102" xfId="43" applyFont="1" applyFill="1" applyBorder="1" applyAlignment="1">
      <alignment horizontal="center" vertical="center" textRotation="90"/>
    </xf>
    <xf numFmtId="0" fontId="67" fillId="34" borderId="103" xfId="43" applyFont="1" applyFill="1" applyBorder="1" applyAlignment="1">
      <alignment horizontal="center" vertical="center" textRotation="90"/>
    </xf>
    <xf numFmtId="0" fontId="71" fillId="46" borderId="58" xfId="43" applyFont="1" applyFill="1" applyBorder="1" applyAlignment="1">
      <alignment horizontal="center" vertical="center"/>
    </xf>
    <xf numFmtId="0" fontId="71" fillId="46" borderId="60" xfId="43" applyFont="1" applyFill="1" applyBorder="1" applyAlignment="1">
      <alignment horizontal="center" vertical="center"/>
    </xf>
    <xf numFmtId="0" fontId="41" fillId="46" borderId="20" xfId="43" applyFont="1" applyFill="1" applyBorder="1" applyAlignment="1">
      <alignment horizontal="center" vertical="center"/>
    </xf>
    <xf numFmtId="0" fontId="41" fillId="46" borderId="15" xfId="43" applyFont="1" applyFill="1" applyBorder="1" applyAlignment="1">
      <alignment horizontal="center" vertical="center"/>
    </xf>
    <xf numFmtId="0" fontId="69" fillId="54" borderId="41" xfId="43" applyFont="1" applyFill="1" applyBorder="1" applyAlignment="1">
      <alignment horizontal="center"/>
    </xf>
    <xf numFmtId="167" fontId="68" fillId="53" borderId="41" xfId="43" applyNumberFormat="1" applyFont="1" applyFill="1" applyBorder="1" applyAlignment="1">
      <alignment horizontal="center"/>
    </xf>
    <xf numFmtId="0" fontId="59" fillId="0" borderId="0" xfId="0" applyFont="1" applyAlignment="1">
      <alignment horizontal="center" vertical="center"/>
    </xf>
    <xf numFmtId="0" fontId="74" fillId="0" borderId="17" xfId="0" applyFont="1" applyFill="1" applyBorder="1" applyAlignment="1">
      <alignment horizontal="center" vertical="center"/>
    </xf>
    <xf numFmtId="0" fontId="74" fillId="0" borderId="52" xfId="0" applyFont="1" applyFill="1" applyBorder="1" applyAlignment="1">
      <alignment horizontal="center" vertical="center"/>
    </xf>
    <xf numFmtId="0" fontId="74" fillId="0" borderId="0" xfId="0" applyFont="1" applyFill="1" applyBorder="1" applyAlignment="1">
      <alignment horizontal="center"/>
    </xf>
    <xf numFmtId="0" fontId="72" fillId="0" borderId="36" xfId="0" applyFont="1" applyBorder="1" applyAlignment="1">
      <alignment horizontal="center" vertical="center"/>
    </xf>
    <xf numFmtId="0" fontId="72" fillId="0" borderId="41" xfId="0" applyFont="1" applyBorder="1" applyAlignment="1">
      <alignment horizontal="center" vertical="center"/>
    </xf>
    <xf numFmtId="165" fontId="72" fillId="0" borderId="36" xfId="0" applyNumberFormat="1" applyFont="1" applyBorder="1" applyAlignment="1">
      <alignment horizontal="center" vertical="center"/>
    </xf>
    <xf numFmtId="165" fontId="72" fillId="0" borderId="37" xfId="0" applyNumberFormat="1" applyFont="1" applyBorder="1" applyAlignment="1">
      <alignment horizontal="center" vertical="center"/>
    </xf>
    <xf numFmtId="0" fontId="74" fillId="0" borderId="39" xfId="0" applyFont="1" applyFill="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4C7A8E08-522B-4E30-AE9A-DF8C5A8165FD}"/>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7">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FFC000"/>
        </patternFill>
      </fill>
    </dxf>
    <dxf>
      <font>
        <color theme="0"/>
      </font>
      <fill>
        <patternFill>
          <bgColor rgb="FFFFC000"/>
        </patternFill>
      </fill>
    </dxf>
    <dxf>
      <font>
        <color theme="0"/>
      </font>
      <fill>
        <patternFill>
          <bgColor rgb="FFFFC000"/>
        </patternFill>
      </fill>
    </dxf>
    <dxf>
      <font>
        <color theme="0"/>
      </font>
      <fill>
        <patternFill>
          <bgColor rgb="FFFFC000"/>
        </patternFill>
      </fill>
    </dxf>
    <dxf>
      <font>
        <color theme="0"/>
      </font>
      <fill>
        <patternFill>
          <bgColor rgb="FFFFC000"/>
        </patternFill>
      </fill>
    </dxf>
    <dxf>
      <font>
        <color theme="0"/>
      </font>
      <fill>
        <patternFill>
          <bgColor rgb="FFFFC000"/>
        </patternFill>
      </fill>
    </dxf>
    <dxf>
      <font>
        <color theme="0"/>
      </font>
      <fill>
        <patternFill>
          <bgColor rgb="FFFFC000"/>
        </patternFill>
      </fill>
    </dxf>
    <dxf>
      <font>
        <color theme="0"/>
      </font>
      <fill>
        <patternFill>
          <bgColor rgb="FFFFC000"/>
        </patternFill>
      </fill>
    </dxf>
    <dxf>
      <fill>
        <patternFill>
          <bgColor theme="5" tint="0.59996337778862885"/>
        </patternFill>
      </fill>
    </dxf>
    <dxf>
      <fill>
        <patternFill>
          <bgColor theme="7" tint="0.79998168889431442"/>
        </patternFill>
      </fill>
    </dxf>
    <dxf>
      <fill>
        <patternFill>
          <bgColor theme="9" tint="0.59996337778862885"/>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5700"/>
      </font>
      <fill>
        <patternFill>
          <bgColor rgb="FFFFEB9C"/>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0"/>
        <color auto="1"/>
        <name val="Times New Roman"/>
        <scheme val="none"/>
      </font>
      <alignment horizontal="center" vertical="center"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Calibri"/>
        <family val="2"/>
        <scheme val="minor"/>
      </font>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protection locked="1" hidden="1"/>
    </dxf>
    <dxf>
      <font>
        <b val="0"/>
        <i val="0"/>
        <strike val="0"/>
        <condense val="0"/>
        <extend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protection locked="1" hidden="1"/>
    </dxf>
    <dxf>
      <border outline="0">
        <top style="medium">
          <color indexed="64"/>
        </top>
      </border>
    </dxf>
    <dxf>
      <font>
        <b val="0"/>
        <i val="0"/>
        <strike val="0"/>
        <condense val="0"/>
        <extend val="0"/>
        <outline val="0"/>
        <shadow val="0"/>
        <u val="none"/>
        <vertAlign val="baseline"/>
        <sz val="12"/>
        <color theme="1"/>
        <name val="Calibri"/>
        <family val="2"/>
        <scheme val="minor"/>
      </font>
      <protection locked="1" hidden="1"/>
    </dxf>
    <dxf>
      <font>
        <b/>
        <i val="0"/>
        <strike val="0"/>
        <condense val="0"/>
        <extend val="0"/>
        <outline val="0"/>
        <shadow val="0"/>
        <u val="none"/>
        <vertAlign val="baseline"/>
        <sz val="14"/>
        <color theme="1"/>
        <name val="Calibri"/>
        <family val="2"/>
        <scheme val="minor"/>
      </font>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2"/>
        <color theme="1"/>
        <name val="Calibri"/>
        <family val="2"/>
        <scheme val="minor"/>
      </font>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protection locked="1" hidden="1"/>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protection locked="1" hidden="1"/>
    </dxf>
    <dxf>
      <border outline="0">
        <top style="medium">
          <color indexed="64"/>
        </top>
      </border>
    </dxf>
    <dxf>
      <font>
        <b val="0"/>
        <i val="0"/>
        <strike val="0"/>
        <condense val="0"/>
        <extend val="0"/>
        <outline val="0"/>
        <shadow val="0"/>
        <u val="none"/>
        <vertAlign val="baseline"/>
        <sz val="12"/>
        <color theme="1"/>
        <name val="Calibri"/>
        <family val="2"/>
        <scheme val="minor"/>
      </font>
      <protection locked="1" hidden="1"/>
    </dxf>
    <dxf>
      <font>
        <b/>
        <i val="0"/>
        <strike val="0"/>
        <condense val="0"/>
        <extend val="0"/>
        <outline val="0"/>
        <shadow val="0"/>
        <u val="none"/>
        <vertAlign val="baseline"/>
        <sz val="14"/>
        <color theme="1"/>
        <name val="Calibri"/>
        <family val="2"/>
        <scheme val="minor"/>
      </font>
      <border diagonalUp="0" diagonalDown="0" outline="0">
        <left style="thin">
          <color indexed="64"/>
        </left>
        <right style="thin">
          <color indexed="64"/>
        </right>
        <top/>
        <bottom/>
      </border>
      <protection locked="1" hidden="1"/>
    </dxf>
    <dxf>
      <protection locked="1" hidden="1"/>
    </dxf>
    <dxf>
      <protection locked="1" hidden="1"/>
    </dxf>
    <dxf>
      <protection locked="1" hidden="1"/>
    </dxf>
    <dxf>
      <numFmt numFmtId="0" formatCode="General"/>
      <protection locked="1" hidden="1"/>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general" vertical="bottom" textRotation="0" wrapText="0" indent="0" justifyLastLine="0" shrinkToFit="0" readingOrder="0"/>
      <protection locked="1" hidden="1"/>
    </dxf>
    <dxf>
      <protection locked="1" hidden="1"/>
    </dxf>
    <dxf>
      <border outline="0">
        <top style="medium">
          <color indexed="64"/>
        </top>
      </border>
    </dxf>
    <dxf>
      <protection locked="1" hidden="1"/>
    </dxf>
    <dxf>
      <font>
        <b/>
        <i val="0"/>
        <strike val="0"/>
        <condense val="0"/>
        <extend val="0"/>
        <outline val="0"/>
        <shadow val="0"/>
        <u val="none"/>
        <vertAlign val="baseline"/>
        <sz val="14"/>
        <color theme="1"/>
        <name val="Calibri"/>
        <family val="2"/>
        <scheme val="minor"/>
      </font>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2"/>
        <color theme="1"/>
        <name val="Calibri"/>
        <family val="2"/>
        <scheme val="minor"/>
      </font>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protection locked="1" hidden="1"/>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protection locked="1" hidden="1"/>
    </dxf>
    <dxf>
      <border outline="0">
        <left style="medium">
          <color indexed="64"/>
        </left>
        <right style="medium">
          <color indexed="64"/>
        </right>
        <top style="medium">
          <color indexed="64"/>
        </top>
      </border>
    </dxf>
    <dxf>
      <font>
        <b val="0"/>
        <i val="0"/>
        <strike val="0"/>
        <condense val="0"/>
        <extend val="0"/>
        <outline val="0"/>
        <shadow val="0"/>
        <u val="none"/>
        <vertAlign val="baseline"/>
        <sz val="12"/>
        <color theme="1"/>
        <name val="Calibri"/>
        <family val="2"/>
        <scheme val="minor"/>
      </font>
      <protection locked="1" hidden="1"/>
    </dxf>
    <dxf>
      <font>
        <b/>
        <i val="0"/>
        <strike val="0"/>
        <condense val="0"/>
        <extend val="0"/>
        <outline val="0"/>
        <shadow val="0"/>
        <u val="none"/>
        <vertAlign val="baseline"/>
        <sz val="14"/>
        <color theme="1"/>
        <name val="Calibri"/>
        <family val="2"/>
        <scheme val="minor"/>
      </font>
      <border diagonalUp="0" diagonalDown="0" outline="0">
        <left style="thin">
          <color indexed="64"/>
        </left>
        <right style="thin">
          <color indexed="64"/>
        </right>
        <top/>
        <bottom/>
      </border>
      <protection locked="1" hidden="1"/>
    </dxf>
    <dxf>
      <font>
        <b val="0"/>
        <i val="0"/>
        <strike val="0"/>
        <condense val="0"/>
        <extend val="0"/>
        <outline val="0"/>
        <shadow val="0"/>
        <u val="none"/>
        <vertAlign val="baseline"/>
        <sz val="12"/>
        <color theme="1"/>
        <name val="Calibri"/>
        <family val="2"/>
        <scheme val="minor"/>
      </font>
      <protection locked="1" hidden="1"/>
    </dxf>
    <dxf>
      <font>
        <b val="0"/>
        <i val="0"/>
        <strike val="0"/>
        <condense val="0"/>
        <extend val="0"/>
        <outline val="0"/>
        <shadow val="0"/>
        <u val="none"/>
        <vertAlign val="baseline"/>
        <sz val="12"/>
        <color theme="1"/>
        <name val="Calibri"/>
        <family val="2"/>
        <scheme val="minor"/>
      </font>
      <protection locked="1" hidden="1"/>
    </dxf>
    <dxf>
      <font>
        <b val="0"/>
        <i val="0"/>
        <strike val="0"/>
        <condense val="0"/>
        <extend val="0"/>
        <outline val="0"/>
        <shadow val="0"/>
        <u val="none"/>
        <vertAlign val="baseline"/>
        <sz val="12"/>
        <color theme="1"/>
        <name val="Calibri"/>
        <family val="2"/>
        <scheme val="minor"/>
      </font>
      <protection locked="1" hidden="1"/>
    </dxf>
    <dxf>
      <font>
        <b val="0"/>
        <i val="0"/>
        <strike val="0"/>
        <condense val="0"/>
        <extend val="0"/>
        <outline val="0"/>
        <shadow val="0"/>
        <u val="none"/>
        <vertAlign val="baseline"/>
        <sz val="12"/>
        <color theme="1"/>
        <name val="Calibri"/>
        <family val="2"/>
        <scheme val="minor"/>
      </font>
      <numFmt numFmtId="0" formatCode="General"/>
      <protection locked="1" hidden="1"/>
    </dxf>
    <dxf>
      <font>
        <b val="0"/>
        <i val="0"/>
        <strike val="0"/>
        <condense val="0"/>
        <extend val="0"/>
        <outline val="0"/>
        <shadow val="0"/>
        <u val="none"/>
        <vertAlign val="baseline"/>
        <sz val="12"/>
        <color theme="1"/>
        <name val="Calibri"/>
        <family val="2"/>
        <scheme val="minor"/>
      </font>
      <alignment horizontal="general" vertical="bottom" textRotation="0" wrapText="0" indent="0" justifyLastLine="0" shrinkToFit="0" readingOrder="0"/>
      <protection locked="1" hidden="1"/>
    </dxf>
    <dxf>
      <font>
        <b val="0"/>
        <i val="0"/>
        <strike val="0"/>
        <condense val="0"/>
        <extend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protection locked="1" hidden="1"/>
    </dxf>
    <dxf>
      <border outline="0">
        <left style="medium">
          <color indexed="64"/>
        </left>
        <right style="medium">
          <color indexed="64"/>
        </right>
        <top style="medium">
          <color indexed="64"/>
        </top>
      </border>
    </dxf>
    <dxf>
      <font>
        <b val="0"/>
        <i val="0"/>
        <strike val="0"/>
        <condense val="0"/>
        <extend val="0"/>
        <outline val="0"/>
        <shadow val="0"/>
        <u val="none"/>
        <vertAlign val="baseline"/>
        <sz val="12"/>
        <color theme="1"/>
        <name val="Calibri"/>
        <family val="2"/>
        <scheme val="minor"/>
      </font>
      <protection locked="1" hidden="1"/>
    </dxf>
    <dxf>
      <font>
        <b/>
        <i val="0"/>
        <strike val="0"/>
        <condense val="0"/>
        <extend val="0"/>
        <outline val="0"/>
        <shadow val="0"/>
        <u val="none"/>
        <vertAlign val="baseline"/>
        <sz val="14"/>
        <color theme="1"/>
        <name val="Calibri"/>
        <family val="2"/>
        <scheme val="minor"/>
      </font>
      <border diagonalUp="0" diagonalDown="0" outline="0">
        <left style="thin">
          <color indexed="64"/>
        </left>
        <right style="thin">
          <color indexed="64"/>
        </right>
        <top/>
        <bottom/>
      </border>
      <protection locked="1" hidden="1"/>
    </dxf>
    <dxf>
      <font>
        <color rgb="FF9C0006"/>
      </font>
      <fill>
        <patternFill>
          <bgColor rgb="FFFFC7CE"/>
        </patternFill>
      </fill>
    </dxf>
    <dxf>
      <fill>
        <patternFill>
          <bgColor rgb="FFFFC000"/>
        </patternFill>
      </fill>
    </dxf>
    <dxf>
      <fill>
        <patternFill>
          <bgColor rgb="FFFFFF00"/>
        </patternFill>
      </fill>
    </dxf>
    <dxf>
      <font>
        <color theme="0"/>
      </font>
    </dxf>
    <dxf>
      <font>
        <color rgb="FF9C0006"/>
      </font>
      <fill>
        <patternFill>
          <bgColor rgb="FFFFC7CE"/>
        </patternFill>
      </fill>
    </dxf>
    <dxf>
      <fill>
        <patternFill>
          <bgColor rgb="FFFFC000"/>
        </patternFill>
      </fill>
    </dxf>
    <dxf>
      <fill>
        <patternFill>
          <bgColor rgb="FFFFFF00"/>
        </patternFill>
      </fill>
    </dxf>
    <dxf>
      <font>
        <color theme="0"/>
      </font>
    </dxf>
    <dxf>
      <font>
        <color theme="0"/>
      </font>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00"/>
        </patternFill>
      </fill>
    </dxf>
    <dxf>
      <font>
        <color theme="0"/>
      </font>
    </dxf>
    <dxf>
      <font>
        <color rgb="FF9C0006"/>
      </font>
      <fill>
        <patternFill>
          <bgColor rgb="FFFFC7CE"/>
        </patternFill>
      </fill>
    </dxf>
    <dxf>
      <fill>
        <patternFill>
          <bgColor rgb="FFFFC000"/>
        </patternFill>
      </fill>
    </dxf>
    <dxf>
      <fill>
        <patternFill>
          <bgColor rgb="FFFFFF00"/>
        </patternFill>
      </fill>
    </dxf>
    <dxf>
      <font>
        <color theme="0"/>
      </font>
    </dxf>
    <dxf>
      <font>
        <color rgb="FF9C0006"/>
      </font>
      <fill>
        <patternFill>
          <bgColor rgb="FFFFC7CE"/>
        </patternFill>
      </fill>
    </dxf>
    <dxf>
      <fill>
        <patternFill>
          <bgColor rgb="FFFFC000"/>
        </patternFill>
      </fill>
    </dxf>
    <dxf>
      <fill>
        <patternFill>
          <bgColor rgb="FFFFFF00"/>
        </patternFill>
      </fill>
    </dxf>
    <dxf>
      <font>
        <color theme="0"/>
      </font>
    </dxf>
    <dxf>
      <font>
        <color rgb="FF9C0006"/>
      </font>
      <fill>
        <patternFill>
          <bgColor rgb="FFFFC7CE"/>
        </patternFill>
      </fill>
    </dxf>
    <dxf>
      <fill>
        <patternFill>
          <bgColor rgb="FFFFC000"/>
        </patternFill>
      </fill>
    </dxf>
    <dxf>
      <fill>
        <patternFill>
          <bgColor rgb="FFFFFF00"/>
        </patternFill>
      </fill>
    </dxf>
    <dxf>
      <font>
        <color theme="0"/>
      </font>
    </dxf>
    <dxf>
      <font>
        <color rgb="FF9C0006"/>
      </font>
      <fill>
        <patternFill>
          <bgColor rgb="FFFFC7CE"/>
        </patternFill>
      </fill>
    </dxf>
    <dxf>
      <fill>
        <patternFill>
          <bgColor rgb="FFFFC000"/>
        </patternFill>
      </fill>
    </dxf>
    <dxf>
      <fill>
        <patternFill>
          <bgColor rgb="FFFFFF00"/>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00"/>
        </patternFill>
      </fill>
    </dxf>
    <dxf>
      <font>
        <color theme="0"/>
      </font>
    </dxf>
    <dxf>
      <fill>
        <patternFill>
          <bgColor rgb="FFFFFF00"/>
        </patternFill>
      </fill>
    </dxf>
    <dxf>
      <font>
        <color rgb="FF9C0006"/>
      </font>
      <fill>
        <patternFill>
          <bgColor rgb="FFFFC7CE"/>
        </patternFill>
      </fill>
    </dxf>
    <dxf>
      <fill>
        <patternFill>
          <bgColor rgb="FFFFFF00"/>
        </patternFill>
      </fill>
    </dxf>
    <dxf>
      <font>
        <color theme="0"/>
      </font>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ill>
        <patternFill>
          <bgColor rgb="FFFFFF00"/>
        </patternFill>
      </fill>
    </dxf>
    <dxf>
      <font>
        <color rgb="FF9C0006"/>
      </font>
      <fill>
        <patternFill>
          <bgColor rgb="FFFFC7CE"/>
        </patternFill>
      </fill>
    </dxf>
    <dxf>
      <fill>
        <patternFill>
          <bgColor rgb="FFFFC000"/>
        </patternFill>
      </fill>
    </dxf>
    <dxf>
      <fill>
        <patternFill>
          <bgColor rgb="FFFFFF00"/>
        </patternFill>
      </fill>
    </dxf>
    <dxf>
      <fill>
        <patternFill>
          <bgColor rgb="FFFFC000"/>
        </patternFill>
      </fill>
    </dxf>
    <dxf>
      <fill>
        <patternFill>
          <bgColor rgb="FFFFFF00"/>
        </patternFill>
      </fill>
    </dxf>
    <dxf>
      <font>
        <color theme="0"/>
      </font>
    </dxf>
    <dxf>
      <font>
        <color rgb="FF9C0006"/>
      </font>
      <fill>
        <patternFill>
          <bgColor rgb="FFFFC7CE"/>
        </patternFill>
      </fill>
    </dxf>
    <dxf>
      <font>
        <color theme="0"/>
      </font>
    </dxf>
    <dxf>
      <font>
        <color theme="0"/>
      </font>
    </dxf>
    <dxf>
      <font>
        <color theme="0"/>
      </font>
    </dxf>
    <dxf>
      <font>
        <color theme="0"/>
      </font>
    </dxf>
    <dxf>
      <font>
        <color theme="0"/>
      </font>
    </dxf>
    <dxf>
      <font>
        <color rgb="FF9C0006"/>
      </font>
      <fill>
        <patternFill>
          <bgColor rgb="FFFFC7CE"/>
        </patternFill>
      </fill>
    </dxf>
    <dxf>
      <fill>
        <patternFill>
          <bgColor rgb="FFFFC000"/>
        </patternFill>
      </fill>
    </dxf>
    <dxf>
      <fill>
        <patternFill>
          <bgColor rgb="FFFFFF00"/>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theme="0"/>
      </font>
    </dxf>
    <dxf>
      <font>
        <color rgb="FF9C0006"/>
      </font>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00"/>
        </patternFill>
      </fill>
    </dxf>
    <dxf>
      <font>
        <color theme="0"/>
      </font>
    </dxf>
    <dxf>
      <font>
        <color theme="0"/>
      </font>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FF00"/>
        </patternFill>
      </fill>
    </dxf>
    <dxf>
      <font>
        <color theme="0"/>
      </font>
    </dxf>
    <dxf>
      <numFmt numFmtId="0" formatCode="General"/>
      <alignment horizontal="left" vertical="bottom" textRotation="0" wrapText="0" indent="0" justifyLastLine="0" shrinkToFit="0" readingOrder="0"/>
      <protection locked="1" hidden="1"/>
    </dxf>
    <dxf>
      <numFmt numFmtId="0" formatCode="General"/>
      <alignment horizontal="left" vertical="bottom" textRotation="0" wrapText="0" indent="0" justifyLastLine="0" shrinkToFit="0" readingOrder="0"/>
      <protection locked="1" hidden="1"/>
    </dxf>
    <dxf>
      <numFmt numFmtId="0" formatCode="General"/>
      <alignment horizontal="left" vertical="bottom" textRotation="0" wrapText="0" indent="0" justifyLastLine="0" shrinkToFit="0" readingOrder="0"/>
      <protection locked="1" hidden="1"/>
    </dxf>
    <dxf>
      <numFmt numFmtId="0" formatCode="General"/>
      <alignment horizontal="left" vertical="bottom" textRotation="0" wrapText="0" indent="0" justifyLastLine="0" shrinkToFit="0" readingOrder="0"/>
      <protection locked="1" hidden="1"/>
    </dxf>
    <dxf>
      <protection locked="1" hidden="1"/>
    </dxf>
    <dxf>
      <numFmt numFmtId="4" formatCode="#,##0.00"/>
      <protection locked="1" hidden="1"/>
    </dxf>
    <dxf>
      <numFmt numFmtId="1" formatCode="0"/>
      <alignment horizontal="left" vertical="top" textRotation="0" wrapText="0" indent="0" justifyLastLine="0" shrinkToFit="0" readingOrder="0"/>
      <protection locked="1" hidden="1"/>
    </dxf>
    <dxf>
      <numFmt numFmtId="165" formatCode="m/d/yy\ h:mm;@"/>
      <protection locked="1" hidden="1"/>
    </dxf>
    <dxf>
      <numFmt numFmtId="165" formatCode="m/d/yy\ h:mm;@"/>
      <fill>
        <patternFill patternType="none">
          <fgColor indexed="64"/>
          <bgColor auto="1"/>
        </patternFill>
      </fill>
      <protection locked="1" hidden="1"/>
    </dxf>
    <dxf>
      <protection locked="1" hidden="1"/>
    </dxf>
    <dxf>
      <protection locked="1" hidden="1"/>
    </dxf>
    <dxf>
      <protection locked="1" hidden="1"/>
    </dxf>
    <dxf>
      <numFmt numFmtId="165" formatCode="m/d/yy\ h:mm;@"/>
      <protection locked="1" hidden="1"/>
    </dxf>
    <dxf>
      <protection locked="1" hidden="1"/>
    </dxf>
    <dxf>
      <protection locked="1" hidden="1"/>
    </dxf>
    <dxf>
      <numFmt numFmtId="4" formatCode="#,##0.00"/>
      <alignment horizontal="left" vertical="top" textRotation="0" wrapText="0" indent="0" justifyLastLine="0" shrinkToFit="0" readingOrder="0"/>
      <protection locked="1" hidden="1"/>
    </dxf>
    <dxf>
      <numFmt numFmtId="4" formatCode="#,##0.00"/>
      <alignment horizontal="left" vertical="top" textRotation="0" wrapText="0" indent="0" justifyLastLine="0" shrinkToFit="0" readingOrder="0"/>
      <protection locked="1" hidden="1"/>
    </dxf>
    <dxf>
      <numFmt numFmtId="4" formatCode="#,##0.00"/>
      <protection locked="1" hidden="1"/>
    </dxf>
    <dxf>
      <protection locked="1" hidden="1"/>
    </dxf>
    <dxf>
      <protection locked="1" hidden="1"/>
    </dxf>
    <dxf>
      <font>
        <strike val="0"/>
        <outline val="0"/>
        <shadow val="0"/>
        <u val="none"/>
        <vertAlign val="baseline"/>
        <sz val="11"/>
        <color auto="1"/>
        <name val="Calibri"/>
        <family val="2"/>
        <scheme val="minor"/>
      </font>
      <protection locked="1" hidden="1"/>
    </dxf>
    <dxf>
      <protection locked="1" hidden="1"/>
    </dxf>
    <dxf>
      <alignment horizontal="general" vertical="center" textRotation="0" wrapText="1" indent="0" justifyLastLine="0" shrinkToFit="0" readingOrder="0"/>
      <protection locked="1" hidden="1"/>
    </dxf>
    <dxf>
      <fill>
        <patternFill>
          <bgColor rgb="FFE7FA32"/>
        </patternFill>
      </fill>
    </dxf>
    <dxf>
      <fill>
        <patternFill>
          <bgColor rgb="FFFFC000"/>
        </patternFill>
      </fill>
    </dxf>
    <dxf>
      <fill>
        <patternFill>
          <bgColor rgb="FFFF3300"/>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CFAABE11-9309-45F0-A1F7-1DACADAA11C7}"/>
  </tableStyles>
  <colors>
    <mruColors>
      <color rgb="FFE0EBF0"/>
      <color rgb="FF663300"/>
      <color rgb="FFE074E8"/>
      <color rgb="FFA365D1"/>
      <color rgb="FFD1B2E8"/>
      <color rgb="FFFF5050"/>
      <color rgb="FFFF7C80"/>
      <color rgb="FFEAF002"/>
      <color rgb="FFFF33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5.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ustomXml" Target="../customXml/item1.xml"/><Relationship Id="rId33" Type="http://schemas.openxmlformats.org/officeDocument/2006/relationships/customXml" Target="../customXml/item9.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microsoft.com/office/2007/relationships/slicerCache" Target="slicerCaches/slicerCache6.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'VUR Dashboard'!$K$16</c:f>
              <c:strCache>
                <c:ptCount val="1"/>
                <c:pt idx="0">
                  <c:v>Total Over 24 Hours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EDF4-43EA-BEFF-1FE08E38C4D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EDF4-43EA-BEFF-1FE08E38C4D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'VUR Dashboard'!$J$17:$J$18</c:f>
              <c:strCache>
                <c:ptCount val="2"/>
                <c:pt idx="0">
                  <c:v>Loaded</c:v>
                </c:pt>
                <c:pt idx="1">
                  <c:v>Empty</c:v>
                </c:pt>
              </c:strCache>
            </c:strRef>
          </c:cat>
          <c:val>
            <c:numRef>
              <c:f>'VUR Dashboard'!$K$17:$K$18</c:f>
              <c:numCache>
                <c:formatCode>General</c:formatCode>
                <c:ptCount val="2"/>
                <c:pt idx="0">
                  <c:v>13</c:v>
                </c:pt>
                <c:pt idx="1">
                  <c:v>32</c:v>
                </c:pt>
              </c:numCache>
            </c:numRef>
          </c:val>
          <c:extLst>
            <c:ext xmlns:c16="http://schemas.microsoft.com/office/drawing/2014/chart" uri="{C3380CC4-5D6E-409C-BE32-E72D297353CC}">
              <c16:uniqueId val="{00000004-EDF4-43EA-BEFF-1FE08E38C4D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'VUR Dashboard'!$R$17</c:f>
              <c:strCache>
                <c:ptCount val="1"/>
                <c:pt idx="0">
                  <c:v>Total Over 24 Hours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9FD-4BE5-973A-BDF637FF272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9FD-4BE5-973A-BDF637FF272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'VUR Dashboard'!$Q$18:$Q$19</c:f>
              <c:strCache>
                <c:ptCount val="2"/>
                <c:pt idx="0">
                  <c:v>Loaded</c:v>
                </c:pt>
                <c:pt idx="1">
                  <c:v>Empty</c:v>
                </c:pt>
              </c:strCache>
            </c:strRef>
          </c:cat>
          <c:val>
            <c:numRef>
              <c:f>'VUR Dashboard'!$R$18:$R$19</c:f>
              <c:numCache>
                <c:formatCode>General</c:formatCode>
                <c:ptCount val="2"/>
                <c:pt idx="0">
                  <c:v>53</c:v>
                </c:pt>
                <c:pt idx="1">
                  <c:v>64</c:v>
                </c:pt>
              </c:numCache>
            </c:numRef>
          </c:val>
          <c:extLst>
            <c:ext xmlns:c16="http://schemas.microsoft.com/office/drawing/2014/chart" uri="{C3380CC4-5D6E-409C-BE32-E72D297353CC}">
              <c16:uniqueId val="{00000004-09FD-4BE5-973A-BDF637FF272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'VUR Dashboard'!$Y$17</c:f>
              <c:strCache>
                <c:ptCount val="1"/>
                <c:pt idx="0">
                  <c:v>Over 24 Hours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48FA-4372-81FF-E620BD4784F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48FA-4372-81FF-E620BD4784F7}"/>
              </c:ext>
            </c:extLst>
          </c:dPt>
          <c:dLbls>
            <c:spPr>
              <a:solidFill>
                <a:sysClr val="window" lastClr="FFFFFF"/>
              </a:solidFill>
              <a:ln>
                <a:solidFill>
                  <a:sysClr val="windowText" lastClr="000000">
                    <a:lumMod val="65000"/>
                    <a:lumOff val="35000"/>
                  </a:sysClr>
                </a:solidFill>
              </a:ln>
              <a:effectLst/>
            </c:sp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'VUR Dashboard'!$X$18:$X$19</c:f>
              <c:strCache>
                <c:ptCount val="2"/>
                <c:pt idx="0">
                  <c:v>Loaded</c:v>
                </c:pt>
                <c:pt idx="1">
                  <c:v>Empty</c:v>
                </c:pt>
              </c:strCache>
            </c:strRef>
          </c:cat>
          <c:val>
            <c:numRef>
              <c:f>'VUR Dashboard'!$Y$18:$Y$19</c:f>
              <c:numCache>
                <c:formatCode>#,##0</c:formatCode>
                <c:ptCount val="2"/>
                <c:pt idx="0">
                  <c:v>52</c:v>
                </c:pt>
                <c:pt idx="1">
                  <c:v>44</c:v>
                </c:pt>
              </c:numCache>
            </c:numRef>
          </c:val>
          <c:extLst>
            <c:ext xmlns:c16="http://schemas.microsoft.com/office/drawing/2014/chart" uri="{C3380CC4-5D6E-409C-BE32-E72D297353CC}">
              <c16:uniqueId val="{00000004-48FA-4372-81FF-E620BD4784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'VUR Dashboard'!$D$15</c:f>
              <c:strCache>
                <c:ptCount val="1"/>
                <c:pt idx="0">
                  <c:v>Over 24 Hours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CB1-4770-8950-1751E44C6D3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CB1-4770-8950-1751E44C6D3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'VUR Dashboard'!$C$16:$C$17</c:f>
              <c:strCache>
                <c:ptCount val="2"/>
                <c:pt idx="0">
                  <c:v>Loaded</c:v>
                </c:pt>
                <c:pt idx="1">
                  <c:v>Empty</c:v>
                </c:pt>
              </c:strCache>
            </c:strRef>
          </c:cat>
          <c:val>
            <c:numRef>
              <c:f>'VUR Dashboard'!$D$16:$D$17</c:f>
              <c:numCache>
                <c:formatCode>#,##0</c:formatCode>
                <c:ptCount val="2"/>
                <c:pt idx="0">
                  <c:v>24</c:v>
                </c:pt>
                <c:pt idx="1">
                  <c:v>32</c:v>
                </c:pt>
              </c:numCache>
            </c:numRef>
          </c:val>
          <c:extLst>
            <c:ext xmlns:c16="http://schemas.microsoft.com/office/drawing/2014/chart" uri="{C3380CC4-5D6E-409C-BE32-E72D297353CC}">
              <c16:uniqueId val="{00000004-2CB1-4770-8950-1751E44C6D3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'VUR Dashboard'!$K$16</c:f>
              <c:strCache>
                <c:ptCount val="1"/>
                <c:pt idx="0">
                  <c:v>Total Over 24 Hours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D1A-4360-91A2-DE29C76A2C6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D1A-4360-91A2-DE29C76A2C6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'VUR Dashboard'!$J$17:$J$18</c:f>
              <c:strCache>
                <c:ptCount val="2"/>
                <c:pt idx="0">
                  <c:v>Loaded</c:v>
                </c:pt>
                <c:pt idx="1">
                  <c:v>Empty</c:v>
                </c:pt>
              </c:strCache>
            </c:strRef>
          </c:cat>
          <c:val>
            <c:numRef>
              <c:f>'VUR Dashboard'!$K$17:$K$18</c:f>
              <c:numCache>
                <c:formatCode>General</c:formatCode>
                <c:ptCount val="2"/>
                <c:pt idx="0">
                  <c:v>13</c:v>
                </c:pt>
                <c:pt idx="1">
                  <c:v>32</c:v>
                </c:pt>
              </c:numCache>
            </c:numRef>
          </c:val>
          <c:extLst>
            <c:ext xmlns:c16="http://schemas.microsoft.com/office/drawing/2014/chart" uri="{C3380CC4-5D6E-409C-BE32-E72D297353CC}">
              <c16:uniqueId val="{00000004-BD1A-4360-91A2-DE29C76A2C6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'VUR Dashboard'!$AF$18</c:f>
              <c:strCache>
                <c:ptCount val="1"/>
                <c:pt idx="0">
                  <c:v>Total over 24</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434-4F13-A1C6-FD29D62C659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434-4F13-A1C6-FD29D62C659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'VUR Dashboard'!$AE$19:$AE$20</c:f>
              <c:strCache>
                <c:ptCount val="2"/>
                <c:pt idx="0">
                  <c:v>Loaded</c:v>
                </c:pt>
                <c:pt idx="1">
                  <c:v>Empty</c:v>
                </c:pt>
              </c:strCache>
            </c:strRef>
          </c:cat>
          <c:val>
            <c:numRef>
              <c:f>'VUR Dashboard'!$AF$19:$AF$20</c:f>
              <c:numCache>
                <c:formatCode>#,##0</c:formatCode>
                <c:ptCount val="2"/>
                <c:pt idx="0" formatCode="0">
                  <c:v>18</c:v>
                </c:pt>
                <c:pt idx="1">
                  <c:v>28</c:v>
                </c:pt>
              </c:numCache>
            </c:numRef>
          </c:val>
          <c:extLst>
            <c:ext xmlns:c16="http://schemas.microsoft.com/office/drawing/2014/chart" uri="{C3380CC4-5D6E-409C-BE32-E72D297353CC}">
              <c16:uniqueId val="{00000000-02A1-49BF-85EF-B123236DC8B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Interterminal Dormancy</a:t>
            </a:r>
            <a:r>
              <a:rPr lang="en-US" baseline="0"/>
              <a:t> by Terminal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'Interterminal Movement '!$C$31</c:f>
              <c:strCache>
                <c:ptCount val="1"/>
                <c:pt idx="0">
                  <c:v>Under 12 Hrs</c:v>
                </c:pt>
              </c:strCache>
            </c:strRef>
          </c:tx>
          <c:spPr>
            <a:solidFill>
              <a:schemeClr val="accent6">
                <a:lumMod val="40000"/>
                <a:lumOff val="60000"/>
              </a:schemeClr>
            </a:solidFill>
            <a:ln>
              <a:solidFill>
                <a:sysClr val="windowText" lastClr="000000"/>
              </a:solidFill>
            </a:ln>
            <a:effectLst>
              <a:outerShdw blurRad="57150" dist="19050" dir="5400000" algn="ctr" rotWithShape="0">
                <a:srgbClr val="000000">
                  <a:alpha val="63000"/>
                </a:srgbClr>
              </a:outerShdw>
            </a:effectLst>
          </c:spPr>
          <c:invertIfNegative val="0"/>
          <c:cat>
            <c:strRef>
              <c:f>'Interterminal Movement '!$B$32:$B$36</c:f>
              <c:strCache>
                <c:ptCount val="5"/>
                <c:pt idx="0">
                  <c:v>SA</c:v>
                </c:pt>
                <c:pt idx="1">
                  <c:v>Super</c:v>
                </c:pt>
                <c:pt idx="2">
                  <c:v>Houston</c:v>
                </c:pt>
                <c:pt idx="3">
                  <c:v>Temple</c:v>
                </c:pt>
                <c:pt idx="4">
                  <c:v>San Marcos</c:v>
                </c:pt>
              </c:strCache>
            </c:strRef>
          </c:cat>
          <c:val>
            <c:numRef>
              <c:f>'Interterminal Movement '!$C$32:$C$36</c:f>
              <c:numCache>
                <c:formatCode>#,##0</c:formatCode>
                <c:ptCount val="5"/>
                <c:pt idx="0">
                  <c:v>32</c:v>
                </c:pt>
                <c:pt idx="1">
                  <c:v>28</c:v>
                </c:pt>
                <c:pt idx="2">
                  <c:v>17</c:v>
                </c:pt>
                <c:pt idx="3">
                  <c:v>9</c:v>
                </c:pt>
                <c:pt idx="4">
                  <c:v>17</c:v>
                </c:pt>
              </c:numCache>
            </c:numRef>
          </c:val>
          <c:extLst>
            <c:ext xmlns:c16="http://schemas.microsoft.com/office/drawing/2014/chart" uri="{C3380CC4-5D6E-409C-BE32-E72D297353CC}">
              <c16:uniqueId val="{00000000-6668-4B12-A0E7-099F34B7596C}"/>
            </c:ext>
          </c:extLst>
        </c:ser>
        <c:ser>
          <c:idx val="2"/>
          <c:order val="1"/>
          <c:tx>
            <c:strRef>
              <c:f>'Interterminal Movement '!$D$31</c:f>
              <c:strCache>
                <c:ptCount val="1"/>
                <c:pt idx="0">
                  <c:v>Over 12 Hrs</c:v>
                </c:pt>
              </c:strCache>
            </c:strRef>
          </c:tx>
          <c:spPr>
            <a:solidFill>
              <a:schemeClr val="accent4">
                <a:lumMod val="20000"/>
                <a:lumOff val="80000"/>
              </a:schemeClr>
            </a:solidFill>
            <a:ln>
              <a:solidFill>
                <a:sysClr val="windowText" lastClr="000000"/>
              </a:solidFill>
            </a:ln>
            <a:effectLst>
              <a:outerShdw blurRad="57150" dist="19050" dir="5400000" algn="ctr" rotWithShape="0">
                <a:srgbClr val="000000">
                  <a:alpha val="63000"/>
                </a:srgbClr>
              </a:outerShdw>
            </a:effectLst>
          </c:spPr>
          <c:invertIfNegative val="0"/>
          <c:cat>
            <c:strRef>
              <c:f>'Interterminal Movement '!$B$32:$B$36</c:f>
              <c:strCache>
                <c:ptCount val="5"/>
                <c:pt idx="0">
                  <c:v>SA</c:v>
                </c:pt>
                <c:pt idx="1">
                  <c:v>Super</c:v>
                </c:pt>
                <c:pt idx="2">
                  <c:v>Houston</c:v>
                </c:pt>
                <c:pt idx="3">
                  <c:v>Temple</c:v>
                </c:pt>
                <c:pt idx="4">
                  <c:v>San Marcos</c:v>
                </c:pt>
              </c:strCache>
            </c:strRef>
          </c:cat>
          <c:val>
            <c:numRef>
              <c:f>'Interterminal Movement '!$D$32:$D$36</c:f>
              <c:numCache>
                <c:formatCode>#,##0</c:formatCode>
                <c:ptCount val="5"/>
                <c:pt idx="0">
                  <c:v>4</c:v>
                </c:pt>
                <c:pt idx="1">
                  <c:v>17</c:v>
                </c:pt>
                <c:pt idx="2">
                  <c:v>13</c:v>
                </c:pt>
                <c:pt idx="3">
                  <c:v>5</c:v>
                </c:pt>
                <c:pt idx="4">
                  <c:v>8</c:v>
                </c:pt>
              </c:numCache>
            </c:numRef>
          </c:val>
          <c:extLst>
            <c:ext xmlns:c16="http://schemas.microsoft.com/office/drawing/2014/chart" uri="{C3380CC4-5D6E-409C-BE32-E72D297353CC}">
              <c16:uniqueId val="{00000001-6668-4B12-A0E7-099F34B7596C}"/>
            </c:ext>
          </c:extLst>
        </c:ser>
        <c:ser>
          <c:idx val="1"/>
          <c:order val="2"/>
          <c:tx>
            <c:strRef>
              <c:f>'Interterminal Movement '!$E$31</c:f>
              <c:strCache>
                <c:ptCount val="1"/>
                <c:pt idx="0">
                  <c:v>Over 24 Hrs</c:v>
                </c:pt>
              </c:strCache>
            </c:strRef>
          </c:tx>
          <c:spPr>
            <a:solidFill>
              <a:schemeClr val="accent2">
                <a:lumMod val="40000"/>
                <a:lumOff val="60000"/>
              </a:schemeClr>
            </a:solidFill>
            <a:ln>
              <a:solidFill>
                <a:sysClr val="windowText" lastClr="000000"/>
              </a:solidFill>
            </a:ln>
            <a:effectLst>
              <a:outerShdw blurRad="57150" dist="19050" dir="5400000" algn="ctr" rotWithShape="0">
                <a:srgbClr val="000000">
                  <a:alpha val="63000"/>
                </a:srgbClr>
              </a:outerShdw>
            </a:effectLst>
          </c:spPr>
          <c:invertIfNegative val="0"/>
          <c:cat>
            <c:strRef>
              <c:f>'Interterminal Movement '!$B$32:$B$36</c:f>
              <c:strCache>
                <c:ptCount val="5"/>
                <c:pt idx="0">
                  <c:v>SA</c:v>
                </c:pt>
                <c:pt idx="1">
                  <c:v>Super</c:v>
                </c:pt>
                <c:pt idx="2">
                  <c:v>Houston</c:v>
                </c:pt>
                <c:pt idx="3">
                  <c:v>Temple</c:v>
                </c:pt>
                <c:pt idx="4">
                  <c:v>San Marcos</c:v>
                </c:pt>
              </c:strCache>
            </c:strRef>
          </c:cat>
          <c:val>
            <c:numRef>
              <c:f>'Interterminal Movement '!$E$32:$E$36</c:f>
              <c:numCache>
                <c:formatCode>#,##0</c:formatCode>
                <c:ptCount val="5"/>
                <c:pt idx="0">
                  <c:v>9</c:v>
                </c:pt>
                <c:pt idx="1">
                  <c:v>13</c:v>
                </c:pt>
                <c:pt idx="2">
                  <c:v>33</c:v>
                </c:pt>
                <c:pt idx="3">
                  <c:v>8</c:v>
                </c:pt>
                <c:pt idx="4">
                  <c:v>7</c:v>
                </c:pt>
              </c:numCache>
            </c:numRef>
          </c:val>
          <c:extLst>
            <c:ext xmlns:c16="http://schemas.microsoft.com/office/drawing/2014/chart" uri="{C3380CC4-5D6E-409C-BE32-E72D297353CC}">
              <c16:uniqueId val="{00000002-6668-4B12-A0E7-099F34B7596C}"/>
            </c:ext>
          </c:extLst>
        </c:ser>
        <c:dLbls>
          <c:showLegendKey val="0"/>
          <c:showVal val="0"/>
          <c:showCatName val="0"/>
          <c:showSerName val="0"/>
          <c:showPercent val="0"/>
          <c:showBubbleSize val="0"/>
        </c:dLbls>
        <c:gapWidth val="150"/>
        <c:overlap val="100"/>
        <c:axId val="153056656"/>
        <c:axId val="644031920"/>
      </c:barChart>
      <c:catAx>
        <c:axId val="153056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031920"/>
        <c:crosses val="autoZero"/>
        <c:auto val="1"/>
        <c:lblAlgn val="ctr"/>
        <c:lblOffset val="100"/>
        <c:noMultiLvlLbl val="0"/>
      </c:catAx>
      <c:valAx>
        <c:axId val="6440319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056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Interterminal Dormancy</a:t>
            </a:r>
            <a:r>
              <a:rPr lang="en-US" baseline="0"/>
              <a:t> by Lane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'Interterminal Movement '!$O$31</c:f>
              <c:strCache>
                <c:ptCount val="1"/>
                <c:pt idx="0">
                  <c:v>Under 12 Hrs</c:v>
                </c:pt>
              </c:strCache>
            </c:strRef>
          </c:tx>
          <c:spPr>
            <a:solidFill>
              <a:schemeClr val="accent6">
                <a:lumMod val="40000"/>
                <a:lumOff val="60000"/>
              </a:schemeClr>
            </a:solidFill>
            <a:ln>
              <a:solidFill>
                <a:sysClr val="windowText" lastClr="000000"/>
              </a:solidFill>
            </a:ln>
            <a:effectLst>
              <a:outerShdw blurRad="57150" dist="19050" dir="5400000" algn="ctr" rotWithShape="0">
                <a:srgbClr val="000000">
                  <a:alpha val="63000"/>
                </a:srgbClr>
              </a:outerShdw>
            </a:effectLst>
          </c:spPr>
          <c:invertIfNegative val="0"/>
          <c:cat>
            <c:strRef>
              <c:f>'Interterminal Movement '!$N$32:$N$46</c:f>
              <c:strCache>
                <c:ptCount val="15"/>
                <c:pt idx="0">
                  <c:v>SA -&gt; Super</c:v>
                </c:pt>
                <c:pt idx="1">
                  <c:v>SA -&gt; San Marcos</c:v>
                </c:pt>
                <c:pt idx="2">
                  <c:v>SA -&gt; Houston </c:v>
                </c:pt>
                <c:pt idx="3">
                  <c:v>SA -&gt; Corpus</c:v>
                </c:pt>
                <c:pt idx="4">
                  <c:v>San Marcos -&gt; SA</c:v>
                </c:pt>
                <c:pt idx="5">
                  <c:v>Super -&gt; Houston </c:v>
                </c:pt>
                <c:pt idx="6">
                  <c:v>Super -&gt; San Marcos</c:v>
                </c:pt>
                <c:pt idx="7">
                  <c:v>Super -&gt; SA</c:v>
                </c:pt>
                <c:pt idx="8">
                  <c:v>Super -&gt; Corpus</c:v>
                </c:pt>
                <c:pt idx="9">
                  <c:v>Houston -&gt; SA</c:v>
                </c:pt>
                <c:pt idx="10">
                  <c:v>Houston -&gt; Temple</c:v>
                </c:pt>
                <c:pt idx="11">
                  <c:v>Houston -&gt; San Marcos</c:v>
                </c:pt>
                <c:pt idx="12">
                  <c:v>Temple -&gt; SA</c:v>
                </c:pt>
                <c:pt idx="13">
                  <c:v>Temple -&gt; San Marcos</c:v>
                </c:pt>
                <c:pt idx="14">
                  <c:v>Temple -&gt; Houston </c:v>
                </c:pt>
              </c:strCache>
            </c:strRef>
          </c:cat>
          <c:val>
            <c:numRef>
              <c:f>'Interterminal Movement '!$O$32:$O$46</c:f>
              <c:numCache>
                <c:formatCode>#,##0</c:formatCode>
                <c:ptCount val="15"/>
                <c:pt idx="0">
                  <c:v>10</c:v>
                </c:pt>
                <c:pt idx="1">
                  <c:v>4</c:v>
                </c:pt>
                <c:pt idx="2">
                  <c:v>10</c:v>
                </c:pt>
                <c:pt idx="3">
                  <c:v>0</c:v>
                </c:pt>
                <c:pt idx="4">
                  <c:v>13</c:v>
                </c:pt>
                <c:pt idx="5">
                  <c:v>2</c:v>
                </c:pt>
                <c:pt idx="6">
                  <c:v>1</c:v>
                </c:pt>
                <c:pt idx="7">
                  <c:v>22</c:v>
                </c:pt>
                <c:pt idx="8">
                  <c:v>2</c:v>
                </c:pt>
                <c:pt idx="9">
                  <c:v>14</c:v>
                </c:pt>
                <c:pt idx="10">
                  <c:v>0</c:v>
                </c:pt>
                <c:pt idx="11">
                  <c:v>1</c:v>
                </c:pt>
                <c:pt idx="12">
                  <c:v>1</c:v>
                </c:pt>
                <c:pt idx="13">
                  <c:v>2</c:v>
                </c:pt>
                <c:pt idx="14">
                  <c:v>3</c:v>
                </c:pt>
              </c:numCache>
            </c:numRef>
          </c:val>
          <c:extLst>
            <c:ext xmlns:c16="http://schemas.microsoft.com/office/drawing/2014/chart" uri="{C3380CC4-5D6E-409C-BE32-E72D297353CC}">
              <c16:uniqueId val="{00000000-C631-4F7D-988B-A1FE1C2BC249}"/>
            </c:ext>
          </c:extLst>
        </c:ser>
        <c:ser>
          <c:idx val="2"/>
          <c:order val="1"/>
          <c:tx>
            <c:strRef>
              <c:f>'Interterminal Movement '!$P$31</c:f>
              <c:strCache>
                <c:ptCount val="1"/>
                <c:pt idx="0">
                  <c:v>Over 12 Hrs</c:v>
                </c:pt>
              </c:strCache>
            </c:strRef>
          </c:tx>
          <c:spPr>
            <a:solidFill>
              <a:schemeClr val="accent4">
                <a:lumMod val="20000"/>
                <a:lumOff val="80000"/>
              </a:schemeClr>
            </a:solidFill>
            <a:ln>
              <a:solidFill>
                <a:sysClr val="windowText" lastClr="000000"/>
              </a:solidFill>
            </a:ln>
            <a:effectLst>
              <a:outerShdw blurRad="57150" dist="19050" dir="5400000" algn="ctr" rotWithShape="0">
                <a:srgbClr val="000000">
                  <a:alpha val="63000"/>
                </a:srgbClr>
              </a:outerShdw>
            </a:effectLst>
          </c:spPr>
          <c:invertIfNegative val="0"/>
          <c:cat>
            <c:strRef>
              <c:f>'Interterminal Movement '!$N$32:$N$46</c:f>
              <c:strCache>
                <c:ptCount val="15"/>
                <c:pt idx="0">
                  <c:v>SA -&gt; Super</c:v>
                </c:pt>
                <c:pt idx="1">
                  <c:v>SA -&gt; San Marcos</c:v>
                </c:pt>
                <c:pt idx="2">
                  <c:v>SA -&gt; Houston </c:v>
                </c:pt>
                <c:pt idx="3">
                  <c:v>SA -&gt; Corpus</c:v>
                </c:pt>
                <c:pt idx="4">
                  <c:v>San Marcos -&gt; SA</c:v>
                </c:pt>
                <c:pt idx="5">
                  <c:v>Super -&gt; Houston </c:v>
                </c:pt>
                <c:pt idx="6">
                  <c:v>Super -&gt; San Marcos</c:v>
                </c:pt>
                <c:pt idx="7">
                  <c:v>Super -&gt; SA</c:v>
                </c:pt>
                <c:pt idx="8">
                  <c:v>Super -&gt; Corpus</c:v>
                </c:pt>
                <c:pt idx="9">
                  <c:v>Houston -&gt; SA</c:v>
                </c:pt>
                <c:pt idx="10">
                  <c:v>Houston -&gt; Temple</c:v>
                </c:pt>
                <c:pt idx="11">
                  <c:v>Houston -&gt; San Marcos</c:v>
                </c:pt>
                <c:pt idx="12">
                  <c:v>Temple -&gt; SA</c:v>
                </c:pt>
                <c:pt idx="13">
                  <c:v>Temple -&gt; San Marcos</c:v>
                </c:pt>
                <c:pt idx="14">
                  <c:v>Temple -&gt; Houston </c:v>
                </c:pt>
              </c:strCache>
            </c:strRef>
          </c:cat>
          <c:val>
            <c:numRef>
              <c:f>'Interterminal Movement '!$P$32:$P$46</c:f>
              <c:numCache>
                <c:formatCode>#,##0</c:formatCode>
                <c:ptCount val="15"/>
                <c:pt idx="0">
                  <c:v>1</c:v>
                </c:pt>
                <c:pt idx="1">
                  <c:v>1</c:v>
                </c:pt>
                <c:pt idx="2">
                  <c:v>1</c:v>
                </c:pt>
                <c:pt idx="3">
                  <c:v>0</c:v>
                </c:pt>
                <c:pt idx="4">
                  <c:v>8</c:v>
                </c:pt>
                <c:pt idx="5">
                  <c:v>0</c:v>
                </c:pt>
                <c:pt idx="6">
                  <c:v>0</c:v>
                </c:pt>
                <c:pt idx="7">
                  <c:v>17</c:v>
                </c:pt>
                <c:pt idx="8">
                  <c:v>0</c:v>
                </c:pt>
                <c:pt idx="9">
                  <c:v>11</c:v>
                </c:pt>
                <c:pt idx="10">
                  <c:v>0</c:v>
                </c:pt>
                <c:pt idx="11">
                  <c:v>2</c:v>
                </c:pt>
                <c:pt idx="12">
                  <c:v>1</c:v>
                </c:pt>
                <c:pt idx="13">
                  <c:v>0</c:v>
                </c:pt>
                <c:pt idx="14">
                  <c:v>4</c:v>
                </c:pt>
              </c:numCache>
            </c:numRef>
          </c:val>
          <c:extLst>
            <c:ext xmlns:c16="http://schemas.microsoft.com/office/drawing/2014/chart" uri="{C3380CC4-5D6E-409C-BE32-E72D297353CC}">
              <c16:uniqueId val="{00000001-C631-4F7D-988B-A1FE1C2BC249}"/>
            </c:ext>
          </c:extLst>
        </c:ser>
        <c:ser>
          <c:idx val="1"/>
          <c:order val="2"/>
          <c:tx>
            <c:strRef>
              <c:f>'Interterminal Movement '!$Q$31</c:f>
              <c:strCache>
                <c:ptCount val="1"/>
                <c:pt idx="0">
                  <c:v>Over 24 Hrs</c:v>
                </c:pt>
              </c:strCache>
            </c:strRef>
          </c:tx>
          <c:spPr>
            <a:solidFill>
              <a:schemeClr val="accent2">
                <a:lumMod val="40000"/>
                <a:lumOff val="60000"/>
              </a:schemeClr>
            </a:solidFill>
            <a:ln>
              <a:solidFill>
                <a:sysClr val="windowText" lastClr="000000"/>
              </a:solidFill>
            </a:ln>
            <a:effectLst>
              <a:outerShdw blurRad="57150" dist="19050" dir="5400000" algn="ctr" rotWithShape="0">
                <a:srgbClr val="000000">
                  <a:alpha val="63000"/>
                </a:srgbClr>
              </a:outerShdw>
            </a:effectLst>
          </c:spPr>
          <c:invertIfNegative val="0"/>
          <c:cat>
            <c:strRef>
              <c:f>'Interterminal Movement '!$N$32:$N$46</c:f>
              <c:strCache>
                <c:ptCount val="15"/>
                <c:pt idx="0">
                  <c:v>SA -&gt; Super</c:v>
                </c:pt>
                <c:pt idx="1">
                  <c:v>SA -&gt; San Marcos</c:v>
                </c:pt>
                <c:pt idx="2">
                  <c:v>SA -&gt; Houston </c:v>
                </c:pt>
                <c:pt idx="3">
                  <c:v>SA -&gt; Corpus</c:v>
                </c:pt>
                <c:pt idx="4">
                  <c:v>San Marcos -&gt; SA</c:v>
                </c:pt>
                <c:pt idx="5">
                  <c:v>Super -&gt; Houston </c:v>
                </c:pt>
                <c:pt idx="6">
                  <c:v>Super -&gt; San Marcos</c:v>
                </c:pt>
                <c:pt idx="7">
                  <c:v>Super -&gt; SA</c:v>
                </c:pt>
                <c:pt idx="8">
                  <c:v>Super -&gt; Corpus</c:v>
                </c:pt>
                <c:pt idx="9">
                  <c:v>Houston -&gt; SA</c:v>
                </c:pt>
                <c:pt idx="10">
                  <c:v>Houston -&gt; Temple</c:v>
                </c:pt>
                <c:pt idx="11">
                  <c:v>Houston -&gt; San Marcos</c:v>
                </c:pt>
                <c:pt idx="12">
                  <c:v>Temple -&gt; SA</c:v>
                </c:pt>
                <c:pt idx="13">
                  <c:v>Temple -&gt; San Marcos</c:v>
                </c:pt>
                <c:pt idx="14">
                  <c:v>Temple -&gt; Houston </c:v>
                </c:pt>
              </c:strCache>
            </c:strRef>
          </c:cat>
          <c:val>
            <c:numRef>
              <c:f>'Interterminal Movement '!$Q$32:$Q$46</c:f>
              <c:numCache>
                <c:formatCode>#,##0</c:formatCode>
                <c:ptCount val="15"/>
                <c:pt idx="0">
                  <c:v>2</c:v>
                </c:pt>
                <c:pt idx="1">
                  <c:v>5</c:v>
                </c:pt>
                <c:pt idx="2">
                  <c:v>2</c:v>
                </c:pt>
                <c:pt idx="3">
                  <c:v>0</c:v>
                </c:pt>
                <c:pt idx="4">
                  <c:v>7</c:v>
                </c:pt>
                <c:pt idx="5">
                  <c:v>0</c:v>
                </c:pt>
                <c:pt idx="6">
                  <c:v>0</c:v>
                </c:pt>
                <c:pt idx="7">
                  <c:v>13</c:v>
                </c:pt>
                <c:pt idx="8">
                  <c:v>0</c:v>
                </c:pt>
                <c:pt idx="9">
                  <c:v>27</c:v>
                </c:pt>
                <c:pt idx="10">
                  <c:v>0</c:v>
                </c:pt>
                <c:pt idx="11">
                  <c:v>6</c:v>
                </c:pt>
                <c:pt idx="12">
                  <c:v>0</c:v>
                </c:pt>
                <c:pt idx="13">
                  <c:v>1</c:v>
                </c:pt>
                <c:pt idx="14">
                  <c:v>7</c:v>
                </c:pt>
              </c:numCache>
            </c:numRef>
          </c:val>
          <c:extLst>
            <c:ext xmlns:c16="http://schemas.microsoft.com/office/drawing/2014/chart" uri="{C3380CC4-5D6E-409C-BE32-E72D297353CC}">
              <c16:uniqueId val="{00000002-C631-4F7D-988B-A1FE1C2BC249}"/>
            </c:ext>
          </c:extLst>
        </c:ser>
        <c:dLbls>
          <c:showLegendKey val="0"/>
          <c:showVal val="0"/>
          <c:showCatName val="0"/>
          <c:showSerName val="0"/>
          <c:showPercent val="0"/>
          <c:showBubbleSize val="0"/>
        </c:dLbls>
        <c:gapWidth val="150"/>
        <c:overlap val="100"/>
        <c:axId val="153056656"/>
        <c:axId val="644031920"/>
      </c:barChart>
      <c:catAx>
        <c:axId val="153056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4031920"/>
        <c:crosses val="autoZero"/>
        <c:auto val="1"/>
        <c:lblAlgn val="ctr"/>
        <c:lblOffset val="100"/>
        <c:noMultiLvlLbl val="0"/>
      </c:catAx>
      <c:valAx>
        <c:axId val="6440319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056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absolute">
    <xdr:from>
      <xdr:col>0</xdr:col>
      <xdr:colOff>34925</xdr:colOff>
      <xdr:row>0</xdr:row>
      <xdr:rowOff>30480</xdr:rowOff>
    </xdr:from>
    <xdr:to>
      <xdr:col>20</xdr:col>
      <xdr:colOff>1373716</xdr:colOff>
      <xdr:row>5</xdr:row>
      <xdr:rowOff>109430</xdr:rowOff>
    </xdr:to>
    <xdr:sp macro="" textlink="">
      <xdr:nvSpPr>
        <xdr:cNvPr id="4" name="Rounded Rectangle 7">
          <a:extLst>
            <a:ext uri="{FF2B5EF4-FFF2-40B4-BE49-F238E27FC236}">
              <a16:creationId xmlns:a16="http://schemas.microsoft.com/office/drawing/2014/main" id="{44215720-8FF4-4D74-8FB6-2453E71BD6BB}"/>
            </a:ext>
          </a:extLst>
        </xdr:cNvPr>
        <xdr:cNvSpPr/>
      </xdr:nvSpPr>
      <xdr:spPr>
        <a:xfrm>
          <a:off x="34925" y="30480"/>
          <a:ext cx="16119475" cy="1094950"/>
        </a:xfrm>
        <a:prstGeom prst="roundRect">
          <a:avLst/>
        </a:prstGeom>
        <a:noFill/>
        <a:ln w="34925">
          <a:solidFill>
            <a:srgbClr val="33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7610</xdr:colOff>
      <xdr:row>3</xdr:row>
      <xdr:rowOff>164451</xdr:rowOff>
    </xdr:from>
    <xdr:to>
      <xdr:col>21</xdr:col>
      <xdr:colOff>4233</xdr:colOff>
      <xdr:row>5</xdr:row>
      <xdr:rowOff>95869</xdr:rowOff>
    </xdr:to>
    <xdr:sp macro="" textlink="">
      <xdr:nvSpPr>
        <xdr:cNvPr id="5" name="Round Same Side Corner Rectangle 8">
          <a:extLst>
            <a:ext uri="{FF2B5EF4-FFF2-40B4-BE49-F238E27FC236}">
              <a16:creationId xmlns:a16="http://schemas.microsoft.com/office/drawing/2014/main" id="{E86FCA1D-7C3D-41B5-9E84-C6C14DDA7937}"/>
            </a:ext>
          </a:extLst>
        </xdr:cNvPr>
        <xdr:cNvSpPr/>
      </xdr:nvSpPr>
      <xdr:spPr>
        <a:xfrm rot="10800000">
          <a:off x="7610" y="790984"/>
          <a:ext cx="16163723" cy="320885"/>
        </a:xfrm>
        <a:prstGeom prst="round2SameRect">
          <a:avLst>
            <a:gd name="adj1" fmla="val 50000"/>
            <a:gd name="adj2" fmla="val 0"/>
          </a:avLst>
        </a:prstGeom>
        <a:solidFill>
          <a:srgbClr val="33CCCC"/>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495301</xdr:colOff>
      <xdr:row>3</xdr:row>
      <xdr:rowOff>155151</xdr:rowOff>
    </xdr:from>
    <xdr:to>
      <xdr:col>6</xdr:col>
      <xdr:colOff>699983</xdr:colOff>
      <xdr:row>5</xdr:row>
      <xdr:rowOff>78951</xdr:rowOff>
    </xdr:to>
    <xdr:sp macro="" textlink="">
      <xdr:nvSpPr>
        <xdr:cNvPr id="6" name="Rectangle 5">
          <a:hlinkClick xmlns:r="http://schemas.openxmlformats.org/officeDocument/2006/relationships" r:id="rId1"/>
          <a:extLst>
            <a:ext uri="{FF2B5EF4-FFF2-40B4-BE49-F238E27FC236}">
              <a16:creationId xmlns:a16="http://schemas.microsoft.com/office/drawing/2014/main" id="{74D5F182-947F-4C0A-9D0A-96F069A04582}"/>
            </a:ext>
          </a:extLst>
        </xdr:cNvPr>
        <xdr:cNvSpPr/>
      </xdr:nvSpPr>
      <xdr:spPr>
        <a:xfrm>
          <a:off x="495301" y="774911"/>
          <a:ext cx="121729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editAs="absolute">
    <xdr:from>
      <xdr:col>19</xdr:col>
      <xdr:colOff>824230</xdr:colOff>
      <xdr:row>0</xdr:row>
      <xdr:rowOff>180764</xdr:rowOff>
    </xdr:from>
    <xdr:to>
      <xdr:col>20</xdr:col>
      <xdr:colOff>1204381</xdr:colOff>
      <xdr:row>3</xdr:row>
      <xdr:rowOff>17641</xdr:rowOff>
    </xdr:to>
    <xdr:pic>
      <xdr:nvPicPr>
        <xdr:cNvPr id="7" name="Picture 6">
          <a:extLst>
            <a:ext uri="{FF2B5EF4-FFF2-40B4-BE49-F238E27FC236}">
              <a16:creationId xmlns:a16="http://schemas.microsoft.com/office/drawing/2014/main" id="{295873A3-F8B7-496F-AD7C-BCA2BC3E8B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76730" y="180764"/>
          <a:ext cx="1472351" cy="463410"/>
        </a:xfrm>
        <a:prstGeom prst="rect">
          <a:avLst/>
        </a:prstGeom>
      </xdr:spPr>
    </xdr:pic>
    <xdr:clientData/>
  </xdr:twoCellAnchor>
  <xdr:twoCellAnchor>
    <xdr:from>
      <xdr:col>20</xdr:col>
      <xdr:colOff>745067</xdr:colOff>
      <xdr:row>4</xdr:row>
      <xdr:rowOff>1</xdr:rowOff>
    </xdr:from>
    <xdr:to>
      <xdr:col>20</xdr:col>
      <xdr:colOff>1189567</xdr:colOff>
      <xdr:row>5</xdr:row>
      <xdr:rowOff>101601</xdr:rowOff>
    </xdr:to>
    <xdr:sp macro="" textlink="">
      <xdr:nvSpPr>
        <xdr:cNvPr id="17" name="Rectangle 16">
          <a:extLst>
            <a:ext uri="{FF2B5EF4-FFF2-40B4-BE49-F238E27FC236}">
              <a16:creationId xmlns:a16="http://schemas.microsoft.com/office/drawing/2014/main" id="{1E3B4F28-273D-4C37-8DDB-F197F2AC18EA}"/>
            </a:ext>
          </a:extLst>
        </xdr:cNvPr>
        <xdr:cNvSpPr/>
      </xdr:nvSpPr>
      <xdr:spPr>
        <a:xfrm>
          <a:off x="15426267" y="821268"/>
          <a:ext cx="444500" cy="2963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C3</a:t>
          </a:r>
        </a:p>
      </xdr:txBody>
    </xdr:sp>
    <xdr:clientData/>
  </xdr:twoCellAnchor>
  <xdr:twoCellAnchor editAs="absolute">
    <xdr:from>
      <xdr:col>20</xdr:col>
      <xdr:colOff>1382182</xdr:colOff>
      <xdr:row>0</xdr:row>
      <xdr:rowOff>28364</xdr:rowOff>
    </xdr:from>
    <xdr:to>
      <xdr:col>30</xdr:col>
      <xdr:colOff>63500</xdr:colOff>
      <xdr:row>5</xdr:row>
      <xdr:rowOff>0</xdr:rowOff>
    </xdr:to>
    <mc:AlternateContent xmlns:mc="http://schemas.openxmlformats.org/markup-compatibility/2006" xmlns:sle15="http://schemas.microsoft.com/office/drawing/2012/slicer">
      <mc:Choice Requires="sle15">
        <xdr:graphicFrame macro="">
          <xdr:nvGraphicFramePr>
            <xdr:cNvPr id="19" name="Yard">
              <a:extLst>
                <a:ext uri="{FF2B5EF4-FFF2-40B4-BE49-F238E27FC236}">
                  <a16:creationId xmlns:a16="http://schemas.microsoft.com/office/drawing/2014/main" id="{A775C6D9-C9A0-4F80-821E-F5B560EE7E8F}"/>
                </a:ext>
              </a:extLst>
            </xdr:cNvPr>
            <xdr:cNvGraphicFramePr/>
          </xdr:nvGraphicFramePr>
          <xdr:xfrm>
            <a:off x="0" y="0"/>
            <a:ext cx="0" cy="0"/>
          </xdr:xfrm>
          <a:graphic>
            <a:graphicData uri="http://schemas.microsoft.com/office/drawing/2010/slicer">
              <sle:slicer xmlns:sle="http://schemas.microsoft.com/office/drawing/2010/slicer" name="Yard"/>
            </a:graphicData>
          </a:graphic>
        </xdr:graphicFrame>
      </mc:Choice>
      <mc:Fallback xmlns="">
        <xdr:sp macro="" textlink="">
          <xdr:nvSpPr>
            <xdr:cNvPr id="0" name=""/>
            <xdr:cNvSpPr>
              <a:spLocks noTextEdit="1"/>
            </xdr:cNvSpPr>
          </xdr:nvSpPr>
          <xdr:spPr>
            <a:xfrm>
              <a:off x="16162866" y="28364"/>
              <a:ext cx="5520267" cy="98763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26</xdr:col>
      <xdr:colOff>533399</xdr:colOff>
      <xdr:row>6</xdr:row>
      <xdr:rowOff>1</xdr:rowOff>
    </xdr:from>
    <xdr:to>
      <xdr:col>29</xdr:col>
      <xdr:colOff>472015</xdr:colOff>
      <xdr:row>28</xdr:row>
      <xdr:rowOff>93133</xdr:rowOff>
    </xdr:to>
    <mc:AlternateContent xmlns:mc="http://schemas.openxmlformats.org/markup-compatibility/2006" xmlns:sle15="http://schemas.microsoft.com/office/drawing/2012/slicer">
      <mc:Choice Requires="sle15">
        <xdr:graphicFrame macro="">
          <xdr:nvGraphicFramePr>
            <xdr:cNvPr id="23" name="Interterminal Movement">
              <a:extLst>
                <a:ext uri="{FF2B5EF4-FFF2-40B4-BE49-F238E27FC236}">
                  <a16:creationId xmlns:a16="http://schemas.microsoft.com/office/drawing/2014/main" id="{8C6A48CC-5CF9-4467-9A53-5490EBA23F22}"/>
                </a:ext>
              </a:extLst>
            </xdr:cNvPr>
            <xdr:cNvGraphicFramePr/>
          </xdr:nvGraphicFramePr>
          <xdr:xfrm>
            <a:off x="0" y="0"/>
            <a:ext cx="0" cy="0"/>
          </xdr:xfrm>
          <a:graphic>
            <a:graphicData uri="http://schemas.microsoft.com/office/drawing/2010/slicer">
              <sle:slicer xmlns:sle="http://schemas.microsoft.com/office/drawing/2010/slicer" name="Interterminal Movement"/>
            </a:graphicData>
          </a:graphic>
        </xdr:graphicFrame>
      </mc:Choice>
      <mc:Fallback xmlns="">
        <xdr:sp macro="" textlink="">
          <xdr:nvSpPr>
            <xdr:cNvPr id="0" name=""/>
            <xdr:cNvSpPr>
              <a:spLocks noTextEdit="1"/>
            </xdr:cNvSpPr>
          </xdr:nvSpPr>
          <xdr:spPr>
            <a:xfrm>
              <a:off x="19761199" y="1202268"/>
              <a:ext cx="1811866" cy="463126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503766</xdr:colOff>
      <xdr:row>12</xdr:row>
      <xdr:rowOff>143935</xdr:rowOff>
    </xdr:from>
    <xdr:to>
      <xdr:col>26</xdr:col>
      <xdr:colOff>567263</xdr:colOff>
      <xdr:row>67</xdr:row>
      <xdr:rowOff>42333</xdr:rowOff>
    </xdr:to>
    <mc:AlternateContent xmlns:mc="http://schemas.openxmlformats.org/markup-compatibility/2006" xmlns:sle15="http://schemas.microsoft.com/office/drawing/2012/slicer">
      <mc:Choice Requires="sle15">
        <xdr:graphicFrame macro="">
          <xdr:nvGraphicFramePr>
            <xdr:cNvPr id="24" name="Carrier 1">
              <a:extLst>
                <a:ext uri="{FF2B5EF4-FFF2-40B4-BE49-F238E27FC236}">
                  <a16:creationId xmlns:a16="http://schemas.microsoft.com/office/drawing/2014/main" id="{D10760AA-EE8A-4CDC-A1E0-859B4F335B16}"/>
                </a:ext>
              </a:extLst>
            </xdr:cNvPr>
            <xdr:cNvGraphicFramePr/>
          </xdr:nvGraphicFramePr>
          <xdr:xfrm>
            <a:off x="0" y="0"/>
            <a:ext cx="0" cy="0"/>
          </xdr:xfrm>
          <a:graphic>
            <a:graphicData uri="http://schemas.microsoft.com/office/drawing/2010/slicer">
              <sle:slicer xmlns:sle="http://schemas.microsoft.com/office/drawing/2010/slicer" name="Carrier 1"/>
            </a:graphicData>
          </a:graphic>
        </xdr:graphicFrame>
      </mc:Choice>
      <mc:Fallback xmlns="">
        <xdr:sp macro="" textlink="">
          <xdr:nvSpPr>
            <xdr:cNvPr id="0" name=""/>
            <xdr:cNvSpPr>
              <a:spLocks noTextEdit="1"/>
            </xdr:cNvSpPr>
          </xdr:nvSpPr>
          <xdr:spPr>
            <a:xfrm>
              <a:off x="17847730" y="2904068"/>
              <a:ext cx="1947333" cy="1014306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1373297</xdr:colOff>
      <xdr:row>27</xdr:row>
      <xdr:rowOff>101600</xdr:rowOff>
    </xdr:from>
    <xdr:to>
      <xdr:col>23</xdr:col>
      <xdr:colOff>503766</xdr:colOff>
      <xdr:row>67</xdr:row>
      <xdr:rowOff>59267</xdr:rowOff>
    </xdr:to>
    <mc:AlternateContent xmlns:mc="http://schemas.openxmlformats.org/markup-compatibility/2006" xmlns:sle15="http://schemas.microsoft.com/office/drawing/2012/slicer">
      <mc:Choice Requires="sle15">
        <xdr:graphicFrame macro="">
          <xdr:nvGraphicFramePr>
            <xdr:cNvPr id="25" name="Content Code 3">
              <a:extLst>
                <a:ext uri="{FF2B5EF4-FFF2-40B4-BE49-F238E27FC236}">
                  <a16:creationId xmlns:a16="http://schemas.microsoft.com/office/drawing/2014/main" id="{467886AA-6EBE-4604-BA24-FCEE2947A861}"/>
                </a:ext>
              </a:extLst>
            </xdr:cNvPr>
            <xdr:cNvGraphicFramePr/>
          </xdr:nvGraphicFramePr>
          <xdr:xfrm>
            <a:off x="0" y="0"/>
            <a:ext cx="0" cy="0"/>
          </xdr:xfrm>
          <a:graphic>
            <a:graphicData uri="http://schemas.microsoft.com/office/drawing/2010/slicer">
              <sle:slicer xmlns:sle="http://schemas.microsoft.com/office/drawing/2010/slicer" name="Content Code 3"/>
            </a:graphicData>
          </a:graphic>
        </xdr:graphicFrame>
      </mc:Choice>
      <mc:Fallback xmlns="">
        <xdr:sp macro="" textlink="">
          <xdr:nvSpPr>
            <xdr:cNvPr id="0" name=""/>
            <xdr:cNvSpPr>
              <a:spLocks noTextEdit="1"/>
            </xdr:cNvSpPr>
          </xdr:nvSpPr>
          <xdr:spPr>
            <a:xfrm>
              <a:off x="16153981" y="5655733"/>
              <a:ext cx="1727619" cy="740833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1349169</xdr:colOff>
      <xdr:row>8</xdr:row>
      <xdr:rowOff>75353</xdr:rowOff>
    </xdr:from>
    <xdr:to>
      <xdr:col>23</xdr:col>
      <xdr:colOff>495299</xdr:colOff>
      <xdr:row>27</xdr:row>
      <xdr:rowOff>84667</xdr:rowOff>
    </xdr:to>
    <mc:AlternateContent xmlns:mc="http://schemas.openxmlformats.org/markup-compatibility/2006" xmlns:sle15="http://schemas.microsoft.com/office/drawing/2012/slicer">
      <mc:Choice Requires="sle15">
        <xdr:graphicFrame macro="">
          <xdr:nvGraphicFramePr>
            <xdr:cNvPr id="26" name="Content Owner 1">
              <a:extLst>
                <a:ext uri="{FF2B5EF4-FFF2-40B4-BE49-F238E27FC236}">
                  <a16:creationId xmlns:a16="http://schemas.microsoft.com/office/drawing/2014/main" id="{087E7691-9F88-4148-92B0-B5C9531E6187}"/>
                </a:ext>
              </a:extLst>
            </xdr:cNvPr>
            <xdr:cNvGraphicFramePr/>
          </xdr:nvGraphicFramePr>
          <xdr:xfrm>
            <a:off x="0" y="0"/>
            <a:ext cx="0" cy="0"/>
          </xdr:xfrm>
          <a:graphic>
            <a:graphicData uri="http://schemas.microsoft.com/office/drawing/2010/slicer">
              <sle:slicer xmlns:sle="http://schemas.microsoft.com/office/drawing/2010/slicer" name="Content Owner 1"/>
            </a:graphicData>
          </a:graphic>
        </xdr:graphicFrame>
      </mc:Choice>
      <mc:Fallback xmlns="">
        <xdr:sp macro="" textlink="">
          <xdr:nvSpPr>
            <xdr:cNvPr id="0" name=""/>
            <xdr:cNvSpPr>
              <a:spLocks noTextEdit="1"/>
            </xdr:cNvSpPr>
          </xdr:nvSpPr>
          <xdr:spPr>
            <a:xfrm>
              <a:off x="16129853" y="2090420"/>
              <a:ext cx="1743280" cy="354838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503765</xdr:colOff>
      <xdr:row>6</xdr:row>
      <xdr:rowOff>0</xdr:rowOff>
    </xdr:from>
    <xdr:to>
      <xdr:col>26</xdr:col>
      <xdr:colOff>524930</xdr:colOff>
      <xdr:row>12</xdr:row>
      <xdr:rowOff>152401</xdr:rowOff>
    </xdr:to>
    <mc:AlternateContent xmlns:mc="http://schemas.openxmlformats.org/markup-compatibility/2006" xmlns:sle15="http://schemas.microsoft.com/office/drawing/2012/slicer">
      <mc:Choice Requires="sle15">
        <xdr:graphicFrame macro="">
          <xdr:nvGraphicFramePr>
            <xdr:cNvPr id="27" name="Carrier Owner 1">
              <a:extLst>
                <a:ext uri="{FF2B5EF4-FFF2-40B4-BE49-F238E27FC236}">
                  <a16:creationId xmlns:a16="http://schemas.microsoft.com/office/drawing/2014/main" id="{9E25F4D1-39B1-4820-931D-D2AAC26017C7}"/>
                </a:ext>
              </a:extLst>
            </xdr:cNvPr>
            <xdr:cNvGraphicFramePr/>
          </xdr:nvGraphicFramePr>
          <xdr:xfrm>
            <a:off x="0" y="0"/>
            <a:ext cx="0" cy="0"/>
          </xdr:xfrm>
          <a:graphic>
            <a:graphicData uri="http://schemas.microsoft.com/office/drawing/2010/slicer">
              <sle:slicer xmlns:sle="http://schemas.microsoft.com/office/drawing/2010/slicer" name="Carrier Owner 1"/>
            </a:graphicData>
          </a:graphic>
        </xdr:graphicFrame>
      </mc:Choice>
      <mc:Fallback xmlns="">
        <xdr:sp macro="" textlink="">
          <xdr:nvSpPr>
            <xdr:cNvPr id="0" name=""/>
            <xdr:cNvSpPr>
              <a:spLocks noTextEdit="1"/>
            </xdr:cNvSpPr>
          </xdr:nvSpPr>
          <xdr:spPr>
            <a:xfrm>
              <a:off x="17839265" y="1202267"/>
              <a:ext cx="1913466" cy="171026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1331383</xdr:colOff>
      <xdr:row>5</xdr:row>
      <xdr:rowOff>181189</xdr:rowOff>
    </xdr:from>
    <xdr:to>
      <xdr:col>23</xdr:col>
      <xdr:colOff>486833</xdr:colOff>
      <xdr:row>8</xdr:row>
      <xdr:rowOff>67733</xdr:rowOff>
    </xdr:to>
    <mc:AlternateContent xmlns:mc="http://schemas.openxmlformats.org/markup-compatibility/2006" xmlns:sle15="http://schemas.microsoft.com/office/drawing/2012/slicer">
      <mc:Choice Requires="sle15">
        <xdr:graphicFrame macro="">
          <xdr:nvGraphicFramePr>
            <xdr:cNvPr id="2" name="Yard or Door">
              <a:extLst>
                <a:ext uri="{FF2B5EF4-FFF2-40B4-BE49-F238E27FC236}">
                  <a16:creationId xmlns:a16="http://schemas.microsoft.com/office/drawing/2014/main" id="{DD9898E0-3F6C-4927-8641-1CD261A3C504}"/>
                </a:ext>
              </a:extLst>
            </xdr:cNvPr>
            <xdr:cNvGraphicFramePr/>
          </xdr:nvGraphicFramePr>
          <xdr:xfrm>
            <a:off x="0" y="0"/>
            <a:ext cx="0" cy="0"/>
          </xdr:xfrm>
          <a:graphic>
            <a:graphicData uri="http://schemas.microsoft.com/office/drawing/2010/slicer">
              <sle:slicer xmlns:sle="http://schemas.microsoft.com/office/drawing/2010/slicer" name="Yard or Door"/>
            </a:graphicData>
          </a:graphic>
        </xdr:graphicFrame>
      </mc:Choice>
      <mc:Fallback xmlns="">
        <xdr:sp macro="" textlink="">
          <xdr:nvSpPr>
            <xdr:cNvPr id="0" name=""/>
            <xdr:cNvSpPr>
              <a:spLocks noTextEdit="1"/>
            </xdr:cNvSpPr>
          </xdr:nvSpPr>
          <xdr:spPr>
            <a:xfrm>
              <a:off x="16112067" y="1197189"/>
              <a:ext cx="1752600" cy="88561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3</xdr:row>
      <xdr:rowOff>175674</xdr:rowOff>
    </xdr:from>
    <xdr:to>
      <xdr:col>22</xdr:col>
      <xdr:colOff>32657</xdr:colOff>
      <xdr:row>5</xdr:row>
      <xdr:rowOff>185055</xdr:rowOff>
    </xdr:to>
    <xdr:sp macro="" textlink="">
      <xdr:nvSpPr>
        <xdr:cNvPr id="3" name="Round Same Side Corner Rectangle 2">
          <a:extLst>
            <a:ext uri="{FF2B5EF4-FFF2-40B4-BE49-F238E27FC236}">
              <a16:creationId xmlns:a16="http://schemas.microsoft.com/office/drawing/2014/main" id="{90396A4E-FF90-4FDB-8419-F0DEEE980532}"/>
            </a:ext>
          </a:extLst>
        </xdr:cNvPr>
        <xdr:cNvSpPr/>
      </xdr:nvSpPr>
      <xdr:spPr>
        <a:xfrm rot="10800000">
          <a:off x="0" y="807045"/>
          <a:ext cx="16840200" cy="401267"/>
        </a:xfrm>
        <a:prstGeom prst="round2SameRect">
          <a:avLst>
            <a:gd name="adj1" fmla="val 50000"/>
            <a:gd name="adj2" fmla="val 0"/>
          </a:avLst>
        </a:prstGeom>
        <a:solidFill>
          <a:srgbClr val="33CCCC"/>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19</xdr:col>
      <xdr:colOff>104322</xdr:colOff>
      <xdr:row>0</xdr:row>
      <xdr:rowOff>199741</xdr:rowOff>
    </xdr:from>
    <xdr:to>
      <xdr:col>20</xdr:col>
      <xdr:colOff>758975</xdr:colOff>
      <xdr:row>3</xdr:row>
      <xdr:rowOff>32808</xdr:rowOff>
    </xdr:to>
    <xdr:pic>
      <xdr:nvPicPr>
        <xdr:cNvPr id="4" name="Picture 3">
          <a:extLst>
            <a:ext uri="{FF2B5EF4-FFF2-40B4-BE49-F238E27FC236}">
              <a16:creationId xmlns:a16="http://schemas.microsoft.com/office/drawing/2014/main" id="{D9547BF1-0A9D-456A-B5C1-8E6152A585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95979" y="199741"/>
          <a:ext cx="1438425" cy="464438"/>
        </a:xfrm>
        <a:prstGeom prst="rect">
          <a:avLst/>
        </a:prstGeom>
      </xdr:spPr>
    </xdr:pic>
    <xdr:clientData/>
  </xdr:twoCellAnchor>
  <xdr:twoCellAnchor editAs="absolute">
    <xdr:from>
      <xdr:col>0</xdr:col>
      <xdr:colOff>0</xdr:colOff>
      <xdr:row>0</xdr:row>
      <xdr:rowOff>29634</xdr:rowOff>
    </xdr:from>
    <xdr:to>
      <xdr:col>22</xdr:col>
      <xdr:colOff>32657</xdr:colOff>
      <xdr:row>5</xdr:row>
      <xdr:rowOff>185056</xdr:rowOff>
    </xdr:to>
    <xdr:sp macro="" textlink="">
      <xdr:nvSpPr>
        <xdr:cNvPr id="8" name="Rounded Rectangle 19">
          <a:extLst>
            <a:ext uri="{FF2B5EF4-FFF2-40B4-BE49-F238E27FC236}">
              <a16:creationId xmlns:a16="http://schemas.microsoft.com/office/drawing/2014/main" id="{A60507F5-B916-4C69-80C9-0826E1883007}"/>
            </a:ext>
          </a:extLst>
        </xdr:cNvPr>
        <xdr:cNvSpPr/>
      </xdr:nvSpPr>
      <xdr:spPr>
        <a:xfrm>
          <a:off x="0" y="29634"/>
          <a:ext cx="16840200" cy="1178679"/>
        </a:xfrm>
        <a:prstGeom prst="roundRect">
          <a:avLst/>
        </a:prstGeom>
        <a:noFill/>
        <a:ln w="34925">
          <a:solidFill>
            <a:srgbClr val="33CC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3</xdr:row>
      <xdr:rowOff>186560</xdr:rowOff>
    </xdr:from>
    <xdr:to>
      <xdr:col>35</xdr:col>
      <xdr:colOff>117231</xdr:colOff>
      <xdr:row>6</xdr:row>
      <xdr:rowOff>157837</xdr:rowOff>
    </xdr:to>
    <xdr:sp macro="" textlink="">
      <xdr:nvSpPr>
        <xdr:cNvPr id="2" name="Round Same Side Corner Rectangle 2">
          <a:extLst>
            <a:ext uri="{FF2B5EF4-FFF2-40B4-BE49-F238E27FC236}">
              <a16:creationId xmlns:a16="http://schemas.microsoft.com/office/drawing/2014/main" id="{C283C8C1-418E-4077-ACDB-BFF56312C54E}"/>
            </a:ext>
          </a:extLst>
        </xdr:cNvPr>
        <xdr:cNvSpPr/>
      </xdr:nvSpPr>
      <xdr:spPr>
        <a:xfrm rot="10800000">
          <a:off x="0" y="796160"/>
          <a:ext cx="28369846" cy="533985"/>
        </a:xfrm>
        <a:prstGeom prst="round2SameRect">
          <a:avLst>
            <a:gd name="adj1" fmla="val 50000"/>
            <a:gd name="adj2" fmla="val 0"/>
          </a:avLst>
        </a:prstGeom>
        <a:solidFill>
          <a:schemeClr val="accent1">
            <a:lumMod val="7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32</xdr:col>
      <xdr:colOff>791798</xdr:colOff>
      <xdr:row>0</xdr:row>
      <xdr:rowOff>198903</xdr:rowOff>
    </xdr:from>
    <xdr:to>
      <xdr:col>34</xdr:col>
      <xdr:colOff>629186</xdr:colOff>
      <xdr:row>3</xdr:row>
      <xdr:rowOff>31970</xdr:rowOff>
    </xdr:to>
    <xdr:pic>
      <xdr:nvPicPr>
        <xdr:cNvPr id="3" name="Picture 2">
          <a:extLst>
            <a:ext uri="{FF2B5EF4-FFF2-40B4-BE49-F238E27FC236}">
              <a16:creationId xmlns:a16="http://schemas.microsoft.com/office/drawing/2014/main" id="{CD1C91F7-DA75-46C6-A31B-1B19A25F1C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29460" y="198903"/>
          <a:ext cx="1431726" cy="442667"/>
        </a:xfrm>
        <a:prstGeom prst="rect">
          <a:avLst/>
        </a:prstGeom>
      </xdr:spPr>
    </xdr:pic>
    <xdr:clientData/>
  </xdr:twoCellAnchor>
  <xdr:twoCellAnchor editAs="absolute">
    <xdr:from>
      <xdr:col>0</xdr:col>
      <xdr:colOff>0</xdr:colOff>
      <xdr:row>0</xdr:row>
      <xdr:rowOff>29634</xdr:rowOff>
    </xdr:from>
    <xdr:to>
      <xdr:col>35</xdr:col>
      <xdr:colOff>93784</xdr:colOff>
      <xdr:row>6</xdr:row>
      <xdr:rowOff>146957</xdr:rowOff>
    </xdr:to>
    <xdr:sp macro="" textlink="">
      <xdr:nvSpPr>
        <xdr:cNvPr id="4" name="Rounded Rectangle 19">
          <a:extLst>
            <a:ext uri="{FF2B5EF4-FFF2-40B4-BE49-F238E27FC236}">
              <a16:creationId xmlns:a16="http://schemas.microsoft.com/office/drawing/2014/main" id="{D894E01C-276B-4FF7-BAAE-C24976A07322}"/>
            </a:ext>
          </a:extLst>
        </xdr:cNvPr>
        <xdr:cNvSpPr/>
      </xdr:nvSpPr>
      <xdr:spPr>
        <a:xfrm>
          <a:off x="0" y="29634"/>
          <a:ext cx="28346399" cy="1289631"/>
        </a:xfrm>
        <a:prstGeom prst="roundRect">
          <a:avLst/>
        </a:prstGeom>
        <a:noFill/>
        <a:ln w="34925">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64475</xdr:colOff>
      <xdr:row>10</xdr:row>
      <xdr:rowOff>0</xdr:rowOff>
    </xdr:from>
    <xdr:to>
      <xdr:col>14</xdr:col>
      <xdr:colOff>11722</xdr:colOff>
      <xdr:row>28</xdr:row>
      <xdr:rowOff>11723</xdr:rowOff>
    </xdr:to>
    <xdr:graphicFrame macro="">
      <xdr:nvGraphicFramePr>
        <xdr:cNvPr id="6" name="Chart 5">
          <a:extLst>
            <a:ext uri="{FF2B5EF4-FFF2-40B4-BE49-F238E27FC236}">
              <a16:creationId xmlns:a16="http://schemas.microsoft.com/office/drawing/2014/main" id="{5222CEFF-81E9-4545-AA1F-2DD9E1CA8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41030</xdr:colOff>
      <xdr:row>9</xdr:row>
      <xdr:rowOff>222739</xdr:rowOff>
    </xdr:from>
    <xdr:to>
      <xdr:col>21</xdr:col>
      <xdr:colOff>-1</xdr:colOff>
      <xdr:row>28</xdr:row>
      <xdr:rowOff>1</xdr:rowOff>
    </xdr:to>
    <xdr:graphicFrame macro="">
      <xdr:nvGraphicFramePr>
        <xdr:cNvPr id="7" name="Chart 6">
          <a:extLst>
            <a:ext uri="{FF2B5EF4-FFF2-40B4-BE49-F238E27FC236}">
              <a16:creationId xmlns:a16="http://schemas.microsoft.com/office/drawing/2014/main" id="{D4600EFB-2542-4C9D-8BD5-9D9C2CE95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134814</xdr:colOff>
      <xdr:row>10</xdr:row>
      <xdr:rowOff>46894</xdr:rowOff>
    </xdr:from>
    <xdr:to>
      <xdr:col>28</xdr:col>
      <xdr:colOff>222738</xdr:colOff>
      <xdr:row>28</xdr:row>
      <xdr:rowOff>23448</xdr:rowOff>
    </xdr:to>
    <xdr:graphicFrame macro="">
      <xdr:nvGraphicFramePr>
        <xdr:cNvPr id="8" name="Chart 7">
          <a:extLst>
            <a:ext uri="{FF2B5EF4-FFF2-40B4-BE49-F238E27FC236}">
              <a16:creationId xmlns:a16="http://schemas.microsoft.com/office/drawing/2014/main" id="{E0D8A438-C9B8-4E7C-BCE7-87154FE0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82062</xdr:colOff>
      <xdr:row>9</xdr:row>
      <xdr:rowOff>222737</xdr:rowOff>
    </xdr:from>
    <xdr:to>
      <xdr:col>7</xdr:col>
      <xdr:colOff>105507</xdr:colOff>
      <xdr:row>27</xdr:row>
      <xdr:rowOff>164121</xdr:rowOff>
    </xdr:to>
    <xdr:graphicFrame macro="">
      <xdr:nvGraphicFramePr>
        <xdr:cNvPr id="10" name="Chart 9">
          <a:extLst>
            <a:ext uri="{FF2B5EF4-FFF2-40B4-BE49-F238E27FC236}">
              <a16:creationId xmlns:a16="http://schemas.microsoft.com/office/drawing/2014/main" id="{EF63A1DF-F101-48FB-A93D-C73FA87A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64475</xdr:colOff>
      <xdr:row>9</xdr:row>
      <xdr:rowOff>211015</xdr:rowOff>
    </xdr:from>
    <xdr:to>
      <xdr:col>14</xdr:col>
      <xdr:colOff>11722</xdr:colOff>
      <xdr:row>27</xdr:row>
      <xdr:rowOff>164123</xdr:rowOff>
    </xdr:to>
    <xdr:graphicFrame macro="">
      <xdr:nvGraphicFramePr>
        <xdr:cNvPr id="11" name="Chart 10">
          <a:extLst>
            <a:ext uri="{FF2B5EF4-FFF2-40B4-BE49-F238E27FC236}">
              <a16:creationId xmlns:a16="http://schemas.microsoft.com/office/drawing/2014/main" id="{1A89AFFE-EA4C-49C1-AFAC-E0B95CD94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199291</xdr:colOff>
      <xdr:row>10</xdr:row>
      <xdr:rowOff>11721</xdr:rowOff>
    </xdr:from>
    <xdr:to>
      <xdr:col>35</xdr:col>
      <xdr:colOff>293076</xdr:colOff>
      <xdr:row>28</xdr:row>
      <xdr:rowOff>11722</xdr:rowOff>
    </xdr:to>
    <xdr:graphicFrame macro="">
      <xdr:nvGraphicFramePr>
        <xdr:cNvPr id="5" name="Chart 4">
          <a:extLst>
            <a:ext uri="{FF2B5EF4-FFF2-40B4-BE49-F238E27FC236}">
              <a16:creationId xmlns:a16="http://schemas.microsoft.com/office/drawing/2014/main" id="{209701C4-4FB0-460B-996C-A10ECACA0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2</xdr:row>
      <xdr:rowOff>153243</xdr:rowOff>
    </xdr:from>
    <xdr:to>
      <xdr:col>27</xdr:col>
      <xdr:colOff>25399</xdr:colOff>
      <xdr:row>4</xdr:row>
      <xdr:rowOff>140572</xdr:rowOff>
    </xdr:to>
    <xdr:sp macro="" textlink="">
      <xdr:nvSpPr>
        <xdr:cNvPr id="10" name="Round Same Side Corner Rectangle 2">
          <a:extLst>
            <a:ext uri="{FF2B5EF4-FFF2-40B4-BE49-F238E27FC236}">
              <a16:creationId xmlns:a16="http://schemas.microsoft.com/office/drawing/2014/main" id="{5374AE56-FA1F-4425-9A59-DD0C094B9CD3}"/>
            </a:ext>
          </a:extLst>
        </xdr:cNvPr>
        <xdr:cNvSpPr/>
      </xdr:nvSpPr>
      <xdr:spPr>
        <a:xfrm rot="10800000">
          <a:off x="0" y="508843"/>
          <a:ext cx="17712266" cy="334462"/>
        </a:xfrm>
        <a:prstGeom prst="round2SameRect">
          <a:avLst>
            <a:gd name="adj1" fmla="val 50000"/>
            <a:gd name="adj2" fmla="val 0"/>
          </a:avLst>
        </a:prstGeom>
        <a:solidFill>
          <a:schemeClr val="tx2">
            <a:lumMod val="75000"/>
          </a:schemeClr>
        </a:solidFill>
        <a:ln>
          <a:solidFill>
            <a:schemeClr val="bg2">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24</xdr:col>
      <xdr:colOff>535194</xdr:colOff>
      <xdr:row>0</xdr:row>
      <xdr:rowOff>141951</xdr:rowOff>
    </xdr:from>
    <xdr:to>
      <xdr:col>26</xdr:col>
      <xdr:colOff>203200</xdr:colOff>
      <xdr:row>2</xdr:row>
      <xdr:rowOff>120869</xdr:rowOff>
    </xdr:to>
    <xdr:pic>
      <xdr:nvPicPr>
        <xdr:cNvPr id="11" name="Picture 10">
          <a:extLst>
            <a:ext uri="{FF2B5EF4-FFF2-40B4-BE49-F238E27FC236}">
              <a16:creationId xmlns:a16="http://schemas.microsoft.com/office/drawing/2014/main" id="{60D3EA42-2267-4B0E-A5DB-070157DB95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64661" y="141951"/>
          <a:ext cx="1081939" cy="334518"/>
        </a:xfrm>
        <a:prstGeom prst="rect">
          <a:avLst/>
        </a:prstGeom>
      </xdr:spPr>
    </xdr:pic>
    <xdr:clientData/>
  </xdr:twoCellAnchor>
  <xdr:twoCellAnchor editAs="absolute">
    <xdr:from>
      <xdr:col>0</xdr:col>
      <xdr:colOff>0</xdr:colOff>
      <xdr:row>0</xdr:row>
      <xdr:rowOff>33869</xdr:rowOff>
    </xdr:from>
    <xdr:to>
      <xdr:col>27</xdr:col>
      <xdr:colOff>8466</xdr:colOff>
      <xdr:row>4</xdr:row>
      <xdr:rowOff>118534</xdr:rowOff>
    </xdr:to>
    <xdr:sp macro="" textlink="">
      <xdr:nvSpPr>
        <xdr:cNvPr id="12" name="Rounded Rectangle 19">
          <a:extLst>
            <a:ext uri="{FF2B5EF4-FFF2-40B4-BE49-F238E27FC236}">
              <a16:creationId xmlns:a16="http://schemas.microsoft.com/office/drawing/2014/main" id="{1C4F3D33-F71E-4E75-A025-97BED6CEBCBF}"/>
            </a:ext>
          </a:extLst>
        </xdr:cNvPr>
        <xdr:cNvSpPr/>
      </xdr:nvSpPr>
      <xdr:spPr>
        <a:xfrm>
          <a:off x="0" y="33869"/>
          <a:ext cx="17695333" cy="787398"/>
        </a:xfrm>
        <a:prstGeom prst="roundRect">
          <a:avLst/>
        </a:prstGeom>
        <a:noFill/>
        <a:ln w="34925">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2</xdr:row>
      <xdr:rowOff>142874</xdr:rowOff>
    </xdr:from>
    <xdr:to>
      <xdr:col>31</xdr:col>
      <xdr:colOff>38099</xdr:colOff>
      <xdr:row>4</xdr:row>
      <xdr:rowOff>85725</xdr:rowOff>
    </xdr:to>
    <xdr:sp macro="" textlink="">
      <xdr:nvSpPr>
        <xdr:cNvPr id="2" name="Round Same Side Corner Rectangle 2">
          <a:extLst>
            <a:ext uri="{FF2B5EF4-FFF2-40B4-BE49-F238E27FC236}">
              <a16:creationId xmlns:a16="http://schemas.microsoft.com/office/drawing/2014/main" id="{E89C857D-BBFA-4769-A90C-87136788650A}"/>
            </a:ext>
          </a:extLst>
        </xdr:cNvPr>
        <xdr:cNvSpPr/>
      </xdr:nvSpPr>
      <xdr:spPr>
        <a:xfrm rot="10800000">
          <a:off x="0" y="485774"/>
          <a:ext cx="19526249" cy="314326"/>
        </a:xfrm>
        <a:prstGeom prst="round2SameRect">
          <a:avLst>
            <a:gd name="adj1" fmla="val 50000"/>
            <a:gd name="adj2" fmla="val 0"/>
          </a:avLst>
        </a:prstGeom>
        <a:solidFill>
          <a:schemeClr val="tx2">
            <a:lumMod val="40000"/>
            <a:lumOff val="60000"/>
          </a:schemeClr>
        </a:solidFill>
        <a:ln>
          <a:solidFill>
            <a:schemeClr val="accent2">
              <a:lumMod val="20000"/>
              <a:lumOff val="8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28</xdr:col>
      <xdr:colOff>136826</xdr:colOff>
      <xdr:row>0</xdr:row>
      <xdr:rowOff>135228</xdr:rowOff>
    </xdr:from>
    <xdr:to>
      <xdr:col>29</xdr:col>
      <xdr:colOff>548342</xdr:colOff>
      <xdr:row>2</xdr:row>
      <xdr:rowOff>114146</xdr:rowOff>
    </xdr:to>
    <xdr:pic>
      <xdr:nvPicPr>
        <xdr:cNvPr id="3" name="Picture 2">
          <a:extLst>
            <a:ext uri="{FF2B5EF4-FFF2-40B4-BE49-F238E27FC236}">
              <a16:creationId xmlns:a16="http://schemas.microsoft.com/office/drawing/2014/main" id="{D878DA83-992B-4F97-A06F-CA2EBE6133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00976" y="135228"/>
          <a:ext cx="1078266" cy="321818"/>
        </a:xfrm>
        <a:prstGeom prst="rect">
          <a:avLst/>
        </a:prstGeom>
      </xdr:spPr>
    </xdr:pic>
    <xdr:clientData/>
  </xdr:twoCellAnchor>
  <xdr:twoCellAnchor editAs="absolute">
    <xdr:from>
      <xdr:col>0</xdr:col>
      <xdr:colOff>0</xdr:colOff>
      <xdr:row>0</xdr:row>
      <xdr:rowOff>33868</xdr:rowOff>
    </xdr:from>
    <xdr:to>
      <xdr:col>31</xdr:col>
      <xdr:colOff>28575</xdr:colOff>
      <xdr:row>4</xdr:row>
      <xdr:rowOff>85724</xdr:rowOff>
    </xdr:to>
    <xdr:sp macro="" textlink="">
      <xdr:nvSpPr>
        <xdr:cNvPr id="4" name="Rounded Rectangle 19">
          <a:extLst>
            <a:ext uri="{FF2B5EF4-FFF2-40B4-BE49-F238E27FC236}">
              <a16:creationId xmlns:a16="http://schemas.microsoft.com/office/drawing/2014/main" id="{3FC1F0F1-B954-4AFB-B932-02B7E5E6388A}"/>
            </a:ext>
          </a:extLst>
        </xdr:cNvPr>
        <xdr:cNvSpPr/>
      </xdr:nvSpPr>
      <xdr:spPr>
        <a:xfrm>
          <a:off x="0" y="33868"/>
          <a:ext cx="19516725" cy="766231"/>
        </a:xfrm>
        <a:prstGeom prst="roundRect">
          <a:avLst/>
        </a:prstGeom>
        <a:noFill/>
        <a:ln w="34925">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16933</xdr:colOff>
      <xdr:row>0</xdr:row>
      <xdr:rowOff>25401</xdr:rowOff>
    </xdr:from>
    <xdr:to>
      <xdr:col>23</xdr:col>
      <xdr:colOff>177800</xdr:colOff>
      <xdr:row>5</xdr:row>
      <xdr:rowOff>85726</xdr:rowOff>
    </xdr:to>
    <xdr:sp macro="" textlink="">
      <xdr:nvSpPr>
        <xdr:cNvPr id="6" name="Rounded Rectangle 19">
          <a:extLst>
            <a:ext uri="{FF2B5EF4-FFF2-40B4-BE49-F238E27FC236}">
              <a16:creationId xmlns:a16="http://schemas.microsoft.com/office/drawing/2014/main" id="{D4ABBD93-A5E9-46B6-ABEF-F6370DCD905C}"/>
            </a:ext>
          </a:extLst>
        </xdr:cNvPr>
        <xdr:cNvSpPr/>
      </xdr:nvSpPr>
      <xdr:spPr>
        <a:xfrm>
          <a:off x="245533" y="25401"/>
          <a:ext cx="18191692" cy="965200"/>
        </a:xfrm>
        <a:prstGeom prst="roundRect">
          <a:avLst/>
        </a:prstGeom>
        <a:noFill/>
        <a:ln w="34925">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227330</xdr:colOff>
      <xdr:row>6</xdr:row>
      <xdr:rowOff>0</xdr:rowOff>
    </xdr:from>
    <xdr:to>
      <xdr:col>6</xdr:col>
      <xdr:colOff>65314</xdr:colOff>
      <xdr:row>29</xdr:row>
      <xdr:rowOff>0</xdr:rowOff>
    </xdr:to>
    <xdr:graphicFrame macro="">
      <xdr:nvGraphicFramePr>
        <xdr:cNvPr id="2" name="Chart 1">
          <a:extLst>
            <a:ext uri="{FF2B5EF4-FFF2-40B4-BE49-F238E27FC236}">
              <a16:creationId xmlns:a16="http://schemas.microsoft.com/office/drawing/2014/main" id="{6A67C1B8-B1A9-4879-842C-22F1D0878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432225</xdr:colOff>
      <xdr:row>6</xdr:row>
      <xdr:rowOff>0</xdr:rowOff>
    </xdr:from>
    <xdr:to>
      <xdr:col>23</xdr:col>
      <xdr:colOff>167640</xdr:colOff>
      <xdr:row>29</xdr:row>
      <xdr:rowOff>0</xdr:rowOff>
    </xdr:to>
    <xdr:graphicFrame macro="">
      <xdr:nvGraphicFramePr>
        <xdr:cNvPr id="3" name="Chart 2">
          <a:extLst>
            <a:ext uri="{FF2B5EF4-FFF2-40B4-BE49-F238E27FC236}">
              <a16:creationId xmlns:a16="http://schemas.microsoft.com/office/drawing/2014/main" id="{A888D269-1500-4623-B764-D9802F2A2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17992</xdr:colOff>
      <xdr:row>3</xdr:row>
      <xdr:rowOff>152400</xdr:rowOff>
    </xdr:from>
    <xdr:to>
      <xdr:col>23</xdr:col>
      <xdr:colOff>187325</xdr:colOff>
      <xdr:row>5</xdr:row>
      <xdr:rowOff>86598</xdr:rowOff>
    </xdr:to>
    <xdr:sp macro="" textlink="">
      <xdr:nvSpPr>
        <xdr:cNvPr id="4" name="Round Same Side Corner Rectangle 2">
          <a:extLst>
            <a:ext uri="{FF2B5EF4-FFF2-40B4-BE49-F238E27FC236}">
              <a16:creationId xmlns:a16="http://schemas.microsoft.com/office/drawing/2014/main" id="{B4ADD4C6-4CCB-4E78-BBC8-AFE1762B49BB}"/>
            </a:ext>
          </a:extLst>
        </xdr:cNvPr>
        <xdr:cNvSpPr/>
      </xdr:nvSpPr>
      <xdr:spPr>
        <a:xfrm rot="10800000">
          <a:off x="246592" y="695325"/>
          <a:ext cx="18200158" cy="296148"/>
        </a:xfrm>
        <a:prstGeom prst="round2SameRect">
          <a:avLst>
            <a:gd name="adj1" fmla="val 50000"/>
            <a:gd name="adj2" fmla="val 0"/>
          </a:avLst>
        </a:prstGeom>
        <a:solidFill>
          <a:schemeClr val="bg1">
            <a:lumMod val="50000"/>
          </a:schemeClr>
        </a:solidFill>
        <a:ln>
          <a:solidFill>
            <a:schemeClr val="bg1">
              <a:lumMod val="6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20</xdr:col>
      <xdr:colOff>348927</xdr:colOff>
      <xdr:row>0</xdr:row>
      <xdr:rowOff>177734</xdr:rowOff>
    </xdr:from>
    <xdr:to>
      <xdr:col>22</xdr:col>
      <xdr:colOff>561453</xdr:colOff>
      <xdr:row>3</xdr:row>
      <xdr:rowOff>61601</xdr:rowOff>
    </xdr:to>
    <xdr:pic>
      <xdr:nvPicPr>
        <xdr:cNvPr id="5" name="Picture 4">
          <a:extLst>
            <a:ext uri="{FF2B5EF4-FFF2-40B4-BE49-F238E27FC236}">
              <a16:creationId xmlns:a16="http://schemas.microsoft.com/office/drawing/2014/main" id="{4065BCFD-7010-43C5-9ACC-E9CB2122FB5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74260" y="177734"/>
          <a:ext cx="1431726" cy="442667"/>
        </a:xfrm>
        <a:prstGeom prst="rect">
          <a:avLst/>
        </a:prstGeom>
      </xdr:spPr>
    </xdr:pic>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151" xr10:uid="{B4E59661-6A6B-408C-91D4-42914DD47D0F}" sourceName="Yard">
  <extLst>
    <x:ext xmlns:x15="http://schemas.microsoft.com/office/spreadsheetml/2010/11/main" uri="{2F2917AC-EB37-4324-AD4E-5DD8C200BD13}">
      <x15:tableSlicerCache tableId="2" column="1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rier" xr10:uid="{88BE2B1C-38FC-48CF-9F81-8CAC1C1C5883}" sourceName="Carrier">
  <extLst>
    <x:ext xmlns:x15="http://schemas.microsoft.com/office/spreadsheetml/2010/11/main" uri="{2F2917AC-EB37-4324-AD4E-5DD8C200BD13}">
      <x15:tableSlicerCache tableId="2"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Code2" xr10:uid="{DAF69151-91C5-4F69-B072-647A57FA8957}" sourceName="Content Code">
  <extLst>
    <x:ext xmlns:x15="http://schemas.microsoft.com/office/spreadsheetml/2010/11/main" uri="{2F2917AC-EB37-4324-AD4E-5DD8C200BD13}">
      <x15:tableSlicerCache tableId="2" column="1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Owner" xr10:uid="{D30DDC7F-C8A2-44A7-98D4-5CB210DE073D}" sourceName="Content Owner">
  <extLst>
    <x:ext xmlns:x15="http://schemas.microsoft.com/office/spreadsheetml/2010/11/main" uri="{2F2917AC-EB37-4324-AD4E-5DD8C200BD13}">
      <x15:tableSlicerCache tableId="2" column="1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rier_Owner" xr10:uid="{5D37D325-D60F-4FD0-B881-C87FB077CC14}" sourceName="Carrier Owner">
  <extLst>
    <x:ext xmlns:x15="http://schemas.microsoft.com/office/spreadsheetml/2010/11/main" uri="{2F2917AC-EB37-4324-AD4E-5DD8C200BD13}">
      <x15:tableSlicerCache tableId="2" column="19"/>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terminal_Movement" xr10:uid="{FA54D8B0-EB71-40F2-BF5C-975000815DC2}" sourceName="Interterminal Movement Lane">
  <extLst>
    <x:ext xmlns:x15="http://schemas.microsoft.com/office/spreadsheetml/2010/11/main" uri="{2F2917AC-EB37-4324-AD4E-5DD8C200BD13}">
      <x15:tableSlicerCache tableId="2" column="20"/>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ard_or_Door" xr10:uid="{E5783648-2D50-4C9A-AD04-842B3BA2CE1F}" sourceName="Yard or Door">
  <extLst>
    <x:ext xmlns:x15="http://schemas.microsoft.com/office/spreadsheetml/2010/11/main" uri="{2F2917AC-EB37-4324-AD4E-5DD8C200BD13}">
      <x15:tableSlicerCache tableId="2"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ard" xr10:uid="{CBE660F5-377E-4ADE-A359-EB0919023310}" cache="Slicer_Column1151" caption="Yard" columnCount="4" style="SlicerStyleOther1" rowHeight="234950"/>
  <slicer name="Carrier 1" xr10:uid="{36B80D73-35B0-4FC2-90FA-F5FE7AAD306A}" cache="Slicer_Carrier" caption="Carrier" style="SlicerStyleOther2" rowHeight="234950"/>
  <slicer name="Content Code 3" xr10:uid="{CF5D6CBD-9062-48D2-8572-6FBA7E0BEE15}" cache="Slicer_Content_Code2" caption="Content Code" style="SlicerStyleLight6" rowHeight="234950"/>
  <slicer name="Content Owner 1" xr10:uid="{A7DF71DB-F498-4401-BE12-8C7DC0F02A1E}" cache="Slicer_Content_Owner" caption="Content Owner" style="SlicerStyleLight6" rowHeight="234950"/>
  <slicer name="Carrier Owner 1" xr10:uid="{1E677F1E-318A-464A-ABEA-A3F3C8279E55}" cache="Slicer_Carrier_Owner" caption="Carrier Owner" style="SlicerStyleOther2" rowHeight="234950"/>
  <slicer name="Interterminal Movement" xr10:uid="{0A385352-D34E-408A-9FCD-2B98B6319D54}" cache="Slicer_Interterminal_Movement" caption="Interterminal Movement Lane" style="SlicerStyleLight2" rowHeight="234950"/>
  <slicer name="Yard or Door" xr10:uid="{CDEBFC8C-03D8-4FE3-A86C-62919B0A82C8}" cache="Slicer_Yard_or_Door" caption="Yard or Door"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AABFC2-661D-43D3-99CC-C6401CC18659}" name="Trailer_Names" displayName="Trailer_Names" ref="A1:B85" totalsRowShown="0">
  <autoFilter ref="A1:B85" xr:uid="{CAF7BFF0-C6D4-4070-B606-EEF5334171CF}"/>
  <sortState xmlns:xlrd2="http://schemas.microsoft.com/office/spreadsheetml/2017/richdata2" ref="A2:B85">
    <sortCondition ref="A1:A85"/>
  </sortState>
  <tableColumns count="2">
    <tableColumn id="1" xr3:uid="{F79C5BB4-B002-4D8A-B08A-11E7E934AF16}" name="Name"/>
    <tableColumn id="2" xr3:uid="{557DC86E-A7AA-4016-8915-70CE44AB5D27}" name="Descriptio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6CEF0F-16F1-4ADD-8EC8-B1A50B72666B}" name="AllC3_Data" displayName="AllC3_Data" ref="A7:U4476" totalsRowShown="0" headerRowDxfId="281" dataDxfId="280">
  <autoFilter ref="A7:U4476" xr:uid="{00000000-0009-0000-0100-000008000000}"/>
  <tableColumns count="21">
    <tableColumn id="1" xr3:uid="{45569589-9A97-4E0E-94A6-03D15DDB09C8}" name="Trailer" dataDxfId="279"/>
    <tableColumn id="2" xr3:uid="{A1D91F22-BED4-4D39-ACCB-61235B82C033}" name="OB Load Type" dataDxfId="278"/>
    <tableColumn id="3" xr3:uid="{CA65B80B-7643-4212-ADD6-B0BCF5234617}" name="IB Load Type" dataDxfId="277"/>
    <tableColumn id="4" xr3:uid="{2D1F94D3-E0C8-45AE-9604-5D35594E79CD}" name="Reusable Load Type" dataDxfId="276"/>
    <tableColumn id="17" xr3:uid="{A87C0951-895A-4695-BD34-BAF7A55077D6}" name="Workflow" dataDxfId="275"/>
    <tableColumn id="21" xr3:uid="{D4757489-9C70-45E7-90D1-9D49A4267035}" name="Door/Yard Number" dataDxfId="274"/>
    <tableColumn id="5" xr3:uid="{31111DB2-17A1-4D33-99F5-F109DFCD3389}" name="Carrier" dataDxfId="273"/>
    <tableColumn id="7" xr3:uid="{F7CDDDA1-0DC2-45B0-A713-AFFFCB70FB76}" name="PO #" dataDxfId="272"/>
    <tableColumn id="8" xr3:uid="{48874759-CE4B-4E7C-B208-AB1E7D1C5765}" name="Load Type Change" dataDxfId="271"/>
    <tableColumn id="9" xr3:uid="{AC26092F-CEE7-4277-A447-64EC39B72280}" name="Profile" dataDxfId="270"/>
    <tableColumn id="10" xr3:uid="{D5E1441C-8A2E-4C59-83E9-424C6C86C370}" name="INOP" dataDxfId="269"/>
    <tableColumn id="11" xr3:uid="{9C40E241-9A7F-45DA-915C-AA84489F0E16}" name="Location" dataDxfId="268"/>
    <tableColumn id="14" xr3:uid="{BC692674-76E2-4EBD-9B80-1C66C2D3ADC9}" name="Gate In Time" dataDxfId="267"/>
    <tableColumn id="13" xr3:uid="{047FB035-E912-4266-ACCF-81779EA7D7B2}" name="Yard" dataDxfId="266"/>
    <tableColumn id="6" xr3:uid="{849E94C7-0AE7-4536-A36C-488A374C5540}" name="Yard or Door" dataDxfId="265">
      <calculatedColumnFormula>IF(AllC3_Data[[#This Row],[Door/Yard Number]]=3,"Yard","Door")</calculatedColumnFormula>
    </tableColumn>
    <tableColumn id="18" xr3:uid="{A419E6A0-6FB0-4B3D-9FED-24C65C93D354}" name="Hours Since Last Activity" dataDxfId="264">
      <calculatedColumnFormula>($A$1-Q8)*24</calculatedColumnFormula>
    </tableColumn>
    <tableColumn id="12" xr3:uid="{2EBAD15B-18DE-4E38-AF42-357CAD0EFAB7}" name="Accrued Time" dataDxfId="263">
      <calculatedColumnFormula>IF(I8&gt;M8,I8,IF(I8&lt;M8,M8,IF(I8=M8,I8)))</calculatedColumnFormula>
    </tableColumn>
    <tableColumn id="15" xr3:uid="{1D60B6CE-4608-473D-82AD-EB7775F61AAE}" name="Content Code" dataDxfId="262">
      <calculatedColumnFormula>IF(AND(AllC3_Data[[#This Row],[Workflow]]="Vendor Trailer",AllC3_Data[[#This Row],[OB Load Type]]="",AllC3_Data[[#This Row],[IB Load Type]]="",AllC3_Data[[#This Row],[Reusable Load Type]]=""),"Empty", HLOOKUP("*",AllC3_Data[[#This Row],[OB Load Type]:[Workflow]],1,FALSE))</calculatedColumnFormula>
    </tableColumn>
    <tableColumn id="16" xr3:uid="{0D3F569F-D3B2-470F-8714-CE7DD7D3F0C5}" name="Content Owner" dataDxfId="261">
      <calculatedColumnFormula>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calculatedColumnFormula>
    </tableColumn>
    <tableColumn id="19" xr3:uid="{00B7C120-BDEF-48F7-8DAE-1FAA3775DA37}" name="Carrier Owner" dataDxfId="260">
      <calculatedColumnFormula>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calculatedColumnFormula>
    </tableColumn>
    <tableColumn id="20" xr3:uid="{2A024041-EE6F-4737-BAEA-302CD86DBFB5}" name="Interterminal Movement Lane" dataDxfId="259">
      <calculatedColumnFormula>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calculatedColumnFormula>
    </tableColumn>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535F44B-2855-4522-AB76-3D68B9577D64}" name="SA_Table" displayName="SA_Table" ref="P55:U120" totalsRowShown="0" headerRowDxfId="151" dataDxfId="150" tableBorderDxfId="149">
  <tableColumns count="6">
    <tableColumn id="1" xr3:uid="{05EF8363-77CB-4F46-8860-8C9AAB8F19A7}" name="Owner" dataDxfId="148"/>
    <tableColumn id="2" xr3:uid="{ACA1D536-4E89-437F-B59F-F6385E3F0F72}" name="Carrier" dataDxfId="147"/>
    <tableColumn id="3" xr3:uid="{8B094696-9C67-4261-BC2E-B8CBA506AB87}" name="Allotted" dataDxfId="146"/>
    <tableColumn id="4" xr3:uid="{EC6DAC26-C5A3-4A08-A062-1B511354F493}" name="Loaded" dataDxfId="145"/>
    <tableColumn id="5" xr3:uid="{40EA239E-7D75-44D7-8FA6-E7312525B91E}" name="Empty" dataDxfId="144"/>
    <tableColumn id="6" xr3:uid="{55E49C07-0227-4C62-B974-5059D373A3EC}" name="Overage" dataDxfId="143">
      <calculatedColumnFormula>IF((S56+T56)-R56&lt;0,0,(S56+T56)-R56)</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C730D95-AB1E-4C86-9523-EBD7B80AC938}" name="Temple_Table" displayName="Temple_Table" ref="B55:G120" totalsRowShown="0" headerRowDxfId="142" dataDxfId="141" tableBorderDxfId="140">
  <tableColumns count="6">
    <tableColumn id="1" xr3:uid="{3458B1FD-3A0D-4F77-B87F-05B07C62617B}" name="Owner" dataDxfId="139"/>
    <tableColumn id="2" xr3:uid="{79C3F842-B58E-4A0F-9162-2233D9025412}" name="Carrier" dataDxfId="138"/>
    <tableColumn id="3" xr3:uid="{576B36F4-7665-462E-A27C-FD4EA6D2632A}" name="Allotted" dataDxfId="137"/>
    <tableColumn id="4" xr3:uid="{647F74A1-872F-458B-BCC9-88858E0C1DC9}" name="Loaded" dataDxfId="136"/>
    <tableColumn id="5" xr3:uid="{6F8B0E34-74A4-4A9A-B73A-1D9461BEEBA3}" name="Empty" dataDxfId="135"/>
    <tableColumn id="6" xr3:uid="{F2CFF10C-3D7C-405D-8CAB-FC59D6D3521A}" name="Overage" dataDxfId="134">
      <calculatedColumnFormula>IF((F56+E56)-D56&lt;0,0,(F56+D56)-D56)</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1BC1F84-A321-40FC-8804-60305F67FF15}" name="Houston_Table" displayName="Houston_Table" ref="I55:N120" totalsRowShown="0" headerRowDxfId="133" dataDxfId="132" tableBorderDxfId="131">
  <tableColumns count="6">
    <tableColumn id="1" xr3:uid="{E29F17D4-D3A7-4D6B-9E43-0FEE68B5EB09}" name="Owner" dataDxfId="130"/>
    <tableColumn id="2" xr3:uid="{3181D469-B858-4C29-B031-2483F41FF2B7}" name="Carrier" dataDxfId="129"/>
    <tableColumn id="3" xr3:uid="{C600D2FF-5669-47D8-865D-F366BDFC89D3}" name="Allotted" dataDxfId="128"/>
    <tableColumn id="4" xr3:uid="{553CAB42-8124-43F1-A27E-BC9C70B77DEB}" name="Loaded" dataDxfId="127"/>
    <tableColumn id="5" xr3:uid="{04FBB284-781C-48EE-8C19-EA3915728FCE}" name="Empty" dataDxfId="126"/>
    <tableColumn id="6" xr3:uid="{3B73A190-6258-41E2-87F1-478500A9EC80}" name="Overage" dataDxfId="125"/>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5282A16-B51A-4049-96DA-A8A976934E8A}" name="Super_Table" displayName="Super_Table" ref="W55:AB120" totalsRowShown="0" headerRowDxfId="124" dataDxfId="123" tableBorderDxfId="122">
  <tableColumns count="6">
    <tableColumn id="1" xr3:uid="{7593F6DD-52D0-457A-8314-0C2D289F3814}" name="Owner" dataDxfId="121"/>
    <tableColumn id="2" xr3:uid="{A66F0FDB-5FFB-42A5-BF2C-B5F59F22ED2F}" name="Carrier" dataDxfId="120"/>
    <tableColumn id="3" xr3:uid="{5EEE02D2-09EB-4892-A713-4C83546AD6CE}" name="Allotted" dataDxfId="119"/>
    <tableColumn id="4" xr3:uid="{159B4282-C370-4BB1-8CA5-21EA84CC9BB5}" name="Loaded" dataDxfId="118"/>
    <tableColumn id="5" xr3:uid="{7CCB56D0-6E4C-4C2B-9E4C-C9CBC4AE7D6F}" name="Empty" dataDxfId="117"/>
    <tableColumn id="6" xr3:uid="{52B5E906-0D75-4338-B43C-9524E2990252}" name="Overage" dataDxfId="11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04C4208-9AFC-4D1F-AC49-18CAC1354225}" name="SM_Table" displayName="SM_Table" ref="AD55:AI120" totalsRowShown="0" headerRowDxfId="115" dataDxfId="114" tableBorderDxfId="113">
  <tableColumns count="6">
    <tableColumn id="1" xr3:uid="{275C030E-E9D5-48B5-9203-D4300352FD31}" name="Owner" dataDxfId="112"/>
    <tableColumn id="2" xr3:uid="{F82277BE-5A85-4A59-8684-1F4A495BCF45}" name="Carrier" dataDxfId="111"/>
    <tableColumn id="3" xr3:uid="{254BFA17-DD18-4C06-B785-3C18F0B9B6CA}" name="Allotted" dataDxfId="110"/>
    <tableColumn id="4" xr3:uid="{2588D028-D98C-4A32-84D3-2C03BC5667DD}" name="Loaded" dataDxfId="109"/>
    <tableColumn id="5" xr3:uid="{32ACA0E1-C390-4D4C-8DCF-53752588E689}" name="Empty" dataDxfId="108"/>
    <tableColumn id="6" xr3:uid="{32334534-C954-4260-8DD6-FC2B1B43F915}" name="Overage" dataDxfId="10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DBCF68A-DA76-4A8A-B024-3C874266F67F}" name="Carrier_Utilization_Codes" displayName="Carrier_Utilization_Codes" ref="A1:P411" totalsRowShown="0">
  <autoFilter ref="A1:P411" xr:uid="{EACB9BD0-063C-4BCD-A290-251B3346D40E}"/>
  <sortState xmlns:xlrd2="http://schemas.microsoft.com/office/spreadsheetml/2017/richdata2" ref="A2:P411">
    <sortCondition ref="A1:A411"/>
  </sortState>
  <tableColumns count="16">
    <tableColumn id="2" xr3:uid="{329679D7-0748-451A-A046-87CC4D577F16}" name="Desc"/>
    <tableColumn id="1" xr3:uid="{41848D26-9734-4FD5-AC54-FA8C4798E205}" name="Code"/>
    <tableColumn id="3" xr3:uid="{5BAD3B4F-35E4-443F-8173-288EA7C4187A}" name="San Antonio"/>
    <tableColumn id="9" xr3:uid="{F44CA4DB-7F02-4731-B165-B9D46223B463}" name="San Antonio Max" dataDxfId="102"/>
    <tableColumn id="4" xr3:uid="{81C76EC4-CD2E-4837-9DFC-57499C4CCCF6}" name="Houston"/>
    <tableColumn id="10" xr3:uid="{88D74CFD-57BF-4DAF-882F-B5FAF0CB3925}" name="Houston Max" dataDxfId="101"/>
    <tableColumn id="5" xr3:uid="{29606DF1-56A7-4982-8A64-2CAE1F2CDDCA}" name="Temple"/>
    <tableColumn id="11" xr3:uid="{F64FE74F-D2DA-4B8A-97B7-3A1F600901BE}" name="Temple Max" dataDxfId="100"/>
    <tableColumn id="6" xr3:uid="{83E4399E-00FE-4810-B410-FB0111B1B126}" name="San Marcos"/>
    <tableColumn id="12" xr3:uid="{D9A7C318-491B-44FE-9C1C-026B3E7A739A}" name="San Marcos Max" dataDxfId="99"/>
    <tableColumn id="7" xr3:uid="{B8EBF358-5ECE-4213-953E-326B3F695CB1}" name="Weslaco"/>
    <tableColumn id="13" xr3:uid="{6BF748E8-9049-47F5-A892-4BC06A46163A}" name="Weslaco Max" dataDxfId="98"/>
    <tableColumn id="15" xr3:uid="{1031FC0B-BC86-4819-ABF0-EB75AE8E064E}" name="Super Reg" dataDxfId="97"/>
    <tableColumn id="14" xr3:uid="{F9E3CF24-B1BC-4B36-AAA6-16492B2F8EDA}" name="Super Reg Max" dataDxfId="96"/>
    <tableColumn id="16" xr3:uid="{09959AB9-885A-422E-A1B5-1C511833AFFE}" name="Corpus"/>
    <tableColumn id="17" xr3:uid="{B6F048D9-0799-4C82-A235-E36568553853}" name="Corpus Max"/>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0818F75-B344-4162-A344-C0EDF757409A}" name="Yard_Doors" displayName="Yard_Doors" ref="A1:H6393" totalsRowShown="0" headerRowDxfId="95" dataDxfId="94">
  <autoFilter ref="A1:H6393" xr:uid="{CC7F08CB-B1FA-44EA-82BF-A972D5A8A7F1}">
    <filterColumn colId="4">
      <filters>
        <filter val="1"/>
        <filter val="16"/>
        <filter val="2"/>
        <filter val="3"/>
        <filter val="6"/>
      </filters>
    </filterColumn>
  </autoFilter>
  <sortState xmlns:xlrd2="http://schemas.microsoft.com/office/spreadsheetml/2017/richdata2" ref="A2:H6393">
    <sortCondition ref="H1:H6393"/>
  </sortState>
  <tableColumns count="8">
    <tableColumn id="4" xr3:uid="{8E9F1086-66E6-4635-8C32-6319C3F2EE40}" name="Path" dataDxfId="93"/>
    <tableColumn id="1" xr3:uid="{13632A38-9196-448B-8614-976187FD9D97}" name="Column1" dataDxfId="92"/>
    <tableColumn id="2" xr3:uid="{5F8FBD92-4587-4381-80BD-B2459475ACA8}" name="Column2" dataDxfId="91"/>
    <tableColumn id="3" xr3:uid="{D6BF8D8E-4A57-4BE5-BB8B-F99D01EE3FE4}" name="Name_Lang1" dataDxfId="90"/>
    <tableColumn id="5" xr3:uid="{4C372715-4018-4145-A940-548BB4BC98FF}" name="Yard_ID" dataDxfId="89"/>
    <tableColumn id="6" xr3:uid="{1AFF489C-0DAF-486C-AEFD-418B8767377D}" name="Zone_ID_Parent" dataDxfId="88"/>
    <tableColumn id="7" xr3:uid="{587AB405-7160-4D17-B79C-C7E4EF6FBEE0}" name="ZoneType_ID" dataDxfId="87"/>
    <tableColumn id="8" xr3:uid="{E4C76C54-1A86-4B1A-ADB2-FC4472054DD8}" name="SlotType_ID" dataDxfId="86"/>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696212-1157-4B6D-BFFD-2D2D1222E25F}" name="Content_Utilization_Codes" displayName="Content_Utilization_Codes" ref="A1:I404" totalsRowShown="0">
  <autoFilter ref="A1:I404" xr:uid="{EACB9BD0-063C-4BCD-A290-251B3346D40E}"/>
  <sortState xmlns:xlrd2="http://schemas.microsoft.com/office/spreadsheetml/2017/richdata2" ref="A2:I404">
    <sortCondition ref="A1:A404"/>
  </sortState>
  <tableColumns count="9">
    <tableColumn id="1" xr3:uid="{0360A4CC-BECC-484F-AC3C-6594A12F1E08}" name="Code"/>
    <tableColumn id="2" xr3:uid="{59E1D25E-3F0C-48D7-9F14-10DD78149EE1}" name="Desc"/>
    <tableColumn id="3" xr3:uid="{C1C21640-A11F-4379-91A3-BB8E3B7BA2E4}" name="SA"/>
    <tableColumn id="4" xr3:uid="{1BA3B670-33E1-471B-9BF2-2615D14EE99E}" name="Houston"/>
    <tableColumn id="5" xr3:uid="{C25AE565-9D00-44F8-8F3A-12146000FC48}" name="Temple"/>
    <tableColumn id="6" xr3:uid="{F4F7B556-0049-427E-B09A-8BE5D9A403CA}" name="SM"/>
    <tableColumn id="7" xr3:uid="{1C373705-D230-4EDE-8803-93DDD7B8E30B}" name="Weslaco"/>
    <tableColumn id="8" xr3:uid="{BE1B71AF-5F2E-46AD-968D-9ABA21E00706}" name="SuperReg"/>
    <tableColumn id="9" xr3:uid="{B9A44502-0145-4AA2-8BB9-54DA662846DE}" name="Corpus"/>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7322728-AA2A-4BDB-9DC0-51D1467C4F6A}" name="Movement_Utilization_Codes" displayName="Movement_Utilization_Codes" ref="A1:I400" totalsRowShown="0" dataDxfId="9">
  <autoFilter ref="A1:I400" xr:uid="{EACB9BD0-063C-4BCD-A290-251B3346D40E}"/>
  <sortState xmlns:xlrd2="http://schemas.microsoft.com/office/spreadsheetml/2017/richdata2" ref="A2:I400">
    <sortCondition ref="A1:A400"/>
  </sortState>
  <tableColumns count="9">
    <tableColumn id="1" xr3:uid="{DC4AE4FF-434F-4C51-BE96-C4B52D071D69}" name="Code" dataDxfId="8"/>
    <tableColumn id="2" xr3:uid="{502F9C79-8D8A-426D-93A7-04447A5242AE}" name="Desc" dataDxfId="7"/>
    <tableColumn id="3" xr3:uid="{5129E802-C517-4CE7-A4AB-7EDBC24BB92D}" name="SA" dataDxfId="6"/>
    <tableColumn id="4" xr3:uid="{B0F19B34-256E-4626-9748-5F5C7290777F}" name="Houston" dataDxfId="5"/>
    <tableColumn id="5" xr3:uid="{E7AF0B7F-988D-4514-8B2E-9DBC635A54C3}" name="Temple" dataDxfId="4"/>
    <tableColumn id="6" xr3:uid="{A841CFDA-0FAE-4AAE-A68E-F2137B74E2EA}" name="SM" dataDxfId="3"/>
    <tableColumn id="7" xr3:uid="{0126464F-4612-402F-834E-F72B251A26F9}" name="Weslaco" dataDxfId="2"/>
    <tableColumn id="8" xr3:uid="{B233E106-6A00-46F4-86AC-A15B3BF21E00}" name="SuperReg" dataDxfId="1"/>
    <tableColumn id="9" xr3:uid="{3245C06F-A0FA-4E8B-A1CB-DCC1D1E8215F}" name="Corpus"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82D0-A7F8-4235-AF22-B1BA79D89D35}">
  <sheetPr codeName="Sheet1">
    <tabColor theme="4" tint="0.79998168889431442"/>
  </sheetPr>
  <dimension ref="A1:B85"/>
  <sheetViews>
    <sheetView workbookViewId="0">
      <selection activeCell="B27" sqref="B27"/>
    </sheetView>
  </sheetViews>
  <sheetFormatPr defaultRowHeight="15" x14ac:dyDescent="0.25"/>
  <cols>
    <col min="1" max="1" width="25.42578125" customWidth="1"/>
    <col min="2" max="4" width="70.28515625" customWidth="1"/>
  </cols>
  <sheetData>
    <row r="1" spans="1:2" x14ac:dyDescent="0.25">
      <c r="A1" t="s">
        <v>8233</v>
      </c>
      <c r="B1" t="s">
        <v>8234</v>
      </c>
    </row>
    <row r="2" spans="1:2" x14ac:dyDescent="0.25">
      <c r="A2" t="s">
        <v>8331</v>
      </c>
    </row>
    <row r="3" spans="1:2" x14ac:dyDescent="0.25">
      <c r="A3" t="s">
        <v>981</v>
      </c>
      <c r="B3" t="s">
        <v>8346</v>
      </c>
    </row>
    <row r="4" spans="1:2" x14ac:dyDescent="0.25">
      <c r="A4" t="s">
        <v>8332</v>
      </c>
      <c r="B4" t="s">
        <v>1040</v>
      </c>
    </row>
    <row r="5" spans="1:2" x14ac:dyDescent="0.25">
      <c r="A5" t="s">
        <v>8297</v>
      </c>
      <c r="B5" t="s">
        <v>8298</v>
      </c>
    </row>
    <row r="6" spans="1:2" x14ac:dyDescent="0.25">
      <c r="A6" t="s">
        <v>8344</v>
      </c>
      <c r="B6" t="s">
        <v>8345</v>
      </c>
    </row>
    <row r="7" spans="1:2" x14ac:dyDescent="0.25">
      <c r="A7" t="s">
        <v>8203</v>
      </c>
      <c r="B7" t="s">
        <v>8293</v>
      </c>
    </row>
    <row r="8" spans="1:2" x14ac:dyDescent="0.25">
      <c r="A8" t="s">
        <v>8290</v>
      </c>
      <c r="B8" t="s">
        <v>8291</v>
      </c>
    </row>
    <row r="9" spans="1:2" x14ac:dyDescent="0.25">
      <c r="A9" t="s">
        <v>8235</v>
      </c>
      <c r="B9" t="s">
        <v>8236</v>
      </c>
    </row>
    <row r="10" spans="1:2" x14ac:dyDescent="0.25">
      <c r="A10" t="s">
        <v>8237</v>
      </c>
      <c r="B10" t="s">
        <v>8238</v>
      </c>
    </row>
    <row r="11" spans="1:2" x14ac:dyDescent="0.25">
      <c r="A11" t="s">
        <v>8304</v>
      </c>
      <c r="B11" t="s">
        <v>8305</v>
      </c>
    </row>
    <row r="12" spans="1:2" x14ac:dyDescent="0.25">
      <c r="A12" t="s">
        <v>8210</v>
      </c>
      <c r="B12" t="s">
        <v>8267</v>
      </c>
    </row>
    <row r="13" spans="1:2" x14ac:dyDescent="0.25">
      <c r="A13" t="s">
        <v>8227</v>
      </c>
      <c r="B13" t="s">
        <v>8239</v>
      </c>
    </row>
    <row r="14" spans="1:2" x14ac:dyDescent="0.25">
      <c r="A14" t="s">
        <v>8265</v>
      </c>
      <c r="B14" t="s">
        <v>8266</v>
      </c>
    </row>
    <row r="15" spans="1:2" x14ac:dyDescent="0.25">
      <c r="A15" t="s">
        <v>8299</v>
      </c>
      <c r="B15" t="s">
        <v>8300</v>
      </c>
    </row>
    <row r="16" spans="1:2" x14ac:dyDescent="0.25">
      <c r="A16" t="s">
        <v>8209</v>
      </c>
      <c r="B16" t="s">
        <v>8302</v>
      </c>
    </row>
    <row r="17" spans="1:2" x14ac:dyDescent="0.25">
      <c r="A17" t="s">
        <v>8214</v>
      </c>
      <c r="B17" t="s">
        <v>8260</v>
      </c>
    </row>
    <row r="18" spans="1:2" x14ac:dyDescent="0.25">
      <c r="A18" t="s">
        <v>8215</v>
      </c>
      <c r="B18" t="s">
        <v>8294</v>
      </c>
    </row>
    <row r="19" spans="1:2" x14ac:dyDescent="0.25">
      <c r="A19" t="s">
        <v>8207</v>
      </c>
      <c r="B19" t="s">
        <v>8270</v>
      </c>
    </row>
    <row r="20" spans="1:2" x14ac:dyDescent="0.25">
      <c r="A20" t="s">
        <v>8240</v>
      </c>
      <c r="B20" t="s">
        <v>8241</v>
      </c>
    </row>
    <row r="21" spans="1:2" x14ac:dyDescent="0.25">
      <c r="A21" t="s">
        <v>391</v>
      </c>
      <c r="B21" t="s">
        <v>8287</v>
      </c>
    </row>
    <row r="22" spans="1:2" x14ac:dyDescent="0.25">
      <c r="A22" t="s">
        <v>534</v>
      </c>
      <c r="B22" t="s">
        <v>8349</v>
      </c>
    </row>
    <row r="23" spans="1:2" x14ac:dyDescent="0.25">
      <c r="A23" t="s">
        <v>8228</v>
      </c>
      <c r="B23" t="s">
        <v>8286</v>
      </c>
    </row>
    <row r="24" spans="1:2" x14ac:dyDescent="0.25">
      <c r="A24" t="s">
        <v>8226</v>
      </c>
      <c r="B24" t="s">
        <v>8348</v>
      </c>
    </row>
    <row r="25" spans="1:2" x14ac:dyDescent="0.25">
      <c r="A25" t="s">
        <v>8351</v>
      </c>
      <c r="B25" t="s">
        <v>8352</v>
      </c>
    </row>
    <row r="26" spans="1:2" x14ac:dyDescent="0.25">
      <c r="A26" t="s">
        <v>8208</v>
      </c>
      <c r="B26" t="s">
        <v>8322</v>
      </c>
    </row>
    <row r="27" spans="1:2" x14ac:dyDescent="0.25">
      <c r="A27" t="s">
        <v>8204</v>
      </c>
      <c r="B27" t="s">
        <v>8323</v>
      </c>
    </row>
    <row r="28" spans="1:2" x14ac:dyDescent="0.25">
      <c r="A28" t="s">
        <v>8216</v>
      </c>
      <c r="B28" t="s">
        <v>8268</v>
      </c>
    </row>
    <row r="29" spans="1:2" x14ac:dyDescent="0.25">
      <c r="A29" t="s">
        <v>8220</v>
      </c>
      <c r="B29" t="s">
        <v>8243</v>
      </c>
    </row>
    <row r="30" spans="1:2" x14ac:dyDescent="0.25">
      <c r="A30" t="s">
        <v>8244</v>
      </c>
      <c r="B30" t="s">
        <v>8245</v>
      </c>
    </row>
    <row r="31" spans="1:2" x14ac:dyDescent="0.25">
      <c r="A31" t="s">
        <v>8217</v>
      </c>
      <c r="B31" t="s">
        <v>8295</v>
      </c>
    </row>
    <row r="32" spans="1:2" x14ac:dyDescent="0.25">
      <c r="A32" t="s">
        <v>8271</v>
      </c>
      <c r="B32" t="s">
        <v>8272</v>
      </c>
    </row>
    <row r="33" spans="1:2" x14ac:dyDescent="0.25">
      <c r="A33" t="s">
        <v>5270</v>
      </c>
      <c r="B33" t="s">
        <v>8333</v>
      </c>
    </row>
    <row r="34" spans="1:2" x14ac:dyDescent="0.25">
      <c r="A34" t="s">
        <v>8222</v>
      </c>
      <c r="B34" t="s">
        <v>8347</v>
      </c>
    </row>
    <row r="35" spans="1:2" x14ac:dyDescent="0.25">
      <c r="A35" t="s">
        <v>8306</v>
      </c>
      <c r="B35" t="s">
        <v>8307</v>
      </c>
    </row>
    <row r="36" spans="1:2" x14ac:dyDescent="0.25">
      <c r="A36" t="s">
        <v>8318</v>
      </c>
      <c r="B36" t="s">
        <v>8319</v>
      </c>
    </row>
    <row r="37" spans="1:2" x14ac:dyDescent="0.25">
      <c r="A37" t="s">
        <v>8310</v>
      </c>
      <c r="B37" t="s">
        <v>8311</v>
      </c>
    </row>
    <row r="38" spans="1:2" x14ac:dyDescent="0.25">
      <c r="A38" t="s">
        <v>8314</v>
      </c>
      <c r="B38" t="s">
        <v>8315</v>
      </c>
    </row>
    <row r="39" spans="1:2" x14ac:dyDescent="0.25">
      <c r="A39" t="s">
        <v>8316</v>
      </c>
      <c r="B39" t="s">
        <v>8317</v>
      </c>
    </row>
    <row r="40" spans="1:2" x14ac:dyDescent="0.25">
      <c r="A40" t="s">
        <v>8308</v>
      </c>
      <c r="B40" t="s">
        <v>8309</v>
      </c>
    </row>
    <row r="41" spans="1:2" x14ac:dyDescent="0.25">
      <c r="A41" t="s">
        <v>8312</v>
      </c>
      <c r="B41" t="s">
        <v>8313</v>
      </c>
    </row>
    <row r="42" spans="1:2" x14ac:dyDescent="0.25">
      <c r="A42" t="s">
        <v>8225</v>
      </c>
      <c r="B42" t="s">
        <v>8350</v>
      </c>
    </row>
    <row r="43" spans="1:2" x14ac:dyDescent="0.25">
      <c r="A43" t="s">
        <v>8357</v>
      </c>
      <c r="B43" t="s">
        <v>8358</v>
      </c>
    </row>
    <row r="44" spans="1:2" x14ac:dyDescent="0.25">
      <c r="A44" t="s">
        <v>8338</v>
      </c>
      <c r="B44" t="s">
        <v>8339</v>
      </c>
    </row>
    <row r="45" spans="1:2" x14ac:dyDescent="0.25">
      <c r="A45" t="s">
        <v>8230</v>
      </c>
      <c r="B45" t="s">
        <v>8342</v>
      </c>
    </row>
    <row r="46" spans="1:2" x14ac:dyDescent="0.25">
      <c r="A46" t="s">
        <v>8283</v>
      </c>
      <c r="B46" t="s">
        <v>8274</v>
      </c>
    </row>
    <row r="47" spans="1:2" x14ac:dyDescent="0.25">
      <c r="A47" t="s">
        <v>177</v>
      </c>
      <c r="B47" t="s">
        <v>8288</v>
      </c>
    </row>
    <row r="48" spans="1:2" x14ac:dyDescent="0.25">
      <c r="A48" t="s">
        <v>8276</v>
      </c>
      <c r="B48" t="s">
        <v>8277</v>
      </c>
    </row>
    <row r="49" spans="1:2" x14ac:dyDescent="0.25">
      <c r="A49" t="s">
        <v>8278</v>
      </c>
      <c r="B49" t="s">
        <v>8279</v>
      </c>
    </row>
    <row r="50" spans="1:2" x14ac:dyDescent="0.25">
      <c r="A50" t="s">
        <v>8329</v>
      </c>
      <c r="B50" t="s">
        <v>8330</v>
      </c>
    </row>
    <row r="51" spans="1:2" x14ac:dyDescent="0.25">
      <c r="A51" t="s">
        <v>8219</v>
      </c>
      <c r="B51" t="s">
        <v>8292</v>
      </c>
    </row>
    <row r="52" spans="1:2" x14ac:dyDescent="0.25">
      <c r="A52" t="s">
        <v>8218</v>
      </c>
      <c r="B52" t="s">
        <v>8289</v>
      </c>
    </row>
    <row r="53" spans="1:2" x14ac:dyDescent="0.25">
      <c r="A53" t="s">
        <v>8246</v>
      </c>
      <c r="B53" t="s">
        <v>8247</v>
      </c>
    </row>
    <row r="54" spans="1:2" x14ac:dyDescent="0.25">
      <c r="A54" t="s">
        <v>8261</v>
      </c>
      <c r="B54" t="s">
        <v>8262</v>
      </c>
    </row>
    <row r="55" spans="1:2" x14ac:dyDescent="0.25">
      <c r="A55" t="s">
        <v>8248</v>
      </c>
      <c r="B55" t="s">
        <v>8249</v>
      </c>
    </row>
    <row r="56" spans="1:2" x14ac:dyDescent="0.25">
      <c r="A56" t="s">
        <v>8250</v>
      </c>
      <c r="B56" t="s">
        <v>8251</v>
      </c>
    </row>
    <row r="57" spans="1:2" x14ac:dyDescent="0.25">
      <c r="A57" t="s">
        <v>8213</v>
      </c>
      <c r="B57" t="s">
        <v>8303</v>
      </c>
    </row>
    <row r="58" spans="1:2" x14ac:dyDescent="0.25">
      <c r="A58" t="s">
        <v>8205</v>
      </c>
      <c r="B58" t="s">
        <v>8263</v>
      </c>
    </row>
    <row r="59" spans="1:2" ht="18.600000000000001" customHeight="1" x14ac:dyDescent="0.25">
      <c r="A59" t="s">
        <v>8252</v>
      </c>
      <c r="B59" t="s">
        <v>8253</v>
      </c>
    </row>
    <row r="60" spans="1:2" x14ac:dyDescent="0.25">
      <c r="A60" t="s">
        <v>8212</v>
      </c>
      <c r="B60" t="s">
        <v>8301</v>
      </c>
    </row>
    <row r="61" spans="1:2" x14ac:dyDescent="0.25">
      <c r="A61" t="s">
        <v>8223</v>
      </c>
      <c r="B61" t="s">
        <v>8264</v>
      </c>
    </row>
    <row r="62" spans="1:2" x14ac:dyDescent="0.25">
      <c r="A62" t="s">
        <v>8280</v>
      </c>
      <c r="B62" t="s">
        <v>8281</v>
      </c>
    </row>
    <row r="63" spans="1:2" x14ac:dyDescent="0.25">
      <c r="A63" t="s">
        <v>8224</v>
      </c>
      <c r="B63" t="s">
        <v>8296</v>
      </c>
    </row>
    <row r="64" spans="1:2" x14ac:dyDescent="0.25">
      <c r="A64" t="s">
        <v>8206</v>
      </c>
      <c r="B64" t="s">
        <v>8269</v>
      </c>
    </row>
    <row r="65" spans="1:2" x14ac:dyDescent="0.25">
      <c r="A65" t="s">
        <v>8254</v>
      </c>
      <c r="B65" t="s">
        <v>8255</v>
      </c>
    </row>
    <row r="66" spans="1:2" x14ac:dyDescent="0.25">
      <c r="A66" t="s">
        <v>8355</v>
      </c>
      <c r="B66" t="s">
        <v>8356</v>
      </c>
    </row>
    <row r="67" spans="1:2" x14ac:dyDescent="0.25">
      <c r="A67" t="s">
        <v>8284</v>
      </c>
      <c r="B67" t="s">
        <v>8285</v>
      </c>
    </row>
    <row r="68" spans="1:2" x14ac:dyDescent="0.25">
      <c r="A68" t="s">
        <v>8256</v>
      </c>
      <c r="B68" t="s">
        <v>8257</v>
      </c>
    </row>
    <row r="69" spans="1:2" x14ac:dyDescent="0.25">
      <c r="A69" t="s">
        <v>8340</v>
      </c>
      <c r="B69" t="s">
        <v>8341</v>
      </c>
    </row>
    <row r="70" spans="1:2" x14ac:dyDescent="0.25">
      <c r="A70" t="s">
        <v>8320</v>
      </c>
      <c r="B70" t="s">
        <v>8321</v>
      </c>
    </row>
    <row r="71" spans="1:2" x14ac:dyDescent="0.25">
      <c r="A71" t="s">
        <v>8229</v>
      </c>
      <c r="B71" t="s">
        <v>8282</v>
      </c>
    </row>
    <row r="72" spans="1:2" x14ac:dyDescent="0.25">
      <c r="A72" t="s">
        <v>8353</v>
      </c>
      <c r="B72" t="s">
        <v>8354</v>
      </c>
    </row>
    <row r="73" spans="1:2" x14ac:dyDescent="0.25">
      <c r="A73" t="s">
        <v>8258</v>
      </c>
      <c r="B73" t="s">
        <v>8259</v>
      </c>
    </row>
    <row r="74" spans="1:2" x14ac:dyDescent="0.25">
      <c r="A74" t="s">
        <v>8334</v>
      </c>
      <c r="B74" t="s">
        <v>8335</v>
      </c>
    </row>
    <row r="75" spans="1:2" x14ac:dyDescent="0.25">
      <c r="A75" t="s">
        <v>8336</v>
      </c>
      <c r="B75" t="s">
        <v>8337</v>
      </c>
    </row>
    <row r="76" spans="1:2" x14ac:dyDescent="0.25">
      <c r="A76" t="s">
        <v>8360</v>
      </c>
    </row>
    <row r="77" spans="1:2" x14ac:dyDescent="0.25">
      <c r="A77" t="s">
        <v>8359</v>
      </c>
    </row>
    <row r="78" spans="1:2" x14ac:dyDescent="0.25">
      <c r="A78" t="s">
        <v>8202</v>
      </c>
      <c r="B78" t="s">
        <v>8242</v>
      </c>
    </row>
    <row r="79" spans="1:2" x14ac:dyDescent="0.25">
      <c r="A79" t="s">
        <v>8324</v>
      </c>
      <c r="B79" t="s">
        <v>8325</v>
      </c>
    </row>
    <row r="80" spans="1:2" x14ac:dyDescent="0.25">
      <c r="A80" t="s">
        <v>8328</v>
      </c>
      <c r="B80" t="s">
        <v>8325</v>
      </c>
    </row>
    <row r="81" spans="1:2" x14ac:dyDescent="0.25">
      <c r="A81" t="s">
        <v>8326</v>
      </c>
      <c r="B81" t="s">
        <v>8325</v>
      </c>
    </row>
    <row r="82" spans="1:2" x14ac:dyDescent="0.25">
      <c r="A82" t="s">
        <v>8327</v>
      </c>
      <c r="B82" t="s">
        <v>8325</v>
      </c>
    </row>
    <row r="83" spans="1:2" x14ac:dyDescent="0.25">
      <c r="A83" t="s">
        <v>8273</v>
      </c>
      <c r="B83" t="s">
        <v>8274</v>
      </c>
    </row>
    <row r="84" spans="1:2" x14ac:dyDescent="0.25">
      <c r="A84" t="s">
        <v>8275</v>
      </c>
      <c r="B84" t="s">
        <v>8274</v>
      </c>
    </row>
    <row r="85" spans="1:2" x14ac:dyDescent="0.25">
      <c r="A85" t="s">
        <v>1700</v>
      </c>
      <c r="B85" t="s">
        <v>8343</v>
      </c>
    </row>
  </sheetData>
  <sheetProtection algorithmName="SHA-512" hashValue="h6JTm7qLuqRnWJBAQsoof8FDzgEqQAtVtYkUv05xMpD7zcKklyg4khFPOwFAY2Zkz3IqGbMeeWWBnxTkpBk9eA==" saltValue="NMbJwjePoQKxG83lq5JhLQ=="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50CA9-657C-4B92-8187-6C65154BBC7D}">
  <sheetPr codeName="Sheet3">
    <tabColor theme="9" tint="0.79998168889431442"/>
  </sheetPr>
  <dimension ref="A1:AD4476"/>
  <sheetViews>
    <sheetView showGridLines="0" zoomScale="90" zoomScaleNormal="90" workbookViewId="0">
      <pane ySplit="6" topLeftCell="A7" activePane="bottomLeft" state="frozen"/>
      <selection pane="bottomLeft" activeCell="A7" sqref="A7"/>
    </sheetView>
  </sheetViews>
  <sheetFormatPr defaultColWidth="9.28515625" defaultRowHeight="15" x14ac:dyDescent="0.25"/>
  <cols>
    <col min="1" max="1" width="14.5703125" style="32" bestFit="1" customWidth="1"/>
    <col min="2" max="2" width="9.7109375" style="32" hidden="1" customWidth="1"/>
    <col min="3" max="3" width="10.7109375" style="32" hidden="1" customWidth="1"/>
    <col min="4" max="6" width="9.5703125" style="32" hidden="1" customWidth="1"/>
    <col min="7" max="7" width="19" style="32" customWidth="1"/>
    <col min="8" max="8" width="14.85546875" style="32" customWidth="1"/>
    <col min="9" max="9" width="22.7109375" style="32" customWidth="1"/>
    <col min="10" max="10" width="10.28515625" style="32" customWidth="1"/>
    <col min="11" max="11" width="9" style="32" customWidth="1"/>
    <col min="12" max="12" width="11.5703125" style="32" customWidth="1"/>
    <col min="13" max="13" width="21.7109375" style="32" customWidth="1"/>
    <col min="14" max="14" width="17.42578125" style="32" customWidth="1"/>
    <col min="15" max="15" width="9.28515625" style="32" customWidth="1"/>
    <col min="16" max="16" width="14.42578125" style="32" customWidth="1"/>
    <col min="17" max="17" width="16.7109375" style="32" hidden="1" customWidth="1"/>
    <col min="18" max="18" width="16.7109375" style="32" customWidth="1"/>
    <col min="19" max="19" width="17.28515625" style="32" customWidth="1"/>
    <col min="20" max="20" width="15.85546875" style="32" customWidth="1"/>
    <col min="21" max="21" width="20.7109375" style="32" customWidth="1"/>
    <col min="22" max="22" width="8" style="32" customWidth="1"/>
    <col min="23" max="23" width="9.28515625" style="32"/>
    <col min="24" max="24" width="8.28515625" style="32" customWidth="1"/>
    <col min="25" max="26" width="9.28515625" style="32"/>
    <col min="27" max="27" width="8.5703125" style="32" customWidth="1"/>
    <col min="28" max="29" width="9.28515625" style="32"/>
    <col min="30" max="30" width="7.7109375" style="32" customWidth="1"/>
    <col min="31" max="16384" width="9.28515625" style="32"/>
  </cols>
  <sheetData>
    <row r="1" spans="1:30" ht="18.75" customHeight="1" x14ac:dyDescent="0.3">
      <c r="A1" s="232">
        <v>44603.583333333336</v>
      </c>
      <c r="B1" s="78"/>
      <c r="C1" s="78"/>
      <c r="D1" s="78"/>
      <c r="E1" s="78"/>
      <c r="F1" s="78"/>
      <c r="G1" s="78"/>
      <c r="I1" s="85"/>
      <c r="J1" s="579" t="s">
        <v>8170</v>
      </c>
      <c r="K1" s="579"/>
      <c r="L1" s="579"/>
      <c r="M1" s="579"/>
      <c r="N1" s="579"/>
      <c r="O1" s="579"/>
      <c r="P1" s="85"/>
      <c r="Q1" s="85"/>
      <c r="R1" s="85"/>
      <c r="S1" s="85"/>
      <c r="T1" s="85"/>
      <c r="U1" s="85"/>
    </row>
    <row r="2" spans="1:30" ht="15" customHeight="1" x14ac:dyDescent="0.25">
      <c r="A2" s="577"/>
      <c r="B2" s="577"/>
      <c r="C2" s="77"/>
      <c r="D2" s="85"/>
      <c r="E2" s="85"/>
      <c r="F2" s="85"/>
      <c r="G2" s="85"/>
      <c r="H2" s="85"/>
      <c r="I2" s="85"/>
      <c r="J2" s="579"/>
      <c r="K2" s="579"/>
      <c r="L2" s="579"/>
      <c r="M2" s="579"/>
      <c r="N2" s="579"/>
      <c r="O2" s="579"/>
      <c r="P2" s="85"/>
      <c r="Q2" s="85"/>
      <c r="R2" s="85"/>
      <c r="S2" s="85"/>
      <c r="T2" s="85"/>
      <c r="U2" s="85"/>
      <c r="V2" s="3"/>
    </row>
    <row r="3" spans="1:30" ht="15" customHeight="1" x14ac:dyDescent="0.25">
      <c r="A3" s="578"/>
      <c r="B3" s="578"/>
      <c r="C3" s="578"/>
      <c r="D3" s="85"/>
      <c r="E3" s="85"/>
      <c r="F3" s="85"/>
      <c r="G3" s="85"/>
      <c r="H3" s="85"/>
      <c r="I3" s="85"/>
      <c r="J3" s="579"/>
      <c r="K3" s="579"/>
      <c r="L3" s="579"/>
      <c r="M3" s="579"/>
      <c r="N3" s="579"/>
      <c r="O3" s="579"/>
      <c r="P3" s="85"/>
      <c r="Q3" s="85"/>
      <c r="R3" s="85"/>
      <c r="S3" s="85"/>
      <c r="T3" s="85"/>
      <c r="U3" s="85"/>
      <c r="V3" s="3"/>
    </row>
    <row r="4" spans="1:30" ht="15" customHeight="1" x14ac:dyDescent="0.25">
      <c r="A4" s="578"/>
      <c r="B4" s="578"/>
      <c r="C4" s="578"/>
      <c r="D4" s="85"/>
      <c r="E4" s="85"/>
      <c r="F4" s="85"/>
      <c r="G4" s="85"/>
      <c r="H4" s="85"/>
      <c r="I4" s="85"/>
      <c r="J4" s="579"/>
      <c r="K4" s="579"/>
      <c r="L4" s="579"/>
      <c r="M4" s="579"/>
      <c r="N4" s="579"/>
      <c r="O4" s="579"/>
      <c r="P4" s="85"/>
      <c r="Q4" s="85"/>
      <c r="R4" s="85"/>
      <c r="S4" s="85"/>
      <c r="T4" s="85"/>
      <c r="U4" s="85"/>
      <c r="V4" s="3"/>
    </row>
    <row r="5" spans="1:30" ht="15" customHeight="1" x14ac:dyDescent="0.25">
      <c r="A5" s="3"/>
      <c r="B5" s="3"/>
      <c r="C5" s="3"/>
      <c r="D5" s="3"/>
      <c r="E5" s="3"/>
      <c r="F5" s="3"/>
      <c r="G5" s="3"/>
      <c r="H5" s="3"/>
      <c r="I5" s="3"/>
      <c r="J5" s="3"/>
      <c r="K5" s="3"/>
      <c r="L5" s="3"/>
      <c r="M5" s="3"/>
      <c r="N5" s="3"/>
      <c r="O5" s="3"/>
      <c r="P5" s="3"/>
      <c r="Q5" s="3"/>
      <c r="R5" s="3"/>
      <c r="S5" s="3"/>
      <c r="T5" s="3"/>
      <c r="U5" s="3"/>
      <c r="V5" s="3"/>
    </row>
    <row r="6" spans="1:30" x14ac:dyDescent="0.25">
      <c r="A6" s="3"/>
      <c r="B6" s="3"/>
      <c r="C6" s="3"/>
      <c r="D6" s="3"/>
      <c r="E6" s="3"/>
      <c r="F6" s="3"/>
      <c r="G6" s="3"/>
      <c r="H6" s="3"/>
      <c r="I6" s="3"/>
      <c r="J6" s="3"/>
      <c r="K6" s="3"/>
      <c r="L6" s="3"/>
      <c r="M6" s="3"/>
      <c r="N6" s="3"/>
      <c r="O6" s="3"/>
      <c r="P6" s="3"/>
      <c r="Q6" s="3"/>
      <c r="R6" s="3"/>
      <c r="S6" s="3"/>
      <c r="T6" s="3"/>
      <c r="U6" s="3"/>
      <c r="V6" s="574" t="s">
        <v>1668</v>
      </c>
      <c r="W6" s="574"/>
      <c r="X6" s="574"/>
      <c r="Y6" s="575" t="s">
        <v>1669</v>
      </c>
      <c r="Z6" s="575"/>
      <c r="AA6" s="575"/>
      <c r="AB6" s="576" t="s">
        <v>1670</v>
      </c>
      <c r="AC6" s="576"/>
      <c r="AD6" s="576"/>
    </row>
    <row r="7" spans="1:30" ht="49.5" customHeight="1" x14ac:dyDescent="0.25">
      <c r="A7" s="57" t="s">
        <v>333</v>
      </c>
      <c r="B7" s="57" t="s">
        <v>861</v>
      </c>
      <c r="C7" s="57" t="s">
        <v>862</v>
      </c>
      <c r="D7" s="57" t="s">
        <v>863</v>
      </c>
      <c r="E7" s="57" t="s">
        <v>881</v>
      </c>
      <c r="F7" s="57" t="s">
        <v>8171</v>
      </c>
      <c r="G7" s="57" t="s">
        <v>334</v>
      </c>
      <c r="H7" s="57" t="s">
        <v>335</v>
      </c>
      <c r="I7" s="57" t="s">
        <v>341</v>
      </c>
      <c r="J7" s="57" t="s">
        <v>336</v>
      </c>
      <c r="K7" s="57" t="s">
        <v>540</v>
      </c>
      <c r="L7" s="57" t="s">
        <v>342</v>
      </c>
      <c r="M7" s="57" t="s">
        <v>337</v>
      </c>
      <c r="N7" s="57" t="s">
        <v>647</v>
      </c>
      <c r="O7" s="57" t="s">
        <v>8169</v>
      </c>
      <c r="P7" s="57" t="s">
        <v>364</v>
      </c>
      <c r="Q7" s="57" t="s">
        <v>339</v>
      </c>
      <c r="R7" s="57" t="s">
        <v>864</v>
      </c>
      <c r="S7" s="57" t="s">
        <v>885</v>
      </c>
      <c r="T7" s="57" t="s">
        <v>886</v>
      </c>
      <c r="U7" s="57" t="s">
        <v>8178</v>
      </c>
      <c r="V7" s="3"/>
    </row>
    <row r="8" spans="1:30" x14ac:dyDescent="0.25">
      <c r="A8" s="82"/>
      <c r="B8" s="83"/>
      <c r="C8" s="83"/>
      <c r="D8" s="83"/>
      <c r="E8" s="83"/>
      <c r="F8" s="83"/>
      <c r="G8" s="83"/>
      <c r="H8" s="83"/>
      <c r="I8" s="84"/>
      <c r="J8" s="83"/>
      <c r="K8" s="83"/>
      <c r="L8" s="83"/>
      <c r="M8" s="84"/>
      <c r="N8" s="84"/>
      <c r="O8" s="303"/>
      <c r="P8" s="33"/>
      <c r="Q8" s="34"/>
      <c r="R8" s="80"/>
      <c r="S8" s="81"/>
      <c r="T8" s="81"/>
      <c r="U8" s="81"/>
      <c r="V8" s="3"/>
    </row>
    <row r="9" spans="1:30" x14ac:dyDescent="0.25">
      <c r="A9" s="567" t="s">
        <v>8396</v>
      </c>
      <c r="B9" s="568"/>
      <c r="C9" s="568" t="s">
        <v>666</v>
      </c>
      <c r="D9" s="569"/>
      <c r="E9" s="569" t="s">
        <v>8397</v>
      </c>
      <c r="F9" s="569">
        <v>0</v>
      </c>
      <c r="G9" s="568" t="s">
        <v>8398</v>
      </c>
      <c r="H9" s="568" t="s">
        <v>8399</v>
      </c>
      <c r="I9" s="570" t="s">
        <v>8400</v>
      </c>
      <c r="J9" s="568" t="s">
        <v>8202</v>
      </c>
      <c r="K9" s="571" t="s">
        <v>8401</v>
      </c>
      <c r="L9" s="568"/>
      <c r="M9" s="572" t="s">
        <v>8400</v>
      </c>
      <c r="N9" s="570" t="s">
        <v>8402</v>
      </c>
      <c r="O9" s="303" t="str">
        <f>IF(AllC3_Data[[#This Row],[Door/Yard Number]]=3,"Yard","Door")</f>
        <v>Door</v>
      </c>
      <c r="P9" s="33">
        <f t="shared" ref="P9:P72" si="0">($A$1-Q9)*24</f>
        <v>262.95000000006985</v>
      </c>
      <c r="Q9" s="3" t="str">
        <f t="shared" ref="Q9:Q72" si="1">IF(I9&gt;M9,I9,IF(I9&lt;M9,M9,IF(I9=M9,I9)))</f>
        <v>01/31/2022 03:03 PM</v>
      </c>
      <c r="R9" s="573" t="str">
        <f>IF(AND(AllC3_Data[[#This Row],[Workflow]]="Vendor Trailer",AllC3_Data[[#This Row],[OB Load Type]]="",AllC3_Data[[#This Row],[IB Load Type]]="",AllC3_Data[[#This Row],[Reusable Load Type]]=""),"Empty", HLOOKUP("*",AllC3_Data[[#This Row],[OB Load Type]:[Workflow]],1,FALSE))</f>
        <v>B745</v>
      </c>
      <c r="S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 spans="1:30" x14ac:dyDescent="0.25">
      <c r="A10" s="567" t="s">
        <v>8403</v>
      </c>
      <c r="B10" s="568"/>
      <c r="C10" s="568" t="s">
        <v>8404</v>
      </c>
      <c r="D10" s="569"/>
      <c r="E10" s="569" t="s">
        <v>897</v>
      </c>
      <c r="F10" s="569">
        <v>0</v>
      </c>
      <c r="G10" s="568" t="s">
        <v>8405</v>
      </c>
      <c r="H10" s="568" t="s">
        <v>8406</v>
      </c>
      <c r="I10" s="570" t="s">
        <v>8407</v>
      </c>
      <c r="J10" s="568" t="s">
        <v>8202</v>
      </c>
      <c r="K10" s="571" t="s">
        <v>8401</v>
      </c>
      <c r="L10" s="568"/>
      <c r="M10" s="572" t="s">
        <v>8408</v>
      </c>
      <c r="N10" s="570" t="s">
        <v>8409</v>
      </c>
      <c r="O10" s="303" t="str">
        <f>IF(AllC3_Data[[#This Row],[Door/Yard Number]]=3,"Yard","Door")</f>
        <v>Door</v>
      </c>
      <c r="P10" s="33">
        <f t="shared" si="0"/>
        <v>0.6000000000349246</v>
      </c>
      <c r="Q10" s="3" t="str">
        <f t="shared" si="1"/>
        <v>02/11/2022 01:24 PM</v>
      </c>
      <c r="R10" s="573" t="str">
        <f>IF(AND(AllC3_Data[[#This Row],[Workflow]]="Vendor Trailer",AllC3_Data[[#This Row],[OB Load Type]]="",AllC3_Data[[#This Row],[IB Load Type]]="",AllC3_Data[[#This Row],[Reusable Load Type]]=""),"Empty", HLOOKUP("*",AllC3_Data[[#This Row],[OB Load Type]:[Workflow]],1,FALSE))</f>
        <v>A Live Delivery</v>
      </c>
      <c r="S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 spans="1:30" x14ac:dyDescent="0.25">
      <c r="A11" s="567" t="s">
        <v>8410</v>
      </c>
      <c r="B11" s="568"/>
      <c r="C11" s="568" t="s">
        <v>8404</v>
      </c>
      <c r="D11" s="569"/>
      <c r="E11" s="569" t="s">
        <v>897</v>
      </c>
      <c r="F11" s="569">
        <v>0</v>
      </c>
      <c r="G11" s="568" t="s">
        <v>8411</v>
      </c>
      <c r="H11" s="568" t="s">
        <v>8412</v>
      </c>
      <c r="I11" s="570" t="s">
        <v>8413</v>
      </c>
      <c r="J11" s="568" t="s">
        <v>8202</v>
      </c>
      <c r="K11" s="571" t="s">
        <v>8401</v>
      </c>
      <c r="L11" s="568"/>
      <c r="M11" s="572" t="s">
        <v>8414</v>
      </c>
      <c r="N11" s="570" t="s">
        <v>8409</v>
      </c>
      <c r="O11" s="303" t="str">
        <f>IF(AllC3_Data[[#This Row],[Door/Yard Number]]=3,"Yard","Door")</f>
        <v>Door</v>
      </c>
      <c r="P11" s="33">
        <f t="shared" si="0"/>
        <v>0.58333333331393078</v>
      </c>
      <c r="Q11" s="3" t="str">
        <f t="shared" si="1"/>
        <v>02/11/2022 01:25 PM</v>
      </c>
      <c r="R11" s="573" t="str">
        <f>IF(AND(AllC3_Data[[#This Row],[Workflow]]="Vendor Trailer",AllC3_Data[[#This Row],[OB Load Type]]="",AllC3_Data[[#This Row],[IB Load Type]]="",AllC3_Data[[#This Row],[Reusable Load Type]]=""),"Empty", HLOOKUP("*",AllC3_Data[[#This Row],[OB Load Type]:[Workflow]],1,FALSE))</f>
        <v>A Live Delivery</v>
      </c>
      <c r="S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 spans="1:30" x14ac:dyDescent="0.25">
      <c r="A12" s="567" t="s">
        <v>8415</v>
      </c>
      <c r="B12" s="568"/>
      <c r="C12" s="568" t="s">
        <v>8404</v>
      </c>
      <c r="D12" s="569"/>
      <c r="E12" s="569" t="s">
        <v>897</v>
      </c>
      <c r="F12" s="569">
        <v>0</v>
      </c>
      <c r="G12" s="568" t="s">
        <v>8416</v>
      </c>
      <c r="H12" s="568" t="s">
        <v>8417</v>
      </c>
      <c r="I12" s="570" t="s">
        <v>8418</v>
      </c>
      <c r="J12" s="568" t="s">
        <v>8202</v>
      </c>
      <c r="K12" s="571" t="s">
        <v>8401</v>
      </c>
      <c r="L12" s="568"/>
      <c r="M12" s="572" t="s">
        <v>8414</v>
      </c>
      <c r="N12" s="570" t="s">
        <v>8409</v>
      </c>
      <c r="O12" s="303" t="str">
        <f>IF(AllC3_Data[[#This Row],[Door/Yard Number]]=3,"Yard","Door")</f>
        <v>Door</v>
      </c>
      <c r="P12" s="33">
        <f t="shared" si="0"/>
        <v>0.58333333331393078</v>
      </c>
      <c r="Q12" s="3" t="str">
        <f t="shared" si="1"/>
        <v>02/11/2022 01:25 PM</v>
      </c>
      <c r="R12" s="573" t="str">
        <f>IF(AND(AllC3_Data[[#This Row],[Workflow]]="Vendor Trailer",AllC3_Data[[#This Row],[OB Load Type]]="",AllC3_Data[[#This Row],[IB Load Type]]="",AllC3_Data[[#This Row],[Reusable Load Type]]=""),"Empty", HLOOKUP("*",AllC3_Data[[#This Row],[OB Load Type]:[Workflow]],1,FALSE))</f>
        <v>A Live Delivery</v>
      </c>
      <c r="S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 spans="1:30" x14ac:dyDescent="0.25">
      <c r="A13" s="567" t="s">
        <v>8419</v>
      </c>
      <c r="B13" s="568"/>
      <c r="C13" s="568"/>
      <c r="D13" s="569"/>
      <c r="E13" s="569" t="s">
        <v>1657</v>
      </c>
      <c r="F13" s="569">
        <v>0</v>
      </c>
      <c r="G13" s="568" t="s">
        <v>1179</v>
      </c>
      <c r="H13" s="568"/>
      <c r="I13" s="570" t="s">
        <v>8420</v>
      </c>
      <c r="J13" s="568" t="s">
        <v>8205</v>
      </c>
      <c r="K13" s="571" t="s">
        <v>8401</v>
      </c>
      <c r="L13" s="568"/>
      <c r="M13" s="572" t="s">
        <v>8420</v>
      </c>
      <c r="N13" s="570" t="s">
        <v>8421</v>
      </c>
      <c r="O13" s="303" t="str">
        <f>IF(AllC3_Data[[#This Row],[Door/Yard Number]]=3,"Yard","Door")</f>
        <v>Door</v>
      </c>
      <c r="P13" s="33">
        <f t="shared" si="0"/>
        <v>21.650000000023283</v>
      </c>
      <c r="Q13" s="3" t="str">
        <f t="shared" si="1"/>
        <v>02/10/2022 04:21 PM</v>
      </c>
      <c r="R13" s="573" t="str">
        <f>IF(AND(AllC3_Data[[#This Row],[Workflow]]="Vendor Trailer",AllC3_Data[[#This Row],[OB Load Type]]="",AllC3_Data[[#This Row],[IB Load Type]]="",AllC3_Data[[#This Row],[Reusable Load Type]]=""),"Empty", HLOOKUP("*",AllC3_Data[[#This Row],[OB Load Type]:[Workflow]],1,FALSE))</f>
        <v>Empty</v>
      </c>
      <c r="S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14" spans="1:30" x14ac:dyDescent="0.25">
      <c r="A14" s="567" t="s">
        <v>8422</v>
      </c>
      <c r="B14" s="568"/>
      <c r="C14" s="568" t="s">
        <v>38</v>
      </c>
      <c r="D14" s="569"/>
      <c r="E14" s="569" t="s">
        <v>897</v>
      </c>
      <c r="F14" s="569">
        <v>0</v>
      </c>
      <c r="G14" s="568" t="s">
        <v>1179</v>
      </c>
      <c r="H14" s="568" t="s">
        <v>8423</v>
      </c>
      <c r="I14" s="570" t="s">
        <v>8424</v>
      </c>
      <c r="J14" s="568" t="s">
        <v>8205</v>
      </c>
      <c r="K14" s="571" t="s">
        <v>8401</v>
      </c>
      <c r="L14" s="568"/>
      <c r="M14" s="572" t="s">
        <v>8424</v>
      </c>
      <c r="N14" s="570" t="s">
        <v>8425</v>
      </c>
      <c r="O14" s="303" t="str">
        <f>IF(AllC3_Data[[#This Row],[Door/Yard Number]]=3,"Yard","Door")</f>
        <v>Door</v>
      </c>
      <c r="P14" s="33">
        <f t="shared" si="0"/>
        <v>18.183333333407063</v>
      </c>
      <c r="Q14" s="3" t="str">
        <f t="shared" si="1"/>
        <v>02/10/2022 07:49 PM</v>
      </c>
      <c r="R14" s="573" t="str">
        <f>IF(AND(AllC3_Data[[#This Row],[Workflow]]="Vendor Trailer",AllC3_Data[[#This Row],[OB Load Type]]="",AllC3_Data[[#This Row],[IB Load Type]]="",AllC3_Data[[#This Row],[Reusable Load Type]]=""),"Empty", HLOOKUP("*",AllC3_Data[[#This Row],[OB Load Type]:[Workflow]],1,FALSE))</f>
        <v>B407</v>
      </c>
      <c r="S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 spans="1:30" x14ac:dyDescent="0.25">
      <c r="A15" s="567" t="s">
        <v>8426</v>
      </c>
      <c r="B15" s="568" t="s">
        <v>431</v>
      </c>
      <c r="C15" s="568"/>
      <c r="D15" s="569"/>
      <c r="E15" s="569" t="s">
        <v>1659</v>
      </c>
      <c r="F15" s="569">
        <v>0</v>
      </c>
      <c r="G15" s="568" t="s">
        <v>1179</v>
      </c>
      <c r="H15" s="568"/>
      <c r="I15" s="570" t="s">
        <v>8427</v>
      </c>
      <c r="J15" s="568" t="s">
        <v>8216</v>
      </c>
      <c r="K15" s="571" t="s">
        <v>8401</v>
      </c>
      <c r="L15" s="568"/>
      <c r="M15" s="572" t="s">
        <v>8428</v>
      </c>
      <c r="N15" s="570" t="s">
        <v>8409</v>
      </c>
      <c r="O15" s="303" t="str">
        <f>IF(AllC3_Data[[#This Row],[Door/Yard Number]]=3,"Yard","Door")</f>
        <v>Door</v>
      </c>
      <c r="P15" s="33">
        <f t="shared" si="0"/>
        <v>9.0166666667209938</v>
      </c>
      <c r="Q15" s="3" t="str">
        <f t="shared" si="1"/>
        <v>02/11/2022 04:59 AM</v>
      </c>
      <c r="R15" s="573" t="str">
        <f>IF(AND(AllC3_Data[[#This Row],[Workflow]]="Vendor Trailer",AllC3_Data[[#This Row],[OB Load Type]]="",AllC3_Data[[#This Row],[IB Load Type]]="",AllC3_Data[[#This Row],[Reusable Load Type]]=""),"Empty", HLOOKUP("*",AllC3_Data[[#This Row],[OB Load Type]:[Workflow]],1,FALSE))</f>
        <v>O206</v>
      </c>
      <c r="S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 spans="1:30" x14ac:dyDescent="0.25">
      <c r="A16" s="567" t="s">
        <v>8429</v>
      </c>
      <c r="B16" s="568"/>
      <c r="C16" s="568"/>
      <c r="D16" s="569" t="s">
        <v>182</v>
      </c>
      <c r="E16" s="569" t="s">
        <v>8430</v>
      </c>
      <c r="F16" s="569">
        <v>0</v>
      </c>
      <c r="G16" s="568" t="s">
        <v>1568</v>
      </c>
      <c r="H16" s="568"/>
      <c r="I16" s="570" t="s">
        <v>8431</v>
      </c>
      <c r="J16" s="568" t="s">
        <v>8212</v>
      </c>
      <c r="K16" s="571" t="s">
        <v>8401</v>
      </c>
      <c r="L16" s="568"/>
      <c r="M16" s="572" t="s">
        <v>8432</v>
      </c>
      <c r="N16" s="570" t="s">
        <v>8409</v>
      </c>
      <c r="O16" s="303" t="str">
        <f>IF(AllC3_Data[[#This Row],[Door/Yard Number]]=3,"Yard","Door")</f>
        <v>Door</v>
      </c>
      <c r="P16" s="33">
        <f t="shared" si="0"/>
        <v>11.416666666686069</v>
      </c>
      <c r="Q16" s="3" t="str">
        <f t="shared" si="1"/>
        <v>02/11/2022 02:35 AM</v>
      </c>
      <c r="R16" s="573" t="str">
        <f>IF(AND(AllC3_Data[[#This Row],[Workflow]]="Vendor Trailer",AllC3_Data[[#This Row],[OB Load Type]]="",AllC3_Data[[#This Row],[IB Load Type]]="",AllC3_Data[[#This Row],[Reusable Load Type]]=""),"Empty", HLOOKUP("*",AllC3_Data[[#This Row],[OB Load Type]:[Workflow]],1,FALSE))</f>
        <v>PMIX</v>
      </c>
      <c r="S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 spans="1:21" x14ac:dyDescent="0.25">
      <c r="A17" s="567" t="s">
        <v>8433</v>
      </c>
      <c r="B17" s="568"/>
      <c r="C17" s="568" t="s">
        <v>38</v>
      </c>
      <c r="D17" s="569"/>
      <c r="E17" s="569" t="s">
        <v>897</v>
      </c>
      <c r="F17" s="569">
        <v>0</v>
      </c>
      <c r="G17" s="568" t="s">
        <v>8434</v>
      </c>
      <c r="H17" s="568" t="s">
        <v>8435</v>
      </c>
      <c r="I17" s="570" t="s">
        <v>8436</v>
      </c>
      <c r="J17" s="568" t="s">
        <v>8202</v>
      </c>
      <c r="K17" s="571" t="s">
        <v>8401</v>
      </c>
      <c r="L17" s="568"/>
      <c r="M17" s="572" t="s">
        <v>8436</v>
      </c>
      <c r="N17" s="570" t="s">
        <v>8425</v>
      </c>
      <c r="O17" s="303" t="str">
        <f>IF(AllC3_Data[[#This Row],[Door/Yard Number]]=3,"Yard","Door")</f>
        <v>Door</v>
      </c>
      <c r="P17" s="33">
        <f t="shared" si="0"/>
        <v>11.25</v>
      </c>
      <c r="Q17" s="3" t="str">
        <f t="shared" si="1"/>
        <v>02/11/2022 02:45 AM</v>
      </c>
      <c r="R17" s="573" t="str">
        <f>IF(AND(AllC3_Data[[#This Row],[Workflow]]="Vendor Trailer",AllC3_Data[[#This Row],[OB Load Type]]="",AllC3_Data[[#This Row],[IB Load Type]]="",AllC3_Data[[#This Row],[Reusable Load Type]]=""),"Empty", HLOOKUP("*",AllC3_Data[[#This Row],[OB Load Type]:[Workflow]],1,FALSE))</f>
        <v>B407</v>
      </c>
      <c r="S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 spans="1:21" x14ac:dyDescent="0.25">
      <c r="A18" s="567" t="s">
        <v>8437</v>
      </c>
      <c r="B18" s="568" t="s">
        <v>441</v>
      </c>
      <c r="C18" s="568"/>
      <c r="D18" s="569"/>
      <c r="E18" s="569" t="s">
        <v>1659</v>
      </c>
      <c r="F18" s="569">
        <v>0</v>
      </c>
      <c r="G18" s="568" t="s">
        <v>1179</v>
      </c>
      <c r="H18" s="568"/>
      <c r="I18" s="570" t="s">
        <v>8438</v>
      </c>
      <c r="J18" s="568" t="s">
        <v>8207</v>
      </c>
      <c r="K18" s="571" t="s">
        <v>8401</v>
      </c>
      <c r="L18" s="568"/>
      <c r="M18" s="572" t="s">
        <v>8439</v>
      </c>
      <c r="N18" s="570" t="s">
        <v>8425</v>
      </c>
      <c r="O18" s="303" t="str">
        <f>IF(AllC3_Data[[#This Row],[Door/Yard Number]]=3,"Yard","Door")</f>
        <v>Door</v>
      </c>
      <c r="P18" s="33">
        <f t="shared" si="0"/>
        <v>8.7833333333255723</v>
      </c>
      <c r="Q18" s="3" t="str">
        <f t="shared" si="1"/>
        <v>02/11/2022 05:13 AM</v>
      </c>
      <c r="R18" s="573" t="str">
        <f>IF(AND(AllC3_Data[[#This Row],[Workflow]]="Vendor Trailer",AllC3_Data[[#This Row],[OB Load Type]]="",AllC3_Data[[#This Row],[IB Load Type]]="",AllC3_Data[[#This Row],[Reusable Load Type]]=""),"Empty", HLOOKUP("*",AllC3_Data[[#This Row],[OB Load Type]:[Workflow]],1,FALSE))</f>
        <v>O407</v>
      </c>
      <c r="S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 spans="1:21" x14ac:dyDescent="0.25">
      <c r="A19" s="567" t="s">
        <v>8440</v>
      </c>
      <c r="B19" s="568" t="s">
        <v>441</v>
      </c>
      <c r="C19" s="568"/>
      <c r="D19" s="569"/>
      <c r="E19" s="569" t="s">
        <v>1659</v>
      </c>
      <c r="F19" s="569">
        <v>0</v>
      </c>
      <c r="G19" s="568" t="s">
        <v>1179</v>
      </c>
      <c r="H19" s="568"/>
      <c r="I19" s="570" t="s">
        <v>8438</v>
      </c>
      <c r="J19" s="568" t="s">
        <v>8205</v>
      </c>
      <c r="K19" s="571" t="s">
        <v>8401</v>
      </c>
      <c r="L19" s="568"/>
      <c r="M19" s="572" t="s">
        <v>8441</v>
      </c>
      <c r="N19" s="570" t="s">
        <v>8425</v>
      </c>
      <c r="O19" s="303" t="str">
        <f>IF(AllC3_Data[[#This Row],[Door/Yard Number]]=3,"Yard","Door")</f>
        <v>Door</v>
      </c>
      <c r="P19" s="33">
        <f t="shared" si="0"/>
        <v>7.1166666666395031</v>
      </c>
      <c r="Q19" s="3" t="str">
        <f t="shared" si="1"/>
        <v>02/11/2022 06:53 AM</v>
      </c>
      <c r="R19" s="573" t="str">
        <f>IF(AND(AllC3_Data[[#This Row],[Workflow]]="Vendor Trailer",AllC3_Data[[#This Row],[OB Load Type]]="",AllC3_Data[[#This Row],[IB Load Type]]="",AllC3_Data[[#This Row],[Reusable Load Type]]=""),"Empty", HLOOKUP("*",AllC3_Data[[#This Row],[OB Load Type]:[Workflow]],1,FALSE))</f>
        <v>O407</v>
      </c>
      <c r="S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 spans="1:21" x14ac:dyDescent="0.25">
      <c r="A20" s="567" t="s">
        <v>8442</v>
      </c>
      <c r="B20" s="568" t="s">
        <v>462</v>
      </c>
      <c r="C20" s="568"/>
      <c r="D20" s="569"/>
      <c r="E20" s="569" t="s">
        <v>1659</v>
      </c>
      <c r="F20" s="569">
        <v>0</v>
      </c>
      <c r="G20" s="568" t="s">
        <v>1179</v>
      </c>
      <c r="H20" s="568"/>
      <c r="I20" s="570" t="s">
        <v>8443</v>
      </c>
      <c r="J20" s="568" t="s">
        <v>8210</v>
      </c>
      <c r="K20" s="571" t="s">
        <v>8401</v>
      </c>
      <c r="L20" s="568"/>
      <c r="M20" s="572" t="s">
        <v>8444</v>
      </c>
      <c r="N20" s="570" t="s">
        <v>8445</v>
      </c>
      <c r="O20" s="303" t="str">
        <f>IF(AllC3_Data[[#This Row],[Door/Yard Number]]=3,"Yard","Door")</f>
        <v>Door</v>
      </c>
      <c r="P20" s="33">
        <f t="shared" si="0"/>
        <v>8.7666666667792015</v>
      </c>
      <c r="Q20" s="3" t="str">
        <f t="shared" si="1"/>
        <v>02/11/2022 05:14 AM</v>
      </c>
      <c r="R20" s="573" t="str">
        <f>IF(AND(AllC3_Data[[#This Row],[Workflow]]="Vendor Trailer",AllC3_Data[[#This Row],[OB Load Type]]="",AllC3_Data[[#This Row],[IB Load Type]]="",AllC3_Data[[#This Row],[Reusable Load Type]]=""),"Empty", HLOOKUP("*",AllC3_Data[[#This Row],[OB Load Type]:[Workflow]],1,FALSE))</f>
        <v>O807</v>
      </c>
      <c r="S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 spans="1:21" x14ac:dyDescent="0.25">
      <c r="A21" s="567" t="s">
        <v>8446</v>
      </c>
      <c r="B21" s="568" t="s">
        <v>429</v>
      </c>
      <c r="C21" s="568"/>
      <c r="D21" s="569"/>
      <c r="E21" s="569" t="s">
        <v>1659</v>
      </c>
      <c r="F21" s="569">
        <v>0</v>
      </c>
      <c r="G21" s="568" t="s">
        <v>1179</v>
      </c>
      <c r="H21" s="568"/>
      <c r="I21" s="570" t="s">
        <v>8447</v>
      </c>
      <c r="J21" s="568" t="s">
        <v>8205</v>
      </c>
      <c r="K21" s="571" t="s">
        <v>8401</v>
      </c>
      <c r="L21" s="568"/>
      <c r="M21" s="572"/>
      <c r="N21" s="570" t="s">
        <v>8409</v>
      </c>
      <c r="O21" s="303" t="str">
        <f>IF(AllC3_Data[[#This Row],[Door/Yard Number]]=3,"Yard","Door")</f>
        <v>Door</v>
      </c>
      <c r="P21" s="33">
        <f t="shared" si="0"/>
        <v>8.2833333334419876</v>
      </c>
      <c r="Q21" s="3" t="str">
        <f t="shared" si="1"/>
        <v>02/11/2022 05:43 AM</v>
      </c>
      <c r="R21" s="573" t="str">
        <f>IF(AND(AllC3_Data[[#This Row],[Workflow]]="Vendor Trailer",AllC3_Data[[#This Row],[OB Load Type]]="",AllC3_Data[[#This Row],[IB Load Type]]="",AllC3_Data[[#This Row],[Reusable Load Type]]=""),"Empty", HLOOKUP("*",AllC3_Data[[#This Row],[OB Load Type]:[Workflow]],1,FALSE))</f>
        <v>O205</v>
      </c>
      <c r="S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 spans="1:21" x14ac:dyDescent="0.25">
      <c r="A22" s="567" t="s">
        <v>8448</v>
      </c>
      <c r="B22" s="568" t="s">
        <v>778</v>
      </c>
      <c r="C22" s="568"/>
      <c r="D22" s="569"/>
      <c r="E22" s="569" t="s">
        <v>1659</v>
      </c>
      <c r="F22" s="569">
        <v>0</v>
      </c>
      <c r="G22" s="568" t="s">
        <v>1179</v>
      </c>
      <c r="H22" s="568"/>
      <c r="I22" s="570" t="s">
        <v>8449</v>
      </c>
      <c r="J22" s="568" t="s">
        <v>8207</v>
      </c>
      <c r="K22" s="571" t="s">
        <v>8401</v>
      </c>
      <c r="L22" s="568"/>
      <c r="M22" s="572" t="s">
        <v>8450</v>
      </c>
      <c r="N22" s="570" t="s">
        <v>8451</v>
      </c>
      <c r="O22" s="303" t="str">
        <f>IF(AllC3_Data[[#This Row],[Door/Yard Number]]=3,"Yard","Door")</f>
        <v>Door</v>
      </c>
      <c r="P22" s="33">
        <f t="shared" si="0"/>
        <v>6.6166666667559184</v>
      </c>
      <c r="Q22" s="3" t="str">
        <f t="shared" si="1"/>
        <v>02/11/2022 07:23 AM</v>
      </c>
      <c r="R22" s="573" t="str">
        <f>IF(AND(AllC3_Data[[#This Row],[Workflow]]="Vendor Trailer",AllC3_Data[[#This Row],[OB Load Type]]="",AllC3_Data[[#This Row],[IB Load Type]]="",AllC3_Data[[#This Row],[Reusable Load Type]]=""),"Empty", HLOOKUP("*",AllC3_Data[[#This Row],[OB Load Type]:[Workflow]],1,FALSE))</f>
        <v>O227</v>
      </c>
      <c r="S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 spans="1:21" x14ac:dyDescent="0.25">
      <c r="A23" s="567" t="s">
        <v>8452</v>
      </c>
      <c r="B23" s="568" t="s">
        <v>778</v>
      </c>
      <c r="C23" s="568"/>
      <c r="D23" s="569"/>
      <c r="E23" s="569" t="s">
        <v>1659</v>
      </c>
      <c r="F23" s="569">
        <v>0</v>
      </c>
      <c r="G23" s="568" t="s">
        <v>1179</v>
      </c>
      <c r="H23" s="568"/>
      <c r="I23" s="570" t="s">
        <v>8449</v>
      </c>
      <c r="J23" s="568" t="s">
        <v>8210</v>
      </c>
      <c r="K23" s="571" t="s">
        <v>8401</v>
      </c>
      <c r="L23" s="568"/>
      <c r="M23" s="572" t="s">
        <v>8453</v>
      </c>
      <c r="N23" s="570" t="s">
        <v>8451</v>
      </c>
      <c r="O23" s="303" t="str">
        <f>IF(AllC3_Data[[#This Row],[Door/Yard Number]]=3,"Yard","Door")</f>
        <v>Door</v>
      </c>
      <c r="P23" s="33">
        <f t="shared" si="0"/>
        <v>3.0666666667093523</v>
      </c>
      <c r="Q23" s="3" t="str">
        <f t="shared" si="1"/>
        <v>02/11/2022 10:56 AM</v>
      </c>
      <c r="R23" s="573" t="str">
        <f>IF(AND(AllC3_Data[[#This Row],[Workflow]]="Vendor Trailer",AllC3_Data[[#This Row],[OB Load Type]]="",AllC3_Data[[#This Row],[IB Load Type]]="",AllC3_Data[[#This Row],[Reusable Load Type]]=""),"Empty", HLOOKUP("*",AllC3_Data[[#This Row],[OB Load Type]:[Workflow]],1,FALSE))</f>
        <v>O227</v>
      </c>
      <c r="S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 spans="1:21" x14ac:dyDescent="0.25">
      <c r="A24" s="567" t="s">
        <v>8454</v>
      </c>
      <c r="B24" s="568"/>
      <c r="C24" s="568" t="s">
        <v>8404</v>
      </c>
      <c r="D24" s="569"/>
      <c r="E24" s="569" t="s">
        <v>897</v>
      </c>
      <c r="F24" s="569">
        <v>0</v>
      </c>
      <c r="G24" s="568" t="s">
        <v>8455</v>
      </c>
      <c r="H24" s="568" t="s">
        <v>8456</v>
      </c>
      <c r="I24" s="570" t="s">
        <v>8457</v>
      </c>
      <c r="J24" s="568" t="s">
        <v>8202</v>
      </c>
      <c r="K24" s="571" t="s">
        <v>8401</v>
      </c>
      <c r="L24" s="568"/>
      <c r="M24" s="572" t="s">
        <v>8408</v>
      </c>
      <c r="N24" s="570" t="s">
        <v>8409</v>
      </c>
      <c r="O24" s="303" t="str">
        <f>IF(AllC3_Data[[#This Row],[Door/Yard Number]]=3,"Yard","Door")</f>
        <v>Door</v>
      </c>
      <c r="P24" s="33">
        <f t="shared" si="0"/>
        <v>5.9333333334652707</v>
      </c>
      <c r="Q24" s="3" t="str">
        <f t="shared" si="1"/>
        <v>02/11/2022 08:04 AM</v>
      </c>
      <c r="R24" s="573" t="str">
        <f>IF(AND(AllC3_Data[[#This Row],[Workflow]]="Vendor Trailer",AllC3_Data[[#This Row],[OB Load Type]]="",AllC3_Data[[#This Row],[IB Load Type]]="",AllC3_Data[[#This Row],[Reusable Load Type]]=""),"Empty", HLOOKUP("*",AllC3_Data[[#This Row],[OB Load Type]:[Workflow]],1,FALSE))</f>
        <v>A Live Delivery</v>
      </c>
      <c r="S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 spans="1:21" x14ac:dyDescent="0.25">
      <c r="A25" s="567" t="s">
        <v>8458</v>
      </c>
      <c r="B25" s="568"/>
      <c r="C25" s="568"/>
      <c r="D25" s="569"/>
      <c r="E25" s="569" t="s">
        <v>1657</v>
      </c>
      <c r="F25" s="569">
        <v>0</v>
      </c>
      <c r="G25" s="568" t="s">
        <v>1667</v>
      </c>
      <c r="H25" s="568"/>
      <c r="I25" s="570" t="s">
        <v>8459</v>
      </c>
      <c r="J25" s="568" t="s">
        <v>368</v>
      </c>
      <c r="K25" s="571" t="s">
        <v>8401</v>
      </c>
      <c r="L25" s="568"/>
      <c r="M25" s="572"/>
      <c r="N25" s="570" t="s">
        <v>8409</v>
      </c>
      <c r="O25" s="303" t="str">
        <f>IF(AllC3_Data[[#This Row],[Door/Yard Number]]=3,"Yard","Door")</f>
        <v>Door</v>
      </c>
      <c r="P25" s="33">
        <f t="shared" si="0"/>
        <v>5.5666666666511446</v>
      </c>
      <c r="Q25" s="3" t="str">
        <f t="shared" si="1"/>
        <v>02/11/2022 08:26 AM</v>
      </c>
      <c r="R25" s="573" t="str">
        <f>IF(AND(AllC3_Data[[#This Row],[Workflow]]="Vendor Trailer",AllC3_Data[[#This Row],[OB Load Type]]="",AllC3_Data[[#This Row],[IB Load Type]]="",AllC3_Data[[#This Row],[Reusable Load Type]]=""),"Empty", HLOOKUP("*",AllC3_Data[[#This Row],[OB Load Type]:[Workflow]],1,FALSE))</f>
        <v>Empty</v>
      </c>
      <c r="S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 spans="1:21" x14ac:dyDescent="0.25">
      <c r="A26" s="567" t="s">
        <v>8460</v>
      </c>
      <c r="B26" s="568"/>
      <c r="C26" s="568"/>
      <c r="D26" s="569"/>
      <c r="E26" s="569" t="s">
        <v>8461</v>
      </c>
      <c r="F26" s="569">
        <v>0</v>
      </c>
      <c r="G26" s="568" t="s">
        <v>8462</v>
      </c>
      <c r="H26" s="568"/>
      <c r="I26" s="570" t="s">
        <v>8463</v>
      </c>
      <c r="J26" s="568" t="s">
        <v>8202</v>
      </c>
      <c r="K26" s="571" t="s">
        <v>8401</v>
      </c>
      <c r="L26" s="568"/>
      <c r="M26" s="572"/>
      <c r="N26" s="570" t="s">
        <v>8402</v>
      </c>
      <c r="O26" s="303" t="str">
        <f>IF(AllC3_Data[[#This Row],[Door/Yard Number]]=3,"Yard","Door")</f>
        <v>Door</v>
      </c>
      <c r="P26" s="33">
        <f t="shared" si="0"/>
        <v>3.1666666666860692</v>
      </c>
      <c r="Q26" s="3" t="str">
        <f t="shared" si="1"/>
        <v>02/11/2022 10:50 AM</v>
      </c>
      <c r="R26" s="573" t="str">
        <f>IF(AND(AllC3_Data[[#This Row],[Workflow]]="Vendor Trailer",AllC3_Data[[#This Row],[OB Load Type]]="",AllC3_Data[[#This Row],[IB Load Type]]="",AllC3_Data[[#This Row],[Reusable Load Type]]=""),"Empty", HLOOKUP("*",AllC3_Data[[#This Row],[OB Load Type]:[Workflow]],1,FALSE))</f>
        <v>Empty</v>
      </c>
      <c r="S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 spans="1:21" x14ac:dyDescent="0.25">
      <c r="A27" s="567" t="s">
        <v>8464</v>
      </c>
      <c r="B27" s="568"/>
      <c r="C27" s="568"/>
      <c r="D27" s="569" t="s">
        <v>496</v>
      </c>
      <c r="E27" s="569" t="s">
        <v>1660</v>
      </c>
      <c r="F27" s="569">
        <v>0</v>
      </c>
      <c r="G27" s="568" t="s">
        <v>1179</v>
      </c>
      <c r="H27" s="568"/>
      <c r="I27" s="570" t="s">
        <v>8465</v>
      </c>
      <c r="J27" s="568" t="s">
        <v>8205</v>
      </c>
      <c r="K27" s="571" t="s">
        <v>8401</v>
      </c>
      <c r="L27" s="568"/>
      <c r="M27" s="572" t="s">
        <v>8465</v>
      </c>
      <c r="N27" s="570" t="s">
        <v>8409</v>
      </c>
      <c r="O27" s="303" t="str">
        <f>IF(AllC3_Data[[#This Row],[Door/Yard Number]]=3,"Yard","Door")</f>
        <v>Door</v>
      </c>
      <c r="P27" s="33">
        <f t="shared" si="0"/>
        <v>3.1166666666977108</v>
      </c>
      <c r="Q27" s="3" t="str">
        <f t="shared" si="1"/>
        <v>02/11/2022 10:53 AM</v>
      </c>
      <c r="R27" s="573" t="str">
        <f>IF(AND(AllC3_Data[[#This Row],[Workflow]]="Vendor Trailer",AllC3_Data[[#This Row],[OB Load Type]]="",AllC3_Data[[#This Row],[IB Load Type]]="",AllC3_Data[[#This Row],[Reusable Load Type]]=""),"Empty", HLOOKUP("*",AllC3_Data[[#This Row],[OB Load Type]:[Workflow]],1,FALSE))</f>
        <v>RSAL</v>
      </c>
      <c r="S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 spans="1:21" x14ac:dyDescent="0.25">
      <c r="A28" s="567" t="s">
        <v>8466</v>
      </c>
      <c r="B28" s="568"/>
      <c r="C28" s="568"/>
      <c r="D28" s="569" t="s">
        <v>496</v>
      </c>
      <c r="E28" s="569" t="s">
        <v>1660</v>
      </c>
      <c r="F28" s="569">
        <v>0</v>
      </c>
      <c r="G28" s="568" t="s">
        <v>1179</v>
      </c>
      <c r="H28" s="568"/>
      <c r="I28" s="570" t="s">
        <v>8453</v>
      </c>
      <c r="J28" s="568" t="s">
        <v>8207</v>
      </c>
      <c r="K28" s="571" t="s">
        <v>8401</v>
      </c>
      <c r="L28" s="568"/>
      <c r="M28" s="572" t="s">
        <v>8467</v>
      </c>
      <c r="N28" s="570" t="s">
        <v>8409</v>
      </c>
      <c r="O28" s="303" t="str">
        <f>IF(AllC3_Data[[#This Row],[Door/Yard Number]]=3,"Yard","Door")</f>
        <v>Door</v>
      </c>
      <c r="P28" s="33">
        <f t="shared" si="0"/>
        <v>3.0666666667093523</v>
      </c>
      <c r="Q28" s="3" t="str">
        <f t="shared" si="1"/>
        <v>02/11/2022 10:56 AM</v>
      </c>
      <c r="R28" s="573" t="str">
        <f>IF(AND(AllC3_Data[[#This Row],[Workflow]]="Vendor Trailer",AllC3_Data[[#This Row],[OB Load Type]]="",AllC3_Data[[#This Row],[IB Load Type]]="",AllC3_Data[[#This Row],[Reusable Load Type]]=""),"Empty", HLOOKUP("*",AllC3_Data[[#This Row],[OB Load Type]:[Workflow]],1,FALSE))</f>
        <v>RSAL</v>
      </c>
      <c r="S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 spans="1:21" x14ac:dyDescent="0.25">
      <c r="A29" s="567" t="s">
        <v>8468</v>
      </c>
      <c r="B29" s="568"/>
      <c r="C29" s="568"/>
      <c r="D29" s="569" t="s">
        <v>510</v>
      </c>
      <c r="E29" s="569" t="s">
        <v>882</v>
      </c>
      <c r="F29" s="569">
        <v>0</v>
      </c>
      <c r="G29" s="568" t="s">
        <v>1179</v>
      </c>
      <c r="H29" s="568"/>
      <c r="I29" s="570" t="s">
        <v>8469</v>
      </c>
      <c r="J29" s="568" t="s">
        <v>8204</v>
      </c>
      <c r="K29" s="571" t="s">
        <v>8401</v>
      </c>
      <c r="L29" s="568"/>
      <c r="M29" s="572" t="s">
        <v>8470</v>
      </c>
      <c r="N29" s="570" t="s">
        <v>8402</v>
      </c>
      <c r="O29" s="303" t="str">
        <f>IF(AllC3_Data[[#This Row],[Door/Yard Number]]=3,"Yard","Door")</f>
        <v>Door</v>
      </c>
      <c r="P29" s="33">
        <f t="shared" si="0"/>
        <v>2.0833333333139308</v>
      </c>
      <c r="Q29" s="3" t="str">
        <f t="shared" si="1"/>
        <v>02/11/2022 11:55 AM</v>
      </c>
      <c r="R29" s="573" t="str">
        <f>IF(AND(AllC3_Data[[#This Row],[Workflow]]="Vendor Trailer",AllC3_Data[[#This Row],[OB Load Type]]="",AllC3_Data[[#This Row],[IB Load Type]]="",AllC3_Data[[#This Row],[Reusable Load Type]]=""),"Empty", HLOOKUP("*",AllC3_Data[[#This Row],[OB Load Type]:[Workflow]],1,FALSE))</f>
        <v>BD77</v>
      </c>
      <c r="S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 spans="1:21" x14ac:dyDescent="0.25">
      <c r="A30" s="567" t="s">
        <v>8471</v>
      </c>
      <c r="B30" s="568"/>
      <c r="C30" s="568"/>
      <c r="D30" s="569" t="s">
        <v>239</v>
      </c>
      <c r="E30" s="569" t="s">
        <v>8430</v>
      </c>
      <c r="F30" s="569">
        <v>0</v>
      </c>
      <c r="G30" s="568" t="s">
        <v>1179</v>
      </c>
      <c r="H30" s="568"/>
      <c r="I30" s="570" t="s">
        <v>8472</v>
      </c>
      <c r="J30" s="568" t="s">
        <v>8206</v>
      </c>
      <c r="K30" s="571" t="s">
        <v>8401</v>
      </c>
      <c r="L30" s="568"/>
      <c r="M30" s="572" t="s">
        <v>8473</v>
      </c>
      <c r="N30" s="570" t="s">
        <v>8409</v>
      </c>
      <c r="O30" s="303" t="str">
        <f>IF(AllC3_Data[[#This Row],[Door/Yard Number]]=3,"Yard","Door")</f>
        <v>Door</v>
      </c>
      <c r="P30" s="33">
        <f t="shared" si="0"/>
        <v>1.2000000000698492</v>
      </c>
      <c r="Q30" s="3" t="str">
        <f t="shared" si="1"/>
        <v>02/11/2022 12:48 PM</v>
      </c>
      <c r="R30" s="573" t="str">
        <f>IF(AND(AllC3_Data[[#This Row],[Workflow]]="Vendor Trailer",AllC3_Data[[#This Row],[OB Load Type]]="",AllC3_Data[[#This Row],[IB Load Type]]="",AllC3_Data[[#This Row],[Reusable Load Type]]=""),"Empty", HLOOKUP("*",AllC3_Data[[#This Row],[OB Load Type]:[Workflow]],1,FALSE))</f>
        <v>RRPC</v>
      </c>
      <c r="S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 spans="1:21" x14ac:dyDescent="0.25">
      <c r="A31" s="567" t="s">
        <v>8474</v>
      </c>
      <c r="B31" s="568"/>
      <c r="C31" s="568"/>
      <c r="D31" s="569"/>
      <c r="E31" s="569" t="s">
        <v>1657</v>
      </c>
      <c r="F31" s="569">
        <v>0</v>
      </c>
      <c r="G31" s="568" t="s">
        <v>1179</v>
      </c>
      <c r="H31" s="568"/>
      <c r="I31" s="570" t="s">
        <v>8475</v>
      </c>
      <c r="J31" s="568" t="s">
        <v>8205</v>
      </c>
      <c r="K31" s="571" t="s">
        <v>8401</v>
      </c>
      <c r="L31" s="568"/>
      <c r="M31" s="572"/>
      <c r="N31" s="570" t="s">
        <v>8409</v>
      </c>
      <c r="O31" s="303" t="str">
        <f>IF(AllC3_Data[[#This Row],[Door/Yard Number]]=3,"Yard","Door")</f>
        <v>Door</v>
      </c>
      <c r="P31" s="33">
        <f t="shared" si="0"/>
        <v>1.0500000001047738</v>
      </c>
      <c r="Q31" s="3" t="str">
        <f t="shared" si="1"/>
        <v>02/11/2022 12:57 PM</v>
      </c>
      <c r="R31" s="573" t="str">
        <f>IF(AND(AllC3_Data[[#This Row],[Workflow]]="Vendor Trailer",AllC3_Data[[#This Row],[OB Load Type]]="",AllC3_Data[[#This Row],[IB Load Type]]="",AllC3_Data[[#This Row],[Reusable Load Type]]=""),"Empty", HLOOKUP("*",AllC3_Data[[#This Row],[OB Load Type]:[Workflow]],1,FALSE))</f>
        <v>Empty</v>
      </c>
      <c r="S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 spans="1:21" x14ac:dyDescent="0.25">
      <c r="A32" s="567" t="s">
        <v>8476</v>
      </c>
      <c r="B32" s="568"/>
      <c r="C32" s="568"/>
      <c r="D32" s="569"/>
      <c r="E32" s="569" t="s">
        <v>1657</v>
      </c>
      <c r="F32" s="569">
        <v>0</v>
      </c>
      <c r="G32" s="568" t="s">
        <v>1179</v>
      </c>
      <c r="H32" s="568"/>
      <c r="I32" s="570" t="s">
        <v>8477</v>
      </c>
      <c r="J32" s="568" t="s">
        <v>8205</v>
      </c>
      <c r="K32" s="571" t="s">
        <v>8401</v>
      </c>
      <c r="L32" s="568"/>
      <c r="M32" s="572" t="s">
        <v>8478</v>
      </c>
      <c r="N32" s="570" t="s">
        <v>8402</v>
      </c>
      <c r="O32" s="303" t="str">
        <f>IF(AllC3_Data[[#This Row],[Door/Yard Number]]=3,"Yard","Door")</f>
        <v>Door</v>
      </c>
      <c r="P32" s="33">
        <f t="shared" si="0"/>
        <v>5.7000000000698492</v>
      </c>
      <c r="Q32" s="3" t="str">
        <f t="shared" si="1"/>
        <v>02/11/2022 08:18 AM</v>
      </c>
      <c r="R32" s="573" t="str">
        <f>IF(AND(AllC3_Data[[#This Row],[Workflow]]="Vendor Trailer",AllC3_Data[[#This Row],[OB Load Type]]="",AllC3_Data[[#This Row],[IB Load Type]]="",AllC3_Data[[#This Row],[Reusable Load Type]]=""),"Empty", HLOOKUP("*",AllC3_Data[[#This Row],[OB Load Type]:[Workflow]],1,FALSE))</f>
        <v>Empty</v>
      </c>
      <c r="S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 spans="1:21" x14ac:dyDescent="0.25">
      <c r="A33" s="567" t="s">
        <v>8479</v>
      </c>
      <c r="B33" s="568"/>
      <c r="C33" s="568"/>
      <c r="D33" s="569"/>
      <c r="E33" s="569" t="s">
        <v>1657</v>
      </c>
      <c r="F33" s="569">
        <v>0</v>
      </c>
      <c r="G33" s="568" t="s">
        <v>1179</v>
      </c>
      <c r="H33" s="568"/>
      <c r="I33" s="570" t="s">
        <v>8477</v>
      </c>
      <c r="J33" s="568" t="s">
        <v>8205</v>
      </c>
      <c r="K33" s="571" t="s">
        <v>8401</v>
      </c>
      <c r="L33" s="568"/>
      <c r="M33" s="572" t="s">
        <v>8473</v>
      </c>
      <c r="N33" s="570" t="s">
        <v>8402</v>
      </c>
      <c r="O33" s="303" t="str">
        <f>IF(AllC3_Data[[#This Row],[Door/Yard Number]]=3,"Yard","Door")</f>
        <v>Door</v>
      </c>
      <c r="P33" s="33">
        <f t="shared" si="0"/>
        <v>4.2833333333255723</v>
      </c>
      <c r="Q33" s="3" t="str">
        <f t="shared" si="1"/>
        <v>02/11/2022 09:43 AM</v>
      </c>
      <c r="R33" s="573" t="str">
        <f>IF(AND(AllC3_Data[[#This Row],[Workflow]]="Vendor Trailer",AllC3_Data[[#This Row],[OB Load Type]]="",AllC3_Data[[#This Row],[IB Load Type]]="",AllC3_Data[[#This Row],[Reusable Load Type]]=""),"Empty", HLOOKUP("*",AllC3_Data[[#This Row],[OB Load Type]:[Workflow]],1,FALSE))</f>
        <v>Empty</v>
      </c>
      <c r="S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 spans="1:21" x14ac:dyDescent="0.25">
      <c r="A34" s="567" t="s">
        <v>8480</v>
      </c>
      <c r="B34" s="568"/>
      <c r="C34" s="568"/>
      <c r="D34" s="569"/>
      <c r="E34" s="569" t="s">
        <v>1657</v>
      </c>
      <c r="F34" s="569">
        <v>0</v>
      </c>
      <c r="G34" s="568" t="s">
        <v>1179</v>
      </c>
      <c r="H34" s="568"/>
      <c r="I34" s="570" t="s">
        <v>8477</v>
      </c>
      <c r="J34" s="568" t="s">
        <v>8205</v>
      </c>
      <c r="K34" s="571" t="s">
        <v>8401</v>
      </c>
      <c r="L34" s="568"/>
      <c r="M34" s="572" t="s">
        <v>8481</v>
      </c>
      <c r="N34" s="570" t="s">
        <v>8409</v>
      </c>
      <c r="O34" s="303" t="str">
        <f>IF(AllC3_Data[[#This Row],[Door/Yard Number]]=3,"Yard","Door")</f>
        <v>Door</v>
      </c>
      <c r="P34" s="33">
        <f t="shared" si="0"/>
        <v>7.7000000001280569</v>
      </c>
      <c r="Q34" s="3" t="str">
        <f t="shared" si="1"/>
        <v>02/11/2022 06:18 AM</v>
      </c>
      <c r="R34" s="573" t="str">
        <f>IF(AND(AllC3_Data[[#This Row],[Workflow]]="Vendor Trailer",AllC3_Data[[#This Row],[OB Load Type]]="",AllC3_Data[[#This Row],[IB Load Type]]="",AllC3_Data[[#This Row],[Reusable Load Type]]=""),"Empty", HLOOKUP("*",AllC3_Data[[#This Row],[OB Load Type]:[Workflow]],1,FALSE))</f>
        <v>Empty</v>
      </c>
      <c r="S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 spans="1:21" x14ac:dyDescent="0.25">
      <c r="A35" s="567" t="s">
        <v>8482</v>
      </c>
      <c r="B35" s="568"/>
      <c r="C35" s="568"/>
      <c r="D35" s="569"/>
      <c r="E35" s="569" t="s">
        <v>1657</v>
      </c>
      <c r="F35" s="569">
        <v>0</v>
      </c>
      <c r="G35" s="568" t="s">
        <v>1179</v>
      </c>
      <c r="H35" s="568"/>
      <c r="I35" s="570" t="s">
        <v>8483</v>
      </c>
      <c r="J35" s="568" t="s">
        <v>8208</v>
      </c>
      <c r="K35" s="571" t="s">
        <v>8401</v>
      </c>
      <c r="L35" s="568"/>
      <c r="M35" s="572" t="s">
        <v>8484</v>
      </c>
      <c r="N35" s="570" t="s">
        <v>8402</v>
      </c>
      <c r="O35" s="303" t="str">
        <f>IF(AllC3_Data[[#This Row],[Door/Yard Number]]=3,"Yard","Door")</f>
        <v>Door</v>
      </c>
      <c r="P35" s="33">
        <f t="shared" si="0"/>
        <v>6.9500000001280569</v>
      </c>
      <c r="Q35" s="3" t="str">
        <f t="shared" si="1"/>
        <v>02/11/2022 07:03 AM</v>
      </c>
      <c r="R35" s="573" t="str">
        <f>IF(AND(AllC3_Data[[#This Row],[Workflow]]="Vendor Trailer",AllC3_Data[[#This Row],[OB Load Type]]="",AllC3_Data[[#This Row],[IB Load Type]]="",AllC3_Data[[#This Row],[Reusable Load Type]]=""),"Empty", HLOOKUP("*",AllC3_Data[[#This Row],[OB Load Type]:[Workflow]],1,FALSE))</f>
        <v>Empty</v>
      </c>
      <c r="S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 spans="1:21" x14ac:dyDescent="0.25">
      <c r="A36" s="567" t="s">
        <v>8485</v>
      </c>
      <c r="B36" s="568"/>
      <c r="C36" s="568"/>
      <c r="D36" s="569"/>
      <c r="E36" s="569" t="s">
        <v>1657</v>
      </c>
      <c r="F36" s="569">
        <v>0</v>
      </c>
      <c r="G36" s="568" t="s">
        <v>1667</v>
      </c>
      <c r="H36" s="568"/>
      <c r="I36" s="570" t="s">
        <v>8486</v>
      </c>
      <c r="J36" s="568" t="s">
        <v>8214</v>
      </c>
      <c r="K36" s="571" t="s">
        <v>8401</v>
      </c>
      <c r="L36" s="568"/>
      <c r="M36" s="572" t="s">
        <v>8487</v>
      </c>
      <c r="N36" s="570" t="s">
        <v>8425</v>
      </c>
      <c r="O36" s="303" t="str">
        <f>IF(AllC3_Data[[#This Row],[Door/Yard Number]]=3,"Yard","Door")</f>
        <v>Door</v>
      </c>
      <c r="P36" s="33">
        <f t="shared" si="0"/>
        <v>2.2000000000116415</v>
      </c>
      <c r="Q36" s="3" t="str">
        <f t="shared" si="1"/>
        <v>02/11/2022 11:48 AM</v>
      </c>
      <c r="R36" s="573" t="str">
        <f>IF(AND(AllC3_Data[[#This Row],[Workflow]]="Vendor Trailer",AllC3_Data[[#This Row],[OB Load Type]]="",AllC3_Data[[#This Row],[IB Load Type]]="",AllC3_Data[[#This Row],[Reusable Load Type]]=""),"Empty", HLOOKUP("*",AllC3_Data[[#This Row],[OB Load Type]:[Workflow]],1,FALSE))</f>
        <v>Empty</v>
      </c>
      <c r="S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 spans="1:21" x14ac:dyDescent="0.25">
      <c r="A37" s="567" t="s">
        <v>8488</v>
      </c>
      <c r="B37" s="568"/>
      <c r="C37" s="568"/>
      <c r="D37" s="569" t="s">
        <v>496</v>
      </c>
      <c r="E37" s="569" t="s">
        <v>1660</v>
      </c>
      <c r="F37" s="569">
        <v>0</v>
      </c>
      <c r="G37" s="568" t="s">
        <v>1179</v>
      </c>
      <c r="H37" s="568"/>
      <c r="I37" s="570" t="s">
        <v>8408</v>
      </c>
      <c r="J37" s="568" t="s">
        <v>8205</v>
      </c>
      <c r="K37" s="571" t="s">
        <v>8401</v>
      </c>
      <c r="L37" s="568"/>
      <c r="M37" s="572" t="s">
        <v>8408</v>
      </c>
      <c r="N37" s="570" t="s">
        <v>8409</v>
      </c>
      <c r="O37" s="303" t="str">
        <f>IF(AllC3_Data[[#This Row],[Door/Yard Number]]=3,"Yard","Door")</f>
        <v>Door</v>
      </c>
      <c r="P37" s="33">
        <f t="shared" si="0"/>
        <v>0.6000000000349246</v>
      </c>
      <c r="Q37" s="3" t="str">
        <f t="shared" si="1"/>
        <v>02/11/2022 01:24 PM</v>
      </c>
      <c r="R37" s="573" t="str">
        <f>IF(AND(AllC3_Data[[#This Row],[Workflow]]="Vendor Trailer",AllC3_Data[[#This Row],[OB Load Type]]="",AllC3_Data[[#This Row],[IB Load Type]]="",AllC3_Data[[#This Row],[Reusable Load Type]]=""),"Empty", HLOOKUP("*",AllC3_Data[[#This Row],[OB Load Type]:[Workflow]],1,FALSE))</f>
        <v>RSAL</v>
      </c>
      <c r="S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 spans="1:21" x14ac:dyDescent="0.25">
      <c r="A38" s="567" t="s">
        <v>8489</v>
      </c>
      <c r="B38" s="568"/>
      <c r="C38" s="568" t="s">
        <v>774</v>
      </c>
      <c r="D38" s="569"/>
      <c r="E38" s="569" t="s">
        <v>897</v>
      </c>
      <c r="F38" s="569">
        <v>0</v>
      </c>
      <c r="G38" s="568" t="s">
        <v>8490</v>
      </c>
      <c r="H38" s="568" t="s">
        <v>8491</v>
      </c>
      <c r="I38" s="570" t="s">
        <v>8408</v>
      </c>
      <c r="J38" s="568" t="s">
        <v>8202</v>
      </c>
      <c r="K38" s="571" t="s">
        <v>8401</v>
      </c>
      <c r="L38" s="568"/>
      <c r="M38" s="572" t="s">
        <v>8408</v>
      </c>
      <c r="N38" s="570" t="s">
        <v>8451</v>
      </c>
      <c r="O38" s="303" t="str">
        <f>IF(AllC3_Data[[#This Row],[Door/Yard Number]]=3,"Yard","Door")</f>
        <v>Door</v>
      </c>
      <c r="P38" s="33">
        <f t="shared" si="0"/>
        <v>0.6000000000349246</v>
      </c>
      <c r="Q38" s="3" t="str">
        <f t="shared" si="1"/>
        <v>02/11/2022 01:24 PM</v>
      </c>
      <c r="R38" s="573" t="str">
        <f>IF(AND(AllC3_Data[[#This Row],[Workflow]]="Vendor Trailer",AllC3_Data[[#This Row],[OB Load Type]]="",AllC3_Data[[#This Row],[IB Load Type]]="",AllC3_Data[[#This Row],[Reusable Load Type]]=""),"Empty", HLOOKUP("*",AllC3_Data[[#This Row],[OB Load Type]:[Workflow]],1,FALSE))</f>
        <v>B227</v>
      </c>
      <c r="S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 spans="1:21" x14ac:dyDescent="0.25">
      <c r="A39" s="567" t="s">
        <v>8492</v>
      </c>
      <c r="B39" s="568"/>
      <c r="C39" s="568"/>
      <c r="D39" s="569" t="s">
        <v>8392</v>
      </c>
      <c r="E39" s="569" t="s">
        <v>882</v>
      </c>
      <c r="F39" s="569">
        <v>3</v>
      </c>
      <c r="G39" s="568" t="s">
        <v>1179</v>
      </c>
      <c r="H39" s="568"/>
      <c r="I39" s="570" t="s">
        <v>8493</v>
      </c>
      <c r="J39" s="568" t="s">
        <v>8204</v>
      </c>
      <c r="K39" s="571" t="s">
        <v>8401</v>
      </c>
      <c r="L39" s="568" t="s">
        <v>2789</v>
      </c>
      <c r="M39" s="572"/>
      <c r="N39" s="570" t="s">
        <v>8409</v>
      </c>
      <c r="O39" s="303" t="str">
        <f>IF(AllC3_Data[[#This Row],[Door/Yard Number]]=3,"Yard","Door")</f>
        <v>Yard</v>
      </c>
      <c r="P39" s="33">
        <f t="shared" si="0"/>
        <v>896.05000000004657</v>
      </c>
      <c r="Q39" s="3" t="str">
        <f t="shared" si="1"/>
        <v>01/05/2022 05:57 AM</v>
      </c>
      <c r="R39" s="573" t="str">
        <f>IF(AND(AllC3_Data[[#This Row],[Workflow]]="Vendor Trailer",AllC3_Data[[#This Row],[OB Load Type]]="",AllC3_Data[[#This Row],[IB Load Type]]="",AllC3_Data[[#This Row],[Reusable Load Type]]=""),"Empty", HLOOKUP("*",AllC3_Data[[#This Row],[OB Load Type]:[Workflow]],1,FALSE))</f>
        <v>ICQA</v>
      </c>
      <c r="S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 spans="1:21" x14ac:dyDescent="0.25">
      <c r="A40" s="567" t="s">
        <v>8494</v>
      </c>
      <c r="B40" s="568"/>
      <c r="C40" s="568"/>
      <c r="D40" s="569" t="s">
        <v>312</v>
      </c>
      <c r="E40" s="569" t="s">
        <v>882</v>
      </c>
      <c r="F40" s="569">
        <v>3</v>
      </c>
      <c r="G40" s="568" t="s">
        <v>1179</v>
      </c>
      <c r="H40" s="568"/>
      <c r="I40" s="570" t="s">
        <v>8495</v>
      </c>
      <c r="J40" s="568" t="s">
        <v>8220</v>
      </c>
      <c r="K40" s="571" t="s">
        <v>8401</v>
      </c>
      <c r="L40" s="568" t="s">
        <v>2789</v>
      </c>
      <c r="M40" s="572" t="s">
        <v>8496</v>
      </c>
      <c r="N40" s="570" t="s">
        <v>8409</v>
      </c>
      <c r="O40" s="303" t="str">
        <f>IF(AllC3_Data[[#This Row],[Door/Yard Number]]=3,"Yard","Door")</f>
        <v>Yard</v>
      </c>
      <c r="P40" s="33">
        <f t="shared" si="0"/>
        <v>380.96666666673264</v>
      </c>
      <c r="Q40" s="3" t="str">
        <f t="shared" si="1"/>
        <v>01/26/2022 05:02 PM</v>
      </c>
      <c r="R40" s="573" t="str">
        <f>IF(AND(AllC3_Data[[#This Row],[Workflow]]="Vendor Trailer",AllC3_Data[[#This Row],[OB Load Type]]="",AllC3_Data[[#This Row],[IB Load Type]]="",AllC3_Data[[#This Row],[Reusable Load Type]]=""),"Empty", HLOOKUP("*",AllC3_Data[[#This Row],[OB Load Type]:[Workflow]],1,FALSE))</f>
        <v>TICP</v>
      </c>
      <c r="S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 spans="1:21" x14ac:dyDescent="0.25">
      <c r="A41" s="567" t="s">
        <v>8497</v>
      </c>
      <c r="B41" s="568"/>
      <c r="C41" s="568"/>
      <c r="D41" s="569"/>
      <c r="E41" s="569" t="s">
        <v>8461</v>
      </c>
      <c r="F41" s="569">
        <v>3</v>
      </c>
      <c r="G41" s="568" t="s">
        <v>8498</v>
      </c>
      <c r="H41" s="568"/>
      <c r="I41" s="570" t="s">
        <v>8499</v>
      </c>
      <c r="J41" s="568" t="s">
        <v>8202</v>
      </c>
      <c r="K41" s="571" t="s">
        <v>8401</v>
      </c>
      <c r="L41" s="568" t="s">
        <v>8500</v>
      </c>
      <c r="M41" s="572" t="s">
        <v>8501</v>
      </c>
      <c r="N41" s="570" t="s">
        <v>8409</v>
      </c>
      <c r="O41" s="303" t="str">
        <f>IF(AllC3_Data[[#This Row],[Door/Yard Number]]=3,"Yard","Door")</f>
        <v>Yard</v>
      </c>
      <c r="P41" s="33">
        <f t="shared" si="0"/>
        <v>217.31666666676756</v>
      </c>
      <c r="Q41" s="3" t="str">
        <f t="shared" si="1"/>
        <v>02/02/2022 12:41 PM</v>
      </c>
      <c r="R41" s="573" t="str">
        <f>IF(AND(AllC3_Data[[#This Row],[Workflow]]="Vendor Trailer",AllC3_Data[[#This Row],[OB Load Type]]="",AllC3_Data[[#This Row],[IB Load Type]]="",AllC3_Data[[#This Row],[Reusable Load Type]]=""),"Empty", HLOOKUP("*",AllC3_Data[[#This Row],[OB Load Type]:[Workflow]],1,FALSE))</f>
        <v>Empty</v>
      </c>
      <c r="S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 spans="1:21" x14ac:dyDescent="0.25">
      <c r="A42" s="567" t="s">
        <v>8502</v>
      </c>
      <c r="B42" s="568"/>
      <c r="C42" s="568"/>
      <c r="D42" s="569" t="s">
        <v>492</v>
      </c>
      <c r="E42" s="569" t="s">
        <v>8430</v>
      </c>
      <c r="F42" s="569">
        <v>3</v>
      </c>
      <c r="G42" s="568" t="s">
        <v>1179</v>
      </c>
      <c r="H42" s="568"/>
      <c r="I42" s="570" t="s">
        <v>8503</v>
      </c>
      <c r="J42" s="568" t="s">
        <v>8230</v>
      </c>
      <c r="K42" s="571" t="s">
        <v>8401</v>
      </c>
      <c r="L42" s="568" t="s">
        <v>8500</v>
      </c>
      <c r="M42" s="572"/>
      <c r="N42" s="570" t="s">
        <v>8409</v>
      </c>
      <c r="O42" s="303" t="str">
        <f>IF(AllC3_Data[[#This Row],[Door/Yard Number]]=3,"Yard","Door")</f>
        <v>Yard</v>
      </c>
      <c r="P42" s="33">
        <f t="shared" si="0"/>
        <v>196.1166666666395</v>
      </c>
      <c r="Q42" s="3" t="str">
        <f t="shared" si="1"/>
        <v>02/03/2022 09:53 AM</v>
      </c>
      <c r="R42" s="573" t="str">
        <f>IF(AND(AllC3_Data[[#This Row],[Workflow]]="Vendor Trailer",AllC3_Data[[#This Row],[OB Load Type]]="",AllC3_Data[[#This Row],[IB Load Type]]="",AllC3_Data[[#This Row],[Reusable Load Type]]=""),"Empty", HLOOKUP("*",AllC3_Data[[#This Row],[OB Load Type]:[Workflow]],1,FALSE))</f>
        <v>RMCP</v>
      </c>
      <c r="S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 spans="1:21" x14ac:dyDescent="0.25">
      <c r="A43" s="567" t="s">
        <v>8504</v>
      </c>
      <c r="B43" s="568"/>
      <c r="C43" s="568"/>
      <c r="D43" s="569" t="s">
        <v>8392</v>
      </c>
      <c r="E43" s="569" t="s">
        <v>882</v>
      </c>
      <c r="F43" s="569">
        <v>3</v>
      </c>
      <c r="G43" s="568" t="s">
        <v>1179</v>
      </c>
      <c r="H43" s="568"/>
      <c r="I43" s="570" t="s">
        <v>8505</v>
      </c>
      <c r="J43" s="568" t="s">
        <v>8216</v>
      </c>
      <c r="K43" s="571" t="s">
        <v>8401</v>
      </c>
      <c r="L43" s="568" t="s">
        <v>2789</v>
      </c>
      <c r="M43" s="572" t="s">
        <v>8506</v>
      </c>
      <c r="N43" s="570" t="s">
        <v>8409</v>
      </c>
      <c r="O43" s="303" t="str">
        <f>IF(AllC3_Data[[#This Row],[Door/Yard Number]]=3,"Yard","Door")</f>
        <v>Yard</v>
      </c>
      <c r="P43" s="33">
        <f t="shared" si="0"/>
        <v>67.016666666662786</v>
      </c>
      <c r="Q43" s="3" t="str">
        <f t="shared" si="1"/>
        <v>02/08/2022 06:59 PM</v>
      </c>
      <c r="R43" s="573" t="str">
        <f>IF(AND(AllC3_Data[[#This Row],[Workflow]]="Vendor Trailer",AllC3_Data[[#This Row],[OB Load Type]]="",AllC3_Data[[#This Row],[IB Load Type]]="",AllC3_Data[[#This Row],[Reusable Load Type]]=""),"Empty", HLOOKUP("*",AllC3_Data[[#This Row],[OB Load Type]:[Workflow]],1,FALSE))</f>
        <v>ICQA</v>
      </c>
      <c r="S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4" spans="1:21" x14ac:dyDescent="0.25">
      <c r="A44" s="567" t="s">
        <v>8507</v>
      </c>
      <c r="B44" s="568"/>
      <c r="C44" s="568"/>
      <c r="D44" s="569" t="s">
        <v>496</v>
      </c>
      <c r="E44" s="569" t="s">
        <v>882</v>
      </c>
      <c r="F44" s="569">
        <v>3</v>
      </c>
      <c r="G44" s="568" t="s">
        <v>1179</v>
      </c>
      <c r="H44" s="568"/>
      <c r="I44" s="570" t="s">
        <v>8508</v>
      </c>
      <c r="J44" s="568" t="s">
        <v>8205</v>
      </c>
      <c r="K44" s="571" t="s">
        <v>8401</v>
      </c>
      <c r="L44" s="568" t="s">
        <v>8500</v>
      </c>
      <c r="M44" s="572" t="s">
        <v>8509</v>
      </c>
      <c r="N44" s="570" t="s">
        <v>8409</v>
      </c>
      <c r="O44" s="303" t="str">
        <f>IF(AllC3_Data[[#This Row],[Door/Yard Number]]=3,"Yard","Door")</f>
        <v>Yard</v>
      </c>
      <c r="P44" s="33">
        <f t="shared" si="0"/>
        <v>55.700000000128057</v>
      </c>
      <c r="Q44" s="3" t="str">
        <f t="shared" si="1"/>
        <v>02/09/2022 06:18 AM</v>
      </c>
      <c r="R44" s="573" t="str">
        <f>IF(AND(AllC3_Data[[#This Row],[Workflow]]="Vendor Trailer",AllC3_Data[[#This Row],[OB Load Type]]="",AllC3_Data[[#This Row],[IB Load Type]]="",AllC3_Data[[#This Row],[Reusable Load Type]]=""),"Empty", HLOOKUP("*",AllC3_Data[[#This Row],[OB Load Type]:[Workflow]],1,FALSE))</f>
        <v>RSAL</v>
      </c>
      <c r="S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 spans="1:21" x14ac:dyDescent="0.25">
      <c r="A45" s="567" t="s">
        <v>8510</v>
      </c>
      <c r="B45" s="568"/>
      <c r="C45" s="568"/>
      <c r="D45" s="569"/>
      <c r="E45" s="569" t="s">
        <v>8461</v>
      </c>
      <c r="F45" s="569">
        <v>3</v>
      </c>
      <c r="G45" s="568" t="s">
        <v>8405</v>
      </c>
      <c r="H45" s="568"/>
      <c r="I45" s="570" t="s">
        <v>8511</v>
      </c>
      <c r="J45" s="568" t="s">
        <v>8202</v>
      </c>
      <c r="K45" s="571" t="s">
        <v>8401</v>
      </c>
      <c r="L45" s="568" t="s">
        <v>2789</v>
      </c>
      <c r="M45" s="572" t="s">
        <v>8512</v>
      </c>
      <c r="N45" s="570" t="s">
        <v>8409</v>
      </c>
      <c r="O45" s="303" t="str">
        <f>IF(AllC3_Data[[#This Row],[Door/Yard Number]]=3,"Yard","Door")</f>
        <v>Yard</v>
      </c>
      <c r="P45" s="33">
        <f t="shared" si="0"/>
        <v>42.783333333441988</v>
      </c>
      <c r="Q45" s="3" t="str">
        <f t="shared" si="1"/>
        <v>02/09/2022 07:13 PM</v>
      </c>
      <c r="R45" s="573" t="str">
        <f>IF(AND(AllC3_Data[[#This Row],[Workflow]]="Vendor Trailer",AllC3_Data[[#This Row],[OB Load Type]]="",AllC3_Data[[#This Row],[IB Load Type]]="",AllC3_Data[[#This Row],[Reusable Load Type]]=""),"Empty", HLOOKUP("*",AllC3_Data[[#This Row],[OB Load Type]:[Workflow]],1,FALSE))</f>
        <v>Empty</v>
      </c>
      <c r="S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 spans="1:21" x14ac:dyDescent="0.25">
      <c r="A46" s="567" t="s">
        <v>8513</v>
      </c>
      <c r="B46" s="568"/>
      <c r="C46" s="568"/>
      <c r="D46" s="569" t="s">
        <v>492</v>
      </c>
      <c r="E46" s="569" t="s">
        <v>8430</v>
      </c>
      <c r="F46" s="569">
        <v>3</v>
      </c>
      <c r="G46" s="568" t="s">
        <v>1179</v>
      </c>
      <c r="H46" s="568"/>
      <c r="I46" s="570" t="s">
        <v>8514</v>
      </c>
      <c r="J46" s="568" t="s">
        <v>8230</v>
      </c>
      <c r="K46" s="571" t="s">
        <v>8401</v>
      </c>
      <c r="L46" s="568" t="s">
        <v>8515</v>
      </c>
      <c r="M46" s="572"/>
      <c r="N46" s="570" t="s">
        <v>8409</v>
      </c>
      <c r="O46" s="303" t="str">
        <f>IF(AllC3_Data[[#This Row],[Door/Yard Number]]=3,"Yard","Door")</f>
        <v>Yard</v>
      </c>
      <c r="P46" s="33">
        <f t="shared" si="0"/>
        <v>35.616666666639503</v>
      </c>
      <c r="Q46" s="3" t="str">
        <f t="shared" si="1"/>
        <v>02/10/2022 02:23 AM</v>
      </c>
      <c r="R46" s="573" t="str">
        <f>IF(AND(AllC3_Data[[#This Row],[Workflow]]="Vendor Trailer",AllC3_Data[[#This Row],[OB Load Type]]="",AllC3_Data[[#This Row],[IB Load Type]]="",AllC3_Data[[#This Row],[Reusable Load Type]]=""),"Empty", HLOOKUP("*",AllC3_Data[[#This Row],[OB Load Type]:[Workflow]],1,FALSE))</f>
        <v>RMCP</v>
      </c>
      <c r="S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 spans="1:21" x14ac:dyDescent="0.25">
      <c r="A47" s="567" t="s">
        <v>8516</v>
      </c>
      <c r="B47" s="568"/>
      <c r="C47" s="568" t="s">
        <v>23</v>
      </c>
      <c r="D47" s="569"/>
      <c r="E47" s="569" t="s">
        <v>897</v>
      </c>
      <c r="F47" s="569">
        <v>3</v>
      </c>
      <c r="G47" s="568" t="s">
        <v>1179</v>
      </c>
      <c r="H47" s="568" t="s">
        <v>8517</v>
      </c>
      <c r="I47" s="570" t="s">
        <v>8518</v>
      </c>
      <c r="J47" s="568" t="s">
        <v>8204</v>
      </c>
      <c r="K47" s="571" t="s">
        <v>8401</v>
      </c>
      <c r="L47" s="568" t="s">
        <v>5982</v>
      </c>
      <c r="M47" s="572" t="s">
        <v>8518</v>
      </c>
      <c r="N47" s="570" t="s">
        <v>8409</v>
      </c>
      <c r="O47" s="303" t="str">
        <f>IF(AllC3_Data[[#This Row],[Door/Yard Number]]=3,"Yard","Door")</f>
        <v>Yard</v>
      </c>
      <c r="P47" s="33">
        <f t="shared" si="0"/>
        <v>27.650000000023283</v>
      </c>
      <c r="Q47" s="3" t="str">
        <f t="shared" si="1"/>
        <v>02/10/2022 10:21 AM</v>
      </c>
      <c r="R47" s="573" t="str">
        <f>IF(AND(AllC3_Data[[#This Row],[Workflow]]="Vendor Trailer",AllC3_Data[[#This Row],[OB Load Type]]="",AllC3_Data[[#This Row],[IB Load Type]]="",AllC3_Data[[#This Row],[Reusable Load Type]]=""),"Empty", HLOOKUP("*",AllC3_Data[[#This Row],[OB Load Type]:[Workflow]],1,FALSE))</f>
        <v>B206</v>
      </c>
      <c r="S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 spans="1:21" x14ac:dyDescent="0.25">
      <c r="A48" s="567" t="s">
        <v>8519</v>
      </c>
      <c r="B48" s="568"/>
      <c r="C48" s="568" t="s">
        <v>23</v>
      </c>
      <c r="D48" s="569"/>
      <c r="E48" s="569" t="s">
        <v>897</v>
      </c>
      <c r="F48" s="569">
        <v>3</v>
      </c>
      <c r="G48" s="568" t="s">
        <v>1179</v>
      </c>
      <c r="H48" s="568" t="s">
        <v>8520</v>
      </c>
      <c r="I48" s="570" t="s">
        <v>8521</v>
      </c>
      <c r="J48" s="568" t="s">
        <v>8204</v>
      </c>
      <c r="K48" s="571" t="s">
        <v>8401</v>
      </c>
      <c r="L48" s="568" t="s">
        <v>5982</v>
      </c>
      <c r="M48" s="572" t="s">
        <v>8521</v>
      </c>
      <c r="N48" s="570" t="s">
        <v>8409</v>
      </c>
      <c r="O48" s="303" t="str">
        <f>IF(AllC3_Data[[#This Row],[Door/Yard Number]]=3,"Yard","Door")</f>
        <v>Yard</v>
      </c>
      <c r="P48" s="33">
        <f t="shared" si="0"/>
        <v>24.633333333476912</v>
      </c>
      <c r="Q48" s="3" t="str">
        <f t="shared" si="1"/>
        <v>02/10/2022 01:22 PM</v>
      </c>
      <c r="R48" s="573" t="str">
        <f>IF(AND(AllC3_Data[[#This Row],[Workflow]]="Vendor Trailer",AllC3_Data[[#This Row],[OB Load Type]]="",AllC3_Data[[#This Row],[IB Load Type]]="",AllC3_Data[[#This Row],[Reusable Load Type]]=""),"Empty", HLOOKUP("*",AllC3_Data[[#This Row],[OB Load Type]:[Workflow]],1,FALSE))</f>
        <v>B206</v>
      </c>
      <c r="S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 spans="1:21" x14ac:dyDescent="0.25">
      <c r="A49" s="567" t="s">
        <v>8522</v>
      </c>
      <c r="B49" s="568"/>
      <c r="C49" s="568" t="s">
        <v>23</v>
      </c>
      <c r="D49" s="569"/>
      <c r="E49" s="569" t="s">
        <v>897</v>
      </c>
      <c r="F49" s="569">
        <v>3</v>
      </c>
      <c r="G49" s="568" t="s">
        <v>1179</v>
      </c>
      <c r="H49" s="568" t="s">
        <v>8520</v>
      </c>
      <c r="I49" s="570" t="s">
        <v>8523</v>
      </c>
      <c r="J49" s="568" t="s">
        <v>8205</v>
      </c>
      <c r="K49" s="571" t="s">
        <v>8401</v>
      </c>
      <c r="L49" s="568" t="s">
        <v>2789</v>
      </c>
      <c r="M49" s="572" t="s">
        <v>8523</v>
      </c>
      <c r="N49" s="570" t="s">
        <v>8409</v>
      </c>
      <c r="O49" s="303" t="str">
        <f>IF(AllC3_Data[[#This Row],[Door/Yard Number]]=3,"Yard","Door")</f>
        <v>Yard</v>
      </c>
      <c r="P49" s="33">
        <f t="shared" si="0"/>
        <v>23.550000000104774</v>
      </c>
      <c r="Q49" s="3" t="str">
        <f t="shared" si="1"/>
        <v>02/10/2022 02:27 PM</v>
      </c>
      <c r="R49" s="573" t="str">
        <f>IF(AND(AllC3_Data[[#This Row],[Workflow]]="Vendor Trailer",AllC3_Data[[#This Row],[OB Load Type]]="",AllC3_Data[[#This Row],[IB Load Type]]="",AllC3_Data[[#This Row],[Reusable Load Type]]=""),"Empty", HLOOKUP("*",AllC3_Data[[#This Row],[OB Load Type]:[Workflow]],1,FALSE))</f>
        <v>B206</v>
      </c>
      <c r="S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 spans="1:21" x14ac:dyDescent="0.25">
      <c r="A50" s="567" t="s">
        <v>8524</v>
      </c>
      <c r="B50" s="568"/>
      <c r="C50" s="568"/>
      <c r="D50" s="569" t="s">
        <v>305</v>
      </c>
      <c r="E50" s="569" t="s">
        <v>882</v>
      </c>
      <c r="F50" s="569">
        <v>3</v>
      </c>
      <c r="G50" s="568" t="s">
        <v>1179</v>
      </c>
      <c r="H50" s="568" t="s">
        <v>8525</v>
      </c>
      <c r="I50" s="570" t="s">
        <v>8526</v>
      </c>
      <c r="J50" s="568" t="s">
        <v>8216</v>
      </c>
      <c r="K50" s="571" t="s">
        <v>8401</v>
      </c>
      <c r="L50" s="568" t="s">
        <v>2789</v>
      </c>
      <c r="M50" s="572" t="s">
        <v>8527</v>
      </c>
      <c r="N50" s="570" t="s">
        <v>8409</v>
      </c>
      <c r="O50" s="303" t="str">
        <f>IF(AllC3_Data[[#This Row],[Door/Yard Number]]=3,"Yard","Door")</f>
        <v>Yard</v>
      </c>
      <c r="P50" s="33">
        <f t="shared" si="0"/>
        <v>22.31666666676756</v>
      </c>
      <c r="Q50" s="3" t="str">
        <f t="shared" si="1"/>
        <v>02/10/2022 03:41 PM</v>
      </c>
      <c r="R50" s="573" t="str">
        <f>IF(AND(AllC3_Data[[#This Row],[Workflow]]="Vendor Trailer",AllC3_Data[[#This Row],[OB Load Type]]="",AllC3_Data[[#This Row],[IB Load Type]]="",AllC3_Data[[#This Row],[Reusable Load Type]]=""),"Empty", HLOOKUP("*",AllC3_Data[[#This Row],[OB Load Type]:[Workflow]],1,FALSE))</f>
        <v>TBKY</v>
      </c>
      <c r="S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 spans="1:21" x14ac:dyDescent="0.25">
      <c r="A51" s="567" t="s">
        <v>8528</v>
      </c>
      <c r="B51" s="568"/>
      <c r="C51" s="568" t="s">
        <v>23</v>
      </c>
      <c r="D51" s="569"/>
      <c r="E51" s="569" t="s">
        <v>897</v>
      </c>
      <c r="F51" s="569">
        <v>3</v>
      </c>
      <c r="G51" s="568" t="s">
        <v>1179</v>
      </c>
      <c r="H51" s="568" t="s">
        <v>8529</v>
      </c>
      <c r="I51" s="570" t="s">
        <v>8530</v>
      </c>
      <c r="J51" s="568" t="s">
        <v>8205</v>
      </c>
      <c r="K51" s="571" t="s">
        <v>8401</v>
      </c>
      <c r="L51" s="568" t="s">
        <v>5982</v>
      </c>
      <c r="M51" s="572" t="s">
        <v>8530</v>
      </c>
      <c r="N51" s="570" t="s">
        <v>8409</v>
      </c>
      <c r="O51" s="303" t="str">
        <f>IF(AllC3_Data[[#This Row],[Door/Yard Number]]=3,"Yard","Door")</f>
        <v>Yard</v>
      </c>
      <c r="P51" s="33">
        <f t="shared" si="0"/>
        <v>17.383333333418705</v>
      </c>
      <c r="Q51" s="3" t="str">
        <f t="shared" si="1"/>
        <v>02/10/2022 08:37 PM</v>
      </c>
      <c r="R51" s="573" t="str">
        <f>IF(AND(AllC3_Data[[#This Row],[Workflow]]="Vendor Trailer",AllC3_Data[[#This Row],[OB Load Type]]="",AllC3_Data[[#This Row],[IB Load Type]]="",AllC3_Data[[#This Row],[Reusable Load Type]]=""),"Empty", HLOOKUP("*",AllC3_Data[[#This Row],[OB Load Type]:[Workflow]],1,FALSE))</f>
        <v>B206</v>
      </c>
      <c r="S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 spans="1:21" x14ac:dyDescent="0.25">
      <c r="A52" s="567" t="s">
        <v>8531</v>
      </c>
      <c r="B52" s="568"/>
      <c r="C52" s="568"/>
      <c r="D52" s="569" t="s">
        <v>492</v>
      </c>
      <c r="E52" s="569" t="s">
        <v>8430</v>
      </c>
      <c r="F52" s="569">
        <v>3</v>
      </c>
      <c r="G52" s="568" t="s">
        <v>1179</v>
      </c>
      <c r="H52" s="568"/>
      <c r="I52" s="570" t="s">
        <v>8532</v>
      </c>
      <c r="J52" s="568" t="s">
        <v>647</v>
      </c>
      <c r="K52" s="571" t="s">
        <v>8401</v>
      </c>
      <c r="L52" s="568" t="s">
        <v>8500</v>
      </c>
      <c r="M52" s="572" t="s">
        <v>8533</v>
      </c>
      <c r="N52" s="570" t="s">
        <v>8409</v>
      </c>
      <c r="O52" s="303" t="str">
        <f>IF(AllC3_Data[[#This Row],[Door/Yard Number]]=3,"Yard","Door")</f>
        <v>Yard</v>
      </c>
      <c r="P52" s="33">
        <f t="shared" si="0"/>
        <v>1503.0666666667094</v>
      </c>
      <c r="Q52" s="3" t="str">
        <f t="shared" si="1"/>
        <v>12/10/2021 10:56 PM</v>
      </c>
      <c r="R52" s="573" t="str">
        <f>IF(AND(AllC3_Data[[#This Row],[Workflow]]="Vendor Trailer",AllC3_Data[[#This Row],[OB Load Type]]="",AllC3_Data[[#This Row],[IB Load Type]]="",AllC3_Data[[#This Row],[Reusable Load Type]]=""),"Empty", HLOOKUP("*",AllC3_Data[[#This Row],[OB Load Type]:[Workflow]],1,FALSE))</f>
        <v>RMCP</v>
      </c>
      <c r="S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 spans="1:21" x14ac:dyDescent="0.25">
      <c r="A53" s="567" t="s">
        <v>8534</v>
      </c>
      <c r="B53" s="568"/>
      <c r="C53" s="568"/>
      <c r="D53" s="569" t="s">
        <v>268</v>
      </c>
      <c r="E53" s="569" t="s">
        <v>882</v>
      </c>
      <c r="F53" s="569">
        <v>3</v>
      </c>
      <c r="G53" s="568" t="s">
        <v>1179</v>
      </c>
      <c r="H53" s="568"/>
      <c r="I53" s="570" t="s">
        <v>8535</v>
      </c>
      <c r="J53" s="568" t="s">
        <v>8216</v>
      </c>
      <c r="K53" s="571" t="s">
        <v>8401</v>
      </c>
      <c r="L53" s="568" t="s">
        <v>5982</v>
      </c>
      <c r="M53" s="572" t="s">
        <v>8535</v>
      </c>
      <c r="N53" s="570" t="s">
        <v>8409</v>
      </c>
      <c r="O53" s="303" t="str">
        <f>IF(AllC3_Data[[#This Row],[Door/Yard Number]]=3,"Yard","Door")</f>
        <v>Yard</v>
      </c>
      <c r="P53" s="33">
        <f t="shared" si="0"/>
        <v>10.750000000116415</v>
      </c>
      <c r="Q53" s="3" t="str">
        <f t="shared" si="1"/>
        <v>02/11/2022 03:15 AM</v>
      </c>
      <c r="R53" s="573" t="str">
        <f>IF(AND(AllC3_Data[[#This Row],[Workflow]]="Vendor Trailer",AllC3_Data[[#This Row],[OB Load Type]]="",AllC3_Data[[#This Row],[IB Load Type]]="",AllC3_Data[[#This Row],[Reusable Load Type]]=""),"Empty", HLOOKUP("*",AllC3_Data[[#This Row],[OB Load Type]:[Workflow]],1,FALSE))</f>
        <v>T205</v>
      </c>
      <c r="S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 spans="1:21" x14ac:dyDescent="0.25">
      <c r="A54" s="567" t="s">
        <v>8536</v>
      </c>
      <c r="B54" s="568"/>
      <c r="C54" s="568"/>
      <c r="D54" s="569" t="s">
        <v>553</v>
      </c>
      <c r="E54" s="569" t="s">
        <v>8430</v>
      </c>
      <c r="F54" s="569">
        <v>3</v>
      </c>
      <c r="G54" s="568" t="s">
        <v>1179</v>
      </c>
      <c r="H54" s="568"/>
      <c r="I54" s="570" t="s">
        <v>8537</v>
      </c>
      <c r="J54" s="568" t="s">
        <v>647</v>
      </c>
      <c r="K54" s="571" t="s">
        <v>8401</v>
      </c>
      <c r="L54" s="568" t="s">
        <v>8500</v>
      </c>
      <c r="M54" s="572" t="s">
        <v>8538</v>
      </c>
      <c r="N54" s="570" t="s">
        <v>8409</v>
      </c>
      <c r="O54" s="303" t="str">
        <f>IF(AllC3_Data[[#This Row],[Door/Yard Number]]=3,"Yard","Door")</f>
        <v>Yard</v>
      </c>
      <c r="P54" s="33">
        <f t="shared" si="0"/>
        <v>10.483333333453629</v>
      </c>
      <c r="Q54" s="3" t="str">
        <f t="shared" si="1"/>
        <v>02/11/2022 03:31 AM</v>
      </c>
      <c r="R54" s="573" t="str">
        <f>IF(AND(AllC3_Data[[#This Row],[Workflow]]="Vendor Trailer",AllC3_Data[[#This Row],[OB Load Type]]="",AllC3_Data[[#This Row],[IB Load Type]]="",AllC3_Data[[#This Row],[Reusable Load Type]]=""),"Empty", HLOOKUP("*",AllC3_Data[[#This Row],[OB Load Type]:[Workflow]],1,FALSE))</f>
        <v>PPDCQS</v>
      </c>
      <c r="S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 spans="1:21" x14ac:dyDescent="0.25">
      <c r="A55" s="567" t="s">
        <v>8539</v>
      </c>
      <c r="B55" s="568"/>
      <c r="C55" s="568"/>
      <c r="D55" s="569" t="s">
        <v>496</v>
      </c>
      <c r="E55" s="569" t="s">
        <v>1660</v>
      </c>
      <c r="F55" s="569">
        <v>3</v>
      </c>
      <c r="G55" s="568" t="s">
        <v>1179</v>
      </c>
      <c r="H55" s="568"/>
      <c r="I55" s="570" t="s">
        <v>8540</v>
      </c>
      <c r="J55" s="568" t="s">
        <v>8205</v>
      </c>
      <c r="K55" s="571" t="s">
        <v>8401</v>
      </c>
      <c r="L55" s="568" t="s">
        <v>5982</v>
      </c>
      <c r="M55" s="572" t="s">
        <v>8540</v>
      </c>
      <c r="N55" s="570" t="s">
        <v>8409</v>
      </c>
      <c r="O55" s="303" t="str">
        <f>IF(AllC3_Data[[#This Row],[Door/Yard Number]]=3,"Yard","Door")</f>
        <v>Yard</v>
      </c>
      <c r="P55" s="33">
        <f t="shared" si="0"/>
        <v>9.3500000000931323</v>
      </c>
      <c r="Q55" s="3" t="str">
        <f t="shared" si="1"/>
        <v>02/11/2022 04:39 AM</v>
      </c>
      <c r="R55" s="573" t="str">
        <f>IF(AND(AllC3_Data[[#This Row],[Workflow]]="Vendor Trailer",AllC3_Data[[#This Row],[OB Load Type]]="",AllC3_Data[[#This Row],[IB Load Type]]="",AllC3_Data[[#This Row],[Reusable Load Type]]=""),"Empty", HLOOKUP("*",AllC3_Data[[#This Row],[OB Load Type]:[Workflow]],1,FALSE))</f>
        <v>RSAL</v>
      </c>
      <c r="S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 spans="1:21" x14ac:dyDescent="0.25">
      <c r="A56" s="567" t="s">
        <v>8541</v>
      </c>
      <c r="B56" s="568"/>
      <c r="C56" s="568"/>
      <c r="D56" s="569" t="s">
        <v>857</v>
      </c>
      <c r="E56" s="569" t="s">
        <v>882</v>
      </c>
      <c r="F56" s="569">
        <v>3</v>
      </c>
      <c r="G56" s="568" t="s">
        <v>1179</v>
      </c>
      <c r="H56" s="568" t="s">
        <v>8542</v>
      </c>
      <c r="I56" s="570" t="s">
        <v>8543</v>
      </c>
      <c r="J56" s="568" t="s">
        <v>8210</v>
      </c>
      <c r="K56" s="571" t="s">
        <v>8401</v>
      </c>
      <c r="L56" s="568" t="s">
        <v>5982</v>
      </c>
      <c r="M56" s="572" t="s">
        <v>8544</v>
      </c>
      <c r="N56" s="570" t="s">
        <v>8409</v>
      </c>
      <c r="O56" s="303" t="str">
        <f>IF(AllC3_Data[[#This Row],[Door/Yard Number]]=3,"Yard","Door")</f>
        <v>Yard</v>
      </c>
      <c r="P56" s="33">
        <f t="shared" si="0"/>
        <v>9.1666666666860692</v>
      </c>
      <c r="Q56" s="3" t="str">
        <f t="shared" si="1"/>
        <v>02/11/2022 04:50 AM</v>
      </c>
      <c r="R56" s="573" t="str">
        <f>IF(AND(AllC3_Data[[#This Row],[Workflow]]="Vendor Trailer",AllC3_Data[[#This Row],[OB Load Type]]="",AllC3_Data[[#This Row],[IB Load Type]]="",AllC3_Data[[#This Row],[Reusable Load Type]]=""),"Empty", HLOOKUP("*",AllC3_Data[[#This Row],[OB Load Type]:[Workflow]],1,FALSE))</f>
        <v>T217</v>
      </c>
      <c r="S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57" spans="1:21" x14ac:dyDescent="0.25">
      <c r="A57" s="567" t="s">
        <v>8545</v>
      </c>
      <c r="B57" s="568" t="s">
        <v>429</v>
      </c>
      <c r="C57" s="568"/>
      <c r="D57" s="569"/>
      <c r="E57" s="569" t="s">
        <v>1659</v>
      </c>
      <c r="F57" s="569">
        <v>3</v>
      </c>
      <c r="G57" s="568" t="s">
        <v>1179</v>
      </c>
      <c r="H57" s="568"/>
      <c r="I57" s="570" t="s">
        <v>8443</v>
      </c>
      <c r="J57" s="568" t="s">
        <v>8205</v>
      </c>
      <c r="K57" s="571" t="s">
        <v>8401</v>
      </c>
      <c r="L57" s="568" t="s">
        <v>2789</v>
      </c>
      <c r="M57" s="572" t="s">
        <v>8546</v>
      </c>
      <c r="N57" s="570" t="s">
        <v>8409</v>
      </c>
      <c r="O57" s="303" t="str">
        <f>IF(AllC3_Data[[#This Row],[Door/Yard Number]]=3,"Yard","Door")</f>
        <v>Yard</v>
      </c>
      <c r="P57" s="33">
        <f t="shared" si="0"/>
        <v>13.383333333476912</v>
      </c>
      <c r="Q57" s="3" t="str">
        <f t="shared" si="1"/>
        <v>02/11/2022 12:37 AM</v>
      </c>
      <c r="R57" s="573" t="str">
        <f>IF(AND(AllC3_Data[[#This Row],[Workflow]]="Vendor Trailer",AllC3_Data[[#This Row],[OB Load Type]]="",AllC3_Data[[#This Row],[IB Load Type]]="",AllC3_Data[[#This Row],[Reusable Load Type]]=""),"Empty", HLOOKUP("*",AllC3_Data[[#This Row],[OB Load Type]:[Workflow]],1,FALSE))</f>
        <v>O205</v>
      </c>
      <c r="S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 spans="1:21" x14ac:dyDescent="0.25">
      <c r="A58" s="567" t="s">
        <v>8547</v>
      </c>
      <c r="B58" s="568" t="s">
        <v>429</v>
      </c>
      <c r="C58" s="568"/>
      <c r="D58" s="569"/>
      <c r="E58" s="569" t="s">
        <v>1659</v>
      </c>
      <c r="F58" s="569">
        <v>3</v>
      </c>
      <c r="G58" s="568" t="s">
        <v>1179</v>
      </c>
      <c r="H58" s="568"/>
      <c r="I58" s="570" t="s">
        <v>8443</v>
      </c>
      <c r="J58" s="568" t="s">
        <v>8208</v>
      </c>
      <c r="K58" s="571" t="s">
        <v>8401</v>
      </c>
      <c r="L58" s="568" t="s">
        <v>2789</v>
      </c>
      <c r="M58" s="572" t="s">
        <v>8548</v>
      </c>
      <c r="N58" s="570" t="s">
        <v>8409</v>
      </c>
      <c r="O58" s="303" t="str">
        <f>IF(AllC3_Data[[#This Row],[Door/Yard Number]]=3,"Yard","Door")</f>
        <v>Yard</v>
      </c>
      <c r="P58" s="33">
        <f t="shared" si="0"/>
        <v>8.7666666667792015</v>
      </c>
      <c r="Q58" s="3" t="str">
        <f t="shared" si="1"/>
        <v>02/11/2022 05:14 AM</v>
      </c>
      <c r="R58" s="573" t="str">
        <f>IF(AND(AllC3_Data[[#This Row],[Workflow]]="Vendor Trailer",AllC3_Data[[#This Row],[OB Load Type]]="",AllC3_Data[[#This Row],[IB Load Type]]="",AllC3_Data[[#This Row],[Reusable Load Type]]=""),"Empty", HLOOKUP("*",AllC3_Data[[#This Row],[OB Load Type]:[Workflow]],1,FALSE))</f>
        <v>O205</v>
      </c>
      <c r="S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 spans="1:21" x14ac:dyDescent="0.25">
      <c r="A59" s="567" t="s">
        <v>8549</v>
      </c>
      <c r="B59" s="568" t="s">
        <v>429</v>
      </c>
      <c r="C59" s="568"/>
      <c r="D59" s="569"/>
      <c r="E59" s="569" t="s">
        <v>1659</v>
      </c>
      <c r="F59" s="569">
        <v>3</v>
      </c>
      <c r="G59" s="568" t="s">
        <v>1179</v>
      </c>
      <c r="H59" s="568"/>
      <c r="I59" s="570" t="s">
        <v>8447</v>
      </c>
      <c r="J59" s="568" t="s">
        <v>8206</v>
      </c>
      <c r="K59" s="571" t="s">
        <v>8401</v>
      </c>
      <c r="L59" s="568" t="s">
        <v>2789</v>
      </c>
      <c r="M59" s="572" t="s">
        <v>8550</v>
      </c>
      <c r="N59" s="570" t="s">
        <v>8409</v>
      </c>
      <c r="O59" s="303" t="str">
        <f>IF(AllC3_Data[[#This Row],[Door/Yard Number]]=3,"Yard","Door")</f>
        <v>Yard</v>
      </c>
      <c r="P59" s="33">
        <f t="shared" si="0"/>
        <v>8.2833333334419876</v>
      </c>
      <c r="Q59" s="3" t="str">
        <f t="shared" si="1"/>
        <v>02/11/2022 05:43 AM</v>
      </c>
      <c r="R59" s="573" t="str">
        <f>IF(AND(AllC3_Data[[#This Row],[Workflow]]="Vendor Trailer",AllC3_Data[[#This Row],[OB Load Type]]="",AllC3_Data[[#This Row],[IB Load Type]]="",AllC3_Data[[#This Row],[Reusable Load Type]]=""),"Empty", HLOOKUP("*",AllC3_Data[[#This Row],[OB Load Type]:[Workflow]],1,FALSE))</f>
        <v>O205</v>
      </c>
      <c r="S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 spans="1:21" x14ac:dyDescent="0.25">
      <c r="A60" s="567" t="s">
        <v>8551</v>
      </c>
      <c r="B60" s="568" t="s">
        <v>429</v>
      </c>
      <c r="C60" s="568"/>
      <c r="D60" s="569"/>
      <c r="E60" s="569" t="s">
        <v>1659</v>
      </c>
      <c r="F60" s="569">
        <v>3</v>
      </c>
      <c r="G60" s="568" t="s">
        <v>1179</v>
      </c>
      <c r="H60" s="568"/>
      <c r="I60" s="570" t="s">
        <v>8447</v>
      </c>
      <c r="J60" s="568" t="s">
        <v>8208</v>
      </c>
      <c r="K60" s="571" t="s">
        <v>8401</v>
      </c>
      <c r="L60" s="568" t="s">
        <v>2789</v>
      </c>
      <c r="M60" s="572" t="s">
        <v>8552</v>
      </c>
      <c r="N60" s="570" t="s">
        <v>8409</v>
      </c>
      <c r="O60" s="303" t="str">
        <f>IF(AllC3_Data[[#This Row],[Door/Yard Number]]=3,"Yard","Door")</f>
        <v>Yard</v>
      </c>
      <c r="P60" s="33">
        <f t="shared" si="0"/>
        <v>6.0666666667093523</v>
      </c>
      <c r="Q60" s="3" t="str">
        <f t="shared" si="1"/>
        <v>02/11/2022 07:56 AM</v>
      </c>
      <c r="R60" s="573" t="str">
        <f>IF(AND(AllC3_Data[[#This Row],[Workflow]]="Vendor Trailer",AllC3_Data[[#This Row],[OB Load Type]]="",AllC3_Data[[#This Row],[IB Load Type]]="",AllC3_Data[[#This Row],[Reusable Load Type]]=""),"Empty", HLOOKUP("*",AllC3_Data[[#This Row],[OB Load Type]:[Workflow]],1,FALSE))</f>
        <v>O205</v>
      </c>
      <c r="S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 spans="1:21" x14ac:dyDescent="0.25">
      <c r="A61" s="567" t="s">
        <v>8553</v>
      </c>
      <c r="B61" s="568" t="s">
        <v>429</v>
      </c>
      <c r="C61" s="568"/>
      <c r="D61" s="569"/>
      <c r="E61" s="569" t="s">
        <v>1659</v>
      </c>
      <c r="F61" s="569">
        <v>3</v>
      </c>
      <c r="G61" s="568" t="s">
        <v>1179</v>
      </c>
      <c r="H61" s="568"/>
      <c r="I61" s="570" t="s">
        <v>8447</v>
      </c>
      <c r="J61" s="568" t="s">
        <v>8208</v>
      </c>
      <c r="K61" s="571" t="s">
        <v>8401</v>
      </c>
      <c r="L61" s="568" t="s">
        <v>2789</v>
      </c>
      <c r="M61" s="572" t="s">
        <v>8554</v>
      </c>
      <c r="N61" s="570" t="s">
        <v>8409</v>
      </c>
      <c r="O61" s="303" t="str">
        <f>IF(AllC3_Data[[#This Row],[Door/Yard Number]]=3,"Yard","Door")</f>
        <v>Yard</v>
      </c>
      <c r="P61" s="33">
        <f t="shared" si="0"/>
        <v>4.9833333333372138</v>
      </c>
      <c r="Q61" s="3" t="str">
        <f t="shared" si="1"/>
        <v>02/11/2022 09:01 AM</v>
      </c>
      <c r="R61" s="573" t="str">
        <f>IF(AND(AllC3_Data[[#This Row],[Workflow]]="Vendor Trailer",AllC3_Data[[#This Row],[OB Load Type]]="",AllC3_Data[[#This Row],[IB Load Type]]="",AllC3_Data[[#This Row],[Reusable Load Type]]=""),"Empty", HLOOKUP("*",AllC3_Data[[#This Row],[OB Load Type]:[Workflow]],1,FALSE))</f>
        <v>O205</v>
      </c>
      <c r="S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 spans="1:21" x14ac:dyDescent="0.25">
      <c r="A62" s="567" t="s">
        <v>8555</v>
      </c>
      <c r="B62" s="568"/>
      <c r="C62" s="568"/>
      <c r="D62" s="569"/>
      <c r="E62" s="569" t="s">
        <v>8461</v>
      </c>
      <c r="F62" s="569">
        <v>3</v>
      </c>
      <c r="G62" s="568" t="s">
        <v>8556</v>
      </c>
      <c r="H62" s="568"/>
      <c r="I62" s="570" t="s">
        <v>8557</v>
      </c>
      <c r="J62" s="568" t="s">
        <v>8202</v>
      </c>
      <c r="K62" s="571" t="s">
        <v>8401</v>
      </c>
      <c r="L62" s="568" t="s">
        <v>5982</v>
      </c>
      <c r="M62" s="572" t="s">
        <v>8558</v>
      </c>
      <c r="N62" s="570" t="s">
        <v>8409</v>
      </c>
      <c r="O62" s="303" t="str">
        <f>IF(AllC3_Data[[#This Row],[Door/Yard Number]]=3,"Yard","Door")</f>
        <v>Yard</v>
      </c>
      <c r="P62" s="33">
        <f t="shared" si="0"/>
        <v>7.1666666668024845</v>
      </c>
      <c r="Q62" s="3" t="str">
        <f t="shared" si="1"/>
        <v>02/11/2022 06:50 AM</v>
      </c>
      <c r="R62" s="573" t="str">
        <f>IF(AND(AllC3_Data[[#This Row],[Workflow]]="Vendor Trailer",AllC3_Data[[#This Row],[OB Load Type]]="",AllC3_Data[[#This Row],[IB Load Type]]="",AllC3_Data[[#This Row],[Reusable Load Type]]=""),"Empty", HLOOKUP("*",AllC3_Data[[#This Row],[OB Load Type]:[Workflow]],1,FALSE))</f>
        <v>Empty</v>
      </c>
      <c r="S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 spans="1:21" x14ac:dyDescent="0.25">
      <c r="A63" s="567" t="s">
        <v>8559</v>
      </c>
      <c r="B63" s="568"/>
      <c r="C63" s="568" t="s">
        <v>8230</v>
      </c>
      <c r="D63" s="569"/>
      <c r="E63" s="569" t="s">
        <v>8397</v>
      </c>
      <c r="F63" s="569">
        <v>3</v>
      </c>
      <c r="G63" s="568" t="s">
        <v>8560</v>
      </c>
      <c r="H63" s="568" t="s">
        <v>8561</v>
      </c>
      <c r="I63" s="570" t="s">
        <v>8562</v>
      </c>
      <c r="J63" s="568" t="s">
        <v>8202</v>
      </c>
      <c r="K63" s="571" t="s">
        <v>8401</v>
      </c>
      <c r="L63" s="568" t="s">
        <v>5982</v>
      </c>
      <c r="M63" s="572" t="s">
        <v>8562</v>
      </c>
      <c r="N63" s="570" t="s">
        <v>8409</v>
      </c>
      <c r="O63" s="303" t="str">
        <f>IF(AllC3_Data[[#This Row],[Door/Yard Number]]=3,"Yard","Door")</f>
        <v>Yard</v>
      </c>
      <c r="P63" s="33">
        <f t="shared" si="0"/>
        <v>7.0833333333721384</v>
      </c>
      <c r="Q63" s="3" t="str">
        <f t="shared" si="1"/>
        <v>02/11/2022 06:55 AM</v>
      </c>
      <c r="R63" s="573" t="str">
        <f>IF(AND(AllC3_Data[[#This Row],[Workflow]]="Vendor Trailer",AllC3_Data[[#This Row],[OB Load Type]]="",AllC3_Data[[#This Row],[IB Load Type]]="",AllC3_Data[[#This Row],[Reusable Load Type]]=""),"Empty", HLOOKUP("*",AllC3_Data[[#This Row],[OB Load Type]:[Workflow]],1,FALSE))</f>
        <v>MILK</v>
      </c>
      <c r="S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 spans="1:21" x14ac:dyDescent="0.25">
      <c r="A64" s="567" t="s">
        <v>8563</v>
      </c>
      <c r="B64" s="568"/>
      <c r="C64" s="568"/>
      <c r="D64" s="569"/>
      <c r="E64" s="569" t="s">
        <v>8461</v>
      </c>
      <c r="F64" s="569">
        <v>3</v>
      </c>
      <c r="G64" s="568" t="s">
        <v>8556</v>
      </c>
      <c r="H64" s="568"/>
      <c r="I64" s="570" t="s">
        <v>8564</v>
      </c>
      <c r="J64" s="568" t="s">
        <v>8202</v>
      </c>
      <c r="K64" s="571" t="s">
        <v>8401</v>
      </c>
      <c r="L64" s="568" t="s">
        <v>5982</v>
      </c>
      <c r="M64" s="572" t="s">
        <v>8565</v>
      </c>
      <c r="N64" s="570" t="s">
        <v>8409</v>
      </c>
      <c r="O64" s="303" t="str">
        <f>IF(AllC3_Data[[#This Row],[Door/Yard Number]]=3,"Yard","Door")</f>
        <v>Yard</v>
      </c>
      <c r="P64" s="33">
        <f t="shared" si="0"/>
        <v>6.28333333338378</v>
      </c>
      <c r="Q64" s="3" t="str">
        <f t="shared" si="1"/>
        <v>02/11/2022 07:43 AM</v>
      </c>
      <c r="R64" s="573" t="str">
        <f>IF(AND(AllC3_Data[[#This Row],[Workflow]]="Vendor Trailer",AllC3_Data[[#This Row],[OB Load Type]]="",AllC3_Data[[#This Row],[IB Load Type]]="",AllC3_Data[[#This Row],[Reusable Load Type]]=""),"Empty", HLOOKUP("*",AllC3_Data[[#This Row],[OB Load Type]:[Workflow]],1,FALSE))</f>
        <v>Empty</v>
      </c>
      <c r="S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 spans="1:21" x14ac:dyDescent="0.25">
      <c r="A65" s="567" t="s">
        <v>8566</v>
      </c>
      <c r="B65" s="568"/>
      <c r="C65" s="568"/>
      <c r="D65" s="569"/>
      <c r="E65" s="569" t="s">
        <v>1657</v>
      </c>
      <c r="F65" s="569">
        <v>3</v>
      </c>
      <c r="G65" s="568" t="s">
        <v>1179</v>
      </c>
      <c r="H65" s="568"/>
      <c r="I65" s="570" t="s">
        <v>8567</v>
      </c>
      <c r="J65" s="568" t="s">
        <v>8204</v>
      </c>
      <c r="K65" s="571" t="s">
        <v>8401</v>
      </c>
      <c r="L65" s="568" t="s">
        <v>2789</v>
      </c>
      <c r="M65" s="572" t="s">
        <v>8568</v>
      </c>
      <c r="N65" s="570" t="s">
        <v>8409</v>
      </c>
      <c r="O65" s="303" t="str">
        <f>IF(AllC3_Data[[#This Row],[Door/Yard Number]]=3,"Yard","Door")</f>
        <v>Yard</v>
      </c>
      <c r="P65" s="33">
        <f t="shared" si="0"/>
        <v>5.2166666667326353</v>
      </c>
      <c r="Q65" s="3" t="str">
        <f t="shared" si="1"/>
        <v>02/11/2022 08:47 AM</v>
      </c>
      <c r="R65" s="573" t="str">
        <f>IF(AND(AllC3_Data[[#This Row],[Workflow]]="Vendor Trailer",AllC3_Data[[#This Row],[OB Load Type]]="",AllC3_Data[[#This Row],[IB Load Type]]="",AllC3_Data[[#This Row],[Reusable Load Type]]=""),"Empty", HLOOKUP("*",AllC3_Data[[#This Row],[OB Load Type]:[Workflow]],1,FALSE))</f>
        <v>Empty</v>
      </c>
      <c r="S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 spans="1:21" x14ac:dyDescent="0.25">
      <c r="A66" s="567" t="s">
        <v>8569</v>
      </c>
      <c r="B66" s="568"/>
      <c r="C66" s="568"/>
      <c r="D66" s="569" t="s">
        <v>182</v>
      </c>
      <c r="E66" s="569" t="s">
        <v>8430</v>
      </c>
      <c r="F66" s="569">
        <v>3</v>
      </c>
      <c r="G66" s="568" t="s">
        <v>1568</v>
      </c>
      <c r="H66" s="568"/>
      <c r="I66" s="570" t="s">
        <v>8570</v>
      </c>
      <c r="J66" s="568" t="s">
        <v>8212</v>
      </c>
      <c r="K66" s="571" t="s">
        <v>8401</v>
      </c>
      <c r="L66" s="568" t="s">
        <v>5982</v>
      </c>
      <c r="M66" s="572" t="s">
        <v>8571</v>
      </c>
      <c r="N66" s="570" t="s">
        <v>8409</v>
      </c>
      <c r="O66" s="303" t="str">
        <f>IF(AllC3_Data[[#This Row],[Door/Yard Number]]=3,"Yard","Door")</f>
        <v>Yard</v>
      </c>
      <c r="P66" s="33">
        <f t="shared" si="0"/>
        <v>4.5499999999883585</v>
      </c>
      <c r="Q66" s="3" t="str">
        <f t="shared" si="1"/>
        <v>02/11/2022 09:27 AM</v>
      </c>
      <c r="R66" s="573" t="str">
        <f>IF(AND(AllC3_Data[[#This Row],[Workflow]]="Vendor Trailer",AllC3_Data[[#This Row],[OB Load Type]]="",AllC3_Data[[#This Row],[IB Load Type]]="",AllC3_Data[[#This Row],[Reusable Load Type]]=""),"Empty", HLOOKUP("*",AllC3_Data[[#This Row],[OB Load Type]:[Workflow]],1,FALSE))</f>
        <v>PMIX</v>
      </c>
      <c r="S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 spans="1:21" x14ac:dyDescent="0.25">
      <c r="A67" s="567" t="s">
        <v>8572</v>
      </c>
      <c r="B67" s="568"/>
      <c r="C67" s="568"/>
      <c r="D67" s="569" t="s">
        <v>295</v>
      </c>
      <c r="E67" s="569" t="s">
        <v>882</v>
      </c>
      <c r="F67" s="569">
        <v>3</v>
      </c>
      <c r="G67" s="568" t="s">
        <v>1179</v>
      </c>
      <c r="H67" s="568" t="s">
        <v>8573</v>
      </c>
      <c r="I67" s="570" t="s">
        <v>8574</v>
      </c>
      <c r="J67" s="568" t="s">
        <v>8208</v>
      </c>
      <c r="K67" s="571" t="s">
        <v>8401</v>
      </c>
      <c r="L67" s="568" t="s">
        <v>2789</v>
      </c>
      <c r="M67" s="572" t="s">
        <v>8575</v>
      </c>
      <c r="N67" s="570" t="s">
        <v>8409</v>
      </c>
      <c r="O67" s="303" t="str">
        <f>IF(AllC3_Data[[#This Row],[Door/Yard Number]]=3,"Yard","Door")</f>
        <v>Yard</v>
      </c>
      <c r="P67" s="33">
        <f t="shared" si="0"/>
        <v>4.4666666667326353</v>
      </c>
      <c r="Q67" s="3" t="str">
        <f t="shared" si="1"/>
        <v>02/11/2022 09:32 AM</v>
      </c>
      <c r="R67" s="573" t="str">
        <f>IF(AND(AllC3_Data[[#This Row],[Workflow]]="Vendor Trailer",AllC3_Data[[#This Row],[OB Load Type]]="",AllC3_Data[[#This Row],[IB Load Type]]="",AllC3_Data[[#This Row],[Reusable Load Type]]=""),"Empty", HLOOKUP("*",AllC3_Data[[#This Row],[OB Load Type]:[Workflow]],1,FALSE))</f>
        <v>T705</v>
      </c>
      <c r="S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68" spans="1:21" x14ac:dyDescent="0.25">
      <c r="A68" s="567" t="s">
        <v>8576</v>
      </c>
      <c r="B68" s="568"/>
      <c r="C68" s="568"/>
      <c r="D68" s="569" t="s">
        <v>179</v>
      </c>
      <c r="E68" s="569" t="s">
        <v>8430</v>
      </c>
      <c r="F68" s="569">
        <v>3</v>
      </c>
      <c r="G68" s="568" t="s">
        <v>1667</v>
      </c>
      <c r="H68" s="568"/>
      <c r="I68" s="570" t="s">
        <v>8577</v>
      </c>
      <c r="J68" s="568" t="s">
        <v>8214</v>
      </c>
      <c r="K68" s="571" t="s">
        <v>8401</v>
      </c>
      <c r="L68" s="568" t="s">
        <v>2789</v>
      </c>
      <c r="M68" s="572" t="s">
        <v>8578</v>
      </c>
      <c r="N68" s="570" t="s">
        <v>8409</v>
      </c>
      <c r="O68" s="303" t="str">
        <f>IF(AllC3_Data[[#This Row],[Door/Yard Number]]=3,"Yard","Door")</f>
        <v>Yard</v>
      </c>
      <c r="P68" s="33">
        <f t="shared" si="0"/>
        <v>4.3666666667559184</v>
      </c>
      <c r="Q68" s="3" t="str">
        <f t="shared" si="1"/>
        <v>02/11/2022 09:38 AM</v>
      </c>
      <c r="R68" s="573" t="str">
        <f>IF(AND(AllC3_Data[[#This Row],[Workflow]]="Vendor Trailer",AllC3_Data[[#This Row],[OB Load Type]]="",AllC3_Data[[#This Row],[IB Load Type]]="",AllC3_Data[[#This Row],[Reusable Load Type]]=""),"Empty", HLOOKUP("*",AllC3_Data[[#This Row],[OB Load Type]:[Workflow]],1,FALSE))</f>
        <v>PBCY</v>
      </c>
      <c r="S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 spans="1:21" x14ac:dyDescent="0.25">
      <c r="A69" s="567" t="s">
        <v>8579</v>
      </c>
      <c r="B69" s="568"/>
      <c r="C69" s="568"/>
      <c r="D69" s="569" t="s">
        <v>496</v>
      </c>
      <c r="E69" s="569" t="s">
        <v>1660</v>
      </c>
      <c r="F69" s="569">
        <v>3</v>
      </c>
      <c r="G69" s="568" t="s">
        <v>1179</v>
      </c>
      <c r="H69" s="568"/>
      <c r="I69" s="570" t="s">
        <v>8580</v>
      </c>
      <c r="J69" s="568" t="s">
        <v>8208</v>
      </c>
      <c r="K69" s="571" t="s">
        <v>8401</v>
      </c>
      <c r="L69" s="568" t="s">
        <v>5982</v>
      </c>
      <c r="M69" s="572" t="s">
        <v>8580</v>
      </c>
      <c r="N69" s="570" t="s">
        <v>8409</v>
      </c>
      <c r="O69" s="303" t="str">
        <f>IF(AllC3_Data[[#This Row],[Door/Yard Number]]=3,"Yard","Door")</f>
        <v>Yard</v>
      </c>
      <c r="P69" s="33">
        <f t="shared" si="0"/>
        <v>3.5833333333139308</v>
      </c>
      <c r="Q69" s="3" t="str">
        <f t="shared" si="1"/>
        <v>02/11/2022 10:25 AM</v>
      </c>
      <c r="R69" s="573" t="str">
        <f>IF(AND(AllC3_Data[[#This Row],[Workflow]]="Vendor Trailer",AllC3_Data[[#This Row],[OB Load Type]]="",AllC3_Data[[#This Row],[IB Load Type]]="",AllC3_Data[[#This Row],[Reusable Load Type]]=""),"Empty", HLOOKUP("*",AllC3_Data[[#This Row],[OB Load Type]:[Workflow]],1,FALSE))</f>
        <v>RSAL</v>
      </c>
      <c r="S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 spans="1:21" x14ac:dyDescent="0.25">
      <c r="A70" s="567" t="s">
        <v>8581</v>
      </c>
      <c r="B70" s="568"/>
      <c r="C70" s="568" t="s">
        <v>21</v>
      </c>
      <c r="D70" s="569"/>
      <c r="E70" s="569" t="s">
        <v>897</v>
      </c>
      <c r="F70" s="569">
        <v>3</v>
      </c>
      <c r="G70" s="568" t="s">
        <v>1179</v>
      </c>
      <c r="H70" s="568" t="s">
        <v>8520</v>
      </c>
      <c r="I70" s="570" t="s">
        <v>8582</v>
      </c>
      <c r="J70" s="568" t="s">
        <v>8205</v>
      </c>
      <c r="K70" s="571" t="s">
        <v>8401</v>
      </c>
      <c r="L70" s="568" t="s">
        <v>5982</v>
      </c>
      <c r="M70" s="572" t="s">
        <v>8582</v>
      </c>
      <c r="N70" s="570" t="s">
        <v>8409</v>
      </c>
      <c r="O70" s="303" t="str">
        <f>IF(AllC3_Data[[#This Row],[Door/Yard Number]]=3,"Yard","Door")</f>
        <v>Yard</v>
      </c>
      <c r="P70" s="33">
        <f t="shared" si="0"/>
        <v>0.66666666674427688</v>
      </c>
      <c r="Q70" s="3" t="str">
        <f t="shared" si="1"/>
        <v>02/11/2022 01:20 PM</v>
      </c>
      <c r="R70" s="573" t="str">
        <f>IF(AND(AllC3_Data[[#This Row],[Workflow]]="Vendor Trailer",AllC3_Data[[#This Row],[OB Load Type]]="",AllC3_Data[[#This Row],[IB Load Type]]="",AllC3_Data[[#This Row],[Reusable Load Type]]=""),"Empty", HLOOKUP("*",AllC3_Data[[#This Row],[OB Load Type]:[Workflow]],1,FALSE))</f>
        <v>B205</v>
      </c>
      <c r="S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 spans="1:21" x14ac:dyDescent="0.25">
      <c r="A71" s="567" t="s">
        <v>8583</v>
      </c>
      <c r="B71" s="568"/>
      <c r="C71" s="568"/>
      <c r="D71" s="569" t="s">
        <v>264</v>
      </c>
      <c r="E71" s="569" t="s">
        <v>882</v>
      </c>
      <c r="F71" s="569">
        <v>3</v>
      </c>
      <c r="G71" s="568" t="s">
        <v>1179</v>
      </c>
      <c r="H71" s="568"/>
      <c r="I71" s="570" t="s">
        <v>8584</v>
      </c>
      <c r="J71" s="568" t="s">
        <v>647</v>
      </c>
      <c r="K71" s="571" t="s">
        <v>8401</v>
      </c>
      <c r="L71" s="568" t="s">
        <v>5982</v>
      </c>
      <c r="M71" s="572"/>
      <c r="N71" s="570" t="s">
        <v>8409</v>
      </c>
      <c r="O71" s="303" t="str">
        <f>IF(AllC3_Data[[#This Row],[Door/Yard Number]]=3,"Yard","Door")</f>
        <v>Yard</v>
      </c>
      <c r="P71" s="33">
        <f t="shared" si="0"/>
        <v>1613.7666666667792</v>
      </c>
      <c r="Q71" s="3" t="str">
        <f t="shared" si="1"/>
        <v>12/06/2021 08:14 AM</v>
      </c>
      <c r="R71" s="573" t="str">
        <f>IF(AND(AllC3_Data[[#This Row],[Workflow]]="Vendor Trailer",AllC3_Data[[#This Row],[OB Load Type]]="",AllC3_Data[[#This Row],[IB Load Type]]="",AllC3_Data[[#This Row],[Reusable Load Type]]=""),"Empty", HLOOKUP("*",AllC3_Data[[#This Row],[OB Load Type]:[Workflow]],1,FALSE))</f>
        <v>T202</v>
      </c>
      <c r="S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 spans="1:21" x14ac:dyDescent="0.25">
      <c r="A72" s="567" t="s">
        <v>8585</v>
      </c>
      <c r="B72" s="568"/>
      <c r="C72" s="568"/>
      <c r="D72" s="569"/>
      <c r="E72" s="569" t="s">
        <v>1657</v>
      </c>
      <c r="F72" s="569">
        <v>3</v>
      </c>
      <c r="G72" s="568" t="s">
        <v>1179</v>
      </c>
      <c r="H72" s="568"/>
      <c r="I72" s="570" t="s">
        <v>8586</v>
      </c>
      <c r="J72" s="568" t="s">
        <v>8230</v>
      </c>
      <c r="K72" s="571" t="s">
        <v>8401</v>
      </c>
      <c r="L72" s="568" t="s">
        <v>5984</v>
      </c>
      <c r="M72" s="572"/>
      <c r="N72" s="570" t="s">
        <v>8409</v>
      </c>
      <c r="O72" s="303" t="str">
        <f>IF(AllC3_Data[[#This Row],[Door/Yard Number]]=3,"Yard","Door")</f>
        <v>Yard</v>
      </c>
      <c r="P72" s="33">
        <f t="shared" si="0"/>
        <v>1128.0999999999767</v>
      </c>
      <c r="Q72" s="3" t="str">
        <f t="shared" si="1"/>
        <v>12/26/2021 01:54 PM</v>
      </c>
      <c r="R72" s="573" t="str">
        <f>IF(AND(AllC3_Data[[#This Row],[Workflow]]="Vendor Trailer",AllC3_Data[[#This Row],[OB Load Type]]="",AllC3_Data[[#This Row],[IB Load Type]]="",AllC3_Data[[#This Row],[Reusable Load Type]]=""),"Empty", HLOOKUP("*",AllC3_Data[[#This Row],[OB Load Type]:[Workflow]],1,FALSE))</f>
        <v>Empty</v>
      </c>
      <c r="S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 spans="1:21" x14ac:dyDescent="0.25">
      <c r="A73" s="567" t="s">
        <v>8587</v>
      </c>
      <c r="B73" s="568"/>
      <c r="C73" s="568"/>
      <c r="D73" s="569" t="s">
        <v>8392</v>
      </c>
      <c r="E73" s="569" t="s">
        <v>882</v>
      </c>
      <c r="F73" s="569">
        <v>3</v>
      </c>
      <c r="G73" s="568" t="s">
        <v>1179</v>
      </c>
      <c r="H73" s="568"/>
      <c r="I73" s="570" t="s">
        <v>8588</v>
      </c>
      <c r="J73" s="568" t="s">
        <v>8205</v>
      </c>
      <c r="K73" s="571" t="s">
        <v>8589</v>
      </c>
      <c r="L73" s="568" t="s">
        <v>1658</v>
      </c>
      <c r="M73" s="572" t="s">
        <v>8590</v>
      </c>
      <c r="N73" s="570" t="s">
        <v>8409</v>
      </c>
      <c r="O73" s="303" t="str">
        <f>IF(AllC3_Data[[#This Row],[Door/Yard Number]]=3,"Yard","Door")</f>
        <v>Yard</v>
      </c>
      <c r="P73" s="33">
        <f t="shared" ref="P73:P136" si="2">($A$1-Q73)*24</f>
        <v>720.98333333339542</v>
      </c>
      <c r="Q73" s="3" t="str">
        <f t="shared" ref="Q73:Q136" si="3">IF(I73&gt;M73,I73,IF(I73&lt;M73,M73,IF(I73=M73,I73)))</f>
        <v>01/12/2022 01:01 PM</v>
      </c>
      <c r="R73" s="573" t="str">
        <f>IF(AND(AllC3_Data[[#This Row],[Workflow]]="Vendor Trailer",AllC3_Data[[#This Row],[OB Load Type]]="",AllC3_Data[[#This Row],[IB Load Type]]="",AllC3_Data[[#This Row],[Reusable Load Type]]=""),"Empty", HLOOKUP("*",AllC3_Data[[#This Row],[OB Load Type]:[Workflow]],1,FALSE))</f>
        <v>ICQA</v>
      </c>
      <c r="S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4" spans="1:21" x14ac:dyDescent="0.25">
      <c r="A74" s="567" t="s">
        <v>8591</v>
      </c>
      <c r="B74" s="568"/>
      <c r="C74" s="568"/>
      <c r="D74" s="569" t="s">
        <v>492</v>
      </c>
      <c r="E74" s="569" t="s">
        <v>8430</v>
      </c>
      <c r="F74" s="569">
        <v>3</v>
      </c>
      <c r="G74" s="568" t="s">
        <v>1179</v>
      </c>
      <c r="H74" s="568"/>
      <c r="I74" s="570" t="s">
        <v>8592</v>
      </c>
      <c r="J74" s="568" t="s">
        <v>8230</v>
      </c>
      <c r="K74" s="571" t="s">
        <v>8589</v>
      </c>
      <c r="L74" s="568" t="s">
        <v>5984</v>
      </c>
      <c r="M74" s="572"/>
      <c r="N74" s="570" t="s">
        <v>8409</v>
      </c>
      <c r="O74" s="303" t="str">
        <f>IF(AllC3_Data[[#This Row],[Door/Yard Number]]=3,"Yard","Door")</f>
        <v>Yard</v>
      </c>
      <c r="P74" s="33">
        <f t="shared" si="2"/>
        <v>474.40000000008149</v>
      </c>
      <c r="Q74" s="3" t="str">
        <f t="shared" si="3"/>
        <v>01/22/2022 07:36 PM</v>
      </c>
      <c r="R74" s="573" t="str">
        <f>IF(AND(AllC3_Data[[#This Row],[Workflow]]="Vendor Trailer",AllC3_Data[[#This Row],[OB Load Type]]="",AllC3_Data[[#This Row],[IB Load Type]]="",AllC3_Data[[#This Row],[Reusable Load Type]]=""),"Empty", HLOOKUP("*",AllC3_Data[[#This Row],[OB Load Type]:[Workflow]],1,FALSE))</f>
        <v>RMCP</v>
      </c>
      <c r="S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 spans="1:21" x14ac:dyDescent="0.25">
      <c r="A75" s="567" t="s">
        <v>8593</v>
      </c>
      <c r="B75" s="568"/>
      <c r="C75" s="568"/>
      <c r="D75" s="569" t="s">
        <v>264</v>
      </c>
      <c r="E75" s="569" t="s">
        <v>882</v>
      </c>
      <c r="F75" s="569">
        <v>3</v>
      </c>
      <c r="G75" s="568" t="s">
        <v>1179</v>
      </c>
      <c r="H75" s="568"/>
      <c r="I75" s="570" t="s">
        <v>8594</v>
      </c>
      <c r="J75" s="568" t="s">
        <v>8205</v>
      </c>
      <c r="K75" s="571" t="s">
        <v>8401</v>
      </c>
      <c r="L75" s="568" t="s">
        <v>5984</v>
      </c>
      <c r="M75" s="572"/>
      <c r="N75" s="570" t="s">
        <v>8409</v>
      </c>
      <c r="O75" s="303" t="str">
        <f>IF(AllC3_Data[[#This Row],[Door/Yard Number]]=3,"Yard","Door")</f>
        <v>Yard</v>
      </c>
      <c r="P75" s="33">
        <f t="shared" si="2"/>
        <v>431.46666666667443</v>
      </c>
      <c r="Q75" s="3" t="str">
        <f t="shared" si="3"/>
        <v>01/24/2022 02:32 PM</v>
      </c>
      <c r="R75" s="573" t="str">
        <f>IF(AND(AllC3_Data[[#This Row],[Workflow]]="Vendor Trailer",AllC3_Data[[#This Row],[OB Load Type]]="",AllC3_Data[[#This Row],[IB Load Type]]="",AllC3_Data[[#This Row],[Reusable Load Type]]=""),"Empty", HLOOKUP("*",AllC3_Data[[#This Row],[OB Load Type]:[Workflow]],1,FALSE))</f>
        <v>T202</v>
      </c>
      <c r="S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 spans="1:21" x14ac:dyDescent="0.25">
      <c r="A76" s="567" t="s">
        <v>8595</v>
      </c>
      <c r="B76" s="568"/>
      <c r="C76" s="568"/>
      <c r="D76" s="569"/>
      <c r="E76" s="569" t="s">
        <v>8461</v>
      </c>
      <c r="F76" s="569">
        <v>3</v>
      </c>
      <c r="G76" s="568" t="s">
        <v>8498</v>
      </c>
      <c r="H76" s="568"/>
      <c r="I76" s="570" t="s">
        <v>8596</v>
      </c>
      <c r="J76" s="568" t="s">
        <v>8202</v>
      </c>
      <c r="K76" s="571" t="s">
        <v>8401</v>
      </c>
      <c r="L76" s="568" t="s">
        <v>1658</v>
      </c>
      <c r="M76" s="572" t="s">
        <v>8597</v>
      </c>
      <c r="N76" s="570" t="s">
        <v>8409</v>
      </c>
      <c r="O76" s="303" t="str">
        <f>IF(AllC3_Data[[#This Row],[Door/Yard Number]]=3,"Yard","Door")</f>
        <v>Yard</v>
      </c>
      <c r="P76" s="33">
        <f t="shared" si="2"/>
        <v>330.98333333339542</v>
      </c>
      <c r="Q76" s="3" t="str">
        <f t="shared" si="3"/>
        <v>01/28/2022 07:01 PM</v>
      </c>
      <c r="R76" s="573" t="str">
        <f>IF(AND(AllC3_Data[[#This Row],[Workflow]]="Vendor Trailer",AllC3_Data[[#This Row],[OB Load Type]]="",AllC3_Data[[#This Row],[IB Load Type]]="",AllC3_Data[[#This Row],[Reusable Load Type]]=""),"Empty", HLOOKUP("*",AllC3_Data[[#This Row],[OB Load Type]:[Workflow]],1,FALSE))</f>
        <v>Empty</v>
      </c>
      <c r="S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 spans="1:21" x14ac:dyDescent="0.25">
      <c r="A77" s="567" t="s">
        <v>8598</v>
      </c>
      <c r="B77" s="568"/>
      <c r="C77" s="568"/>
      <c r="D77" s="569" t="s">
        <v>492</v>
      </c>
      <c r="E77" s="569" t="s">
        <v>8430</v>
      </c>
      <c r="F77" s="569">
        <v>3</v>
      </c>
      <c r="G77" s="568" t="s">
        <v>1179</v>
      </c>
      <c r="H77" s="568"/>
      <c r="I77" s="570" t="s">
        <v>8599</v>
      </c>
      <c r="J77" s="568" t="s">
        <v>8230</v>
      </c>
      <c r="K77" s="571" t="s">
        <v>8589</v>
      </c>
      <c r="L77" s="568" t="s">
        <v>5982</v>
      </c>
      <c r="M77" s="572"/>
      <c r="N77" s="570" t="s">
        <v>8409</v>
      </c>
      <c r="O77" s="303" t="str">
        <f>IF(AllC3_Data[[#This Row],[Door/Yard Number]]=3,"Yard","Door")</f>
        <v>Yard</v>
      </c>
      <c r="P77" s="33">
        <f t="shared" si="2"/>
        <v>259.96666666679084</v>
      </c>
      <c r="Q77" s="3" t="str">
        <f t="shared" si="3"/>
        <v>01/31/2022 06:02 PM</v>
      </c>
      <c r="R77" s="573" t="str">
        <f>IF(AND(AllC3_Data[[#This Row],[Workflow]]="Vendor Trailer",AllC3_Data[[#This Row],[OB Load Type]]="",AllC3_Data[[#This Row],[IB Load Type]]="",AllC3_Data[[#This Row],[Reusable Load Type]]=""),"Empty", HLOOKUP("*",AllC3_Data[[#This Row],[OB Load Type]:[Workflow]],1,FALSE))</f>
        <v>RMCP</v>
      </c>
      <c r="S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 spans="1:21" x14ac:dyDescent="0.25">
      <c r="A78" s="567" t="s">
        <v>8600</v>
      </c>
      <c r="B78" s="568"/>
      <c r="C78" s="568"/>
      <c r="D78" s="569" t="s">
        <v>239</v>
      </c>
      <c r="E78" s="569" t="s">
        <v>8430</v>
      </c>
      <c r="F78" s="569">
        <v>3</v>
      </c>
      <c r="G78" s="568" t="s">
        <v>1568</v>
      </c>
      <c r="H78" s="568"/>
      <c r="I78" s="570" t="s">
        <v>8601</v>
      </c>
      <c r="J78" s="568" t="s">
        <v>8212</v>
      </c>
      <c r="K78" s="571" t="s">
        <v>8401</v>
      </c>
      <c r="L78" s="568" t="s">
        <v>5982</v>
      </c>
      <c r="M78" s="572" t="s">
        <v>8601</v>
      </c>
      <c r="N78" s="570" t="s">
        <v>8409</v>
      </c>
      <c r="O78" s="303" t="str">
        <f>IF(AllC3_Data[[#This Row],[Door/Yard Number]]=3,"Yard","Door")</f>
        <v>Yard</v>
      </c>
      <c r="P78" s="33">
        <f t="shared" si="2"/>
        <v>113.65000000008149</v>
      </c>
      <c r="Q78" s="3" t="str">
        <f t="shared" si="3"/>
        <v>02/06/2022 08:21 PM</v>
      </c>
      <c r="R78" s="573" t="str">
        <f>IF(AND(AllC3_Data[[#This Row],[Workflow]]="Vendor Trailer",AllC3_Data[[#This Row],[OB Load Type]]="",AllC3_Data[[#This Row],[IB Load Type]]="",AllC3_Data[[#This Row],[Reusable Load Type]]=""),"Empty", HLOOKUP("*",AllC3_Data[[#This Row],[OB Load Type]:[Workflow]],1,FALSE))</f>
        <v>RRPC</v>
      </c>
      <c r="S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 spans="1:21" x14ac:dyDescent="0.25">
      <c r="A79" s="567" t="s">
        <v>8602</v>
      </c>
      <c r="B79" s="568"/>
      <c r="C79" s="568"/>
      <c r="D79" s="569" t="s">
        <v>8603</v>
      </c>
      <c r="E79" s="569" t="s">
        <v>8430</v>
      </c>
      <c r="F79" s="569">
        <v>3</v>
      </c>
      <c r="G79" s="568" t="s">
        <v>1179</v>
      </c>
      <c r="H79" s="568"/>
      <c r="I79" s="570" t="s">
        <v>8604</v>
      </c>
      <c r="J79" s="568" t="s">
        <v>8208</v>
      </c>
      <c r="K79" s="571" t="s">
        <v>8401</v>
      </c>
      <c r="L79" s="568" t="s">
        <v>5984</v>
      </c>
      <c r="M79" s="572"/>
      <c r="N79" s="570" t="s">
        <v>8409</v>
      </c>
      <c r="O79" s="303" t="str">
        <f>IF(AllC3_Data[[#This Row],[Door/Yard Number]]=3,"Yard","Door")</f>
        <v>Yard</v>
      </c>
      <c r="P79" s="33">
        <f t="shared" si="2"/>
        <v>67.933333333348855</v>
      </c>
      <c r="Q79" s="3" t="str">
        <f t="shared" si="3"/>
        <v>02/08/2022 06:04 PM</v>
      </c>
      <c r="R79" s="573" t="str">
        <f>IF(AND(AllC3_Data[[#This Row],[Workflow]]="Vendor Trailer",AllC3_Data[[#This Row],[OB Load Type]]="",AllC3_Data[[#This Row],[IB Load Type]]="",AllC3_Data[[#This Row],[Reusable Load Type]]=""),"Empty", HLOOKUP("*",AllC3_Data[[#This Row],[OB Load Type]:[Workflow]],1,FALSE))</f>
        <v>QSBK</v>
      </c>
      <c r="S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0" spans="1:21" x14ac:dyDescent="0.25">
      <c r="A80" s="567" t="s">
        <v>8605</v>
      </c>
      <c r="B80" s="568"/>
      <c r="C80" s="568"/>
      <c r="D80" s="569"/>
      <c r="E80" s="569" t="s">
        <v>1657</v>
      </c>
      <c r="F80" s="569">
        <v>3</v>
      </c>
      <c r="G80" s="568" t="s">
        <v>1568</v>
      </c>
      <c r="H80" s="568"/>
      <c r="I80" s="570" t="s">
        <v>8606</v>
      </c>
      <c r="J80" s="568" t="s">
        <v>8212</v>
      </c>
      <c r="K80" s="571" t="s">
        <v>8589</v>
      </c>
      <c r="L80" s="568" t="s">
        <v>5982</v>
      </c>
      <c r="M80" s="572" t="s">
        <v>8607</v>
      </c>
      <c r="N80" s="570" t="s">
        <v>8409</v>
      </c>
      <c r="O80" s="303" t="str">
        <f>IF(AllC3_Data[[#This Row],[Door/Yard Number]]=3,"Yard","Door")</f>
        <v>Yard</v>
      </c>
      <c r="P80" s="33">
        <f t="shared" si="2"/>
        <v>53.650000000081491</v>
      </c>
      <c r="Q80" s="3" t="str">
        <f t="shared" si="3"/>
        <v>02/09/2022 08:21 AM</v>
      </c>
      <c r="R80" s="573" t="str">
        <f>IF(AND(AllC3_Data[[#This Row],[Workflow]]="Vendor Trailer",AllC3_Data[[#This Row],[OB Load Type]]="",AllC3_Data[[#This Row],[IB Load Type]]="",AllC3_Data[[#This Row],[Reusable Load Type]]=""),"Empty", HLOOKUP("*",AllC3_Data[[#This Row],[OB Load Type]:[Workflow]],1,FALSE))</f>
        <v>Empty</v>
      </c>
      <c r="S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 spans="1:21" x14ac:dyDescent="0.25">
      <c r="A81" s="567" t="s">
        <v>8608</v>
      </c>
      <c r="B81" s="568"/>
      <c r="C81" s="568"/>
      <c r="D81" s="569" t="s">
        <v>8609</v>
      </c>
      <c r="E81" s="569" t="s">
        <v>882</v>
      </c>
      <c r="F81" s="569">
        <v>3</v>
      </c>
      <c r="G81" s="568" t="s">
        <v>1179</v>
      </c>
      <c r="H81" s="568"/>
      <c r="I81" s="570" t="s">
        <v>8610</v>
      </c>
      <c r="J81" s="568" t="s">
        <v>8208</v>
      </c>
      <c r="K81" s="571" t="s">
        <v>8401</v>
      </c>
      <c r="L81" s="568" t="s">
        <v>1658</v>
      </c>
      <c r="M81" s="572" t="s">
        <v>8611</v>
      </c>
      <c r="N81" s="570" t="s">
        <v>8409</v>
      </c>
      <c r="O81" s="303" t="str">
        <f>IF(AllC3_Data[[#This Row],[Door/Yard Number]]=3,"Yard","Door")</f>
        <v>Yard</v>
      </c>
      <c r="P81" s="33">
        <f t="shared" si="2"/>
        <v>52.383333333476912</v>
      </c>
      <c r="Q81" s="3" t="str">
        <f t="shared" si="3"/>
        <v>02/09/2022 09:37 AM</v>
      </c>
      <c r="R81" s="573" t="str">
        <f>IF(AND(AllC3_Data[[#This Row],[Workflow]]="Vendor Trailer",AllC3_Data[[#This Row],[OB Load Type]]="",AllC3_Data[[#This Row],[IB Load Type]]="",AllC3_Data[[#This Row],[Reusable Load Type]]=""),"Empty", HLOOKUP("*",AllC3_Data[[#This Row],[OB Load Type]:[Workflow]],1,FALSE))</f>
        <v>TSOU</v>
      </c>
      <c r="S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2" spans="1:21" x14ac:dyDescent="0.25">
      <c r="A82" s="567" t="s">
        <v>8612</v>
      </c>
      <c r="B82" s="568"/>
      <c r="C82" s="568"/>
      <c r="D82" s="569" t="s">
        <v>8609</v>
      </c>
      <c r="E82" s="569" t="s">
        <v>882</v>
      </c>
      <c r="F82" s="569">
        <v>3</v>
      </c>
      <c r="G82" s="568" t="s">
        <v>1179</v>
      </c>
      <c r="H82" s="568"/>
      <c r="I82" s="570" t="s">
        <v>8613</v>
      </c>
      <c r="J82" s="568" t="s">
        <v>8205</v>
      </c>
      <c r="K82" s="571" t="s">
        <v>8401</v>
      </c>
      <c r="L82" s="568" t="s">
        <v>5984</v>
      </c>
      <c r="M82" s="572" t="s">
        <v>8614</v>
      </c>
      <c r="N82" s="570" t="s">
        <v>8409</v>
      </c>
      <c r="O82" s="303" t="str">
        <f>IF(AllC3_Data[[#This Row],[Door/Yard Number]]=3,"Yard","Door")</f>
        <v>Yard</v>
      </c>
      <c r="P82" s="33">
        <f t="shared" si="2"/>
        <v>52.333333333313931</v>
      </c>
      <c r="Q82" s="3" t="str">
        <f t="shared" si="3"/>
        <v>02/09/2022 09:40 AM</v>
      </c>
      <c r="R82" s="573" t="str">
        <f>IF(AND(AllC3_Data[[#This Row],[Workflow]]="Vendor Trailer",AllC3_Data[[#This Row],[OB Load Type]]="",AllC3_Data[[#This Row],[IB Load Type]]="",AllC3_Data[[#This Row],[Reusable Load Type]]=""),"Empty", HLOOKUP("*",AllC3_Data[[#This Row],[OB Load Type]:[Workflow]],1,FALSE))</f>
        <v>TSOU</v>
      </c>
      <c r="S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3" spans="1:21" x14ac:dyDescent="0.25">
      <c r="A83" s="567" t="s">
        <v>8615</v>
      </c>
      <c r="B83" s="568"/>
      <c r="C83" s="568"/>
      <c r="D83" s="569" t="s">
        <v>492</v>
      </c>
      <c r="E83" s="569" t="s">
        <v>8430</v>
      </c>
      <c r="F83" s="569">
        <v>3</v>
      </c>
      <c r="G83" s="568" t="s">
        <v>1179</v>
      </c>
      <c r="H83" s="568"/>
      <c r="I83" s="570" t="s">
        <v>8616</v>
      </c>
      <c r="J83" s="568" t="s">
        <v>647</v>
      </c>
      <c r="K83" s="571" t="s">
        <v>8401</v>
      </c>
      <c r="L83" s="568" t="s">
        <v>5984</v>
      </c>
      <c r="M83" s="572"/>
      <c r="N83" s="570" t="s">
        <v>8409</v>
      </c>
      <c r="O83" s="303" t="str">
        <f>IF(AllC3_Data[[#This Row],[Door/Yard Number]]=3,"Yard","Door")</f>
        <v>Yard</v>
      </c>
      <c r="P83" s="33">
        <f t="shared" si="2"/>
        <v>50.766666666779201</v>
      </c>
      <c r="Q83" s="3" t="str">
        <f t="shared" si="3"/>
        <v>02/09/2022 11:14 AM</v>
      </c>
      <c r="R83" s="573" t="str">
        <f>IF(AND(AllC3_Data[[#This Row],[Workflow]]="Vendor Trailer",AllC3_Data[[#This Row],[OB Load Type]]="",AllC3_Data[[#This Row],[IB Load Type]]="",AllC3_Data[[#This Row],[Reusable Load Type]]=""),"Empty", HLOOKUP("*",AllC3_Data[[#This Row],[OB Load Type]:[Workflow]],1,FALSE))</f>
        <v>RMCP</v>
      </c>
      <c r="S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 spans="1:21" x14ac:dyDescent="0.25">
      <c r="A84" s="567" t="s">
        <v>8617</v>
      </c>
      <c r="B84" s="568"/>
      <c r="C84" s="568"/>
      <c r="D84" s="569"/>
      <c r="E84" s="569" t="s">
        <v>8461</v>
      </c>
      <c r="F84" s="569">
        <v>3</v>
      </c>
      <c r="G84" s="568" t="s">
        <v>8405</v>
      </c>
      <c r="H84" s="568"/>
      <c r="I84" s="570" t="s">
        <v>8618</v>
      </c>
      <c r="J84" s="568" t="s">
        <v>8202</v>
      </c>
      <c r="K84" s="571" t="s">
        <v>8401</v>
      </c>
      <c r="L84" s="568" t="s">
        <v>5989</v>
      </c>
      <c r="M84" s="572"/>
      <c r="N84" s="570" t="s">
        <v>8409</v>
      </c>
      <c r="O84" s="303" t="str">
        <f>IF(AllC3_Data[[#This Row],[Door/Yard Number]]=3,"Yard","Door")</f>
        <v>Yard</v>
      </c>
      <c r="P84" s="33">
        <f t="shared" si="2"/>
        <v>45.433333333348855</v>
      </c>
      <c r="Q84" s="3" t="str">
        <f t="shared" si="3"/>
        <v>02/09/2022 04:34 PM</v>
      </c>
      <c r="R84" s="573" t="str">
        <f>IF(AND(AllC3_Data[[#This Row],[Workflow]]="Vendor Trailer",AllC3_Data[[#This Row],[OB Load Type]]="",AllC3_Data[[#This Row],[IB Load Type]]="",AllC3_Data[[#This Row],[Reusable Load Type]]=""),"Empty", HLOOKUP("*",AllC3_Data[[#This Row],[OB Load Type]:[Workflow]],1,FALSE))</f>
        <v>Empty</v>
      </c>
      <c r="S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 spans="1:21" x14ac:dyDescent="0.25">
      <c r="A85" s="567" t="s">
        <v>8619</v>
      </c>
      <c r="B85" s="568"/>
      <c r="C85" s="568"/>
      <c r="D85" s="569" t="s">
        <v>275</v>
      </c>
      <c r="E85" s="569" t="s">
        <v>882</v>
      </c>
      <c r="F85" s="569">
        <v>3</v>
      </c>
      <c r="G85" s="568" t="s">
        <v>1215</v>
      </c>
      <c r="H85" s="568"/>
      <c r="I85" s="570" t="s">
        <v>8620</v>
      </c>
      <c r="J85" s="568" t="s">
        <v>8202</v>
      </c>
      <c r="K85" s="571" t="s">
        <v>8401</v>
      </c>
      <c r="L85" s="568" t="s">
        <v>5989</v>
      </c>
      <c r="M85" s="572"/>
      <c r="N85" s="570" t="s">
        <v>8409</v>
      </c>
      <c r="O85" s="303" t="str">
        <f>IF(AllC3_Data[[#This Row],[Door/Yard Number]]=3,"Yard","Door")</f>
        <v>Yard</v>
      </c>
      <c r="P85" s="33">
        <f t="shared" si="2"/>
        <v>42.716666666732635</v>
      </c>
      <c r="Q85" s="3" t="str">
        <f t="shared" si="3"/>
        <v>02/09/2022 07:17 PM</v>
      </c>
      <c r="R85" s="573" t="str">
        <f>IF(AND(AllC3_Data[[#This Row],[Workflow]]="Vendor Trailer",AllC3_Data[[#This Row],[OB Load Type]]="",AllC3_Data[[#This Row],[IB Load Type]]="",AllC3_Data[[#This Row],[Reusable Load Type]]=""),"Empty", HLOOKUP("*",AllC3_Data[[#This Row],[OB Load Type]:[Workflow]],1,FALSE))</f>
        <v>T222</v>
      </c>
      <c r="S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 spans="1:21" x14ac:dyDescent="0.25">
      <c r="A86" s="567" t="s">
        <v>8621</v>
      </c>
      <c r="B86" s="568"/>
      <c r="C86" s="568"/>
      <c r="D86" s="569" t="s">
        <v>496</v>
      </c>
      <c r="E86" s="569" t="s">
        <v>1660</v>
      </c>
      <c r="F86" s="569">
        <v>3</v>
      </c>
      <c r="G86" s="568" t="s">
        <v>1667</v>
      </c>
      <c r="H86" s="568"/>
      <c r="I86" s="570" t="s">
        <v>8622</v>
      </c>
      <c r="J86" s="568" t="s">
        <v>8214</v>
      </c>
      <c r="K86" s="571" t="s">
        <v>8401</v>
      </c>
      <c r="L86" s="568" t="s">
        <v>1658</v>
      </c>
      <c r="M86" s="572" t="s">
        <v>8623</v>
      </c>
      <c r="N86" s="570" t="s">
        <v>8409</v>
      </c>
      <c r="O86" s="303" t="str">
        <f>IF(AllC3_Data[[#This Row],[Door/Yard Number]]=3,"Yard","Door")</f>
        <v>Yard</v>
      </c>
      <c r="P86" s="33">
        <f t="shared" si="2"/>
        <v>40.400000000023283</v>
      </c>
      <c r="Q86" s="3" t="str">
        <f t="shared" si="3"/>
        <v>02/09/2022 09:36 PM</v>
      </c>
      <c r="R86" s="573" t="str">
        <f>IF(AND(AllC3_Data[[#This Row],[Workflow]]="Vendor Trailer",AllC3_Data[[#This Row],[OB Load Type]]="",AllC3_Data[[#This Row],[IB Load Type]]="",AllC3_Data[[#This Row],[Reusable Load Type]]=""),"Empty", HLOOKUP("*",AllC3_Data[[#This Row],[OB Load Type]:[Workflow]],1,FALSE))</f>
        <v>RSAL</v>
      </c>
      <c r="S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 spans="1:21" x14ac:dyDescent="0.25">
      <c r="A87" s="567" t="s">
        <v>8624</v>
      </c>
      <c r="B87" s="568"/>
      <c r="C87" s="568"/>
      <c r="D87" s="569" t="s">
        <v>179</v>
      </c>
      <c r="E87" s="569" t="s">
        <v>8430</v>
      </c>
      <c r="F87" s="569">
        <v>3</v>
      </c>
      <c r="G87" s="568" t="s">
        <v>1179</v>
      </c>
      <c r="H87" s="568"/>
      <c r="I87" s="570" t="s">
        <v>8625</v>
      </c>
      <c r="J87" s="568" t="s">
        <v>8205</v>
      </c>
      <c r="K87" s="571" t="s">
        <v>8401</v>
      </c>
      <c r="L87" s="568" t="s">
        <v>1658</v>
      </c>
      <c r="M87" s="572" t="s">
        <v>8625</v>
      </c>
      <c r="N87" s="570" t="s">
        <v>8409</v>
      </c>
      <c r="O87" s="303" t="str">
        <f>IF(AllC3_Data[[#This Row],[Door/Yard Number]]=3,"Yard","Door")</f>
        <v>Yard</v>
      </c>
      <c r="P87" s="33">
        <f t="shared" si="2"/>
        <v>37.466666666732635</v>
      </c>
      <c r="Q87" s="3" t="str">
        <f t="shared" si="3"/>
        <v>02/10/2022 12:32 AM</v>
      </c>
      <c r="R87" s="573" t="str">
        <f>IF(AND(AllC3_Data[[#This Row],[Workflow]]="Vendor Trailer",AllC3_Data[[#This Row],[OB Load Type]]="",AllC3_Data[[#This Row],[IB Load Type]]="",AllC3_Data[[#This Row],[Reusable Load Type]]=""),"Empty", HLOOKUP("*",AllC3_Data[[#This Row],[OB Load Type]:[Workflow]],1,FALSE))</f>
        <v>PBCY</v>
      </c>
      <c r="S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 spans="1:21" x14ac:dyDescent="0.25">
      <c r="A88" s="567" t="s">
        <v>8626</v>
      </c>
      <c r="B88" s="568"/>
      <c r="C88" s="568"/>
      <c r="D88" s="569" t="s">
        <v>188</v>
      </c>
      <c r="E88" s="569" t="s">
        <v>8430</v>
      </c>
      <c r="F88" s="569">
        <v>3</v>
      </c>
      <c r="G88" s="568" t="s">
        <v>1568</v>
      </c>
      <c r="H88" s="568"/>
      <c r="I88" s="570" t="s">
        <v>8627</v>
      </c>
      <c r="J88" s="568" t="s">
        <v>8212</v>
      </c>
      <c r="K88" s="571" t="s">
        <v>8401</v>
      </c>
      <c r="L88" s="568" t="s">
        <v>1658</v>
      </c>
      <c r="M88" s="572" t="s">
        <v>8628</v>
      </c>
      <c r="N88" s="570" t="s">
        <v>8409</v>
      </c>
      <c r="O88" s="303" t="str">
        <f>IF(AllC3_Data[[#This Row],[Door/Yard Number]]=3,"Yard","Door")</f>
        <v>Yard</v>
      </c>
      <c r="P88" s="33">
        <f t="shared" si="2"/>
        <v>31.700000000128057</v>
      </c>
      <c r="Q88" s="3" t="str">
        <f t="shared" si="3"/>
        <v>02/10/2022 06:18 AM</v>
      </c>
      <c r="R88" s="573" t="str">
        <f>IF(AND(AllC3_Data[[#This Row],[Workflow]]="Vendor Trailer",AllC3_Data[[#This Row],[OB Load Type]]="",AllC3_Data[[#This Row],[IB Load Type]]="",AllC3_Data[[#This Row],[Reusable Load Type]]=""),"Empty", HLOOKUP("*",AllC3_Data[[#This Row],[OB Load Type]:[Workflow]],1,FALSE))</f>
        <v>PURG</v>
      </c>
      <c r="S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 spans="1:21" x14ac:dyDescent="0.25">
      <c r="A89" s="567" t="s">
        <v>8629</v>
      </c>
      <c r="B89" s="568"/>
      <c r="C89" s="568" t="s">
        <v>23</v>
      </c>
      <c r="D89" s="569"/>
      <c r="E89" s="569" t="s">
        <v>897</v>
      </c>
      <c r="F89" s="569">
        <v>3</v>
      </c>
      <c r="G89" s="568" t="s">
        <v>1179</v>
      </c>
      <c r="H89" s="568" t="s">
        <v>8630</v>
      </c>
      <c r="I89" s="570" t="s">
        <v>8631</v>
      </c>
      <c r="J89" s="568" t="s">
        <v>8208</v>
      </c>
      <c r="K89" s="571" t="s">
        <v>8401</v>
      </c>
      <c r="L89" s="568" t="s">
        <v>5982</v>
      </c>
      <c r="M89" s="572" t="s">
        <v>8631</v>
      </c>
      <c r="N89" s="570" t="s">
        <v>8409</v>
      </c>
      <c r="O89" s="303" t="str">
        <f>IF(AllC3_Data[[#This Row],[Door/Yard Number]]=3,"Yard","Door")</f>
        <v>Yard</v>
      </c>
      <c r="P89" s="33">
        <f t="shared" si="2"/>
        <v>26.566666666651145</v>
      </c>
      <c r="Q89" s="3" t="str">
        <f t="shared" si="3"/>
        <v>02/10/2022 11:26 AM</v>
      </c>
      <c r="R89" s="573" t="str">
        <f>IF(AND(AllC3_Data[[#This Row],[Workflow]]="Vendor Trailer",AllC3_Data[[#This Row],[OB Load Type]]="",AllC3_Data[[#This Row],[IB Load Type]]="",AllC3_Data[[#This Row],[Reusable Load Type]]=""),"Empty", HLOOKUP("*",AllC3_Data[[#This Row],[OB Load Type]:[Workflow]],1,FALSE))</f>
        <v>B206</v>
      </c>
      <c r="S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 spans="1:21" x14ac:dyDescent="0.25">
      <c r="A90" s="567" t="s">
        <v>8632</v>
      </c>
      <c r="B90" s="568"/>
      <c r="C90" s="568"/>
      <c r="D90" s="569" t="s">
        <v>492</v>
      </c>
      <c r="E90" s="569" t="s">
        <v>8430</v>
      </c>
      <c r="F90" s="569">
        <v>3</v>
      </c>
      <c r="G90" s="568" t="s">
        <v>1179</v>
      </c>
      <c r="H90" s="568"/>
      <c r="I90" s="570" t="s">
        <v>8633</v>
      </c>
      <c r="J90" s="568" t="s">
        <v>647</v>
      </c>
      <c r="K90" s="571" t="s">
        <v>8401</v>
      </c>
      <c r="L90" s="568" t="s">
        <v>5989</v>
      </c>
      <c r="M90" s="572" t="s">
        <v>8634</v>
      </c>
      <c r="N90" s="570" t="s">
        <v>8409</v>
      </c>
      <c r="O90" s="303" t="str">
        <f>IF(AllC3_Data[[#This Row],[Door/Yard Number]]=3,"Yard","Door")</f>
        <v>Yard</v>
      </c>
      <c r="P90" s="33">
        <f t="shared" si="2"/>
        <v>2242.9500000000698</v>
      </c>
      <c r="Q90" s="3" t="str">
        <f t="shared" si="3"/>
        <v>11/10/2021 03:03 AM</v>
      </c>
      <c r="R90" s="573" t="str">
        <f>IF(AND(AllC3_Data[[#This Row],[Workflow]]="Vendor Trailer",AllC3_Data[[#This Row],[OB Load Type]]="",AllC3_Data[[#This Row],[IB Load Type]]="",AllC3_Data[[#This Row],[Reusable Load Type]]=""),"Empty", HLOOKUP("*",AllC3_Data[[#This Row],[OB Load Type]:[Workflow]],1,FALSE))</f>
        <v>RMCP</v>
      </c>
      <c r="S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 spans="1:21" x14ac:dyDescent="0.25">
      <c r="A91" s="567" t="s">
        <v>8635</v>
      </c>
      <c r="B91" s="568"/>
      <c r="C91" s="568"/>
      <c r="D91" s="569" t="s">
        <v>8392</v>
      </c>
      <c r="E91" s="569" t="s">
        <v>882</v>
      </c>
      <c r="F91" s="569">
        <v>3</v>
      </c>
      <c r="G91" s="568" t="s">
        <v>1179</v>
      </c>
      <c r="H91" s="568"/>
      <c r="I91" s="570" t="s">
        <v>8636</v>
      </c>
      <c r="J91" s="568" t="s">
        <v>8204</v>
      </c>
      <c r="K91" s="571" t="s">
        <v>8401</v>
      </c>
      <c r="L91" s="568" t="s">
        <v>5984</v>
      </c>
      <c r="M91" s="572" t="s">
        <v>8637</v>
      </c>
      <c r="N91" s="570" t="s">
        <v>8409</v>
      </c>
      <c r="O91" s="303" t="str">
        <f>IF(AllC3_Data[[#This Row],[Door/Yard Number]]=3,"Yard","Door")</f>
        <v>Yard</v>
      </c>
      <c r="P91" s="33">
        <f t="shared" si="2"/>
        <v>1517.6166666666395</v>
      </c>
      <c r="Q91" s="3" t="str">
        <f t="shared" si="3"/>
        <v>12/10/2021 08:23 AM</v>
      </c>
      <c r="R91" s="573" t="str">
        <f>IF(AND(AllC3_Data[[#This Row],[Workflow]]="Vendor Trailer",AllC3_Data[[#This Row],[OB Load Type]]="",AllC3_Data[[#This Row],[IB Load Type]]="",AllC3_Data[[#This Row],[Reusable Load Type]]=""),"Empty", HLOOKUP("*",AllC3_Data[[#This Row],[OB Load Type]:[Workflow]],1,FALSE))</f>
        <v>ICQA</v>
      </c>
      <c r="S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92" spans="1:21" x14ac:dyDescent="0.25">
      <c r="A92" s="567" t="s">
        <v>8638</v>
      </c>
      <c r="B92" s="568"/>
      <c r="C92" s="568"/>
      <c r="D92" s="569" t="s">
        <v>492</v>
      </c>
      <c r="E92" s="569" t="s">
        <v>8430</v>
      </c>
      <c r="F92" s="569">
        <v>3</v>
      </c>
      <c r="G92" s="568" t="s">
        <v>1179</v>
      </c>
      <c r="H92" s="568"/>
      <c r="I92" s="570" t="s">
        <v>8639</v>
      </c>
      <c r="J92" s="568" t="s">
        <v>8230</v>
      </c>
      <c r="K92" s="571" t="s">
        <v>8401</v>
      </c>
      <c r="L92" s="568" t="s">
        <v>5982</v>
      </c>
      <c r="M92" s="572"/>
      <c r="N92" s="570" t="s">
        <v>8409</v>
      </c>
      <c r="O92" s="303" t="str">
        <f>IF(AllC3_Data[[#This Row],[Door/Yard Number]]=3,"Yard","Door")</f>
        <v>Yard</v>
      </c>
      <c r="P92" s="33">
        <f t="shared" si="2"/>
        <v>22.683333333407063</v>
      </c>
      <c r="Q92" s="3" t="str">
        <f t="shared" si="3"/>
        <v>02/10/2022 03:19 PM</v>
      </c>
      <c r="R92" s="573" t="str">
        <f>IF(AND(AllC3_Data[[#This Row],[Workflow]]="Vendor Trailer",AllC3_Data[[#This Row],[OB Load Type]]="",AllC3_Data[[#This Row],[IB Load Type]]="",AllC3_Data[[#This Row],[Reusable Load Type]]=""),"Empty", HLOOKUP("*",AllC3_Data[[#This Row],[OB Load Type]:[Workflow]],1,FALSE))</f>
        <v>RMCP</v>
      </c>
      <c r="S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 spans="1:21" x14ac:dyDescent="0.25">
      <c r="A93" s="567" t="s">
        <v>8640</v>
      </c>
      <c r="B93" s="568"/>
      <c r="C93" s="568"/>
      <c r="D93" s="569" t="s">
        <v>857</v>
      </c>
      <c r="E93" s="569" t="s">
        <v>882</v>
      </c>
      <c r="F93" s="569">
        <v>3</v>
      </c>
      <c r="G93" s="568" t="s">
        <v>1179</v>
      </c>
      <c r="H93" s="568" t="s">
        <v>8641</v>
      </c>
      <c r="I93" s="570" t="s">
        <v>8642</v>
      </c>
      <c r="J93" s="568" t="s">
        <v>8210</v>
      </c>
      <c r="K93" s="571" t="s">
        <v>8401</v>
      </c>
      <c r="L93" s="568" t="s">
        <v>5982</v>
      </c>
      <c r="M93" s="572" t="s">
        <v>8643</v>
      </c>
      <c r="N93" s="570" t="s">
        <v>8409</v>
      </c>
      <c r="O93" s="303" t="str">
        <f>IF(AllC3_Data[[#This Row],[Door/Yard Number]]=3,"Yard","Door")</f>
        <v>Yard</v>
      </c>
      <c r="P93" s="33">
        <f t="shared" si="2"/>
        <v>27.400000000081491</v>
      </c>
      <c r="Q93" s="3" t="str">
        <f t="shared" si="3"/>
        <v>02/10/2022 10:36 AM</v>
      </c>
      <c r="R93" s="573" t="str">
        <f>IF(AND(AllC3_Data[[#This Row],[Workflow]]="Vendor Trailer",AllC3_Data[[#This Row],[OB Load Type]]="",AllC3_Data[[#This Row],[IB Load Type]]="",AllC3_Data[[#This Row],[Reusable Load Type]]=""),"Empty", HLOOKUP("*",AllC3_Data[[#This Row],[OB Load Type]:[Workflow]],1,FALSE))</f>
        <v>T217</v>
      </c>
      <c r="S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94" spans="1:21" x14ac:dyDescent="0.25">
      <c r="A94" s="567" t="s">
        <v>8644</v>
      </c>
      <c r="B94" s="568"/>
      <c r="C94" s="568" t="s">
        <v>23</v>
      </c>
      <c r="D94" s="569"/>
      <c r="E94" s="569" t="s">
        <v>897</v>
      </c>
      <c r="F94" s="569">
        <v>3</v>
      </c>
      <c r="G94" s="568" t="s">
        <v>1179</v>
      </c>
      <c r="H94" s="568" t="s">
        <v>8645</v>
      </c>
      <c r="I94" s="570" t="s">
        <v>8646</v>
      </c>
      <c r="J94" s="568" t="s">
        <v>8205</v>
      </c>
      <c r="K94" s="571" t="s">
        <v>8401</v>
      </c>
      <c r="L94" s="568" t="s">
        <v>5982</v>
      </c>
      <c r="M94" s="572" t="s">
        <v>8646</v>
      </c>
      <c r="N94" s="570" t="s">
        <v>8409</v>
      </c>
      <c r="O94" s="303" t="str">
        <f>IF(AllC3_Data[[#This Row],[Door/Yard Number]]=3,"Yard","Door")</f>
        <v>Yard</v>
      </c>
      <c r="P94" s="33">
        <f t="shared" si="2"/>
        <v>18.583333333313931</v>
      </c>
      <c r="Q94" s="3" t="str">
        <f t="shared" si="3"/>
        <v>02/10/2022 07:25 PM</v>
      </c>
      <c r="R94" s="573" t="str">
        <f>IF(AND(AllC3_Data[[#This Row],[Workflow]]="Vendor Trailer",AllC3_Data[[#This Row],[OB Load Type]]="",AllC3_Data[[#This Row],[IB Load Type]]="",AllC3_Data[[#This Row],[Reusable Load Type]]=""),"Empty", HLOOKUP("*",AllC3_Data[[#This Row],[OB Load Type]:[Workflow]],1,FALSE))</f>
        <v>B206</v>
      </c>
      <c r="S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 spans="1:21" x14ac:dyDescent="0.25">
      <c r="A95" s="567" t="s">
        <v>8647</v>
      </c>
      <c r="B95" s="568"/>
      <c r="C95" s="568" t="s">
        <v>23</v>
      </c>
      <c r="D95" s="569"/>
      <c r="E95" s="569" t="s">
        <v>897</v>
      </c>
      <c r="F95" s="569">
        <v>3</v>
      </c>
      <c r="G95" s="568" t="s">
        <v>1179</v>
      </c>
      <c r="H95" s="568" t="s">
        <v>8648</v>
      </c>
      <c r="I95" s="570" t="s">
        <v>8649</v>
      </c>
      <c r="J95" s="568" t="s">
        <v>8205</v>
      </c>
      <c r="K95" s="571" t="s">
        <v>8401</v>
      </c>
      <c r="L95" s="568" t="s">
        <v>5982</v>
      </c>
      <c r="M95" s="572" t="s">
        <v>8649</v>
      </c>
      <c r="N95" s="570" t="s">
        <v>8409</v>
      </c>
      <c r="O95" s="303" t="str">
        <f>IF(AllC3_Data[[#This Row],[Door/Yard Number]]=3,"Yard","Door")</f>
        <v>Yard</v>
      </c>
      <c r="P95" s="33">
        <f t="shared" si="2"/>
        <v>18.216666666674428</v>
      </c>
      <c r="Q95" s="3" t="str">
        <f t="shared" si="3"/>
        <v>02/10/2022 07:47 PM</v>
      </c>
      <c r="R95" s="573" t="str">
        <f>IF(AND(AllC3_Data[[#This Row],[Workflow]]="Vendor Trailer",AllC3_Data[[#This Row],[OB Load Type]]="",AllC3_Data[[#This Row],[IB Load Type]]="",AllC3_Data[[#This Row],[Reusable Load Type]]=""),"Empty", HLOOKUP("*",AllC3_Data[[#This Row],[OB Load Type]:[Workflow]],1,FALSE))</f>
        <v>B206</v>
      </c>
      <c r="S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 spans="1:21" x14ac:dyDescent="0.25">
      <c r="A96" s="567" t="s">
        <v>8650</v>
      </c>
      <c r="B96" s="568"/>
      <c r="C96" s="568"/>
      <c r="D96" s="569" t="s">
        <v>268</v>
      </c>
      <c r="E96" s="569" t="s">
        <v>882</v>
      </c>
      <c r="F96" s="569">
        <v>3</v>
      </c>
      <c r="G96" s="568" t="s">
        <v>1179</v>
      </c>
      <c r="H96" s="568" t="s">
        <v>8651</v>
      </c>
      <c r="I96" s="570" t="s">
        <v>8652</v>
      </c>
      <c r="J96" s="568" t="s">
        <v>8208</v>
      </c>
      <c r="K96" s="571" t="s">
        <v>8401</v>
      </c>
      <c r="L96" s="568" t="s">
        <v>5986</v>
      </c>
      <c r="M96" s="572" t="s">
        <v>8653</v>
      </c>
      <c r="N96" s="570" t="s">
        <v>8409</v>
      </c>
      <c r="O96" s="303" t="str">
        <f>IF(AllC3_Data[[#This Row],[Door/Yard Number]]=3,"Yard","Door")</f>
        <v>Yard</v>
      </c>
      <c r="P96" s="33">
        <f t="shared" si="2"/>
        <v>17.683333333348855</v>
      </c>
      <c r="Q96" s="3" t="str">
        <f t="shared" si="3"/>
        <v>02/10/2022 08:19 PM</v>
      </c>
      <c r="R96" s="573" t="str">
        <f>IF(AND(AllC3_Data[[#This Row],[Workflow]]="Vendor Trailer",AllC3_Data[[#This Row],[OB Load Type]]="",AllC3_Data[[#This Row],[IB Load Type]]="",AllC3_Data[[#This Row],[Reusable Load Type]]=""),"Empty", HLOOKUP("*",AllC3_Data[[#This Row],[OB Load Type]:[Workflow]],1,FALSE))</f>
        <v>T205</v>
      </c>
      <c r="S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 spans="1:21" x14ac:dyDescent="0.25">
      <c r="A97" s="567" t="s">
        <v>8654</v>
      </c>
      <c r="B97" s="568" t="s">
        <v>431</v>
      </c>
      <c r="C97" s="568"/>
      <c r="D97" s="569"/>
      <c r="E97" s="569" t="s">
        <v>1659</v>
      </c>
      <c r="F97" s="569">
        <v>3</v>
      </c>
      <c r="G97" s="568" t="s">
        <v>1179</v>
      </c>
      <c r="H97" s="568"/>
      <c r="I97" s="570" t="s">
        <v>8655</v>
      </c>
      <c r="J97" s="568" t="s">
        <v>8208</v>
      </c>
      <c r="K97" s="571" t="s">
        <v>8401</v>
      </c>
      <c r="L97" s="568" t="s">
        <v>5982</v>
      </c>
      <c r="M97" s="572" t="s">
        <v>8656</v>
      </c>
      <c r="N97" s="570" t="s">
        <v>8409</v>
      </c>
      <c r="O97" s="303" t="str">
        <f>IF(AllC3_Data[[#This Row],[Door/Yard Number]]=3,"Yard","Door")</f>
        <v>Yard</v>
      </c>
      <c r="P97" s="33">
        <f t="shared" si="2"/>
        <v>7.8333333333721384</v>
      </c>
      <c r="Q97" s="3" t="str">
        <f t="shared" si="3"/>
        <v>02/11/2022 06:10 AM</v>
      </c>
      <c r="R97" s="573" t="str">
        <f>IF(AND(AllC3_Data[[#This Row],[Workflow]]="Vendor Trailer",AllC3_Data[[#This Row],[OB Load Type]]="",AllC3_Data[[#This Row],[IB Load Type]]="",AllC3_Data[[#This Row],[Reusable Load Type]]=""),"Empty", HLOOKUP("*",AllC3_Data[[#This Row],[OB Load Type]:[Workflow]],1,FALSE))</f>
        <v>O206</v>
      </c>
      <c r="S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 spans="1:21" x14ac:dyDescent="0.25">
      <c r="A98" s="567" t="s">
        <v>8657</v>
      </c>
      <c r="B98" s="568"/>
      <c r="C98" s="568"/>
      <c r="D98" s="569" t="s">
        <v>496</v>
      </c>
      <c r="E98" s="569" t="s">
        <v>1660</v>
      </c>
      <c r="F98" s="569">
        <v>3</v>
      </c>
      <c r="G98" s="568" t="s">
        <v>1179</v>
      </c>
      <c r="H98" s="568"/>
      <c r="I98" s="570" t="s">
        <v>8658</v>
      </c>
      <c r="J98" s="568" t="s">
        <v>8205</v>
      </c>
      <c r="K98" s="571" t="s">
        <v>8401</v>
      </c>
      <c r="L98" s="568" t="s">
        <v>5986</v>
      </c>
      <c r="M98" s="572" t="s">
        <v>8658</v>
      </c>
      <c r="N98" s="570" t="s">
        <v>8409</v>
      </c>
      <c r="O98" s="303" t="str">
        <f>IF(AllC3_Data[[#This Row],[Door/Yard Number]]=3,"Yard","Door")</f>
        <v>Yard</v>
      </c>
      <c r="P98" s="33">
        <f t="shared" si="2"/>
        <v>15.133333333418705</v>
      </c>
      <c r="Q98" s="3" t="str">
        <f t="shared" si="3"/>
        <v>02/10/2022 10:52 PM</v>
      </c>
      <c r="R98" s="573" t="str">
        <f>IF(AND(AllC3_Data[[#This Row],[Workflow]]="Vendor Trailer",AllC3_Data[[#This Row],[OB Load Type]]="",AllC3_Data[[#This Row],[IB Load Type]]="",AllC3_Data[[#This Row],[Reusable Load Type]]=""),"Empty", HLOOKUP("*",AllC3_Data[[#This Row],[OB Load Type]:[Workflow]],1,FALSE))</f>
        <v>RSAL</v>
      </c>
      <c r="S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 spans="1:21" x14ac:dyDescent="0.25">
      <c r="A99" s="567" t="s">
        <v>8659</v>
      </c>
      <c r="B99" s="568"/>
      <c r="C99" s="568"/>
      <c r="D99" s="569" t="s">
        <v>492</v>
      </c>
      <c r="E99" s="569" t="s">
        <v>8430</v>
      </c>
      <c r="F99" s="569">
        <v>3</v>
      </c>
      <c r="G99" s="568" t="s">
        <v>1179</v>
      </c>
      <c r="H99" s="568"/>
      <c r="I99" s="570" t="s">
        <v>8660</v>
      </c>
      <c r="J99" s="568" t="s">
        <v>8230</v>
      </c>
      <c r="K99" s="571" t="s">
        <v>8401</v>
      </c>
      <c r="L99" s="568" t="s">
        <v>5982</v>
      </c>
      <c r="M99" s="572"/>
      <c r="N99" s="570" t="s">
        <v>8409</v>
      </c>
      <c r="O99" s="303" t="str">
        <f>IF(AllC3_Data[[#This Row],[Door/Yard Number]]=3,"Yard","Door")</f>
        <v>Yard</v>
      </c>
      <c r="P99" s="33">
        <f t="shared" si="2"/>
        <v>13.533333333441988</v>
      </c>
      <c r="Q99" s="3" t="str">
        <f t="shared" si="3"/>
        <v>02/11/2022 12:28 AM</v>
      </c>
      <c r="R99" s="573" t="str">
        <f>IF(AND(AllC3_Data[[#This Row],[Workflow]]="Vendor Trailer",AllC3_Data[[#This Row],[OB Load Type]]="",AllC3_Data[[#This Row],[IB Load Type]]="",AllC3_Data[[#This Row],[Reusable Load Type]]=""),"Empty", HLOOKUP("*",AllC3_Data[[#This Row],[OB Load Type]:[Workflow]],1,FALSE))</f>
        <v>RMCP</v>
      </c>
      <c r="S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 spans="1:21" x14ac:dyDescent="0.25">
      <c r="A100" s="567" t="s">
        <v>8661</v>
      </c>
      <c r="B100" s="568"/>
      <c r="C100" s="568"/>
      <c r="D100" s="569" t="s">
        <v>305</v>
      </c>
      <c r="E100" s="569" t="s">
        <v>882</v>
      </c>
      <c r="F100" s="569">
        <v>3</v>
      </c>
      <c r="G100" s="568" t="s">
        <v>1179</v>
      </c>
      <c r="H100" s="568" t="s">
        <v>8662</v>
      </c>
      <c r="I100" s="570" t="s">
        <v>8663</v>
      </c>
      <c r="J100" s="568" t="s">
        <v>8205</v>
      </c>
      <c r="K100" s="571" t="s">
        <v>8401</v>
      </c>
      <c r="L100" s="568" t="s">
        <v>5989</v>
      </c>
      <c r="M100" s="572" t="s">
        <v>8664</v>
      </c>
      <c r="N100" s="570" t="s">
        <v>8409</v>
      </c>
      <c r="O100" s="303" t="str">
        <f>IF(AllC3_Data[[#This Row],[Door/Yard Number]]=3,"Yard","Door")</f>
        <v>Yard</v>
      </c>
      <c r="P100" s="33">
        <f t="shared" si="2"/>
        <v>12.266666666662786</v>
      </c>
      <c r="Q100" s="3" t="str">
        <f t="shared" si="3"/>
        <v>02/11/2022 01:44 AM</v>
      </c>
      <c r="R100" s="573" t="str">
        <f>IF(AND(AllC3_Data[[#This Row],[Workflow]]="Vendor Trailer",AllC3_Data[[#This Row],[OB Load Type]]="",AllC3_Data[[#This Row],[IB Load Type]]="",AllC3_Data[[#This Row],[Reusable Load Type]]=""),"Empty", HLOOKUP("*",AllC3_Data[[#This Row],[OB Load Type]:[Workflow]],1,FALSE))</f>
        <v>TBKY</v>
      </c>
      <c r="S1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 spans="1:21" x14ac:dyDescent="0.25">
      <c r="A101" s="567" t="s">
        <v>8665</v>
      </c>
      <c r="B101" s="568"/>
      <c r="C101" s="568"/>
      <c r="D101" s="569" t="s">
        <v>268</v>
      </c>
      <c r="E101" s="569" t="s">
        <v>882</v>
      </c>
      <c r="F101" s="569">
        <v>3</v>
      </c>
      <c r="G101" s="568" t="s">
        <v>1179</v>
      </c>
      <c r="H101" s="568"/>
      <c r="I101" s="570" t="s">
        <v>8666</v>
      </c>
      <c r="J101" s="568" t="s">
        <v>8216</v>
      </c>
      <c r="K101" s="571" t="s">
        <v>8401</v>
      </c>
      <c r="L101" s="568" t="s">
        <v>5982</v>
      </c>
      <c r="M101" s="572" t="s">
        <v>8667</v>
      </c>
      <c r="N101" s="570" t="s">
        <v>8409</v>
      </c>
      <c r="O101" s="303" t="str">
        <f>IF(AllC3_Data[[#This Row],[Door/Yard Number]]=3,"Yard","Door")</f>
        <v>Yard</v>
      </c>
      <c r="P101" s="33">
        <f t="shared" si="2"/>
        <v>10.766666666662786</v>
      </c>
      <c r="Q101" s="3" t="str">
        <f t="shared" si="3"/>
        <v>02/11/2022 03:14 AM</v>
      </c>
      <c r="R101" s="573" t="str">
        <f>IF(AND(AllC3_Data[[#This Row],[Workflow]]="Vendor Trailer",AllC3_Data[[#This Row],[OB Load Type]]="",AllC3_Data[[#This Row],[IB Load Type]]="",AllC3_Data[[#This Row],[Reusable Load Type]]=""),"Empty", HLOOKUP("*",AllC3_Data[[#This Row],[OB Load Type]:[Workflow]],1,FALSE))</f>
        <v>T205</v>
      </c>
      <c r="S1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1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 spans="1:21" x14ac:dyDescent="0.25">
      <c r="A102" s="567" t="s">
        <v>8668</v>
      </c>
      <c r="B102" s="568"/>
      <c r="C102" s="568"/>
      <c r="D102" s="569" t="s">
        <v>268</v>
      </c>
      <c r="E102" s="569" t="s">
        <v>882</v>
      </c>
      <c r="F102" s="569">
        <v>3</v>
      </c>
      <c r="G102" s="568" t="s">
        <v>1179</v>
      </c>
      <c r="H102" s="568"/>
      <c r="I102" s="570" t="s">
        <v>8669</v>
      </c>
      <c r="J102" s="568" t="s">
        <v>8208</v>
      </c>
      <c r="K102" s="571" t="s">
        <v>8401</v>
      </c>
      <c r="L102" s="568" t="s">
        <v>5982</v>
      </c>
      <c r="M102" s="572" t="s">
        <v>8670</v>
      </c>
      <c r="N102" s="570" t="s">
        <v>8409</v>
      </c>
      <c r="O102" s="303" t="str">
        <f>IF(AllC3_Data[[#This Row],[Door/Yard Number]]=3,"Yard","Door")</f>
        <v>Yard</v>
      </c>
      <c r="P102" s="33">
        <f t="shared" si="2"/>
        <v>10.733333333395422</v>
      </c>
      <c r="Q102" s="3" t="str">
        <f t="shared" si="3"/>
        <v>02/11/2022 03:16 AM</v>
      </c>
      <c r="R102" s="573" t="str">
        <f>IF(AND(AllC3_Data[[#This Row],[Workflow]]="Vendor Trailer",AllC3_Data[[#This Row],[OB Load Type]]="",AllC3_Data[[#This Row],[IB Load Type]]="",AllC3_Data[[#This Row],[Reusable Load Type]]=""),"Empty", HLOOKUP("*",AllC3_Data[[#This Row],[OB Load Type]:[Workflow]],1,FALSE))</f>
        <v>T205</v>
      </c>
      <c r="S1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1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 spans="1:21" x14ac:dyDescent="0.25">
      <c r="A103" s="567" t="s">
        <v>8671</v>
      </c>
      <c r="B103" s="568" t="s">
        <v>429</v>
      </c>
      <c r="C103" s="568"/>
      <c r="D103" s="569"/>
      <c r="E103" s="569" t="s">
        <v>1659</v>
      </c>
      <c r="F103" s="569">
        <v>3</v>
      </c>
      <c r="G103" s="568" t="s">
        <v>1179</v>
      </c>
      <c r="H103" s="568"/>
      <c r="I103" s="570" t="s">
        <v>8443</v>
      </c>
      <c r="J103" s="568" t="s">
        <v>8208</v>
      </c>
      <c r="K103" s="571" t="s">
        <v>8401</v>
      </c>
      <c r="L103" s="568" t="s">
        <v>1658</v>
      </c>
      <c r="M103" s="572" t="s">
        <v>8672</v>
      </c>
      <c r="N103" s="570" t="s">
        <v>8409</v>
      </c>
      <c r="O103" s="303" t="str">
        <f>IF(AllC3_Data[[#This Row],[Door/Yard Number]]=3,"Yard","Door")</f>
        <v>Yard</v>
      </c>
      <c r="P103" s="33">
        <f t="shared" si="2"/>
        <v>13.850000000093132</v>
      </c>
      <c r="Q103" s="3" t="str">
        <f t="shared" si="3"/>
        <v>02/11/2022 12:09 AM</v>
      </c>
      <c r="R103" s="573" t="str">
        <f>IF(AND(AllC3_Data[[#This Row],[Workflow]]="Vendor Trailer",AllC3_Data[[#This Row],[OB Load Type]]="",AllC3_Data[[#This Row],[IB Load Type]]="",AllC3_Data[[#This Row],[Reusable Load Type]]=""),"Empty", HLOOKUP("*",AllC3_Data[[#This Row],[OB Load Type]:[Workflow]],1,FALSE))</f>
        <v>O205</v>
      </c>
      <c r="S1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 spans="1:21" x14ac:dyDescent="0.25">
      <c r="A104" s="567" t="s">
        <v>8673</v>
      </c>
      <c r="B104" s="568" t="s">
        <v>429</v>
      </c>
      <c r="C104" s="568"/>
      <c r="D104" s="569"/>
      <c r="E104" s="569" t="s">
        <v>1659</v>
      </c>
      <c r="F104" s="569">
        <v>3</v>
      </c>
      <c r="G104" s="568" t="s">
        <v>1179</v>
      </c>
      <c r="H104" s="568"/>
      <c r="I104" s="570" t="s">
        <v>8443</v>
      </c>
      <c r="J104" s="568" t="s">
        <v>8205</v>
      </c>
      <c r="K104" s="571" t="s">
        <v>8401</v>
      </c>
      <c r="L104" s="568" t="s">
        <v>1658</v>
      </c>
      <c r="M104" s="572" t="s">
        <v>8674</v>
      </c>
      <c r="N104" s="570" t="s">
        <v>8409</v>
      </c>
      <c r="O104" s="303" t="str">
        <f>IF(AllC3_Data[[#This Row],[Door/Yard Number]]=3,"Yard","Door")</f>
        <v>Yard</v>
      </c>
      <c r="P104" s="33">
        <f t="shared" si="2"/>
        <v>8.7666666667792015</v>
      </c>
      <c r="Q104" s="3" t="str">
        <f t="shared" si="3"/>
        <v>02/11/2022 05:14 AM</v>
      </c>
      <c r="R104" s="573" t="str">
        <f>IF(AND(AllC3_Data[[#This Row],[Workflow]]="Vendor Trailer",AllC3_Data[[#This Row],[OB Load Type]]="",AllC3_Data[[#This Row],[IB Load Type]]="",AllC3_Data[[#This Row],[Reusable Load Type]]=""),"Empty", HLOOKUP("*",AllC3_Data[[#This Row],[OB Load Type]:[Workflow]],1,FALSE))</f>
        <v>O205</v>
      </c>
      <c r="S1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 spans="1:21" x14ac:dyDescent="0.25">
      <c r="A105" s="567" t="s">
        <v>8675</v>
      </c>
      <c r="B105" s="568" t="s">
        <v>429</v>
      </c>
      <c r="C105" s="568"/>
      <c r="D105" s="569"/>
      <c r="E105" s="569" t="s">
        <v>1659</v>
      </c>
      <c r="F105" s="569">
        <v>3</v>
      </c>
      <c r="G105" s="568" t="s">
        <v>1179</v>
      </c>
      <c r="H105" s="568"/>
      <c r="I105" s="570" t="s">
        <v>8447</v>
      </c>
      <c r="J105" s="568" t="s">
        <v>8205</v>
      </c>
      <c r="K105" s="571" t="s">
        <v>8401</v>
      </c>
      <c r="L105" s="568" t="s">
        <v>1658</v>
      </c>
      <c r="M105" s="572" t="s">
        <v>8676</v>
      </c>
      <c r="N105" s="570" t="s">
        <v>8409</v>
      </c>
      <c r="O105" s="303" t="str">
        <f>IF(AllC3_Data[[#This Row],[Door/Yard Number]]=3,"Yard","Door")</f>
        <v>Yard</v>
      </c>
      <c r="P105" s="33">
        <f t="shared" si="2"/>
        <v>8.2833333334419876</v>
      </c>
      <c r="Q105" s="3" t="str">
        <f t="shared" si="3"/>
        <v>02/11/2022 05:43 AM</v>
      </c>
      <c r="R105" s="573" t="str">
        <f>IF(AND(AllC3_Data[[#This Row],[Workflow]]="Vendor Trailer",AllC3_Data[[#This Row],[OB Load Type]]="",AllC3_Data[[#This Row],[IB Load Type]]="",AllC3_Data[[#This Row],[Reusable Load Type]]=""),"Empty", HLOOKUP("*",AllC3_Data[[#This Row],[OB Load Type]:[Workflow]],1,FALSE))</f>
        <v>O205</v>
      </c>
      <c r="S1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 spans="1:21" x14ac:dyDescent="0.25">
      <c r="A106" s="567" t="s">
        <v>8677</v>
      </c>
      <c r="B106" s="568" t="s">
        <v>429</v>
      </c>
      <c r="C106" s="568"/>
      <c r="D106" s="569"/>
      <c r="E106" s="569" t="s">
        <v>1659</v>
      </c>
      <c r="F106" s="569">
        <v>3</v>
      </c>
      <c r="G106" s="568" t="s">
        <v>1179</v>
      </c>
      <c r="H106" s="568"/>
      <c r="I106" s="570" t="s">
        <v>8447</v>
      </c>
      <c r="J106" s="568" t="s">
        <v>8205</v>
      </c>
      <c r="K106" s="571" t="s">
        <v>8401</v>
      </c>
      <c r="L106" s="568" t="s">
        <v>1658</v>
      </c>
      <c r="M106" s="572" t="s">
        <v>8678</v>
      </c>
      <c r="N106" s="570" t="s">
        <v>8409</v>
      </c>
      <c r="O106" s="303" t="str">
        <f>IF(AllC3_Data[[#This Row],[Door/Yard Number]]=3,"Yard","Door")</f>
        <v>Yard</v>
      </c>
      <c r="P106" s="33">
        <f t="shared" si="2"/>
        <v>8.2833333334419876</v>
      </c>
      <c r="Q106" s="3" t="str">
        <f t="shared" si="3"/>
        <v>02/11/2022 05:43 AM</v>
      </c>
      <c r="R106" s="573" t="str">
        <f>IF(AND(AllC3_Data[[#This Row],[Workflow]]="Vendor Trailer",AllC3_Data[[#This Row],[OB Load Type]]="",AllC3_Data[[#This Row],[IB Load Type]]="",AllC3_Data[[#This Row],[Reusable Load Type]]=""),"Empty", HLOOKUP("*",AllC3_Data[[#This Row],[OB Load Type]:[Workflow]],1,FALSE))</f>
        <v>O205</v>
      </c>
      <c r="S1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 spans="1:21" x14ac:dyDescent="0.25">
      <c r="A107" s="567" t="s">
        <v>8679</v>
      </c>
      <c r="B107" s="568" t="s">
        <v>429</v>
      </c>
      <c r="C107" s="568"/>
      <c r="D107" s="569"/>
      <c r="E107" s="569" t="s">
        <v>1659</v>
      </c>
      <c r="F107" s="569">
        <v>3</v>
      </c>
      <c r="G107" s="568" t="s">
        <v>1179</v>
      </c>
      <c r="H107" s="568"/>
      <c r="I107" s="570" t="s">
        <v>8447</v>
      </c>
      <c r="J107" s="568" t="s">
        <v>8208</v>
      </c>
      <c r="K107" s="571" t="s">
        <v>8401</v>
      </c>
      <c r="L107" s="568" t="s">
        <v>1658</v>
      </c>
      <c r="M107" s="572" t="s">
        <v>8680</v>
      </c>
      <c r="N107" s="570" t="s">
        <v>8409</v>
      </c>
      <c r="O107" s="303" t="str">
        <f>IF(AllC3_Data[[#This Row],[Door/Yard Number]]=3,"Yard","Door")</f>
        <v>Yard</v>
      </c>
      <c r="P107" s="33">
        <f t="shared" si="2"/>
        <v>8.2833333334419876</v>
      </c>
      <c r="Q107" s="3" t="str">
        <f t="shared" si="3"/>
        <v>02/11/2022 05:43 AM</v>
      </c>
      <c r="R107" s="573" t="str">
        <f>IF(AND(AllC3_Data[[#This Row],[Workflow]]="Vendor Trailer",AllC3_Data[[#This Row],[OB Load Type]]="",AllC3_Data[[#This Row],[IB Load Type]]="",AllC3_Data[[#This Row],[Reusable Load Type]]=""),"Empty", HLOOKUP("*",AllC3_Data[[#This Row],[OB Load Type]:[Workflow]],1,FALSE))</f>
        <v>O205</v>
      </c>
      <c r="S1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 spans="1:21" x14ac:dyDescent="0.25">
      <c r="A108" s="567" t="s">
        <v>8681</v>
      </c>
      <c r="B108" s="568" t="s">
        <v>429</v>
      </c>
      <c r="C108" s="568"/>
      <c r="D108" s="569"/>
      <c r="E108" s="569" t="s">
        <v>1659</v>
      </c>
      <c r="F108" s="569">
        <v>3</v>
      </c>
      <c r="G108" s="568" t="s">
        <v>1179</v>
      </c>
      <c r="H108" s="568"/>
      <c r="I108" s="570" t="s">
        <v>8447</v>
      </c>
      <c r="J108" s="568" t="s">
        <v>8205</v>
      </c>
      <c r="K108" s="571" t="s">
        <v>8401</v>
      </c>
      <c r="L108" s="568" t="s">
        <v>1658</v>
      </c>
      <c r="M108" s="572" t="s">
        <v>8682</v>
      </c>
      <c r="N108" s="570" t="s">
        <v>8409</v>
      </c>
      <c r="O108" s="303" t="str">
        <f>IF(AllC3_Data[[#This Row],[Door/Yard Number]]=3,"Yard","Door")</f>
        <v>Yard</v>
      </c>
      <c r="P108" s="33">
        <f t="shared" si="2"/>
        <v>8.2833333334419876</v>
      </c>
      <c r="Q108" s="3" t="str">
        <f t="shared" si="3"/>
        <v>02/11/2022 05:43 AM</v>
      </c>
      <c r="R108" s="573" t="str">
        <f>IF(AND(AllC3_Data[[#This Row],[Workflow]]="Vendor Trailer",AllC3_Data[[#This Row],[OB Load Type]]="",AllC3_Data[[#This Row],[IB Load Type]]="",AllC3_Data[[#This Row],[Reusable Load Type]]=""),"Empty", HLOOKUP("*",AllC3_Data[[#This Row],[OB Load Type]:[Workflow]],1,FALSE))</f>
        <v>O205</v>
      </c>
      <c r="S1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 spans="1:21" x14ac:dyDescent="0.25">
      <c r="A109" s="567" t="s">
        <v>8683</v>
      </c>
      <c r="B109" s="568"/>
      <c r="C109" s="568"/>
      <c r="D109" s="569" t="s">
        <v>310</v>
      </c>
      <c r="E109" s="569" t="s">
        <v>882</v>
      </c>
      <c r="F109" s="569">
        <v>3</v>
      </c>
      <c r="G109" s="568" t="s">
        <v>1179</v>
      </c>
      <c r="H109" s="568"/>
      <c r="I109" s="570" t="s">
        <v>8684</v>
      </c>
      <c r="J109" s="568" t="s">
        <v>8205</v>
      </c>
      <c r="K109" s="571" t="s">
        <v>8401</v>
      </c>
      <c r="L109" s="568" t="s">
        <v>5982</v>
      </c>
      <c r="M109" s="572" t="s">
        <v>8685</v>
      </c>
      <c r="N109" s="570" t="s">
        <v>8409</v>
      </c>
      <c r="O109" s="303" t="str">
        <f>IF(AllC3_Data[[#This Row],[Door/Yard Number]]=3,"Yard","Door")</f>
        <v>Yard</v>
      </c>
      <c r="P109" s="33">
        <f t="shared" si="2"/>
        <v>7.78333333338378</v>
      </c>
      <c r="Q109" s="3" t="str">
        <f t="shared" si="3"/>
        <v>02/11/2022 06:13 AM</v>
      </c>
      <c r="R109" s="573" t="str">
        <f>IF(AND(AllC3_Data[[#This Row],[Workflow]]="Vendor Trailer",AllC3_Data[[#This Row],[OB Load Type]]="",AllC3_Data[[#This Row],[IB Load Type]]="",AllC3_Data[[#This Row],[Reusable Load Type]]=""),"Empty", HLOOKUP("*",AllC3_Data[[#This Row],[OB Load Type]:[Workflow]],1,FALSE))</f>
        <v>TICM</v>
      </c>
      <c r="S1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 spans="1:21" x14ac:dyDescent="0.25">
      <c r="A110" s="567" t="s">
        <v>8686</v>
      </c>
      <c r="B110" s="568"/>
      <c r="C110" s="568"/>
      <c r="D110" s="569" t="s">
        <v>496</v>
      </c>
      <c r="E110" s="569" t="s">
        <v>1660</v>
      </c>
      <c r="F110" s="569">
        <v>3</v>
      </c>
      <c r="G110" s="568" t="s">
        <v>1179</v>
      </c>
      <c r="H110" s="568"/>
      <c r="I110" s="570" t="s">
        <v>8687</v>
      </c>
      <c r="J110" s="568" t="s">
        <v>8205</v>
      </c>
      <c r="K110" s="571" t="s">
        <v>8401</v>
      </c>
      <c r="L110" s="568" t="s">
        <v>5982</v>
      </c>
      <c r="M110" s="572" t="s">
        <v>8687</v>
      </c>
      <c r="N110" s="570" t="s">
        <v>8409</v>
      </c>
      <c r="O110" s="303" t="str">
        <f>IF(AllC3_Data[[#This Row],[Door/Yard Number]]=3,"Yard","Door")</f>
        <v>Yard</v>
      </c>
      <c r="P110" s="33">
        <f t="shared" si="2"/>
        <v>7.7500000001164153</v>
      </c>
      <c r="Q110" s="3" t="str">
        <f t="shared" si="3"/>
        <v>02/11/2022 06:15 AM</v>
      </c>
      <c r="R110" s="573" t="str">
        <f>IF(AND(AllC3_Data[[#This Row],[Workflow]]="Vendor Trailer",AllC3_Data[[#This Row],[OB Load Type]]="",AllC3_Data[[#This Row],[IB Load Type]]="",AllC3_Data[[#This Row],[Reusable Load Type]]=""),"Empty", HLOOKUP("*",AllC3_Data[[#This Row],[OB Load Type]:[Workflow]],1,FALSE))</f>
        <v>RSAL</v>
      </c>
      <c r="S1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 spans="1:21" x14ac:dyDescent="0.25">
      <c r="A111" s="567" t="s">
        <v>8688</v>
      </c>
      <c r="B111" s="568"/>
      <c r="C111" s="568"/>
      <c r="D111" s="569" t="s">
        <v>8689</v>
      </c>
      <c r="E111" s="569" t="s">
        <v>8430</v>
      </c>
      <c r="F111" s="569">
        <v>3</v>
      </c>
      <c r="G111" s="568" t="s">
        <v>1179</v>
      </c>
      <c r="H111" s="568"/>
      <c r="I111" s="570" t="s">
        <v>8690</v>
      </c>
      <c r="J111" s="568" t="s">
        <v>8210</v>
      </c>
      <c r="K111" s="571" t="s">
        <v>8401</v>
      </c>
      <c r="L111" s="568" t="s">
        <v>1658</v>
      </c>
      <c r="M111" s="572" t="s">
        <v>8691</v>
      </c>
      <c r="N111" s="570" t="s">
        <v>8409</v>
      </c>
      <c r="O111" s="303" t="str">
        <f>IF(AllC3_Data[[#This Row],[Door/Yard Number]]=3,"Yard","Door")</f>
        <v>Yard</v>
      </c>
      <c r="P111" s="33">
        <f t="shared" si="2"/>
        <v>6.8166666667093523</v>
      </c>
      <c r="Q111" s="3" t="str">
        <f t="shared" si="3"/>
        <v>02/11/2022 07:11 AM</v>
      </c>
      <c r="R111" s="573" t="str">
        <f>IF(AND(AllC3_Data[[#This Row],[Workflow]]="Vendor Trailer",AllC3_Data[[#This Row],[OB Load Type]]="",AllC3_Data[[#This Row],[IB Load Type]]="",AllC3_Data[[#This Row],[Reusable Load Type]]=""),"Empty", HLOOKUP("*",AllC3_Data[[#This Row],[OB Load Type]:[Workflow]],1,FALSE))</f>
        <v>TDON</v>
      </c>
      <c r="S1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12" spans="1:21" x14ac:dyDescent="0.25">
      <c r="A112" s="567" t="s">
        <v>8692</v>
      </c>
      <c r="B112" s="568"/>
      <c r="C112" s="568"/>
      <c r="D112" s="569" t="s">
        <v>496</v>
      </c>
      <c r="E112" s="569" t="s">
        <v>1660</v>
      </c>
      <c r="F112" s="569">
        <v>3</v>
      </c>
      <c r="G112" s="568" t="s">
        <v>1179</v>
      </c>
      <c r="H112" s="568"/>
      <c r="I112" s="570" t="s">
        <v>8693</v>
      </c>
      <c r="J112" s="568" t="s">
        <v>8205</v>
      </c>
      <c r="K112" s="571" t="s">
        <v>8401</v>
      </c>
      <c r="L112" s="568" t="s">
        <v>5982</v>
      </c>
      <c r="M112" s="572" t="s">
        <v>8693</v>
      </c>
      <c r="N112" s="570" t="s">
        <v>8409</v>
      </c>
      <c r="O112" s="303" t="str">
        <f>IF(AllC3_Data[[#This Row],[Door/Yard Number]]=3,"Yard","Door")</f>
        <v>Yard</v>
      </c>
      <c r="P112" s="33">
        <f t="shared" si="2"/>
        <v>6.0833333334303461</v>
      </c>
      <c r="Q112" s="3" t="str">
        <f t="shared" si="3"/>
        <v>02/11/2022 07:55 AM</v>
      </c>
      <c r="R112" s="573" t="str">
        <f>IF(AND(AllC3_Data[[#This Row],[Workflow]]="Vendor Trailer",AllC3_Data[[#This Row],[OB Load Type]]="",AllC3_Data[[#This Row],[IB Load Type]]="",AllC3_Data[[#This Row],[Reusable Load Type]]=""),"Empty", HLOOKUP("*",AllC3_Data[[#This Row],[OB Load Type]:[Workflow]],1,FALSE))</f>
        <v>RSAL</v>
      </c>
      <c r="S1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 spans="1:21" x14ac:dyDescent="0.25">
      <c r="A113" s="567" t="s">
        <v>8694</v>
      </c>
      <c r="B113" s="568"/>
      <c r="C113" s="568"/>
      <c r="D113" s="569"/>
      <c r="E113" s="569" t="s">
        <v>1657</v>
      </c>
      <c r="F113" s="569">
        <v>3</v>
      </c>
      <c r="G113" s="568" t="s">
        <v>1568</v>
      </c>
      <c r="H113" s="568"/>
      <c r="I113" s="570" t="s">
        <v>8695</v>
      </c>
      <c r="J113" s="568" t="s">
        <v>8212</v>
      </c>
      <c r="K113" s="571" t="s">
        <v>8401</v>
      </c>
      <c r="L113" s="568" t="s">
        <v>5986</v>
      </c>
      <c r="M113" s="572" t="s">
        <v>8696</v>
      </c>
      <c r="N113" s="570" t="s">
        <v>8409</v>
      </c>
      <c r="O113" s="303" t="str">
        <f>IF(AllC3_Data[[#This Row],[Door/Yard Number]]=3,"Yard","Door")</f>
        <v>Yard</v>
      </c>
      <c r="P113" s="33">
        <f t="shared" si="2"/>
        <v>6.0333333334419876</v>
      </c>
      <c r="Q113" s="3" t="str">
        <f t="shared" si="3"/>
        <v>02/11/2022 07:58 AM</v>
      </c>
      <c r="R113" s="573" t="str">
        <f>IF(AND(AllC3_Data[[#This Row],[Workflow]]="Vendor Trailer",AllC3_Data[[#This Row],[OB Load Type]]="",AllC3_Data[[#This Row],[IB Load Type]]="",AllC3_Data[[#This Row],[Reusable Load Type]]=""),"Empty", HLOOKUP("*",AllC3_Data[[#This Row],[OB Load Type]:[Workflow]],1,FALSE))</f>
        <v>Empty</v>
      </c>
      <c r="S1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 spans="1:21" x14ac:dyDescent="0.25">
      <c r="A114" s="567" t="s">
        <v>8697</v>
      </c>
      <c r="B114" s="568"/>
      <c r="C114" s="568"/>
      <c r="D114" s="569"/>
      <c r="E114" s="569" t="s">
        <v>1657</v>
      </c>
      <c r="F114" s="569">
        <v>3</v>
      </c>
      <c r="G114" s="568" t="s">
        <v>1179</v>
      </c>
      <c r="H114" s="568"/>
      <c r="I114" s="570" t="s">
        <v>8698</v>
      </c>
      <c r="J114" s="568" t="s">
        <v>8205</v>
      </c>
      <c r="K114" s="571" t="s">
        <v>8401</v>
      </c>
      <c r="L114" s="568" t="s">
        <v>1658</v>
      </c>
      <c r="M114" s="572" t="s">
        <v>8698</v>
      </c>
      <c r="N114" s="570" t="s">
        <v>8409</v>
      </c>
      <c r="O114" s="303" t="str">
        <f>IF(AllC3_Data[[#This Row],[Door/Yard Number]]=3,"Yard","Door")</f>
        <v>Yard</v>
      </c>
      <c r="P114" s="33">
        <f t="shared" si="2"/>
        <v>5.6500000000814907</v>
      </c>
      <c r="Q114" s="3" t="str">
        <f t="shared" si="3"/>
        <v>02/11/2022 08:21 AM</v>
      </c>
      <c r="R114" s="573" t="str">
        <f>IF(AND(AllC3_Data[[#This Row],[Workflow]]="Vendor Trailer",AllC3_Data[[#This Row],[OB Load Type]]="",AllC3_Data[[#This Row],[IB Load Type]]="",AllC3_Data[[#This Row],[Reusable Load Type]]=""),"Empty", HLOOKUP("*",AllC3_Data[[#This Row],[OB Load Type]:[Workflow]],1,FALSE))</f>
        <v>Empty</v>
      </c>
      <c r="S1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 spans="1:21" x14ac:dyDescent="0.25">
      <c r="A115" s="567" t="s">
        <v>8699</v>
      </c>
      <c r="B115" s="568"/>
      <c r="C115" s="568"/>
      <c r="D115" s="569" t="s">
        <v>496</v>
      </c>
      <c r="E115" s="569" t="s">
        <v>1660</v>
      </c>
      <c r="F115" s="569">
        <v>3</v>
      </c>
      <c r="G115" s="568" t="s">
        <v>1179</v>
      </c>
      <c r="H115" s="568"/>
      <c r="I115" s="570" t="s">
        <v>8700</v>
      </c>
      <c r="J115" s="568" t="s">
        <v>8216</v>
      </c>
      <c r="K115" s="571" t="s">
        <v>8401</v>
      </c>
      <c r="L115" s="568" t="s">
        <v>5982</v>
      </c>
      <c r="M115" s="572" t="s">
        <v>8700</v>
      </c>
      <c r="N115" s="570" t="s">
        <v>8409</v>
      </c>
      <c r="O115" s="303" t="str">
        <f>IF(AllC3_Data[[#This Row],[Door/Yard Number]]=3,"Yard","Door")</f>
        <v>Yard</v>
      </c>
      <c r="P115" s="33">
        <f t="shared" si="2"/>
        <v>4.7666666666627862</v>
      </c>
      <c r="Q115" s="3" t="str">
        <f t="shared" si="3"/>
        <v>02/11/2022 09:14 AM</v>
      </c>
      <c r="R115" s="573" t="str">
        <f>IF(AND(AllC3_Data[[#This Row],[Workflow]]="Vendor Trailer",AllC3_Data[[#This Row],[OB Load Type]]="",AllC3_Data[[#This Row],[IB Load Type]]="",AllC3_Data[[#This Row],[Reusable Load Type]]=""),"Empty", HLOOKUP("*",AllC3_Data[[#This Row],[OB Load Type]:[Workflow]],1,FALSE))</f>
        <v>RSAL</v>
      </c>
      <c r="S1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 spans="1:21" x14ac:dyDescent="0.25">
      <c r="A116" s="567" t="s">
        <v>8701</v>
      </c>
      <c r="B116" s="568"/>
      <c r="C116" s="568"/>
      <c r="D116" s="569" t="s">
        <v>182</v>
      </c>
      <c r="E116" s="569" t="s">
        <v>8430</v>
      </c>
      <c r="F116" s="569">
        <v>3</v>
      </c>
      <c r="G116" s="568" t="s">
        <v>1179</v>
      </c>
      <c r="H116" s="568"/>
      <c r="I116" s="570" t="s">
        <v>8702</v>
      </c>
      <c r="J116" s="568" t="s">
        <v>8205</v>
      </c>
      <c r="K116" s="571" t="s">
        <v>8589</v>
      </c>
      <c r="L116" s="568" t="s">
        <v>5982</v>
      </c>
      <c r="M116" s="572" t="s">
        <v>8702</v>
      </c>
      <c r="N116" s="570" t="s">
        <v>8409</v>
      </c>
      <c r="O116" s="303" t="str">
        <f>IF(AllC3_Data[[#This Row],[Door/Yard Number]]=3,"Yard","Door")</f>
        <v>Yard</v>
      </c>
      <c r="P116" s="33">
        <f t="shared" si="2"/>
        <v>3.8166666667093523</v>
      </c>
      <c r="Q116" s="3" t="str">
        <f t="shared" si="3"/>
        <v>02/11/2022 10:11 AM</v>
      </c>
      <c r="R116" s="573" t="str">
        <f>IF(AND(AllC3_Data[[#This Row],[Workflow]]="Vendor Trailer",AllC3_Data[[#This Row],[OB Load Type]]="",AllC3_Data[[#This Row],[IB Load Type]]="",AllC3_Data[[#This Row],[Reusable Load Type]]=""),"Empty", HLOOKUP("*",AllC3_Data[[#This Row],[OB Load Type]:[Workflow]],1,FALSE))</f>
        <v>PMIX</v>
      </c>
      <c r="S1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 spans="1:21" x14ac:dyDescent="0.25">
      <c r="A117" s="567" t="s">
        <v>8703</v>
      </c>
      <c r="B117" s="568"/>
      <c r="C117" s="568"/>
      <c r="D117" s="569" t="s">
        <v>496</v>
      </c>
      <c r="E117" s="569" t="s">
        <v>1660</v>
      </c>
      <c r="F117" s="569">
        <v>3</v>
      </c>
      <c r="G117" s="568" t="s">
        <v>1179</v>
      </c>
      <c r="H117" s="568"/>
      <c r="I117" s="570" t="s">
        <v>8704</v>
      </c>
      <c r="J117" s="568" t="s">
        <v>8208</v>
      </c>
      <c r="K117" s="571" t="s">
        <v>8401</v>
      </c>
      <c r="L117" s="568" t="s">
        <v>5982</v>
      </c>
      <c r="M117" s="572" t="s">
        <v>8704</v>
      </c>
      <c r="N117" s="570" t="s">
        <v>8409</v>
      </c>
      <c r="O117" s="303" t="str">
        <f>IF(AllC3_Data[[#This Row],[Door/Yard Number]]=3,"Yard","Door")</f>
        <v>Yard</v>
      </c>
      <c r="P117" s="33">
        <f t="shared" si="2"/>
        <v>3.7000000000116415</v>
      </c>
      <c r="Q117" s="3" t="str">
        <f t="shared" si="3"/>
        <v>02/11/2022 10:18 AM</v>
      </c>
      <c r="R117" s="573" t="str">
        <f>IF(AND(AllC3_Data[[#This Row],[Workflow]]="Vendor Trailer",AllC3_Data[[#This Row],[OB Load Type]]="",AllC3_Data[[#This Row],[IB Load Type]]="",AllC3_Data[[#This Row],[Reusable Load Type]]=""),"Empty", HLOOKUP("*",AllC3_Data[[#This Row],[OB Load Type]:[Workflow]],1,FALSE))</f>
        <v>RSAL</v>
      </c>
      <c r="S1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 spans="1:21" x14ac:dyDescent="0.25">
      <c r="A118" s="567" t="s">
        <v>8705</v>
      </c>
      <c r="B118" s="568"/>
      <c r="C118" s="568"/>
      <c r="D118" s="569" t="s">
        <v>496</v>
      </c>
      <c r="E118" s="569" t="s">
        <v>1660</v>
      </c>
      <c r="F118" s="569">
        <v>3</v>
      </c>
      <c r="G118" s="568" t="s">
        <v>1179</v>
      </c>
      <c r="H118" s="568"/>
      <c r="I118" s="570" t="s">
        <v>8706</v>
      </c>
      <c r="J118" s="568" t="s">
        <v>8205</v>
      </c>
      <c r="K118" s="571" t="s">
        <v>8401</v>
      </c>
      <c r="L118" s="568" t="s">
        <v>5982</v>
      </c>
      <c r="M118" s="572" t="s">
        <v>8706</v>
      </c>
      <c r="N118" s="570" t="s">
        <v>8409</v>
      </c>
      <c r="O118" s="303" t="str">
        <f>IF(AllC3_Data[[#This Row],[Door/Yard Number]]=3,"Yard","Door")</f>
        <v>Yard</v>
      </c>
      <c r="P118" s="33">
        <f t="shared" si="2"/>
        <v>3.5333333333255723</v>
      </c>
      <c r="Q118" s="3" t="str">
        <f t="shared" si="3"/>
        <v>02/11/2022 10:28 AM</v>
      </c>
      <c r="R118" s="573" t="str">
        <f>IF(AND(AllC3_Data[[#This Row],[Workflow]]="Vendor Trailer",AllC3_Data[[#This Row],[OB Load Type]]="",AllC3_Data[[#This Row],[IB Load Type]]="",AllC3_Data[[#This Row],[Reusable Load Type]]=""),"Empty", HLOOKUP("*",AllC3_Data[[#This Row],[OB Load Type]:[Workflow]],1,FALSE))</f>
        <v>RSAL</v>
      </c>
      <c r="S1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 spans="1:21" x14ac:dyDescent="0.25">
      <c r="A119" s="567" t="s">
        <v>8707</v>
      </c>
      <c r="B119" s="568"/>
      <c r="C119" s="568"/>
      <c r="D119" s="569"/>
      <c r="E119" s="569" t="s">
        <v>8461</v>
      </c>
      <c r="F119" s="569">
        <v>3</v>
      </c>
      <c r="G119" s="568" t="s">
        <v>8556</v>
      </c>
      <c r="H119" s="568"/>
      <c r="I119" s="570" t="s">
        <v>8708</v>
      </c>
      <c r="J119" s="568" t="s">
        <v>8202</v>
      </c>
      <c r="K119" s="571" t="s">
        <v>8401</v>
      </c>
      <c r="L119" s="568" t="s">
        <v>5982</v>
      </c>
      <c r="M119" s="572" t="s">
        <v>8709</v>
      </c>
      <c r="N119" s="570" t="s">
        <v>8409</v>
      </c>
      <c r="O119" s="303" t="str">
        <f>IF(AllC3_Data[[#This Row],[Door/Yard Number]]=3,"Yard","Door")</f>
        <v>Yard</v>
      </c>
      <c r="P119" s="33">
        <f t="shared" si="2"/>
        <v>3.4000000000814907</v>
      </c>
      <c r="Q119" s="3" t="str">
        <f t="shared" si="3"/>
        <v>02/11/2022 10:36 AM</v>
      </c>
      <c r="R119" s="573" t="str">
        <f>IF(AND(AllC3_Data[[#This Row],[Workflow]]="Vendor Trailer",AllC3_Data[[#This Row],[OB Load Type]]="",AllC3_Data[[#This Row],[IB Load Type]]="",AllC3_Data[[#This Row],[Reusable Load Type]]=""),"Empty", HLOOKUP("*",AllC3_Data[[#This Row],[OB Load Type]:[Workflow]],1,FALSE))</f>
        <v>Empty</v>
      </c>
      <c r="S1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 spans="1:21" x14ac:dyDescent="0.25">
      <c r="A120" s="567" t="s">
        <v>8710</v>
      </c>
      <c r="B120" s="568"/>
      <c r="C120" s="568"/>
      <c r="D120" s="569"/>
      <c r="E120" s="569" t="s">
        <v>1562</v>
      </c>
      <c r="F120" s="569">
        <v>3</v>
      </c>
      <c r="G120" s="568" t="s">
        <v>1179</v>
      </c>
      <c r="H120" s="568"/>
      <c r="I120" s="570" t="s">
        <v>8711</v>
      </c>
      <c r="J120" s="568" t="s">
        <v>8204</v>
      </c>
      <c r="K120" s="571" t="s">
        <v>8401</v>
      </c>
      <c r="L120" s="568" t="s">
        <v>5982</v>
      </c>
      <c r="M120" s="572"/>
      <c r="N120" s="570" t="s">
        <v>8409</v>
      </c>
      <c r="O120" s="303" t="str">
        <f>IF(AllC3_Data[[#This Row],[Door/Yard Number]]=3,"Yard","Door")</f>
        <v>Yard</v>
      </c>
      <c r="P120" s="33">
        <f t="shared" si="2"/>
        <v>3.3833333333604969</v>
      </c>
      <c r="Q120" s="3" t="str">
        <f t="shared" si="3"/>
        <v>02/11/2022 10:37 AM</v>
      </c>
      <c r="R120" s="573" t="str">
        <f>IF(AND(AllC3_Data[[#This Row],[Workflow]]="Vendor Trailer",AllC3_Data[[#This Row],[OB Load Type]]="",AllC3_Data[[#This Row],[IB Load Type]]="",AllC3_Data[[#This Row],[Reusable Load Type]]=""),"Empty", HLOOKUP("*",AllC3_Data[[#This Row],[OB Load Type]:[Workflow]],1,FALSE))</f>
        <v>Unknown</v>
      </c>
      <c r="S1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21" spans="1:21" x14ac:dyDescent="0.25">
      <c r="A121" s="567" t="s">
        <v>8712</v>
      </c>
      <c r="B121" s="568"/>
      <c r="C121" s="568"/>
      <c r="D121" s="569"/>
      <c r="E121" s="569" t="s">
        <v>1562</v>
      </c>
      <c r="F121" s="569">
        <v>3</v>
      </c>
      <c r="G121" s="568" t="s">
        <v>1179</v>
      </c>
      <c r="H121" s="568"/>
      <c r="I121" s="570" t="s">
        <v>8713</v>
      </c>
      <c r="J121" s="568" t="s">
        <v>8205</v>
      </c>
      <c r="K121" s="571" t="s">
        <v>8401</v>
      </c>
      <c r="L121" s="568" t="s">
        <v>5982</v>
      </c>
      <c r="M121" s="572"/>
      <c r="N121" s="570" t="s">
        <v>8409</v>
      </c>
      <c r="O121" s="303" t="str">
        <f>IF(AllC3_Data[[#This Row],[Door/Yard Number]]=3,"Yard","Door")</f>
        <v>Yard</v>
      </c>
      <c r="P121" s="33">
        <f t="shared" si="2"/>
        <v>3.3000000001047738</v>
      </c>
      <c r="Q121" s="3" t="str">
        <f t="shared" si="3"/>
        <v>02/11/2022 10:42 AM</v>
      </c>
      <c r="R121" s="573" t="str">
        <f>IF(AND(AllC3_Data[[#This Row],[Workflow]]="Vendor Trailer",AllC3_Data[[#This Row],[OB Load Type]]="",AllC3_Data[[#This Row],[IB Load Type]]="",AllC3_Data[[#This Row],[Reusable Load Type]]=""),"Empty", HLOOKUP("*",AllC3_Data[[#This Row],[OB Load Type]:[Workflow]],1,FALSE))</f>
        <v>Unknown</v>
      </c>
      <c r="S1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22" spans="1:21" x14ac:dyDescent="0.25">
      <c r="A122" s="567" t="s">
        <v>8714</v>
      </c>
      <c r="B122" s="568"/>
      <c r="C122" s="568"/>
      <c r="D122" s="569"/>
      <c r="E122" s="569" t="s">
        <v>1562</v>
      </c>
      <c r="F122" s="569">
        <v>3</v>
      </c>
      <c r="G122" s="568" t="s">
        <v>1179</v>
      </c>
      <c r="H122" s="568"/>
      <c r="I122" s="570" t="s">
        <v>8715</v>
      </c>
      <c r="J122" s="568" t="s">
        <v>8220</v>
      </c>
      <c r="K122" s="571" t="s">
        <v>8401</v>
      </c>
      <c r="L122" s="568" t="s">
        <v>5982</v>
      </c>
      <c r="M122" s="572"/>
      <c r="N122" s="570" t="s">
        <v>8409</v>
      </c>
      <c r="O122" s="303" t="str">
        <f>IF(AllC3_Data[[#This Row],[Door/Yard Number]]=3,"Yard","Door")</f>
        <v>Yard</v>
      </c>
      <c r="P122" s="33">
        <f t="shared" si="2"/>
        <v>3.28333333338378</v>
      </c>
      <c r="Q122" s="3" t="str">
        <f t="shared" si="3"/>
        <v>02/11/2022 10:43 AM</v>
      </c>
      <c r="R122" s="573" t="str">
        <f>IF(AND(AllC3_Data[[#This Row],[Workflow]]="Vendor Trailer",AllC3_Data[[#This Row],[OB Load Type]]="",AllC3_Data[[#This Row],[IB Load Type]]="",AllC3_Data[[#This Row],[Reusable Load Type]]=""),"Empty", HLOOKUP("*",AllC3_Data[[#This Row],[OB Load Type]:[Workflow]],1,FALSE))</f>
        <v>Unknown</v>
      </c>
      <c r="S1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23" spans="1:21" x14ac:dyDescent="0.25">
      <c r="A123" s="567" t="s">
        <v>8716</v>
      </c>
      <c r="B123" s="568"/>
      <c r="C123" s="568"/>
      <c r="D123" s="569"/>
      <c r="E123" s="569" t="s">
        <v>8461</v>
      </c>
      <c r="F123" s="569">
        <v>3</v>
      </c>
      <c r="G123" s="568" t="s">
        <v>8556</v>
      </c>
      <c r="H123" s="568"/>
      <c r="I123" s="570" t="s">
        <v>8715</v>
      </c>
      <c r="J123" s="568" t="s">
        <v>8202</v>
      </c>
      <c r="K123" s="571" t="s">
        <v>8401</v>
      </c>
      <c r="L123" s="568" t="s">
        <v>5982</v>
      </c>
      <c r="M123" s="572" t="s">
        <v>8717</v>
      </c>
      <c r="N123" s="570" t="s">
        <v>8409</v>
      </c>
      <c r="O123" s="303" t="str">
        <f>IF(AllC3_Data[[#This Row],[Door/Yard Number]]=3,"Yard","Door")</f>
        <v>Yard</v>
      </c>
      <c r="P123" s="33">
        <f t="shared" si="2"/>
        <v>3.28333333338378</v>
      </c>
      <c r="Q123" s="3" t="str">
        <f t="shared" si="3"/>
        <v>02/11/2022 10:43 AM</v>
      </c>
      <c r="R123" s="573" t="str">
        <f>IF(AND(AllC3_Data[[#This Row],[Workflow]]="Vendor Trailer",AllC3_Data[[#This Row],[OB Load Type]]="",AllC3_Data[[#This Row],[IB Load Type]]="",AllC3_Data[[#This Row],[Reusable Load Type]]=""),"Empty", HLOOKUP("*",AllC3_Data[[#This Row],[OB Load Type]:[Workflow]],1,FALSE))</f>
        <v>Empty</v>
      </c>
      <c r="S1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 spans="1:21" x14ac:dyDescent="0.25">
      <c r="A124" s="567" t="s">
        <v>8718</v>
      </c>
      <c r="B124" s="568"/>
      <c r="C124" s="568"/>
      <c r="D124" s="569"/>
      <c r="E124" s="569" t="s">
        <v>1562</v>
      </c>
      <c r="F124" s="569">
        <v>3</v>
      </c>
      <c r="G124" s="568" t="s">
        <v>1179</v>
      </c>
      <c r="H124" s="568"/>
      <c r="I124" s="570" t="s">
        <v>8719</v>
      </c>
      <c r="J124" s="568" t="s">
        <v>8205</v>
      </c>
      <c r="K124" s="571" t="s">
        <v>8401</v>
      </c>
      <c r="L124" s="568" t="s">
        <v>5982</v>
      </c>
      <c r="M124" s="572"/>
      <c r="N124" s="570" t="s">
        <v>8409</v>
      </c>
      <c r="O124" s="303" t="str">
        <f>IF(AllC3_Data[[#This Row],[Door/Yard Number]]=3,"Yard","Door")</f>
        <v>Yard</v>
      </c>
      <c r="P124" s="33">
        <f t="shared" si="2"/>
        <v>3.2500000001164153</v>
      </c>
      <c r="Q124" s="3" t="str">
        <f t="shared" si="3"/>
        <v>02/11/2022 10:45 AM</v>
      </c>
      <c r="R124" s="573" t="str">
        <f>IF(AND(AllC3_Data[[#This Row],[Workflow]]="Vendor Trailer",AllC3_Data[[#This Row],[OB Load Type]]="",AllC3_Data[[#This Row],[IB Load Type]]="",AllC3_Data[[#This Row],[Reusable Load Type]]=""),"Empty", HLOOKUP("*",AllC3_Data[[#This Row],[OB Load Type]:[Workflow]],1,FALSE))</f>
        <v>Unknown</v>
      </c>
      <c r="S1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25" spans="1:21" x14ac:dyDescent="0.25">
      <c r="A125" s="567" t="s">
        <v>8720</v>
      </c>
      <c r="B125" s="568"/>
      <c r="C125" s="568"/>
      <c r="D125" s="569" t="s">
        <v>492</v>
      </c>
      <c r="E125" s="569" t="s">
        <v>8430</v>
      </c>
      <c r="F125" s="569">
        <v>3</v>
      </c>
      <c r="G125" s="568" t="s">
        <v>1179</v>
      </c>
      <c r="H125" s="568"/>
      <c r="I125" s="570" t="s">
        <v>8721</v>
      </c>
      <c r="J125" s="568" t="s">
        <v>8207</v>
      </c>
      <c r="K125" s="571" t="s">
        <v>8401</v>
      </c>
      <c r="L125" s="568" t="s">
        <v>5989</v>
      </c>
      <c r="M125" s="572" t="s">
        <v>8722</v>
      </c>
      <c r="N125" s="570" t="s">
        <v>8409</v>
      </c>
      <c r="O125" s="303" t="str">
        <f>IF(AllC3_Data[[#This Row],[Door/Yard Number]]=3,"Yard","Door")</f>
        <v>Yard</v>
      </c>
      <c r="P125" s="33">
        <f t="shared" si="2"/>
        <v>2.8833333334769122</v>
      </c>
      <c r="Q125" s="3" t="str">
        <f t="shared" si="3"/>
        <v>02/11/2022 11:07 AM</v>
      </c>
      <c r="R125" s="573" t="str">
        <f>IF(AND(AllC3_Data[[#This Row],[Workflow]]="Vendor Trailer",AllC3_Data[[#This Row],[OB Load Type]]="",AllC3_Data[[#This Row],[IB Load Type]]="",AllC3_Data[[#This Row],[Reusable Load Type]]=""),"Empty", HLOOKUP("*",AllC3_Data[[#This Row],[OB Load Type]:[Workflow]],1,FALSE))</f>
        <v>RMCP</v>
      </c>
      <c r="S1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 spans="1:21" x14ac:dyDescent="0.25">
      <c r="A126" s="567" t="s">
        <v>8723</v>
      </c>
      <c r="B126" s="568"/>
      <c r="C126" s="568" t="s">
        <v>21</v>
      </c>
      <c r="D126" s="569"/>
      <c r="E126" s="569" t="s">
        <v>897</v>
      </c>
      <c r="F126" s="569">
        <v>3</v>
      </c>
      <c r="G126" s="568" t="s">
        <v>1179</v>
      </c>
      <c r="H126" s="568" t="s">
        <v>8520</v>
      </c>
      <c r="I126" s="570" t="s">
        <v>8724</v>
      </c>
      <c r="J126" s="568" t="s">
        <v>8205</v>
      </c>
      <c r="K126" s="571" t="s">
        <v>8401</v>
      </c>
      <c r="L126" s="568" t="s">
        <v>5982</v>
      </c>
      <c r="M126" s="572" t="s">
        <v>8724</v>
      </c>
      <c r="N126" s="570" t="s">
        <v>8409</v>
      </c>
      <c r="O126" s="303" t="str">
        <f>IF(AllC3_Data[[#This Row],[Door/Yard Number]]=3,"Yard","Door")</f>
        <v>Yard</v>
      </c>
      <c r="P126" s="33">
        <f t="shared" si="2"/>
        <v>2.2999999999883585</v>
      </c>
      <c r="Q126" s="3" t="str">
        <f t="shared" si="3"/>
        <v>02/11/2022 11:42 AM</v>
      </c>
      <c r="R126" s="573" t="str">
        <f>IF(AND(AllC3_Data[[#This Row],[Workflow]]="Vendor Trailer",AllC3_Data[[#This Row],[OB Load Type]]="",AllC3_Data[[#This Row],[IB Load Type]]="",AllC3_Data[[#This Row],[Reusable Load Type]]=""),"Empty", HLOOKUP("*",AllC3_Data[[#This Row],[OB Load Type]:[Workflow]],1,FALSE))</f>
        <v>B205</v>
      </c>
      <c r="S1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 spans="1:21" x14ac:dyDescent="0.25">
      <c r="A127" s="567" t="s">
        <v>8725</v>
      </c>
      <c r="B127" s="568"/>
      <c r="C127" s="568"/>
      <c r="D127" s="569"/>
      <c r="E127" s="569" t="s">
        <v>1657</v>
      </c>
      <c r="F127" s="569">
        <v>3</v>
      </c>
      <c r="G127" s="568" t="s">
        <v>1179</v>
      </c>
      <c r="H127" s="568"/>
      <c r="I127" s="570" t="s">
        <v>8726</v>
      </c>
      <c r="J127" s="568" t="s">
        <v>8208</v>
      </c>
      <c r="K127" s="571" t="s">
        <v>8401</v>
      </c>
      <c r="L127" s="568" t="s">
        <v>5982</v>
      </c>
      <c r="M127" s="572" t="s">
        <v>8727</v>
      </c>
      <c r="N127" s="570" t="s">
        <v>8409</v>
      </c>
      <c r="O127" s="303" t="str">
        <f>IF(AllC3_Data[[#This Row],[Door/Yard Number]]=3,"Yard","Door")</f>
        <v>Yard</v>
      </c>
      <c r="P127" s="33">
        <f t="shared" si="2"/>
        <v>2.0000000000582077</v>
      </c>
      <c r="Q127" s="3" t="str">
        <f t="shared" si="3"/>
        <v>02/11/2022 12:00 PM</v>
      </c>
      <c r="R127" s="573" t="str">
        <f>IF(AND(AllC3_Data[[#This Row],[Workflow]]="Vendor Trailer",AllC3_Data[[#This Row],[OB Load Type]]="",AllC3_Data[[#This Row],[IB Load Type]]="",AllC3_Data[[#This Row],[Reusable Load Type]]=""),"Empty", HLOOKUP("*",AllC3_Data[[#This Row],[OB Load Type]:[Workflow]],1,FALSE))</f>
        <v>Empty</v>
      </c>
      <c r="S1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 spans="1:21" x14ac:dyDescent="0.25">
      <c r="A128" s="567" t="s">
        <v>8728</v>
      </c>
      <c r="B128" s="568"/>
      <c r="C128" s="568"/>
      <c r="D128" s="569"/>
      <c r="E128" s="569" t="s">
        <v>1657</v>
      </c>
      <c r="F128" s="569">
        <v>3</v>
      </c>
      <c r="G128" s="568" t="s">
        <v>1179</v>
      </c>
      <c r="H128" s="568"/>
      <c r="I128" s="570" t="s">
        <v>8729</v>
      </c>
      <c r="J128" s="568" t="s">
        <v>8205</v>
      </c>
      <c r="K128" s="571" t="s">
        <v>8401</v>
      </c>
      <c r="L128" s="568" t="s">
        <v>5986</v>
      </c>
      <c r="M128" s="572" t="s">
        <v>8729</v>
      </c>
      <c r="N128" s="570" t="s">
        <v>8409</v>
      </c>
      <c r="O128" s="303" t="str">
        <f>IF(AllC3_Data[[#This Row],[Door/Yard Number]]=3,"Yard","Door")</f>
        <v>Yard</v>
      </c>
      <c r="P128" s="33">
        <f t="shared" si="2"/>
        <v>1.8500000000931323</v>
      </c>
      <c r="Q128" s="3" t="str">
        <f t="shared" si="3"/>
        <v>02/11/2022 12:09 PM</v>
      </c>
      <c r="R128" s="573" t="str">
        <f>IF(AND(AllC3_Data[[#This Row],[Workflow]]="Vendor Trailer",AllC3_Data[[#This Row],[OB Load Type]]="",AllC3_Data[[#This Row],[IB Load Type]]="",AllC3_Data[[#This Row],[Reusable Load Type]]=""),"Empty", HLOOKUP("*",AllC3_Data[[#This Row],[OB Load Type]:[Workflow]],1,FALSE))</f>
        <v>Empty</v>
      </c>
      <c r="S1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 spans="1:21" x14ac:dyDescent="0.25">
      <c r="A129" s="567" t="s">
        <v>8730</v>
      </c>
      <c r="B129" s="568"/>
      <c r="C129" s="568" t="s">
        <v>21</v>
      </c>
      <c r="D129" s="569"/>
      <c r="E129" s="569" t="s">
        <v>897</v>
      </c>
      <c r="F129" s="569">
        <v>3</v>
      </c>
      <c r="G129" s="568" t="s">
        <v>1179</v>
      </c>
      <c r="H129" s="568" t="s">
        <v>8731</v>
      </c>
      <c r="I129" s="570" t="s">
        <v>8732</v>
      </c>
      <c r="J129" s="568" t="s">
        <v>8205</v>
      </c>
      <c r="K129" s="571" t="s">
        <v>8401</v>
      </c>
      <c r="L129" s="568" t="s">
        <v>5982</v>
      </c>
      <c r="M129" s="572" t="s">
        <v>8732</v>
      </c>
      <c r="N129" s="570" t="s">
        <v>8409</v>
      </c>
      <c r="O129" s="303" t="str">
        <f>IF(AllC3_Data[[#This Row],[Door/Yard Number]]=3,"Yard","Door")</f>
        <v>Yard</v>
      </c>
      <c r="P129" s="33">
        <f t="shared" si="2"/>
        <v>1.7666666666627862</v>
      </c>
      <c r="Q129" s="3" t="str">
        <f t="shared" si="3"/>
        <v>02/11/2022 12:14 PM</v>
      </c>
      <c r="R129" s="573" t="str">
        <f>IF(AND(AllC3_Data[[#This Row],[Workflow]]="Vendor Trailer",AllC3_Data[[#This Row],[OB Load Type]]="",AllC3_Data[[#This Row],[IB Load Type]]="",AllC3_Data[[#This Row],[Reusable Load Type]]=""),"Empty", HLOOKUP("*",AllC3_Data[[#This Row],[OB Load Type]:[Workflow]],1,FALSE))</f>
        <v>B205</v>
      </c>
      <c r="S1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 spans="1:21" x14ac:dyDescent="0.25">
      <c r="A130" s="567" t="s">
        <v>8733</v>
      </c>
      <c r="B130" s="568"/>
      <c r="C130" s="568" t="s">
        <v>21</v>
      </c>
      <c r="D130" s="569"/>
      <c r="E130" s="569" t="s">
        <v>897</v>
      </c>
      <c r="F130" s="569">
        <v>3</v>
      </c>
      <c r="G130" s="568" t="s">
        <v>1179</v>
      </c>
      <c r="H130" s="568" t="s">
        <v>8734</v>
      </c>
      <c r="I130" s="570" t="s">
        <v>8735</v>
      </c>
      <c r="J130" s="568" t="s">
        <v>8208</v>
      </c>
      <c r="K130" s="571" t="s">
        <v>8401</v>
      </c>
      <c r="L130" s="568" t="s">
        <v>5982</v>
      </c>
      <c r="M130" s="572" t="s">
        <v>8735</v>
      </c>
      <c r="N130" s="570" t="s">
        <v>8409</v>
      </c>
      <c r="O130" s="303" t="str">
        <f>IF(AllC3_Data[[#This Row],[Door/Yard Number]]=3,"Yard","Door")</f>
        <v>Yard</v>
      </c>
      <c r="P130" s="33">
        <f t="shared" si="2"/>
        <v>1.3333333333139308</v>
      </c>
      <c r="Q130" s="3" t="str">
        <f t="shared" si="3"/>
        <v>02/11/2022 12:40 PM</v>
      </c>
      <c r="R130" s="573" t="str">
        <f>IF(AND(AllC3_Data[[#This Row],[Workflow]]="Vendor Trailer",AllC3_Data[[#This Row],[OB Load Type]]="",AllC3_Data[[#This Row],[IB Load Type]]="",AllC3_Data[[#This Row],[Reusable Load Type]]=""),"Empty", HLOOKUP("*",AllC3_Data[[#This Row],[OB Load Type]:[Workflow]],1,FALSE))</f>
        <v>B205</v>
      </c>
      <c r="S1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 spans="1:21" x14ac:dyDescent="0.25">
      <c r="A131" s="567" t="s">
        <v>8736</v>
      </c>
      <c r="B131" s="568"/>
      <c r="C131" s="568"/>
      <c r="D131" s="569" t="s">
        <v>496</v>
      </c>
      <c r="E131" s="569" t="s">
        <v>1660</v>
      </c>
      <c r="F131" s="569">
        <v>3</v>
      </c>
      <c r="G131" s="568" t="s">
        <v>1179</v>
      </c>
      <c r="H131" s="568"/>
      <c r="I131" s="570" t="s">
        <v>8483</v>
      </c>
      <c r="J131" s="568" t="s">
        <v>8208</v>
      </c>
      <c r="K131" s="571" t="s">
        <v>8401</v>
      </c>
      <c r="L131" s="568" t="s">
        <v>5984</v>
      </c>
      <c r="M131" s="572" t="s">
        <v>8483</v>
      </c>
      <c r="N131" s="570" t="s">
        <v>8409</v>
      </c>
      <c r="O131" s="303" t="str">
        <f>IF(AllC3_Data[[#This Row],[Door/Yard Number]]=3,"Yard","Door")</f>
        <v>Yard</v>
      </c>
      <c r="P131" s="33">
        <f t="shared" si="2"/>
        <v>0.76666666672099382</v>
      </c>
      <c r="Q131" s="3" t="str">
        <f t="shared" si="3"/>
        <v>02/11/2022 01:14 PM</v>
      </c>
      <c r="R131" s="573" t="str">
        <f>IF(AND(AllC3_Data[[#This Row],[Workflow]]="Vendor Trailer",AllC3_Data[[#This Row],[OB Load Type]]="",AllC3_Data[[#This Row],[IB Load Type]]="",AllC3_Data[[#This Row],[Reusable Load Type]]=""),"Empty", HLOOKUP("*",AllC3_Data[[#This Row],[OB Load Type]:[Workflow]],1,FALSE))</f>
        <v>RSAL</v>
      </c>
      <c r="S1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 spans="1:21" x14ac:dyDescent="0.25">
      <c r="A132" s="567" t="s">
        <v>8737</v>
      </c>
      <c r="B132" s="568"/>
      <c r="C132" s="568"/>
      <c r="D132" s="569" t="s">
        <v>496</v>
      </c>
      <c r="E132" s="569" t="s">
        <v>1660</v>
      </c>
      <c r="F132" s="569">
        <v>3</v>
      </c>
      <c r="G132" s="568" t="s">
        <v>1179</v>
      </c>
      <c r="H132" s="568"/>
      <c r="I132" s="570" t="s">
        <v>8738</v>
      </c>
      <c r="J132" s="568" t="s">
        <v>8205</v>
      </c>
      <c r="K132" s="571" t="s">
        <v>8401</v>
      </c>
      <c r="L132" s="568" t="s">
        <v>5984</v>
      </c>
      <c r="M132" s="572" t="s">
        <v>8738</v>
      </c>
      <c r="N132" s="570" t="s">
        <v>8409</v>
      </c>
      <c r="O132" s="303" t="str">
        <f>IF(AllC3_Data[[#This Row],[Door/Yard Number]]=3,"Yard","Door")</f>
        <v>Yard</v>
      </c>
      <c r="P132" s="33">
        <f t="shared" si="2"/>
        <v>0.70000000001164153</v>
      </c>
      <c r="Q132" s="3" t="str">
        <f t="shared" si="3"/>
        <v>02/11/2022 01:18 PM</v>
      </c>
      <c r="R132" s="573" t="str">
        <f>IF(AND(AllC3_Data[[#This Row],[Workflow]]="Vendor Trailer",AllC3_Data[[#This Row],[OB Load Type]]="",AllC3_Data[[#This Row],[IB Load Type]]="",AllC3_Data[[#This Row],[Reusable Load Type]]=""),"Empty", HLOOKUP("*",AllC3_Data[[#This Row],[OB Load Type]:[Workflow]],1,FALSE))</f>
        <v>RSAL</v>
      </c>
      <c r="S1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 spans="1:21" x14ac:dyDescent="0.25">
      <c r="A133" s="567" t="s">
        <v>8739</v>
      </c>
      <c r="B133" s="568"/>
      <c r="C133" s="568"/>
      <c r="D133" s="569" t="s">
        <v>496</v>
      </c>
      <c r="E133" s="569" t="s">
        <v>1660</v>
      </c>
      <c r="F133" s="569">
        <v>3</v>
      </c>
      <c r="G133" s="568" t="s">
        <v>1667</v>
      </c>
      <c r="H133" s="568"/>
      <c r="I133" s="570" t="s">
        <v>8486</v>
      </c>
      <c r="J133" s="568" t="s">
        <v>8213</v>
      </c>
      <c r="K133" s="571" t="s">
        <v>8401</v>
      </c>
      <c r="L133" s="568" t="s">
        <v>1658</v>
      </c>
      <c r="M133" s="572" t="s">
        <v>8486</v>
      </c>
      <c r="N133" s="570" t="s">
        <v>8409</v>
      </c>
      <c r="O133" s="303" t="str">
        <f>IF(AllC3_Data[[#This Row],[Door/Yard Number]]=3,"Yard","Door")</f>
        <v>Yard</v>
      </c>
      <c r="P133" s="33">
        <f t="shared" si="2"/>
        <v>0.65000000002328306</v>
      </c>
      <c r="Q133" s="3" t="str">
        <f t="shared" si="3"/>
        <v>02/11/2022 01:21 PM</v>
      </c>
      <c r="R133" s="573" t="str">
        <f>IF(AND(AllC3_Data[[#This Row],[Workflow]]="Vendor Trailer",AllC3_Data[[#This Row],[OB Load Type]]="",AllC3_Data[[#This Row],[IB Load Type]]="",AllC3_Data[[#This Row],[Reusable Load Type]]=""),"Empty", HLOOKUP("*",AllC3_Data[[#This Row],[OB Load Type]:[Workflow]],1,FALSE))</f>
        <v>RSAL</v>
      </c>
      <c r="S1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 spans="1:21" x14ac:dyDescent="0.25">
      <c r="A134" s="567" t="s">
        <v>8740</v>
      </c>
      <c r="B134" s="568"/>
      <c r="C134" s="568"/>
      <c r="D134" s="569" t="s">
        <v>496</v>
      </c>
      <c r="E134" s="569" t="s">
        <v>1660</v>
      </c>
      <c r="F134" s="569">
        <v>3</v>
      </c>
      <c r="G134" s="568" t="s">
        <v>1179</v>
      </c>
      <c r="H134" s="568"/>
      <c r="I134" s="570" t="s">
        <v>8741</v>
      </c>
      <c r="J134" s="568" t="s">
        <v>8210</v>
      </c>
      <c r="K134" s="571" t="s">
        <v>8401</v>
      </c>
      <c r="L134" s="568" t="s">
        <v>1658</v>
      </c>
      <c r="M134" s="572" t="s">
        <v>8741</v>
      </c>
      <c r="N134" s="570" t="s">
        <v>8409</v>
      </c>
      <c r="O134" s="303" t="str">
        <f>IF(AllC3_Data[[#This Row],[Door/Yard Number]]=3,"Yard","Door")</f>
        <v>Yard</v>
      </c>
      <c r="P134" s="33">
        <f t="shared" si="2"/>
        <v>0.63333333347691223</v>
      </c>
      <c r="Q134" s="3" t="str">
        <f t="shared" si="3"/>
        <v>02/11/2022 01:22 PM</v>
      </c>
      <c r="R134" s="573" t="str">
        <f>IF(AND(AllC3_Data[[#This Row],[Workflow]]="Vendor Trailer",AllC3_Data[[#This Row],[OB Load Type]]="",AllC3_Data[[#This Row],[IB Load Type]]="",AllC3_Data[[#This Row],[Reusable Load Type]]=""),"Empty", HLOOKUP("*",AllC3_Data[[#This Row],[OB Load Type]:[Workflow]],1,FALSE))</f>
        <v>RSAL</v>
      </c>
      <c r="S1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 spans="1:21" x14ac:dyDescent="0.25">
      <c r="A135" s="567" t="s">
        <v>8742</v>
      </c>
      <c r="B135" s="568"/>
      <c r="C135" s="568"/>
      <c r="D135" s="569" t="s">
        <v>422</v>
      </c>
      <c r="E135" s="569" t="s">
        <v>8430</v>
      </c>
      <c r="F135" s="569">
        <v>3</v>
      </c>
      <c r="G135" s="568" t="s">
        <v>1179</v>
      </c>
      <c r="H135" s="568"/>
      <c r="I135" s="570" t="s">
        <v>8743</v>
      </c>
      <c r="J135" s="568" t="s">
        <v>8744</v>
      </c>
      <c r="K135" s="571" t="s">
        <v>8401</v>
      </c>
      <c r="L135" s="568" t="s">
        <v>5989</v>
      </c>
      <c r="M135" s="572"/>
      <c r="N135" s="570" t="s">
        <v>8409</v>
      </c>
      <c r="O135" s="303" t="str">
        <f>IF(AllC3_Data[[#This Row],[Door/Yard Number]]=3,"Yard","Door")</f>
        <v>Yard</v>
      </c>
      <c r="P135" s="33">
        <f t="shared" si="2"/>
        <v>4642.4166666667443</v>
      </c>
      <c r="Q135" s="3" t="str">
        <f t="shared" si="3"/>
        <v>08/02/2021 03:35 AM</v>
      </c>
      <c r="R135" s="573" t="str">
        <f>IF(AND(AllC3_Data[[#This Row],[Workflow]]="Vendor Trailer",AllC3_Data[[#This Row],[OB Load Type]]="",AllC3_Data[[#This Row],[IB Load Type]]="",AllC3_Data[[#This Row],[Reusable Load Type]]=""),"Empty", HLOOKUP("*",AllC3_Data[[#This Row],[OB Load Type]:[Workflow]],1,FALSE))</f>
        <v>MSTO</v>
      </c>
      <c r="S1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 spans="1:21" x14ac:dyDescent="0.25">
      <c r="A136" s="567" t="s">
        <v>8745</v>
      </c>
      <c r="B136" s="568"/>
      <c r="C136" s="568"/>
      <c r="D136" s="569"/>
      <c r="E136" s="569" t="s">
        <v>1657</v>
      </c>
      <c r="F136" s="569">
        <v>3</v>
      </c>
      <c r="G136" s="568" t="s">
        <v>1179</v>
      </c>
      <c r="H136" s="568"/>
      <c r="I136" s="570" t="s">
        <v>8746</v>
      </c>
      <c r="J136" s="568" t="s">
        <v>8230</v>
      </c>
      <c r="K136" s="571" t="s">
        <v>8401</v>
      </c>
      <c r="L136" s="568" t="s">
        <v>5989</v>
      </c>
      <c r="M136" s="572"/>
      <c r="N136" s="570" t="s">
        <v>8409</v>
      </c>
      <c r="O136" s="303" t="str">
        <f>IF(AllC3_Data[[#This Row],[Door/Yard Number]]=3,"Yard","Door")</f>
        <v>Yard</v>
      </c>
      <c r="P136" s="33">
        <f t="shared" si="2"/>
        <v>1184.1500000000233</v>
      </c>
      <c r="Q136" s="3" t="str">
        <f t="shared" si="3"/>
        <v>12/24/2021 05:51 AM</v>
      </c>
      <c r="R136" s="573" t="str">
        <f>IF(AND(AllC3_Data[[#This Row],[Workflow]]="Vendor Trailer",AllC3_Data[[#This Row],[OB Load Type]]="",AllC3_Data[[#This Row],[IB Load Type]]="",AllC3_Data[[#This Row],[Reusable Load Type]]=""),"Empty", HLOOKUP("*",AllC3_Data[[#This Row],[OB Load Type]:[Workflow]],1,FALSE))</f>
        <v>Empty</v>
      </c>
      <c r="S1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 spans="1:21" x14ac:dyDescent="0.25">
      <c r="A137" s="567" t="s">
        <v>8747</v>
      </c>
      <c r="B137" s="568"/>
      <c r="C137" s="568"/>
      <c r="D137" s="569"/>
      <c r="E137" s="569" t="s">
        <v>1657</v>
      </c>
      <c r="F137" s="569">
        <v>3</v>
      </c>
      <c r="G137" s="568" t="s">
        <v>1179</v>
      </c>
      <c r="H137" s="568"/>
      <c r="I137" s="570" t="s">
        <v>8748</v>
      </c>
      <c r="J137" s="568" t="s">
        <v>8230</v>
      </c>
      <c r="K137" s="571" t="s">
        <v>8401</v>
      </c>
      <c r="L137" s="568" t="s">
        <v>5989</v>
      </c>
      <c r="M137" s="572"/>
      <c r="N137" s="570" t="s">
        <v>8409</v>
      </c>
      <c r="O137" s="303" t="str">
        <f>IF(AllC3_Data[[#This Row],[Door/Yard Number]]=3,"Yard","Door")</f>
        <v>Yard</v>
      </c>
      <c r="P137" s="33">
        <f t="shared" ref="P137:P200" si="4">($A$1-Q137)*24</f>
        <v>1170.5833333333139</v>
      </c>
      <c r="Q137" s="3" t="str">
        <f t="shared" ref="Q137:Q200" si="5">IF(I137&gt;M137,I137,IF(I137&lt;M137,M137,IF(I137=M137,I137)))</f>
        <v>12/24/2021 07:25 PM</v>
      </c>
      <c r="R137" s="573" t="str">
        <f>IF(AND(AllC3_Data[[#This Row],[Workflow]]="Vendor Trailer",AllC3_Data[[#This Row],[OB Load Type]]="",AllC3_Data[[#This Row],[IB Load Type]]="",AllC3_Data[[#This Row],[Reusable Load Type]]=""),"Empty", HLOOKUP("*",AllC3_Data[[#This Row],[OB Load Type]:[Workflow]],1,FALSE))</f>
        <v>Empty</v>
      </c>
      <c r="S1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 spans="1:21" x14ac:dyDescent="0.25">
      <c r="A138" s="567" t="s">
        <v>8749</v>
      </c>
      <c r="B138" s="568"/>
      <c r="C138" s="568"/>
      <c r="D138" s="569" t="s">
        <v>1666</v>
      </c>
      <c r="E138" s="569" t="s">
        <v>8430</v>
      </c>
      <c r="F138" s="569">
        <v>3</v>
      </c>
      <c r="G138" s="568" t="s">
        <v>1179</v>
      </c>
      <c r="H138" s="568"/>
      <c r="I138" s="570" t="s">
        <v>8750</v>
      </c>
      <c r="J138" s="568" t="s">
        <v>647</v>
      </c>
      <c r="K138" s="571" t="s">
        <v>8401</v>
      </c>
      <c r="L138" s="568" t="s">
        <v>8751</v>
      </c>
      <c r="M138" s="572" t="s">
        <v>8752</v>
      </c>
      <c r="N138" s="570" t="s">
        <v>8409</v>
      </c>
      <c r="O138" s="303" t="str">
        <f>IF(AllC3_Data[[#This Row],[Door/Yard Number]]=3,"Yard","Door")</f>
        <v>Yard</v>
      </c>
      <c r="P138" s="33">
        <f t="shared" si="4"/>
        <v>4039.3500000000349</v>
      </c>
      <c r="Q138" s="3" t="str">
        <f t="shared" si="5"/>
        <v>08/27/2021 06:39 AM</v>
      </c>
      <c r="R138" s="573" t="str">
        <f>IF(AND(AllC3_Data[[#This Row],[Workflow]]="Vendor Trailer",AllC3_Data[[#This Row],[OB Load Type]]="",AllC3_Data[[#This Row],[IB Load Type]]="",AllC3_Data[[#This Row],[Reusable Load Type]]=""),"Empty", HLOOKUP("*",AllC3_Data[[#This Row],[OB Load Type]:[Workflow]],1,FALSE))</f>
        <v>RGMD</v>
      </c>
      <c r="S1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 spans="1:21" x14ac:dyDescent="0.25">
      <c r="A139" s="567" t="s">
        <v>8753</v>
      </c>
      <c r="B139" s="568"/>
      <c r="C139" s="568"/>
      <c r="D139" s="569" t="s">
        <v>8392</v>
      </c>
      <c r="E139" s="569" t="s">
        <v>882</v>
      </c>
      <c r="F139" s="569">
        <v>3</v>
      </c>
      <c r="G139" s="568" t="s">
        <v>1179</v>
      </c>
      <c r="H139" s="568"/>
      <c r="I139" s="570" t="s">
        <v>8754</v>
      </c>
      <c r="J139" s="568" t="s">
        <v>8205</v>
      </c>
      <c r="K139" s="571" t="s">
        <v>8401</v>
      </c>
      <c r="L139" s="568" t="s">
        <v>5989</v>
      </c>
      <c r="M139" s="572" t="s">
        <v>8755</v>
      </c>
      <c r="N139" s="570" t="s">
        <v>8409</v>
      </c>
      <c r="O139" s="303" t="str">
        <f>IF(AllC3_Data[[#This Row],[Door/Yard Number]]=3,"Yard","Door")</f>
        <v>Yard</v>
      </c>
      <c r="P139" s="33">
        <f t="shared" si="4"/>
        <v>621.3666666666395</v>
      </c>
      <c r="Q139" s="3" t="str">
        <f t="shared" si="5"/>
        <v>01/16/2022 04:38 PM</v>
      </c>
      <c r="R139" s="573" t="str">
        <f>IF(AND(AllC3_Data[[#This Row],[Workflow]]="Vendor Trailer",AllC3_Data[[#This Row],[OB Load Type]]="",AllC3_Data[[#This Row],[IB Load Type]]="",AllC3_Data[[#This Row],[Reusable Load Type]]=""),"Empty", HLOOKUP("*",AllC3_Data[[#This Row],[OB Load Type]:[Workflow]],1,FALSE))</f>
        <v>ICQA</v>
      </c>
      <c r="S1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1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40" spans="1:21" x14ac:dyDescent="0.25">
      <c r="A140" s="567" t="s">
        <v>8756</v>
      </c>
      <c r="B140" s="568"/>
      <c r="C140" s="568"/>
      <c r="D140" s="569" t="s">
        <v>8392</v>
      </c>
      <c r="E140" s="569" t="s">
        <v>882</v>
      </c>
      <c r="F140" s="569">
        <v>3</v>
      </c>
      <c r="G140" s="568" t="s">
        <v>1179</v>
      </c>
      <c r="H140" s="568"/>
      <c r="I140" s="570" t="s">
        <v>8757</v>
      </c>
      <c r="J140" s="568" t="s">
        <v>8206</v>
      </c>
      <c r="K140" s="571" t="s">
        <v>8401</v>
      </c>
      <c r="L140" s="568" t="s">
        <v>5991</v>
      </c>
      <c r="M140" s="572" t="s">
        <v>8758</v>
      </c>
      <c r="N140" s="570" t="s">
        <v>8409</v>
      </c>
      <c r="O140" s="303" t="str">
        <f>IF(AllC3_Data[[#This Row],[Door/Yard Number]]=3,"Yard","Door")</f>
        <v>Yard</v>
      </c>
      <c r="P140" s="33">
        <f t="shared" si="4"/>
        <v>606.53333333332557</v>
      </c>
      <c r="Q140" s="3" t="str">
        <f t="shared" si="5"/>
        <v>01/17/2022 07:28 AM</v>
      </c>
      <c r="R140" s="573" t="str">
        <f>IF(AND(AllC3_Data[[#This Row],[Workflow]]="Vendor Trailer",AllC3_Data[[#This Row],[OB Load Type]]="",AllC3_Data[[#This Row],[IB Load Type]]="",AllC3_Data[[#This Row],[Reusable Load Type]]=""),"Empty", HLOOKUP("*",AllC3_Data[[#This Row],[OB Load Type]:[Workflow]],1,FALSE))</f>
        <v>ICQA</v>
      </c>
      <c r="S1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1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41" spans="1:21" x14ac:dyDescent="0.25">
      <c r="A141" s="567" t="s">
        <v>8759</v>
      </c>
      <c r="B141" s="568" t="s">
        <v>129</v>
      </c>
      <c r="C141" s="568"/>
      <c r="D141" s="569"/>
      <c r="E141" s="569" t="s">
        <v>1659</v>
      </c>
      <c r="F141" s="569">
        <v>3</v>
      </c>
      <c r="G141" s="568" t="s">
        <v>1179</v>
      </c>
      <c r="H141" s="568"/>
      <c r="I141" s="570" t="s">
        <v>8760</v>
      </c>
      <c r="J141" s="568" t="s">
        <v>8208</v>
      </c>
      <c r="K141" s="571" t="s">
        <v>8401</v>
      </c>
      <c r="L141" s="568" t="s">
        <v>5991</v>
      </c>
      <c r="M141" s="572" t="s">
        <v>8761</v>
      </c>
      <c r="N141" s="570" t="s">
        <v>8409</v>
      </c>
      <c r="O141" s="303" t="str">
        <f>IF(AllC3_Data[[#This Row],[Door/Yard Number]]=3,"Yard","Door")</f>
        <v>Yard</v>
      </c>
      <c r="P141" s="33">
        <f t="shared" si="4"/>
        <v>529.51666666672099</v>
      </c>
      <c r="Q141" s="3" t="str">
        <f t="shared" si="5"/>
        <v>01/20/2022 12:29 PM</v>
      </c>
      <c r="R141" s="573" t="str">
        <f>IF(AND(AllC3_Data[[#This Row],[Workflow]]="Vendor Trailer",AllC3_Data[[#This Row],[OB Load Type]]="",AllC3_Data[[#This Row],[IB Load Type]]="",AllC3_Data[[#This Row],[Reusable Load Type]]=""),"Empty", HLOOKUP("*",AllC3_Data[[#This Row],[OB Load Type]:[Workflow]],1,FALSE))</f>
        <v>OFBD</v>
      </c>
      <c r="S1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1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 spans="1:21" x14ac:dyDescent="0.25">
      <c r="A142" s="567" t="s">
        <v>8762</v>
      </c>
      <c r="B142" s="568"/>
      <c r="C142" s="568"/>
      <c r="D142" s="569" t="s">
        <v>490</v>
      </c>
      <c r="E142" s="569" t="s">
        <v>8430</v>
      </c>
      <c r="F142" s="569">
        <v>3</v>
      </c>
      <c r="G142" s="568" t="s">
        <v>8763</v>
      </c>
      <c r="H142" s="568"/>
      <c r="I142" s="570" t="s">
        <v>8764</v>
      </c>
      <c r="J142" s="568" t="s">
        <v>8202</v>
      </c>
      <c r="K142" s="571" t="s">
        <v>8401</v>
      </c>
      <c r="L142" s="568" t="s">
        <v>5989</v>
      </c>
      <c r="M142" s="572"/>
      <c r="N142" s="570" t="s">
        <v>8409</v>
      </c>
      <c r="O142" s="303" t="str">
        <f>IF(AllC3_Data[[#This Row],[Door/Yard Number]]=3,"Yard","Door")</f>
        <v>Yard</v>
      </c>
      <c r="P142" s="33">
        <f t="shared" si="4"/>
        <v>494.45000000012806</v>
      </c>
      <c r="Q142" s="3" t="str">
        <f t="shared" si="5"/>
        <v>01/21/2022 11:33 PM</v>
      </c>
      <c r="R142" s="573" t="str">
        <f>IF(AND(AllC3_Data[[#This Row],[Workflow]]="Vendor Trailer",AllC3_Data[[#This Row],[OB Load Type]]="",AllC3_Data[[#This Row],[IB Load Type]]="",AllC3_Data[[#This Row],[Reusable Load Type]]=""),"Empty", HLOOKUP("*",AllC3_Data[[#This Row],[OB Load Type]:[Workflow]],1,FALSE))</f>
        <v>RLBL</v>
      </c>
      <c r="S1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 spans="1:21" x14ac:dyDescent="0.25">
      <c r="A143" s="567" t="s">
        <v>8765</v>
      </c>
      <c r="B143" s="568"/>
      <c r="C143" s="568"/>
      <c r="D143" s="569" t="s">
        <v>312</v>
      </c>
      <c r="E143" s="569" t="s">
        <v>882</v>
      </c>
      <c r="F143" s="569">
        <v>3</v>
      </c>
      <c r="G143" s="568" t="s">
        <v>1179</v>
      </c>
      <c r="H143" s="568"/>
      <c r="I143" s="570" t="s">
        <v>8766</v>
      </c>
      <c r="J143" s="568" t="s">
        <v>8205</v>
      </c>
      <c r="K143" s="571" t="s">
        <v>8401</v>
      </c>
      <c r="L143" s="568" t="s">
        <v>5991</v>
      </c>
      <c r="M143" s="572" t="s">
        <v>8767</v>
      </c>
      <c r="N143" s="570" t="s">
        <v>8409</v>
      </c>
      <c r="O143" s="303" t="str">
        <f>IF(AllC3_Data[[#This Row],[Door/Yard Number]]=3,"Yard","Door")</f>
        <v>Yard</v>
      </c>
      <c r="P143" s="33">
        <f t="shared" si="4"/>
        <v>484.38333333347691</v>
      </c>
      <c r="Q143" s="3" t="str">
        <f t="shared" si="5"/>
        <v>01/22/2022 09:37 AM</v>
      </c>
      <c r="R143" s="573" t="str">
        <f>IF(AND(AllC3_Data[[#This Row],[Workflow]]="Vendor Trailer",AllC3_Data[[#This Row],[OB Load Type]]="",AllC3_Data[[#This Row],[IB Load Type]]="",AllC3_Data[[#This Row],[Reusable Load Type]]=""),"Empty", HLOOKUP("*",AllC3_Data[[#This Row],[OB Load Type]:[Workflow]],1,FALSE))</f>
        <v>TICP</v>
      </c>
      <c r="S1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1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 spans="1:21" x14ac:dyDescent="0.25">
      <c r="A144" s="567" t="s">
        <v>8768</v>
      </c>
      <c r="B144" s="568"/>
      <c r="C144" s="568"/>
      <c r="D144" s="569" t="s">
        <v>239</v>
      </c>
      <c r="E144" s="569" t="s">
        <v>8430</v>
      </c>
      <c r="F144" s="569">
        <v>3</v>
      </c>
      <c r="G144" s="568" t="s">
        <v>1179</v>
      </c>
      <c r="H144" s="568"/>
      <c r="I144" s="570" t="s">
        <v>8769</v>
      </c>
      <c r="J144" s="568" t="s">
        <v>8205</v>
      </c>
      <c r="K144" s="571" t="s">
        <v>8401</v>
      </c>
      <c r="L144" s="568" t="s">
        <v>5991</v>
      </c>
      <c r="M144" s="572" t="s">
        <v>8769</v>
      </c>
      <c r="N144" s="570" t="s">
        <v>8409</v>
      </c>
      <c r="O144" s="303" t="str">
        <f>IF(AllC3_Data[[#This Row],[Door/Yard Number]]=3,"Yard","Door")</f>
        <v>Yard</v>
      </c>
      <c r="P144" s="33">
        <f t="shared" si="4"/>
        <v>479.28333333344199</v>
      </c>
      <c r="Q144" s="3" t="str">
        <f t="shared" si="5"/>
        <v>01/22/2022 02:43 PM</v>
      </c>
      <c r="R144" s="573" t="str">
        <f>IF(AND(AllC3_Data[[#This Row],[Workflow]]="Vendor Trailer",AllC3_Data[[#This Row],[OB Load Type]]="",AllC3_Data[[#This Row],[IB Load Type]]="",AllC3_Data[[#This Row],[Reusable Load Type]]=""),"Empty", HLOOKUP("*",AllC3_Data[[#This Row],[OB Load Type]:[Workflow]],1,FALSE))</f>
        <v>RRPC</v>
      </c>
      <c r="S1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 spans="1:21" x14ac:dyDescent="0.25">
      <c r="A145" s="567" t="s">
        <v>8770</v>
      </c>
      <c r="B145" s="568"/>
      <c r="C145" s="568"/>
      <c r="D145" s="569" t="s">
        <v>422</v>
      </c>
      <c r="E145" s="569" t="s">
        <v>8430</v>
      </c>
      <c r="F145" s="569">
        <v>3</v>
      </c>
      <c r="G145" s="568" t="s">
        <v>1179</v>
      </c>
      <c r="H145" s="568"/>
      <c r="I145" s="570" t="s">
        <v>8771</v>
      </c>
      <c r="J145" s="568" t="s">
        <v>8744</v>
      </c>
      <c r="K145" s="571" t="s">
        <v>8401</v>
      </c>
      <c r="L145" s="568" t="s">
        <v>5989</v>
      </c>
      <c r="M145" s="572"/>
      <c r="N145" s="570" t="s">
        <v>8409</v>
      </c>
      <c r="O145" s="303" t="str">
        <f>IF(AllC3_Data[[#This Row],[Door/Yard Number]]=3,"Yard","Door")</f>
        <v>Yard</v>
      </c>
      <c r="P145" s="33">
        <f t="shared" si="4"/>
        <v>258.43333333334886</v>
      </c>
      <c r="Q145" s="3" t="str">
        <f t="shared" si="5"/>
        <v>01/31/2022 07:34 PM</v>
      </c>
      <c r="R145" s="573" t="str">
        <f>IF(AND(AllC3_Data[[#This Row],[Workflow]]="Vendor Trailer",AllC3_Data[[#This Row],[OB Load Type]]="",AllC3_Data[[#This Row],[IB Load Type]]="",AllC3_Data[[#This Row],[Reusable Load Type]]=""),"Empty", HLOOKUP("*",AllC3_Data[[#This Row],[OB Load Type]:[Workflow]],1,FALSE))</f>
        <v>MSTO</v>
      </c>
      <c r="S1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 spans="1:21" x14ac:dyDescent="0.25">
      <c r="A146" s="567" t="s">
        <v>8772</v>
      </c>
      <c r="B146" s="568"/>
      <c r="C146" s="568"/>
      <c r="D146" s="569" t="s">
        <v>422</v>
      </c>
      <c r="E146" s="569" t="s">
        <v>8430</v>
      </c>
      <c r="F146" s="569">
        <v>3</v>
      </c>
      <c r="G146" s="568" t="s">
        <v>1179</v>
      </c>
      <c r="H146" s="568"/>
      <c r="I146" s="570" t="s">
        <v>8773</v>
      </c>
      <c r="J146" s="568" t="s">
        <v>8744</v>
      </c>
      <c r="K146" s="571" t="s">
        <v>8401</v>
      </c>
      <c r="L146" s="568" t="s">
        <v>5989</v>
      </c>
      <c r="M146" s="572"/>
      <c r="N146" s="570" t="s">
        <v>8409</v>
      </c>
      <c r="O146" s="303" t="str">
        <f>IF(AllC3_Data[[#This Row],[Door/Yard Number]]=3,"Yard","Door")</f>
        <v>Yard</v>
      </c>
      <c r="P146" s="33">
        <f t="shared" si="4"/>
        <v>258.35000000009313</v>
      </c>
      <c r="Q146" s="3" t="str">
        <f t="shared" si="5"/>
        <v>01/31/2022 07:39 PM</v>
      </c>
      <c r="R146" s="573" t="str">
        <f>IF(AND(AllC3_Data[[#This Row],[Workflow]]="Vendor Trailer",AllC3_Data[[#This Row],[OB Load Type]]="",AllC3_Data[[#This Row],[IB Load Type]]="",AllC3_Data[[#This Row],[Reusable Load Type]]=""),"Empty", HLOOKUP("*",AllC3_Data[[#This Row],[OB Load Type]:[Workflow]],1,FALSE))</f>
        <v>MSTO</v>
      </c>
      <c r="S1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 spans="1:21" x14ac:dyDescent="0.25">
      <c r="A147" s="567" t="s">
        <v>8774</v>
      </c>
      <c r="B147" s="568"/>
      <c r="C147" s="568"/>
      <c r="D147" s="569"/>
      <c r="E147" s="569" t="s">
        <v>1562</v>
      </c>
      <c r="F147" s="569">
        <v>3</v>
      </c>
      <c r="G147" s="568" t="s">
        <v>1179</v>
      </c>
      <c r="H147" s="568"/>
      <c r="I147" s="570" t="s">
        <v>8775</v>
      </c>
      <c r="J147" s="568" t="s">
        <v>8744</v>
      </c>
      <c r="K147" s="571" t="s">
        <v>8401</v>
      </c>
      <c r="L147" s="568" t="s">
        <v>5989</v>
      </c>
      <c r="M147" s="572"/>
      <c r="N147" s="570" t="s">
        <v>8409</v>
      </c>
      <c r="O147" s="303" t="str">
        <f>IF(AllC3_Data[[#This Row],[Door/Yard Number]]=3,"Yard","Door")</f>
        <v>Yard</v>
      </c>
      <c r="P147" s="33">
        <f t="shared" si="4"/>
        <v>252.60000000003492</v>
      </c>
      <c r="Q147" s="3" t="str">
        <f t="shared" si="5"/>
        <v>02/01/2022 01:24 AM</v>
      </c>
      <c r="R147" s="573" t="str">
        <f>IF(AND(AllC3_Data[[#This Row],[Workflow]]="Vendor Trailer",AllC3_Data[[#This Row],[OB Load Type]]="",AllC3_Data[[#This Row],[IB Load Type]]="",AllC3_Data[[#This Row],[Reusable Load Type]]=""),"Empty", HLOOKUP("*",AllC3_Data[[#This Row],[OB Load Type]:[Workflow]],1,FALSE))</f>
        <v>Unknown</v>
      </c>
      <c r="S1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48" spans="1:21" x14ac:dyDescent="0.25">
      <c r="A148" s="567" t="s">
        <v>8776</v>
      </c>
      <c r="B148" s="568"/>
      <c r="C148" s="568"/>
      <c r="D148" s="569" t="s">
        <v>100</v>
      </c>
      <c r="E148" s="569" t="s">
        <v>8430</v>
      </c>
      <c r="F148" s="569">
        <v>3</v>
      </c>
      <c r="G148" s="568" t="s">
        <v>1179</v>
      </c>
      <c r="H148" s="568"/>
      <c r="I148" s="570" t="s">
        <v>8777</v>
      </c>
      <c r="J148" s="568" t="s">
        <v>8207</v>
      </c>
      <c r="K148" s="571" t="s">
        <v>8401</v>
      </c>
      <c r="L148" s="568" t="s">
        <v>8751</v>
      </c>
      <c r="M148" s="572"/>
      <c r="N148" s="570" t="s">
        <v>8409</v>
      </c>
      <c r="O148" s="303" t="str">
        <f>IF(AllC3_Data[[#This Row],[Door/Yard Number]]=3,"Yard","Door")</f>
        <v>Yard</v>
      </c>
      <c r="P148" s="33">
        <f t="shared" si="4"/>
        <v>248.65000000008149</v>
      </c>
      <c r="Q148" s="3" t="str">
        <f t="shared" si="5"/>
        <v>02/01/2022 05:21 AM</v>
      </c>
      <c r="R148" s="573" t="str">
        <f>IF(AND(AllC3_Data[[#This Row],[Workflow]]="Vendor Trailer",AllC3_Data[[#This Row],[OB Load Type]]="",AllC3_Data[[#This Row],[IB Load Type]]="",AllC3_Data[[#This Row],[Reusable Load Type]]=""),"Empty", HLOOKUP("*",AllC3_Data[[#This Row],[OB Load Type]:[Workflow]],1,FALSE))</f>
        <v>MDGB</v>
      </c>
      <c r="S1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 spans="1:21" x14ac:dyDescent="0.25">
      <c r="A149" s="567" t="s">
        <v>8778</v>
      </c>
      <c r="B149" s="568"/>
      <c r="C149" s="568"/>
      <c r="D149" s="569" t="s">
        <v>496</v>
      </c>
      <c r="E149" s="569" t="s">
        <v>1660</v>
      </c>
      <c r="F149" s="569">
        <v>3</v>
      </c>
      <c r="G149" s="568" t="s">
        <v>1179</v>
      </c>
      <c r="H149" s="568"/>
      <c r="I149" s="570" t="s">
        <v>8779</v>
      </c>
      <c r="J149" s="568" t="s">
        <v>8216</v>
      </c>
      <c r="K149" s="571" t="s">
        <v>8589</v>
      </c>
      <c r="L149" s="568" t="s">
        <v>8751</v>
      </c>
      <c r="M149" s="572"/>
      <c r="N149" s="570" t="s">
        <v>8409</v>
      </c>
      <c r="O149" s="303" t="str">
        <f>IF(AllC3_Data[[#This Row],[Door/Yard Number]]=3,"Yard","Door")</f>
        <v>Yard</v>
      </c>
      <c r="P149" s="33">
        <f t="shared" si="4"/>
        <v>243.71666666673264</v>
      </c>
      <c r="Q149" s="3" t="str">
        <f t="shared" si="5"/>
        <v>02/01/2022 10:17 AM</v>
      </c>
      <c r="R149" s="573" t="str">
        <f>IF(AND(AllC3_Data[[#This Row],[Workflow]]="Vendor Trailer",AllC3_Data[[#This Row],[OB Load Type]]="",AllC3_Data[[#This Row],[IB Load Type]]="",AllC3_Data[[#This Row],[Reusable Load Type]]=""),"Empty", HLOOKUP("*",AllC3_Data[[#This Row],[OB Load Type]:[Workflow]],1,FALSE))</f>
        <v>RSAL</v>
      </c>
      <c r="S1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 spans="1:21" x14ac:dyDescent="0.25">
      <c r="A150" s="567" t="s">
        <v>8780</v>
      </c>
      <c r="B150" s="568"/>
      <c r="C150" s="568"/>
      <c r="D150" s="569" t="s">
        <v>101</v>
      </c>
      <c r="E150" s="569" t="s">
        <v>8430</v>
      </c>
      <c r="F150" s="569">
        <v>3</v>
      </c>
      <c r="G150" s="568" t="s">
        <v>1179</v>
      </c>
      <c r="H150" s="568"/>
      <c r="I150" s="570" t="s">
        <v>8781</v>
      </c>
      <c r="J150" s="568" t="s">
        <v>647</v>
      </c>
      <c r="K150" s="571" t="s">
        <v>8401</v>
      </c>
      <c r="L150" s="568" t="s">
        <v>8751</v>
      </c>
      <c r="M150" s="572" t="s">
        <v>8782</v>
      </c>
      <c r="N150" s="570" t="s">
        <v>8409</v>
      </c>
      <c r="O150" s="303" t="str">
        <f>IF(AllC3_Data[[#This Row],[Door/Yard Number]]=3,"Yard","Door")</f>
        <v>Yard</v>
      </c>
      <c r="P150" s="33">
        <f t="shared" si="4"/>
        <v>1781.5833333333721</v>
      </c>
      <c r="Q150" s="3" t="str">
        <f t="shared" si="5"/>
        <v>11/29/2021 08:25 AM</v>
      </c>
      <c r="R150" s="573" t="str">
        <f>IF(AND(AllC3_Data[[#This Row],[Workflow]]="Vendor Trailer",AllC3_Data[[#This Row],[OB Load Type]]="",AllC3_Data[[#This Row],[IB Load Type]]="",AllC3_Data[[#This Row],[Reusable Load Type]]=""),"Empty", HLOOKUP("*",AllC3_Data[[#This Row],[OB Load Type]:[Workflow]],1,FALSE))</f>
        <v>MDMC</v>
      </c>
      <c r="S1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 spans="1:21" x14ac:dyDescent="0.25">
      <c r="A151" s="567" t="s">
        <v>8783</v>
      </c>
      <c r="B151" s="568"/>
      <c r="C151" s="568"/>
      <c r="D151" s="569" t="s">
        <v>8689</v>
      </c>
      <c r="E151" s="569" t="s">
        <v>8430</v>
      </c>
      <c r="F151" s="569">
        <v>3</v>
      </c>
      <c r="G151" s="568" t="s">
        <v>1568</v>
      </c>
      <c r="H151" s="568"/>
      <c r="I151" s="570" t="s">
        <v>8784</v>
      </c>
      <c r="J151" s="568" t="s">
        <v>8212</v>
      </c>
      <c r="K151" s="571" t="s">
        <v>8401</v>
      </c>
      <c r="L151" s="568" t="s">
        <v>8751</v>
      </c>
      <c r="M151" s="572" t="s">
        <v>8785</v>
      </c>
      <c r="N151" s="570" t="s">
        <v>8409</v>
      </c>
      <c r="O151" s="303" t="str">
        <f>IF(AllC3_Data[[#This Row],[Door/Yard Number]]=3,"Yard","Door")</f>
        <v>Yard</v>
      </c>
      <c r="P151" s="33">
        <f t="shared" si="4"/>
        <v>211.68333333340706</v>
      </c>
      <c r="Q151" s="3" t="str">
        <f t="shared" si="5"/>
        <v>02/02/2022 06:19 PM</v>
      </c>
      <c r="R151" s="573" t="str">
        <f>IF(AND(AllC3_Data[[#This Row],[Workflow]]="Vendor Trailer",AllC3_Data[[#This Row],[OB Load Type]]="",AllC3_Data[[#This Row],[IB Load Type]]="",AllC3_Data[[#This Row],[Reusable Load Type]]=""),"Empty", HLOOKUP("*",AllC3_Data[[#This Row],[OB Load Type]:[Workflow]],1,FALSE))</f>
        <v>TDON</v>
      </c>
      <c r="S1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52" spans="1:21" x14ac:dyDescent="0.25">
      <c r="A152" s="567" t="s">
        <v>8786</v>
      </c>
      <c r="B152" s="568"/>
      <c r="C152" s="568"/>
      <c r="D152" s="569" t="s">
        <v>1666</v>
      </c>
      <c r="E152" s="569" t="s">
        <v>8430</v>
      </c>
      <c r="F152" s="569">
        <v>3</v>
      </c>
      <c r="G152" s="568" t="s">
        <v>1179</v>
      </c>
      <c r="H152" s="568"/>
      <c r="I152" s="570" t="s">
        <v>8787</v>
      </c>
      <c r="J152" s="568" t="s">
        <v>647</v>
      </c>
      <c r="K152" s="571" t="s">
        <v>8401</v>
      </c>
      <c r="L152" s="568" t="s">
        <v>8751</v>
      </c>
      <c r="M152" s="572" t="s">
        <v>8788</v>
      </c>
      <c r="N152" s="570" t="s">
        <v>8409</v>
      </c>
      <c r="O152" s="303" t="str">
        <f>IF(AllC3_Data[[#This Row],[Door/Yard Number]]=3,"Yard","Door")</f>
        <v>Yard</v>
      </c>
      <c r="P152" s="33">
        <f t="shared" si="4"/>
        <v>1392.75</v>
      </c>
      <c r="Q152" s="3" t="str">
        <f t="shared" si="5"/>
        <v>12/15/2021 01:15 PM</v>
      </c>
      <c r="R152" s="573" t="str">
        <f>IF(AND(AllC3_Data[[#This Row],[Workflow]]="Vendor Trailer",AllC3_Data[[#This Row],[OB Load Type]]="",AllC3_Data[[#This Row],[IB Load Type]]="",AllC3_Data[[#This Row],[Reusable Load Type]]=""),"Empty", HLOOKUP("*",AllC3_Data[[#This Row],[OB Load Type]:[Workflow]],1,FALSE))</f>
        <v>RGMD</v>
      </c>
      <c r="S1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 spans="1:21" x14ac:dyDescent="0.25">
      <c r="A153" s="567" t="s">
        <v>8789</v>
      </c>
      <c r="B153" s="568"/>
      <c r="C153" s="568"/>
      <c r="D153" s="569" t="s">
        <v>43</v>
      </c>
      <c r="E153" s="569" t="s">
        <v>882</v>
      </c>
      <c r="F153" s="569">
        <v>3</v>
      </c>
      <c r="G153" s="568" t="s">
        <v>1179</v>
      </c>
      <c r="H153" s="568"/>
      <c r="I153" s="570" t="s">
        <v>8790</v>
      </c>
      <c r="J153" s="568" t="s">
        <v>8207</v>
      </c>
      <c r="K153" s="571" t="s">
        <v>8401</v>
      </c>
      <c r="L153" s="568" t="s">
        <v>5991</v>
      </c>
      <c r="M153" s="572" t="s">
        <v>8791</v>
      </c>
      <c r="N153" s="570" t="s">
        <v>8409</v>
      </c>
      <c r="O153" s="303" t="str">
        <f>IF(AllC3_Data[[#This Row],[Door/Yard Number]]=3,"Yard","Door")</f>
        <v>Yard</v>
      </c>
      <c r="P153" s="33">
        <f t="shared" si="4"/>
        <v>168.76666666672099</v>
      </c>
      <c r="Q153" s="3" t="str">
        <f t="shared" si="5"/>
        <v>02/04/2022 01:14 PM</v>
      </c>
      <c r="R153" s="573" t="str">
        <f>IF(AND(AllC3_Data[[#This Row],[Workflow]]="Vendor Trailer",AllC3_Data[[#This Row],[OB Load Type]]="",AllC3_Data[[#This Row],[IB Load Type]]="",AllC3_Data[[#This Row],[Reusable Load Type]]=""),"Empty", HLOOKUP("*",AllC3_Data[[#This Row],[OB Load Type]:[Workflow]],1,FALSE))</f>
        <v>B635</v>
      </c>
      <c r="S1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 spans="1:21" x14ac:dyDescent="0.25">
      <c r="A154" s="567" t="s">
        <v>8792</v>
      </c>
      <c r="B154" s="568"/>
      <c r="C154" s="568"/>
      <c r="D154" s="569"/>
      <c r="E154" s="569" t="s">
        <v>8793</v>
      </c>
      <c r="F154" s="569">
        <v>3</v>
      </c>
      <c r="G154" s="568" t="s">
        <v>1179</v>
      </c>
      <c r="H154" s="568"/>
      <c r="I154" s="570" t="s">
        <v>8794</v>
      </c>
      <c r="J154" s="568" t="s">
        <v>8205</v>
      </c>
      <c r="K154" s="571" t="s">
        <v>8401</v>
      </c>
      <c r="L154" s="568" t="s">
        <v>5989</v>
      </c>
      <c r="M154" s="572" t="s">
        <v>8795</v>
      </c>
      <c r="N154" s="570" t="s">
        <v>8409</v>
      </c>
      <c r="O154" s="303" t="str">
        <f>IF(AllC3_Data[[#This Row],[Door/Yard Number]]=3,"Yard","Door")</f>
        <v>Yard</v>
      </c>
      <c r="P154" s="33">
        <f t="shared" si="4"/>
        <v>166.30000000004657</v>
      </c>
      <c r="Q154" s="3" t="str">
        <f t="shared" si="5"/>
        <v>02/04/2022 03:42 PM</v>
      </c>
      <c r="R154" s="573" t="str">
        <f>IF(AND(AllC3_Data[[#This Row],[Workflow]]="Vendor Trailer",AllC3_Data[[#This Row],[OB Load Type]]="",AllC3_Data[[#This Row],[IB Load Type]]="",AllC3_Data[[#This Row],[Reusable Load Type]]=""),"Empty", HLOOKUP("*",AllC3_Data[[#This Row],[OB Load Type]:[Workflow]],1,FALSE))</f>
        <v>XDock</v>
      </c>
      <c r="S1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55" spans="1:21" x14ac:dyDescent="0.25">
      <c r="A155" s="567" t="s">
        <v>8796</v>
      </c>
      <c r="B155" s="568"/>
      <c r="C155" s="568"/>
      <c r="D155" s="569" t="s">
        <v>43</v>
      </c>
      <c r="E155" s="569" t="s">
        <v>882</v>
      </c>
      <c r="F155" s="569">
        <v>3</v>
      </c>
      <c r="G155" s="568" t="s">
        <v>1179</v>
      </c>
      <c r="H155" s="568"/>
      <c r="I155" s="570" t="s">
        <v>8797</v>
      </c>
      <c r="J155" s="568" t="s">
        <v>8210</v>
      </c>
      <c r="K155" s="571" t="s">
        <v>8401</v>
      </c>
      <c r="L155" s="568" t="s">
        <v>5989</v>
      </c>
      <c r="M155" s="572" t="s">
        <v>8798</v>
      </c>
      <c r="N155" s="570" t="s">
        <v>8409</v>
      </c>
      <c r="O155" s="303" t="str">
        <f>IF(AllC3_Data[[#This Row],[Door/Yard Number]]=3,"Yard","Door")</f>
        <v>Yard</v>
      </c>
      <c r="P155" s="33">
        <f t="shared" si="4"/>
        <v>165.46666666679084</v>
      </c>
      <c r="Q155" s="3" t="str">
        <f t="shared" si="5"/>
        <v>02/04/2022 04:32 PM</v>
      </c>
      <c r="R155" s="573" t="str">
        <f>IF(AND(AllC3_Data[[#This Row],[Workflow]]="Vendor Trailer",AllC3_Data[[#This Row],[OB Load Type]]="",AllC3_Data[[#This Row],[IB Load Type]]="",AllC3_Data[[#This Row],[Reusable Load Type]]=""),"Empty", HLOOKUP("*",AllC3_Data[[#This Row],[OB Load Type]:[Workflow]],1,FALSE))</f>
        <v>B635</v>
      </c>
      <c r="S1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 spans="1:21" x14ac:dyDescent="0.25">
      <c r="A156" s="567" t="s">
        <v>8799</v>
      </c>
      <c r="B156" s="568"/>
      <c r="C156" s="568"/>
      <c r="D156" s="569" t="s">
        <v>43</v>
      </c>
      <c r="E156" s="569" t="s">
        <v>882</v>
      </c>
      <c r="F156" s="569">
        <v>3</v>
      </c>
      <c r="G156" s="568" t="s">
        <v>1568</v>
      </c>
      <c r="H156" s="568" t="s">
        <v>8800</v>
      </c>
      <c r="I156" s="570" t="s">
        <v>8801</v>
      </c>
      <c r="J156" s="568" t="s">
        <v>8212</v>
      </c>
      <c r="K156" s="571" t="s">
        <v>8401</v>
      </c>
      <c r="L156" s="568" t="s">
        <v>5989</v>
      </c>
      <c r="M156" s="572" t="s">
        <v>8802</v>
      </c>
      <c r="N156" s="570" t="s">
        <v>8409</v>
      </c>
      <c r="O156" s="303" t="str">
        <f>IF(AllC3_Data[[#This Row],[Door/Yard Number]]=3,"Yard","Door")</f>
        <v>Yard</v>
      </c>
      <c r="P156" s="33">
        <f t="shared" si="4"/>
        <v>161.34999999997672</v>
      </c>
      <c r="Q156" s="3" t="str">
        <f t="shared" si="5"/>
        <v>02/04/2022 08:39 PM</v>
      </c>
      <c r="R156" s="573" t="str">
        <f>IF(AND(AllC3_Data[[#This Row],[Workflow]]="Vendor Trailer",AllC3_Data[[#This Row],[OB Load Type]]="",AllC3_Data[[#This Row],[IB Load Type]]="",AllC3_Data[[#This Row],[Reusable Load Type]]=""),"Empty", HLOOKUP("*",AllC3_Data[[#This Row],[OB Load Type]:[Workflow]],1,FALSE))</f>
        <v>B635</v>
      </c>
      <c r="S1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 spans="1:21" x14ac:dyDescent="0.25">
      <c r="A157" s="567" t="s">
        <v>8803</v>
      </c>
      <c r="B157" s="568"/>
      <c r="C157" s="568"/>
      <c r="D157" s="569" t="s">
        <v>8804</v>
      </c>
      <c r="E157" s="569" t="s">
        <v>8430</v>
      </c>
      <c r="F157" s="569">
        <v>3</v>
      </c>
      <c r="G157" s="568" t="s">
        <v>1568</v>
      </c>
      <c r="H157" s="568"/>
      <c r="I157" s="570" t="s">
        <v>8805</v>
      </c>
      <c r="J157" s="568" t="s">
        <v>8212</v>
      </c>
      <c r="K157" s="571" t="s">
        <v>8401</v>
      </c>
      <c r="L157" s="568" t="s">
        <v>8751</v>
      </c>
      <c r="M157" s="572"/>
      <c r="N157" s="570" t="s">
        <v>8409</v>
      </c>
      <c r="O157" s="303" t="str">
        <f>IF(AllC3_Data[[#This Row],[Door/Yard Number]]=3,"Yard","Door")</f>
        <v>Yard</v>
      </c>
      <c r="P157" s="33">
        <f t="shared" si="4"/>
        <v>154.03333333338378</v>
      </c>
      <c r="Q157" s="3" t="str">
        <f t="shared" si="5"/>
        <v>02/05/2022 03:58 AM</v>
      </c>
      <c r="R157" s="573" t="str">
        <f>IF(AND(AllC3_Data[[#This Row],[Workflow]]="Vendor Trailer",AllC3_Data[[#This Row],[OB Load Type]]="",AllC3_Data[[#This Row],[IB Load Type]]="",AllC3_Data[[#This Row],[Reusable Load Type]]=""),"Empty", HLOOKUP("*",AllC3_Data[[#This Row],[OB Load Type]:[Workflow]],1,FALSE))</f>
        <v>BANAB</v>
      </c>
      <c r="S1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58" spans="1:21" x14ac:dyDescent="0.25">
      <c r="A158" s="567" t="s">
        <v>8806</v>
      </c>
      <c r="B158" s="568"/>
      <c r="C158" s="568"/>
      <c r="D158" s="569" t="s">
        <v>264</v>
      </c>
      <c r="E158" s="569" t="s">
        <v>882</v>
      </c>
      <c r="F158" s="569">
        <v>3</v>
      </c>
      <c r="G158" s="568" t="s">
        <v>1179</v>
      </c>
      <c r="H158" s="568" t="s">
        <v>8807</v>
      </c>
      <c r="I158" s="570" t="s">
        <v>8808</v>
      </c>
      <c r="J158" s="568" t="s">
        <v>8208</v>
      </c>
      <c r="K158" s="571" t="s">
        <v>8401</v>
      </c>
      <c r="L158" s="568" t="s">
        <v>5989</v>
      </c>
      <c r="M158" s="572" t="s">
        <v>8809</v>
      </c>
      <c r="N158" s="570" t="s">
        <v>8409</v>
      </c>
      <c r="O158" s="303" t="str">
        <f>IF(AllC3_Data[[#This Row],[Door/Yard Number]]=3,"Yard","Door")</f>
        <v>Yard</v>
      </c>
      <c r="P158" s="33">
        <f t="shared" si="4"/>
        <v>152.66666666680248</v>
      </c>
      <c r="Q158" s="3" t="str">
        <f t="shared" si="5"/>
        <v>02/05/2022 05:20 AM</v>
      </c>
      <c r="R158" s="573" t="str">
        <f>IF(AND(AllC3_Data[[#This Row],[Workflow]]="Vendor Trailer",AllC3_Data[[#This Row],[OB Load Type]]="",AllC3_Data[[#This Row],[IB Load Type]]="",AllC3_Data[[#This Row],[Reusable Load Type]]=""),"Empty", HLOOKUP("*",AllC3_Data[[#This Row],[OB Load Type]:[Workflow]],1,FALSE))</f>
        <v>T202</v>
      </c>
      <c r="S1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1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 spans="1:21" x14ac:dyDescent="0.25">
      <c r="A159" s="567" t="s">
        <v>8810</v>
      </c>
      <c r="B159" s="568"/>
      <c r="C159" s="568"/>
      <c r="D159" s="569" t="s">
        <v>8392</v>
      </c>
      <c r="E159" s="569" t="s">
        <v>882</v>
      </c>
      <c r="F159" s="569">
        <v>3</v>
      </c>
      <c r="G159" s="568" t="s">
        <v>1179</v>
      </c>
      <c r="H159" s="568"/>
      <c r="I159" s="570" t="s">
        <v>8811</v>
      </c>
      <c r="J159" s="568" t="s">
        <v>8208</v>
      </c>
      <c r="K159" s="571" t="s">
        <v>8401</v>
      </c>
      <c r="L159" s="568" t="s">
        <v>5989</v>
      </c>
      <c r="M159" s="572" t="s">
        <v>8812</v>
      </c>
      <c r="N159" s="570" t="s">
        <v>8409</v>
      </c>
      <c r="O159" s="303" t="str">
        <f>IF(AllC3_Data[[#This Row],[Door/Yard Number]]=3,"Yard","Door")</f>
        <v>Yard</v>
      </c>
      <c r="P159" s="33">
        <f t="shared" si="4"/>
        <v>143.58333333337214</v>
      </c>
      <c r="Q159" s="3" t="str">
        <f t="shared" si="5"/>
        <v>02/05/2022 02:25 PM</v>
      </c>
      <c r="R159" s="573" t="str">
        <f>IF(AND(AllC3_Data[[#This Row],[Workflow]]="Vendor Trailer",AllC3_Data[[#This Row],[OB Load Type]]="",AllC3_Data[[#This Row],[IB Load Type]]="",AllC3_Data[[#This Row],[Reusable Load Type]]=""),"Empty", HLOOKUP("*",AllC3_Data[[#This Row],[OB Load Type]:[Workflow]],1,FALSE))</f>
        <v>ICQA</v>
      </c>
      <c r="S1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1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60" spans="1:21" x14ac:dyDescent="0.25">
      <c r="A160" s="567" t="s">
        <v>8813</v>
      </c>
      <c r="B160" s="568"/>
      <c r="C160" s="568"/>
      <c r="D160" s="569" t="s">
        <v>1666</v>
      </c>
      <c r="E160" s="569" t="s">
        <v>8430</v>
      </c>
      <c r="F160" s="569">
        <v>3</v>
      </c>
      <c r="G160" s="568" t="s">
        <v>1568</v>
      </c>
      <c r="H160" s="568"/>
      <c r="I160" s="570" t="s">
        <v>8814</v>
      </c>
      <c r="J160" s="568" t="s">
        <v>8212</v>
      </c>
      <c r="K160" s="571" t="s">
        <v>8401</v>
      </c>
      <c r="L160" s="568" t="s">
        <v>8751</v>
      </c>
      <c r="M160" s="572" t="s">
        <v>8815</v>
      </c>
      <c r="N160" s="570" t="s">
        <v>8409</v>
      </c>
      <c r="O160" s="303" t="str">
        <f>IF(AllC3_Data[[#This Row],[Door/Yard Number]]=3,"Yard","Door")</f>
        <v>Yard</v>
      </c>
      <c r="P160" s="33">
        <f t="shared" si="4"/>
        <v>131.15000000002328</v>
      </c>
      <c r="Q160" s="3" t="str">
        <f t="shared" si="5"/>
        <v>02/06/2022 02:51 AM</v>
      </c>
      <c r="R160" s="573" t="str">
        <f>IF(AND(AllC3_Data[[#This Row],[Workflow]]="Vendor Trailer",AllC3_Data[[#This Row],[OB Load Type]]="",AllC3_Data[[#This Row],[IB Load Type]]="",AllC3_Data[[#This Row],[Reusable Load Type]]=""),"Empty", HLOOKUP("*",AllC3_Data[[#This Row],[OB Load Type]:[Workflow]],1,FALSE))</f>
        <v>RGMD</v>
      </c>
      <c r="S1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 spans="1:21" x14ac:dyDescent="0.25">
      <c r="A161" s="567" t="s">
        <v>8816</v>
      </c>
      <c r="B161" s="568"/>
      <c r="C161" s="568" t="s">
        <v>43</v>
      </c>
      <c r="D161" s="569"/>
      <c r="E161" s="569" t="s">
        <v>897</v>
      </c>
      <c r="F161" s="569">
        <v>3</v>
      </c>
      <c r="G161" s="568" t="s">
        <v>1179</v>
      </c>
      <c r="H161" s="568" t="s">
        <v>8817</v>
      </c>
      <c r="I161" s="570" t="s">
        <v>8818</v>
      </c>
      <c r="J161" s="568" t="s">
        <v>8210</v>
      </c>
      <c r="K161" s="571" t="s">
        <v>8401</v>
      </c>
      <c r="L161" s="568" t="s">
        <v>5991</v>
      </c>
      <c r="M161" s="572" t="s">
        <v>8818</v>
      </c>
      <c r="N161" s="570" t="s">
        <v>8409</v>
      </c>
      <c r="O161" s="303" t="str">
        <f>IF(AllC3_Data[[#This Row],[Door/Yard Number]]=3,"Yard","Door")</f>
        <v>Yard</v>
      </c>
      <c r="P161" s="33">
        <f t="shared" si="4"/>
        <v>122.36666666669771</v>
      </c>
      <c r="Q161" s="3" t="str">
        <f t="shared" si="5"/>
        <v>02/06/2022 11:38 AM</v>
      </c>
      <c r="R161" s="573" t="str">
        <f>IF(AND(AllC3_Data[[#This Row],[Workflow]]="Vendor Trailer",AllC3_Data[[#This Row],[OB Load Type]]="",AllC3_Data[[#This Row],[IB Load Type]]="",AllC3_Data[[#This Row],[Reusable Load Type]]=""),"Empty", HLOOKUP("*",AllC3_Data[[#This Row],[OB Load Type]:[Workflow]],1,FALSE))</f>
        <v>B635</v>
      </c>
      <c r="S1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 spans="1:21" x14ac:dyDescent="0.25">
      <c r="A162" s="567" t="s">
        <v>8819</v>
      </c>
      <c r="B162" s="568"/>
      <c r="C162" s="568"/>
      <c r="D162" s="569" t="s">
        <v>496</v>
      </c>
      <c r="E162" s="569" t="s">
        <v>1660</v>
      </c>
      <c r="F162" s="569">
        <v>3</v>
      </c>
      <c r="G162" s="568" t="s">
        <v>8820</v>
      </c>
      <c r="H162" s="568"/>
      <c r="I162" s="570" t="s">
        <v>8821</v>
      </c>
      <c r="J162" s="568" t="s">
        <v>8202</v>
      </c>
      <c r="K162" s="571" t="s">
        <v>8401</v>
      </c>
      <c r="L162" s="568" t="s">
        <v>5991</v>
      </c>
      <c r="M162" s="572" t="s">
        <v>8821</v>
      </c>
      <c r="N162" s="570" t="s">
        <v>8409</v>
      </c>
      <c r="O162" s="303" t="str">
        <f>IF(AllC3_Data[[#This Row],[Door/Yard Number]]=3,"Yard","Door")</f>
        <v>Yard</v>
      </c>
      <c r="P162" s="33">
        <f t="shared" si="4"/>
        <v>116.60000000009313</v>
      </c>
      <c r="Q162" s="3" t="str">
        <f t="shared" si="5"/>
        <v>02/06/2022 05:24 PM</v>
      </c>
      <c r="R162" s="573" t="str">
        <f>IF(AND(AllC3_Data[[#This Row],[Workflow]]="Vendor Trailer",AllC3_Data[[#This Row],[OB Load Type]]="",AllC3_Data[[#This Row],[IB Load Type]]="",AllC3_Data[[#This Row],[Reusable Load Type]]=""),"Empty", HLOOKUP("*",AllC3_Data[[#This Row],[OB Load Type]:[Workflow]],1,FALSE))</f>
        <v>RSAL</v>
      </c>
      <c r="S1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 spans="1:21" x14ac:dyDescent="0.25">
      <c r="A163" s="567" t="s">
        <v>8822</v>
      </c>
      <c r="B163" s="568"/>
      <c r="C163" s="568"/>
      <c r="D163" s="569"/>
      <c r="E163" s="569" t="s">
        <v>1657</v>
      </c>
      <c r="F163" s="569">
        <v>3</v>
      </c>
      <c r="G163" s="568" t="s">
        <v>1568</v>
      </c>
      <c r="H163" s="568"/>
      <c r="I163" s="570" t="s">
        <v>8823</v>
      </c>
      <c r="J163" s="568" t="s">
        <v>8212</v>
      </c>
      <c r="K163" s="571" t="s">
        <v>8589</v>
      </c>
      <c r="L163" s="568" t="s">
        <v>8824</v>
      </c>
      <c r="M163" s="572" t="s">
        <v>8825</v>
      </c>
      <c r="N163" s="570" t="s">
        <v>8409</v>
      </c>
      <c r="O163" s="303" t="str">
        <f>IF(AllC3_Data[[#This Row],[Door/Yard Number]]=3,"Yard","Door")</f>
        <v>Yard</v>
      </c>
      <c r="P163" s="33">
        <f t="shared" si="4"/>
        <v>90.799999999988358</v>
      </c>
      <c r="Q163" s="3" t="str">
        <f t="shared" si="5"/>
        <v>02/07/2022 07:12 PM</v>
      </c>
      <c r="R163" s="573" t="str">
        <f>IF(AND(AllC3_Data[[#This Row],[Workflow]]="Vendor Trailer",AllC3_Data[[#This Row],[OB Load Type]]="",AllC3_Data[[#This Row],[IB Load Type]]="",AllC3_Data[[#This Row],[Reusable Load Type]]=""),"Empty", HLOOKUP("*",AllC3_Data[[#This Row],[OB Load Type]:[Workflow]],1,FALSE))</f>
        <v>Empty</v>
      </c>
      <c r="S1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 spans="1:21" x14ac:dyDescent="0.25">
      <c r="A164" s="567" t="s">
        <v>8826</v>
      </c>
      <c r="B164" s="568"/>
      <c r="C164" s="568" t="s">
        <v>43</v>
      </c>
      <c r="D164" s="569"/>
      <c r="E164" s="569" t="s">
        <v>897</v>
      </c>
      <c r="F164" s="569">
        <v>3</v>
      </c>
      <c r="G164" s="568" t="s">
        <v>1179</v>
      </c>
      <c r="H164" s="568" t="s">
        <v>8827</v>
      </c>
      <c r="I164" s="570" t="s">
        <v>8828</v>
      </c>
      <c r="J164" s="568" t="s">
        <v>8205</v>
      </c>
      <c r="K164" s="571" t="s">
        <v>8401</v>
      </c>
      <c r="L164" s="568" t="s">
        <v>5991</v>
      </c>
      <c r="M164" s="572" t="s">
        <v>8828</v>
      </c>
      <c r="N164" s="570" t="s">
        <v>8409</v>
      </c>
      <c r="O164" s="303" t="str">
        <f>IF(AllC3_Data[[#This Row],[Door/Yard Number]]=3,"Yard","Door")</f>
        <v>Yard</v>
      </c>
      <c r="P164" s="33">
        <f t="shared" si="4"/>
        <v>89.233333333453629</v>
      </c>
      <c r="Q164" s="3" t="str">
        <f t="shared" si="5"/>
        <v>02/07/2022 08:46 PM</v>
      </c>
      <c r="R164" s="573" t="str">
        <f>IF(AND(AllC3_Data[[#This Row],[Workflow]]="Vendor Trailer",AllC3_Data[[#This Row],[OB Load Type]]="",AllC3_Data[[#This Row],[IB Load Type]]="",AllC3_Data[[#This Row],[Reusable Load Type]]=""),"Empty", HLOOKUP("*",AllC3_Data[[#This Row],[OB Load Type]:[Workflow]],1,FALSE))</f>
        <v>B635</v>
      </c>
      <c r="S1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 spans="1:21" x14ac:dyDescent="0.25">
      <c r="A165" s="567" t="s">
        <v>8829</v>
      </c>
      <c r="B165" s="568"/>
      <c r="C165" s="568"/>
      <c r="D165" s="569" t="s">
        <v>492</v>
      </c>
      <c r="E165" s="569" t="s">
        <v>8430</v>
      </c>
      <c r="F165" s="569">
        <v>3</v>
      </c>
      <c r="G165" s="568" t="s">
        <v>1179</v>
      </c>
      <c r="H165" s="568"/>
      <c r="I165" s="570" t="s">
        <v>8830</v>
      </c>
      <c r="J165" s="568" t="s">
        <v>8230</v>
      </c>
      <c r="K165" s="571" t="s">
        <v>8401</v>
      </c>
      <c r="L165" s="568" t="s">
        <v>5989</v>
      </c>
      <c r="M165" s="572"/>
      <c r="N165" s="570" t="s">
        <v>8409</v>
      </c>
      <c r="O165" s="303" t="str">
        <f>IF(AllC3_Data[[#This Row],[Door/Yard Number]]=3,"Yard","Door")</f>
        <v>Yard</v>
      </c>
      <c r="P165" s="33">
        <f t="shared" si="4"/>
        <v>76.800000000104774</v>
      </c>
      <c r="Q165" s="3" t="str">
        <f t="shared" si="5"/>
        <v>02/08/2022 09:12 AM</v>
      </c>
      <c r="R165" s="573" t="str">
        <f>IF(AND(AllC3_Data[[#This Row],[Workflow]]="Vendor Trailer",AllC3_Data[[#This Row],[OB Load Type]]="",AllC3_Data[[#This Row],[IB Load Type]]="",AllC3_Data[[#This Row],[Reusable Load Type]]=""),"Empty", HLOOKUP("*",AllC3_Data[[#This Row],[OB Load Type]:[Workflow]],1,FALSE))</f>
        <v>RMCP</v>
      </c>
      <c r="S1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 spans="1:21" x14ac:dyDescent="0.25">
      <c r="A166" s="567" t="s">
        <v>8831</v>
      </c>
      <c r="B166" s="568"/>
      <c r="C166" s="568"/>
      <c r="D166" s="569" t="s">
        <v>492</v>
      </c>
      <c r="E166" s="569" t="s">
        <v>8430</v>
      </c>
      <c r="F166" s="569">
        <v>3</v>
      </c>
      <c r="G166" s="568" t="s">
        <v>1179</v>
      </c>
      <c r="H166" s="568"/>
      <c r="I166" s="570" t="s">
        <v>8832</v>
      </c>
      <c r="J166" s="568" t="s">
        <v>647</v>
      </c>
      <c r="K166" s="571" t="s">
        <v>8401</v>
      </c>
      <c r="L166" s="568" t="s">
        <v>8751</v>
      </c>
      <c r="M166" s="572"/>
      <c r="N166" s="570" t="s">
        <v>8409</v>
      </c>
      <c r="O166" s="303" t="str">
        <f>IF(AllC3_Data[[#This Row],[Door/Yard Number]]=3,"Yard","Door")</f>
        <v>Yard</v>
      </c>
      <c r="P166" s="33">
        <f t="shared" si="4"/>
        <v>70.383333333476912</v>
      </c>
      <c r="Q166" s="3" t="str">
        <f t="shared" si="5"/>
        <v>02/08/2022 03:37 PM</v>
      </c>
      <c r="R166" s="573" t="str">
        <f>IF(AND(AllC3_Data[[#This Row],[Workflow]]="Vendor Trailer",AllC3_Data[[#This Row],[OB Load Type]]="",AllC3_Data[[#This Row],[IB Load Type]]="",AllC3_Data[[#This Row],[Reusable Load Type]]=""),"Empty", HLOOKUP("*",AllC3_Data[[#This Row],[OB Load Type]:[Workflow]],1,FALSE))</f>
        <v>RMCP</v>
      </c>
      <c r="S1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 spans="1:21" x14ac:dyDescent="0.25">
      <c r="A167" s="567" t="s">
        <v>8833</v>
      </c>
      <c r="B167" s="568"/>
      <c r="C167" s="568"/>
      <c r="D167" s="569"/>
      <c r="E167" s="569" t="s">
        <v>8430</v>
      </c>
      <c r="F167" s="569">
        <v>3</v>
      </c>
      <c r="G167" s="568" t="s">
        <v>1568</v>
      </c>
      <c r="H167" s="568"/>
      <c r="I167" s="570" t="s">
        <v>8834</v>
      </c>
      <c r="J167" s="568" t="s">
        <v>8209</v>
      </c>
      <c r="K167" s="571" t="s">
        <v>8401</v>
      </c>
      <c r="L167" s="568" t="s">
        <v>5989</v>
      </c>
      <c r="M167" s="572" t="s">
        <v>8835</v>
      </c>
      <c r="N167" s="570" t="s">
        <v>8409</v>
      </c>
      <c r="O167" s="303" t="str">
        <f>IF(AllC3_Data[[#This Row],[Door/Yard Number]]=3,"Yard","Door")</f>
        <v>Yard</v>
      </c>
      <c r="P167" s="33">
        <f t="shared" si="4"/>
        <v>65.233333333453629</v>
      </c>
      <c r="Q167" s="3" t="str">
        <f t="shared" si="5"/>
        <v>02/08/2022 08:46 PM</v>
      </c>
      <c r="R167" s="573" t="str">
        <f>IF(AND(AllC3_Data[[#This Row],[Workflow]]="Vendor Trailer",AllC3_Data[[#This Row],[OB Load Type]]="",AllC3_Data[[#This Row],[IB Load Type]]="",AllC3_Data[[#This Row],[Reusable Load Type]]=""),"Empty", HLOOKUP("*",AllC3_Data[[#This Row],[OB Load Type]:[Workflow]],1,FALSE))</f>
        <v>Reusables</v>
      </c>
      <c r="S16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68" spans="1:21" x14ac:dyDescent="0.25">
      <c r="A168" s="567" t="s">
        <v>8836</v>
      </c>
      <c r="B168" s="568"/>
      <c r="C168" s="568"/>
      <c r="D168" s="569" t="s">
        <v>295</v>
      </c>
      <c r="E168" s="569" t="s">
        <v>882</v>
      </c>
      <c r="F168" s="569">
        <v>3</v>
      </c>
      <c r="G168" s="568" t="s">
        <v>1179</v>
      </c>
      <c r="H168" s="568" t="s">
        <v>8837</v>
      </c>
      <c r="I168" s="570" t="s">
        <v>8838</v>
      </c>
      <c r="J168" s="568" t="s">
        <v>8205</v>
      </c>
      <c r="K168" s="571" t="s">
        <v>8401</v>
      </c>
      <c r="L168" s="568" t="s">
        <v>5991</v>
      </c>
      <c r="M168" s="572" t="s">
        <v>8839</v>
      </c>
      <c r="N168" s="570" t="s">
        <v>8409</v>
      </c>
      <c r="O168" s="303" t="str">
        <f>IF(AllC3_Data[[#This Row],[Door/Yard Number]]=3,"Yard","Door")</f>
        <v>Yard</v>
      </c>
      <c r="P168" s="33">
        <f t="shared" si="4"/>
        <v>62.81666666676756</v>
      </c>
      <c r="Q168" s="3" t="str">
        <f t="shared" si="5"/>
        <v>02/08/2022 11:11 PM</v>
      </c>
      <c r="R168" s="573" t="str">
        <f>IF(AND(AllC3_Data[[#This Row],[Workflow]]="Vendor Trailer",AllC3_Data[[#This Row],[OB Load Type]]="",AllC3_Data[[#This Row],[IB Load Type]]="",AllC3_Data[[#This Row],[Reusable Load Type]]=""),"Empty", HLOOKUP("*",AllC3_Data[[#This Row],[OB Load Type]:[Workflow]],1,FALSE))</f>
        <v>T705</v>
      </c>
      <c r="S1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169" spans="1:21" x14ac:dyDescent="0.25">
      <c r="A169" s="567" t="s">
        <v>8840</v>
      </c>
      <c r="B169" s="568"/>
      <c r="C169" s="568"/>
      <c r="D169" s="569" t="s">
        <v>188</v>
      </c>
      <c r="E169" s="569" t="s">
        <v>8430</v>
      </c>
      <c r="F169" s="569">
        <v>3</v>
      </c>
      <c r="G169" s="568" t="s">
        <v>1179</v>
      </c>
      <c r="H169" s="568"/>
      <c r="I169" s="570" t="s">
        <v>8841</v>
      </c>
      <c r="J169" s="568" t="s">
        <v>8208</v>
      </c>
      <c r="K169" s="571" t="s">
        <v>8401</v>
      </c>
      <c r="L169" s="568" t="s">
        <v>5991</v>
      </c>
      <c r="M169" s="572" t="s">
        <v>8842</v>
      </c>
      <c r="N169" s="570" t="s">
        <v>8409</v>
      </c>
      <c r="O169" s="303" t="str">
        <f>IF(AllC3_Data[[#This Row],[Door/Yard Number]]=3,"Yard","Door")</f>
        <v>Yard</v>
      </c>
      <c r="P169" s="33">
        <f t="shared" si="4"/>
        <v>61.450000000011642</v>
      </c>
      <c r="Q169" s="3" t="str">
        <f t="shared" si="5"/>
        <v>02/09/2022 12:33 AM</v>
      </c>
      <c r="R169" s="573" t="str">
        <f>IF(AND(AllC3_Data[[#This Row],[Workflow]]="Vendor Trailer",AllC3_Data[[#This Row],[OB Load Type]]="",AllC3_Data[[#This Row],[IB Load Type]]="",AllC3_Data[[#This Row],[Reusable Load Type]]=""),"Empty", HLOOKUP("*",AllC3_Data[[#This Row],[OB Load Type]:[Workflow]],1,FALSE))</f>
        <v>PURG</v>
      </c>
      <c r="S1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 spans="1:21" x14ac:dyDescent="0.25">
      <c r="A170" s="567" t="s">
        <v>8843</v>
      </c>
      <c r="B170" s="568"/>
      <c r="C170" s="568"/>
      <c r="D170" s="569" t="s">
        <v>179</v>
      </c>
      <c r="E170" s="569" t="s">
        <v>8430</v>
      </c>
      <c r="F170" s="569">
        <v>3</v>
      </c>
      <c r="G170" s="568" t="s">
        <v>1179</v>
      </c>
      <c r="H170" s="568"/>
      <c r="I170" s="570" t="s">
        <v>8844</v>
      </c>
      <c r="J170" s="568" t="s">
        <v>8208</v>
      </c>
      <c r="K170" s="571" t="s">
        <v>8401</v>
      </c>
      <c r="L170" s="568" t="s">
        <v>8751</v>
      </c>
      <c r="M170" s="572" t="s">
        <v>8845</v>
      </c>
      <c r="N170" s="570" t="s">
        <v>8409</v>
      </c>
      <c r="O170" s="303" t="str">
        <f>IF(AllC3_Data[[#This Row],[Door/Yard Number]]=3,"Yard","Door")</f>
        <v>Yard</v>
      </c>
      <c r="P170" s="33">
        <f t="shared" si="4"/>
        <v>55.549999999988358</v>
      </c>
      <c r="Q170" s="3" t="str">
        <f t="shared" si="5"/>
        <v>02/09/2022 06:27 AM</v>
      </c>
      <c r="R170" s="573" t="str">
        <f>IF(AND(AllC3_Data[[#This Row],[Workflow]]="Vendor Trailer",AllC3_Data[[#This Row],[OB Load Type]]="",AllC3_Data[[#This Row],[IB Load Type]]="",AllC3_Data[[#This Row],[Reusable Load Type]]=""),"Empty", HLOOKUP("*",AllC3_Data[[#This Row],[OB Load Type]:[Workflow]],1,FALSE))</f>
        <v>PBCY</v>
      </c>
      <c r="S1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 spans="1:21" x14ac:dyDescent="0.25">
      <c r="A171" s="567" t="s">
        <v>8846</v>
      </c>
      <c r="B171" s="568"/>
      <c r="C171" s="568"/>
      <c r="D171" s="569" t="s">
        <v>275</v>
      </c>
      <c r="E171" s="569" t="s">
        <v>882</v>
      </c>
      <c r="F171" s="569">
        <v>3</v>
      </c>
      <c r="G171" s="568" t="s">
        <v>1215</v>
      </c>
      <c r="H171" s="568"/>
      <c r="I171" s="570" t="s">
        <v>8847</v>
      </c>
      <c r="J171" s="568" t="s">
        <v>8202</v>
      </c>
      <c r="K171" s="571" t="s">
        <v>8401</v>
      </c>
      <c r="L171" s="568" t="s">
        <v>5989</v>
      </c>
      <c r="M171" s="572"/>
      <c r="N171" s="570" t="s">
        <v>8409</v>
      </c>
      <c r="O171" s="303" t="str">
        <f>IF(AllC3_Data[[#This Row],[Door/Yard Number]]=3,"Yard","Door")</f>
        <v>Yard</v>
      </c>
      <c r="P171" s="33">
        <f t="shared" si="4"/>
        <v>53.633333333360497</v>
      </c>
      <c r="Q171" s="3" t="str">
        <f t="shared" si="5"/>
        <v>02/09/2022 08:22 AM</v>
      </c>
      <c r="R171" s="573" t="str">
        <f>IF(AND(AllC3_Data[[#This Row],[Workflow]]="Vendor Trailer",AllC3_Data[[#This Row],[OB Load Type]]="",AllC3_Data[[#This Row],[IB Load Type]]="",AllC3_Data[[#This Row],[Reusable Load Type]]=""),"Empty", HLOOKUP("*",AllC3_Data[[#This Row],[OB Load Type]:[Workflow]],1,FALSE))</f>
        <v>T222</v>
      </c>
      <c r="S1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1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 spans="1:21" x14ac:dyDescent="0.25">
      <c r="A172" s="567" t="s">
        <v>8848</v>
      </c>
      <c r="B172" s="568"/>
      <c r="C172" s="568"/>
      <c r="D172" s="569" t="s">
        <v>188</v>
      </c>
      <c r="E172" s="569" t="s">
        <v>8430</v>
      </c>
      <c r="F172" s="569">
        <v>3</v>
      </c>
      <c r="G172" s="568" t="s">
        <v>1179</v>
      </c>
      <c r="H172" s="568"/>
      <c r="I172" s="570" t="s">
        <v>8849</v>
      </c>
      <c r="J172" s="568" t="s">
        <v>8210</v>
      </c>
      <c r="K172" s="571" t="s">
        <v>8401</v>
      </c>
      <c r="L172" s="568" t="s">
        <v>5989</v>
      </c>
      <c r="M172" s="572" t="s">
        <v>8850</v>
      </c>
      <c r="N172" s="570" t="s">
        <v>8409</v>
      </c>
      <c r="O172" s="303" t="str">
        <f>IF(AllC3_Data[[#This Row],[Door/Yard Number]]=3,"Yard","Door")</f>
        <v>Yard</v>
      </c>
      <c r="P172" s="33">
        <f t="shared" si="4"/>
        <v>61.549999999988358</v>
      </c>
      <c r="Q172" s="3" t="str">
        <f t="shared" si="5"/>
        <v>02/09/2022 12:27 AM</v>
      </c>
      <c r="R172" s="573" t="str">
        <f>IF(AND(AllC3_Data[[#This Row],[Workflow]]="Vendor Trailer",AllC3_Data[[#This Row],[OB Load Type]]="",AllC3_Data[[#This Row],[IB Load Type]]="",AllC3_Data[[#This Row],[Reusable Load Type]]=""),"Empty", HLOOKUP("*",AllC3_Data[[#This Row],[OB Load Type]:[Workflow]],1,FALSE))</f>
        <v>PURG</v>
      </c>
      <c r="S1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 spans="1:21" x14ac:dyDescent="0.25">
      <c r="A173" s="567" t="s">
        <v>8851</v>
      </c>
      <c r="B173" s="568"/>
      <c r="C173" s="568"/>
      <c r="D173" s="569" t="s">
        <v>553</v>
      </c>
      <c r="E173" s="569" t="s">
        <v>8430</v>
      </c>
      <c r="F173" s="569">
        <v>3</v>
      </c>
      <c r="G173" s="568" t="s">
        <v>1179</v>
      </c>
      <c r="H173" s="568"/>
      <c r="I173" s="570" t="s">
        <v>8852</v>
      </c>
      <c r="J173" s="568" t="s">
        <v>8210</v>
      </c>
      <c r="K173" s="571" t="s">
        <v>8401</v>
      </c>
      <c r="L173" s="568" t="s">
        <v>5989</v>
      </c>
      <c r="M173" s="572" t="s">
        <v>8853</v>
      </c>
      <c r="N173" s="570" t="s">
        <v>8409</v>
      </c>
      <c r="O173" s="303" t="str">
        <f>IF(AllC3_Data[[#This Row],[Door/Yard Number]]=3,"Yard","Door")</f>
        <v>Yard</v>
      </c>
      <c r="P173" s="33">
        <f t="shared" si="4"/>
        <v>46.850000000093132</v>
      </c>
      <c r="Q173" s="3" t="str">
        <f t="shared" si="5"/>
        <v>02/09/2022 03:09 PM</v>
      </c>
      <c r="R173" s="573" t="str">
        <f>IF(AND(AllC3_Data[[#This Row],[Workflow]]="Vendor Trailer",AllC3_Data[[#This Row],[OB Load Type]]="",AllC3_Data[[#This Row],[IB Load Type]]="",AllC3_Data[[#This Row],[Reusable Load Type]]=""),"Empty", HLOOKUP("*",AllC3_Data[[#This Row],[OB Load Type]:[Workflow]],1,FALSE))</f>
        <v>PPDCQS</v>
      </c>
      <c r="S1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1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 spans="1:21" x14ac:dyDescent="0.25">
      <c r="A174" s="567" t="s">
        <v>8854</v>
      </c>
      <c r="B174" s="568"/>
      <c r="C174" s="568"/>
      <c r="D174" s="569" t="s">
        <v>492</v>
      </c>
      <c r="E174" s="569" t="s">
        <v>8430</v>
      </c>
      <c r="F174" s="569">
        <v>3</v>
      </c>
      <c r="G174" s="568" t="s">
        <v>1179</v>
      </c>
      <c r="H174" s="568"/>
      <c r="I174" s="570" t="s">
        <v>8855</v>
      </c>
      <c r="J174" s="568" t="s">
        <v>647</v>
      </c>
      <c r="K174" s="571" t="s">
        <v>8401</v>
      </c>
      <c r="L174" s="568" t="s">
        <v>8751</v>
      </c>
      <c r="M174" s="572" t="s">
        <v>8856</v>
      </c>
      <c r="N174" s="570" t="s">
        <v>8409</v>
      </c>
      <c r="O174" s="303" t="str">
        <f>IF(AllC3_Data[[#This Row],[Door/Yard Number]]=3,"Yard","Door")</f>
        <v>Yard</v>
      </c>
      <c r="P174" s="33">
        <f t="shared" si="4"/>
        <v>1081.8500000000931</v>
      </c>
      <c r="Q174" s="3" t="str">
        <f t="shared" si="5"/>
        <v>12/28/2021 12:09 PM</v>
      </c>
      <c r="R174" s="573" t="str">
        <f>IF(AND(AllC3_Data[[#This Row],[Workflow]]="Vendor Trailer",AllC3_Data[[#This Row],[OB Load Type]]="",AllC3_Data[[#This Row],[IB Load Type]]="",AllC3_Data[[#This Row],[Reusable Load Type]]=""),"Empty", HLOOKUP("*",AllC3_Data[[#This Row],[OB Load Type]:[Workflow]],1,FALSE))</f>
        <v>RMCP</v>
      </c>
      <c r="S1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 spans="1:21" x14ac:dyDescent="0.25">
      <c r="A175" s="567" t="s">
        <v>8857</v>
      </c>
      <c r="B175" s="568"/>
      <c r="C175" s="568"/>
      <c r="D175" s="569" t="s">
        <v>239</v>
      </c>
      <c r="E175" s="569" t="s">
        <v>8430</v>
      </c>
      <c r="F175" s="569">
        <v>3</v>
      </c>
      <c r="G175" s="568" t="s">
        <v>1179</v>
      </c>
      <c r="H175" s="568"/>
      <c r="I175" s="570" t="s">
        <v>8858</v>
      </c>
      <c r="J175" s="568" t="s">
        <v>8210</v>
      </c>
      <c r="K175" s="571" t="s">
        <v>8401</v>
      </c>
      <c r="L175" s="568" t="s">
        <v>8751</v>
      </c>
      <c r="M175" s="572" t="s">
        <v>8859</v>
      </c>
      <c r="N175" s="570" t="s">
        <v>8409</v>
      </c>
      <c r="O175" s="303" t="str">
        <f>IF(AllC3_Data[[#This Row],[Door/Yard Number]]=3,"Yard","Door")</f>
        <v>Yard</v>
      </c>
      <c r="P175" s="33">
        <f t="shared" si="4"/>
        <v>1660.2833333333256</v>
      </c>
      <c r="Q175" s="3" t="str">
        <f t="shared" si="5"/>
        <v>12/04/2021 09:43 AM</v>
      </c>
      <c r="R175" s="573" t="str">
        <f>IF(AND(AllC3_Data[[#This Row],[Workflow]]="Vendor Trailer",AllC3_Data[[#This Row],[OB Load Type]]="",AllC3_Data[[#This Row],[IB Load Type]]="",AllC3_Data[[#This Row],[Reusable Load Type]]=""),"Empty", HLOOKUP("*",AllC3_Data[[#This Row],[OB Load Type]:[Workflow]],1,FALSE))</f>
        <v>RRPC</v>
      </c>
      <c r="S1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 spans="1:21" x14ac:dyDescent="0.25">
      <c r="A176" s="567" t="s">
        <v>8860</v>
      </c>
      <c r="B176" s="568"/>
      <c r="C176" s="568"/>
      <c r="D176" s="569" t="s">
        <v>8861</v>
      </c>
      <c r="E176" s="569" t="s">
        <v>8430</v>
      </c>
      <c r="F176" s="569">
        <v>3</v>
      </c>
      <c r="G176" s="568" t="s">
        <v>1179</v>
      </c>
      <c r="H176" s="568"/>
      <c r="I176" s="570" t="s">
        <v>8862</v>
      </c>
      <c r="J176" s="568" t="s">
        <v>8230</v>
      </c>
      <c r="K176" s="571" t="s">
        <v>8401</v>
      </c>
      <c r="L176" s="568" t="s">
        <v>5991</v>
      </c>
      <c r="M176" s="572"/>
      <c r="N176" s="570" t="s">
        <v>8409</v>
      </c>
      <c r="O176" s="303" t="str">
        <f>IF(AllC3_Data[[#This Row],[Door/Yard Number]]=3,"Yard","Door")</f>
        <v>Yard</v>
      </c>
      <c r="P176" s="33">
        <f t="shared" si="4"/>
        <v>44.366666666697711</v>
      </c>
      <c r="Q176" s="3" t="str">
        <f t="shared" si="5"/>
        <v>02/09/2022 05:38 PM</v>
      </c>
      <c r="R176" s="573" t="str">
        <f>IF(AND(AllC3_Data[[#This Row],[Workflow]]="Vendor Trailer",AllC3_Data[[#This Row],[OB Load Type]]="",AllC3_Data[[#This Row],[IB Load Type]]="",AllC3_Data[[#This Row],[Reusable Load Type]]=""),"Empty", HLOOKUP("*",AllC3_Data[[#This Row],[OB Load Type]:[Workflow]],1,FALSE))</f>
        <v>PPQS</v>
      </c>
      <c r="S1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77" spans="1:21" x14ac:dyDescent="0.25">
      <c r="A177" s="567" t="s">
        <v>8863</v>
      </c>
      <c r="B177" s="568"/>
      <c r="C177" s="568"/>
      <c r="D177" s="569" t="s">
        <v>553</v>
      </c>
      <c r="E177" s="569" t="s">
        <v>8430</v>
      </c>
      <c r="F177" s="569">
        <v>3</v>
      </c>
      <c r="G177" s="568" t="s">
        <v>1179</v>
      </c>
      <c r="H177" s="568"/>
      <c r="I177" s="570" t="s">
        <v>8864</v>
      </c>
      <c r="J177" s="568" t="s">
        <v>8210</v>
      </c>
      <c r="K177" s="571" t="s">
        <v>8401</v>
      </c>
      <c r="L177" s="568" t="s">
        <v>5991</v>
      </c>
      <c r="M177" s="572" t="s">
        <v>8865</v>
      </c>
      <c r="N177" s="570" t="s">
        <v>8409</v>
      </c>
      <c r="O177" s="303" t="str">
        <f>IF(AllC3_Data[[#This Row],[Door/Yard Number]]=3,"Yard","Door")</f>
        <v>Yard</v>
      </c>
      <c r="P177" s="33">
        <f t="shared" si="4"/>
        <v>43.950000000069849</v>
      </c>
      <c r="Q177" s="3" t="str">
        <f t="shared" si="5"/>
        <v>02/09/2022 06:03 PM</v>
      </c>
      <c r="R177" s="573" t="str">
        <f>IF(AND(AllC3_Data[[#This Row],[Workflow]]="Vendor Trailer",AllC3_Data[[#This Row],[OB Load Type]]="",AllC3_Data[[#This Row],[IB Load Type]]="",AllC3_Data[[#This Row],[Reusable Load Type]]=""),"Empty", HLOOKUP("*",AllC3_Data[[#This Row],[OB Load Type]:[Workflow]],1,FALSE))</f>
        <v>PPDCQS</v>
      </c>
      <c r="S1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1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 spans="1:21" x14ac:dyDescent="0.25">
      <c r="A178" s="567" t="s">
        <v>8866</v>
      </c>
      <c r="B178" s="568"/>
      <c r="C178" s="568"/>
      <c r="D178" s="569" t="s">
        <v>229</v>
      </c>
      <c r="E178" s="569" t="s">
        <v>8430</v>
      </c>
      <c r="F178" s="569">
        <v>3</v>
      </c>
      <c r="G178" s="568" t="s">
        <v>1179</v>
      </c>
      <c r="H178" s="568"/>
      <c r="I178" s="570" t="s">
        <v>8867</v>
      </c>
      <c r="J178" s="568" t="s">
        <v>8210</v>
      </c>
      <c r="K178" s="571" t="s">
        <v>8401</v>
      </c>
      <c r="L178" s="568" t="s">
        <v>8751</v>
      </c>
      <c r="M178" s="572" t="s">
        <v>8868</v>
      </c>
      <c r="N178" s="570" t="s">
        <v>8409</v>
      </c>
      <c r="O178" s="303" t="str">
        <f>IF(AllC3_Data[[#This Row],[Door/Yard Number]]=3,"Yard","Door")</f>
        <v>Yard</v>
      </c>
      <c r="P178" s="33">
        <f t="shared" si="4"/>
        <v>43.516666666720994</v>
      </c>
      <c r="Q178" s="3" t="str">
        <f t="shared" si="5"/>
        <v>02/09/2022 06:29 PM</v>
      </c>
      <c r="R178" s="573" t="str">
        <f>IF(AND(AllC3_Data[[#This Row],[Workflow]]="Vendor Trailer",AllC3_Data[[#This Row],[OB Load Type]]="",AllC3_Data[[#This Row],[IB Load Type]]="",AllC3_Data[[#This Row],[Reusable Load Type]]=""),"Empty", HLOOKUP("*",AllC3_Data[[#This Row],[OB Load Type]:[Workflow]],1,FALSE))</f>
        <v>RECY</v>
      </c>
      <c r="S1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 spans="1:21" x14ac:dyDescent="0.25">
      <c r="A179" s="567" t="s">
        <v>8869</v>
      </c>
      <c r="B179" s="568"/>
      <c r="C179" s="568"/>
      <c r="D179" s="569" t="s">
        <v>229</v>
      </c>
      <c r="E179" s="569" t="s">
        <v>8430</v>
      </c>
      <c r="F179" s="569">
        <v>3</v>
      </c>
      <c r="G179" s="568" t="s">
        <v>1179</v>
      </c>
      <c r="H179" s="568"/>
      <c r="I179" s="570" t="s">
        <v>8870</v>
      </c>
      <c r="J179" s="568" t="s">
        <v>8205</v>
      </c>
      <c r="K179" s="571" t="s">
        <v>8401</v>
      </c>
      <c r="L179" s="568" t="s">
        <v>8751</v>
      </c>
      <c r="M179" s="572"/>
      <c r="N179" s="570" t="s">
        <v>8409</v>
      </c>
      <c r="O179" s="303" t="str">
        <f>IF(AllC3_Data[[#This Row],[Door/Yard Number]]=3,"Yard","Door")</f>
        <v>Yard</v>
      </c>
      <c r="P179" s="33">
        <f t="shared" si="4"/>
        <v>41.916666666744277</v>
      </c>
      <c r="Q179" s="3" t="str">
        <f t="shared" si="5"/>
        <v>02/09/2022 08:05 PM</v>
      </c>
      <c r="R179" s="573" t="str">
        <f>IF(AND(AllC3_Data[[#This Row],[Workflow]]="Vendor Trailer",AllC3_Data[[#This Row],[OB Load Type]]="",AllC3_Data[[#This Row],[IB Load Type]]="",AllC3_Data[[#This Row],[Reusable Load Type]]=""),"Empty", HLOOKUP("*",AllC3_Data[[#This Row],[OB Load Type]:[Workflow]],1,FALSE))</f>
        <v>RECY</v>
      </c>
      <c r="S1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 spans="1:21" x14ac:dyDescent="0.25">
      <c r="A180" s="567" t="s">
        <v>8871</v>
      </c>
      <c r="B180" s="568"/>
      <c r="C180" s="568"/>
      <c r="D180" s="569" t="s">
        <v>492</v>
      </c>
      <c r="E180" s="569" t="s">
        <v>8430</v>
      </c>
      <c r="F180" s="569">
        <v>3</v>
      </c>
      <c r="G180" s="568" t="s">
        <v>1179</v>
      </c>
      <c r="H180" s="568"/>
      <c r="I180" s="570" t="s">
        <v>8872</v>
      </c>
      <c r="J180" s="568" t="s">
        <v>647</v>
      </c>
      <c r="K180" s="571" t="s">
        <v>8401</v>
      </c>
      <c r="L180" s="568" t="s">
        <v>8751</v>
      </c>
      <c r="M180" s="572"/>
      <c r="N180" s="570" t="s">
        <v>8409</v>
      </c>
      <c r="O180" s="303" t="str">
        <f>IF(AllC3_Data[[#This Row],[Door/Yard Number]]=3,"Yard","Door")</f>
        <v>Yard</v>
      </c>
      <c r="P180" s="33">
        <f t="shared" si="4"/>
        <v>41.700000000069849</v>
      </c>
      <c r="Q180" s="3" t="str">
        <f t="shared" si="5"/>
        <v>02/09/2022 08:18 PM</v>
      </c>
      <c r="R180" s="573" t="str">
        <f>IF(AND(AllC3_Data[[#This Row],[Workflow]]="Vendor Trailer",AllC3_Data[[#This Row],[OB Load Type]]="",AllC3_Data[[#This Row],[IB Load Type]]="",AllC3_Data[[#This Row],[Reusable Load Type]]=""),"Empty", HLOOKUP("*",AllC3_Data[[#This Row],[OB Load Type]:[Workflow]],1,FALSE))</f>
        <v>RMCP</v>
      </c>
      <c r="S1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 spans="1:21" x14ac:dyDescent="0.25">
      <c r="A181" s="567" t="s">
        <v>8873</v>
      </c>
      <c r="B181" s="568"/>
      <c r="C181" s="568"/>
      <c r="D181" s="569" t="s">
        <v>188</v>
      </c>
      <c r="E181" s="569" t="s">
        <v>8430</v>
      </c>
      <c r="F181" s="569">
        <v>3</v>
      </c>
      <c r="G181" s="568" t="s">
        <v>1179</v>
      </c>
      <c r="H181" s="568"/>
      <c r="I181" s="570" t="s">
        <v>8874</v>
      </c>
      <c r="J181" s="568" t="s">
        <v>8210</v>
      </c>
      <c r="K181" s="571" t="s">
        <v>8401</v>
      </c>
      <c r="L181" s="568" t="s">
        <v>8751</v>
      </c>
      <c r="M181" s="572" t="s">
        <v>8874</v>
      </c>
      <c r="N181" s="570" t="s">
        <v>8409</v>
      </c>
      <c r="O181" s="303" t="str">
        <f>IF(AllC3_Data[[#This Row],[Door/Yard Number]]=3,"Yard","Door")</f>
        <v>Yard</v>
      </c>
      <c r="P181" s="33">
        <f t="shared" si="4"/>
        <v>39.366666666639503</v>
      </c>
      <c r="Q181" s="3" t="str">
        <f t="shared" si="5"/>
        <v>02/09/2022 10:38 PM</v>
      </c>
      <c r="R181" s="573" t="str">
        <f>IF(AND(AllC3_Data[[#This Row],[Workflow]]="Vendor Trailer",AllC3_Data[[#This Row],[OB Load Type]]="",AllC3_Data[[#This Row],[IB Load Type]]="",AllC3_Data[[#This Row],[Reusable Load Type]]=""),"Empty", HLOOKUP("*",AllC3_Data[[#This Row],[OB Load Type]:[Workflow]],1,FALSE))</f>
        <v>PURG</v>
      </c>
      <c r="S1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 spans="1:21" x14ac:dyDescent="0.25">
      <c r="A182" s="567" t="s">
        <v>8875</v>
      </c>
      <c r="B182" s="568"/>
      <c r="C182" s="568"/>
      <c r="D182" s="569" t="s">
        <v>179</v>
      </c>
      <c r="E182" s="569" t="s">
        <v>8430</v>
      </c>
      <c r="F182" s="569">
        <v>3</v>
      </c>
      <c r="G182" s="568" t="s">
        <v>1568</v>
      </c>
      <c r="H182" s="568"/>
      <c r="I182" s="570" t="s">
        <v>8876</v>
      </c>
      <c r="J182" s="568" t="s">
        <v>8212</v>
      </c>
      <c r="K182" s="571" t="s">
        <v>8401</v>
      </c>
      <c r="L182" s="568" t="s">
        <v>8751</v>
      </c>
      <c r="M182" s="572" t="s">
        <v>8877</v>
      </c>
      <c r="N182" s="570" t="s">
        <v>8409</v>
      </c>
      <c r="O182" s="303" t="str">
        <f>IF(AllC3_Data[[#This Row],[Door/Yard Number]]=3,"Yard","Door")</f>
        <v>Yard</v>
      </c>
      <c r="P182" s="33">
        <f t="shared" si="4"/>
        <v>38.916666666744277</v>
      </c>
      <c r="Q182" s="3" t="str">
        <f t="shared" si="5"/>
        <v>02/09/2022 11:05 PM</v>
      </c>
      <c r="R182" s="573" t="str">
        <f>IF(AND(AllC3_Data[[#This Row],[Workflow]]="Vendor Trailer",AllC3_Data[[#This Row],[OB Load Type]]="",AllC3_Data[[#This Row],[IB Load Type]]="",AllC3_Data[[#This Row],[Reusable Load Type]]=""),"Empty", HLOOKUP("*",AllC3_Data[[#This Row],[OB Load Type]:[Workflow]],1,FALSE))</f>
        <v>PBCY</v>
      </c>
      <c r="S1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 spans="1:21" x14ac:dyDescent="0.25">
      <c r="A183" s="567" t="s">
        <v>8878</v>
      </c>
      <c r="B183" s="568"/>
      <c r="C183" s="568"/>
      <c r="D183" s="569" t="s">
        <v>229</v>
      </c>
      <c r="E183" s="569" t="s">
        <v>8430</v>
      </c>
      <c r="F183" s="569">
        <v>3</v>
      </c>
      <c r="G183" s="568" t="s">
        <v>1568</v>
      </c>
      <c r="H183" s="568"/>
      <c r="I183" s="570" t="s">
        <v>8879</v>
      </c>
      <c r="J183" s="568" t="s">
        <v>8209</v>
      </c>
      <c r="K183" s="571" t="s">
        <v>8401</v>
      </c>
      <c r="L183" s="568" t="s">
        <v>8751</v>
      </c>
      <c r="M183" s="572" t="s">
        <v>8880</v>
      </c>
      <c r="N183" s="570" t="s">
        <v>8409</v>
      </c>
      <c r="O183" s="303" t="str">
        <f>IF(AllC3_Data[[#This Row],[Door/Yard Number]]=3,"Yard","Door")</f>
        <v>Yard</v>
      </c>
      <c r="P183" s="33">
        <f t="shared" si="4"/>
        <v>37.850000000093132</v>
      </c>
      <c r="Q183" s="3" t="str">
        <f t="shared" si="5"/>
        <v>02/10/2022 12:09 AM</v>
      </c>
      <c r="R183" s="573" t="str">
        <f>IF(AND(AllC3_Data[[#This Row],[Workflow]]="Vendor Trailer",AllC3_Data[[#This Row],[OB Load Type]]="",AllC3_Data[[#This Row],[IB Load Type]]="",AllC3_Data[[#This Row],[Reusable Load Type]]=""),"Empty", HLOOKUP("*",AllC3_Data[[#This Row],[OB Load Type]:[Workflow]],1,FALSE))</f>
        <v>RECY</v>
      </c>
      <c r="S1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 spans="1:21" x14ac:dyDescent="0.25">
      <c r="A184" s="567" t="s">
        <v>8881</v>
      </c>
      <c r="B184" s="568"/>
      <c r="C184" s="568"/>
      <c r="D184" s="569" t="s">
        <v>182</v>
      </c>
      <c r="E184" s="569" t="s">
        <v>8430</v>
      </c>
      <c r="F184" s="569">
        <v>3</v>
      </c>
      <c r="G184" s="568" t="s">
        <v>1568</v>
      </c>
      <c r="H184" s="568"/>
      <c r="I184" s="570" t="s">
        <v>8882</v>
      </c>
      <c r="J184" s="568" t="s">
        <v>8212</v>
      </c>
      <c r="K184" s="571" t="s">
        <v>8401</v>
      </c>
      <c r="L184" s="568" t="s">
        <v>5991</v>
      </c>
      <c r="M184" s="572" t="s">
        <v>8882</v>
      </c>
      <c r="N184" s="570" t="s">
        <v>8409</v>
      </c>
      <c r="O184" s="303" t="str">
        <f>IF(AllC3_Data[[#This Row],[Door/Yard Number]]=3,"Yard","Door")</f>
        <v>Yard</v>
      </c>
      <c r="P184" s="33">
        <f t="shared" si="4"/>
        <v>36.250000000116415</v>
      </c>
      <c r="Q184" s="3" t="str">
        <f t="shared" si="5"/>
        <v>02/10/2022 01:45 AM</v>
      </c>
      <c r="R184" s="573" t="str">
        <f>IF(AND(AllC3_Data[[#This Row],[Workflow]]="Vendor Trailer",AllC3_Data[[#This Row],[OB Load Type]]="",AllC3_Data[[#This Row],[IB Load Type]]="",AllC3_Data[[#This Row],[Reusable Load Type]]=""),"Empty", HLOOKUP("*",AllC3_Data[[#This Row],[OB Load Type]:[Workflow]],1,FALSE))</f>
        <v>PMIX</v>
      </c>
      <c r="S1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 spans="1:21" x14ac:dyDescent="0.25">
      <c r="A185" s="567" t="s">
        <v>8883</v>
      </c>
      <c r="B185" s="568"/>
      <c r="C185" s="568"/>
      <c r="D185" s="569" t="s">
        <v>182</v>
      </c>
      <c r="E185" s="569" t="s">
        <v>8430</v>
      </c>
      <c r="F185" s="569">
        <v>3</v>
      </c>
      <c r="G185" s="568" t="s">
        <v>1568</v>
      </c>
      <c r="H185" s="568"/>
      <c r="I185" s="570" t="s">
        <v>8884</v>
      </c>
      <c r="J185" s="568" t="s">
        <v>8212</v>
      </c>
      <c r="K185" s="571" t="s">
        <v>8401</v>
      </c>
      <c r="L185" s="568" t="s">
        <v>5991</v>
      </c>
      <c r="M185" s="572" t="s">
        <v>8884</v>
      </c>
      <c r="N185" s="570" t="s">
        <v>8409</v>
      </c>
      <c r="O185" s="303" t="str">
        <f>IF(AllC3_Data[[#This Row],[Door/Yard Number]]=3,"Yard","Door")</f>
        <v>Yard</v>
      </c>
      <c r="P185" s="33">
        <f t="shared" si="4"/>
        <v>36.166666666686069</v>
      </c>
      <c r="Q185" s="3" t="str">
        <f t="shared" si="5"/>
        <v>02/10/2022 01:50 AM</v>
      </c>
      <c r="R185" s="573" t="str">
        <f>IF(AND(AllC3_Data[[#This Row],[Workflow]]="Vendor Trailer",AllC3_Data[[#This Row],[OB Load Type]]="",AllC3_Data[[#This Row],[IB Load Type]]="",AllC3_Data[[#This Row],[Reusable Load Type]]=""),"Empty", HLOOKUP("*",AllC3_Data[[#This Row],[OB Load Type]:[Workflow]],1,FALSE))</f>
        <v>PMIX</v>
      </c>
      <c r="S1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 spans="1:21" x14ac:dyDescent="0.25">
      <c r="A186" s="567" t="s">
        <v>8885</v>
      </c>
      <c r="B186" s="568"/>
      <c r="C186" s="568"/>
      <c r="D186" s="569" t="s">
        <v>305</v>
      </c>
      <c r="E186" s="569" t="s">
        <v>882</v>
      </c>
      <c r="F186" s="569">
        <v>3</v>
      </c>
      <c r="G186" s="568" t="s">
        <v>1179</v>
      </c>
      <c r="H186" s="568" t="s">
        <v>8886</v>
      </c>
      <c r="I186" s="570" t="s">
        <v>8887</v>
      </c>
      <c r="J186" s="568" t="s">
        <v>8208</v>
      </c>
      <c r="K186" s="571" t="s">
        <v>8401</v>
      </c>
      <c r="L186" s="568" t="s">
        <v>5991</v>
      </c>
      <c r="M186" s="572" t="s">
        <v>8888</v>
      </c>
      <c r="N186" s="570" t="s">
        <v>8409</v>
      </c>
      <c r="O186" s="303" t="str">
        <f>IF(AllC3_Data[[#This Row],[Door/Yard Number]]=3,"Yard","Door")</f>
        <v>Yard</v>
      </c>
      <c r="P186" s="33">
        <f t="shared" si="4"/>
        <v>32.883333333476912</v>
      </c>
      <c r="Q186" s="3" t="str">
        <f t="shared" si="5"/>
        <v>02/10/2022 05:07 AM</v>
      </c>
      <c r="R186" s="573" t="str">
        <f>IF(AND(AllC3_Data[[#This Row],[Workflow]]="Vendor Trailer",AllC3_Data[[#This Row],[OB Load Type]]="",AllC3_Data[[#This Row],[IB Load Type]]="",AllC3_Data[[#This Row],[Reusable Load Type]]=""),"Empty", HLOOKUP("*",AllC3_Data[[#This Row],[OB Load Type]:[Workflow]],1,FALSE))</f>
        <v>TBKY</v>
      </c>
      <c r="S1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 spans="1:21" x14ac:dyDescent="0.25">
      <c r="A187" s="567" t="s">
        <v>8889</v>
      </c>
      <c r="B187" s="568"/>
      <c r="C187" s="568"/>
      <c r="D187" s="569"/>
      <c r="E187" s="569" t="s">
        <v>1562</v>
      </c>
      <c r="F187" s="569">
        <v>3</v>
      </c>
      <c r="G187" s="568" t="s">
        <v>1179</v>
      </c>
      <c r="H187" s="568"/>
      <c r="I187" s="570" t="s">
        <v>8890</v>
      </c>
      <c r="J187" s="568" t="s">
        <v>8205</v>
      </c>
      <c r="K187" s="571" t="s">
        <v>8401</v>
      </c>
      <c r="L187" s="568" t="s">
        <v>8824</v>
      </c>
      <c r="M187" s="572" t="s">
        <v>8891</v>
      </c>
      <c r="N187" s="570" t="s">
        <v>8409</v>
      </c>
      <c r="O187" s="303" t="str">
        <f>IF(AllC3_Data[[#This Row],[Door/Yard Number]]=3,"Yard","Door")</f>
        <v>Yard</v>
      </c>
      <c r="P187" s="33">
        <f t="shared" si="4"/>
        <v>32.316666666709352</v>
      </c>
      <c r="Q187" s="3" t="str">
        <f t="shared" si="5"/>
        <v>02/10/2022 05:41 AM</v>
      </c>
      <c r="R187" s="573" t="str">
        <f>IF(AND(AllC3_Data[[#This Row],[Workflow]]="Vendor Trailer",AllC3_Data[[#This Row],[OB Load Type]]="",AllC3_Data[[#This Row],[IB Load Type]]="",AllC3_Data[[#This Row],[Reusable Load Type]]=""),"Empty", HLOOKUP("*",AllC3_Data[[#This Row],[OB Load Type]:[Workflow]],1,FALSE))</f>
        <v>Unknown</v>
      </c>
      <c r="S1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8" spans="1:21" x14ac:dyDescent="0.25">
      <c r="A188" s="567" t="s">
        <v>8892</v>
      </c>
      <c r="B188" s="568"/>
      <c r="C188" s="568"/>
      <c r="D188" s="569" t="s">
        <v>492</v>
      </c>
      <c r="E188" s="569" t="s">
        <v>8430</v>
      </c>
      <c r="F188" s="569">
        <v>3</v>
      </c>
      <c r="G188" s="568" t="s">
        <v>1179</v>
      </c>
      <c r="H188" s="568"/>
      <c r="I188" s="570" t="s">
        <v>8893</v>
      </c>
      <c r="J188" s="568" t="s">
        <v>647</v>
      </c>
      <c r="K188" s="571" t="s">
        <v>8401</v>
      </c>
      <c r="L188" s="568" t="s">
        <v>8751</v>
      </c>
      <c r="M188" s="572" t="s">
        <v>8894</v>
      </c>
      <c r="N188" s="570" t="s">
        <v>8409</v>
      </c>
      <c r="O188" s="303" t="str">
        <f>IF(AllC3_Data[[#This Row],[Door/Yard Number]]=3,"Yard","Door")</f>
        <v>Yard</v>
      </c>
      <c r="P188" s="33">
        <f t="shared" si="4"/>
        <v>31.166666666802485</v>
      </c>
      <c r="Q188" s="3" t="str">
        <f t="shared" si="5"/>
        <v>02/10/2022 06:50 AM</v>
      </c>
      <c r="R188" s="573" t="str">
        <f>IF(AND(AllC3_Data[[#This Row],[Workflow]]="Vendor Trailer",AllC3_Data[[#This Row],[OB Load Type]]="",AllC3_Data[[#This Row],[IB Load Type]]="",AllC3_Data[[#This Row],[Reusable Load Type]]=""),"Empty", HLOOKUP("*",AllC3_Data[[#This Row],[OB Load Type]:[Workflow]],1,FALSE))</f>
        <v>RMCP</v>
      </c>
      <c r="S1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 spans="1:21" x14ac:dyDescent="0.25">
      <c r="A189" s="567" t="s">
        <v>8895</v>
      </c>
      <c r="B189" s="568"/>
      <c r="C189" s="568"/>
      <c r="D189" s="569" t="s">
        <v>331</v>
      </c>
      <c r="E189" s="569" t="s">
        <v>8430</v>
      </c>
      <c r="F189" s="569">
        <v>3</v>
      </c>
      <c r="G189" s="568" t="s">
        <v>1179</v>
      </c>
      <c r="H189" s="568"/>
      <c r="I189" s="570" t="s">
        <v>8896</v>
      </c>
      <c r="J189" s="568" t="s">
        <v>8207</v>
      </c>
      <c r="K189" s="571" t="s">
        <v>8401</v>
      </c>
      <c r="L189" s="568" t="s">
        <v>8751</v>
      </c>
      <c r="M189" s="572" t="s">
        <v>8897</v>
      </c>
      <c r="N189" s="570" t="s">
        <v>8409</v>
      </c>
      <c r="O189" s="303" t="str">
        <f>IF(AllC3_Data[[#This Row],[Door/Yard Number]]=3,"Yard","Door")</f>
        <v>Yard</v>
      </c>
      <c r="P189" s="33">
        <f t="shared" si="4"/>
        <v>30.883333333418705</v>
      </c>
      <c r="Q189" s="3" t="str">
        <f t="shared" si="5"/>
        <v>02/10/2022 07:07 AM</v>
      </c>
      <c r="R189" s="573" t="str">
        <f>IF(AND(AllC3_Data[[#This Row],[Workflow]]="Vendor Trailer",AllC3_Data[[#This Row],[OB Load Type]]="",AllC3_Data[[#This Row],[IB Load Type]]="",AllC3_Data[[#This Row],[Reusable Load Type]]=""),"Empty", HLOOKUP("*",AllC3_Data[[#This Row],[OB Load Type]:[Workflow]],1,FALSE))</f>
        <v>AUCT</v>
      </c>
      <c r="S1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 spans="1:21" x14ac:dyDescent="0.25">
      <c r="A190" s="567" t="s">
        <v>8898</v>
      </c>
      <c r="B190" s="568"/>
      <c r="C190" s="568"/>
      <c r="D190" s="569" t="s">
        <v>492</v>
      </c>
      <c r="E190" s="569" t="s">
        <v>8430</v>
      </c>
      <c r="F190" s="569">
        <v>3</v>
      </c>
      <c r="G190" s="568" t="s">
        <v>1179</v>
      </c>
      <c r="H190" s="568"/>
      <c r="I190" s="570" t="s">
        <v>8899</v>
      </c>
      <c r="J190" s="568" t="s">
        <v>647</v>
      </c>
      <c r="K190" s="571" t="s">
        <v>8401</v>
      </c>
      <c r="L190" s="568" t="s">
        <v>8751</v>
      </c>
      <c r="M190" s="572"/>
      <c r="N190" s="570" t="s">
        <v>8409</v>
      </c>
      <c r="O190" s="303" t="str">
        <f>IF(AllC3_Data[[#This Row],[Door/Yard Number]]=3,"Yard","Door")</f>
        <v>Yard</v>
      </c>
      <c r="P190" s="33">
        <f t="shared" si="4"/>
        <v>28.866666666639503</v>
      </c>
      <c r="Q190" s="3" t="str">
        <f t="shared" si="5"/>
        <v>02/10/2022 09:08 AM</v>
      </c>
      <c r="R190" s="573" t="str">
        <f>IF(AND(AllC3_Data[[#This Row],[Workflow]]="Vendor Trailer",AllC3_Data[[#This Row],[OB Load Type]]="",AllC3_Data[[#This Row],[IB Load Type]]="",AllC3_Data[[#This Row],[Reusable Load Type]]=""),"Empty", HLOOKUP("*",AllC3_Data[[#This Row],[OB Load Type]:[Workflow]],1,FALSE))</f>
        <v>RMCP</v>
      </c>
      <c r="S1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 spans="1:21" x14ac:dyDescent="0.25">
      <c r="A191" s="567" t="s">
        <v>8900</v>
      </c>
      <c r="B191" s="568"/>
      <c r="C191" s="568"/>
      <c r="D191" s="569" t="s">
        <v>239</v>
      </c>
      <c r="E191" s="569" t="s">
        <v>8430</v>
      </c>
      <c r="F191" s="569">
        <v>3</v>
      </c>
      <c r="G191" s="568" t="s">
        <v>1179</v>
      </c>
      <c r="H191" s="568"/>
      <c r="I191" s="570" t="s">
        <v>8901</v>
      </c>
      <c r="J191" s="568" t="s">
        <v>8207</v>
      </c>
      <c r="K191" s="571" t="s">
        <v>8401</v>
      </c>
      <c r="L191" s="568" t="s">
        <v>8751</v>
      </c>
      <c r="M191" s="572" t="s">
        <v>8902</v>
      </c>
      <c r="N191" s="570" t="s">
        <v>8409</v>
      </c>
      <c r="O191" s="303" t="str">
        <f>IF(AllC3_Data[[#This Row],[Door/Yard Number]]=3,"Yard","Door")</f>
        <v>Yard</v>
      </c>
      <c r="P191" s="33">
        <f t="shared" si="4"/>
        <v>37.016666666662786</v>
      </c>
      <c r="Q191" s="3" t="str">
        <f t="shared" si="5"/>
        <v>02/10/2022 12:59 AM</v>
      </c>
      <c r="R191" s="573" t="str">
        <f>IF(AND(AllC3_Data[[#This Row],[Workflow]]="Vendor Trailer",AllC3_Data[[#This Row],[OB Load Type]]="",AllC3_Data[[#This Row],[IB Load Type]]="",AllC3_Data[[#This Row],[Reusable Load Type]]=""),"Empty", HLOOKUP("*",AllC3_Data[[#This Row],[OB Load Type]:[Workflow]],1,FALSE))</f>
        <v>RRPC</v>
      </c>
      <c r="S1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 spans="1:21" x14ac:dyDescent="0.25">
      <c r="A192" s="567" t="s">
        <v>8903</v>
      </c>
      <c r="B192" s="568"/>
      <c r="C192" s="568"/>
      <c r="D192" s="569" t="s">
        <v>283</v>
      </c>
      <c r="E192" s="569" t="s">
        <v>882</v>
      </c>
      <c r="F192" s="569">
        <v>3</v>
      </c>
      <c r="G192" s="568" t="s">
        <v>1179</v>
      </c>
      <c r="H192" s="568" t="s">
        <v>8904</v>
      </c>
      <c r="I192" s="570" t="s">
        <v>8905</v>
      </c>
      <c r="J192" s="568" t="s">
        <v>8208</v>
      </c>
      <c r="K192" s="571" t="s">
        <v>8401</v>
      </c>
      <c r="L192" s="568" t="s">
        <v>5991</v>
      </c>
      <c r="M192" s="572" t="s">
        <v>8906</v>
      </c>
      <c r="N192" s="570" t="s">
        <v>8409</v>
      </c>
      <c r="O192" s="303" t="str">
        <f>IF(AllC3_Data[[#This Row],[Door/Yard Number]]=3,"Yard","Door")</f>
        <v>Yard</v>
      </c>
      <c r="P192" s="33">
        <f t="shared" si="4"/>
        <v>28.016666666662786</v>
      </c>
      <c r="Q192" s="3" t="str">
        <f t="shared" si="5"/>
        <v>02/10/2022 09:59 AM</v>
      </c>
      <c r="R192" s="573" t="str">
        <f>IF(AND(AllC3_Data[[#This Row],[Workflow]]="Vendor Trailer",AllC3_Data[[#This Row],[OB Load Type]]="",AllC3_Data[[#This Row],[IB Load Type]]="",AllC3_Data[[#This Row],[Reusable Load Type]]=""),"Empty", HLOOKUP("*",AllC3_Data[[#This Row],[OB Load Type]:[Workflow]],1,FALSE))</f>
        <v>T404</v>
      </c>
      <c r="S1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193" spans="1:21" x14ac:dyDescent="0.25">
      <c r="A193" s="567" t="s">
        <v>8907</v>
      </c>
      <c r="B193" s="568"/>
      <c r="C193" s="568"/>
      <c r="D193" s="569" t="s">
        <v>231</v>
      </c>
      <c r="E193" s="569" t="s">
        <v>8430</v>
      </c>
      <c r="F193" s="569">
        <v>3</v>
      </c>
      <c r="G193" s="568" t="s">
        <v>1179</v>
      </c>
      <c r="H193" s="568"/>
      <c r="I193" s="570" t="s">
        <v>8908</v>
      </c>
      <c r="J193" s="568" t="s">
        <v>8208</v>
      </c>
      <c r="K193" s="571" t="s">
        <v>8401</v>
      </c>
      <c r="L193" s="568" t="s">
        <v>8751</v>
      </c>
      <c r="M193" s="572"/>
      <c r="N193" s="570" t="s">
        <v>8409</v>
      </c>
      <c r="O193" s="303" t="str">
        <f>IF(AllC3_Data[[#This Row],[Door/Yard Number]]=3,"Yard","Door")</f>
        <v>Yard</v>
      </c>
      <c r="P193" s="33">
        <f t="shared" si="4"/>
        <v>26.633333333360497</v>
      </c>
      <c r="Q193" s="3" t="str">
        <f t="shared" si="5"/>
        <v>02/10/2022 11:22 AM</v>
      </c>
      <c r="R193" s="573" t="str">
        <f>IF(AND(AllC3_Data[[#This Row],[Workflow]]="Vendor Trailer",AllC3_Data[[#This Row],[OB Load Type]]="",AllC3_Data[[#This Row],[IB Load Type]]="",AllC3_Data[[#This Row],[Reusable Load Type]]=""),"Empty", HLOOKUP("*",AllC3_Data[[#This Row],[OB Load Type]:[Workflow]],1,FALSE))</f>
        <v>RMTO</v>
      </c>
      <c r="S1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 spans="1:21" x14ac:dyDescent="0.25">
      <c r="A194" s="567" t="s">
        <v>8909</v>
      </c>
      <c r="B194" s="568"/>
      <c r="C194" s="568"/>
      <c r="D194" s="569" t="s">
        <v>237</v>
      </c>
      <c r="E194" s="569" t="s">
        <v>8430</v>
      </c>
      <c r="F194" s="569">
        <v>3</v>
      </c>
      <c r="G194" s="568" t="s">
        <v>1179</v>
      </c>
      <c r="H194" s="568"/>
      <c r="I194" s="570" t="s">
        <v>8910</v>
      </c>
      <c r="J194" s="568" t="s">
        <v>8210</v>
      </c>
      <c r="K194" s="571" t="s">
        <v>8401</v>
      </c>
      <c r="L194" s="568" t="s">
        <v>8751</v>
      </c>
      <c r="M194" s="572" t="s">
        <v>8911</v>
      </c>
      <c r="N194" s="570" t="s">
        <v>8409</v>
      </c>
      <c r="O194" s="303" t="str">
        <f>IF(AllC3_Data[[#This Row],[Door/Yard Number]]=3,"Yard","Door")</f>
        <v>Yard</v>
      </c>
      <c r="P194" s="33">
        <f t="shared" si="4"/>
        <v>27</v>
      </c>
      <c r="Q194" s="3" t="str">
        <f t="shared" si="5"/>
        <v>02/10/2022 11:00 AM</v>
      </c>
      <c r="R194" s="573" t="str">
        <f>IF(AND(AllC3_Data[[#This Row],[Workflow]]="Vendor Trailer",AllC3_Data[[#This Row],[OB Load Type]]="",AllC3_Data[[#This Row],[IB Load Type]]="",AllC3_Data[[#This Row],[Reusable Load Type]]=""),"Empty", HLOOKUP("*",AllC3_Data[[#This Row],[OB Load Type]:[Workflow]],1,FALSE))</f>
        <v>RPCB</v>
      </c>
      <c r="S1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 spans="1:21" x14ac:dyDescent="0.25">
      <c r="A195" s="567" t="s">
        <v>8912</v>
      </c>
      <c r="B195" s="568"/>
      <c r="C195" s="568"/>
      <c r="D195" s="569" t="s">
        <v>305</v>
      </c>
      <c r="E195" s="569" t="s">
        <v>882</v>
      </c>
      <c r="F195" s="569">
        <v>3</v>
      </c>
      <c r="G195" s="568" t="s">
        <v>1179</v>
      </c>
      <c r="H195" s="568" t="s">
        <v>8913</v>
      </c>
      <c r="I195" s="570" t="s">
        <v>8914</v>
      </c>
      <c r="J195" s="568" t="s">
        <v>8204</v>
      </c>
      <c r="K195" s="571" t="s">
        <v>8401</v>
      </c>
      <c r="L195" s="568" t="s">
        <v>5989</v>
      </c>
      <c r="M195" s="572" t="s">
        <v>8915</v>
      </c>
      <c r="N195" s="570" t="s">
        <v>8409</v>
      </c>
      <c r="O195" s="303" t="str">
        <f>IF(AllC3_Data[[#This Row],[Door/Yard Number]]=3,"Yard","Door")</f>
        <v>Yard</v>
      </c>
      <c r="P195" s="33">
        <f t="shared" si="4"/>
        <v>26.650000000081491</v>
      </c>
      <c r="Q195" s="3" t="str">
        <f t="shared" si="5"/>
        <v>02/10/2022 11:21 AM</v>
      </c>
      <c r="R195" s="573" t="str">
        <f>IF(AND(AllC3_Data[[#This Row],[Workflow]]="Vendor Trailer",AllC3_Data[[#This Row],[OB Load Type]]="",AllC3_Data[[#This Row],[IB Load Type]]="",AllC3_Data[[#This Row],[Reusable Load Type]]=""),"Empty", HLOOKUP("*",AllC3_Data[[#This Row],[OB Load Type]:[Workflow]],1,FALSE))</f>
        <v>TBKY</v>
      </c>
      <c r="S1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 spans="1:21" x14ac:dyDescent="0.25">
      <c r="A196" s="567" t="s">
        <v>8916</v>
      </c>
      <c r="B196" s="568"/>
      <c r="C196" s="568"/>
      <c r="D196" s="569" t="s">
        <v>310</v>
      </c>
      <c r="E196" s="569" t="s">
        <v>882</v>
      </c>
      <c r="F196" s="569">
        <v>3</v>
      </c>
      <c r="G196" s="568" t="s">
        <v>1179</v>
      </c>
      <c r="H196" s="568"/>
      <c r="I196" s="570" t="s">
        <v>8917</v>
      </c>
      <c r="J196" s="568" t="s">
        <v>8206</v>
      </c>
      <c r="K196" s="571" t="s">
        <v>8401</v>
      </c>
      <c r="L196" s="568" t="s">
        <v>5991</v>
      </c>
      <c r="M196" s="572" t="s">
        <v>8918</v>
      </c>
      <c r="N196" s="570" t="s">
        <v>8409</v>
      </c>
      <c r="O196" s="303" t="str">
        <f>IF(AllC3_Data[[#This Row],[Door/Yard Number]]=3,"Yard","Door")</f>
        <v>Yard</v>
      </c>
      <c r="P196" s="33">
        <f t="shared" si="4"/>
        <v>26.050000000046566</v>
      </c>
      <c r="Q196" s="3" t="str">
        <f t="shared" si="5"/>
        <v>02/10/2022 11:57 AM</v>
      </c>
      <c r="R196" s="573" t="str">
        <f>IF(AND(AllC3_Data[[#This Row],[Workflow]]="Vendor Trailer",AllC3_Data[[#This Row],[OB Load Type]]="",AllC3_Data[[#This Row],[IB Load Type]]="",AllC3_Data[[#This Row],[Reusable Load Type]]=""),"Empty", HLOOKUP("*",AllC3_Data[[#This Row],[OB Load Type]:[Workflow]],1,FALSE))</f>
        <v>TICM</v>
      </c>
      <c r="S1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 spans="1:21" x14ac:dyDescent="0.25">
      <c r="A197" s="567" t="s">
        <v>8919</v>
      </c>
      <c r="B197" s="568"/>
      <c r="C197" s="568"/>
      <c r="D197" s="569" t="s">
        <v>492</v>
      </c>
      <c r="E197" s="569" t="s">
        <v>8430</v>
      </c>
      <c r="F197" s="569">
        <v>3</v>
      </c>
      <c r="G197" s="568" t="s">
        <v>1179</v>
      </c>
      <c r="H197" s="568"/>
      <c r="I197" s="570" t="s">
        <v>8920</v>
      </c>
      <c r="J197" s="568" t="s">
        <v>8230</v>
      </c>
      <c r="K197" s="571" t="s">
        <v>8401</v>
      </c>
      <c r="L197" s="568" t="s">
        <v>5991</v>
      </c>
      <c r="M197" s="572"/>
      <c r="N197" s="570" t="s">
        <v>8409</v>
      </c>
      <c r="O197" s="303" t="str">
        <f>IF(AllC3_Data[[#This Row],[Door/Yard Number]]=3,"Yard","Door")</f>
        <v>Yard</v>
      </c>
      <c r="P197" s="33">
        <f t="shared" si="4"/>
        <v>22.666666666686069</v>
      </c>
      <c r="Q197" s="3" t="str">
        <f t="shared" si="5"/>
        <v>02/10/2022 03:20 PM</v>
      </c>
      <c r="R197" s="573" t="str">
        <f>IF(AND(AllC3_Data[[#This Row],[Workflow]]="Vendor Trailer",AllC3_Data[[#This Row],[OB Load Type]]="",AllC3_Data[[#This Row],[IB Load Type]]="",AllC3_Data[[#This Row],[Reusable Load Type]]=""),"Empty", HLOOKUP("*",AllC3_Data[[#This Row],[OB Load Type]:[Workflow]],1,FALSE))</f>
        <v>RMCP</v>
      </c>
      <c r="S1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 spans="1:21" x14ac:dyDescent="0.25">
      <c r="A198" s="567" t="s">
        <v>8921</v>
      </c>
      <c r="B198" s="568"/>
      <c r="C198" s="568"/>
      <c r="D198" s="569"/>
      <c r="E198" s="569" t="s">
        <v>1562</v>
      </c>
      <c r="F198" s="569">
        <v>3</v>
      </c>
      <c r="G198" s="568" t="s">
        <v>1179</v>
      </c>
      <c r="H198" s="568"/>
      <c r="I198" s="570" t="s">
        <v>8922</v>
      </c>
      <c r="J198" s="568" t="s">
        <v>8206</v>
      </c>
      <c r="K198" s="571" t="s">
        <v>8401</v>
      </c>
      <c r="L198" s="568" t="s">
        <v>8824</v>
      </c>
      <c r="M198" s="572"/>
      <c r="N198" s="570" t="s">
        <v>8409</v>
      </c>
      <c r="O198" s="303" t="str">
        <f>IF(AllC3_Data[[#This Row],[Door/Yard Number]]=3,"Yard","Door")</f>
        <v>Yard</v>
      </c>
      <c r="P198" s="33">
        <f t="shared" si="4"/>
        <v>22.433333333465271</v>
      </c>
      <c r="Q198" s="3" t="str">
        <f t="shared" si="5"/>
        <v>02/10/2022 03:34 PM</v>
      </c>
      <c r="R198" s="573" t="str">
        <f>IF(AND(AllC3_Data[[#This Row],[Workflow]]="Vendor Trailer",AllC3_Data[[#This Row],[OB Load Type]]="",AllC3_Data[[#This Row],[IB Load Type]]="",AllC3_Data[[#This Row],[Reusable Load Type]]=""),"Empty", HLOOKUP("*",AllC3_Data[[#This Row],[OB Load Type]:[Workflow]],1,FALSE))</f>
        <v>Unknown</v>
      </c>
      <c r="S1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9" spans="1:21" x14ac:dyDescent="0.25">
      <c r="A199" s="567" t="s">
        <v>8923</v>
      </c>
      <c r="B199" s="568"/>
      <c r="C199" s="568"/>
      <c r="D199" s="569" t="s">
        <v>168</v>
      </c>
      <c r="E199" s="569" t="s">
        <v>8430</v>
      </c>
      <c r="F199" s="569">
        <v>3</v>
      </c>
      <c r="G199" s="568" t="s">
        <v>1179</v>
      </c>
      <c r="H199" s="568"/>
      <c r="I199" s="570" t="s">
        <v>8924</v>
      </c>
      <c r="J199" s="568" t="s">
        <v>647</v>
      </c>
      <c r="K199" s="571" t="s">
        <v>8401</v>
      </c>
      <c r="L199" s="568" t="s">
        <v>8751</v>
      </c>
      <c r="M199" s="572"/>
      <c r="N199" s="570" t="s">
        <v>8409</v>
      </c>
      <c r="O199" s="303" t="str">
        <f>IF(AllC3_Data[[#This Row],[Door/Yard Number]]=3,"Yard","Door")</f>
        <v>Yard</v>
      </c>
      <c r="P199" s="33">
        <f t="shared" si="4"/>
        <v>21.75</v>
      </c>
      <c r="Q199" s="3" t="str">
        <f t="shared" si="5"/>
        <v>02/10/2022 04:15 PM</v>
      </c>
      <c r="R199" s="573" t="str">
        <f>IF(AND(AllC3_Data[[#This Row],[Workflow]]="Vendor Trailer",AllC3_Data[[#This Row],[OB Load Type]]="",AllC3_Data[[#This Row],[IB Load Type]]="",AllC3_Data[[#This Row],[Reusable Load Type]]=""),"Empty", HLOOKUP("*",AllC3_Data[[#This Row],[OB Load Type]:[Workflow]],1,FALSE))</f>
        <v>OGAR</v>
      </c>
      <c r="S1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 spans="1:21" x14ac:dyDescent="0.25">
      <c r="A200" s="567" t="s">
        <v>8925</v>
      </c>
      <c r="B200" s="568"/>
      <c r="C200" s="568"/>
      <c r="D200" s="569" t="s">
        <v>477</v>
      </c>
      <c r="E200" s="569" t="s">
        <v>8430</v>
      </c>
      <c r="F200" s="569">
        <v>3</v>
      </c>
      <c r="G200" s="568" t="s">
        <v>1179</v>
      </c>
      <c r="H200" s="568"/>
      <c r="I200" s="570" t="s">
        <v>8926</v>
      </c>
      <c r="J200" s="568" t="s">
        <v>647</v>
      </c>
      <c r="K200" s="571" t="s">
        <v>8401</v>
      </c>
      <c r="L200" s="568" t="s">
        <v>8751</v>
      </c>
      <c r="M200" s="572" t="s">
        <v>8927</v>
      </c>
      <c r="N200" s="570" t="s">
        <v>8409</v>
      </c>
      <c r="O200" s="303" t="str">
        <f>IF(AllC3_Data[[#This Row],[Door/Yard Number]]=3,"Yard","Door")</f>
        <v>Yard</v>
      </c>
      <c r="P200" s="33">
        <f t="shared" si="4"/>
        <v>20.299999999988358</v>
      </c>
      <c r="Q200" s="3" t="str">
        <f t="shared" si="5"/>
        <v>02/10/2022 05:42 PM</v>
      </c>
      <c r="R200" s="573" t="str">
        <f>IF(AND(AllC3_Data[[#This Row],[Workflow]]="Vendor Trailer",AllC3_Data[[#This Row],[OB Load Type]]="",AllC3_Data[[#This Row],[IB Load Type]]="",AllC3_Data[[#This Row],[Reusable Load Type]]=""),"Empty", HLOOKUP("*",AllC3_Data[[#This Row],[OB Load Type]:[Workflow]],1,FALSE))</f>
        <v>PPDC</v>
      </c>
      <c r="S2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 spans="1:21" x14ac:dyDescent="0.25">
      <c r="A201" s="567" t="s">
        <v>8928</v>
      </c>
      <c r="B201" s="568"/>
      <c r="C201" s="568"/>
      <c r="D201" s="569" t="s">
        <v>8861</v>
      </c>
      <c r="E201" s="569" t="s">
        <v>8430</v>
      </c>
      <c r="F201" s="569">
        <v>3</v>
      </c>
      <c r="G201" s="568" t="s">
        <v>1179</v>
      </c>
      <c r="H201" s="568"/>
      <c r="I201" s="570" t="s">
        <v>8929</v>
      </c>
      <c r="J201" s="568" t="s">
        <v>8210</v>
      </c>
      <c r="K201" s="571" t="s">
        <v>8401</v>
      </c>
      <c r="L201" s="568" t="s">
        <v>8751</v>
      </c>
      <c r="M201" s="572" t="s">
        <v>8930</v>
      </c>
      <c r="N201" s="570" t="s">
        <v>8409</v>
      </c>
      <c r="O201" s="303" t="str">
        <f>IF(AllC3_Data[[#This Row],[Door/Yard Number]]=3,"Yard","Door")</f>
        <v>Yard</v>
      </c>
      <c r="P201" s="33">
        <f t="shared" ref="P201:P264" si="6">($A$1-Q201)*24</f>
        <v>20.233333333453629</v>
      </c>
      <c r="Q201" s="3" t="str">
        <f t="shared" ref="Q201:Q264" si="7">IF(I201&gt;M201,I201,IF(I201&lt;M201,M201,IF(I201=M201,I201)))</f>
        <v>02/10/2022 05:46 PM</v>
      </c>
      <c r="R201" s="573" t="str">
        <f>IF(AND(AllC3_Data[[#This Row],[Workflow]]="Vendor Trailer",AllC3_Data[[#This Row],[OB Load Type]]="",AllC3_Data[[#This Row],[IB Load Type]]="",AllC3_Data[[#This Row],[Reusable Load Type]]=""),"Empty", HLOOKUP("*",AllC3_Data[[#This Row],[OB Load Type]:[Workflow]],1,FALSE))</f>
        <v>PPQS</v>
      </c>
      <c r="S20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02" spans="1:21" x14ac:dyDescent="0.25">
      <c r="A202" s="567" t="s">
        <v>8931</v>
      </c>
      <c r="B202" s="568"/>
      <c r="C202" s="568"/>
      <c r="D202" s="569" t="s">
        <v>231</v>
      </c>
      <c r="E202" s="569" t="s">
        <v>8430</v>
      </c>
      <c r="F202" s="569">
        <v>3</v>
      </c>
      <c r="G202" s="568" t="s">
        <v>1568</v>
      </c>
      <c r="H202" s="568"/>
      <c r="I202" s="570" t="s">
        <v>8932</v>
      </c>
      <c r="J202" s="568" t="s">
        <v>8209</v>
      </c>
      <c r="K202" s="571" t="s">
        <v>8401</v>
      </c>
      <c r="L202" s="568" t="s">
        <v>8751</v>
      </c>
      <c r="M202" s="572"/>
      <c r="N202" s="570" t="s">
        <v>8409</v>
      </c>
      <c r="O202" s="303" t="str">
        <f>IF(AllC3_Data[[#This Row],[Door/Yard Number]]=3,"Yard","Door")</f>
        <v>Yard</v>
      </c>
      <c r="P202" s="33">
        <f t="shared" si="6"/>
        <v>20.200000000011642</v>
      </c>
      <c r="Q202" s="3" t="str">
        <f t="shared" si="7"/>
        <v>02/10/2022 05:48 PM</v>
      </c>
      <c r="R202" s="573" t="str">
        <f>IF(AND(AllC3_Data[[#This Row],[Workflow]]="Vendor Trailer",AllC3_Data[[#This Row],[OB Load Type]]="",AllC3_Data[[#This Row],[IB Load Type]]="",AllC3_Data[[#This Row],[Reusable Load Type]]=""),"Empty", HLOOKUP("*",AllC3_Data[[#This Row],[OB Load Type]:[Workflow]],1,FALSE))</f>
        <v>RMTO</v>
      </c>
      <c r="S2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 spans="1:21" x14ac:dyDescent="0.25">
      <c r="A203" s="567" t="s">
        <v>8933</v>
      </c>
      <c r="B203" s="568"/>
      <c r="C203" s="568"/>
      <c r="D203" s="569" t="s">
        <v>229</v>
      </c>
      <c r="E203" s="569" t="s">
        <v>8430</v>
      </c>
      <c r="F203" s="569">
        <v>3</v>
      </c>
      <c r="G203" s="568" t="s">
        <v>1179</v>
      </c>
      <c r="H203" s="568"/>
      <c r="I203" s="570" t="s">
        <v>8934</v>
      </c>
      <c r="J203" s="568" t="s">
        <v>647</v>
      </c>
      <c r="K203" s="571" t="s">
        <v>8401</v>
      </c>
      <c r="L203" s="568" t="s">
        <v>8751</v>
      </c>
      <c r="M203" s="572"/>
      <c r="N203" s="570" t="s">
        <v>8409</v>
      </c>
      <c r="O203" s="303" t="str">
        <f>IF(AllC3_Data[[#This Row],[Door/Yard Number]]=3,"Yard","Door")</f>
        <v>Yard</v>
      </c>
      <c r="P203" s="33">
        <f t="shared" si="6"/>
        <v>19.03333333338378</v>
      </c>
      <c r="Q203" s="3" t="str">
        <f t="shared" si="7"/>
        <v>02/10/2022 06:58 PM</v>
      </c>
      <c r="R203" s="573" t="str">
        <f>IF(AND(AllC3_Data[[#This Row],[Workflow]]="Vendor Trailer",AllC3_Data[[#This Row],[OB Load Type]]="",AllC3_Data[[#This Row],[IB Load Type]]="",AllC3_Data[[#This Row],[Reusable Load Type]]=""),"Empty", HLOOKUP("*",AllC3_Data[[#This Row],[OB Load Type]:[Workflow]],1,FALSE))</f>
        <v>RECY</v>
      </c>
      <c r="S2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 spans="1:21" x14ac:dyDescent="0.25">
      <c r="A204" s="567" t="s">
        <v>8935</v>
      </c>
      <c r="B204" s="568"/>
      <c r="C204" s="568"/>
      <c r="D204" s="569"/>
      <c r="E204" s="569" t="s">
        <v>8461</v>
      </c>
      <c r="F204" s="569">
        <v>3</v>
      </c>
      <c r="G204" s="568" t="s">
        <v>8936</v>
      </c>
      <c r="H204" s="568"/>
      <c r="I204" s="570" t="s">
        <v>8934</v>
      </c>
      <c r="J204" s="568" t="s">
        <v>8202</v>
      </c>
      <c r="K204" s="571" t="s">
        <v>8401</v>
      </c>
      <c r="L204" s="568" t="s">
        <v>5989</v>
      </c>
      <c r="M204" s="572" t="s">
        <v>8937</v>
      </c>
      <c r="N204" s="570" t="s">
        <v>8409</v>
      </c>
      <c r="O204" s="303" t="str">
        <f>IF(AllC3_Data[[#This Row],[Door/Yard Number]]=3,"Yard","Door")</f>
        <v>Yard</v>
      </c>
      <c r="P204" s="33">
        <f t="shared" si="6"/>
        <v>19.03333333338378</v>
      </c>
      <c r="Q204" s="3" t="str">
        <f t="shared" si="7"/>
        <v>02/10/2022 06:58 PM</v>
      </c>
      <c r="R204" s="573" t="str">
        <f>IF(AND(AllC3_Data[[#This Row],[Workflow]]="Vendor Trailer",AllC3_Data[[#This Row],[OB Load Type]]="",AllC3_Data[[#This Row],[IB Load Type]]="",AllC3_Data[[#This Row],[Reusable Load Type]]=""),"Empty", HLOOKUP("*",AllC3_Data[[#This Row],[OB Load Type]:[Workflow]],1,FALSE))</f>
        <v>Empty</v>
      </c>
      <c r="S2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 spans="1:21" x14ac:dyDescent="0.25">
      <c r="A205" s="567" t="s">
        <v>8938</v>
      </c>
      <c r="B205" s="568"/>
      <c r="C205" s="568"/>
      <c r="D205" s="569" t="s">
        <v>8392</v>
      </c>
      <c r="E205" s="569" t="s">
        <v>882</v>
      </c>
      <c r="F205" s="569">
        <v>3</v>
      </c>
      <c r="G205" s="568" t="s">
        <v>1179</v>
      </c>
      <c r="H205" s="568"/>
      <c r="I205" s="570" t="s">
        <v>8939</v>
      </c>
      <c r="J205" s="568" t="s">
        <v>8205</v>
      </c>
      <c r="K205" s="571" t="s">
        <v>8401</v>
      </c>
      <c r="L205" s="568" t="s">
        <v>5989</v>
      </c>
      <c r="M205" s="572" t="s">
        <v>8940</v>
      </c>
      <c r="N205" s="570" t="s">
        <v>8409</v>
      </c>
      <c r="O205" s="303" t="str">
        <f>IF(AllC3_Data[[#This Row],[Door/Yard Number]]=3,"Yard","Door")</f>
        <v>Yard</v>
      </c>
      <c r="P205" s="33">
        <f t="shared" si="6"/>
        <v>17.750000000058208</v>
      </c>
      <c r="Q205" s="3" t="str">
        <f t="shared" si="7"/>
        <v>02/10/2022 08:15 PM</v>
      </c>
      <c r="R205" s="573" t="str">
        <f>IF(AND(AllC3_Data[[#This Row],[Workflow]]="Vendor Trailer",AllC3_Data[[#This Row],[OB Load Type]]="",AllC3_Data[[#This Row],[IB Load Type]]="",AllC3_Data[[#This Row],[Reusable Load Type]]=""),"Empty", HLOOKUP("*",AllC3_Data[[#This Row],[OB Load Type]:[Workflow]],1,FALSE))</f>
        <v>ICQA</v>
      </c>
      <c r="S2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2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06" spans="1:21" x14ac:dyDescent="0.25">
      <c r="A206" s="567" t="s">
        <v>8941</v>
      </c>
      <c r="B206" s="568"/>
      <c r="C206" s="568"/>
      <c r="D206" s="569" t="s">
        <v>179</v>
      </c>
      <c r="E206" s="569" t="s">
        <v>8430</v>
      </c>
      <c r="F206" s="569">
        <v>3</v>
      </c>
      <c r="G206" s="568" t="s">
        <v>1568</v>
      </c>
      <c r="H206" s="568"/>
      <c r="I206" s="570" t="s">
        <v>8942</v>
      </c>
      <c r="J206" s="568" t="s">
        <v>8212</v>
      </c>
      <c r="K206" s="571" t="s">
        <v>8401</v>
      </c>
      <c r="L206" s="568" t="s">
        <v>5991</v>
      </c>
      <c r="M206" s="572" t="s">
        <v>8942</v>
      </c>
      <c r="N206" s="570" t="s">
        <v>8409</v>
      </c>
      <c r="O206" s="303" t="str">
        <f>IF(AllC3_Data[[#This Row],[Door/Yard Number]]=3,"Yard","Door")</f>
        <v>Yard</v>
      </c>
      <c r="P206" s="33">
        <f t="shared" si="6"/>
        <v>15.883333333418705</v>
      </c>
      <c r="Q206" s="3" t="str">
        <f t="shared" si="7"/>
        <v>02/10/2022 10:07 PM</v>
      </c>
      <c r="R206" s="573" t="str">
        <f>IF(AND(AllC3_Data[[#This Row],[Workflow]]="Vendor Trailer",AllC3_Data[[#This Row],[OB Load Type]]="",AllC3_Data[[#This Row],[IB Load Type]]="",AllC3_Data[[#This Row],[Reusable Load Type]]=""),"Empty", HLOOKUP("*",AllC3_Data[[#This Row],[OB Load Type]:[Workflow]],1,FALSE))</f>
        <v>PBCY</v>
      </c>
      <c r="S2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 spans="1:21" x14ac:dyDescent="0.25">
      <c r="A207" s="567" t="s">
        <v>8943</v>
      </c>
      <c r="B207" s="568"/>
      <c r="C207" s="568"/>
      <c r="D207" s="569" t="s">
        <v>492</v>
      </c>
      <c r="E207" s="569" t="s">
        <v>8430</v>
      </c>
      <c r="F207" s="569">
        <v>3</v>
      </c>
      <c r="G207" s="568" t="s">
        <v>1179</v>
      </c>
      <c r="H207" s="568"/>
      <c r="I207" s="570" t="s">
        <v>8944</v>
      </c>
      <c r="J207" s="568" t="s">
        <v>8230</v>
      </c>
      <c r="K207" s="571" t="s">
        <v>8401</v>
      </c>
      <c r="L207" s="568" t="s">
        <v>5991</v>
      </c>
      <c r="M207" s="572"/>
      <c r="N207" s="570" t="s">
        <v>8409</v>
      </c>
      <c r="O207" s="303" t="str">
        <f>IF(AllC3_Data[[#This Row],[Door/Yard Number]]=3,"Yard","Door")</f>
        <v>Yard</v>
      </c>
      <c r="P207" s="33">
        <f t="shared" si="6"/>
        <v>14.383333333418705</v>
      </c>
      <c r="Q207" s="3" t="str">
        <f t="shared" si="7"/>
        <v>02/10/2022 11:37 PM</v>
      </c>
      <c r="R207" s="573" t="str">
        <f>IF(AND(AllC3_Data[[#This Row],[Workflow]]="Vendor Trailer",AllC3_Data[[#This Row],[OB Load Type]]="",AllC3_Data[[#This Row],[IB Load Type]]="",AllC3_Data[[#This Row],[Reusable Load Type]]=""),"Empty", HLOOKUP("*",AllC3_Data[[#This Row],[OB Load Type]:[Workflow]],1,FALSE))</f>
        <v>RMCP</v>
      </c>
      <c r="S2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 spans="1:21" x14ac:dyDescent="0.25">
      <c r="A208" s="567" t="s">
        <v>8945</v>
      </c>
      <c r="B208" s="568"/>
      <c r="C208" s="568"/>
      <c r="D208" s="569" t="s">
        <v>496</v>
      </c>
      <c r="E208" s="569" t="s">
        <v>1660</v>
      </c>
      <c r="F208" s="569">
        <v>3</v>
      </c>
      <c r="G208" s="568" t="s">
        <v>1179</v>
      </c>
      <c r="H208" s="568"/>
      <c r="I208" s="570" t="s">
        <v>8946</v>
      </c>
      <c r="J208" s="568" t="s">
        <v>8208</v>
      </c>
      <c r="K208" s="571" t="s">
        <v>8401</v>
      </c>
      <c r="L208" s="568" t="s">
        <v>8751</v>
      </c>
      <c r="M208" s="572"/>
      <c r="N208" s="570" t="s">
        <v>8409</v>
      </c>
      <c r="O208" s="303" t="str">
        <f>IF(AllC3_Data[[#This Row],[Door/Yard Number]]=3,"Yard","Door")</f>
        <v>Yard</v>
      </c>
      <c r="P208" s="33">
        <f t="shared" si="6"/>
        <v>14.266666666720994</v>
      </c>
      <c r="Q208" s="3" t="str">
        <f t="shared" si="7"/>
        <v>02/10/2022 11:44 PM</v>
      </c>
      <c r="R208" s="573" t="str">
        <f>IF(AND(AllC3_Data[[#This Row],[Workflow]]="Vendor Trailer",AllC3_Data[[#This Row],[OB Load Type]]="",AllC3_Data[[#This Row],[IB Load Type]]="",AllC3_Data[[#This Row],[Reusable Load Type]]=""),"Empty", HLOOKUP("*",AllC3_Data[[#This Row],[OB Load Type]:[Workflow]],1,FALSE))</f>
        <v>RSAL</v>
      </c>
      <c r="S2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 spans="1:21" x14ac:dyDescent="0.25">
      <c r="A209" s="567" t="s">
        <v>8947</v>
      </c>
      <c r="B209" s="568"/>
      <c r="C209" s="568"/>
      <c r="D209" s="569" t="s">
        <v>8392</v>
      </c>
      <c r="E209" s="569" t="s">
        <v>882</v>
      </c>
      <c r="F209" s="569">
        <v>3</v>
      </c>
      <c r="G209" s="568" t="s">
        <v>1179</v>
      </c>
      <c r="H209" s="568"/>
      <c r="I209" s="570" t="s">
        <v>8948</v>
      </c>
      <c r="J209" s="568" t="s">
        <v>8204</v>
      </c>
      <c r="K209" s="571" t="s">
        <v>8401</v>
      </c>
      <c r="L209" s="568" t="s">
        <v>5989</v>
      </c>
      <c r="M209" s="572" t="s">
        <v>8949</v>
      </c>
      <c r="N209" s="570" t="s">
        <v>8409</v>
      </c>
      <c r="O209" s="303" t="str">
        <f>IF(AllC3_Data[[#This Row],[Door/Yard Number]]=3,"Yard","Door")</f>
        <v>Yard</v>
      </c>
      <c r="P209" s="33">
        <f t="shared" si="6"/>
        <v>1241.6000000000931</v>
      </c>
      <c r="Q209" s="3" t="str">
        <f t="shared" si="7"/>
        <v>12/21/2021 08:24 PM</v>
      </c>
      <c r="R209" s="573" t="str">
        <f>IF(AND(AllC3_Data[[#This Row],[Workflow]]="Vendor Trailer",AllC3_Data[[#This Row],[OB Load Type]]="",AllC3_Data[[#This Row],[IB Load Type]]="",AllC3_Data[[#This Row],[Reusable Load Type]]=""),"Empty", HLOOKUP("*",AllC3_Data[[#This Row],[OB Load Type]:[Workflow]],1,FALSE))</f>
        <v>ICQA</v>
      </c>
      <c r="S2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2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0" spans="1:21" x14ac:dyDescent="0.25">
      <c r="A210" s="567" t="s">
        <v>8950</v>
      </c>
      <c r="B210" s="568"/>
      <c r="C210" s="568"/>
      <c r="D210" s="569" t="s">
        <v>481</v>
      </c>
      <c r="E210" s="569" t="s">
        <v>8430</v>
      </c>
      <c r="F210" s="569">
        <v>3</v>
      </c>
      <c r="G210" s="568" t="s">
        <v>1179</v>
      </c>
      <c r="H210" s="568"/>
      <c r="I210" s="570" t="s">
        <v>8951</v>
      </c>
      <c r="J210" s="568" t="s">
        <v>8210</v>
      </c>
      <c r="K210" s="571" t="s">
        <v>8401</v>
      </c>
      <c r="L210" s="568" t="s">
        <v>8751</v>
      </c>
      <c r="M210" s="572" t="s">
        <v>8952</v>
      </c>
      <c r="N210" s="570" t="s">
        <v>8409</v>
      </c>
      <c r="O210" s="303" t="str">
        <f>IF(AllC3_Data[[#This Row],[Door/Yard Number]]=3,"Yard","Door")</f>
        <v>Yard</v>
      </c>
      <c r="P210" s="33">
        <f t="shared" si="6"/>
        <v>13.066666666651145</v>
      </c>
      <c r="Q210" s="3" t="str">
        <f t="shared" si="7"/>
        <v>02/11/2022 12:56 AM</v>
      </c>
      <c r="R210" s="573" t="str">
        <f>IF(AND(AllC3_Data[[#This Row],[Workflow]]="Vendor Trailer",AllC3_Data[[#This Row],[OB Load Type]]="",AllC3_Data[[#This Row],[IB Load Type]]="",AllC3_Data[[#This Row],[Reusable Load Type]]=""),"Empty", HLOOKUP("*",AllC3_Data[[#This Row],[OB Load Type]:[Workflow]],1,FALSE))</f>
        <v>RBTN</v>
      </c>
      <c r="S2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 spans="1:21" x14ac:dyDescent="0.25">
      <c r="A211" s="567" t="s">
        <v>8953</v>
      </c>
      <c r="B211" s="568"/>
      <c r="C211" s="568"/>
      <c r="D211" s="569" t="s">
        <v>182</v>
      </c>
      <c r="E211" s="569" t="s">
        <v>8430</v>
      </c>
      <c r="F211" s="569">
        <v>3</v>
      </c>
      <c r="G211" s="568" t="s">
        <v>1179</v>
      </c>
      <c r="H211" s="568"/>
      <c r="I211" s="570" t="s">
        <v>8954</v>
      </c>
      <c r="J211" s="568" t="s">
        <v>647</v>
      </c>
      <c r="K211" s="571" t="s">
        <v>8401</v>
      </c>
      <c r="L211" s="568" t="s">
        <v>8751</v>
      </c>
      <c r="M211" s="572"/>
      <c r="N211" s="570" t="s">
        <v>8409</v>
      </c>
      <c r="O211" s="303" t="str">
        <f>IF(AllC3_Data[[#This Row],[Door/Yard Number]]=3,"Yard","Door")</f>
        <v>Yard</v>
      </c>
      <c r="P211" s="33">
        <f t="shared" si="6"/>
        <v>12.799999999988358</v>
      </c>
      <c r="Q211" s="3" t="str">
        <f t="shared" si="7"/>
        <v>02/11/2022 01:12 AM</v>
      </c>
      <c r="R211" s="573" t="str">
        <f>IF(AND(AllC3_Data[[#This Row],[Workflow]]="Vendor Trailer",AllC3_Data[[#This Row],[OB Load Type]]="",AllC3_Data[[#This Row],[IB Load Type]]="",AllC3_Data[[#This Row],[Reusable Load Type]]=""),"Empty", HLOOKUP("*",AllC3_Data[[#This Row],[OB Load Type]:[Workflow]],1,FALSE))</f>
        <v>PMIX</v>
      </c>
      <c r="S2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 spans="1:21" x14ac:dyDescent="0.25">
      <c r="A212" s="567" t="s">
        <v>8955</v>
      </c>
      <c r="B212" s="568"/>
      <c r="C212" s="568"/>
      <c r="D212" s="569" t="s">
        <v>239</v>
      </c>
      <c r="E212" s="569" t="s">
        <v>8430</v>
      </c>
      <c r="F212" s="569">
        <v>3</v>
      </c>
      <c r="G212" s="568" t="s">
        <v>1179</v>
      </c>
      <c r="H212" s="568"/>
      <c r="I212" s="570" t="s">
        <v>8956</v>
      </c>
      <c r="J212" s="568" t="s">
        <v>8210</v>
      </c>
      <c r="K212" s="571" t="s">
        <v>8401</v>
      </c>
      <c r="L212" s="568" t="s">
        <v>8751</v>
      </c>
      <c r="M212" s="572"/>
      <c r="N212" s="570" t="s">
        <v>8409</v>
      </c>
      <c r="O212" s="303" t="str">
        <f>IF(AllC3_Data[[#This Row],[Door/Yard Number]]=3,"Yard","Door")</f>
        <v>Yard</v>
      </c>
      <c r="P212" s="33">
        <f t="shared" si="6"/>
        <v>12.616666666755918</v>
      </c>
      <c r="Q212" s="3" t="str">
        <f t="shared" si="7"/>
        <v>02/11/2022 01:23 AM</v>
      </c>
      <c r="R212" s="573" t="str">
        <f>IF(AND(AllC3_Data[[#This Row],[Workflow]]="Vendor Trailer",AllC3_Data[[#This Row],[OB Load Type]]="",AllC3_Data[[#This Row],[IB Load Type]]="",AllC3_Data[[#This Row],[Reusable Load Type]]=""),"Empty", HLOOKUP("*",AllC3_Data[[#This Row],[OB Load Type]:[Workflow]],1,FALSE))</f>
        <v>RRPC</v>
      </c>
      <c r="S2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 spans="1:21" x14ac:dyDescent="0.25">
      <c r="A213" s="567" t="s">
        <v>8957</v>
      </c>
      <c r="B213" s="568"/>
      <c r="C213" s="568"/>
      <c r="D213" s="569" t="s">
        <v>310</v>
      </c>
      <c r="E213" s="569" t="s">
        <v>882</v>
      </c>
      <c r="F213" s="569">
        <v>3</v>
      </c>
      <c r="G213" s="568" t="s">
        <v>1179</v>
      </c>
      <c r="H213" s="568"/>
      <c r="I213" s="570" t="s">
        <v>8958</v>
      </c>
      <c r="J213" s="568" t="s">
        <v>8205</v>
      </c>
      <c r="K213" s="571" t="s">
        <v>8401</v>
      </c>
      <c r="L213" s="568" t="s">
        <v>5989</v>
      </c>
      <c r="M213" s="572"/>
      <c r="N213" s="570" t="s">
        <v>8409</v>
      </c>
      <c r="O213" s="303" t="str">
        <f>IF(AllC3_Data[[#This Row],[Door/Yard Number]]=3,"Yard","Door")</f>
        <v>Yard</v>
      </c>
      <c r="P213" s="33">
        <f t="shared" si="6"/>
        <v>12.116666666697711</v>
      </c>
      <c r="Q213" s="3" t="str">
        <f t="shared" si="7"/>
        <v>02/11/2022 01:53 AM</v>
      </c>
      <c r="R213" s="573" t="str">
        <f>IF(AND(AllC3_Data[[#This Row],[Workflow]]="Vendor Trailer",AllC3_Data[[#This Row],[OB Load Type]]="",AllC3_Data[[#This Row],[IB Load Type]]="",AllC3_Data[[#This Row],[Reusable Load Type]]=""),"Empty", HLOOKUP("*",AllC3_Data[[#This Row],[OB Load Type]:[Workflow]],1,FALSE))</f>
        <v>TICM</v>
      </c>
      <c r="S2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2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 spans="1:21" x14ac:dyDescent="0.25">
      <c r="A214" s="567" t="s">
        <v>8959</v>
      </c>
      <c r="B214" s="568"/>
      <c r="C214" s="568"/>
      <c r="D214" s="569" t="s">
        <v>229</v>
      </c>
      <c r="E214" s="569" t="s">
        <v>8430</v>
      </c>
      <c r="F214" s="569">
        <v>3</v>
      </c>
      <c r="G214" s="568" t="s">
        <v>1568</v>
      </c>
      <c r="H214" s="568"/>
      <c r="I214" s="570" t="s">
        <v>8670</v>
      </c>
      <c r="J214" s="568" t="s">
        <v>8212</v>
      </c>
      <c r="K214" s="571" t="s">
        <v>8401</v>
      </c>
      <c r="L214" s="568" t="s">
        <v>8751</v>
      </c>
      <c r="M214" s="572"/>
      <c r="N214" s="570" t="s">
        <v>8409</v>
      </c>
      <c r="O214" s="303" t="str">
        <f>IF(AllC3_Data[[#This Row],[Door/Yard Number]]=3,"Yard","Door")</f>
        <v>Yard</v>
      </c>
      <c r="P214" s="33">
        <f t="shared" si="6"/>
        <v>11.733333333337214</v>
      </c>
      <c r="Q214" s="3" t="str">
        <f t="shared" si="7"/>
        <v>02/11/2022 02:16 AM</v>
      </c>
      <c r="R214" s="573" t="str">
        <f>IF(AND(AllC3_Data[[#This Row],[Workflow]]="Vendor Trailer",AllC3_Data[[#This Row],[OB Load Type]]="",AllC3_Data[[#This Row],[IB Load Type]]="",AllC3_Data[[#This Row],[Reusable Load Type]]=""),"Empty", HLOOKUP("*",AllC3_Data[[#This Row],[OB Load Type]:[Workflow]],1,FALSE))</f>
        <v>RECY</v>
      </c>
      <c r="S2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 spans="1:21" x14ac:dyDescent="0.25">
      <c r="A215" s="567" t="s">
        <v>8960</v>
      </c>
      <c r="B215" s="568"/>
      <c r="C215" s="568"/>
      <c r="D215" s="569" t="s">
        <v>268</v>
      </c>
      <c r="E215" s="569" t="s">
        <v>882</v>
      </c>
      <c r="F215" s="569">
        <v>3</v>
      </c>
      <c r="G215" s="568" t="s">
        <v>1179</v>
      </c>
      <c r="H215" s="568"/>
      <c r="I215" s="570" t="s">
        <v>8535</v>
      </c>
      <c r="J215" s="568" t="s">
        <v>8205</v>
      </c>
      <c r="K215" s="571" t="s">
        <v>8401</v>
      </c>
      <c r="L215" s="568" t="s">
        <v>5991</v>
      </c>
      <c r="M215" s="572" t="s">
        <v>8961</v>
      </c>
      <c r="N215" s="570" t="s">
        <v>8409</v>
      </c>
      <c r="O215" s="303" t="str">
        <f>IF(AllC3_Data[[#This Row],[Door/Yard Number]]=3,"Yard","Door")</f>
        <v>Yard</v>
      </c>
      <c r="P215" s="33">
        <f t="shared" si="6"/>
        <v>13.616666666697711</v>
      </c>
      <c r="Q215" s="3" t="str">
        <f t="shared" si="7"/>
        <v>02/11/2022 12:23 AM</v>
      </c>
      <c r="R215" s="573" t="str">
        <f>IF(AND(AllC3_Data[[#This Row],[Workflow]]="Vendor Trailer",AllC3_Data[[#This Row],[OB Load Type]]="",AllC3_Data[[#This Row],[IB Load Type]]="",AllC3_Data[[#This Row],[Reusable Load Type]]=""),"Empty", HLOOKUP("*",AllC3_Data[[#This Row],[OB Load Type]:[Workflow]],1,FALSE))</f>
        <v>T205</v>
      </c>
      <c r="S2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2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 spans="1:21" x14ac:dyDescent="0.25">
      <c r="A216" s="567" t="s">
        <v>8962</v>
      </c>
      <c r="B216" s="568"/>
      <c r="C216" s="568"/>
      <c r="D216" s="569" t="s">
        <v>8392</v>
      </c>
      <c r="E216" s="569" t="s">
        <v>882</v>
      </c>
      <c r="F216" s="569">
        <v>3</v>
      </c>
      <c r="G216" s="568" t="s">
        <v>1179</v>
      </c>
      <c r="H216" s="568"/>
      <c r="I216" s="570" t="s">
        <v>8963</v>
      </c>
      <c r="J216" s="568" t="s">
        <v>8206</v>
      </c>
      <c r="K216" s="571" t="s">
        <v>8401</v>
      </c>
      <c r="L216" s="568" t="s">
        <v>5991</v>
      </c>
      <c r="M216" s="572" t="s">
        <v>8964</v>
      </c>
      <c r="N216" s="570" t="s">
        <v>8409</v>
      </c>
      <c r="O216" s="303" t="str">
        <f>IF(AllC3_Data[[#This Row],[Door/Yard Number]]=3,"Yard","Door")</f>
        <v>Yard</v>
      </c>
      <c r="P216" s="33">
        <f t="shared" si="6"/>
        <v>10.683333333407063</v>
      </c>
      <c r="Q216" s="3" t="str">
        <f t="shared" si="7"/>
        <v>02/11/2022 03:19 AM</v>
      </c>
      <c r="R216" s="573" t="str">
        <f>IF(AND(AllC3_Data[[#This Row],[Workflow]]="Vendor Trailer",AllC3_Data[[#This Row],[OB Load Type]]="",AllC3_Data[[#This Row],[IB Load Type]]="",AllC3_Data[[#This Row],[Reusable Load Type]]=""),"Empty", HLOOKUP("*",AllC3_Data[[#This Row],[OB Load Type]:[Workflow]],1,FALSE))</f>
        <v>ICQA</v>
      </c>
      <c r="S2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2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7" spans="1:21" x14ac:dyDescent="0.25">
      <c r="A217" s="567" t="s">
        <v>8965</v>
      </c>
      <c r="B217" s="568"/>
      <c r="C217" s="568"/>
      <c r="D217" s="569" t="s">
        <v>496</v>
      </c>
      <c r="E217" s="569" t="s">
        <v>1660</v>
      </c>
      <c r="F217" s="569">
        <v>3</v>
      </c>
      <c r="G217" s="568" t="s">
        <v>1568</v>
      </c>
      <c r="H217" s="568"/>
      <c r="I217" s="570" t="s">
        <v>8966</v>
      </c>
      <c r="J217" s="568" t="s">
        <v>8212</v>
      </c>
      <c r="K217" s="571" t="s">
        <v>8401</v>
      </c>
      <c r="L217" s="568" t="s">
        <v>8824</v>
      </c>
      <c r="M217" s="572" t="s">
        <v>8966</v>
      </c>
      <c r="N217" s="570" t="s">
        <v>8409</v>
      </c>
      <c r="O217" s="303" t="str">
        <f>IF(AllC3_Data[[#This Row],[Door/Yard Number]]=3,"Yard","Door")</f>
        <v>Yard</v>
      </c>
      <c r="P217" s="33">
        <f t="shared" si="6"/>
        <v>10.616666666697711</v>
      </c>
      <c r="Q217" s="3" t="str">
        <f t="shared" si="7"/>
        <v>02/11/2022 03:23 AM</v>
      </c>
      <c r="R217" s="573" t="str">
        <f>IF(AND(AllC3_Data[[#This Row],[Workflow]]="Vendor Trailer",AllC3_Data[[#This Row],[OB Load Type]]="",AllC3_Data[[#This Row],[IB Load Type]]="",AllC3_Data[[#This Row],[Reusable Load Type]]=""),"Empty", HLOOKUP("*",AllC3_Data[[#This Row],[OB Load Type]:[Workflow]],1,FALSE))</f>
        <v>RSAL</v>
      </c>
      <c r="S2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 spans="1:21" x14ac:dyDescent="0.25">
      <c r="A218" s="567" t="s">
        <v>8967</v>
      </c>
      <c r="B218" s="568"/>
      <c r="C218" s="568"/>
      <c r="D218" s="569" t="s">
        <v>496</v>
      </c>
      <c r="E218" s="569" t="s">
        <v>1660</v>
      </c>
      <c r="F218" s="569">
        <v>3</v>
      </c>
      <c r="G218" s="568" t="s">
        <v>1179</v>
      </c>
      <c r="H218" s="568"/>
      <c r="I218" s="570" t="s">
        <v>8968</v>
      </c>
      <c r="J218" s="568" t="s">
        <v>8205</v>
      </c>
      <c r="K218" s="571" t="s">
        <v>8401</v>
      </c>
      <c r="L218" s="568" t="s">
        <v>8824</v>
      </c>
      <c r="M218" s="572" t="s">
        <v>8968</v>
      </c>
      <c r="N218" s="570" t="s">
        <v>8409</v>
      </c>
      <c r="O218" s="303" t="str">
        <f>IF(AllC3_Data[[#This Row],[Door/Yard Number]]=3,"Yard","Door")</f>
        <v>Yard</v>
      </c>
      <c r="P218" s="33">
        <f t="shared" si="6"/>
        <v>10.599999999976717</v>
      </c>
      <c r="Q218" s="3" t="str">
        <f t="shared" si="7"/>
        <v>02/11/2022 03:24 AM</v>
      </c>
      <c r="R218" s="573" t="str">
        <f>IF(AND(AllC3_Data[[#This Row],[Workflow]]="Vendor Trailer",AllC3_Data[[#This Row],[OB Load Type]]="",AllC3_Data[[#This Row],[IB Load Type]]="",AllC3_Data[[#This Row],[Reusable Load Type]]=""),"Empty", HLOOKUP("*",AllC3_Data[[#This Row],[OB Load Type]:[Workflow]],1,FALSE))</f>
        <v>RSAL</v>
      </c>
      <c r="S2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 spans="1:21" x14ac:dyDescent="0.25">
      <c r="A219" s="567" t="s">
        <v>8969</v>
      </c>
      <c r="B219" s="568"/>
      <c r="C219" s="568"/>
      <c r="D219" s="569" t="s">
        <v>492</v>
      </c>
      <c r="E219" s="569" t="s">
        <v>8430</v>
      </c>
      <c r="F219" s="569">
        <v>3</v>
      </c>
      <c r="G219" s="568" t="s">
        <v>1179</v>
      </c>
      <c r="H219" s="568"/>
      <c r="I219" s="570" t="s">
        <v>8970</v>
      </c>
      <c r="J219" s="568" t="s">
        <v>8230</v>
      </c>
      <c r="K219" s="571" t="s">
        <v>8401</v>
      </c>
      <c r="L219" s="568" t="s">
        <v>5989</v>
      </c>
      <c r="M219" s="572"/>
      <c r="N219" s="570" t="s">
        <v>8409</v>
      </c>
      <c r="O219" s="303" t="str">
        <f>IF(AllC3_Data[[#This Row],[Door/Yard Number]]=3,"Yard","Door")</f>
        <v>Yard</v>
      </c>
      <c r="P219" s="33">
        <f t="shared" si="6"/>
        <v>10.116666666639503</v>
      </c>
      <c r="Q219" s="3" t="str">
        <f t="shared" si="7"/>
        <v>02/11/2022 03:53 AM</v>
      </c>
      <c r="R219" s="573" t="str">
        <f>IF(AND(AllC3_Data[[#This Row],[Workflow]]="Vendor Trailer",AllC3_Data[[#This Row],[OB Load Type]]="",AllC3_Data[[#This Row],[IB Load Type]]="",AllC3_Data[[#This Row],[Reusable Load Type]]=""),"Empty", HLOOKUP("*",AllC3_Data[[#This Row],[OB Load Type]:[Workflow]],1,FALSE))</f>
        <v>RMCP</v>
      </c>
      <c r="S2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 spans="1:21" x14ac:dyDescent="0.25">
      <c r="A220" s="567" t="s">
        <v>8971</v>
      </c>
      <c r="B220" s="568"/>
      <c r="C220" s="568"/>
      <c r="D220" s="569" t="s">
        <v>496</v>
      </c>
      <c r="E220" s="569" t="s">
        <v>1660</v>
      </c>
      <c r="F220" s="569">
        <v>3</v>
      </c>
      <c r="G220" s="568" t="s">
        <v>1179</v>
      </c>
      <c r="H220" s="568"/>
      <c r="I220" s="570" t="s">
        <v>8972</v>
      </c>
      <c r="J220" s="568" t="s">
        <v>8205</v>
      </c>
      <c r="K220" s="571" t="s">
        <v>8401</v>
      </c>
      <c r="L220" s="568" t="s">
        <v>8824</v>
      </c>
      <c r="M220" s="572" t="s">
        <v>8972</v>
      </c>
      <c r="N220" s="570" t="s">
        <v>8409</v>
      </c>
      <c r="O220" s="303" t="str">
        <f>IF(AllC3_Data[[#This Row],[Door/Yard Number]]=3,"Yard","Door")</f>
        <v>Yard</v>
      </c>
      <c r="P220" s="33">
        <f t="shared" si="6"/>
        <v>9.7833333334419876</v>
      </c>
      <c r="Q220" s="3" t="str">
        <f t="shared" si="7"/>
        <v>02/11/2022 04:13 AM</v>
      </c>
      <c r="R220" s="573" t="str">
        <f>IF(AND(AllC3_Data[[#This Row],[Workflow]]="Vendor Trailer",AllC3_Data[[#This Row],[OB Load Type]]="",AllC3_Data[[#This Row],[IB Load Type]]="",AllC3_Data[[#This Row],[Reusable Load Type]]=""),"Empty", HLOOKUP("*",AllC3_Data[[#This Row],[OB Load Type]:[Workflow]],1,FALSE))</f>
        <v>RSAL</v>
      </c>
      <c r="S2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 spans="1:21" x14ac:dyDescent="0.25">
      <c r="A221" s="567" t="s">
        <v>8973</v>
      </c>
      <c r="B221" s="568"/>
      <c r="C221" s="568"/>
      <c r="D221" s="569" t="s">
        <v>496</v>
      </c>
      <c r="E221" s="569" t="s">
        <v>1660</v>
      </c>
      <c r="F221" s="569">
        <v>3</v>
      </c>
      <c r="G221" s="568" t="s">
        <v>1179</v>
      </c>
      <c r="H221" s="568"/>
      <c r="I221" s="570" t="s">
        <v>8974</v>
      </c>
      <c r="J221" s="568" t="s">
        <v>8205</v>
      </c>
      <c r="K221" s="571" t="s">
        <v>8401</v>
      </c>
      <c r="L221" s="568" t="s">
        <v>8824</v>
      </c>
      <c r="M221" s="572" t="s">
        <v>8974</v>
      </c>
      <c r="N221" s="570" t="s">
        <v>8409</v>
      </c>
      <c r="O221" s="303" t="str">
        <f>IF(AllC3_Data[[#This Row],[Door/Yard Number]]=3,"Yard","Door")</f>
        <v>Yard</v>
      </c>
      <c r="P221" s="33">
        <f t="shared" si="6"/>
        <v>8.5666666666511446</v>
      </c>
      <c r="Q221" s="3" t="str">
        <f t="shared" si="7"/>
        <v>02/11/2022 05:26 AM</v>
      </c>
      <c r="R221" s="573" t="str">
        <f>IF(AND(AllC3_Data[[#This Row],[Workflow]]="Vendor Trailer",AllC3_Data[[#This Row],[OB Load Type]]="",AllC3_Data[[#This Row],[IB Load Type]]="",AllC3_Data[[#This Row],[Reusable Load Type]]=""),"Empty", HLOOKUP("*",AllC3_Data[[#This Row],[OB Load Type]:[Workflow]],1,FALSE))</f>
        <v>RSAL</v>
      </c>
      <c r="S2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 spans="1:21" x14ac:dyDescent="0.25">
      <c r="A222" s="567" t="s">
        <v>8975</v>
      </c>
      <c r="B222" s="568"/>
      <c r="C222" s="568"/>
      <c r="D222" s="569" t="s">
        <v>239</v>
      </c>
      <c r="E222" s="569" t="s">
        <v>8430</v>
      </c>
      <c r="F222" s="569">
        <v>3</v>
      </c>
      <c r="G222" s="568" t="s">
        <v>1179</v>
      </c>
      <c r="H222" s="568"/>
      <c r="I222" s="570" t="s">
        <v>8976</v>
      </c>
      <c r="J222" s="568" t="s">
        <v>8208</v>
      </c>
      <c r="K222" s="571" t="s">
        <v>8401</v>
      </c>
      <c r="L222" s="568" t="s">
        <v>8751</v>
      </c>
      <c r="M222" s="572" t="s">
        <v>8976</v>
      </c>
      <c r="N222" s="570" t="s">
        <v>8409</v>
      </c>
      <c r="O222" s="303" t="str">
        <f>IF(AllC3_Data[[#This Row],[Door/Yard Number]]=3,"Yard","Door")</f>
        <v>Yard</v>
      </c>
      <c r="P222" s="33">
        <f t="shared" si="6"/>
        <v>8.4833333333954215</v>
      </c>
      <c r="Q222" s="3" t="str">
        <f t="shared" si="7"/>
        <v>02/11/2022 05:31 AM</v>
      </c>
      <c r="R222" s="573" t="str">
        <f>IF(AND(AllC3_Data[[#This Row],[Workflow]]="Vendor Trailer",AllC3_Data[[#This Row],[OB Load Type]]="",AllC3_Data[[#This Row],[IB Load Type]]="",AllC3_Data[[#This Row],[Reusable Load Type]]=""),"Empty", HLOOKUP("*",AllC3_Data[[#This Row],[OB Load Type]:[Workflow]],1,FALSE))</f>
        <v>RRPC</v>
      </c>
      <c r="S2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 spans="1:21" x14ac:dyDescent="0.25">
      <c r="A223" s="567" t="s">
        <v>8977</v>
      </c>
      <c r="B223" s="568" t="s">
        <v>429</v>
      </c>
      <c r="C223" s="568"/>
      <c r="D223" s="569"/>
      <c r="E223" s="569" t="s">
        <v>1659</v>
      </c>
      <c r="F223" s="569">
        <v>3</v>
      </c>
      <c r="G223" s="568" t="s">
        <v>1667</v>
      </c>
      <c r="H223" s="568"/>
      <c r="I223" s="570" t="s">
        <v>8447</v>
      </c>
      <c r="J223" s="568" t="s">
        <v>8213</v>
      </c>
      <c r="K223" s="571" t="s">
        <v>8401</v>
      </c>
      <c r="L223" s="568" t="s">
        <v>5991</v>
      </c>
      <c r="M223" s="572" t="s">
        <v>8978</v>
      </c>
      <c r="N223" s="570" t="s">
        <v>8409</v>
      </c>
      <c r="O223" s="303" t="str">
        <f>IF(AllC3_Data[[#This Row],[Door/Yard Number]]=3,"Yard","Door")</f>
        <v>Yard</v>
      </c>
      <c r="P223" s="33">
        <f t="shared" si="6"/>
        <v>8.2833333334419876</v>
      </c>
      <c r="Q223" s="3" t="str">
        <f t="shared" si="7"/>
        <v>02/11/2022 05:43 AM</v>
      </c>
      <c r="R223" s="573" t="str">
        <f>IF(AND(AllC3_Data[[#This Row],[Workflow]]="Vendor Trailer",AllC3_Data[[#This Row],[OB Load Type]]="",AllC3_Data[[#This Row],[IB Load Type]]="",AllC3_Data[[#This Row],[Reusable Load Type]]=""),"Empty", HLOOKUP("*",AllC3_Data[[#This Row],[OB Load Type]:[Workflow]],1,FALSE))</f>
        <v>O205</v>
      </c>
      <c r="S2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 spans="1:21" x14ac:dyDescent="0.25">
      <c r="A224" s="567" t="s">
        <v>8979</v>
      </c>
      <c r="B224" s="568" t="s">
        <v>429</v>
      </c>
      <c r="C224" s="568"/>
      <c r="D224" s="569"/>
      <c r="E224" s="569" t="s">
        <v>1659</v>
      </c>
      <c r="F224" s="569">
        <v>3</v>
      </c>
      <c r="G224" s="568" t="s">
        <v>1179</v>
      </c>
      <c r="H224" s="568"/>
      <c r="I224" s="570" t="s">
        <v>8447</v>
      </c>
      <c r="J224" s="568" t="s">
        <v>8205</v>
      </c>
      <c r="K224" s="571" t="s">
        <v>8401</v>
      </c>
      <c r="L224" s="568" t="s">
        <v>5991</v>
      </c>
      <c r="M224" s="572"/>
      <c r="N224" s="570" t="s">
        <v>8409</v>
      </c>
      <c r="O224" s="303" t="str">
        <f>IF(AllC3_Data[[#This Row],[Door/Yard Number]]=3,"Yard","Door")</f>
        <v>Yard</v>
      </c>
      <c r="P224" s="33">
        <f t="shared" si="6"/>
        <v>8.2833333334419876</v>
      </c>
      <c r="Q224" s="3" t="str">
        <f t="shared" si="7"/>
        <v>02/11/2022 05:43 AM</v>
      </c>
      <c r="R224" s="573" t="str">
        <f>IF(AND(AllC3_Data[[#This Row],[Workflow]]="Vendor Trailer",AllC3_Data[[#This Row],[OB Load Type]]="",AllC3_Data[[#This Row],[IB Load Type]]="",AllC3_Data[[#This Row],[Reusable Load Type]]=""),"Empty", HLOOKUP("*",AllC3_Data[[#This Row],[OB Load Type]:[Workflow]],1,FALSE))</f>
        <v>O205</v>
      </c>
      <c r="S2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 spans="1:21" x14ac:dyDescent="0.25">
      <c r="A225" s="567" t="s">
        <v>8980</v>
      </c>
      <c r="B225" s="568"/>
      <c r="C225" s="568"/>
      <c r="D225" s="569" t="s">
        <v>331</v>
      </c>
      <c r="E225" s="569" t="s">
        <v>8430</v>
      </c>
      <c r="F225" s="569">
        <v>3</v>
      </c>
      <c r="G225" s="568" t="s">
        <v>1568</v>
      </c>
      <c r="H225" s="568"/>
      <c r="I225" s="570" t="s">
        <v>8981</v>
      </c>
      <c r="J225" s="568" t="s">
        <v>8209</v>
      </c>
      <c r="K225" s="571" t="s">
        <v>8401</v>
      </c>
      <c r="L225" s="568" t="s">
        <v>8751</v>
      </c>
      <c r="M225" s="572" t="s">
        <v>8982</v>
      </c>
      <c r="N225" s="570" t="s">
        <v>8409</v>
      </c>
      <c r="O225" s="303" t="str">
        <f>IF(AllC3_Data[[#This Row],[Door/Yard Number]]=3,"Yard","Door")</f>
        <v>Yard</v>
      </c>
      <c r="P225" s="33">
        <f t="shared" si="6"/>
        <v>8.25</v>
      </c>
      <c r="Q225" s="3" t="str">
        <f t="shared" si="7"/>
        <v>02/11/2022 05:45 AM</v>
      </c>
      <c r="R225" s="573" t="str">
        <f>IF(AND(AllC3_Data[[#This Row],[Workflow]]="Vendor Trailer",AllC3_Data[[#This Row],[OB Load Type]]="",AllC3_Data[[#This Row],[IB Load Type]]="",AllC3_Data[[#This Row],[Reusable Load Type]]=""),"Empty", HLOOKUP("*",AllC3_Data[[#This Row],[OB Load Type]:[Workflow]],1,FALSE))</f>
        <v>AUCT</v>
      </c>
      <c r="S2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 spans="1:21" x14ac:dyDescent="0.25">
      <c r="A226" s="567" t="s">
        <v>8983</v>
      </c>
      <c r="B226" s="568"/>
      <c r="C226" s="568"/>
      <c r="D226" s="569" t="s">
        <v>492</v>
      </c>
      <c r="E226" s="569" t="s">
        <v>8430</v>
      </c>
      <c r="F226" s="569">
        <v>3</v>
      </c>
      <c r="G226" s="568" t="s">
        <v>1179</v>
      </c>
      <c r="H226" s="568"/>
      <c r="I226" s="570" t="s">
        <v>8984</v>
      </c>
      <c r="J226" s="568" t="s">
        <v>8210</v>
      </c>
      <c r="K226" s="571" t="s">
        <v>8401</v>
      </c>
      <c r="L226" s="568" t="s">
        <v>8751</v>
      </c>
      <c r="M226" s="572" t="s">
        <v>8985</v>
      </c>
      <c r="N226" s="570" t="s">
        <v>8409</v>
      </c>
      <c r="O226" s="303" t="str">
        <f>IF(AllC3_Data[[#This Row],[Door/Yard Number]]=3,"Yard","Door")</f>
        <v>Yard</v>
      </c>
      <c r="P226" s="33">
        <f t="shared" si="6"/>
        <v>7.7666666666627862</v>
      </c>
      <c r="Q226" s="3" t="str">
        <f t="shared" si="7"/>
        <v>02/11/2022 06:14 AM</v>
      </c>
      <c r="R226" s="573" t="str">
        <f>IF(AND(AllC3_Data[[#This Row],[Workflow]]="Vendor Trailer",AllC3_Data[[#This Row],[OB Load Type]]="",AllC3_Data[[#This Row],[IB Load Type]]="",AllC3_Data[[#This Row],[Reusable Load Type]]=""),"Empty", HLOOKUP("*",AllC3_Data[[#This Row],[OB Load Type]:[Workflow]],1,FALSE))</f>
        <v>RMCP</v>
      </c>
      <c r="S2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 spans="1:21" x14ac:dyDescent="0.25">
      <c r="A227" s="567" t="s">
        <v>8986</v>
      </c>
      <c r="B227" s="568"/>
      <c r="C227" s="568"/>
      <c r="D227" s="569" t="s">
        <v>492</v>
      </c>
      <c r="E227" s="569" t="s">
        <v>8430</v>
      </c>
      <c r="F227" s="569">
        <v>3</v>
      </c>
      <c r="G227" s="568" t="s">
        <v>1179</v>
      </c>
      <c r="H227" s="568"/>
      <c r="I227" s="570" t="s">
        <v>8987</v>
      </c>
      <c r="J227" s="568" t="s">
        <v>647</v>
      </c>
      <c r="K227" s="571" t="s">
        <v>8401</v>
      </c>
      <c r="L227" s="568" t="s">
        <v>5991</v>
      </c>
      <c r="M227" s="572" t="s">
        <v>8988</v>
      </c>
      <c r="N227" s="570" t="s">
        <v>8409</v>
      </c>
      <c r="O227" s="303" t="str">
        <f>IF(AllC3_Data[[#This Row],[Door/Yard Number]]=3,"Yard","Door")</f>
        <v>Yard</v>
      </c>
      <c r="P227" s="33">
        <f t="shared" si="6"/>
        <v>3085.8833333333605</v>
      </c>
      <c r="Q227" s="3" t="str">
        <f t="shared" si="7"/>
        <v>10/06/2021 12:07 AM</v>
      </c>
      <c r="R227" s="573" t="str">
        <f>IF(AND(AllC3_Data[[#This Row],[Workflow]]="Vendor Trailer",AllC3_Data[[#This Row],[OB Load Type]]="",AllC3_Data[[#This Row],[IB Load Type]]="",AllC3_Data[[#This Row],[Reusable Load Type]]=""),"Empty", HLOOKUP("*",AllC3_Data[[#This Row],[OB Load Type]:[Workflow]],1,FALSE))</f>
        <v>RMCP</v>
      </c>
      <c r="S2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 spans="1:21" x14ac:dyDescent="0.25">
      <c r="A228" s="567" t="s">
        <v>8989</v>
      </c>
      <c r="B228" s="568"/>
      <c r="C228" s="568"/>
      <c r="D228" s="569"/>
      <c r="E228" s="569" t="s">
        <v>1657</v>
      </c>
      <c r="F228" s="569">
        <v>3</v>
      </c>
      <c r="G228" s="568" t="s">
        <v>1179</v>
      </c>
      <c r="H228" s="568"/>
      <c r="I228" s="570" t="s">
        <v>8990</v>
      </c>
      <c r="J228" s="568" t="s">
        <v>8208</v>
      </c>
      <c r="K228" s="571" t="s">
        <v>8401</v>
      </c>
      <c r="L228" s="568" t="s">
        <v>5991</v>
      </c>
      <c r="M228" s="572" t="s">
        <v>8991</v>
      </c>
      <c r="N228" s="570" t="s">
        <v>8409</v>
      </c>
      <c r="O228" s="303" t="str">
        <f>IF(AllC3_Data[[#This Row],[Door/Yard Number]]=3,"Yard","Door")</f>
        <v>Yard</v>
      </c>
      <c r="P228" s="33">
        <f t="shared" si="6"/>
        <v>6.9833333333954215</v>
      </c>
      <c r="Q228" s="3" t="str">
        <f t="shared" si="7"/>
        <v>02/11/2022 07:01 AM</v>
      </c>
      <c r="R228" s="573" t="str">
        <f>IF(AND(AllC3_Data[[#This Row],[Workflow]]="Vendor Trailer",AllC3_Data[[#This Row],[OB Load Type]]="",AllC3_Data[[#This Row],[IB Load Type]]="",AllC3_Data[[#This Row],[Reusable Load Type]]=""),"Empty", HLOOKUP("*",AllC3_Data[[#This Row],[OB Load Type]:[Workflow]],1,FALSE))</f>
        <v>Empty</v>
      </c>
      <c r="S2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 spans="1:21" x14ac:dyDescent="0.25">
      <c r="A229" s="567" t="s">
        <v>8992</v>
      </c>
      <c r="B229" s="568"/>
      <c r="C229" s="568"/>
      <c r="D229" s="569" t="s">
        <v>477</v>
      </c>
      <c r="E229" s="569" t="s">
        <v>8430</v>
      </c>
      <c r="F229" s="569">
        <v>3</v>
      </c>
      <c r="G229" s="568" t="s">
        <v>1179</v>
      </c>
      <c r="H229" s="568"/>
      <c r="I229" s="570" t="s">
        <v>8993</v>
      </c>
      <c r="J229" s="568" t="s">
        <v>647</v>
      </c>
      <c r="K229" s="571" t="s">
        <v>8401</v>
      </c>
      <c r="L229" s="568" t="s">
        <v>5991</v>
      </c>
      <c r="M229" s="572" t="s">
        <v>8994</v>
      </c>
      <c r="N229" s="570" t="s">
        <v>8409</v>
      </c>
      <c r="O229" s="303" t="str">
        <f>IF(AllC3_Data[[#This Row],[Door/Yard Number]]=3,"Yard","Door")</f>
        <v>Yard</v>
      </c>
      <c r="P229" s="33">
        <f t="shared" si="6"/>
        <v>1499.283333333442</v>
      </c>
      <c r="Q229" s="3" t="str">
        <f t="shared" si="7"/>
        <v>12/11/2021 02:43 AM</v>
      </c>
      <c r="R229" s="573" t="str">
        <f>IF(AND(AllC3_Data[[#This Row],[Workflow]]="Vendor Trailer",AllC3_Data[[#This Row],[OB Load Type]]="",AllC3_Data[[#This Row],[IB Load Type]]="",AllC3_Data[[#This Row],[Reusable Load Type]]=""),"Empty", HLOOKUP("*",AllC3_Data[[#This Row],[OB Load Type]:[Workflow]],1,FALSE))</f>
        <v>PPDC</v>
      </c>
      <c r="S2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 spans="1:21" x14ac:dyDescent="0.25">
      <c r="A230" s="567" t="s">
        <v>8995</v>
      </c>
      <c r="B230" s="568"/>
      <c r="C230" s="568"/>
      <c r="D230" s="569" t="s">
        <v>492</v>
      </c>
      <c r="E230" s="569" t="s">
        <v>8430</v>
      </c>
      <c r="F230" s="569">
        <v>3</v>
      </c>
      <c r="G230" s="568" t="s">
        <v>1179</v>
      </c>
      <c r="H230" s="568"/>
      <c r="I230" s="570" t="s">
        <v>8996</v>
      </c>
      <c r="J230" s="568" t="s">
        <v>647</v>
      </c>
      <c r="K230" s="571" t="s">
        <v>8401</v>
      </c>
      <c r="L230" s="568" t="s">
        <v>5989</v>
      </c>
      <c r="M230" s="572"/>
      <c r="N230" s="570" t="s">
        <v>8409</v>
      </c>
      <c r="O230" s="303" t="str">
        <f>IF(AllC3_Data[[#This Row],[Door/Yard Number]]=3,"Yard","Door")</f>
        <v>Yard</v>
      </c>
      <c r="P230" s="33">
        <f t="shared" si="6"/>
        <v>6.2000000001280569</v>
      </c>
      <c r="Q230" s="3" t="str">
        <f t="shared" si="7"/>
        <v>02/11/2022 07:48 AM</v>
      </c>
      <c r="R230" s="573" t="str">
        <f>IF(AND(AllC3_Data[[#This Row],[Workflow]]="Vendor Trailer",AllC3_Data[[#This Row],[OB Load Type]]="",AllC3_Data[[#This Row],[IB Load Type]]="",AllC3_Data[[#This Row],[Reusable Load Type]]=""),"Empty", HLOOKUP("*",AllC3_Data[[#This Row],[OB Load Type]:[Workflow]],1,FALSE))</f>
        <v>RMCP</v>
      </c>
      <c r="S2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 spans="1:21" x14ac:dyDescent="0.25">
      <c r="A231" s="567" t="s">
        <v>8997</v>
      </c>
      <c r="B231" s="568"/>
      <c r="C231" s="568"/>
      <c r="D231" s="569" t="s">
        <v>229</v>
      </c>
      <c r="E231" s="569" t="s">
        <v>8430</v>
      </c>
      <c r="F231" s="569">
        <v>3</v>
      </c>
      <c r="G231" s="568" t="s">
        <v>1179</v>
      </c>
      <c r="H231" s="568"/>
      <c r="I231" s="570" t="s">
        <v>8998</v>
      </c>
      <c r="J231" s="568" t="s">
        <v>8205</v>
      </c>
      <c r="K231" s="571" t="s">
        <v>8401</v>
      </c>
      <c r="L231" s="568" t="s">
        <v>8751</v>
      </c>
      <c r="M231" s="572"/>
      <c r="N231" s="570" t="s">
        <v>8409</v>
      </c>
      <c r="O231" s="303" t="str">
        <f>IF(AllC3_Data[[#This Row],[Door/Yard Number]]=3,"Yard","Door")</f>
        <v>Yard</v>
      </c>
      <c r="P231" s="33">
        <f t="shared" si="6"/>
        <v>6.0166666667209938</v>
      </c>
      <c r="Q231" s="3" t="str">
        <f t="shared" si="7"/>
        <v>02/11/2022 07:59 AM</v>
      </c>
      <c r="R231" s="573" t="str">
        <f>IF(AND(AllC3_Data[[#This Row],[Workflow]]="Vendor Trailer",AllC3_Data[[#This Row],[OB Load Type]]="",AllC3_Data[[#This Row],[IB Load Type]]="",AllC3_Data[[#This Row],[Reusable Load Type]]=""),"Empty", HLOOKUP("*",AllC3_Data[[#This Row],[OB Load Type]:[Workflow]],1,FALSE))</f>
        <v>RECY</v>
      </c>
      <c r="S2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 spans="1:21" x14ac:dyDescent="0.25">
      <c r="A232" s="567" t="s">
        <v>8999</v>
      </c>
      <c r="B232" s="568"/>
      <c r="C232" s="568"/>
      <c r="D232" s="569" t="s">
        <v>492</v>
      </c>
      <c r="E232" s="569" t="s">
        <v>8430</v>
      </c>
      <c r="F232" s="569">
        <v>3</v>
      </c>
      <c r="G232" s="568" t="s">
        <v>1179</v>
      </c>
      <c r="H232" s="568"/>
      <c r="I232" s="570" t="s">
        <v>8459</v>
      </c>
      <c r="J232" s="568" t="s">
        <v>647</v>
      </c>
      <c r="K232" s="571" t="s">
        <v>8401</v>
      </c>
      <c r="L232" s="568" t="s">
        <v>8751</v>
      </c>
      <c r="M232" s="572" t="s">
        <v>9000</v>
      </c>
      <c r="N232" s="570" t="s">
        <v>8409</v>
      </c>
      <c r="O232" s="303" t="str">
        <f>IF(AllC3_Data[[#This Row],[Door/Yard Number]]=3,"Yard","Door")</f>
        <v>Yard</v>
      </c>
      <c r="P232" s="33">
        <f t="shared" si="6"/>
        <v>5.5666666666511446</v>
      </c>
      <c r="Q232" s="3" t="str">
        <f t="shared" si="7"/>
        <v>02/11/2022 08:26 AM</v>
      </c>
      <c r="R232" s="573" t="str">
        <f>IF(AND(AllC3_Data[[#This Row],[Workflow]]="Vendor Trailer",AllC3_Data[[#This Row],[OB Load Type]]="",AllC3_Data[[#This Row],[IB Load Type]]="",AllC3_Data[[#This Row],[Reusable Load Type]]=""),"Empty", HLOOKUP("*",AllC3_Data[[#This Row],[OB Load Type]:[Workflow]],1,FALSE))</f>
        <v>RMCP</v>
      </c>
      <c r="S2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 spans="1:21" x14ac:dyDescent="0.25">
      <c r="A233" s="567" t="s">
        <v>9001</v>
      </c>
      <c r="B233" s="568"/>
      <c r="C233" s="568"/>
      <c r="D233" s="569" t="s">
        <v>653</v>
      </c>
      <c r="E233" s="569" t="s">
        <v>882</v>
      </c>
      <c r="F233" s="569">
        <v>3</v>
      </c>
      <c r="G233" s="568" t="s">
        <v>1179</v>
      </c>
      <c r="H233" s="568" t="s">
        <v>9002</v>
      </c>
      <c r="I233" s="570" t="s">
        <v>9003</v>
      </c>
      <c r="J233" s="568" t="s">
        <v>8210</v>
      </c>
      <c r="K233" s="571" t="s">
        <v>8401</v>
      </c>
      <c r="L233" s="568" t="s">
        <v>5991</v>
      </c>
      <c r="M233" s="572" t="s">
        <v>9004</v>
      </c>
      <c r="N233" s="570" t="s">
        <v>8409</v>
      </c>
      <c r="O233" s="303" t="str">
        <f>IF(AllC3_Data[[#This Row],[Door/Yard Number]]=3,"Yard","Door")</f>
        <v>Yard</v>
      </c>
      <c r="P233" s="33">
        <f t="shared" si="6"/>
        <v>5.433333333407063</v>
      </c>
      <c r="Q233" s="3" t="str">
        <f t="shared" si="7"/>
        <v>02/11/2022 08:34 AM</v>
      </c>
      <c r="R233" s="573" t="str">
        <f>IF(AND(AllC3_Data[[#This Row],[Workflow]]="Vendor Trailer",AllC3_Data[[#This Row],[OB Load Type]]="",AllC3_Data[[#This Row],[IB Load Type]]="",AllC3_Data[[#This Row],[Reusable Load Type]]=""),"Empty", HLOOKUP("*",AllC3_Data[[#This Row],[OB Load Type]:[Workflow]],1,FALSE))</f>
        <v>T807</v>
      </c>
      <c r="S2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 spans="1:21" x14ac:dyDescent="0.25">
      <c r="A234" s="567" t="s">
        <v>9005</v>
      </c>
      <c r="B234" s="568"/>
      <c r="C234" s="568"/>
      <c r="D234" s="569" t="s">
        <v>229</v>
      </c>
      <c r="E234" s="569" t="s">
        <v>8430</v>
      </c>
      <c r="F234" s="569">
        <v>3</v>
      </c>
      <c r="G234" s="568" t="s">
        <v>1179</v>
      </c>
      <c r="H234" s="568"/>
      <c r="I234" s="570" t="s">
        <v>9006</v>
      </c>
      <c r="J234" s="568" t="s">
        <v>8205</v>
      </c>
      <c r="K234" s="571" t="s">
        <v>8401</v>
      </c>
      <c r="L234" s="568" t="s">
        <v>8751</v>
      </c>
      <c r="M234" s="572"/>
      <c r="N234" s="570" t="s">
        <v>8409</v>
      </c>
      <c r="O234" s="303" t="str">
        <f>IF(AllC3_Data[[#This Row],[Door/Yard Number]]=3,"Yard","Door")</f>
        <v>Yard</v>
      </c>
      <c r="P234" s="33">
        <f t="shared" si="6"/>
        <v>5.2999999999883585</v>
      </c>
      <c r="Q234" s="3" t="str">
        <f t="shared" si="7"/>
        <v>02/11/2022 08:42 AM</v>
      </c>
      <c r="R234" s="573" t="str">
        <f>IF(AND(AllC3_Data[[#This Row],[Workflow]]="Vendor Trailer",AllC3_Data[[#This Row],[OB Load Type]]="",AllC3_Data[[#This Row],[IB Load Type]]="",AllC3_Data[[#This Row],[Reusable Load Type]]=""),"Empty", HLOOKUP("*",AllC3_Data[[#This Row],[OB Load Type]:[Workflow]],1,FALSE))</f>
        <v>RECY</v>
      </c>
      <c r="S2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 spans="1:21" x14ac:dyDescent="0.25">
      <c r="A235" s="567" t="s">
        <v>9007</v>
      </c>
      <c r="B235" s="568"/>
      <c r="C235" s="568"/>
      <c r="D235" s="569" t="s">
        <v>310</v>
      </c>
      <c r="E235" s="569" t="s">
        <v>882</v>
      </c>
      <c r="F235" s="569">
        <v>3</v>
      </c>
      <c r="G235" s="568" t="s">
        <v>1179</v>
      </c>
      <c r="H235" s="568"/>
      <c r="I235" s="570" t="s">
        <v>9008</v>
      </c>
      <c r="J235" s="568" t="s">
        <v>8208</v>
      </c>
      <c r="K235" s="571" t="s">
        <v>8401</v>
      </c>
      <c r="L235" s="568" t="s">
        <v>5989</v>
      </c>
      <c r="M235" s="572" t="s">
        <v>9009</v>
      </c>
      <c r="N235" s="570" t="s">
        <v>8409</v>
      </c>
      <c r="O235" s="303" t="str">
        <f>IF(AllC3_Data[[#This Row],[Door/Yard Number]]=3,"Yard","Door")</f>
        <v>Yard</v>
      </c>
      <c r="P235" s="33">
        <f t="shared" si="6"/>
        <v>13.766666666662786</v>
      </c>
      <c r="Q235" s="3" t="str">
        <f t="shared" si="7"/>
        <v>02/11/2022 12:14 AM</v>
      </c>
      <c r="R235" s="573" t="str">
        <f>IF(AND(AllC3_Data[[#This Row],[Workflow]]="Vendor Trailer",AllC3_Data[[#This Row],[OB Load Type]]="",AllC3_Data[[#This Row],[IB Load Type]]="",AllC3_Data[[#This Row],[Reusable Load Type]]=""),"Empty", HLOOKUP("*",AllC3_Data[[#This Row],[OB Load Type]:[Workflow]],1,FALSE))</f>
        <v>TICM</v>
      </c>
      <c r="S2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2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 spans="1:21" x14ac:dyDescent="0.25">
      <c r="A236" s="567" t="s">
        <v>9010</v>
      </c>
      <c r="B236" s="568"/>
      <c r="C236" s="568"/>
      <c r="D236" s="569" t="s">
        <v>9011</v>
      </c>
      <c r="E236" s="569" t="s">
        <v>8430</v>
      </c>
      <c r="F236" s="569">
        <v>3</v>
      </c>
      <c r="G236" s="568" t="s">
        <v>1179</v>
      </c>
      <c r="H236" s="568"/>
      <c r="I236" s="570" t="s">
        <v>9008</v>
      </c>
      <c r="J236" s="568" t="s">
        <v>8216</v>
      </c>
      <c r="K236" s="571" t="s">
        <v>8401</v>
      </c>
      <c r="L236" s="568" t="s">
        <v>8751</v>
      </c>
      <c r="M236" s="572"/>
      <c r="N236" s="570" t="s">
        <v>8409</v>
      </c>
      <c r="O236" s="303" t="str">
        <f>IF(AllC3_Data[[#This Row],[Door/Yard Number]]=3,"Yard","Door")</f>
        <v>Yard</v>
      </c>
      <c r="P236" s="33">
        <f t="shared" si="6"/>
        <v>5.1833333334652707</v>
      </c>
      <c r="Q236" s="3" t="str">
        <f t="shared" si="7"/>
        <v>02/11/2022 08:49 AM</v>
      </c>
      <c r="R236" s="573" t="str">
        <f>IF(AND(AllC3_Data[[#This Row],[Workflow]]="Vendor Trailer",AllC3_Data[[#This Row],[OB Load Type]]="",AllC3_Data[[#This Row],[IB Load Type]]="",AllC3_Data[[#This Row],[Reusable Load Type]]=""),"Empty", HLOOKUP("*",AllC3_Data[[#This Row],[OB Load Type]:[Workflow]],1,FALSE))</f>
        <v>OTED</v>
      </c>
      <c r="S2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37" spans="1:21" x14ac:dyDescent="0.25">
      <c r="A237" s="567" t="s">
        <v>9012</v>
      </c>
      <c r="B237" s="568"/>
      <c r="C237" s="568"/>
      <c r="D237" s="569" t="s">
        <v>496</v>
      </c>
      <c r="E237" s="569" t="s">
        <v>1660</v>
      </c>
      <c r="F237" s="569">
        <v>3</v>
      </c>
      <c r="G237" s="568" t="s">
        <v>1179</v>
      </c>
      <c r="H237" s="568"/>
      <c r="I237" s="570" t="s">
        <v>9013</v>
      </c>
      <c r="J237" s="568" t="s">
        <v>8208</v>
      </c>
      <c r="K237" s="571" t="s">
        <v>8401</v>
      </c>
      <c r="L237" s="568" t="s">
        <v>8751</v>
      </c>
      <c r="M237" s="572"/>
      <c r="N237" s="570" t="s">
        <v>8409</v>
      </c>
      <c r="O237" s="303" t="str">
        <f>IF(AllC3_Data[[#This Row],[Door/Yard Number]]=3,"Yard","Door")</f>
        <v>Yard</v>
      </c>
      <c r="P237" s="33">
        <f t="shared" si="6"/>
        <v>4.8833333333604969</v>
      </c>
      <c r="Q237" s="3" t="str">
        <f t="shared" si="7"/>
        <v>02/11/2022 09:07 AM</v>
      </c>
      <c r="R237" s="573" t="str">
        <f>IF(AND(AllC3_Data[[#This Row],[Workflow]]="Vendor Trailer",AllC3_Data[[#This Row],[OB Load Type]]="",AllC3_Data[[#This Row],[IB Load Type]]="",AllC3_Data[[#This Row],[Reusable Load Type]]=""),"Empty", HLOOKUP("*",AllC3_Data[[#This Row],[OB Load Type]:[Workflow]],1,FALSE))</f>
        <v>RSAL</v>
      </c>
      <c r="S2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 spans="1:21" x14ac:dyDescent="0.25">
      <c r="A238" s="567" t="s">
        <v>9014</v>
      </c>
      <c r="B238" s="568"/>
      <c r="C238" s="568" t="s">
        <v>774</v>
      </c>
      <c r="D238" s="569"/>
      <c r="E238" s="569" t="s">
        <v>8397</v>
      </c>
      <c r="F238" s="569">
        <v>3</v>
      </c>
      <c r="G238" s="568" t="s">
        <v>1667</v>
      </c>
      <c r="H238" s="568" t="s">
        <v>9015</v>
      </c>
      <c r="I238" s="570" t="s">
        <v>9016</v>
      </c>
      <c r="J238" s="568" t="s">
        <v>8213</v>
      </c>
      <c r="K238" s="571" t="s">
        <v>8401</v>
      </c>
      <c r="L238" s="568" t="s">
        <v>5991</v>
      </c>
      <c r="M238" s="572" t="s">
        <v>9016</v>
      </c>
      <c r="N238" s="570" t="s">
        <v>8409</v>
      </c>
      <c r="O238" s="303" t="str">
        <f>IF(AllC3_Data[[#This Row],[Door/Yard Number]]=3,"Yard","Door")</f>
        <v>Yard</v>
      </c>
      <c r="P238" s="33">
        <f t="shared" si="6"/>
        <v>4.8000000001047738</v>
      </c>
      <c r="Q238" s="3" t="str">
        <f t="shared" si="7"/>
        <v>02/11/2022 09:12 AM</v>
      </c>
      <c r="R238" s="573" t="str">
        <f>IF(AND(AllC3_Data[[#This Row],[Workflow]]="Vendor Trailer",AllC3_Data[[#This Row],[OB Load Type]]="",AllC3_Data[[#This Row],[IB Load Type]]="",AllC3_Data[[#This Row],[Reusable Load Type]]=""),"Empty", HLOOKUP("*",AllC3_Data[[#This Row],[OB Load Type]:[Workflow]],1,FALSE))</f>
        <v>B227</v>
      </c>
      <c r="S2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239" spans="1:21" x14ac:dyDescent="0.25">
      <c r="A239" s="567" t="s">
        <v>9017</v>
      </c>
      <c r="B239" s="568"/>
      <c r="C239" s="568"/>
      <c r="D239" s="569" t="s">
        <v>182</v>
      </c>
      <c r="E239" s="569" t="s">
        <v>8430</v>
      </c>
      <c r="F239" s="569">
        <v>3</v>
      </c>
      <c r="G239" s="568" t="s">
        <v>1568</v>
      </c>
      <c r="H239" s="568"/>
      <c r="I239" s="570" t="s">
        <v>9018</v>
      </c>
      <c r="J239" s="568" t="s">
        <v>8209</v>
      </c>
      <c r="K239" s="571" t="s">
        <v>8401</v>
      </c>
      <c r="L239" s="568" t="s">
        <v>8751</v>
      </c>
      <c r="M239" s="572" t="s">
        <v>9019</v>
      </c>
      <c r="N239" s="570" t="s">
        <v>8409</v>
      </c>
      <c r="O239" s="303" t="str">
        <f>IF(AllC3_Data[[#This Row],[Door/Yard Number]]=3,"Yard","Door")</f>
        <v>Yard</v>
      </c>
      <c r="P239" s="33">
        <f t="shared" si="6"/>
        <v>4.3166666667675599</v>
      </c>
      <c r="Q239" s="3" t="str">
        <f t="shared" si="7"/>
        <v>02/11/2022 09:41 AM</v>
      </c>
      <c r="R239" s="573" t="str">
        <f>IF(AND(AllC3_Data[[#This Row],[Workflow]]="Vendor Trailer",AllC3_Data[[#This Row],[OB Load Type]]="",AllC3_Data[[#This Row],[IB Load Type]]="",AllC3_Data[[#This Row],[Reusable Load Type]]=""),"Empty", HLOOKUP("*",AllC3_Data[[#This Row],[OB Load Type]:[Workflow]],1,FALSE))</f>
        <v>PMIX</v>
      </c>
      <c r="S2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 spans="1:21" x14ac:dyDescent="0.25">
      <c r="A240" s="567" t="s">
        <v>9020</v>
      </c>
      <c r="B240" s="568"/>
      <c r="C240" s="568"/>
      <c r="D240" s="569" t="s">
        <v>182</v>
      </c>
      <c r="E240" s="569" t="s">
        <v>8430</v>
      </c>
      <c r="F240" s="569">
        <v>3</v>
      </c>
      <c r="G240" s="568" t="s">
        <v>1179</v>
      </c>
      <c r="H240" s="568"/>
      <c r="I240" s="570" t="s">
        <v>9021</v>
      </c>
      <c r="J240" s="568" t="s">
        <v>8205</v>
      </c>
      <c r="K240" s="571" t="s">
        <v>8401</v>
      </c>
      <c r="L240" s="568" t="s">
        <v>8751</v>
      </c>
      <c r="M240" s="572"/>
      <c r="N240" s="570" t="s">
        <v>8409</v>
      </c>
      <c r="O240" s="303" t="str">
        <f>IF(AllC3_Data[[#This Row],[Door/Yard Number]]=3,"Yard","Door")</f>
        <v>Yard</v>
      </c>
      <c r="P240" s="33">
        <f t="shared" si="6"/>
        <v>4.2000000000698492</v>
      </c>
      <c r="Q240" s="3" t="str">
        <f t="shared" si="7"/>
        <v>02/11/2022 09:48 AM</v>
      </c>
      <c r="R240" s="573" t="str">
        <f>IF(AND(AllC3_Data[[#This Row],[Workflow]]="Vendor Trailer",AllC3_Data[[#This Row],[OB Load Type]]="",AllC3_Data[[#This Row],[IB Load Type]]="",AllC3_Data[[#This Row],[Reusable Load Type]]=""),"Empty", HLOOKUP("*",AllC3_Data[[#This Row],[OB Load Type]:[Workflow]],1,FALSE))</f>
        <v>PMIX</v>
      </c>
      <c r="S2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 spans="1:21" x14ac:dyDescent="0.25">
      <c r="A241" s="567" t="s">
        <v>9022</v>
      </c>
      <c r="B241" s="568"/>
      <c r="C241" s="568"/>
      <c r="D241" s="569" t="s">
        <v>553</v>
      </c>
      <c r="E241" s="569" t="s">
        <v>8430</v>
      </c>
      <c r="F241" s="569">
        <v>3</v>
      </c>
      <c r="G241" s="568" t="s">
        <v>1179</v>
      </c>
      <c r="H241" s="568"/>
      <c r="I241" s="570" t="s">
        <v>9023</v>
      </c>
      <c r="J241" s="568" t="s">
        <v>8205</v>
      </c>
      <c r="K241" s="571" t="s">
        <v>8401</v>
      </c>
      <c r="L241" s="568" t="s">
        <v>8751</v>
      </c>
      <c r="M241" s="572"/>
      <c r="N241" s="570" t="s">
        <v>8409</v>
      </c>
      <c r="O241" s="303" t="str">
        <f>IF(AllC3_Data[[#This Row],[Door/Yard Number]]=3,"Yard","Door")</f>
        <v>Yard</v>
      </c>
      <c r="P241" s="33">
        <f t="shared" si="6"/>
        <v>4.1333333333604969</v>
      </c>
      <c r="Q241" s="3" t="str">
        <f t="shared" si="7"/>
        <v>02/11/2022 09:52 AM</v>
      </c>
      <c r="R241" s="573" t="str">
        <f>IF(AND(AllC3_Data[[#This Row],[Workflow]]="Vendor Trailer",AllC3_Data[[#This Row],[OB Load Type]]="",AllC3_Data[[#This Row],[IB Load Type]]="",AllC3_Data[[#This Row],[Reusable Load Type]]=""),"Empty", HLOOKUP("*",AllC3_Data[[#This Row],[OB Load Type]:[Workflow]],1,FALSE))</f>
        <v>PPDCQS</v>
      </c>
      <c r="S2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 spans="1:21" x14ac:dyDescent="0.25">
      <c r="A242" s="567" t="s">
        <v>9024</v>
      </c>
      <c r="B242" s="568"/>
      <c r="C242" s="568"/>
      <c r="D242" s="569"/>
      <c r="E242" s="569" t="s">
        <v>1657</v>
      </c>
      <c r="F242" s="569">
        <v>3</v>
      </c>
      <c r="G242" s="568" t="s">
        <v>1667</v>
      </c>
      <c r="H242" s="568"/>
      <c r="I242" s="570" t="s">
        <v>9025</v>
      </c>
      <c r="J242" s="568" t="s">
        <v>8213</v>
      </c>
      <c r="K242" s="571" t="s">
        <v>8401</v>
      </c>
      <c r="L242" s="568" t="s">
        <v>8824</v>
      </c>
      <c r="M242" s="572" t="s">
        <v>9025</v>
      </c>
      <c r="N242" s="570" t="s">
        <v>8409</v>
      </c>
      <c r="O242" s="303" t="str">
        <f>IF(AllC3_Data[[#This Row],[Door/Yard Number]]=3,"Yard","Door")</f>
        <v>Yard</v>
      </c>
      <c r="P242" s="33">
        <f t="shared" si="6"/>
        <v>4.03333333338378</v>
      </c>
      <c r="Q242" s="3" t="str">
        <f t="shared" si="7"/>
        <v>02/11/2022 09:58 AM</v>
      </c>
      <c r="R242" s="573" t="str">
        <f>IF(AND(AllC3_Data[[#This Row],[Workflow]]="Vendor Trailer",AllC3_Data[[#This Row],[OB Load Type]]="",AllC3_Data[[#This Row],[IB Load Type]]="",AllC3_Data[[#This Row],[Reusable Load Type]]=""),"Empty", HLOOKUP("*",AllC3_Data[[#This Row],[OB Load Type]:[Workflow]],1,FALSE))</f>
        <v>Empty</v>
      </c>
      <c r="S2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 spans="1:21" x14ac:dyDescent="0.25">
      <c r="A243" s="567" t="s">
        <v>9026</v>
      </c>
      <c r="B243" s="568"/>
      <c r="C243" s="568"/>
      <c r="D243" s="569" t="s">
        <v>857</v>
      </c>
      <c r="E243" s="569" t="s">
        <v>882</v>
      </c>
      <c r="F243" s="569">
        <v>3</v>
      </c>
      <c r="G243" s="568" t="s">
        <v>1179</v>
      </c>
      <c r="H243" s="568" t="s">
        <v>9027</v>
      </c>
      <c r="I243" s="570" t="s">
        <v>9028</v>
      </c>
      <c r="J243" s="568" t="s">
        <v>8210</v>
      </c>
      <c r="K243" s="571" t="s">
        <v>8401</v>
      </c>
      <c r="L243" s="568" t="s">
        <v>5991</v>
      </c>
      <c r="M243" s="572" t="s">
        <v>9029</v>
      </c>
      <c r="N243" s="570" t="s">
        <v>8409</v>
      </c>
      <c r="O243" s="303" t="str">
        <f>IF(AllC3_Data[[#This Row],[Door/Yard Number]]=3,"Yard","Door")</f>
        <v>Yard</v>
      </c>
      <c r="P243" s="33">
        <f t="shared" si="6"/>
        <v>3.7333333334536292</v>
      </c>
      <c r="Q243" s="3" t="str">
        <f t="shared" si="7"/>
        <v>02/11/2022 10:16 AM</v>
      </c>
      <c r="R243" s="573" t="str">
        <f>IF(AND(AllC3_Data[[#This Row],[Workflow]]="Vendor Trailer",AllC3_Data[[#This Row],[OB Load Type]]="",AllC3_Data[[#This Row],[IB Load Type]]="",AllC3_Data[[#This Row],[Reusable Load Type]]=""),"Empty", HLOOKUP("*",AllC3_Data[[#This Row],[OB Load Type]:[Workflow]],1,FALSE))</f>
        <v>T217</v>
      </c>
      <c r="S2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244" spans="1:21" x14ac:dyDescent="0.25">
      <c r="A244" s="567" t="s">
        <v>9030</v>
      </c>
      <c r="B244" s="568"/>
      <c r="C244" s="568"/>
      <c r="D244" s="569" t="s">
        <v>295</v>
      </c>
      <c r="E244" s="569" t="s">
        <v>882</v>
      </c>
      <c r="F244" s="569">
        <v>3</v>
      </c>
      <c r="G244" s="568" t="s">
        <v>1179</v>
      </c>
      <c r="H244" s="568" t="s">
        <v>9031</v>
      </c>
      <c r="I244" s="570" t="s">
        <v>9032</v>
      </c>
      <c r="J244" s="568" t="s">
        <v>8205</v>
      </c>
      <c r="K244" s="571" t="s">
        <v>8401</v>
      </c>
      <c r="L244" s="568" t="s">
        <v>5991</v>
      </c>
      <c r="M244" s="572" t="s">
        <v>9033</v>
      </c>
      <c r="N244" s="570" t="s">
        <v>8409</v>
      </c>
      <c r="O244" s="303" t="str">
        <f>IF(AllC3_Data[[#This Row],[Door/Yard Number]]=3,"Yard","Door")</f>
        <v>Yard</v>
      </c>
      <c r="P244" s="33">
        <f t="shared" si="6"/>
        <v>3.6666666667442769</v>
      </c>
      <c r="Q244" s="3" t="str">
        <f t="shared" si="7"/>
        <v>02/11/2022 10:20 AM</v>
      </c>
      <c r="R244" s="573" t="str">
        <f>IF(AND(AllC3_Data[[#This Row],[Workflow]]="Vendor Trailer",AllC3_Data[[#This Row],[OB Load Type]]="",AllC3_Data[[#This Row],[IB Load Type]]="",AllC3_Data[[#This Row],[Reusable Load Type]]=""),"Empty", HLOOKUP("*",AllC3_Data[[#This Row],[OB Load Type]:[Workflow]],1,FALSE))</f>
        <v>T705</v>
      </c>
      <c r="S2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245" spans="1:21" x14ac:dyDescent="0.25">
      <c r="A245" s="567" t="s">
        <v>9034</v>
      </c>
      <c r="B245" s="568"/>
      <c r="C245" s="568"/>
      <c r="D245" s="569" t="s">
        <v>237</v>
      </c>
      <c r="E245" s="569" t="s">
        <v>8430</v>
      </c>
      <c r="F245" s="569">
        <v>3</v>
      </c>
      <c r="G245" s="568" t="s">
        <v>1179</v>
      </c>
      <c r="H245" s="568"/>
      <c r="I245" s="570" t="s">
        <v>9035</v>
      </c>
      <c r="J245" s="568" t="s">
        <v>8205</v>
      </c>
      <c r="K245" s="571" t="s">
        <v>8401</v>
      </c>
      <c r="L245" s="568" t="s">
        <v>8751</v>
      </c>
      <c r="M245" s="572" t="s">
        <v>9036</v>
      </c>
      <c r="N245" s="570" t="s">
        <v>8409</v>
      </c>
      <c r="O245" s="303" t="str">
        <f>IF(AllC3_Data[[#This Row],[Door/Yard Number]]=3,"Yard","Door")</f>
        <v>Yard</v>
      </c>
      <c r="P245" s="33">
        <f t="shared" si="6"/>
        <v>3.6500000000232831</v>
      </c>
      <c r="Q245" s="3" t="str">
        <f t="shared" si="7"/>
        <v>02/11/2022 10:21 AM</v>
      </c>
      <c r="R245" s="573" t="str">
        <f>IF(AND(AllC3_Data[[#This Row],[Workflow]]="Vendor Trailer",AllC3_Data[[#This Row],[OB Load Type]]="",AllC3_Data[[#This Row],[IB Load Type]]="",AllC3_Data[[#This Row],[Reusable Load Type]]=""),"Empty", HLOOKUP("*",AllC3_Data[[#This Row],[OB Load Type]:[Workflow]],1,FALSE))</f>
        <v>RPCB</v>
      </c>
      <c r="S2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 spans="1:21" x14ac:dyDescent="0.25">
      <c r="A246" s="567" t="s">
        <v>9037</v>
      </c>
      <c r="B246" s="568"/>
      <c r="C246" s="568"/>
      <c r="D246" s="569"/>
      <c r="E246" s="569" t="s">
        <v>1657</v>
      </c>
      <c r="F246" s="569">
        <v>3</v>
      </c>
      <c r="G246" s="568" t="s">
        <v>1179</v>
      </c>
      <c r="H246" s="568"/>
      <c r="I246" s="570" t="s">
        <v>8453</v>
      </c>
      <c r="J246" s="568" t="s">
        <v>8205</v>
      </c>
      <c r="K246" s="571" t="s">
        <v>8401</v>
      </c>
      <c r="L246" s="568" t="s">
        <v>8824</v>
      </c>
      <c r="M246" s="572" t="s">
        <v>9038</v>
      </c>
      <c r="N246" s="570" t="s">
        <v>8409</v>
      </c>
      <c r="O246" s="303" t="str">
        <f>IF(AllC3_Data[[#This Row],[Door/Yard Number]]=3,"Yard","Door")</f>
        <v>Yard</v>
      </c>
      <c r="P246" s="33">
        <f t="shared" si="6"/>
        <v>3.0666666667093523</v>
      </c>
      <c r="Q246" s="3" t="str">
        <f t="shared" si="7"/>
        <v>02/11/2022 10:56 AM</v>
      </c>
      <c r="R246" s="573" t="str">
        <f>IF(AND(AllC3_Data[[#This Row],[Workflow]]="Vendor Trailer",AllC3_Data[[#This Row],[OB Load Type]]="",AllC3_Data[[#This Row],[IB Load Type]]="",AllC3_Data[[#This Row],[Reusable Load Type]]=""),"Empty", HLOOKUP("*",AllC3_Data[[#This Row],[OB Load Type]:[Workflow]],1,FALSE))</f>
        <v>Empty</v>
      </c>
      <c r="S2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 spans="1:21" x14ac:dyDescent="0.25">
      <c r="A247" s="567" t="s">
        <v>9039</v>
      </c>
      <c r="B247" s="568"/>
      <c r="C247" s="568"/>
      <c r="D247" s="569" t="s">
        <v>168</v>
      </c>
      <c r="E247" s="569" t="s">
        <v>8430</v>
      </c>
      <c r="F247" s="569">
        <v>3</v>
      </c>
      <c r="G247" s="568" t="s">
        <v>1179</v>
      </c>
      <c r="H247" s="568"/>
      <c r="I247" s="570" t="s">
        <v>9040</v>
      </c>
      <c r="J247" s="568" t="s">
        <v>8205</v>
      </c>
      <c r="K247" s="571" t="s">
        <v>8401</v>
      </c>
      <c r="L247" s="568" t="s">
        <v>8751</v>
      </c>
      <c r="M247" s="572" t="s">
        <v>9041</v>
      </c>
      <c r="N247" s="570" t="s">
        <v>8409</v>
      </c>
      <c r="O247" s="303" t="str">
        <f>IF(AllC3_Data[[#This Row],[Door/Yard Number]]=3,"Yard","Door")</f>
        <v>Yard</v>
      </c>
      <c r="P247" s="33">
        <f t="shared" si="6"/>
        <v>3.0166666667209938</v>
      </c>
      <c r="Q247" s="3" t="str">
        <f t="shared" si="7"/>
        <v>02/11/2022 10:59 AM</v>
      </c>
      <c r="R247" s="573" t="str">
        <f>IF(AND(AllC3_Data[[#This Row],[Workflow]]="Vendor Trailer",AllC3_Data[[#This Row],[OB Load Type]]="",AllC3_Data[[#This Row],[IB Load Type]]="",AllC3_Data[[#This Row],[Reusable Load Type]]=""),"Empty", HLOOKUP("*",AllC3_Data[[#This Row],[OB Load Type]:[Workflow]],1,FALSE))</f>
        <v>OGAR</v>
      </c>
      <c r="S2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 spans="1:21" x14ac:dyDescent="0.25">
      <c r="A248" s="567" t="s">
        <v>9042</v>
      </c>
      <c r="B248" s="568"/>
      <c r="C248" s="568"/>
      <c r="D248" s="569" t="s">
        <v>184</v>
      </c>
      <c r="E248" s="569" t="s">
        <v>8430</v>
      </c>
      <c r="F248" s="569">
        <v>3</v>
      </c>
      <c r="G248" s="568" t="s">
        <v>1179</v>
      </c>
      <c r="H248" s="568"/>
      <c r="I248" s="570" t="s">
        <v>9043</v>
      </c>
      <c r="J248" s="568" t="s">
        <v>8205</v>
      </c>
      <c r="K248" s="571" t="s">
        <v>8401</v>
      </c>
      <c r="L248" s="568" t="s">
        <v>5991</v>
      </c>
      <c r="M248" s="572" t="s">
        <v>9043</v>
      </c>
      <c r="N248" s="570" t="s">
        <v>8409</v>
      </c>
      <c r="O248" s="303" t="str">
        <f>IF(AllC3_Data[[#This Row],[Door/Yard Number]]=3,"Yard","Door")</f>
        <v>Yard</v>
      </c>
      <c r="P248" s="33">
        <f t="shared" si="6"/>
        <v>2.9833333334536292</v>
      </c>
      <c r="Q248" s="3" t="str">
        <f t="shared" si="7"/>
        <v>02/11/2022 11:01 AM</v>
      </c>
      <c r="R248" s="573" t="str">
        <f>IF(AND(AllC3_Data[[#This Row],[Workflow]]="Vendor Trailer",AllC3_Data[[#This Row],[OB Load Type]]="",AllC3_Data[[#This Row],[IB Load Type]]="",AllC3_Data[[#This Row],[Reusable Load Type]]=""),"Empty", HLOOKUP("*",AllC3_Data[[#This Row],[OB Load Type]:[Workflow]],1,FALSE))</f>
        <v>POLY</v>
      </c>
      <c r="S2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 spans="1:21" x14ac:dyDescent="0.25">
      <c r="A249" s="567" t="s">
        <v>9044</v>
      </c>
      <c r="B249" s="568"/>
      <c r="C249" s="568"/>
      <c r="D249" s="569" t="s">
        <v>229</v>
      </c>
      <c r="E249" s="569" t="s">
        <v>8430</v>
      </c>
      <c r="F249" s="569">
        <v>3</v>
      </c>
      <c r="G249" s="568" t="s">
        <v>1568</v>
      </c>
      <c r="H249" s="568"/>
      <c r="I249" s="570" t="s">
        <v>9045</v>
      </c>
      <c r="J249" s="568" t="s">
        <v>8209</v>
      </c>
      <c r="K249" s="571" t="s">
        <v>8401</v>
      </c>
      <c r="L249" s="568" t="s">
        <v>8751</v>
      </c>
      <c r="M249" s="572" t="s">
        <v>9046</v>
      </c>
      <c r="N249" s="570" t="s">
        <v>8409</v>
      </c>
      <c r="O249" s="303" t="str">
        <f>IF(AllC3_Data[[#This Row],[Door/Yard Number]]=3,"Yard","Door")</f>
        <v>Yard</v>
      </c>
      <c r="P249" s="33">
        <f t="shared" si="6"/>
        <v>2.8666666667559184</v>
      </c>
      <c r="Q249" s="3" t="str">
        <f t="shared" si="7"/>
        <v>02/11/2022 11:08 AM</v>
      </c>
      <c r="R249" s="573" t="str">
        <f>IF(AND(AllC3_Data[[#This Row],[Workflow]]="Vendor Trailer",AllC3_Data[[#This Row],[OB Load Type]]="",AllC3_Data[[#This Row],[IB Load Type]]="",AllC3_Data[[#This Row],[Reusable Load Type]]=""),"Empty", HLOOKUP("*",AllC3_Data[[#This Row],[OB Load Type]:[Workflow]],1,FALSE))</f>
        <v>RECY</v>
      </c>
      <c r="S2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 spans="1:21" x14ac:dyDescent="0.25">
      <c r="A250" s="567" t="s">
        <v>9047</v>
      </c>
      <c r="B250" s="568"/>
      <c r="C250" s="568"/>
      <c r="D250" s="569" t="s">
        <v>496</v>
      </c>
      <c r="E250" s="569" t="s">
        <v>1660</v>
      </c>
      <c r="F250" s="569">
        <v>3</v>
      </c>
      <c r="G250" s="568" t="s">
        <v>1568</v>
      </c>
      <c r="H250" s="568"/>
      <c r="I250" s="570" t="s">
        <v>9048</v>
      </c>
      <c r="J250" s="568" t="s">
        <v>8212</v>
      </c>
      <c r="K250" s="571" t="s">
        <v>8401</v>
      </c>
      <c r="L250" s="568" t="s">
        <v>5989</v>
      </c>
      <c r="M250" s="572" t="s">
        <v>9049</v>
      </c>
      <c r="N250" s="570" t="s">
        <v>8409</v>
      </c>
      <c r="O250" s="303" t="str">
        <f>IF(AllC3_Data[[#This Row],[Door/Yard Number]]=3,"Yard","Door")</f>
        <v>Yard</v>
      </c>
      <c r="P250" s="33">
        <f t="shared" si="6"/>
        <v>2.7833333333255723</v>
      </c>
      <c r="Q250" s="3" t="str">
        <f t="shared" si="7"/>
        <v>02/11/2022 11:13 AM</v>
      </c>
      <c r="R250" s="573" t="str">
        <f>IF(AND(AllC3_Data[[#This Row],[Workflow]]="Vendor Trailer",AllC3_Data[[#This Row],[OB Load Type]]="",AllC3_Data[[#This Row],[IB Load Type]]="",AllC3_Data[[#This Row],[Reusable Load Type]]=""),"Empty", HLOOKUP("*",AllC3_Data[[#This Row],[OB Load Type]:[Workflow]],1,FALSE))</f>
        <v>RSAL</v>
      </c>
      <c r="S2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 spans="1:21" x14ac:dyDescent="0.25">
      <c r="A251" s="567" t="s">
        <v>9050</v>
      </c>
      <c r="B251" s="568"/>
      <c r="C251" s="568"/>
      <c r="D251" s="569"/>
      <c r="E251" s="569" t="s">
        <v>1562</v>
      </c>
      <c r="F251" s="569">
        <v>3</v>
      </c>
      <c r="G251" s="568" t="s">
        <v>1179</v>
      </c>
      <c r="H251" s="568"/>
      <c r="I251" s="570" t="s">
        <v>9051</v>
      </c>
      <c r="J251" s="568" t="s">
        <v>8204</v>
      </c>
      <c r="K251" s="571" t="s">
        <v>8401</v>
      </c>
      <c r="L251" s="568" t="s">
        <v>5991</v>
      </c>
      <c r="M251" s="572" t="s">
        <v>9052</v>
      </c>
      <c r="N251" s="570" t="s">
        <v>8409</v>
      </c>
      <c r="O251" s="303" t="str">
        <f>IF(AllC3_Data[[#This Row],[Door/Yard Number]]=3,"Yard","Door")</f>
        <v>Yard</v>
      </c>
      <c r="P251" s="33">
        <f t="shared" si="6"/>
        <v>2.7500000000582077</v>
      </c>
      <c r="Q251" s="3" t="str">
        <f t="shared" si="7"/>
        <v>02/11/2022 11:15 AM</v>
      </c>
      <c r="R251" s="573" t="str">
        <f>IF(AND(AllC3_Data[[#This Row],[Workflow]]="Vendor Trailer",AllC3_Data[[#This Row],[OB Load Type]]="",AllC3_Data[[#This Row],[IB Load Type]]="",AllC3_Data[[#This Row],[Reusable Load Type]]=""),"Empty", HLOOKUP("*",AllC3_Data[[#This Row],[OB Load Type]:[Workflow]],1,FALSE))</f>
        <v>Unknown</v>
      </c>
      <c r="S2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52" spans="1:21" x14ac:dyDescent="0.25">
      <c r="A252" s="567" t="s">
        <v>9053</v>
      </c>
      <c r="B252" s="568"/>
      <c r="C252" s="568"/>
      <c r="D252" s="569" t="s">
        <v>179</v>
      </c>
      <c r="E252" s="569" t="s">
        <v>8430</v>
      </c>
      <c r="F252" s="569">
        <v>3</v>
      </c>
      <c r="G252" s="568" t="s">
        <v>1179</v>
      </c>
      <c r="H252" s="568"/>
      <c r="I252" s="570" t="s">
        <v>9054</v>
      </c>
      <c r="J252" s="568" t="s">
        <v>8205</v>
      </c>
      <c r="K252" s="571" t="s">
        <v>8401</v>
      </c>
      <c r="L252" s="568" t="s">
        <v>8751</v>
      </c>
      <c r="M252" s="572"/>
      <c r="N252" s="570" t="s">
        <v>8409</v>
      </c>
      <c r="O252" s="303" t="str">
        <f>IF(AllC3_Data[[#This Row],[Door/Yard Number]]=3,"Yard","Door")</f>
        <v>Yard</v>
      </c>
      <c r="P252" s="33">
        <f t="shared" si="6"/>
        <v>2.5500000001047738</v>
      </c>
      <c r="Q252" s="3" t="str">
        <f t="shared" si="7"/>
        <v>02/11/2022 11:27 AM</v>
      </c>
      <c r="R252" s="573" t="str">
        <f>IF(AND(AllC3_Data[[#This Row],[Workflow]]="Vendor Trailer",AllC3_Data[[#This Row],[OB Load Type]]="",AllC3_Data[[#This Row],[IB Load Type]]="",AllC3_Data[[#This Row],[Reusable Load Type]]=""),"Empty", HLOOKUP("*",AllC3_Data[[#This Row],[OB Load Type]:[Workflow]],1,FALSE))</f>
        <v>PBCY</v>
      </c>
      <c r="S2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 spans="1:21" x14ac:dyDescent="0.25">
      <c r="A253" s="567" t="s">
        <v>9055</v>
      </c>
      <c r="B253" s="568"/>
      <c r="C253" s="568"/>
      <c r="D253" s="569" t="s">
        <v>297</v>
      </c>
      <c r="E253" s="569" t="s">
        <v>882</v>
      </c>
      <c r="F253" s="569">
        <v>3</v>
      </c>
      <c r="G253" s="568" t="s">
        <v>1179</v>
      </c>
      <c r="H253" s="568" t="s">
        <v>9056</v>
      </c>
      <c r="I253" s="570" t="s">
        <v>9057</v>
      </c>
      <c r="J253" s="568" t="s">
        <v>8205</v>
      </c>
      <c r="K253" s="571" t="s">
        <v>8401</v>
      </c>
      <c r="L253" s="568" t="s">
        <v>5991</v>
      </c>
      <c r="M253" s="572" t="s">
        <v>9058</v>
      </c>
      <c r="N253" s="570" t="s">
        <v>8409</v>
      </c>
      <c r="O253" s="303" t="str">
        <f>IF(AllC3_Data[[#This Row],[Door/Yard Number]]=3,"Yard","Door")</f>
        <v>Yard</v>
      </c>
      <c r="P253" s="33">
        <f t="shared" si="6"/>
        <v>2.3666666666977108</v>
      </c>
      <c r="Q253" s="3" t="str">
        <f t="shared" si="7"/>
        <v>02/11/2022 11:38 AM</v>
      </c>
      <c r="R253" s="573" t="str">
        <f>IF(AND(AllC3_Data[[#This Row],[Workflow]]="Vendor Trailer",AllC3_Data[[#This Row],[OB Load Type]]="",AllC3_Data[[#This Row],[IB Load Type]]="",AllC3_Data[[#This Row],[Reusable Load Type]]=""),"Empty", HLOOKUP("*",AllC3_Data[[#This Row],[OB Load Type]:[Workflow]],1,FALSE))</f>
        <v>T706</v>
      </c>
      <c r="S2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254" spans="1:21" x14ac:dyDescent="0.25">
      <c r="A254" s="567" t="s">
        <v>9059</v>
      </c>
      <c r="B254" s="568"/>
      <c r="C254" s="568"/>
      <c r="D254" s="569"/>
      <c r="E254" s="569" t="s">
        <v>1657</v>
      </c>
      <c r="F254" s="569">
        <v>3</v>
      </c>
      <c r="G254" s="568" t="s">
        <v>1667</v>
      </c>
      <c r="H254" s="568"/>
      <c r="I254" s="570" t="s">
        <v>8729</v>
      </c>
      <c r="J254" s="568" t="s">
        <v>8213</v>
      </c>
      <c r="K254" s="571" t="s">
        <v>8401</v>
      </c>
      <c r="L254" s="568" t="s">
        <v>8824</v>
      </c>
      <c r="M254" s="572" t="s">
        <v>9060</v>
      </c>
      <c r="N254" s="570" t="s">
        <v>8409</v>
      </c>
      <c r="O254" s="303" t="str">
        <f>IF(AllC3_Data[[#This Row],[Door/Yard Number]]=3,"Yard","Door")</f>
        <v>Yard</v>
      </c>
      <c r="P254" s="33">
        <f t="shared" si="6"/>
        <v>1.8500000000931323</v>
      </c>
      <c r="Q254" s="3" t="str">
        <f t="shared" si="7"/>
        <v>02/11/2022 12:09 PM</v>
      </c>
      <c r="R254" s="573" t="str">
        <f>IF(AND(AllC3_Data[[#This Row],[Workflow]]="Vendor Trailer",AllC3_Data[[#This Row],[OB Load Type]]="",AllC3_Data[[#This Row],[IB Load Type]]="",AllC3_Data[[#This Row],[Reusable Load Type]]=""),"Empty", HLOOKUP("*",AllC3_Data[[#This Row],[OB Load Type]:[Workflow]],1,FALSE))</f>
        <v>Empty</v>
      </c>
      <c r="S2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 spans="1:21" x14ac:dyDescent="0.25">
      <c r="A255" s="567" t="s">
        <v>9061</v>
      </c>
      <c r="B255" s="568"/>
      <c r="C255" s="568"/>
      <c r="D255" s="569" t="s">
        <v>496</v>
      </c>
      <c r="E255" s="569" t="s">
        <v>1660</v>
      </c>
      <c r="F255" s="569">
        <v>3</v>
      </c>
      <c r="G255" s="568" t="s">
        <v>1179</v>
      </c>
      <c r="H255" s="568"/>
      <c r="I255" s="570" t="s">
        <v>9062</v>
      </c>
      <c r="J255" s="568" t="s">
        <v>8205</v>
      </c>
      <c r="K255" s="571" t="s">
        <v>8401</v>
      </c>
      <c r="L255" s="568" t="s">
        <v>5991</v>
      </c>
      <c r="M255" s="572" t="s">
        <v>9062</v>
      </c>
      <c r="N255" s="570" t="s">
        <v>8409</v>
      </c>
      <c r="O255" s="303" t="str">
        <f>IF(AllC3_Data[[#This Row],[Door/Yard Number]]=3,"Yard","Door")</f>
        <v>Yard</v>
      </c>
      <c r="P255" s="33">
        <f t="shared" si="6"/>
        <v>1.7500000001164153</v>
      </c>
      <c r="Q255" s="3" t="str">
        <f t="shared" si="7"/>
        <v>02/11/2022 12:15 PM</v>
      </c>
      <c r="R255" s="573" t="str">
        <f>IF(AND(AllC3_Data[[#This Row],[Workflow]]="Vendor Trailer",AllC3_Data[[#This Row],[OB Load Type]]="",AllC3_Data[[#This Row],[IB Load Type]]="",AllC3_Data[[#This Row],[Reusable Load Type]]=""),"Empty", HLOOKUP("*",AllC3_Data[[#This Row],[OB Load Type]:[Workflow]],1,FALSE))</f>
        <v>RSAL</v>
      </c>
      <c r="S2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 spans="1:21" x14ac:dyDescent="0.25">
      <c r="A256" s="567" t="s">
        <v>9063</v>
      </c>
      <c r="B256" s="568"/>
      <c r="C256" s="568"/>
      <c r="D256" s="569"/>
      <c r="E256" s="569" t="s">
        <v>1657</v>
      </c>
      <c r="F256" s="569">
        <v>3</v>
      </c>
      <c r="G256" s="568" t="s">
        <v>1667</v>
      </c>
      <c r="H256" s="568"/>
      <c r="I256" s="570" t="s">
        <v>9064</v>
      </c>
      <c r="J256" s="568" t="s">
        <v>8213</v>
      </c>
      <c r="K256" s="571" t="s">
        <v>8401</v>
      </c>
      <c r="L256" s="568" t="s">
        <v>8824</v>
      </c>
      <c r="M256" s="572" t="s">
        <v>9064</v>
      </c>
      <c r="N256" s="570" t="s">
        <v>8409</v>
      </c>
      <c r="O256" s="303" t="str">
        <f>IF(AllC3_Data[[#This Row],[Door/Yard Number]]=3,"Yard","Door")</f>
        <v>Yard</v>
      </c>
      <c r="P256" s="33">
        <f t="shared" si="6"/>
        <v>1.5666666667093523</v>
      </c>
      <c r="Q256" s="3" t="str">
        <f t="shared" si="7"/>
        <v>02/11/2022 12:26 PM</v>
      </c>
      <c r="R256" s="573" t="str">
        <f>IF(AND(AllC3_Data[[#This Row],[Workflow]]="Vendor Trailer",AllC3_Data[[#This Row],[OB Load Type]]="",AllC3_Data[[#This Row],[IB Load Type]]="",AllC3_Data[[#This Row],[Reusable Load Type]]=""),"Empty", HLOOKUP("*",AllC3_Data[[#This Row],[OB Load Type]:[Workflow]],1,FALSE))</f>
        <v>Empty</v>
      </c>
      <c r="S2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 spans="1:21" x14ac:dyDescent="0.25">
      <c r="A257" s="567" t="s">
        <v>9065</v>
      </c>
      <c r="B257" s="568"/>
      <c r="C257" s="568"/>
      <c r="D257" s="569" t="s">
        <v>239</v>
      </c>
      <c r="E257" s="569" t="s">
        <v>8430</v>
      </c>
      <c r="F257" s="569">
        <v>3</v>
      </c>
      <c r="G257" s="568" t="s">
        <v>1179</v>
      </c>
      <c r="H257" s="568"/>
      <c r="I257" s="570" t="s">
        <v>9066</v>
      </c>
      <c r="J257" s="568" t="s">
        <v>8210</v>
      </c>
      <c r="K257" s="571" t="s">
        <v>8401</v>
      </c>
      <c r="L257" s="568" t="s">
        <v>8751</v>
      </c>
      <c r="M257" s="572" t="s">
        <v>9067</v>
      </c>
      <c r="N257" s="570" t="s">
        <v>8409</v>
      </c>
      <c r="O257" s="303" t="str">
        <f>IF(AllC3_Data[[#This Row],[Door/Yard Number]]=3,"Yard","Door")</f>
        <v>Yard</v>
      </c>
      <c r="P257" s="33">
        <f t="shared" si="6"/>
        <v>1.5333333334419876</v>
      </c>
      <c r="Q257" s="3" t="str">
        <f t="shared" si="7"/>
        <v>02/11/2022 12:28 PM</v>
      </c>
      <c r="R257" s="573" t="str">
        <f>IF(AND(AllC3_Data[[#This Row],[Workflow]]="Vendor Trailer",AllC3_Data[[#This Row],[OB Load Type]]="",AllC3_Data[[#This Row],[IB Load Type]]="",AllC3_Data[[#This Row],[Reusable Load Type]]=""),"Empty", HLOOKUP("*",AllC3_Data[[#This Row],[OB Load Type]:[Workflow]],1,FALSE))</f>
        <v>RRPC</v>
      </c>
      <c r="S2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 spans="1:21" x14ac:dyDescent="0.25">
      <c r="A258" s="567" t="s">
        <v>9068</v>
      </c>
      <c r="B258" s="568"/>
      <c r="C258" s="568"/>
      <c r="D258" s="569"/>
      <c r="E258" s="569" t="s">
        <v>1657</v>
      </c>
      <c r="F258" s="569">
        <v>3</v>
      </c>
      <c r="G258" s="568" t="s">
        <v>1179</v>
      </c>
      <c r="H258" s="568"/>
      <c r="I258" s="570" t="s">
        <v>9069</v>
      </c>
      <c r="J258" s="568" t="s">
        <v>8205</v>
      </c>
      <c r="K258" s="571" t="s">
        <v>8401</v>
      </c>
      <c r="L258" s="568" t="s">
        <v>8824</v>
      </c>
      <c r="M258" s="572" t="s">
        <v>9069</v>
      </c>
      <c r="N258" s="570" t="s">
        <v>8409</v>
      </c>
      <c r="O258" s="303" t="str">
        <f>IF(AllC3_Data[[#This Row],[Door/Yard Number]]=3,"Yard","Door")</f>
        <v>Yard</v>
      </c>
      <c r="P258" s="33">
        <f t="shared" si="6"/>
        <v>1.3666666667559184</v>
      </c>
      <c r="Q258" s="3" t="str">
        <f t="shared" si="7"/>
        <v>02/11/2022 12:38 PM</v>
      </c>
      <c r="R258" s="573" t="str">
        <f>IF(AND(AllC3_Data[[#This Row],[Workflow]]="Vendor Trailer",AllC3_Data[[#This Row],[OB Load Type]]="",AllC3_Data[[#This Row],[IB Load Type]]="",AllC3_Data[[#This Row],[Reusable Load Type]]=""),"Empty", HLOOKUP("*",AllC3_Data[[#This Row],[OB Load Type]:[Workflow]],1,FALSE))</f>
        <v>Empty</v>
      </c>
      <c r="S2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 spans="1:21" x14ac:dyDescent="0.25">
      <c r="A259" s="567" t="s">
        <v>9070</v>
      </c>
      <c r="B259" s="568"/>
      <c r="C259" s="568"/>
      <c r="D259" s="569" t="s">
        <v>182</v>
      </c>
      <c r="E259" s="569" t="s">
        <v>8430</v>
      </c>
      <c r="F259" s="569">
        <v>3</v>
      </c>
      <c r="G259" s="568" t="s">
        <v>1568</v>
      </c>
      <c r="H259" s="568"/>
      <c r="I259" s="570" t="s">
        <v>9071</v>
      </c>
      <c r="J259" s="568" t="s">
        <v>8212</v>
      </c>
      <c r="K259" s="571" t="s">
        <v>8401</v>
      </c>
      <c r="L259" s="568" t="s">
        <v>8751</v>
      </c>
      <c r="M259" s="572" t="s">
        <v>9072</v>
      </c>
      <c r="N259" s="570" t="s">
        <v>8409</v>
      </c>
      <c r="O259" s="303" t="str">
        <f>IF(AllC3_Data[[#This Row],[Door/Yard Number]]=3,"Yard","Door")</f>
        <v>Yard</v>
      </c>
      <c r="P259" s="33">
        <f t="shared" si="6"/>
        <v>1.1666666668024845</v>
      </c>
      <c r="Q259" s="3" t="str">
        <f t="shared" si="7"/>
        <v>02/11/2022 12:50 PM</v>
      </c>
      <c r="R259" s="573" t="str">
        <f>IF(AND(AllC3_Data[[#This Row],[Workflow]]="Vendor Trailer",AllC3_Data[[#This Row],[OB Load Type]]="",AllC3_Data[[#This Row],[IB Load Type]]="",AllC3_Data[[#This Row],[Reusable Load Type]]=""),"Empty", HLOOKUP("*",AllC3_Data[[#This Row],[OB Load Type]:[Workflow]],1,FALSE))</f>
        <v>PMIX</v>
      </c>
      <c r="S2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 spans="1:21" x14ac:dyDescent="0.25">
      <c r="A260" s="567" t="s">
        <v>9073</v>
      </c>
      <c r="B260" s="568"/>
      <c r="C260" s="568"/>
      <c r="D260" s="569"/>
      <c r="E260" s="569" t="s">
        <v>1657</v>
      </c>
      <c r="F260" s="569">
        <v>3</v>
      </c>
      <c r="G260" s="568" t="s">
        <v>1667</v>
      </c>
      <c r="H260" s="568"/>
      <c r="I260" s="570" t="s">
        <v>9074</v>
      </c>
      <c r="J260" s="568" t="s">
        <v>8213</v>
      </c>
      <c r="K260" s="571" t="s">
        <v>8401</v>
      </c>
      <c r="L260" s="568" t="s">
        <v>8824</v>
      </c>
      <c r="M260" s="572" t="s">
        <v>9075</v>
      </c>
      <c r="N260" s="570" t="s">
        <v>8409</v>
      </c>
      <c r="O260" s="303" t="str">
        <f>IF(AllC3_Data[[#This Row],[Door/Yard Number]]=3,"Yard","Door")</f>
        <v>Yard</v>
      </c>
      <c r="P260" s="33">
        <f t="shared" si="6"/>
        <v>1.1500000000814907</v>
      </c>
      <c r="Q260" s="3" t="str">
        <f t="shared" si="7"/>
        <v>02/11/2022 12:51 PM</v>
      </c>
      <c r="R260" s="573" t="str">
        <f>IF(AND(AllC3_Data[[#This Row],[Workflow]]="Vendor Trailer",AllC3_Data[[#This Row],[OB Load Type]]="",AllC3_Data[[#This Row],[IB Load Type]]="",AllC3_Data[[#This Row],[Reusable Load Type]]=""),"Empty", HLOOKUP("*",AllC3_Data[[#This Row],[OB Load Type]:[Workflow]],1,FALSE))</f>
        <v>Empty</v>
      </c>
      <c r="S2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 spans="1:21" x14ac:dyDescent="0.25">
      <c r="A261" s="567" t="s">
        <v>9076</v>
      </c>
      <c r="B261" s="568"/>
      <c r="C261" s="568"/>
      <c r="D261" s="569"/>
      <c r="E261" s="569" t="s">
        <v>1657</v>
      </c>
      <c r="F261" s="569">
        <v>3</v>
      </c>
      <c r="G261" s="568" t="s">
        <v>1179</v>
      </c>
      <c r="H261" s="568"/>
      <c r="I261" s="570" t="s">
        <v>9077</v>
      </c>
      <c r="J261" s="568" t="s">
        <v>8208</v>
      </c>
      <c r="K261" s="571" t="s">
        <v>8401</v>
      </c>
      <c r="L261" s="568" t="s">
        <v>8824</v>
      </c>
      <c r="M261" s="572" t="s">
        <v>9077</v>
      </c>
      <c r="N261" s="570" t="s">
        <v>8409</v>
      </c>
      <c r="O261" s="303" t="str">
        <f>IF(AllC3_Data[[#This Row],[Door/Yard Number]]=3,"Yard","Door")</f>
        <v>Yard</v>
      </c>
      <c r="P261" s="33">
        <f t="shared" si="6"/>
        <v>1.1000000000931323</v>
      </c>
      <c r="Q261" s="3" t="str">
        <f t="shared" si="7"/>
        <v>02/11/2022 12:54 PM</v>
      </c>
      <c r="R261" s="573" t="str">
        <f>IF(AND(AllC3_Data[[#This Row],[Workflow]]="Vendor Trailer",AllC3_Data[[#This Row],[OB Load Type]]="",AllC3_Data[[#This Row],[IB Load Type]]="",AllC3_Data[[#This Row],[Reusable Load Type]]=""),"Empty", HLOOKUP("*",AllC3_Data[[#This Row],[OB Load Type]:[Workflow]],1,FALSE))</f>
        <v>Empty</v>
      </c>
      <c r="S2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 spans="1:21" x14ac:dyDescent="0.25">
      <c r="A262" s="567" t="s">
        <v>9078</v>
      </c>
      <c r="B262" s="568"/>
      <c r="C262" s="568"/>
      <c r="D262" s="569"/>
      <c r="E262" s="569" t="s">
        <v>1657</v>
      </c>
      <c r="F262" s="569">
        <v>3</v>
      </c>
      <c r="G262" s="568" t="s">
        <v>1179</v>
      </c>
      <c r="H262" s="568"/>
      <c r="I262" s="570" t="s">
        <v>9079</v>
      </c>
      <c r="J262" s="568" t="s">
        <v>8207</v>
      </c>
      <c r="K262" s="571" t="s">
        <v>8401</v>
      </c>
      <c r="L262" s="568" t="s">
        <v>9080</v>
      </c>
      <c r="M262" s="572" t="s">
        <v>9079</v>
      </c>
      <c r="N262" s="570" t="s">
        <v>8409</v>
      </c>
      <c r="O262" s="303" t="str">
        <f>IF(AllC3_Data[[#This Row],[Door/Yard Number]]=3,"Yard","Door")</f>
        <v>Yard</v>
      </c>
      <c r="P262" s="33">
        <f t="shared" si="6"/>
        <v>0.6833333334652707</v>
      </c>
      <c r="Q262" s="3" t="str">
        <f t="shared" si="7"/>
        <v>02/11/2022 01:19 PM</v>
      </c>
      <c r="R262" s="573" t="str">
        <f>IF(AND(AllC3_Data[[#This Row],[Workflow]]="Vendor Trailer",AllC3_Data[[#This Row],[OB Load Type]]="",AllC3_Data[[#This Row],[IB Load Type]]="",AllC3_Data[[#This Row],[Reusable Load Type]]=""),"Empty", HLOOKUP("*",AllC3_Data[[#This Row],[OB Load Type]:[Workflow]],1,FALSE))</f>
        <v>Empty</v>
      </c>
      <c r="S2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 spans="1:21" x14ac:dyDescent="0.25">
      <c r="A263" s="567" t="s">
        <v>9081</v>
      </c>
      <c r="B263" s="568"/>
      <c r="C263" s="568"/>
      <c r="D263" s="569"/>
      <c r="E263" s="569" t="s">
        <v>8461</v>
      </c>
      <c r="F263" s="569">
        <v>3</v>
      </c>
      <c r="G263" s="568" t="s">
        <v>9082</v>
      </c>
      <c r="H263" s="568"/>
      <c r="I263" s="570" t="s">
        <v>9083</v>
      </c>
      <c r="J263" s="568" t="s">
        <v>8202</v>
      </c>
      <c r="K263" s="571" t="s">
        <v>8401</v>
      </c>
      <c r="L263" s="568" t="s">
        <v>9084</v>
      </c>
      <c r="M263" s="572"/>
      <c r="N263" s="570" t="s">
        <v>8409</v>
      </c>
      <c r="O263" s="303" t="str">
        <f>IF(AllC3_Data[[#This Row],[Door/Yard Number]]=3,"Yard","Door")</f>
        <v>Yard</v>
      </c>
      <c r="P263" s="33">
        <f t="shared" si="6"/>
        <v>4642.2000000000698</v>
      </c>
      <c r="Q263" s="3" t="str">
        <f t="shared" si="7"/>
        <v>08/02/2021 03:48 AM</v>
      </c>
      <c r="R263" s="573" t="str">
        <f>IF(AND(AllC3_Data[[#This Row],[Workflow]]="Vendor Trailer",AllC3_Data[[#This Row],[OB Load Type]]="",AllC3_Data[[#This Row],[IB Load Type]]="",AllC3_Data[[#This Row],[Reusable Load Type]]=""),"Empty", HLOOKUP("*",AllC3_Data[[#This Row],[OB Load Type]:[Workflow]],1,FALSE))</f>
        <v>Empty</v>
      </c>
      <c r="S2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 spans="1:21" x14ac:dyDescent="0.25">
      <c r="A264" s="567" t="s">
        <v>9085</v>
      </c>
      <c r="B264" s="568"/>
      <c r="C264" s="568"/>
      <c r="D264" s="569" t="s">
        <v>422</v>
      </c>
      <c r="E264" s="569" t="s">
        <v>8430</v>
      </c>
      <c r="F264" s="569">
        <v>3</v>
      </c>
      <c r="G264" s="568" t="s">
        <v>1179</v>
      </c>
      <c r="H264" s="568"/>
      <c r="I264" s="570" t="s">
        <v>9086</v>
      </c>
      <c r="J264" s="568" t="s">
        <v>8205</v>
      </c>
      <c r="K264" s="571" t="s">
        <v>8401</v>
      </c>
      <c r="L264" s="568" t="s">
        <v>9087</v>
      </c>
      <c r="M264" s="572"/>
      <c r="N264" s="570" t="s">
        <v>8409</v>
      </c>
      <c r="O264" s="303" t="str">
        <f>IF(AllC3_Data[[#This Row],[Door/Yard Number]]=3,"Yard","Door")</f>
        <v>Yard</v>
      </c>
      <c r="P264" s="33">
        <f t="shared" si="6"/>
        <v>4572.5333333333256</v>
      </c>
      <c r="Q264" s="3" t="str">
        <f t="shared" si="7"/>
        <v>08/05/2021 01:28 AM</v>
      </c>
      <c r="R264" s="573" t="str">
        <f>IF(AND(AllC3_Data[[#This Row],[Workflow]]="Vendor Trailer",AllC3_Data[[#This Row],[OB Load Type]]="",AllC3_Data[[#This Row],[IB Load Type]]="",AllC3_Data[[#This Row],[Reusable Load Type]]=""),"Empty", HLOOKUP("*",AllC3_Data[[#This Row],[OB Load Type]:[Workflow]],1,FALSE))</f>
        <v>MSTO</v>
      </c>
      <c r="S2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 spans="1:21" x14ac:dyDescent="0.25">
      <c r="A265" s="567" t="s">
        <v>9088</v>
      </c>
      <c r="B265" s="568"/>
      <c r="C265" s="568"/>
      <c r="D265" s="569"/>
      <c r="E265" s="569" t="s">
        <v>8461</v>
      </c>
      <c r="F265" s="569">
        <v>3</v>
      </c>
      <c r="G265" s="568" t="s">
        <v>8221</v>
      </c>
      <c r="H265" s="568"/>
      <c r="I265" s="570" t="s">
        <v>9089</v>
      </c>
      <c r="J265" s="568" t="s">
        <v>8202</v>
      </c>
      <c r="K265" s="571" t="s">
        <v>8401</v>
      </c>
      <c r="L265" s="568" t="s">
        <v>9084</v>
      </c>
      <c r="M265" s="572"/>
      <c r="N265" s="570" t="s">
        <v>8409</v>
      </c>
      <c r="O265" s="303" t="str">
        <f>IF(AllC3_Data[[#This Row],[Door/Yard Number]]=3,"Yard","Door")</f>
        <v>Yard</v>
      </c>
      <c r="P265" s="33">
        <f t="shared" ref="P265:P328" si="8">($A$1-Q265)*24</f>
        <v>3404.4666666666744</v>
      </c>
      <c r="Q265" s="3" t="str">
        <f t="shared" ref="Q265:Q328" si="9">IF(I265&gt;M265,I265,IF(I265&lt;M265,M265,IF(I265=M265,I265)))</f>
        <v>09/22/2021 05:32 PM</v>
      </c>
      <c r="R265" s="573" t="str">
        <f>IF(AND(AllC3_Data[[#This Row],[Workflow]]="Vendor Trailer",AllC3_Data[[#This Row],[OB Load Type]]="",AllC3_Data[[#This Row],[IB Load Type]]="",AllC3_Data[[#This Row],[Reusable Load Type]]=""),"Empty", HLOOKUP("*",AllC3_Data[[#This Row],[OB Load Type]:[Workflow]],1,FALSE))</f>
        <v>Empty</v>
      </c>
      <c r="S2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 spans="1:21" x14ac:dyDescent="0.25">
      <c r="A266" s="567" t="s">
        <v>9090</v>
      </c>
      <c r="B266" s="568"/>
      <c r="C266" s="568"/>
      <c r="D266" s="569" t="s">
        <v>490</v>
      </c>
      <c r="E266" s="569" t="s">
        <v>8430</v>
      </c>
      <c r="F266" s="569">
        <v>3</v>
      </c>
      <c r="G266" s="568" t="s">
        <v>8820</v>
      </c>
      <c r="H266" s="568"/>
      <c r="I266" s="570" t="s">
        <v>9091</v>
      </c>
      <c r="J266" s="568" t="s">
        <v>8202</v>
      </c>
      <c r="K266" s="571" t="s">
        <v>8401</v>
      </c>
      <c r="L266" s="568" t="s">
        <v>9084</v>
      </c>
      <c r="M266" s="572"/>
      <c r="N266" s="570" t="s">
        <v>8409</v>
      </c>
      <c r="O266" s="303" t="str">
        <f>IF(AllC3_Data[[#This Row],[Door/Yard Number]]=3,"Yard","Door")</f>
        <v>Yard</v>
      </c>
      <c r="P266" s="33">
        <f t="shared" si="8"/>
        <v>2969.7500000000582</v>
      </c>
      <c r="Q266" s="3" t="str">
        <f t="shared" si="9"/>
        <v>10/10/2021 08:15 PM</v>
      </c>
      <c r="R266" s="573" t="str">
        <f>IF(AND(AllC3_Data[[#This Row],[Workflow]]="Vendor Trailer",AllC3_Data[[#This Row],[OB Load Type]]="",AllC3_Data[[#This Row],[IB Load Type]]="",AllC3_Data[[#This Row],[Reusable Load Type]]=""),"Empty", HLOOKUP("*",AllC3_Data[[#This Row],[OB Load Type]:[Workflow]],1,FALSE))</f>
        <v>RLBL</v>
      </c>
      <c r="S2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 spans="1:21" x14ac:dyDescent="0.25">
      <c r="A267" s="567" t="s">
        <v>9092</v>
      </c>
      <c r="B267" s="568"/>
      <c r="C267" s="568"/>
      <c r="D267" s="569" t="s">
        <v>490</v>
      </c>
      <c r="E267" s="569" t="s">
        <v>8430</v>
      </c>
      <c r="F267" s="569">
        <v>3</v>
      </c>
      <c r="G267" s="568" t="s">
        <v>8820</v>
      </c>
      <c r="H267" s="568"/>
      <c r="I267" s="570" t="s">
        <v>9093</v>
      </c>
      <c r="J267" s="568" t="s">
        <v>8202</v>
      </c>
      <c r="K267" s="571" t="s">
        <v>8401</v>
      </c>
      <c r="L267" s="568" t="s">
        <v>9084</v>
      </c>
      <c r="M267" s="572"/>
      <c r="N267" s="570" t="s">
        <v>8409</v>
      </c>
      <c r="O267" s="303" t="str">
        <f>IF(AllC3_Data[[#This Row],[Door/Yard Number]]=3,"Yard","Door")</f>
        <v>Yard</v>
      </c>
      <c r="P267" s="33">
        <f t="shared" si="8"/>
        <v>2966.3666666666977</v>
      </c>
      <c r="Q267" s="3" t="str">
        <f t="shared" si="9"/>
        <v>10/10/2021 11:38 PM</v>
      </c>
      <c r="R267" s="573" t="str">
        <f>IF(AND(AllC3_Data[[#This Row],[Workflow]]="Vendor Trailer",AllC3_Data[[#This Row],[OB Load Type]]="",AllC3_Data[[#This Row],[IB Load Type]]="",AllC3_Data[[#This Row],[Reusable Load Type]]=""),"Empty", HLOOKUP("*",AllC3_Data[[#This Row],[OB Load Type]:[Workflow]],1,FALSE))</f>
        <v>RLBL</v>
      </c>
      <c r="S2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 spans="1:21" x14ac:dyDescent="0.25">
      <c r="A268" s="567" t="s">
        <v>9094</v>
      </c>
      <c r="B268" s="568"/>
      <c r="C268" s="568"/>
      <c r="D268" s="569" t="s">
        <v>490</v>
      </c>
      <c r="E268" s="569" t="s">
        <v>8430</v>
      </c>
      <c r="F268" s="569">
        <v>3</v>
      </c>
      <c r="G268" s="568" t="s">
        <v>8820</v>
      </c>
      <c r="H268" s="568"/>
      <c r="I268" s="570" t="s">
        <v>9095</v>
      </c>
      <c r="J268" s="568" t="s">
        <v>8202</v>
      </c>
      <c r="K268" s="571" t="s">
        <v>8401</v>
      </c>
      <c r="L268" s="568" t="s">
        <v>9084</v>
      </c>
      <c r="M268" s="572"/>
      <c r="N268" s="570" t="s">
        <v>8409</v>
      </c>
      <c r="O268" s="303" t="str">
        <f>IF(AllC3_Data[[#This Row],[Door/Yard Number]]=3,"Yard","Door")</f>
        <v>Yard</v>
      </c>
      <c r="P268" s="33">
        <f t="shared" si="8"/>
        <v>2965.5833333334303</v>
      </c>
      <c r="Q268" s="3" t="str">
        <f t="shared" si="9"/>
        <v>10/11/2021 12:25 AM</v>
      </c>
      <c r="R268" s="573" t="str">
        <f>IF(AND(AllC3_Data[[#This Row],[Workflow]]="Vendor Trailer",AllC3_Data[[#This Row],[OB Load Type]]="",AllC3_Data[[#This Row],[IB Load Type]]="",AllC3_Data[[#This Row],[Reusable Load Type]]=""),"Empty", HLOOKUP("*",AllC3_Data[[#This Row],[OB Load Type]:[Workflow]],1,FALSE))</f>
        <v>RLBL</v>
      </c>
      <c r="S2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 spans="1:21" x14ac:dyDescent="0.25">
      <c r="A269" s="567" t="s">
        <v>9096</v>
      </c>
      <c r="B269" s="568"/>
      <c r="C269" s="568"/>
      <c r="D269" s="569"/>
      <c r="E269" s="569" t="s">
        <v>8461</v>
      </c>
      <c r="F269" s="569">
        <v>3</v>
      </c>
      <c r="G269" s="568" t="s">
        <v>8820</v>
      </c>
      <c r="H269" s="568"/>
      <c r="I269" s="570" t="s">
        <v>9097</v>
      </c>
      <c r="J269" s="568" t="s">
        <v>8202</v>
      </c>
      <c r="K269" s="571" t="s">
        <v>8401</v>
      </c>
      <c r="L269" s="568" t="s">
        <v>9084</v>
      </c>
      <c r="M269" s="572"/>
      <c r="N269" s="570" t="s">
        <v>8409</v>
      </c>
      <c r="O269" s="303" t="str">
        <f>IF(AllC3_Data[[#This Row],[Door/Yard Number]]=3,"Yard","Door")</f>
        <v>Yard</v>
      </c>
      <c r="P269" s="33">
        <f t="shared" si="8"/>
        <v>1896.1833333334071</v>
      </c>
      <c r="Q269" s="3" t="str">
        <f t="shared" si="9"/>
        <v>11/24/2021 01:49 PM</v>
      </c>
      <c r="R269" s="573" t="str">
        <f>IF(AND(AllC3_Data[[#This Row],[Workflow]]="Vendor Trailer",AllC3_Data[[#This Row],[OB Load Type]]="",AllC3_Data[[#This Row],[IB Load Type]]="",AllC3_Data[[#This Row],[Reusable Load Type]]=""),"Empty", HLOOKUP("*",AllC3_Data[[#This Row],[OB Load Type]:[Workflow]],1,FALSE))</f>
        <v>Empty</v>
      </c>
      <c r="S2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 spans="1:21" x14ac:dyDescent="0.25">
      <c r="A270" s="567" t="s">
        <v>9098</v>
      </c>
      <c r="B270" s="568"/>
      <c r="C270" s="568"/>
      <c r="D270" s="569" t="s">
        <v>100</v>
      </c>
      <c r="E270" s="569" t="s">
        <v>8430</v>
      </c>
      <c r="F270" s="569">
        <v>3</v>
      </c>
      <c r="G270" s="568" t="s">
        <v>1568</v>
      </c>
      <c r="H270" s="568"/>
      <c r="I270" s="570" t="s">
        <v>9099</v>
      </c>
      <c r="J270" s="568" t="s">
        <v>8212</v>
      </c>
      <c r="K270" s="571" t="s">
        <v>8401</v>
      </c>
      <c r="L270" s="568" t="s">
        <v>9087</v>
      </c>
      <c r="M270" s="572" t="s">
        <v>9100</v>
      </c>
      <c r="N270" s="570" t="s">
        <v>8409</v>
      </c>
      <c r="O270" s="303" t="str">
        <f>IF(AllC3_Data[[#This Row],[Door/Yard Number]]=3,"Yard","Door")</f>
        <v>Yard</v>
      </c>
      <c r="P270" s="33">
        <f t="shared" si="8"/>
        <v>1492.5666666667094</v>
      </c>
      <c r="Q270" s="3" t="str">
        <f t="shared" si="9"/>
        <v>12/11/2021 09:26 AM</v>
      </c>
      <c r="R270" s="573" t="str">
        <f>IF(AND(AllC3_Data[[#This Row],[Workflow]]="Vendor Trailer",AllC3_Data[[#This Row],[OB Load Type]]="",AllC3_Data[[#This Row],[IB Load Type]]="",AllC3_Data[[#This Row],[Reusable Load Type]]=""),"Empty", HLOOKUP("*",AllC3_Data[[#This Row],[OB Load Type]:[Workflow]],1,FALSE))</f>
        <v>MDGB</v>
      </c>
      <c r="S2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 spans="1:21" x14ac:dyDescent="0.25">
      <c r="A271" s="567" t="s">
        <v>9101</v>
      </c>
      <c r="B271" s="568"/>
      <c r="C271" s="568"/>
      <c r="D271" s="569"/>
      <c r="E271" s="569" t="s">
        <v>1562</v>
      </c>
      <c r="F271" s="569">
        <v>3</v>
      </c>
      <c r="G271" s="568" t="s">
        <v>8221</v>
      </c>
      <c r="H271" s="568"/>
      <c r="I271" s="570" t="s">
        <v>9102</v>
      </c>
      <c r="J271" s="568" t="s">
        <v>8202</v>
      </c>
      <c r="K271" s="571" t="s">
        <v>8401</v>
      </c>
      <c r="L271" s="568" t="s">
        <v>9103</v>
      </c>
      <c r="M271" s="572"/>
      <c r="N271" s="570" t="s">
        <v>8409</v>
      </c>
      <c r="O271" s="303" t="str">
        <f>IF(AllC3_Data[[#This Row],[Door/Yard Number]]=3,"Yard","Door")</f>
        <v>Yard</v>
      </c>
      <c r="P271" s="33">
        <f t="shared" si="8"/>
        <v>1225.9500000000698</v>
      </c>
      <c r="Q271" s="3" t="str">
        <f t="shared" si="9"/>
        <v>12/22/2021 12:03 PM</v>
      </c>
      <c r="R271" s="573" t="str">
        <f>IF(AND(AllC3_Data[[#This Row],[Workflow]]="Vendor Trailer",AllC3_Data[[#This Row],[OB Load Type]]="",AllC3_Data[[#This Row],[IB Load Type]]="",AllC3_Data[[#This Row],[Reusable Load Type]]=""),"Empty", HLOOKUP("*",AllC3_Data[[#This Row],[OB Load Type]:[Workflow]],1,FALSE))</f>
        <v>Unknown</v>
      </c>
      <c r="S2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 spans="1:21" x14ac:dyDescent="0.25">
      <c r="A272" s="567" t="s">
        <v>9104</v>
      </c>
      <c r="B272" s="568"/>
      <c r="C272" s="568"/>
      <c r="D272" s="569"/>
      <c r="E272" s="569" t="s">
        <v>8461</v>
      </c>
      <c r="F272" s="569">
        <v>3</v>
      </c>
      <c r="G272" s="568" t="s">
        <v>9105</v>
      </c>
      <c r="H272" s="568"/>
      <c r="I272" s="570" t="s">
        <v>9106</v>
      </c>
      <c r="J272" s="568" t="s">
        <v>8202</v>
      </c>
      <c r="K272" s="571" t="s">
        <v>8401</v>
      </c>
      <c r="L272" s="568" t="s">
        <v>9107</v>
      </c>
      <c r="M272" s="572"/>
      <c r="N272" s="570" t="s">
        <v>8409</v>
      </c>
      <c r="O272" s="303" t="str">
        <f>IF(AllC3_Data[[#This Row],[Door/Yard Number]]=3,"Yard","Door")</f>
        <v>Yard</v>
      </c>
      <c r="P272" s="33">
        <f t="shared" si="8"/>
        <v>1040.8000000000466</v>
      </c>
      <c r="Q272" s="3" t="str">
        <f t="shared" si="9"/>
        <v>12/30/2021 05:12 AM</v>
      </c>
      <c r="R272" s="573" t="str">
        <f>IF(AND(AllC3_Data[[#This Row],[Workflow]]="Vendor Trailer",AllC3_Data[[#This Row],[OB Load Type]]="",AllC3_Data[[#This Row],[IB Load Type]]="",AllC3_Data[[#This Row],[Reusable Load Type]]=""),"Empty", HLOOKUP("*",AllC3_Data[[#This Row],[OB Load Type]:[Workflow]],1,FALSE))</f>
        <v>Empty</v>
      </c>
      <c r="S2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 spans="1:21" x14ac:dyDescent="0.25">
      <c r="A273" s="567" t="s">
        <v>9108</v>
      </c>
      <c r="B273" s="568"/>
      <c r="C273" s="568"/>
      <c r="D273" s="569"/>
      <c r="E273" s="569" t="s">
        <v>8461</v>
      </c>
      <c r="F273" s="569">
        <v>3</v>
      </c>
      <c r="G273" s="568" t="s">
        <v>1215</v>
      </c>
      <c r="H273" s="568"/>
      <c r="I273" s="570" t="s">
        <v>9109</v>
      </c>
      <c r="J273" s="568" t="s">
        <v>8202</v>
      </c>
      <c r="K273" s="571" t="s">
        <v>8401</v>
      </c>
      <c r="L273" s="568" t="s">
        <v>9084</v>
      </c>
      <c r="M273" s="572"/>
      <c r="N273" s="570" t="s">
        <v>8409</v>
      </c>
      <c r="O273" s="303" t="str">
        <f>IF(AllC3_Data[[#This Row],[Door/Yard Number]]=3,"Yard","Door")</f>
        <v>Yard</v>
      </c>
      <c r="P273" s="33">
        <f t="shared" si="8"/>
        <v>867.26666666666279</v>
      </c>
      <c r="Q273" s="3" t="str">
        <f t="shared" si="9"/>
        <v>01/06/2022 10:44 AM</v>
      </c>
      <c r="R273" s="573" t="str">
        <f>IF(AND(AllC3_Data[[#This Row],[Workflow]]="Vendor Trailer",AllC3_Data[[#This Row],[OB Load Type]]="",AllC3_Data[[#This Row],[IB Load Type]]="",AllC3_Data[[#This Row],[Reusable Load Type]]=""),"Empty", HLOOKUP("*",AllC3_Data[[#This Row],[OB Load Type]:[Workflow]],1,FALSE))</f>
        <v>Empty</v>
      </c>
      <c r="S2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 spans="1:21" x14ac:dyDescent="0.25">
      <c r="A274" s="567" t="s">
        <v>9110</v>
      </c>
      <c r="B274" s="568"/>
      <c r="C274" s="568"/>
      <c r="D274" s="569" t="s">
        <v>43</v>
      </c>
      <c r="E274" s="569" t="s">
        <v>882</v>
      </c>
      <c r="F274" s="569">
        <v>3</v>
      </c>
      <c r="G274" s="568" t="s">
        <v>1179</v>
      </c>
      <c r="H274" s="568"/>
      <c r="I274" s="570" t="s">
        <v>9111</v>
      </c>
      <c r="J274" s="568" t="s">
        <v>8210</v>
      </c>
      <c r="K274" s="571" t="s">
        <v>8401</v>
      </c>
      <c r="L274" s="568" t="s">
        <v>9107</v>
      </c>
      <c r="M274" s="572" t="s">
        <v>9112</v>
      </c>
      <c r="N274" s="570" t="s">
        <v>8409</v>
      </c>
      <c r="O274" s="303" t="str">
        <f>IF(AllC3_Data[[#This Row],[Door/Yard Number]]=3,"Yard","Door")</f>
        <v>Yard</v>
      </c>
      <c r="P274" s="33">
        <f t="shared" si="8"/>
        <v>855.66666666674428</v>
      </c>
      <c r="Q274" s="3" t="str">
        <f t="shared" si="9"/>
        <v>01/06/2022 10:20 PM</v>
      </c>
      <c r="R274" s="573" t="str">
        <f>IF(AND(AllC3_Data[[#This Row],[Workflow]]="Vendor Trailer",AllC3_Data[[#This Row],[OB Load Type]]="",AllC3_Data[[#This Row],[IB Load Type]]="",AllC3_Data[[#This Row],[Reusable Load Type]]=""),"Empty", HLOOKUP("*",AllC3_Data[[#This Row],[OB Load Type]:[Workflow]],1,FALSE))</f>
        <v>B635</v>
      </c>
      <c r="S2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 spans="1:21" x14ac:dyDescent="0.25">
      <c r="A275" s="567" t="s">
        <v>9113</v>
      </c>
      <c r="B275" s="568"/>
      <c r="C275" s="568"/>
      <c r="D275" s="569"/>
      <c r="E275" s="569" t="s">
        <v>8461</v>
      </c>
      <c r="F275" s="569">
        <v>3</v>
      </c>
      <c r="G275" s="568" t="s">
        <v>1215</v>
      </c>
      <c r="H275" s="568"/>
      <c r="I275" s="570" t="s">
        <v>9114</v>
      </c>
      <c r="J275" s="568" t="s">
        <v>8202</v>
      </c>
      <c r="K275" s="571" t="s">
        <v>8401</v>
      </c>
      <c r="L275" s="568" t="s">
        <v>9084</v>
      </c>
      <c r="M275" s="572"/>
      <c r="N275" s="570" t="s">
        <v>8409</v>
      </c>
      <c r="O275" s="303" t="str">
        <f>IF(AllC3_Data[[#This Row],[Door/Yard Number]]=3,"Yard","Door")</f>
        <v>Yard</v>
      </c>
      <c r="P275" s="33">
        <f t="shared" si="8"/>
        <v>803.95000000001164</v>
      </c>
      <c r="Q275" s="3" t="str">
        <f t="shared" si="9"/>
        <v>01/09/2022 02:03 AM</v>
      </c>
      <c r="R275" s="573" t="str">
        <f>IF(AND(AllC3_Data[[#This Row],[Workflow]]="Vendor Trailer",AllC3_Data[[#This Row],[OB Load Type]]="",AllC3_Data[[#This Row],[IB Load Type]]="",AllC3_Data[[#This Row],[Reusable Load Type]]=""),"Empty", HLOOKUP("*",AllC3_Data[[#This Row],[OB Load Type]:[Workflow]],1,FALSE))</f>
        <v>Empty</v>
      </c>
      <c r="S2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 spans="1:21" x14ac:dyDescent="0.25">
      <c r="A276" s="567" t="s">
        <v>9115</v>
      </c>
      <c r="B276" s="568"/>
      <c r="C276" s="568"/>
      <c r="D276" s="569"/>
      <c r="E276" s="569" t="s">
        <v>8461</v>
      </c>
      <c r="F276" s="569">
        <v>3</v>
      </c>
      <c r="G276" s="568" t="s">
        <v>9116</v>
      </c>
      <c r="H276" s="568"/>
      <c r="I276" s="570" t="s">
        <v>9117</v>
      </c>
      <c r="J276" s="568" t="s">
        <v>8202</v>
      </c>
      <c r="K276" s="571" t="s">
        <v>8401</v>
      </c>
      <c r="L276" s="568" t="s">
        <v>9107</v>
      </c>
      <c r="M276" s="572" t="s">
        <v>9118</v>
      </c>
      <c r="N276" s="570" t="s">
        <v>8409</v>
      </c>
      <c r="O276" s="303" t="str">
        <f>IF(AllC3_Data[[#This Row],[Door/Yard Number]]=3,"Yard","Door")</f>
        <v>Yard</v>
      </c>
      <c r="P276" s="33">
        <f t="shared" si="8"/>
        <v>743.43333333340706</v>
      </c>
      <c r="Q276" s="3" t="str">
        <f t="shared" si="9"/>
        <v>01/11/2022 02:34 PM</v>
      </c>
      <c r="R276" s="573" t="str">
        <f>IF(AND(AllC3_Data[[#This Row],[Workflow]]="Vendor Trailer",AllC3_Data[[#This Row],[OB Load Type]]="",AllC3_Data[[#This Row],[IB Load Type]]="",AllC3_Data[[#This Row],[Reusable Load Type]]=""),"Empty", HLOOKUP("*",AllC3_Data[[#This Row],[OB Load Type]:[Workflow]],1,FALSE))</f>
        <v>Empty</v>
      </c>
      <c r="S2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 spans="1:21" x14ac:dyDescent="0.25">
      <c r="A277" s="567" t="s">
        <v>9119</v>
      </c>
      <c r="B277" s="568"/>
      <c r="C277" s="568"/>
      <c r="D277" s="569"/>
      <c r="E277" s="569" t="s">
        <v>8461</v>
      </c>
      <c r="F277" s="569">
        <v>3</v>
      </c>
      <c r="G277" s="568" t="s">
        <v>9120</v>
      </c>
      <c r="H277" s="568"/>
      <c r="I277" s="570" t="s">
        <v>9121</v>
      </c>
      <c r="J277" s="568" t="s">
        <v>8202</v>
      </c>
      <c r="K277" s="571" t="s">
        <v>8401</v>
      </c>
      <c r="L277" s="568" t="s">
        <v>9107</v>
      </c>
      <c r="M277" s="572" t="s">
        <v>9122</v>
      </c>
      <c r="N277" s="570" t="s">
        <v>8409</v>
      </c>
      <c r="O277" s="303" t="str">
        <f>IF(AllC3_Data[[#This Row],[Door/Yard Number]]=3,"Yard","Door")</f>
        <v>Yard</v>
      </c>
      <c r="P277" s="33">
        <f t="shared" si="8"/>
        <v>742.28333333332557</v>
      </c>
      <c r="Q277" s="3" t="str">
        <f t="shared" si="9"/>
        <v>01/11/2022 03:43 PM</v>
      </c>
      <c r="R277" s="573" t="str">
        <f>IF(AND(AllC3_Data[[#This Row],[Workflow]]="Vendor Trailer",AllC3_Data[[#This Row],[OB Load Type]]="",AllC3_Data[[#This Row],[IB Load Type]]="",AllC3_Data[[#This Row],[Reusable Load Type]]=""),"Empty", HLOOKUP("*",AllC3_Data[[#This Row],[OB Load Type]:[Workflow]],1,FALSE))</f>
        <v>Empty</v>
      </c>
      <c r="S2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 spans="1:21" x14ac:dyDescent="0.25">
      <c r="A278" s="567" t="s">
        <v>9123</v>
      </c>
      <c r="B278" s="568"/>
      <c r="C278" s="568"/>
      <c r="D278" s="569"/>
      <c r="E278" s="569" t="s">
        <v>8461</v>
      </c>
      <c r="F278" s="569">
        <v>3</v>
      </c>
      <c r="G278" s="568" t="s">
        <v>1215</v>
      </c>
      <c r="H278" s="568"/>
      <c r="I278" s="570" t="s">
        <v>9124</v>
      </c>
      <c r="J278" s="568" t="s">
        <v>8202</v>
      </c>
      <c r="K278" s="571" t="s">
        <v>8401</v>
      </c>
      <c r="L278" s="568" t="s">
        <v>9107</v>
      </c>
      <c r="M278" s="572"/>
      <c r="N278" s="570" t="s">
        <v>8409</v>
      </c>
      <c r="O278" s="303" t="str">
        <f>IF(AllC3_Data[[#This Row],[Door/Yard Number]]=3,"Yard","Door")</f>
        <v>Yard</v>
      </c>
      <c r="P278" s="33">
        <f t="shared" si="8"/>
        <v>738.35000000009313</v>
      </c>
      <c r="Q278" s="3" t="str">
        <f t="shared" si="9"/>
        <v>01/11/2022 07:39 PM</v>
      </c>
      <c r="R278" s="573" t="str">
        <f>IF(AND(AllC3_Data[[#This Row],[Workflow]]="Vendor Trailer",AllC3_Data[[#This Row],[OB Load Type]]="",AllC3_Data[[#This Row],[IB Load Type]]="",AllC3_Data[[#This Row],[Reusable Load Type]]=""),"Empty", HLOOKUP("*",AllC3_Data[[#This Row],[OB Load Type]:[Workflow]],1,FALSE))</f>
        <v>Empty</v>
      </c>
      <c r="S2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 spans="1:21" x14ac:dyDescent="0.25">
      <c r="A279" s="567" t="s">
        <v>9125</v>
      </c>
      <c r="B279" s="568"/>
      <c r="C279" s="568"/>
      <c r="D279" s="569"/>
      <c r="E279" s="569" t="s">
        <v>8461</v>
      </c>
      <c r="F279" s="569">
        <v>3</v>
      </c>
      <c r="G279" s="568" t="s">
        <v>1215</v>
      </c>
      <c r="H279" s="568"/>
      <c r="I279" s="570" t="s">
        <v>9126</v>
      </c>
      <c r="J279" s="568" t="s">
        <v>8202</v>
      </c>
      <c r="K279" s="571" t="s">
        <v>8401</v>
      </c>
      <c r="L279" s="568" t="s">
        <v>9107</v>
      </c>
      <c r="M279" s="572"/>
      <c r="N279" s="570" t="s">
        <v>8409</v>
      </c>
      <c r="O279" s="303" t="str">
        <f>IF(AllC3_Data[[#This Row],[Door/Yard Number]]=3,"Yard","Door")</f>
        <v>Yard</v>
      </c>
      <c r="P279" s="33">
        <f t="shared" si="8"/>
        <v>712.30000000004657</v>
      </c>
      <c r="Q279" s="3" t="str">
        <f t="shared" si="9"/>
        <v>01/12/2022 09:42 PM</v>
      </c>
      <c r="R279" s="573" t="str">
        <f>IF(AND(AllC3_Data[[#This Row],[Workflow]]="Vendor Trailer",AllC3_Data[[#This Row],[OB Load Type]]="",AllC3_Data[[#This Row],[IB Load Type]]="",AllC3_Data[[#This Row],[Reusable Load Type]]=""),"Empty", HLOOKUP("*",AllC3_Data[[#This Row],[OB Load Type]:[Workflow]],1,FALSE))</f>
        <v>Empty</v>
      </c>
      <c r="S2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 spans="1:21" x14ac:dyDescent="0.25">
      <c r="A280" s="567" t="s">
        <v>9127</v>
      </c>
      <c r="B280" s="568"/>
      <c r="C280" s="568"/>
      <c r="D280" s="569" t="s">
        <v>8804</v>
      </c>
      <c r="E280" s="569" t="s">
        <v>8430</v>
      </c>
      <c r="F280" s="569">
        <v>3</v>
      </c>
      <c r="G280" s="568" t="s">
        <v>1179</v>
      </c>
      <c r="H280" s="568"/>
      <c r="I280" s="570" t="s">
        <v>9128</v>
      </c>
      <c r="J280" s="568" t="s">
        <v>8205</v>
      </c>
      <c r="K280" s="571" t="s">
        <v>8401</v>
      </c>
      <c r="L280" s="568" t="s">
        <v>8751</v>
      </c>
      <c r="M280" s="572" t="s">
        <v>9129</v>
      </c>
      <c r="N280" s="570" t="s">
        <v>8409</v>
      </c>
      <c r="O280" s="303" t="str">
        <f>IF(AllC3_Data[[#This Row],[Door/Yard Number]]=3,"Yard","Door")</f>
        <v>Yard</v>
      </c>
      <c r="P280" s="33">
        <f t="shared" si="8"/>
        <v>678.5166666667792</v>
      </c>
      <c r="Q280" s="3" t="str">
        <f t="shared" si="9"/>
        <v>01/14/2022 07:29 AM</v>
      </c>
      <c r="R280" s="573" t="str">
        <f>IF(AND(AllC3_Data[[#This Row],[Workflow]]="Vendor Trailer",AllC3_Data[[#This Row],[OB Load Type]]="",AllC3_Data[[#This Row],[IB Load Type]]="",AllC3_Data[[#This Row],[Reusable Load Type]]=""),"Empty", HLOOKUP("*",AllC3_Data[[#This Row],[OB Load Type]:[Workflow]],1,FALSE))</f>
        <v>BANAB</v>
      </c>
      <c r="S2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81" spans="1:21" x14ac:dyDescent="0.25">
      <c r="A281" s="567" t="s">
        <v>9130</v>
      </c>
      <c r="B281" s="568"/>
      <c r="C281" s="568"/>
      <c r="D281" s="569" t="s">
        <v>496</v>
      </c>
      <c r="E281" s="569" t="s">
        <v>1660</v>
      </c>
      <c r="F281" s="569">
        <v>3</v>
      </c>
      <c r="G281" s="568" t="s">
        <v>1568</v>
      </c>
      <c r="H281" s="568"/>
      <c r="I281" s="570" t="s">
        <v>9131</v>
      </c>
      <c r="J281" s="568" t="s">
        <v>8212</v>
      </c>
      <c r="K281" s="571" t="s">
        <v>8589</v>
      </c>
      <c r="L281" s="568" t="s">
        <v>8751</v>
      </c>
      <c r="M281" s="572"/>
      <c r="N281" s="570" t="s">
        <v>8409</v>
      </c>
      <c r="O281" s="303" t="str">
        <f>IF(AllC3_Data[[#This Row],[Door/Yard Number]]=3,"Yard","Door")</f>
        <v>Yard</v>
      </c>
      <c r="P281" s="33">
        <f t="shared" si="8"/>
        <v>625.10000000009313</v>
      </c>
      <c r="Q281" s="3" t="str">
        <f t="shared" si="9"/>
        <v>01/16/2022 12:54 PM</v>
      </c>
      <c r="R281" s="573" t="str">
        <f>IF(AND(AllC3_Data[[#This Row],[Workflow]]="Vendor Trailer",AllC3_Data[[#This Row],[OB Load Type]]="",AllC3_Data[[#This Row],[IB Load Type]]="",AllC3_Data[[#This Row],[Reusable Load Type]]=""),"Empty", HLOOKUP("*",AllC3_Data[[#This Row],[OB Load Type]:[Workflow]],1,FALSE))</f>
        <v>RSAL</v>
      </c>
      <c r="S2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 spans="1:21" x14ac:dyDescent="0.25">
      <c r="A282" s="567" t="s">
        <v>9132</v>
      </c>
      <c r="B282" s="568"/>
      <c r="C282" s="568"/>
      <c r="D282" s="569" t="s">
        <v>228</v>
      </c>
      <c r="E282" s="569" t="s">
        <v>8430</v>
      </c>
      <c r="F282" s="569">
        <v>3</v>
      </c>
      <c r="G282" s="568" t="s">
        <v>1179</v>
      </c>
      <c r="H282" s="568"/>
      <c r="I282" s="570" t="s">
        <v>9133</v>
      </c>
      <c r="J282" s="568" t="s">
        <v>647</v>
      </c>
      <c r="K282" s="571" t="s">
        <v>8401</v>
      </c>
      <c r="L282" s="568" t="s">
        <v>8751</v>
      </c>
      <c r="M282" s="572"/>
      <c r="N282" s="570" t="s">
        <v>8409</v>
      </c>
      <c r="O282" s="303" t="str">
        <f>IF(AllC3_Data[[#This Row],[Door/Yard Number]]=3,"Yard","Door")</f>
        <v>Yard</v>
      </c>
      <c r="P282" s="33">
        <f t="shared" si="8"/>
        <v>616.93333333334886</v>
      </c>
      <c r="Q282" s="3" t="str">
        <f t="shared" si="9"/>
        <v>01/16/2022 09:04 PM</v>
      </c>
      <c r="R282" s="573" t="str">
        <f>IF(AND(AllC3_Data[[#This Row],[Workflow]]="Vendor Trailer",AllC3_Data[[#This Row],[OB Load Type]]="",AllC3_Data[[#This Row],[IB Load Type]]="",AllC3_Data[[#This Row],[Reusable Load Type]]=""),"Empty", HLOOKUP("*",AllC3_Data[[#This Row],[OB Load Type]:[Workflow]],1,FALSE))</f>
        <v>RCGB</v>
      </c>
      <c r="S2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 spans="1:21" x14ac:dyDescent="0.25">
      <c r="A283" s="567" t="s">
        <v>9134</v>
      </c>
      <c r="B283" s="568"/>
      <c r="C283" s="568"/>
      <c r="D283" s="569" t="s">
        <v>784</v>
      </c>
      <c r="E283" s="569" t="s">
        <v>882</v>
      </c>
      <c r="F283" s="569">
        <v>3</v>
      </c>
      <c r="G283" s="568" t="s">
        <v>8434</v>
      </c>
      <c r="H283" s="568" t="s">
        <v>9135</v>
      </c>
      <c r="I283" s="570" t="s">
        <v>9136</v>
      </c>
      <c r="J283" s="568" t="s">
        <v>8202</v>
      </c>
      <c r="K283" s="571" t="s">
        <v>8589</v>
      </c>
      <c r="L283" s="568" t="s">
        <v>9107</v>
      </c>
      <c r="M283" s="572"/>
      <c r="N283" s="570" t="s">
        <v>8409</v>
      </c>
      <c r="O283" s="303" t="str">
        <f>IF(AllC3_Data[[#This Row],[Door/Yard Number]]=3,"Yard","Door")</f>
        <v>Yard</v>
      </c>
      <c r="P283" s="33">
        <f t="shared" si="8"/>
        <v>527.20000000001164</v>
      </c>
      <c r="Q283" s="3" t="str">
        <f t="shared" si="9"/>
        <v>01/20/2022 02:48 PM</v>
      </c>
      <c r="R283" s="573" t="str">
        <f>IF(AND(AllC3_Data[[#This Row],[Workflow]]="Vendor Trailer",AllC3_Data[[#This Row],[OB Load Type]]="",AllC3_Data[[#This Row],[IB Load Type]]="",AllC3_Data[[#This Row],[Reusable Load Type]]=""),"Empty", HLOOKUP("*",AllC3_Data[[#This Row],[OB Load Type]:[Workflow]],1,FALSE))</f>
        <v>T227</v>
      </c>
      <c r="S2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 spans="1:21" x14ac:dyDescent="0.25">
      <c r="A284" s="567" t="s">
        <v>9137</v>
      </c>
      <c r="B284" s="568"/>
      <c r="C284" s="568"/>
      <c r="D284" s="569" t="s">
        <v>678</v>
      </c>
      <c r="E284" s="569" t="s">
        <v>8430</v>
      </c>
      <c r="F284" s="569">
        <v>3</v>
      </c>
      <c r="G284" s="568" t="s">
        <v>1568</v>
      </c>
      <c r="H284" s="568"/>
      <c r="I284" s="570" t="s">
        <v>9138</v>
      </c>
      <c r="J284" s="568" t="s">
        <v>8209</v>
      </c>
      <c r="K284" s="571" t="s">
        <v>8401</v>
      </c>
      <c r="L284" s="568" t="s">
        <v>8751</v>
      </c>
      <c r="M284" s="572" t="s">
        <v>9139</v>
      </c>
      <c r="N284" s="570" t="s">
        <v>8409</v>
      </c>
      <c r="O284" s="303" t="str">
        <f>IF(AllC3_Data[[#This Row],[Door/Yard Number]]=3,"Yard","Door")</f>
        <v>Yard</v>
      </c>
      <c r="P284" s="33">
        <f t="shared" si="8"/>
        <v>521.0166666667792</v>
      </c>
      <c r="Q284" s="3" t="str">
        <f t="shared" si="9"/>
        <v>01/20/2022 08:59 PM</v>
      </c>
      <c r="R284" s="573" t="str">
        <f>IF(AND(AllC3_Data[[#This Row],[Workflow]]="Vendor Trailer",AllC3_Data[[#This Row],[OB Load Type]]="",AllC3_Data[[#This Row],[IB Load Type]]="",AllC3_Data[[#This Row],[Reusable Load Type]]=""),"Empty", HLOOKUP("*",AllC3_Data[[#This Row],[OB Load Type]:[Workflow]],1,FALSE))</f>
        <v>MTBK</v>
      </c>
      <c r="S2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 spans="1:21" x14ac:dyDescent="0.25">
      <c r="A285" s="567" t="s">
        <v>9140</v>
      </c>
      <c r="B285" s="568"/>
      <c r="C285" s="568"/>
      <c r="D285" s="569"/>
      <c r="E285" s="569" t="s">
        <v>8461</v>
      </c>
      <c r="F285" s="569">
        <v>3</v>
      </c>
      <c r="G285" s="568" t="s">
        <v>9141</v>
      </c>
      <c r="H285" s="568"/>
      <c r="I285" s="570" t="s">
        <v>9142</v>
      </c>
      <c r="J285" s="568" t="s">
        <v>8202</v>
      </c>
      <c r="K285" s="571" t="s">
        <v>8401</v>
      </c>
      <c r="L285" s="568" t="s">
        <v>9084</v>
      </c>
      <c r="M285" s="572"/>
      <c r="N285" s="570" t="s">
        <v>8409</v>
      </c>
      <c r="O285" s="303" t="str">
        <f>IF(AllC3_Data[[#This Row],[Door/Yard Number]]=3,"Yard","Door")</f>
        <v>Yard</v>
      </c>
      <c r="P285" s="33">
        <f t="shared" si="8"/>
        <v>460.43333333346527</v>
      </c>
      <c r="Q285" s="3" t="str">
        <f t="shared" si="9"/>
        <v>01/23/2022 09:34 AM</v>
      </c>
      <c r="R285" s="573" t="str">
        <f>IF(AND(AllC3_Data[[#This Row],[Workflow]]="Vendor Trailer",AllC3_Data[[#This Row],[OB Load Type]]="",AllC3_Data[[#This Row],[IB Load Type]]="",AllC3_Data[[#This Row],[Reusable Load Type]]=""),"Empty", HLOOKUP("*",AllC3_Data[[#This Row],[OB Load Type]:[Workflow]],1,FALSE))</f>
        <v>Empty</v>
      </c>
      <c r="S2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 spans="1:21" x14ac:dyDescent="0.25">
      <c r="A286" s="567" t="s">
        <v>9143</v>
      </c>
      <c r="B286" s="568"/>
      <c r="C286" s="568"/>
      <c r="D286" s="569" t="s">
        <v>239</v>
      </c>
      <c r="E286" s="569" t="s">
        <v>8430</v>
      </c>
      <c r="F286" s="569">
        <v>3</v>
      </c>
      <c r="G286" s="568" t="s">
        <v>1179</v>
      </c>
      <c r="H286" s="568"/>
      <c r="I286" s="570" t="s">
        <v>9144</v>
      </c>
      <c r="J286" s="568" t="s">
        <v>8208</v>
      </c>
      <c r="K286" s="571" t="s">
        <v>8401</v>
      </c>
      <c r="L286" s="568" t="s">
        <v>8751</v>
      </c>
      <c r="M286" s="572" t="s">
        <v>9144</v>
      </c>
      <c r="N286" s="570" t="s">
        <v>8409</v>
      </c>
      <c r="O286" s="303" t="str">
        <f>IF(AllC3_Data[[#This Row],[Door/Yard Number]]=3,"Yard","Door")</f>
        <v>Yard</v>
      </c>
      <c r="P286" s="33">
        <f t="shared" si="8"/>
        <v>436.75000000011642</v>
      </c>
      <c r="Q286" s="3" t="str">
        <f t="shared" si="9"/>
        <v>01/24/2022 09:15 AM</v>
      </c>
      <c r="R286" s="573" t="str">
        <f>IF(AND(AllC3_Data[[#This Row],[Workflow]]="Vendor Trailer",AllC3_Data[[#This Row],[OB Load Type]]="",AllC3_Data[[#This Row],[IB Load Type]]="",AllC3_Data[[#This Row],[Reusable Load Type]]=""),"Empty", HLOOKUP("*",AllC3_Data[[#This Row],[OB Load Type]:[Workflow]],1,FALSE))</f>
        <v>RRPC</v>
      </c>
      <c r="S2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 spans="1:21" x14ac:dyDescent="0.25">
      <c r="A287" s="567" t="s">
        <v>9145</v>
      </c>
      <c r="B287" s="568"/>
      <c r="C287" s="568"/>
      <c r="D287" s="569"/>
      <c r="E287" s="569" t="s">
        <v>8461</v>
      </c>
      <c r="F287" s="569">
        <v>3</v>
      </c>
      <c r="G287" s="568" t="s">
        <v>8405</v>
      </c>
      <c r="H287" s="568"/>
      <c r="I287" s="570" t="s">
        <v>9146</v>
      </c>
      <c r="J287" s="568" t="s">
        <v>8202</v>
      </c>
      <c r="K287" s="571" t="s">
        <v>8401</v>
      </c>
      <c r="L287" s="568" t="s">
        <v>9107</v>
      </c>
      <c r="M287" s="572"/>
      <c r="N287" s="570" t="s">
        <v>8409</v>
      </c>
      <c r="O287" s="303" t="str">
        <f>IF(AllC3_Data[[#This Row],[Door/Yard Number]]=3,"Yard","Door")</f>
        <v>Yard</v>
      </c>
      <c r="P287" s="33">
        <f t="shared" si="8"/>
        <v>411.8833333334187</v>
      </c>
      <c r="Q287" s="3" t="str">
        <f t="shared" si="9"/>
        <v>01/25/2022 10:07 AM</v>
      </c>
      <c r="R287" s="573" t="str">
        <f>IF(AND(AllC3_Data[[#This Row],[Workflow]]="Vendor Trailer",AllC3_Data[[#This Row],[OB Load Type]]="",AllC3_Data[[#This Row],[IB Load Type]]="",AllC3_Data[[#This Row],[Reusable Load Type]]=""),"Empty", HLOOKUP("*",AllC3_Data[[#This Row],[OB Load Type]:[Workflow]],1,FALSE))</f>
        <v>Empty</v>
      </c>
      <c r="S2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 spans="1:21" x14ac:dyDescent="0.25">
      <c r="A288" s="567" t="s">
        <v>9147</v>
      </c>
      <c r="B288" s="568"/>
      <c r="C288" s="568"/>
      <c r="D288" s="569"/>
      <c r="E288" s="569" t="s">
        <v>8461</v>
      </c>
      <c r="F288" s="569">
        <v>3</v>
      </c>
      <c r="G288" s="568" t="s">
        <v>9148</v>
      </c>
      <c r="H288" s="568"/>
      <c r="I288" s="570" t="s">
        <v>9149</v>
      </c>
      <c r="J288" s="568" t="s">
        <v>8202</v>
      </c>
      <c r="K288" s="571" t="s">
        <v>8401</v>
      </c>
      <c r="L288" s="568" t="s">
        <v>9084</v>
      </c>
      <c r="M288" s="572"/>
      <c r="N288" s="570" t="s">
        <v>8409</v>
      </c>
      <c r="O288" s="303" t="str">
        <f>IF(AllC3_Data[[#This Row],[Door/Yard Number]]=3,"Yard","Door")</f>
        <v>Yard</v>
      </c>
      <c r="P288" s="33">
        <f t="shared" si="8"/>
        <v>390.81666666670935</v>
      </c>
      <c r="Q288" s="3" t="str">
        <f t="shared" si="9"/>
        <v>01/26/2022 07:11 AM</v>
      </c>
      <c r="R288" s="573" t="str">
        <f>IF(AND(AllC3_Data[[#This Row],[Workflow]]="Vendor Trailer",AllC3_Data[[#This Row],[OB Load Type]]="",AllC3_Data[[#This Row],[IB Load Type]]="",AllC3_Data[[#This Row],[Reusable Load Type]]=""),"Empty", HLOOKUP("*",AllC3_Data[[#This Row],[OB Load Type]:[Workflow]],1,FALSE))</f>
        <v>Empty</v>
      </c>
      <c r="S2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 spans="1:21" x14ac:dyDescent="0.25">
      <c r="A289" s="567" t="s">
        <v>9150</v>
      </c>
      <c r="B289" s="568"/>
      <c r="C289" s="568"/>
      <c r="D289" s="569"/>
      <c r="E289" s="569" t="s">
        <v>8461</v>
      </c>
      <c r="F289" s="569">
        <v>3</v>
      </c>
      <c r="G289" s="568" t="s">
        <v>9151</v>
      </c>
      <c r="H289" s="568"/>
      <c r="I289" s="570" t="s">
        <v>9152</v>
      </c>
      <c r="J289" s="568" t="s">
        <v>8202</v>
      </c>
      <c r="K289" s="571" t="s">
        <v>8589</v>
      </c>
      <c r="L289" s="568" t="s">
        <v>9084</v>
      </c>
      <c r="M289" s="572"/>
      <c r="N289" s="570" t="s">
        <v>8409</v>
      </c>
      <c r="O289" s="303" t="str">
        <f>IF(AllC3_Data[[#This Row],[Door/Yard Number]]=3,"Yard","Door")</f>
        <v>Yard</v>
      </c>
      <c r="P289" s="33">
        <f t="shared" si="8"/>
        <v>385.78333333338378</v>
      </c>
      <c r="Q289" s="3" t="str">
        <f t="shared" si="9"/>
        <v>01/26/2022 12:13 PM</v>
      </c>
      <c r="R289" s="573" t="str">
        <f>IF(AND(AllC3_Data[[#This Row],[Workflow]]="Vendor Trailer",AllC3_Data[[#This Row],[OB Load Type]]="",AllC3_Data[[#This Row],[IB Load Type]]="",AllC3_Data[[#This Row],[Reusable Load Type]]=""),"Empty", HLOOKUP("*",AllC3_Data[[#This Row],[OB Load Type]:[Workflow]],1,FALSE))</f>
        <v>Empty</v>
      </c>
      <c r="S2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 spans="1:21" x14ac:dyDescent="0.25">
      <c r="A290" s="567" t="s">
        <v>9153</v>
      </c>
      <c r="B290" s="568"/>
      <c r="C290" s="568"/>
      <c r="D290" s="569"/>
      <c r="E290" s="569" t="s">
        <v>8461</v>
      </c>
      <c r="F290" s="569">
        <v>3</v>
      </c>
      <c r="G290" s="568" t="s">
        <v>8434</v>
      </c>
      <c r="H290" s="568"/>
      <c r="I290" s="570" t="s">
        <v>9154</v>
      </c>
      <c r="J290" s="568" t="s">
        <v>8202</v>
      </c>
      <c r="K290" s="571" t="s">
        <v>8589</v>
      </c>
      <c r="L290" s="568" t="s">
        <v>9107</v>
      </c>
      <c r="M290" s="572"/>
      <c r="N290" s="570" t="s">
        <v>8409</v>
      </c>
      <c r="O290" s="303" t="str">
        <f>IF(AllC3_Data[[#This Row],[Door/Yard Number]]=3,"Yard","Door")</f>
        <v>Yard</v>
      </c>
      <c r="P290" s="33">
        <f t="shared" si="8"/>
        <v>382.85000000009313</v>
      </c>
      <c r="Q290" s="3" t="str">
        <f t="shared" si="9"/>
        <v>01/26/2022 03:09 PM</v>
      </c>
      <c r="R290" s="573" t="str">
        <f>IF(AND(AllC3_Data[[#This Row],[Workflow]]="Vendor Trailer",AllC3_Data[[#This Row],[OB Load Type]]="",AllC3_Data[[#This Row],[IB Load Type]]="",AllC3_Data[[#This Row],[Reusable Load Type]]=""),"Empty", HLOOKUP("*",AllC3_Data[[#This Row],[OB Load Type]:[Workflow]],1,FALSE))</f>
        <v>Empty</v>
      </c>
      <c r="S2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 spans="1:21" x14ac:dyDescent="0.25">
      <c r="A291" s="567" t="s">
        <v>9155</v>
      </c>
      <c r="B291" s="568"/>
      <c r="C291" s="568"/>
      <c r="D291" s="569"/>
      <c r="E291" s="569" t="s">
        <v>8461</v>
      </c>
      <c r="F291" s="569">
        <v>3</v>
      </c>
      <c r="G291" s="568" t="s">
        <v>1215</v>
      </c>
      <c r="H291" s="568"/>
      <c r="I291" s="570" t="s">
        <v>9156</v>
      </c>
      <c r="J291" s="568" t="s">
        <v>8202</v>
      </c>
      <c r="K291" s="571" t="s">
        <v>8401</v>
      </c>
      <c r="L291" s="568" t="s">
        <v>9107</v>
      </c>
      <c r="M291" s="572"/>
      <c r="N291" s="570" t="s">
        <v>8409</v>
      </c>
      <c r="O291" s="303" t="str">
        <f>IF(AllC3_Data[[#This Row],[Door/Yard Number]]=3,"Yard","Door")</f>
        <v>Yard</v>
      </c>
      <c r="P291" s="33">
        <f t="shared" si="8"/>
        <v>345.20000000012806</v>
      </c>
      <c r="Q291" s="3" t="str">
        <f t="shared" si="9"/>
        <v>01/28/2022 04:48 AM</v>
      </c>
      <c r="R291" s="573" t="str">
        <f>IF(AND(AllC3_Data[[#This Row],[Workflow]]="Vendor Trailer",AllC3_Data[[#This Row],[OB Load Type]]="",AllC3_Data[[#This Row],[IB Load Type]]="",AllC3_Data[[#This Row],[Reusable Load Type]]=""),"Empty", HLOOKUP("*",AllC3_Data[[#This Row],[OB Load Type]:[Workflow]],1,FALSE))</f>
        <v>Empty</v>
      </c>
      <c r="S2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 spans="1:21" x14ac:dyDescent="0.25">
      <c r="A292" s="567" t="s">
        <v>9157</v>
      </c>
      <c r="B292" s="568"/>
      <c r="C292" s="568"/>
      <c r="D292" s="569" t="s">
        <v>481</v>
      </c>
      <c r="E292" s="569" t="s">
        <v>8430</v>
      </c>
      <c r="F292" s="569">
        <v>3</v>
      </c>
      <c r="G292" s="568" t="s">
        <v>9158</v>
      </c>
      <c r="H292" s="568"/>
      <c r="I292" s="570" t="s">
        <v>9159</v>
      </c>
      <c r="J292" s="568" t="s">
        <v>8202</v>
      </c>
      <c r="K292" s="571" t="s">
        <v>8401</v>
      </c>
      <c r="L292" s="568" t="s">
        <v>9107</v>
      </c>
      <c r="M292" s="572" t="s">
        <v>9159</v>
      </c>
      <c r="N292" s="570" t="s">
        <v>8409</v>
      </c>
      <c r="O292" s="303" t="str">
        <f>IF(AllC3_Data[[#This Row],[Door/Yard Number]]=3,"Yard","Door")</f>
        <v>Yard</v>
      </c>
      <c r="P292" s="33">
        <f t="shared" si="8"/>
        <v>317.81666666676756</v>
      </c>
      <c r="Q292" s="3" t="str">
        <f t="shared" si="9"/>
        <v>01/29/2022 08:11 AM</v>
      </c>
      <c r="R292" s="573" t="str">
        <f>IF(AND(AllC3_Data[[#This Row],[Workflow]]="Vendor Trailer",AllC3_Data[[#This Row],[OB Load Type]]="",AllC3_Data[[#This Row],[IB Load Type]]="",AllC3_Data[[#This Row],[Reusable Load Type]]=""),"Empty", HLOOKUP("*",AllC3_Data[[#This Row],[OB Load Type]:[Workflow]],1,FALSE))</f>
        <v>RBTN</v>
      </c>
      <c r="S2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 spans="1:21" x14ac:dyDescent="0.25">
      <c r="A293" s="567" t="s">
        <v>9160</v>
      </c>
      <c r="B293" s="568"/>
      <c r="C293" s="568"/>
      <c r="D293" s="569" t="s">
        <v>9011</v>
      </c>
      <c r="E293" s="569" t="s">
        <v>8430</v>
      </c>
      <c r="F293" s="569">
        <v>3</v>
      </c>
      <c r="G293" s="568" t="s">
        <v>1568</v>
      </c>
      <c r="H293" s="568"/>
      <c r="I293" s="570" t="s">
        <v>9161</v>
      </c>
      <c r="J293" s="568" t="s">
        <v>8212</v>
      </c>
      <c r="K293" s="571" t="s">
        <v>8401</v>
      </c>
      <c r="L293" s="568" t="s">
        <v>9103</v>
      </c>
      <c r="M293" s="572" t="s">
        <v>9162</v>
      </c>
      <c r="N293" s="570" t="s">
        <v>8409</v>
      </c>
      <c r="O293" s="303" t="str">
        <f>IF(AllC3_Data[[#This Row],[Door/Yard Number]]=3,"Yard","Door")</f>
        <v>Yard</v>
      </c>
      <c r="P293" s="33">
        <f t="shared" si="8"/>
        <v>300.06666666670935</v>
      </c>
      <c r="Q293" s="3" t="str">
        <f t="shared" si="9"/>
        <v>01/30/2022 01:56 AM</v>
      </c>
      <c r="R293" s="573" t="str">
        <f>IF(AND(AllC3_Data[[#This Row],[Workflow]]="Vendor Trailer",AllC3_Data[[#This Row],[OB Load Type]]="",AllC3_Data[[#This Row],[IB Load Type]]="",AllC3_Data[[#This Row],[Reusable Load Type]]=""),"Empty", HLOOKUP("*",AllC3_Data[[#This Row],[OB Load Type]:[Workflow]],1,FALSE))</f>
        <v>OTED</v>
      </c>
      <c r="S2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94" spans="1:21" x14ac:dyDescent="0.25">
      <c r="A294" s="567" t="s">
        <v>9163</v>
      </c>
      <c r="B294" s="568"/>
      <c r="C294" s="568"/>
      <c r="D294" s="569" t="s">
        <v>496</v>
      </c>
      <c r="E294" s="569" t="s">
        <v>1660</v>
      </c>
      <c r="F294" s="569">
        <v>3</v>
      </c>
      <c r="G294" s="568" t="s">
        <v>1568</v>
      </c>
      <c r="H294" s="568"/>
      <c r="I294" s="570" t="s">
        <v>9164</v>
      </c>
      <c r="J294" s="568" t="s">
        <v>8212</v>
      </c>
      <c r="K294" s="571" t="s">
        <v>8401</v>
      </c>
      <c r="L294" s="568" t="s">
        <v>9087</v>
      </c>
      <c r="M294" s="572"/>
      <c r="N294" s="570" t="s">
        <v>8409</v>
      </c>
      <c r="O294" s="303" t="str">
        <f>IF(AllC3_Data[[#This Row],[Door/Yard Number]]=3,"Yard","Door")</f>
        <v>Yard</v>
      </c>
      <c r="P294" s="33">
        <f t="shared" si="8"/>
        <v>266.7666666667792</v>
      </c>
      <c r="Q294" s="3" t="str">
        <f t="shared" si="9"/>
        <v>01/31/2022 11:14 AM</v>
      </c>
      <c r="R294" s="573" t="str">
        <f>IF(AND(AllC3_Data[[#This Row],[Workflow]]="Vendor Trailer",AllC3_Data[[#This Row],[OB Load Type]]="",AllC3_Data[[#This Row],[IB Load Type]]="",AllC3_Data[[#This Row],[Reusable Load Type]]=""),"Empty", HLOOKUP("*",AllC3_Data[[#This Row],[OB Load Type]:[Workflow]],1,FALSE))</f>
        <v>RSAL</v>
      </c>
      <c r="S2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 spans="1:21" x14ac:dyDescent="0.25">
      <c r="A295" s="567" t="s">
        <v>9165</v>
      </c>
      <c r="B295" s="568"/>
      <c r="C295" s="568"/>
      <c r="D295" s="569" t="s">
        <v>482</v>
      </c>
      <c r="E295" s="569" t="s">
        <v>882</v>
      </c>
      <c r="F295" s="569">
        <v>3</v>
      </c>
      <c r="G295" s="568" t="s">
        <v>1179</v>
      </c>
      <c r="H295" s="568"/>
      <c r="I295" s="570" t="s">
        <v>9166</v>
      </c>
      <c r="J295" s="568" t="s">
        <v>8206</v>
      </c>
      <c r="K295" s="571" t="s">
        <v>8589</v>
      </c>
      <c r="L295" s="568" t="s">
        <v>9107</v>
      </c>
      <c r="M295" s="572"/>
      <c r="N295" s="570" t="s">
        <v>8409</v>
      </c>
      <c r="O295" s="303" t="str">
        <f>IF(AllC3_Data[[#This Row],[Door/Yard Number]]=3,"Yard","Door")</f>
        <v>Yard</v>
      </c>
      <c r="P295" s="33">
        <f t="shared" si="8"/>
        <v>263.60000000009313</v>
      </c>
      <c r="Q295" s="3" t="str">
        <f t="shared" si="9"/>
        <v>01/31/2022 02:24 PM</v>
      </c>
      <c r="R295" s="573" t="str">
        <f>IF(AND(AllC3_Data[[#This Row],[Workflow]]="Vendor Trailer",AllC3_Data[[#This Row],[OB Load Type]]="",AllC3_Data[[#This Row],[IB Load Type]]="",AllC3_Data[[#This Row],[Reusable Load Type]]=""),"Empty", HLOOKUP("*",AllC3_Data[[#This Row],[OB Load Type]:[Workflow]],1,FALSE))</f>
        <v>RECP</v>
      </c>
      <c r="S2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 spans="1:21" x14ac:dyDescent="0.25">
      <c r="A296" s="567" t="s">
        <v>9167</v>
      </c>
      <c r="B296" s="568"/>
      <c r="C296" s="568"/>
      <c r="D296" s="569" t="s">
        <v>9168</v>
      </c>
      <c r="E296" s="569" t="s">
        <v>8430</v>
      </c>
      <c r="F296" s="569">
        <v>3</v>
      </c>
      <c r="G296" s="568" t="s">
        <v>8498</v>
      </c>
      <c r="H296" s="568"/>
      <c r="I296" s="570" t="s">
        <v>9169</v>
      </c>
      <c r="J296" s="568" t="s">
        <v>8202</v>
      </c>
      <c r="K296" s="571" t="s">
        <v>8401</v>
      </c>
      <c r="L296" s="568" t="s">
        <v>9107</v>
      </c>
      <c r="M296" s="572" t="s">
        <v>9170</v>
      </c>
      <c r="N296" s="570" t="s">
        <v>8409</v>
      </c>
      <c r="O296" s="303" t="str">
        <f>IF(AllC3_Data[[#This Row],[Door/Yard Number]]=3,"Yard","Door")</f>
        <v>Yard</v>
      </c>
      <c r="P296" s="33">
        <f t="shared" si="8"/>
        <v>248.18333333346527</v>
      </c>
      <c r="Q296" s="3" t="str">
        <f t="shared" si="9"/>
        <v>02/01/2022 05:49 AM</v>
      </c>
      <c r="R296" s="573" t="str">
        <f>IF(AND(AllC3_Data[[#This Row],[Workflow]]="Vendor Trailer",AllC3_Data[[#This Row],[OB Load Type]]="",AllC3_Data[[#This Row],[IB Load Type]]="",AllC3_Data[[#This Row],[Reusable Load Type]]=""),"Empty", HLOOKUP("*",AllC3_Data[[#This Row],[OB Load Type]:[Workflow]],1,FALSE))</f>
        <v>WOOOD</v>
      </c>
      <c r="S2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 spans="1:21" x14ac:dyDescent="0.25">
      <c r="A297" s="567" t="s">
        <v>9171</v>
      </c>
      <c r="B297" s="568"/>
      <c r="C297" s="568"/>
      <c r="D297" s="569"/>
      <c r="E297" s="569" t="s">
        <v>8461</v>
      </c>
      <c r="F297" s="569">
        <v>3</v>
      </c>
      <c r="G297" s="568" t="s">
        <v>8405</v>
      </c>
      <c r="H297" s="568"/>
      <c r="I297" s="570" t="s">
        <v>9172</v>
      </c>
      <c r="J297" s="568" t="s">
        <v>8202</v>
      </c>
      <c r="K297" s="571" t="s">
        <v>8401</v>
      </c>
      <c r="L297" s="568" t="s">
        <v>9107</v>
      </c>
      <c r="M297" s="572"/>
      <c r="N297" s="570" t="s">
        <v>8409</v>
      </c>
      <c r="O297" s="303" t="str">
        <f>IF(AllC3_Data[[#This Row],[Door/Yard Number]]=3,"Yard","Door")</f>
        <v>Yard</v>
      </c>
      <c r="P297" s="33">
        <f t="shared" si="8"/>
        <v>199.41666666674428</v>
      </c>
      <c r="Q297" s="3" t="str">
        <f t="shared" si="9"/>
        <v>02/03/2022 06:35 AM</v>
      </c>
      <c r="R297" s="573" t="str">
        <f>IF(AND(AllC3_Data[[#This Row],[Workflow]]="Vendor Trailer",AllC3_Data[[#This Row],[OB Load Type]]="",AllC3_Data[[#This Row],[IB Load Type]]="",AllC3_Data[[#This Row],[Reusable Load Type]]=""),"Empty", HLOOKUP("*",AllC3_Data[[#This Row],[OB Load Type]:[Workflow]],1,FALSE))</f>
        <v>Empty</v>
      </c>
      <c r="S2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 spans="1:21" x14ac:dyDescent="0.25">
      <c r="A298" s="567" t="s">
        <v>9173</v>
      </c>
      <c r="B298" s="568"/>
      <c r="C298" s="568"/>
      <c r="D298" s="569"/>
      <c r="E298" s="569" t="s">
        <v>8461</v>
      </c>
      <c r="F298" s="569">
        <v>3</v>
      </c>
      <c r="G298" s="568" t="s">
        <v>1589</v>
      </c>
      <c r="H298" s="568"/>
      <c r="I298" s="570" t="s">
        <v>9174</v>
      </c>
      <c r="J298" s="568" t="s">
        <v>8202</v>
      </c>
      <c r="K298" s="571" t="s">
        <v>8401</v>
      </c>
      <c r="L298" s="568" t="s">
        <v>9107</v>
      </c>
      <c r="M298" s="572"/>
      <c r="N298" s="570" t="s">
        <v>8409</v>
      </c>
      <c r="O298" s="303" t="str">
        <f>IF(AllC3_Data[[#This Row],[Door/Yard Number]]=3,"Yard","Door")</f>
        <v>Yard</v>
      </c>
      <c r="P298" s="33">
        <f t="shared" si="8"/>
        <v>166.70000000012806</v>
      </c>
      <c r="Q298" s="3" t="str">
        <f t="shared" si="9"/>
        <v>02/04/2022 03:18 PM</v>
      </c>
      <c r="R298" s="573" t="str">
        <f>IF(AND(AllC3_Data[[#This Row],[Workflow]]="Vendor Trailer",AllC3_Data[[#This Row],[OB Load Type]]="",AllC3_Data[[#This Row],[IB Load Type]]="",AllC3_Data[[#This Row],[Reusable Load Type]]=""),"Empty", HLOOKUP("*",AllC3_Data[[#This Row],[OB Load Type]:[Workflow]],1,FALSE))</f>
        <v>Empty</v>
      </c>
      <c r="S2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 spans="1:21" x14ac:dyDescent="0.25">
      <c r="A299" s="567" t="s">
        <v>9175</v>
      </c>
      <c r="B299" s="568"/>
      <c r="C299" s="568"/>
      <c r="D299" s="569" t="s">
        <v>9168</v>
      </c>
      <c r="E299" s="569" t="s">
        <v>8430</v>
      </c>
      <c r="F299" s="569">
        <v>3</v>
      </c>
      <c r="G299" s="568" t="s">
        <v>8498</v>
      </c>
      <c r="H299" s="568"/>
      <c r="I299" s="570" t="s">
        <v>9176</v>
      </c>
      <c r="J299" s="568" t="s">
        <v>8202</v>
      </c>
      <c r="K299" s="571" t="s">
        <v>8401</v>
      </c>
      <c r="L299" s="568" t="s">
        <v>9107</v>
      </c>
      <c r="M299" s="572"/>
      <c r="N299" s="570" t="s">
        <v>8409</v>
      </c>
      <c r="O299" s="303" t="str">
        <f>IF(AllC3_Data[[#This Row],[Door/Yard Number]]=3,"Yard","Door")</f>
        <v>Yard</v>
      </c>
      <c r="P299" s="33">
        <f t="shared" si="8"/>
        <v>161.13333333347691</v>
      </c>
      <c r="Q299" s="3" t="str">
        <f t="shared" si="9"/>
        <v>02/04/2022 08:52 PM</v>
      </c>
      <c r="R299" s="573" t="str">
        <f>IF(AND(AllC3_Data[[#This Row],[Workflow]]="Vendor Trailer",AllC3_Data[[#This Row],[OB Load Type]]="",AllC3_Data[[#This Row],[IB Load Type]]="",AllC3_Data[[#This Row],[Reusable Load Type]]=""),"Empty", HLOOKUP("*",AllC3_Data[[#This Row],[OB Load Type]:[Workflow]],1,FALSE))</f>
        <v>WOOOD</v>
      </c>
      <c r="S29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 spans="1:21" x14ac:dyDescent="0.25">
      <c r="A300" s="567" t="s">
        <v>9177</v>
      </c>
      <c r="B300" s="568"/>
      <c r="C300" s="568"/>
      <c r="D300" s="569" t="s">
        <v>180</v>
      </c>
      <c r="E300" s="569" t="s">
        <v>8430</v>
      </c>
      <c r="F300" s="569">
        <v>3</v>
      </c>
      <c r="G300" s="568" t="s">
        <v>1568</v>
      </c>
      <c r="H300" s="568"/>
      <c r="I300" s="570" t="s">
        <v>9178</v>
      </c>
      <c r="J300" s="568" t="s">
        <v>8212</v>
      </c>
      <c r="K300" s="571" t="s">
        <v>8401</v>
      </c>
      <c r="L300" s="568" t="s">
        <v>9087</v>
      </c>
      <c r="M300" s="572" t="s">
        <v>9179</v>
      </c>
      <c r="N300" s="570" t="s">
        <v>8409</v>
      </c>
      <c r="O300" s="303" t="str">
        <f>IF(AllC3_Data[[#This Row],[Door/Yard Number]]=3,"Yard","Door")</f>
        <v>Yard</v>
      </c>
      <c r="P300" s="33">
        <f t="shared" si="8"/>
        <v>153.33333333337214</v>
      </c>
      <c r="Q300" s="3" t="str">
        <f t="shared" si="9"/>
        <v>02/05/2022 04:40 AM</v>
      </c>
      <c r="R300" s="573" t="str">
        <f>IF(AND(AllC3_Data[[#This Row],[Workflow]]="Vendor Trailer",AllC3_Data[[#This Row],[OB Load Type]]="",AllC3_Data[[#This Row],[IB Load Type]]="",AllC3_Data[[#This Row],[Reusable Load Type]]=""),"Empty", HLOOKUP("*",AllC3_Data[[#This Row],[OB Load Type]:[Workflow]],1,FALSE))</f>
        <v>PDCM</v>
      </c>
      <c r="S3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 spans="1:21" x14ac:dyDescent="0.25">
      <c r="A301" s="567" t="s">
        <v>9180</v>
      </c>
      <c r="B301" s="568"/>
      <c r="C301" s="568"/>
      <c r="D301" s="569" t="s">
        <v>469</v>
      </c>
      <c r="E301" s="569" t="s">
        <v>8430</v>
      </c>
      <c r="F301" s="569">
        <v>3</v>
      </c>
      <c r="G301" s="568" t="s">
        <v>1096</v>
      </c>
      <c r="H301" s="568"/>
      <c r="I301" s="570" t="s">
        <v>9181</v>
      </c>
      <c r="J301" s="568" t="s">
        <v>8202</v>
      </c>
      <c r="K301" s="571" t="s">
        <v>8401</v>
      </c>
      <c r="L301" s="568" t="s">
        <v>9107</v>
      </c>
      <c r="M301" s="572"/>
      <c r="N301" s="570" t="s">
        <v>8409</v>
      </c>
      <c r="O301" s="303" t="str">
        <f>IF(AllC3_Data[[#This Row],[Door/Yard Number]]=3,"Yard","Door")</f>
        <v>Yard</v>
      </c>
      <c r="P301" s="33">
        <f t="shared" si="8"/>
        <v>148.03333333338378</v>
      </c>
      <c r="Q301" s="3" t="str">
        <f t="shared" si="9"/>
        <v>02/05/2022 09:58 AM</v>
      </c>
      <c r="R301" s="573" t="str">
        <f>IF(AND(AllC3_Data[[#This Row],[Workflow]]="Vendor Trailer",AllC3_Data[[#This Row],[OB Load Type]]="",AllC3_Data[[#This Row],[IB Load Type]]="",AllC3_Data[[#This Row],[Reusable Load Type]]=""),"Empty", HLOOKUP("*",AllC3_Data[[#This Row],[OB Load Type]:[Workflow]],1,FALSE))</f>
        <v>ORPC</v>
      </c>
      <c r="S3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 spans="1:21" x14ac:dyDescent="0.25">
      <c r="A302" s="567" t="s">
        <v>9182</v>
      </c>
      <c r="B302" s="568"/>
      <c r="C302" s="568"/>
      <c r="D302" s="569"/>
      <c r="E302" s="569" t="s">
        <v>8461</v>
      </c>
      <c r="F302" s="569">
        <v>3</v>
      </c>
      <c r="G302" s="568" t="s">
        <v>9183</v>
      </c>
      <c r="H302" s="568"/>
      <c r="I302" s="570" t="s">
        <v>9184</v>
      </c>
      <c r="J302" s="568" t="s">
        <v>8202</v>
      </c>
      <c r="K302" s="571" t="s">
        <v>8401</v>
      </c>
      <c r="L302" s="568" t="s">
        <v>9107</v>
      </c>
      <c r="M302" s="572"/>
      <c r="N302" s="570" t="s">
        <v>8409</v>
      </c>
      <c r="O302" s="303" t="str">
        <f>IF(AllC3_Data[[#This Row],[Door/Yard Number]]=3,"Yard","Door")</f>
        <v>Yard</v>
      </c>
      <c r="P302" s="33">
        <f t="shared" si="8"/>
        <v>129.50000000005821</v>
      </c>
      <c r="Q302" s="3" t="str">
        <f t="shared" si="9"/>
        <v>02/06/2022 04:30 AM</v>
      </c>
      <c r="R302" s="573" t="str">
        <f>IF(AND(AllC3_Data[[#This Row],[Workflow]]="Vendor Trailer",AllC3_Data[[#This Row],[OB Load Type]]="",AllC3_Data[[#This Row],[IB Load Type]]="",AllC3_Data[[#This Row],[Reusable Load Type]]=""),"Empty", HLOOKUP("*",AllC3_Data[[#This Row],[OB Load Type]:[Workflow]],1,FALSE))</f>
        <v>Empty</v>
      </c>
      <c r="S3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 spans="1:21" x14ac:dyDescent="0.25">
      <c r="A303" s="567" t="s">
        <v>9185</v>
      </c>
      <c r="B303" s="568"/>
      <c r="C303" s="568"/>
      <c r="D303" s="569" t="s">
        <v>228</v>
      </c>
      <c r="E303" s="569" t="s">
        <v>8430</v>
      </c>
      <c r="F303" s="569">
        <v>3</v>
      </c>
      <c r="G303" s="568" t="s">
        <v>1179</v>
      </c>
      <c r="H303" s="568"/>
      <c r="I303" s="570" t="s">
        <v>9186</v>
      </c>
      <c r="J303" s="568" t="s">
        <v>8205</v>
      </c>
      <c r="K303" s="571" t="s">
        <v>8401</v>
      </c>
      <c r="L303" s="568" t="s">
        <v>9087</v>
      </c>
      <c r="M303" s="572" t="s">
        <v>9186</v>
      </c>
      <c r="N303" s="570" t="s">
        <v>8409</v>
      </c>
      <c r="O303" s="303" t="str">
        <f>IF(AllC3_Data[[#This Row],[Door/Yard Number]]=3,"Yard","Door")</f>
        <v>Yard</v>
      </c>
      <c r="P303" s="33">
        <f t="shared" si="8"/>
        <v>126.09999999997672</v>
      </c>
      <c r="Q303" s="3" t="str">
        <f t="shared" si="9"/>
        <v>02/06/2022 07:54 AM</v>
      </c>
      <c r="R303" s="573" t="str">
        <f>IF(AND(AllC3_Data[[#This Row],[Workflow]]="Vendor Trailer",AllC3_Data[[#This Row],[OB Load Type]]="",AllC3_Data[[#This Row],[IB Load Type]]="",AllC3_Data[[#This Row],[Reusable Load Type]]=""),"Empty", HLOOKUP("*",AllC3_Data[[#This Row],[OB Load Type]:[Workflow]],1,FALSE))</f>
        <v>RCGB</v>
      </c>
      <c r="S3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 spans="1:21" x14ac:dyDescent="0.25">
      <c r="A304" s="567" t="s">
        <v>9187</v>
      </c>
      <c r="B304" s="568"/>
      <c r="C304" s="568"/>
      <c r="D304" s="569" t="s">
        <v>490</v>
      </c>
      <c r="E304" s="569" t="s">
        <v>8430</v>
      </c>
      <c r="F304" s="569">
        <v>3</v>
      </c>
      <c r="G304" s="568" t="s">
        <v>9188</v>
      </c>
      <c r="H304" s="568"/>
      <c r="I304" s="570" t="s">
        <v>9189</v>
      </c>
      <c r="J304" s="568" t="s">
        <v>8202</v>
      </c>
      <c r="K304" s="571" t="s">
        <v>8401</v>
      </c>
      <c r="L304" s="568" t="s">
        <v>9107</v>
      </c>
      <c r="M304" s="572"/>
      <c r="N304" s="570" t="s">
        <v>8409</v>
      </c>
      <c r="O304" s="303" t="str">
        <f>IF(AllC3_Data[[#This Row],[Door/Yard Number]]=3,"Yard","Door")</f>
        <v>Yard</v>
      </c>
      <c r="P304" s="33">
        <f t="shared" si="8"/>
        <v>123.98333333339542</v>
      </c>
      <c r="Q304" s="3" t="str">
        <f t="shared" si="9"/>
        <v>02/06/2022 10:01 AM</v>
      </c>
      <c r="R304" s="573" t="str">
        <f>IF(AND(AllC3_Data[[#This Row],[Workflow]]="Vendor Trailer",AllC3_Data[[#This Row],[OB Load Type]]="",AllC3_Data[[#This Row],[IB Load Type]]="",AllC3_Data[[#This Row],[Reusable Load Type]]=""),"Empty", HLOOKUP("*",AllC3_Data[[#This Row],[OB Load Type]:[Workflow]],1,FALSE))</f>
        <v>RLBL</v>
      </c>
      <c r="S3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 spans="1:21" x14ac:dyDescent="0.25">
      <c r="A305" s="567" t="s">
        <v>9190</v>
      </c>
      <c r="B305" s="568"/>
      <c r="C305" s="568"/>
      <c r="D305" s="569"/>
      <c r="E305" s="569" t="s">
        <v>8461</v>
      </c>
      <c r="F305" s="569">
        <v>3</v>
      </c>
      <c r="G305" s="568" t="s">
        <v>1096</v>
      </c>
      <c r="H305" s="568"/>
      <c r="I305" s="570" t="s">
        <v>9191</v>
      </c>
      <c r="J305" s="568" t="s">
        <v>8202</v>
      </c>
      <c r="K305" s="571" t="s">
        <v>8589</v>
      </c>
      <c r="L305" s="568" t="s">
        <v>9107</v>
      </c>
      <c r="M305" s="572"/>
      <c r="N305" s="570" t="s">
        <v>8409</v>
      </c>
      <c r="O305" s="303" t="str">
        <f>IF(AllC3_Data[[#This Row],[Door/Yard Number]]=3,"Yard","Door")</f>
        <v>Yard</v>
      </c>
      <c r="P305" s="33">
        <f t="shared" si="8"/>
        <v>123.58333333331393</v>
      </c>
      <c r="Q305" s="3" t="str">
        <f t="shared" si="9"/>
        <v>02/06/2022 10:25 AM</v>
      </c>
      <c r="R305" s="573" t="str">
        <f>IF(AND(AllC3_Data[[#This Row],[Workflow]]="Vendor Trailer",AllC3_Data[[#This Row],[OB Load Type]]="",AllC3_Data[[#This Row],[IB Load Type]]="",AllC3_Data[[#This Row],[Reusable Load Type]]=""),"Empty", HLOOKUP("*",AllC3_Data[[#This Row],[OB Load Type]:[Workflow]],1,FALSE))</f>
        <v>Empty</v>
      </c>
      <c r="S3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 spans="1:21" x14ac:dyDescent="0.25">
      <c r="A306" s="567" t="s">
        <v>9192</v>
      </c>
      <c r="B306" s="568"/>
      <c r="C306" s="568"/>
      <c r="D306" s="569"/>
      <c r="E306" s="569" t="s">
        <v>8461</v>
      </c>
      <c r="F306" s="569">
        <v>3</v>
      </c>
      <c r="G306" s="568" t="s">
        <v>9193</v>
      </c>
      <c r="H306" s="568"/>
      <c r="I306" s="570" t="s">
        <v>9194</v>
      </c>
      <c r="J306" s="568" t="s">
        <v>8202</v>
      </c>
      <c r="K306" s="571" t="s">
        <v>8589</v>
      </c>
      <c r="L306" s="568" t="s">
        <v>9084</v>
      </c>
      <c r="M306" s="572"/>
      <c r="N306" s="570" t="s">
        <v>8409</v>
      </c>
      <c r="O306" s="303" t="str">
        <f>IF(AllC3_Data[[#This Row],[Door/Yard Number]]=3,"Yard","Door")</f>
        <v>Yard</v>
      </c>
      <c r="P306" s="33">
        <f t="shared" si="8"/>
        <v>123.28333333338378</v>
      </c>
      <c r="Q306" s="3" t="str">
        <f t="shared" si="9"/>
        <v>02/06/2022 10:43 AM</v>
      </c>
      <c r="R306" s="573" t="str">
        <f>IF(AND(AllC3_Data[[#This Row],[Workflow]]="Vendor Trailer",AllC3_Data[[#This Row],[OB Load Type]]="",AllC3_Data[[#This Row],[IB Load Type]]="",AllC3_Data[[#This Row],[Reusable Load Type]]=""),"Empty", HLOOKUP("*",AllC3_Data[[#This Row],[OB Load Type]:[Workflow]],1,FALSE))</f>
        <v>Empty</v>
      </c>
      <c r="S3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 spans="1:21" x14ac:dyDescent="0.25">
      <c r="A307" s="567" t="s">
        <v>9195</v>
      </c>
      <c r="B307" s="568"/>
      <c r="C307" s="568"/>
      <c r="D307" s="569" t="s">
        <v>650</v>
      </c>
      <c r="E307" s="569" t="s">
        <v>8430</v>
      </c>
      <c r="F307" s="569">
        <v>3</v>
      </c>
      <c r="G307" s="568" t="s">
        <v>9151</v>
      </c>
      <c r="H307" s="568"/>
      <c r="I307" s="570" t="s">
        <v>9196</v>
      </c>
      <c r="J307" s="568" t="s">
        <v>8202</v>
      </c>
      <c r="K307" s="571" t="s">
        <v>8401</v>
      </c>
      <c r="L307" s="568" t="s">
        <v>9107</v>
      </c>
      <c r="M307" s="572"/>
      <c r="N307" s="570" t="s">
        <v>8409</v>
      </c>
      <c r="O307" s="303" t="str">
        <f>IF(AllC3_Data[[#This Row],[Door/Yard Number]]=3,"Yard","Door")</f>
        <v>Yard</v>
      </c>
      <c r="P307" s="33">
        <f t="shared" si="8"/>
        <v>122.3833333334187</v>
      </c>
      <c r="Q307" s="3" t="str">
        <f t="shared" si="9"/>
        <v>02/06/2022 11:37 AM</v>
      </c>
      <c r="R307" s="573" t="str">
        <f>IF(AND(AllC3_Data[[#This Row],[Workflow]]="Vendor Trailer",AllC3_Data[[#This Row],[OB Load Type]]="",AllC3_Data[[#This Row],[IB Load Type]]="",AllC3_Data[[#This Row],[Reusable Load Type]]=""),"Empty", HLOOKUP("*",AllC3_Data[[#This Row],[OB Load Type]:[Workflow]],1,FALSE))</f>
        <v>CHEP</v>
      </c>
      <c r="S3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 spans="1:21" x14ac:dyDescent="0.25">
      <c r="A308" s="567" t="s">
        <v>9197</v>
      </c>
      <c r="B308" s="568"/>
      <c r="C308" s="568"/>
      <c r="D308" s="569" t="s">
        <v>650</v>
      </c>
      <c r="E308" s="569" t="s">
        <v>8430</v>
      </c>
      <c r="F308" s="569">
        <v>3</v>
      </c>
      <c r="G308" s="568" t="s">
        <v>9151</v>
      </c>
      <c r="H308" s="568"/>
      <c r="I308" s="570" t="s">
        <v>9198</v>
      </c>
      <c r="J308" s="568" t="s">
        <v>8202</v>
      </c>
      <c r="K308" s="571" t="s">
        <v>8401</v>
      </c>
      <c r="L308" s="568" t="s">
        <v>9107</v>
      </c>
      <c r="M308" s="572"/>
      <c r="N308" s="570" t="s">
        <v>8409</v>
      </c>
      <c r="O308" s="303" t="str">
        <f>IF(AllC3_Data[[#This Row],[Door/Yard Number]]=3,"Yard","Door")</f>
        <v>Yard</v>
      </c>
      <c r="P308" s="33">
        <f t="shared" si="8"/>
        <v>117.98333333339542</v>
      </c>
      <c r="Q308" s="3" t="str">
        <f t="shared" si="9"/>
        <v>02/06/2022 04:01 PM</v>
      </c>
      <c r="R308" s="573" t="str">
        <f>IF(AND(AllC3_Data[[#This Row],[Workflow]]="Vendor Trailer",AllC3_Data[[#This Row],[OB Load Type]]="",AllC3_Data[[#This Row],[IB Load Type]]="",AllC3_Data[[#This Row],[Reusable Load Type]]=""),"Empty", HLOOKUP("*",AllC3_Data[[#This Row],[OB Load Type]:[Workflow]],1,FALSE))</f>
        <v>CHEP</v>
      </c>
      <c r="S3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 spans="1:21" x14ac:dyDescent="0.25">
      <c r="A309" s="567" t="s">
        <v>9199</v>
      </c>
      <c r="B309" s="568"/>
      <c r="C309" s="568"/>
      <c r="D309" s="569" t="s">
        <v>650</v>
      </c>
      <c r="E309" s="569" t="s">
        <v>8430</v>
      </c>
      <c r="F309" s="569">
        <v>3</v>
      </c>
      <c r="G309" s="568" t="s">
        <v>9148</v>
      </c>
      <c r="H309" s="568"/>
      <c r="I309" s="570" t="s">
        <v>9200</v>
      </c>
      <c r="J309" s="568" t="s">
        <v>8202</v>
      </c>
      <c r="K309" s="571" t="s">
        <v>8401</v>
      </c>
      <c r="L309" s="568" t="s">
        <v>9107</v>
      </c>
      <c r="M309" s="572"/>
      <c r="N309" s="570" t="s">
        <v>8409</v>
      </c>
      <c r="O309" s="303" t="str">
        <f>IF(AllC3_Data[[#This Row],[Door/Yard Number]]=3,"Yard","Door")</f>
        <v>Yard</v>
      </c>
      <c r="P309" s="33">
        <f t="shared" si="8"/>
        <v>117.86666666669771</v>
      </c>
      <c r="Q309" s="3" t="str">
        <f t="shared" si="9"/>
        <v>02/06/2022 04:08 PM</v>
      </c>
      <c r="R309" s="573" t="str">
        <f>IF(AND(AllC3_Data[[#This Row],[Workflow]]="Vendor Trailer",AllC3_Data[[#This Row],[OB Load Type]]="",AllC3_Data[[#This Row],[IB Load Type]]="",AllC3_Data[[#This Row],[Reusable Load Type]]=""),"Empty", HLOOKUP("*",AllC3_Data[[#This Row],[OB Load Type]:[Workflow]],1,FALSE))</f>
        <v>CHEP</v>
      </c>
      <c r="S3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 spans="1:21" x14ac:dyDescent="0.25">
      <c r="A310" s="567" t="s">
        <v>9201</v>
      </c>
      <c r="B310" s="568"/>
      <c r="C310" s="568"/>
      <c r="D310" s="569"/>
      <c r="E310" s="569" t="s">
        <v>8461</v>
      </c>
      <c r="F310" s="569">
        <v>3</v>
      </c>
      <c r="G310" s="568" t="s">
        <v>1096</v>
      </c>
      <c r="H310" s="568"/>
      <c r="I310" s="570" t="s">
        <v>9202</v>
      </c>
      <c r="J310" s="568" t="s">
        <v>8202</v>
      </c>
      <c r="K310" s="571" t="s">
        <v>8401</v>
      </c>
      <c r="L310" s="568" t="s">
        <v>9084</v>
      </c>
      <c r="M310" s="572"/>
      <c r="N310" s="570" t="s">
        <v>8409</v>
      </c>
      <c r="O310" s="303" t="str">
        <f>IF(AllC3_Data[[#This Row],[Door/Yard Number]]=3,"Yard","Door")</f>
        <v>Yard</v>
      </c>
      <c r="P310" s="33">
        <f t="shared" si="8"/>
        <v>100.70000000012806</v>
      </c>
      <c r="Q310" s="3" t="str">
        <f t="shared" si="9"/>
        <v>02/07/2022 09:18 AM</v>
      </c>
      <c r="R310" s="573" t="str">
        <f>IF(AND(AllC3_Data[[#This Row],[Workflow]]="Vendor Trailer",AllC3_Data[[#This Row],[OB Load Type]]="",AllC3_Data[[#This Row],[IB Load Type]]="",AllC3_Data[[#This Row],[Reusable Load Type]]=""),"Empty", HLOOKUP("*",AllC3_Data[[#This Row],[OB Load Type]:[Workflow]],1,FALSE))</f>
        <v>Empty</v>
      </c>
      <c r="S3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 spans="1:21" x14ac:dyDescent="0.25">
      <c r="A311" s="567" t="s">
        <v>9203</v>
      </c>
      <c r="B311" s="568"/>
      <c r="C311" s="568"/>
      <c r="D311" s="569" t="s">
        <v>553</v>
      </c>
      <c r="E311" s="569" t="s">
        <v>8430</v>
      </c>
      <c r="F311" s="569">
        <v>3</v>
      </c>
      <c r="G311" s="568" t="s">
        <v>1568</v>
      </c>
      <c r="H311" s="568"/>
      <c r="I311" s="570" t="s">
        <v>9204</v>
      </c>
      <c r="J311" s="568" t="s">
        <v>8209</v>
      </c>
      <c r="K311" s="571" t="s">
        <v>8401</v>
      </c>
      <c r="L311" s="568" t="s">
        <v>9084</v>
      </c>
      <c r="M311" s="572" t="s">
        <v>9205</v>
      </c>
      <c r="N311" s="570" t="s">
        <v>8409</v>
      </c>
      <c r="O311" s="303" t="str">
        <f>IF(AllC3_Data[[#This Row],[Door/Yard Number]]=3,"Yard","Door")</f>
        <v>Yard</v>
      </c>
      <c r="P311" s="33">
        <f t="shared" si="8"/>
        <v>99.28333333338378</v>
      </c>
      <c r="Q311" s="3" t="str">
        <f t="shared" si="9"/>
        <v>02/07/2022 10:43 AM</v>
      </c>
      <c r="R311" s="573" t="str">
        <f>IF(AND(AllC3_Data[[#This Row],[Workflow]]="Vendor Trailer",AllC3_Data[[#This Row],[OB Load Type]]="",AllC3_Data[[#This Row],[IB Load Type]]="",AllC3_Data[[#This Row],[Reusable Load Type]]=""),"Empty", HLOOKUP("*",AllC3_Data[[#This Row],[OB Load Type]:[Workflow]],1,FALSE))</f>
        <v>PPDCQS</v>
      </c>
      <c r="S3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3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 spans="1:21" x14ac:dyDescent="0.25">
      <c r="A312" s="567" t="s">
        <v>9206</v>
      </c>
      <c r="B312" s="568"/>
      <c r="C312" s="568"/>
      <c r="D312" s="569" t="s">
        <v>5270</v>
      </c>
      <c r="E312" s="569" t="s">
        <v>8430</v>
      </c>
      <c r="F312" s="569">
        <v>3</v>
      </c>
      <c r="G312" s="568" t="s">
        <v>8936</v>
      </c>
      <c r="H312" s="568"/>
      <c r="I312" s="570" t="s">
        <v>9207</v>
      </c>
      <c r="J312" s="568" t="s">
        <v>8202</v>
      </c>
      <c r="K312" s="571" t="s">
        <v>8401</v>
      </c>
      <c r="L312" s="568" t="s">
        <v>9084</v>
      </c>
      <c r="M312" s="572"/>
      <c r="N312" s="570" t="s">
        <v>8409</v>
      </c>
      <c r="O312" s="303" t="str">
        <f>IF(AllC3_Data[[#This Row],[Door/Yard Number]]=3,"Yard","Door")</f>
        <v>Yard</v>
      </c>
      <c r="P312" s="33">
        <f t="shared" si="8"/>
        <v>98.25</v>
      </c>
      <c r="Q312" s="3" t="str">
        <f t="shared" si="9"/>
        <v>02/07/2022 11:45 AM</v>
      </c>
      <c r="R312" s="573" t="str">
        <f>IF(AND(AllC3_Data[[#This Row],[Workflow]]="Vendor Trailer",AllC3_Data[[#This Row],[OB Load Type]]="",AllC3_Data[[#This Row],[IB Load Type]]="",AllC3_Data[[#This Row],[Reusable Load Type]]=""),"Empty", HLOOKUP("*",AllC3_Data[[#This Row],[OB Load Type]:[Workflow]],1,FALSE))</f>
        <v>FEED</v>
      </c>
      <c r="S3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 spans="1:21" x14ac:dyDescent="0.25">
      <c r="A313" s="567" t="s">
        <v>9208</v>
      </c>
      <c r="B313" s="568"/>
      <c r="C313" s="568"/>
      <c r="D313" s="569"/>
      <c r="E313" s="569" t="s">
        <v>8461</v>
      </c>
      <c r="F313" s="569">
        <v>3</v>
      </c>
      <c r="G313" s="568" t="s">
        <v>1096</v>
      </c>
      <c r="H313" s="568"/>
      <c r="I313" s="570" t="s">
        <v>9209</v>
      </c>
      <c r="J313" s="568" t="s">
        <v>8202</v>
      </c>
      <c r="K313" s="571" t="s">
        <v>8401</v>
      </c>
      <c r="L313" s="568" t="s">
        <v>9084</v>
      </c>
      <c r="M313" s="572"/>
      <c r="N313" s="570" t="s">
        <v>8409</v>
      </c>
      <c r="O313" s="303" t="str">
        <f>IF(AllC3_Data[[#This Row],[Door/Yard Number]]=3,"Yard","Door")</f>
        <v>Yard</v>
      </c>
      <c r="P313" s="33">
        <f t="shared" si="8"/>
        <v>96.583333333313931</v>
      </c>
      <c r="Q313" s="3" t="str">
        <f t="shared" si="9"/>
        <v>02/07/2022 01:25 PM</v>
      </c>
      <c r="R313" s="573" t="str">
        <f>IF(AND(AllC3_Data[[#This Row],[Workflow]]="Vendor Trailer",AllC3_Data[[#This Row],[OB Load Type]]="",AllC3_Data[[#This Row],[IB Load Type]]="",AllC3_Data[[#This Row],[Reusable Load Type]]=""),"Empty", HLOOKUP("*",AllC3_Data[[#This Row],[OB Load Type]:[Workflow]],1,FALSE))</f>
        <v>Empty</v>
      </c>
      <c r="S3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 spans="1:21" x14ac:dyDescent="0.25">
      <c r="A314" s="567" t="s">
        <v>9210</v>
      </c>
      <c r="B314" s="568"/>
      <c r="C314" s="568"/>
      <c r="D314" s="569"/>
      <c r="E314" s="569" t="s">
        <v>8461</v>
      </c>
      <c r="F314" s="569">
        <v>3</v>
      </c>
      <c r="G314" s="568" t="s">
        <v>1096</v>
      </c>
      <c r="H314" s="568"/>
      <c r="I314" s="570" t="s">
        <v>9211</v>
      </c>
      <c r="J314" s="568" t="s">
        <v>8202</v>
      </c>
      <c r="K314" s="571" t="s">
        <v>8401</v>
      </c>
      <c r="L314" s="568" t="s">
        <v>9107</v>
      </c>
      <c r="M314" s="572"/>
      <c r="N314" s="570" t="s">
        <v>8409</v>
      </c>
      <c r="O314" s="303" t="str">
        <f>IF(AllC3_Data[[#This Row],[Door/Yard Number]]=3,"Yard","Door")</f>
        <v>Yard</v>
      </c>
      <c r="P314" s="33">
        <f t="shared" si="8"/>
        <v>94.516666666720994</v>
      </c>
      <c r="Q314" s="3" t="str">
        <f t="shared" si="9"/>
        <v>02/07/2022 03:29 PM</v>
      </c>
      <c r="R314" s="573" t="str">
        <f>IF(AND(AllC3_Data[[#This Row],[Workflow]]="Vendor Trailer",AllC3_Data[[#This Row],[OB Load Type]]="",AllC3_Data[[#This Row],[IB Load Type]]="",AllC3_Data[[#This Row],[Reusable Load Type]]=""),"Empty", HLOOKUP("*",AllC3_Data[[#This Row],[OB Load Type]:[Workflow]],1,FALSE))</f>
        <v>Empty</v>
      </c>
      <c r="S3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 spans="1:21" x14ac:dyDescent="0.25">
      <c r="A315" s="567" t="s">
        <v>9212</v>
      </c>
      <c r="B315" s="568"/>
      <c r="C315" s="568"/>
      <c r="D315" s="569" t="s">
        <v>650</v>
      </c>
      <c r="E315" s="569" t="s">
        <v>8430</v>
      </c>
      <c r="F315" s="569">
        <v>3</v>
      </c>
      <c r="G315" s="568" t="s">
        <v>1215</v>
      </c>
      <c r="H315" s="568"/>
      <c r="I315" s="570" t="s">
        <v>9213</v>
      </c>
      <c r="J315" s="568" t="s">
        <v>8202</v>
      </c>
      <c r="K315" s="571" t="s">
        <v>8401</v>
      </c>
      <c r="L315" s="568" t="s">
        <v>9084</v>
      </c>
      <c r="M315" s="572"/>
      <c r="N315" s="570" t="s">
        <v>8409</v>
      </c>
      <c r="O315" s="303" t="str">
        <f>IF(AllC3_Data[[#This Row],[Door/Yard Number]]=3,"Yard","Door")</f>
        <v>Yard</v>
      </c>
      <c r="P315" s="33">
        <f t="shared" si="8"/>
        <v>89.850000000034925</v>
      </c>
      <c r="Q315" s="3" t="str">
        <f t="shared" si="9"/>
        <v>02/07/2022 08:09 PM</v>
      </c>
      <c r="R315" s="573" t="str">
        <f>IF(AND(AllC3_Data[[#This Row],[Workflow]]="Vendor Trailer",AllC3_Data[[#This Row],[OB Load Type]]="",AllC3_Data[[#This Row],[IB Load Type]]="",AllC3_Data[[#This Row],[Reusable Load Type]]=""),"Empty", HLOOKUP("*",AllC3_Data[[#This Row],[OB Load Type]:[Workflow]],1,FALSE))</f>
        <v>CHEP</v>
      </c>
      <c r="S3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 spans="1:21" x14ac:dyDescent="0.25">
      <c r="A316" s="567" t="s">
        <v>9214</v>
      </c>
      <c r="B316" s="568"/>
      <c r="C316" s="568"/>
      <c r="D316" s="569" t="s">
        <v>650</v>
      </c>
      <c r="E316" s="569" t="s">
        <v>8430</v>
      </c>
      <c r="F316" s="569">
        <v>3</v>
      </c>
      <c r="G316" s="568" t="s">
        <v>9151</v>
      </c>
      <c r="H316" s="568"/>
      <c r="I316" s="570" t="s">
        <v>9215</v>
      </c>
      <c r="J316" s="568" t="s">
        <v>8202</v>
      </c>
      <c r="K316" s="571" t="s">
        <v>8401</v>
      </c>
      <c r="L316" s="568" t="s">
        <v>9107</v>
      </c>
      <c r="M316" s="572"/>
      <c r="N316" s="570" t="s">
        <v>8409</v>
      </c>
      <c r="O316" s="303" t="str">
        <f>IF(AllC3_Data[[#This Row],[Door/Yard Number]]=3,"Yard","Door")</f>
        <v>Yard</v>
      </c>
      <c r="P316" s="33">
        <f t="shared" si="8"/>
        <v>84.916666666686069</v>
      </c>
      <c r="Q316" s="3" t="str">
        <f t="shared" si="9"/>
        <v>02/08/2022 01:05 AM</v>
      </c>
      <c r="R316" s="573" t="str">
        <f>IF(AND(AllC3_Data[[#This Row],[Workflow]]="Vendor Trailer",AllC3_Data[[#This Row],[OB Load Type]]="",AllC3_Data[[#This Row],[IB Load Type]]="",AllC3_Data[[#This Row],[Reusable Load Type]]=""),"Empty", HLOOKUP("*",AllC3_Data[[#This Row],[OB Load Type]:[Workflow]],1,FALSE))</f>
        <v>CHEP</v>
      </c>
      <c r="S3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 spans="1:21" x14ac:dyDescent="0.25">
      <c r="A317" s="567" t="s">
        <v>9216</v>
      </c>
      <c r="B317" s="568"/>
      <c r="C317" s="568"/>
      <c r="D317" s="569"/>
      <c r="E317" s="569" t="s">
        <v>1657</v>
      </c>
      <c r="F317" s="569">
        <v>3</v>
      </c>
      <c r="G317" s="568" t="s">
        <v>9217</v>
      </c>
      <c r="H317" s="568"/>
      <c r="I317" s="570" t="s">
        <v>9218</v>
      </c>
      <c r="J317" s="568" t="s">
        <v>8202</v>
      </c>
      <c r="K317" s="571" t="s">
        <v>8401</v>
      </c>
      <c r="L317" s="568" t="s">
        <v>9107</v>
      </c>
      <c r="M317" s="572"/>
      <c r="N317" s="570" t="s">
        <v>8409</v>
      </c>
      <c r="O317" s="303" t="str">
        <f>IF(AllC3_Data[[#This Row],[Door/Yard Number]]=3,"Yard","Door")</f>
        <v>Yard</v>
      </c>
      <c r="P317" s="33">
        <f t="shared" si="8"/>
        <v>83.750000000058208</v>
      </c>
      <c r="Q317" s="3" t="str">
        <f t="shared" si="9"/>
        <v>02/08/2022 02:15 AM</v>
      </c>
      <c r="R317" s="573" t="str">
        <f>IF(AND(AllC3_Data[[#This Row],[Workflow]]="Vendor Trailer",AllC3_Data[[#This Row],[OB Load Type]]="",AllC3_Data[[#This Row],[IB Load Type]]="",AllC3_Data[[#This Row],[Reusable Load Type]]=""),"Empty", HLOOKUP("*",AllC3_Data[[#This Row],[OB Load Type]:[Workflow]],1,FALSE))</f>
        <v>Empty</v>
      </c>
      <c r="S3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 spans="1:21" x14ac:dyDescent="0.25">
      <c r="A318" s="567" t="s">
        <v>9219</v>
      </c>
      <c r="B318" s="568"/>
      <c r="C318" s="568"/>
      <c r="D318" s="569" t="s">
        <v>179</v>
      </c>
      <c r="E318" s="569" t="s">
        <v>8430</v>
      </c>
      <c r="F318" s="569">
        <v>3</v>
      </c>
      <c r="G318" s="568" t="s">
        <v>1179</v>
      </c>
      <c r="H318" s="568"/>
      <c r="I318" s="570" t="s">
        <v>9220</v>
      </c>
      <c r="J318" s="568" t="s">
        <v>8205</v>
      </c>
      <c r="K318" s="571" t="s">
        <v>8401</v>
      </c>
      <c r="L318" s="568" t="s">
        <v>9087</v>
      </c>
      <c r="M318" s="572" t="s">
        <v>9221</v>
      </c>
      <c r="N318" s="570" t="s">
        <v>8409</v>
      </c>
      <c r="O318" s="303" t="str">
        <f>IF(AllC3_Data[[#This Row],[Door/Yard Number]]=3,"Yard","Door")</f>
        <v>Yard</v>
      </c>
      <c r="P318" s="33">
        <f t="shared" si="8"/>
        <v>79.31666666676756</v>
      </c>
      <c r="Q318" s="3" t="str">
        <f t="shared" si="9"/>
        <v>02/08/2022 06:41 AM</v>
      </c>
      <c r="R318" s="573" t="str">
        <f>IF(AND(AllC3_Data[[#This Row],[Workflow]]="Vendor Trailer",AllC3_Data[[#This Row],[OB Load Type]]="",AllC3_Data[[#This Row],[IB Load Type]]="",AllC3_Data[[#This Row],[Reusable Load Type]]=""),"Empty", HLOOKUP("*",AllC3_Data[[#This Row],[OB Load Type]:[Workflow]],1,FALSE))</f>
        <v>PBCY</v>
      </c>
      <c r="S3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 spans="1:21" x14ac:dyDescent="0.25">
      <c r="A319" s="567" t="s">
        <v>9222</v>
      </c>
      <c r="B319" s="568"/>
      <c r="C319" s="568"/>
      <c r="D319" s="569"/>
      <c r="E319" s="569" t="s">
        <v>8461</v>
      </c>
      <c r="F319" s="569">
        <v>3</v>
      </c>
      <c r="G319" s="568" t="s">
        <v>1096</v>
      </c>
      <c r="H319" s="568"/>
      <c r="I319" s="570" t="s">
        <v>9223</v>
      </c>
      <c r="J319" s="568" t="s">
        <v>8202</v>
      </c>
      <c r="K319" s="571" t="s">
        <v>8401</v>
      </c>
      <c r="L319" s="568" t="s">
        <v>9084</v>
      </c>
      <c r="M319" s="572"/>
      <c r="N319" s="570" t="s">
        <v>8409</v>
      </c>
      <c r="O319" s="303" t="str">
        <f>IF(AllC3_Data[[#This Row],[Door/Yard Number]]=3,"Yard","Door")</f>
        <v>Yard</v>
      </c>
      <c r="P319" s="33">
        <f t="shared" si="8"/>
        <v>78.366666666639503</v>
      </c>
      <c r="Q319" s="3" t="str">
        <f t="shared" si="9"/>
        <v>02/08/2022 07:38 AM</v>
      </c>
      <c r="R319" s="573" t="str">
        <f>IF(AND(AllC3_Data[[#This Row],[Workflow]]="Vendor Trailer",AllC3_Data[[#This Row],[OB Load Type]]="",AllC3_Data[[#This Row],[IB Load Type]]="",AllC3_Data[[#This Row],[Reusable Load Type]]=""),"Empty", HLOOKUP("*",AllC3_Data[[#This Row],[OB Load Type]:[Workflow]],1,FALSE))</f>
        <v>Empty</v>
      </c>
      <c r="S3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 spans="1:21" x14ac:dyDescent="0.25">
      <c r="A320" s="567" t="s">
        <v>9224</v>
      </c>
      <c r="B320" s="568"/>
      <c r="C320" s="568"/>
      <c r="D320" s="569"/>
      <c r="E320" s="569" t="s">
        <v>8461</v>
      </c>
      <c r="F320" s="569">
        <v>3</v>
      </c>
      <c r="G320" s="568" t="s">
        <v>1096</v>
      </c>
      <c r="H320" s="568"/>
      <c r="I320" s="570" t="s">
        <v>9225</v>
      </c>
      <c r="J320" s="568" t="s">
        <v>8202</v>
      </c>
      <c r="K320" s="571" t="s">
        <v>8401</v>
      </c>
      <c r="L320" s="568" t="s">
        <v>9084</v>
      </c>
      <c r="M320" s="572"/>
      <c r="N320" s="570" t="s">
        <v>8409</v>
      </c>
      <c r="O320" s="303" t="str">
        <f>IF(AllC3_Data[[#This Row],[Door/Yard Number]]=3,"Yard","Door")</f>
        <v>Yard</v>
      </c>
      <c r="P320" s="33">
        <f t="shared" si="8"/>
        <v>78.200000000128057</v>
      </c>
      <c r="Q320" s="3" t="str">
        <f t="shared" si="9"/>
        <v>02/08/2022 07:48 AM</v>
      </c>
      <c r="R320" s="573" t="str">
        <f>IF(AND(AllC3_Data[[#This Row],[Workflow]]="Vendor Trailer",AllC3_Data[[#This Row],[OB Load Type]]="",AllC3_Data[[#This Row],[IB Load Type]]="",AllC3_Data[[#This Row],[Reusable Load Type]]=""),"Empty", HLOOKUP("*",AllC3_Data[[#This Row],[OB Load Type]:[Workflow]],1,FALSE))</f>
        <v>Empty</v>
      </c>
      <c r="S3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 spans="1:21" x14ac:dyDescent="0.25">
      <c r="A321" s="567" t="s">
        <v>9226</v>
      </c>
      <c r="B321" s="568"/>
      <c r="C321" s="568"/>
      <c r="D321" s="569" t="s">
        <v>9227</v>
      </c>
      <c r="E321" s="569" t="s">
        <v>8430</v>
      </c>
      <c r="F321" s="569">
        <v>3</v>
      </c>
      <c r="G321" s="568" t="s">
        <v>1179</v>
      </c>
      <c r="H321" s="568"/>
      <c r="I321" s="570" t="s">
        <v>9228</v>
      </c>
      <c r="J321" s="568" t="s">
        <v>8210</v>
      </c>
      <c r="K321" s="571" t="s">
        <v>8401</v>
      </c>
      <c r="L321" s="568" t="s">
        <v>9103</v>
      </c>
      <c r="M321" s="572" t="s">
        <v>9229</v>
      </c>
      <c r="N321" s="570" t="s">
        <v>8409</v>
      </c>
      <c r="O321" s="303" t="str">
        <f>IF(AllC3_Data[[#This Row],[Door/Yard Number]]=3,"Yard","Door")</f>
        <v>Yard</v>
      </c>
      <c r="P321" s="33">
        <f t="shared" si="8"/>
        <v>75.833333333430346</v>
      </c>
      <c r="Q321" s="3" t="str">
        <f t="shared" si="9"/>
        <v>02/08/2022 10:10 AM</v>
      </c>
      <c r="R321" s="573" t="str">
        <f>IF(AND(AllC3_Data[[#This Row],[Workflow]]="Vendor Trailer",AllC3_Data[[#This Row],[OB Load Type]]="",AllC3_Data[[#This Row],[IB Load Type]]="",AllC3_Data[[#This Row],[Reusable Load Type]]=""),"Empty", HLOOKUP("*",AllC3_Data[[#This Row],[OB Load Type]:[Workflow]],1,FALSE))</f>
        <v>OTAY OUTBOUND PPDC PALLETS TO TAYLORMADE</v>
      </c>
      <c r="S3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22" spans="1:21" x14ac:dyDescent="0.25">
      <c r="A322" s="567" t="s">
        <v>9230</v>
      </c>
      <c r="B322" s="568"/>
      <c r="C322" s="568"/>
      <c r="D322" s="569"/>
      <c r="E322" s="569" t="s">
        <v>8461</v>
      </c>
      <c r="F322" s="569">
        <v>3</v>
      </c>
      <c r="G322" s="568" t="s">
        <v>8434</v>
      </c>
      <c r="H322" s="568"/>
      <c r="I322" s="570" t="s">
        <v>9231</v>
      </c>
      <c r="J322" s="568" t="s">
        <v>8202</v>
      </c>
      <c r="K322" s="571" t="s">
        <v>8401</v>
      </c>
      <c r="L322" s="568" t="s">
        <v>9084</v>
      </c>
      <c r="M322" s="572"/>
      <c r="N322" s="570" t="s">
        <v>8409</v>
      </c>
      <c r="O322" s="303" t="str">
        <f>IF(AllC3_Data[[#This Row],[Door/Yard Number]]=3,"Yard","Door")</f>
        <v>Yard</v>
      </c>
      <c r="P322" s="33">
        <f t="shared" si="8"/>
        <v>75.266666666662786</v>
      </c>
      <c r="Q322" s="3" t="str">
        <f t="shared" si="9"/>
        <v>02/08/2022 10:44 AM</v>
      </c>
      <c r="R322" s="573" t="str">
        <f>IF(AND(AllC3_Data[[#This Row],[Workflow]]="Vendor Trailer",AllC3_Data[[#This Row],[OB Load Type]]="",AllC3_Data[[#This Row],[IB Load Type]]="",AllC3_Data[[#This Row],[Reusable Load Type]]=""),"Empty", HLOOKUP("*",AllC3_Data[[#This Row],[OB Load Type]:[Workflow]],1,FALSE))</f>
        <v>Empty</v>
      </c>
      <c r="S3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 spans="1:21" x14ac:dyDescent="0.25">
      <c r="A323" s="567" t="s">
        <v>9232</v>
      </c>
      <c r="B323" s="568"/>
      <c r="C323" s="568"/>
      <c r="D323" s="569" t="s">
        <v>331</v>
      </c>
      <c r="E323" s="569" t="s">
        <v>8430</v>
      </c>
      <c r="F323" s="569">
        <v>3</v>
      </c>
      <c r="G323" s="568" t="s">
        <v>1179</v>
      </c>
      <c r="H323" s="568"/>
      <c r="I323" s="570" t="s">
        <v>9233</v>
      </c>
      <c r="J323" s="568" t="s">
        <v>8210</v>
      </c>
      <c r="K323" s="571" t="s">
        <v>8401</v>
      </c>
      <c r="L323" s="568" t="s">
        <v>9103</v>
      </c>
      <c r="M323" s="572" t="s">
        <v>9234</v>
      </c>
      <c r="N323" s="570" t="s">
        <v>8409</v>
      </c>
      <c r="O323" s="303" t="str">
        <f>IF(AllC3_Data[[#This Row],[Door/Yard Number]]=3,"Yard","Door")</f>
        <v>Yard</v>
      </c>
      <c r="P323" s="33">
        <f t="shared" si="8"/>
        <v>75.049999999988358</v>
      </c>
      <c r="Q323" s="3" t="str">
        <f t="shared" si="9"/>
        <v>02/08/2022 10:57 AM</v>
      </c>
      <c r="R323" s="573" t="str">
        <f>IF(AND(AllC3_Data[[#This Row],[Workflow]]="Vendor Trailer",AllC3_Data[[#This Row],[OB Load Type]]="",AllC3_Data[[#This Row],[IB Load Type]]="",AllC3_Data[[#This Row],[Reusable Load Type]]=""),"Empty", HLOOKUP("*",AllC3_Data[[#This Row],[OB Load Type]:[Workflow]],1,FALSE))</f>
        <v>AUCT</v>
      </c>
      <c r="S3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 spans="1:21" x14ac:dyDescent="0.25">
      <c r="A324" s="567" t="s">
        <v>9235</v>
      </c>
      <c r="B324" s="568"/>
      <c r="C324" s="568"/>
      <c r="D324" s="569" t="s">
        <v>9011</v>
      </c>
      <c r="E324" s="569" t="s">
        <v>8430</v>
      </c>
      <c r="F324" s="569">
        <v>3</v>
      </c>
      <c r="G324" s="568" t="s">
        <v>1605</v>
      </c>
      <c r="H324" s="568"/>
      <c r="I324" s="570" t="s">
        <v>9236</v>
      </c>
      <c r="J324" s="568" t="s">
        <v>8202</v>
      </c>
      <c r="K324" s="571" t="s">
        <v>8401</v>
      </c>
      <c r="L324" s="568" t="s">
        <v>9107</v>
      </c>
      <c r="M324" s="572"/>
      <c r="N324" s="570" t="s">
        <v>8409</v>
      </c>
      <c r="O324" s="303" t="str">
        <f>IF(AllC3_Data[[#This Row],[Door/Yard Number]]=3,"Yard","Door")</f>
        <v>Yard</v>
      </c>
      <c r="P324" s="33">
        <f t="shared" si="8"/>
        <v>74.166666666744277</v>
      </c>
      <c r="Q324" s="3" t="str">
        <f t="shared" si="9"/>
        <v>02/08/2022 11:50 AM</v>
      </c>
      <c r="R324" s="573" t="str">
        <f>IF(AND(AllC3_Data[[#This Row],[Workflow]]="Vendor Trailer",AllC3_Data[[#This Row],[OB Load Type]]="",AllC3_Data[[#This Row],[IB Load Type]]="",AllC3_Data[[#This Row],[Reusable Load Type]]=""),"Empty", HLOOKUP("*",AllC3_Data[[#This Row],[OB Load Type]:[Workflow]],1,FALSE))</f>
        <v>OTED</v>
      </c>
      <c r="S3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 spans="1:21" x14ac:dyDescent="0.25">
      <c r="A325" s="567" t="s">
        <v>9237</v>
      </c>
      <c r="B325" s="568"/>
      <c r="C325" s="568"/>
      <c r="D325" s="569"/>
      <c r="E325" s="569" t="s">
        <v>8461</v>
      </c>
      <c r="F325" s="569">
        <v>3</v>
      </c>
      <c r="G325" s="568" t="s">
        <v>8434</v>
      </c>
      <c r="H325" s="568"/>
      <c r="I325" s="570" t="s">
        <v>9238</v>
      </c>
      <c r="J325" s="568" t="s">
        <v>8202</v>
      </c>
      <c r="K325" s="571" t="s">
        <v>8401</v>
      </c>
      <c r="L325" s="568" t="s">
        <v>9107</v>
      </c>
      <c r="M325" s="572"/>
      <c r="N325" s="570" t="s">
        <v>8409</v>
      </c>
      <c r="O325" s="303" t="str">
        <f>IF(AllC3_Data[[#This Row],[Door/Yard Number]]=3,"Yard","Door")</f>
        <v>Yard</v>
      </c>
      <c r="P325" s="33">
        <f t="shared" si="8"/>
        <v>73.78333333338378</v>
      </c>
      <c r="Q325" s="3" t="str">
        <f t="shared" si="9"/>
        <v>02/08/2022 12:13 PM</v>
      </c>
      <c r="R325" s="573" t="str">
        <f>IF(AND(AllC3_Data[[#This Row],[Workflow]]="Vendor Trailer",AllC3_Data[[#This Row],[OB Load Type]]="",AllC3_Data[[#This Row],[IB Load Type]]="",AllC3_Data[[#This Row],[Reusable Load Type]]=""),"Empty", HLOOKUP("*",AllC3_Data[[#This Row],[OB Load Type]:[Workflow]],1,FALSE))</f>
        <v>Empty</v>
      </c>
      <c r="S3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 spans="1:21" x14ac:dyDescent="0.25">
      <c r="A326" s="567" t="s">
        <v>9239</v>
      </c>
      <c r="B326" s="568"/>
      <c r="C326" s="568"/>
      <c r="D326" s="569" t="s">
        <v>9011</v>
      </c>
      <c r="E326" s="569" t="s">
        <v>8430</v>
      </c>
      <c r="F326" s="569">
        <v>3</v>
      </c>
      <c r="G326" s="568" t="s">
        <v>1589</v>
      </c>
      <c r="H326" s="568"/>
      <c r="I326" s="570" t="s">
        <v>9240</v>
      </c>
      <c r="J326" s="568" t="s">
        <v>8202</v>
      </c>
      <c r="K326" s="571" t="s">
        <v>8401</v>
      </c>
      <c r="L326" s="568" t="s">
        <v>9107</v>
      </c>
      <c r="M326" s="572"/>
      <c r="N326" s="570" t="s">
        <v>8409</v>
      </c>
      <c r="O326" s="303" t="str">
        <f>IF(AllC3_Data[[#This Row],[Door/Yard Number]]=3,"Yard","Door")</f>
        <v>Yard</v>
      </c>
      <c r="P326" s="33">
        <f t="shared" si="8"/>
        <v>73.233333333337214</v>
      </c>
      <c r="Q326" s="3" t="str">
        <f t="shared" si="9"/>
        <v>02/08/2022 12:46 PM</v>
      </c>
      <c r="R326" s="573" t="str">
        <f>IF(AND(AllC3_Data[[#This Row],[Workflow]]="Vendor Trailer",AllC3_Data[[#This Row],[OB Load Type]]="",AllC3_Data[[#This Row],[IB Load Type]]="",AllC3_Data[[#This Row],[Reusable Load Type]]=""),"Empty", HLOOKUP("*",AllC3_Data[[#This Row],[OB Load Type]:[Workflow]],1,FALSE))</f>
        <v>OTED</v>
      </c>
      <c r="S3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 spans="1:21" x14ac:dyDescent="0.25">
      <c r="A327" s="567" t="s">
        <v>9241</v>
      </c>
      <c r="B327" s="568"/>
      <c r="C327" s="568"/>
      <c r="D327" s="569"/>
      <c r="E327" s="569" t="s">
        <v>8461</v>
      </c>
      <c r="F327" s="569">
        <v>3</v>
      </c>
      <c r="G327" s="568" t="s">
        <v>1096</v>
      </c>
      <c r="H327" s="568"/>
      <c r="I327" s="570" t="s">
        <v>9242</v>
      </c>
      <c r="J327" s="568" t="s">
        <v>8202</v>
      </c>
      <c r="K327" s="571" t="s">
        <v>8401</v>
      </c>
      <c r="L327" s="568" t="s">
        <v>9084</v>
      </c>
      <c r="M327" s="572"/>
      <c r="N327" s="570" t="s">
        <v>8409</v>
      </c>
      <c r="O327" s="303" t="str">
        <f>IF(AllC3_Data[[#This Row],[Door/Yard Number]]=3,"Yard","Door")</f>
        <v>Yard</v>
      </c>
      <c r="P327" s="33">
        <f t="shared" si="8"/>
        <v>73.016666666662786</v>
      </c>
      <c r="Q327" s="3" t="str">
        <f t="shared" si="9"/>
        <v>02/08/2022 12:59 PM</v>
      </c>
      <c r="R327" s="573" t="str">
        <f>IF(AND(AllC3_Data[[#This Row],[Workflow]]="Vendor Trailer",AllC3_Data[[#This Row],[OB Load Type]]="",AllC3_Data[[#This Row],[IB Load Type]]="",AllC3_Data[[#This Row],[Reusable Load Type]]=""),"Empty", HLOOKUP("*",AllC3_Data[[#This Row],[OB Load Type]:[Workflow]],1,FALSE))</f>
        <v>Empty</v>
      </c>
      <c r="S3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 spans="1:21" x14ac:dyDescent="0.25">
      <c r="A328" s="567" t="s">
        <v>9243</v>
      </c>
      <c r="B328" s="568"/>
      <c r="C328" s="568"/>
      <c r="D328" s="569" t="s">
        <v>490</v>
      </c>
      <c r="E328" s="569" t="s">
        <v>8430</v>
      </c>
      <c r="F328" s="569">
        <v>3</v>
      </c>
      <c r="G328" s="568" t="s">
        <v>8763</v>
      </c>
      <c r="H328" s="568"/>
      <c r="I328" s="570" t="s">
        <v>9244</v>
      </c>
      <c r="J328" s="568" t="s">
        <v>8202</v>
      </c>
      <c r="K328" s="571" t="s">
        <v>8401</v>
      </c>
      <c r="L328" s="568" t="s">
        <v>9084</v>
      </c>
      <c r="M328" s="572"/>
      <c r="N328" s="570" t="s">
        <v>8409</v>
      </c>
      <c r="O328" s="303" t="str">
        <f>IF(AllC3_Data[[#This Row],[Door/Yard Number]]=3,"Yard","Door")</f>
        <v>Yard</v>
      </c>
      <c r="P328" s="33">
        <f t="shared" si="8"/>
        <v>72.816666666709352</v>
      </c>
      <c r="Q328" s="3" t="str">
        <f t="shared" si="9"/>
        <v>02/08/2022 01:11 PM</v>
      </c>
      <c r="R328" s="573" t="str">
        <f>IF(AND(AllC3_Data[[#This Row],[Workflow]]="Vendor Trailer",AllC3_Data[[#This Row],[OB Load Type]]="",AllC3_Data[[#This Row],[IB Load Type]]="",AllC3_Data[[#This Row],[Reusable Load Type]]=""),"Empty", HLOOKUP("*",AllC3_Data[[#This Row],[OB Load Type]:[Workflow]],1,FALSE))</f>
        <v>RLBL</v>
      </c>
      <c r="S3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 spans="1:21" x14ac:dyDescent="0.25">
      <c r="A329" s="567" t="s">
        <v>9245</v>
      </c>
      <c r="B329" s="568"/>
      <c r="C329" s="568"/>
      <c r="D329" s="569" t="s">
        <v>490</v>
      </c>
      <c r="E329" s="569" t="s">
        <v>8430</v>
      </c>
      <c r="F329" s="569">
        <v>3</v>
      </c>
      <c r="G329" s="568" t="s">
        <v>8763</v>
      </c>
      <c r="H329" s="568"/>
      <c r="I329" s="570" t="s">
        <v>9246</v>
      </c>
      <c r="J329" s="568" t="s">
        <v>8202</v>
      </c>
      <c r="K329" s="571" t="s">
        <v>8401</v>
      </c>
      <c r="L329" s="568" t="s">
        <v>9107</v>
      </c>
      <c r="M329" s="572"/>
      <c r="N329" s="570" t="s">
        <v>8409</v>
      </c>
      <c r="O329" s="303" t="str">
        <f>IF(AllC3_Data[[#This Row],[Door/Yard Number]]=3,"Yard","Door")</f>
        <v>Yard</v>
      </c>
      <c r="P329" s="33">
        <f t="shared" ref="P329:P392" si="10">($A$1-Q329)*24</f>
        <v>71.933333333465271</v>
      </c>
      <c r="Q329" s="3" t="str">
        <f t="shared" ref="Q329:Q392" si="11">IF(I329&gt;M329,I329,IF(I329&lt;M329,M329,IF(I329=M329,I329)))</f>
        <v>02/08/2022 02:04 PM</v>
      </c>
      <c r="R329" s="573" t="str">
        <f>IF(AND(AllC3_Data[[#This Row],[Workflow]]="Vendor Trailer",AllC3_Data[[#This Row],[OB Load Type]]="",AllC3_Data[[#This Row],[IB Load Type]]="",AllC3_Data[[#This Row],[Reusable Load Type]]=""),"Empty", HLOOKUP("*",AllC3_Data[[#This Row],[OB Load Type]:[Workflow]],1,FALSE))</f>
        <v>RLBL</v>
      </c>
      <c r="S3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 spans="1:21" x14ac:dyDescent="0.25">
      <c r="A330" s="567" t="s">
        <v>9247</v>
      </c>
      <c r="B330" s="568"/>
      <c r="C330" s="568"/>
      <c r="D330" s="569"/>
      <c r="E330" s="569" t="s">
        <v>8430</v>
      </c>
      <c r="F330" s="569">
        <v>3</v>
      </c>
      <c r="G330" s="568" t="s">
        <v>1179</v>
      </c>
      <c r="H330" s="568"/>
      <c r="I330" s="570" t="s">
        <v>9248</v>
      </c>
      <c r="J330" s="568" t="s">
        <v>8205</v>
      </c>
      <c r="K330" s="571" t="s">
        <v>8401</v>
      </c>
      <c r="L330" s="568" t="s">
        <v>9103</v>
      </c>
      <c r="M330" s="572" t="s">
        <v>9249</v>
      </c>
      <c r="N330" s="570" t="s">
        <v>8409</v>
      </c>
      <c r="O330" s="303" t="str">
        <f>IF(AllC3_Data[[#This Row],[Door/Yard Number]]=3,"Yard","Door")</f>
        <v>Yard</v>
      </c>
      <c r="P330" s="33">
        <f t="shared" si="10"/>
        <v>67.200000000069849</v>
      </c>
      <c r="Q330" s="3" t="str">
        <f t="shared" si="11"/>
        <v>02/08/2022 06:48 PM</v>
      </c>
      <c r="R330" s="573" t="str">
        <f>IF(AND(AllC3_Data[[#This Row],[Workflow]]="Vendor Trailer",AllC3_Data[[#This Row],[OB Load Type]]="",AllC3_Data[[#This Row],[IB Load Type]]="",AllC3_Data[[#This Row],[Reusable Load Type]]=""),"Empty", HLOOKUP("*",AllC3_Data[[#This Row],[OB Load Type]:[Workflow]],1,FALSE))</f>
        <v>Reusables</v>
      </c>
      <c r="S3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31" spans="1:21" x14ac:dyDescent="0.25">
      <c r="A331" s="567" t="s">
        <v>9250</v>
      </c>
      <c r="B331" s="568"/>
      <c r="C331" s="568"/>
      <c r="D331" s="569" t="s">
        <v>374</v>
      </c>
      <c r="E331" s="569" t="s">
        <v>8430</v>
      </c>
      <c r="F331" s="569">
        <v>3</v>
      </c>
      <c r="G331" s="568" t="s">
        <v>9251</v>
      </c>
      <c r="H331" s="568"/>
      <c r="I331" s="570" t="s">
        <v>9252</v>
      </c>
      <c r="J331" s="568" t="s">
        <v>8202</v>
      </c>
      <c r="K331" s="571" t="s">
        <v>8401</v>
      </c>
      <c r="L331" s="568" t="s">
        <v>9084</v>
      </c>
      <c r="M331" s="572"/>
      <c r="N331" s="570" t="s">
        <v>8409</v>
      </c>
      <c r="O331" s="303" t="str">
        <f>IF(AllC3_Data[[#This Row],[Door/Yard Number]]=3,"Yard","Door")</f>
        <v>Yard</v>
      </c>
      <c r="P331" s="33">
        <f t="shared" si="10"/>
        <v>66.016666666720994</v>
      </c>
      <c r="Q331" s="3" t="str">
        <f t="shared" si="11"/>
        <v>02/08/2022 07:59 PM</v>
      </c>
      <c r="R331" s="573" t="str">
        <f>IF(AND(AllC3_Data[[#This Row],[Workflow]]="Vendor Trailer",AllC3_Data[[#This Row],[OB Load Type]]="",AllC3_Data[[#This Row],[IB Load Type]]="",AllC3_Data[[#This Row],[Reusable Load Type]]=""),"Empty", HLOOKUP("*",AllC3_Data[[#This Row],[OB Load Type]:[Workflow]],1,FALSE))</f>
        <v>DGPS</v>
      </c>
      <c r="S3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 spans="1:21" x14ac:dyDescent="0.25">
      <c r="A332" s="567" t="s">
        <v>9253</v>
      </c>
      <c r="B332" s="568"/>
      <c r="C332" s="568"/>
      <c r="D332" s="569" t="s">
        <v>492</v>
      </c>
      <c r="E332" s="569" t="s">
        <v>8430</v>
      </c>
      <c r="F332" s="569">
        <v>3</v>
      </c>
      <c r="G332" s="568" t="s">
        <v>1179</v>
      </c>
      <c r="H332" s="568"/>
      <c r="I332" s="570" t="s">
        <v>9254</v>
      </c>
      <c r="J332" s="568" t="s">
        <v>647</v>
      </c>
      <c r="K332" s="571" t="s">
        <v>8401</v>
      </c>
      <c r="L332" s="568" t="s">
        <v>9087</v>
      </c>
      <c r="M332" s="572"/>
      <c r="N332" s="570" t="s">
        <v>8409</v>
      </c>
      <c r="O332" s="303" t="str">
        <f>IF(AllC3_Data[[#This Row],[Door/Yard Number]]=3,"Yard","Door")</f>
        <v>Yard</v>
      </c>
      <c r="P332" s="33">
        <f t="shared" si="10"/>
        <v>64.549999999988358</v>
      </c>
      <c r="Q332" s="3" t="str">
        <f t="shared" si="11"/>
        <v>02/08/2022 09:27 PM</v>
      </c>
      <c r="R332" s="573" t="str">
        <f>IF(AND(AllC3_Data[[#This Row],[Workflow]]="Vendor Trailer",AllC3_Data[[#This Row],[OB Load Type]]="",AllC3_Data[[#This Row],[IB Load Type]]="",AllC3_Data[[#This Row],[Reusable Load Type]]=""),"Empty", HLOOKUP("*",AllC3_Data[[#This Row],[OB Load Type]:[Workflow]],1,FALSE))</f>
        <v>RMCP</v>
      </c>
      <c r="S3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 spans="1:21" x14ac:dyDescent="0.25">
      <c r="A333" s="567" t="s">
        <v>9255</v>
      </c>
      <c r="B333" s="568"/>
      <c r="C333" s="568"/>
      <c r="D333" s="569" t="s">
        <v>237</v>
      </c>
      <c r="E333" s="569" t="s">
        <v>8430</v>
      </c>
      <c r="F333" s="569">
        <v>3</v>
      </c>
      <c r="G333" s="568" t="s">
        <v>1179</v>
      </c>
      <c r="H333" s="568"/>
      <c r="I333" s="570" t="s">
        <v>8838</v>
      </c>
      <c r="J333" s="568" t="s">
        <v>8210</v>
      </c>
      <c r="K333" s="571" t="s">
        <v>8401</v>
      </c>
      <c r="L333" s="568" t="s">
        <v>9087</v>
      </c>
      <c r="M333" s="572" t="s">
        <v>9256</v>
      </c>
      <c r="N333" s="570" t="s">
        <v>8409</v>
      </c>
      <c r="O333" s="303" t="str">
        <f>IF(AllC3_Data[[#This Row],[Door/Yard Number]]=3,"Yard","Door")</f>
        <v>Yard</v>
      </c>
      <c r="P333" s="33">
        <f t="shared" si="10"/>
        <v>62.81666666676756</v>
      </c>
      <c r="Q333" s="3" t="str">
        <f t="shared" si="11"/>
        <v>02/08/2022 11:11 PM</v>
      </c>
      <c r="R333" s="573" t="str">
        <f>IF(AND(AllC3_Data[[#This Row],[Workflow]]="Vendor Trailer",AllC3_Data[[#This Row],[OB Load Type]]="",AllC3_Data[[#This Row],[IB Load Type]]="",AllC3_Data[[#This Row],[Reusable Load Type]]=""),"Empty", HLOOKUP("*",AllC3_Data[[#This Row],[OB Load Type]:[Workflow]],1,FALSE))</f>
        <v>RPCB</v>
      </c>
      <c r="S3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 spans="1:21" x14ac:dyDescent="0.25">
      <c r="A334" s="567" t="s">
        <v>9257</v>
      </c>
      <c r="B334" s="568"/>
      <c r="C334" s="568"/>
      <c r="D334" s="569" t="s">
        <v>245</v>
      </c>
      <c r="E334" s="569" t="s">
        <v>8430</v>
      </c>
      <c r="F334" s="569">
        <v>3</v>
      </c>
      <c r="G334" s="568" t="s">
        <v>1568</v>
      </c>
      <c r="H334" s="568"/>
      <c r="I334" s="570" t="s">
        <v>9258</v>
      </c>
      <c r="J334" s="568" t="s">
        <v>8209</v>
      </c>
      <c r="K334" s="571" t="s">
        <v>8401</v>
      </c>
      <c r="L334" s="568" t="s">
        <v>9087</v>
      </c>
      <c r="M334" s="572" t="s">
        <v>9259</v>
      </c>
      <c r="N334" s="570" t="s">
        <v>8409</v>
      </c>
      <c r="O334" s="303" t="str">
        <f>IF(AllC3_Data[[#This Row],[Door/Yard Number]]=3,"Yard","Door")</f>
        <v>Yard</v>
      </c>
      <c r="P334" s="33">
        <f t="shared" si="10"/>
        <v>62.283333333441988</v>
      </c>
      <c r="Q334" s="3" t="str">
        <f t="shared" si="11"/>
        <v>02/08/2022 11:43 PM</v>
      </c>
      <c r="R334" s="573" t="str">
        <f>IF(AND(AllC3_Data[[#This Row],[Workflow]]="Vendor Trailer",AllC3_Data[[#This Row],[OB Load Type]]="",AllC3_Data[[#This Row],[IB Load Type]]="",AllC3_Data[[#This Row],[Reusable Load Type]]=""),"Empty", HLOOKUP("*",AllC3_Data[[#This Row],[OB Load Type]:[Workflow]],1,FALSE))</f>
        <v>RUPC</v>
      </c>
      <c r="S3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 spans="1:21" x14ac:dyDescent="0.25">
      <c r="A335" s="567" t="s">
        <v>9260</v>
      </c>
      <c r="B335" s="568"/>
      <c r="C335" s="568"/>
      <c r="D335" s="569" t="s">
        <v>239</v>
      </c>
      <c r="E335" s="569" t="s">
        <v>8430</v>
      </c>
      <c r="F335" s="569">
        <v>3</v>
      </c>
      <c r="G335" s="568" t="s">
        <v>1568</v>
      </c>
      <c r="H335" s="568"/>
      <c r="I335" s="570" t="s">
        <v>9261</v>
      </c>
      <c r="J335" s="568" t="s">
        <v>8212</v>
      </c>
      <c r="K335" s="571" t="s">
        <v>8401</v>
      </c>
      <c r="L335" s="568" t="s">
        <v>9087</v>
      </c>
      <c r="M335" s="572" t="s">
        <v>9262</v>
      </c>
      <c r="N335" s="570" t="s">
        <v>8409</v>
      </c>
      <c r="O335" s="303" t="str">
        <f>IF(AllC3_Data[[#This Row],[Door/Yard Number]]=3,"Yard","Door")</f>
        <v>Yard</v>
      </c>
      <c r="P335" s="33">
        <f t="shared" si="10"/>
        <v>57.28333333338378</v>
      </c>
      <c r="Q335" s="3" t="str">
        <f t="shared" si="11"/>
        <v>02/09/2022 04:43 AM</v>
      </c>
      <c r="R335" s="573" t="str">
        <f>IF(AND(AllC3_Data[[#This Row],[Workflow]]="Vendor Trailer",AllC3_Data[[#This Row],[OB Load Type]]="",AllC3_Data[[#This Row],[IB Load Type]]="",AllC3_Data[[#This Row],[Reusable Load Type]]=""),"Empty", HLOOKUP("*",AllC3_Data[[#This Row],[OB Load Type]:[Workflow]],1,FALSE))</f>
        <v>RRPC</v>
      </c>
      <c r="S3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 spans="1:21" x14ac:dyDescent="0.25">
      <c r="A336" s="567" t="s">
        <v>9263</v>
      </c>
      <c r="B336" s="568"/>
      <c r="C336" s="568"/>
      <c r="D336" s="569"/>
      <c r="E336" s="569" t="s">
        <v>8461</v>
      </c>
      <c r="F336" s="569">
        <v>3</v>
      </c>
      <c r="G336" s="568" t="s">
        <v>9151</v>
      </c>
      <c r="H336" s="568"/>
      <c r="I336" s="570" t="s">
        <v>9264</v>
      </c>
      <c r="J336" s="568" t="s">
        <v>8202</v>
      </c>
      <c r="K336" s="571" t="s">
        <v>8401</v>
      </c>
      <c r="L336" s="568" t="s">
        <v>9107</v>
      </c>
      <c r="M336" s="572"/>
      <c r="N336" s="570" t="s">
        <v>8409</v>
      </c>
      <c r="O336" s="303" t="str">
        <f>IF(AllC3_Data[[#This Row],[Door/Yard Number]]=3,"Yard","Door")</f>
        <v>Yard</v>
      </c>
      <c r="P336" s="33">
        <f t="shared" si="10"/>
        <v>56.183333333465271</v>
      </c>
      <c r="Q336" s="3" t="str">
        <f t="shared" si="11"/>
        <v>02/09/2022 05:49 AM</v>
      </c>
      <c r="R336" s="573" t="str">
        <f>IF(AND(AllC3_Data[[#This Row],[Workflow]]="Vendor Trailer",AllC3_Data[[#This Row],[OB Load Type]]="",AllC3_Data[[#This Row],[IB Load Type]]="",AllC3_Data[[#This Row],[Reusable Load Type]]=""),"Empty", HLOOKUP("*",AllC3_Data[[#This Row],[OB Load Type]:[Workflow]],1,FALSE))</f>
        <v>Empty</v>
      </c>
      <c r="S3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 spans="1:21" x14ac:dyDescent="0.25">
      <c r="A337" s="567" t="s">
        <v>9265</v>
      </c>
      <c r="B337" s="568"/>
      <c r="C337" s="568"/>
      <c r="D337" s="569" t="s">
        <v>409</v>
      </c>
      <c r="E337" s="569" t="s">
        <v>8430</v>
      </c>
      <c r="F337" s="569">
        <v>3</v>
      </c>
      <c r="G337" s="568" t="s">
        <v>9217</v>
      </c>
      <c r="H337" s="568"/>
      <c r="I337" s="570" t="s">
        <v>9266</v>
      </c>
      <c r="J337" s="568" t="s">
        <v>8202</v>
      </c>
      <c r="K337" s="571" t="s">
        <v>8401</v>
      </c>
      <c r="L337" s="568" t="s">
        <v>9084</v>
      </c>
      <c r="M337" s="572"/>
      <c r="N337" s="570" t="s">
        <v>8409</v>
      </c>
      <c r="O337" s="303" t="str">
        <f>IF(AllC3_Data[[#This Row],[Door/Yard Number]]=3,"Yard","Door")</f>
        <v>Yard</v>
      </c>
      <c r="P337" s="33">
        <f t="shared" si="10"/>
        <v>54.450000000069849</v>
      </c>
      <c r="Q337" s="3" t="str">
        <f t="shared" si="11"/>
        <v>02/09/2022 07:33 AM</v>
      </c>
      <c r="R337" s="573" t="str">
        <f>IF(AND(AllC3_Data[[#This Row],[Workflow]]="Vendor Trailer",AllC3_Data[[#This Row],[OB Load Type]]="",AllC3_Data[[#This Row],[IB Load Type]]="",AllC3_Data[[#This Row],[Reusable Load Type]]=""),"Empty", HLOOKUP("*",AllC3_Data[[#This Row],[OB Load Type]:[Workflow]],1,FALSE))</f>
        <v>IGPS</v>
      </c>
      <c r="S3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 spans="1:21" x14ac:dyDescent="0.25">
      <c r="A338" s="567" t="s">
        <v>9267</v>
      </c>
      <c r="B338" s="568"/>
      <c r="C338" s="568"/>
      <c r="D338" s="569" t="s">
        <v>409</v>
      </c>
      <c r="E338" s="569" t="s">
        <v>8430</v>
      </c>
      <c r="F338" s="569">
        <v>3</v>
      </c>
      <c r="G338" s="568" t="s">
        <v>9217</v>
      </c>
      <c r="H338" s="568"/>
      <c r="I338" s="570" t="s">
        <v>9268</v>
      </c>
      <c r="J338" s="568" t="s">
        <v>8202</v>
      </c>
      <c r="K338" s="571" t="s">
        <v>8401</v>
      </c>
      <c r="L338" s="568" t="s">
        <v>9107</v>
      </c>
      <c r="M338" s="572"/>
      <c r="N338" s="570" t="s">
        <v>8409</v>
      </c>
      <c r="O338" s="303" t="str">
        <f>IF(AllC3_Data[[#This Row],[Door/Yard Number]]=3,"Yard","Door")</f>
        <v>Yard</v>
      </c>
      <c r="P338" s="33">
        <f t="shared" si="10"/>
        <v>54.266666666662786</v>
      </c>
      <c r="Q338" s="3" t="str">
        <f t="shared" si="11"/>
        <v>02/09/2022 07:44 AM</v>
      </c>
      <c r="R338" s="573" t="str">
        <f>IF(AND(AllC3_Data[[#This Row],[Workflow]]="Vendor Trailer",AllC3_Data[[#This Row],[OB Load Type]]="",AllC3_Data[[#This Row],[IB Load Type]]="",AllC3_Data[[#This Row],[Reusable Load Type]]=""),"Empty", HLOOKUP("*",AllC3_Data[[#This Row],[OB Load Type]:[Workflow]],1,FALSE))</f>
        <v>IGPS</v>
      </c>
      <c r="S3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 spans="1:21" x14ac:dyDescent="0.25">
      <c r="A339" s="567" t="s">
        <v>9269</v>
      </c>
      <c r="B339" s="568"/>
      <c r="C339" s="568"/>
      <c r="D339" s="569" t="s">
        <v>492</v>
      </c>
      <c r="E339" s="569" t="s">
        <v>8430</v>
      </c>
      <c r="F339" s="569">
        <v>3</v>
      </c>
      <c r="G339" s="568" t="s">
        <v>1179</v>
      </c>
      <c r="H339" s="568"/>
      <c r="I339" s="570" t="s">
        <v>9270</v>
      </c>
      <c r="J339" s="568" t="s">
        <v>647</v>
      </c>
      <c r="K339" s="571" t="s">
        <v>8401</v>
      </c>
      <c r="L339" s="568" t="s">
        <v>9087</v>
      </c>
      <c r="M339" s="572"/>
      <c r="N339" s="570" t="s">
        <v>8409</v>
      </c>
      <c r="O339" s="303" t="str">
        <f>IF(AllC3_Data[[#This Row],[Door/Yard Number]]=3,"Yard","Door")</f>
        <v>Yard</v>
      </c>
      <c r="P339" s="33">
        <f t="shared" si="10"/>
        <v>52.816666666651145</v>
      </c>
      <c r="Q339" s="3" t="str">
        <f t="shared" si="11"/>
        <v>02/09/2022 09:11 AM</v>
      </c>
      <c r="R339" s="573" t="str">
        <f>IF(AND(AllC3_Data[[#This Row],[Workflow]]="Vendor Trailer",AllC3_Data[[#This Row],[OB Load Type]]="",AllC3_Data[[#This Row],[IB Load Type]]="",AllC3_Data[[#This Row],[Reusable Load Type]]=""),"Empty", HLOOKUP("*",AllC3_Data[[#This Row],[OB Load Type]:[Workflow]],1,FALSE))</f>
        <v>RMCP</v>
      </c>
      <c r="S3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 spans="1:21" x14ac:dyDescent="0.25">
      <c r="A340" s="567" t="s">
        <v>9271</v>
      </c>
      <c r="B340" s="568"/>
      <c r="C340" s="568"/>
      <c r="D340" s="569"/>
      <c r="E340" s="569" t="s">
        <v>8461</v>
      </c>
      <c r="F340" s="569">
        <v>3</v>
      </c>
      <c r="G340" s="568" t="s">
        <v>9151</v>
      </c>
      <c r="H340" s="568"/>
      <c r="I340" s="570" t="s">
        <v>9272</v>
      </c>
      <c r="J340" s="568" t="s">
        <v>8202</v>
      </c>
      <c r="K340" s="571" t="s">
        <v>8401</v>
      </c>
      <c r="L340" s="568" t="s">
        <v>9107</v>
      </c>
      <c r="M340" s="572"/>
      <c r="N340" s="570" t="s">
        <v>8409</v>
      </c>
      <c r="O340" s="303" t="str">
        <f>IF(AllC3_Data[[#This Row],[Door/Yard Number]]=3,"Yard","Door")</f>
        <v>Yard</v>
      </c>
      <c r="P340" s="33">
        <f t="shared" si="10"/>
        <v>52.716666666674428</v>
      </c>
      <c r="Q340" s="3" t="str">
        <f t="shared" si="11"/>
        <v>02/09/2022 09:17 AM</v>
      </c>
      <c r="R340" s="573" t="str">
        <f>IF(AND(AllC3_Data[[#This Row],[Workflow]]="Vendor Trailer",AllC3_Data[[#This Row],[OB Load Type]]="",AllC3_Data[[#This Row],[IB Load Type]]="",AllC3_Data[[#This Row],[Reusable Load Type]]=""),"Empty", HLOOKUP("*",AllC3_Data[[#This Row],[OB Load Type]:[Workflow]],1,FALSE))</f>
        <v>Empty</v>
      </c>
      <c r="S3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 spans="1:21" x14ac:dyDescent="0.25">
      <c r="A341" s="567" t="s">
        <v>9273</v>
      </c>
      <c r="B341" s="568"/>
      <c r="C341" s="568"/>
      <c r="D341" s="569" t="s">
        <v>179</v>
      </c>
      <c r="E341" s="569" t="s">
        <v>8430</v>
      </c>
      <c r="F341" s="569">
        <v>3</v>
      </c>
      <c r="G341" s="568" t="s">
        <v>1179</v>
      </c>
      <c r="H341" s="568"/>
      <c r="I341" s="570" t="s">
        <v>9274</v>
      </c>
      <c r="J341" s="568" t="s">
        <v>8205</v>
      </c>
      <c r="K341" s="571" t="s">
        <v>8401</v>
      </c>
      <c r="L341" s="568" t="s">
        <v>9103</v>
      </c>
      <c r="M341" s="572"/>
      <c r="N341" s="570" t="s">
        <v>8409</v>
      </c>
      <c r="O341" s="303" t="str">
        <f>IF(AllC3_Data[[#This Row],[Door/Yard Number]]=3,"Yard","Door")</f>
        <v>Yard</v>
      </c>
      <c r="P341" s="33">
        <f t="shared" si="10"/>
        <v>52.566666666709352</v>
      </c>
      <c r="Q341" s="3" t="str">
        <f t="shared" si="11"/>
        <v>02/09/2022 09:26 AM</v>
      </c>
      <c r="R341" s="573" t="str">
        <f>IF(AND(AllC3_Data[[#This Row],[Workflow]]="Vendor Trailer",AllC3_Data[[#This Row],[OB Load Type]]="",AllC3_Data[[#This Row],[IB Load Type]]="",AllC3_Data[[#This Row],[Reusable Load Type]]=""),"Empty", HLOOKUP("*",AllC3_Data[[#This Row],[OB Load Type]:[Workflow]],1,FALSE))</f>
        <v>PBCY</v>
      </c>
      <c r="S3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 spans="1:21" x14ac:dyDescent="0.25">
      <c r="A342" s="567" t="s">
        <v>9275</v>
      </c>
      <c r="B342" s="568"/>
      <c r="C342" s="568"/>
      <c r="D342" s="569"/>
      <c r="E342" s="569" t="s">
        <v>1562</v>
      </c>
      <c r="F342" s="569">
        <v>3</v>
      </c>
      <c r="G342" s="568" t="s">
        <v>1179</v>
      </c>
      <c r="H342" s="568"/>
      <c r="I342" s="570" t="s">
        <v>9276</v>
      </c>
      <c r="J342" s="568" t="s">
        <v>8210</v>
      </c>
      <c r="K342" s="571" t="s">
        <v>8401</v>
      </c>
      <c r="L342" s="568" t="s">
        <v>9107</v>
      </c>
      <c r="M342" s="572" t="s">
        <v>9277</v>
      </c>
      <c r="N342" s="570" t="s">
        <v>8409</v>
      </c>
      <c r="O342" s="303" t="str">
        <f>IF(AllC3_Data[[#This Row],[Door/Yard Number]]=3,"Yard","Door")</f>
        <v>Yard</v>
      </c>
      <c r="P342" s="33">
        <f t="shared" si="10"/>
        <v>50.733333333337214</v>
      </c>
      <c r="Q342" s="3" t="str">
        <f t="shared" si="11"/>
        <v>02/09/2022 11:16 AM</v>
      </c>
      <c r="R342" s="573" t="str">
        <f>IF(AND(AllC3_Data[[#This Row],[Workflow]]="Vendor Trailer",AllC3_Data[[#This Row],[OB Load Type]]="",AllC3_Data[[#This Row],[IB Load Type]]="",AllC3_Data[[#This Row],[Reusable Load Type]]=""),"Empty", HLOOKUP("*",AllC3_Data[[#This Row],[OB Load Type]:[Workflow]],1,FALSE))</f>
        <v>Unknown</v>
      </c>
      <c r="S3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43" spans="1:21" x14ac:dyDescent="0.25">
      <c r="A343" s="567" t="s">
        <v>9278</v>
      </c>
      <c r="B343" s="568"/>
      <c r="C343" s="568"/>
      <c r="D343" s="569"/>
      <c r="E343" s="569" t="s">
        <v>8461</v>
      </c>
      <c r="F343" s="569">
        <v>3</v>
      </c>
      <c r="G343" s="568" t="s">
        <v>9279</v>
      </c>
      <c r="H343" s="568"/>
      <c r="I343" s="570" t="s">
        <v>9280</v>
      </c>
      <c r="J343" s="568" t="s">
        <v>8202</v>
      </c>
      <c r="K343" s="571" t="s">
        <v>8401</v>
      </c>
      <c r="L343" s="568" t="s">
        <v>9107</v>
      </c>
      <c r="M343" s="572" t="s">
        <v>9281</v>
      </c>
      <c r="N343" s="570" t="s">
        <v>8409</v>
      </c>
      <c r="O343" s="303" t="str">
        <f>IF(AllC3_Data[[#This Row],[Door/Yard Number]]=3,"Yard","Door")</f>
        <v>Yard</v>
      </c>
      <c r="P343" s="33">
        <f t="shared" si="10"/>
        <v>50.53333333338378</v>
      </c>
      <c r="Q343" s="3" t="str">
        <f t="shared" si="11"/>
        <v>02/09/2022 11:28 AM</v>
      </c>
      <c r="R343" s="573" t="str">
        <f>IF(AND(AllC3_Data[[#This Row],[Workflow]]="Vendor Trailer",AllC3_Data[[#This Row],[OB Load Type]]="",AllC3_Data[[#This Row],[IB Load Type]]="",AllC3_Data[[#This Row],[Reusable Load Type]]=""),"Empty", HLOOKUP("*",AllC3_Data[[#This Row],[OB Load Type]:[Workflow]],1,FALSE))</f>
        <v>Empty</v>
      </c>
      <c r="S3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 spans="1:21" x14ac:dyDescent="0.25">
      <c r="A344" s="567" t="s">
        <v>9282</v>
      </c>
      <c r="B344" s="568"/>
      <c r="C344" s="568"/>
      <c r="D344" s="569"/>
      <c r="E344" s="569" t="s">
        <v>8461</v>
      </c>
      <c r="F344" s="569">
        <v>3</v>
      </c>
      <c r="G344" s="568" t="s">
        <v>8462</v>
      </c>
      <c r="H344" s="568"/>
      <c r="I344" s="570" t="s">
        <v>9283</v>
      </c>
      <c r="J344" s="568" t="s">
        <v>8202</v>
      </c>
      <c r="K344" s="571" t="s">
        <v>8401</v>
      </c>
      <c r="L344" s="568" t="s">
        <v>9107</v>
      </c>
      <c r="M344" s="572"/>
      <c r="N344" s="570" t="s">
        <v>8409</v>
      </c>
      <c r="O344" s="303" t="str">
        <f>IF(AllC3_Data[[#This Row],[Door/Yard Number]]=3,"Yard","Door")</f>
        <v>Yard</v>
      </c>
      <c r="P344" s="33">
        <f t="shared" si="10"/>
        <v>50.100000000034925</v>
      </c>
      <c r="Q344" s="3" t="str">
        <f t="shared" si="11"/>
        <v>02/09/2022 11:54 AM</v>
      </c>
      <c r="R344" s="573" t="str">
        <f>IF(AND(AllC3_Data[[#This Row],[Workflow]]="Vendor Trailer",AllC3_Data[[#This Row],[OB Load Type]]="",AllC3_Data[[#This Row],[IB Load Type]]="",AllC3_Data[[#This Row],[Reusable Load Type]]=""),"Empty", HLOOKUP("*",AllC3_Data[[#This Row],[OB Load Type]:[Workflow]],1,FALSE))</f>
        <v>Empty</v>
      </c>
      <c r="S3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 spans="1:21" x14ac:dyDescent="0.25">
      <c r="A345" s="567" t="s">
        <v>9284</v>
      </c>
      <c r="B345" s="568"/>
      <c r="C345" s="568"/>
      <c r="D345" s="569" t="s">
        <v>492</v>
      </c>
      <c r="E345" s="569" t="s">
        <v>8430</v>
      </c>
      <c r="F345" s="569">
        <v>3</v>
      </c>
      <c r="G345" s="568" t="s">
        <v>1179</v>
      </c>
      <c r="H345" s="568"/>
      <c r="I345" s="570" t="s">
        <v>9285</v>
      </c>
      <c r="J345" s="568" t="s">
        <v>647</v>
      </c>
      <c r="K345" s="571" t="s">
        <v>8401</v>
      </c>
      <c r="L345" s="568" t="s">
        <v>8751</v>
      </c>
      <c r="M345" s="572" t="s">
        <v>9286</v>
      </c>
      <c r="N345" s="570" t="s">
        <v>8409</v>
      </c>
      <c r="O345" s="303" t="str">
        <f>IF(AllC3_Data[[#This Row],[Door/Yard Number]]=3,"Yard","Door")</f>
        <v>Yard</v>
      </c>
      <c r="P345" s="33">
        <f t="shared" si="10"/>
        <v>49.400000000023283</v>
      </c>
      <c r="Q345" s="3" t="str">
        <f t="shared" si="11"/>
        <v>02/09/2022 12:36 PM</v>
      </c>
      <c r="R345" s="573" t="str">
        <f>IF(AND(AllC3_Data[[#This Row],[Workflow]]="Vendor Trailer",AllC3_Data[[#This Row],[OB Load Type]]="",AllC3_Data[[#This Row],[IB Load Type]]="",AllC3_Data[[#This Row],[Reusable Load Type]]=""),"Empty", HLOOKUP("*",AllC3_Data[[#This Row],[OB Load Type]:[Workflow]],1,FALSE))</f>
        <v>RMCP</v>
      </c>
      <c r="S3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 spans="1:21" x14ac:dyDescent="0.25">
      <c r="A346" s="567" t="s">
        <v>9287</v>
      </c>
      <c r="B346" s="568"/>
      <c r="C346" s="568"/>
      <c r="D346" s="569" t="s">
        <v>237</v>
      </c>
      <c r="E346" s="569" t="s">
        <v>8430</v>
      </c>
      <c r="F346" s="569">
        <v>3</v>
      </c>
      <c r="G346" s="568" t="s">
        <v>1179</v>
      </c>
      <c r="H346" s="568"/>
      <c r="I346" s="570" t="s">
        <v>9288</v>
      </c>
      <c r="J346" s="568" t="s">
        <v>647</v>
      </c>
      <c r="K346" s="571" t="s">
        <v>8401</v>
      </c>
      <c r="L346" s="568" t="s">
        <v>9087</v>
      </c>
      <c r="M346" s="572"/>
      <c r="N346" s="570" t="s">
        <v>8409</v>
      </c>
      <c r="O346" s="303" t="str">
        <f>IF(AllC3_Data[[#This Row],[Door/Yard Number]]=3,"Yard","Door")</f>
        <v>Yard</v>
      </c>
      <c r="P346" s="33">
        <f t="shared" si="10"/>
        <v>48.933333333407063</v>
      </c>
      <c r="Q346" s="3" t="str">
        <f t="shared" si="11"/>
        <v>02/09/2022 01:04 PM</v>
      </c>
      <c r="R346" s="573" t="str">
        <f>IF(AND(AllC3_Data[[#This Row],[Workflow]]="Vendor Trailer",AllC3_Data[[#This Row],[OB Load Type]]="",AllC3_Data[[#This Row],[IB Load Type]]="",AllC3_Data[[#This Row],[Reusable Load Type]]=""),"Empty", HLOOKUP("*",AllC3_Data[[#This Row],[OB Load Type]:[Workflow]],1,FALSE))</f>
        <v>RPCB</v>
      </c>
      <c r="S3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 spans="1:21" x14ac:dyDescent="0.25">
      <c r="A347" s="567" t="s">
        <v>9289</v>
      </c>
      <c r="B347" s="568"/>
      <c r="C347" s="568"/>
      <c r="D347" s="569" t="s">
        <v>239</v>
      </c>
      <c r="E347" s="569" t="s">
        <v>8430</v>
      </c>
      <c r="F347" s="569">
        <v>3</v>
      </c>
      <c r="G347" s="568" t="s">
        <v>1179</v>
      </c>
      <c r="H347" s="568"/>
      <c r="I347" s="570" t="s">
        <v>9290</v>
      </c>
      <c r="J347" s="568" t="s">
        <v>8207</v>
      </c>
      <c r="K347" s="571" t="s">
        <v>8401</v>
      </c>
      <c r="L347" s="568" t="s">
        <v>9087</v>
      </c>
      <c r="M347" s="572" t="s">
        <v>9291</v>
      </c>
      <c r="N347" s="570" t="s">
        <v>8409</v>
      </c>
      <c r="O347" s="303" t="str">
        <f>IF(AllC3_Data[[#This Row],[Door/Yard Number]]=3,"Yard","Door")</f>
        <v>Yard</v>
      </c>
      <c r="P347" s="33">
        <f t="shared" si="10"/>
        <v>50.883333333476912</v>
      </c>
      <c r="Q347" s="3" t="str">
        <f t="shared" si="11"/>
        <v>02/09/2022 11:07 AM</v>
      </c>
      <c r="R347" s="573" t="str">
        <f>IF(AND(AllC3_Data[[#This Row],[Workflow]]="Vendor Trailer",AllC3_Data[[#This Row],[OB Load Type]]="",AllC3_Data[[#This Row],[IB Load Type]]="",AllC3_Data[[#This Row],[Reusable Load Type]]=""),"Empty", HLOOKUP("*",AllC3_Data[[#This Row],[OB Load Type]:[Workflow]],1,FALSE))</f>
        <v>RRPC</v>
      </c>
      <c r="S3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 spans="1:21" x14ac:dyDescent="0.25">
      <c r="A348" s="567" t="s">
        <v>9292</v>
      </c>
      <c r="B348" s="568"/>
      <c r="C348" s="568"/>
      <c r="D348" s="569" t="s">
        <v>490</v>
      </c>
      <c r="E348" s="569" t="s">
        <v>8430</v>
      </c>
      <c r="F348" s="569">
        <v>3</v>
      </c>
      <c r="G348" s="568" t="s">
        <v>9293</v>
      </c>
      <c r="H348" s="568"/>
      <c r="I348" s="570" t="s">
        <v>9294</v>
      </c>
      <c r="J348" s="568" t="s">
        <v>8202</v>
      </c>
      <c r="K348" s="571" t="s">
        <v>8401</v>
      </c>
      <c r="L348" s="568" t="s">
        <v>9107</v>
      </c>
      <c r="M348" s="572"/>
      <c r="N348" s="570" t="s">
        <v>8409</v>
      </c>
      <c r="O348" s="303" t="str">
        <f>IF(AllC3_Data[[#This Row],[Door/Yard Number]]=3,"Yard","Door")</f>
        <v>Yard</v>
      </c>
      <c r="P348" s="33">
        <f t="shared" si="10"/>
        <v>48.550000000046566</v>
      </c>
      <c r="Q348" s="3" t="str">
        <f t="shared" si="11"/>
        <v>02/09/2022 01:27 PM</v>
      </c>
      <c r="R348" s="573" t="str">
        <f>IF(AND(AllC3_Data[[#This Row],[Workflow]]="Vendor Trailer",AllC3_Data[[#This Row],[OB Load Type]]="",AllC3_Data[[#This Row],[IB Load Type]]="",AllC3_Data[[#This Row],[Reusable Load Type]]=""),"Empty", HLOOKUP("*",AllC3_Data[[#This Row],[OB Load Type]:[Workflow]],1,FALSE))</f>
        <v>RLBL</v>
      </c>
      <c r="S3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 spans="1:21" x14ac:dyDescent="0.25">
      <c r="A349" s="567" t="s">
        <v>9295</v>
      </c>
      <c r="B349" s="568"/>
      <c r="C349" s="568"/>
      <c r="D349" s="569"/>
      <c r="E349" s="569" t="s">
        <v>8461</v>
      </c>
      <c r="F349" s="569">
        <v>3</v>
      </c>
      <c r="G349" s="568" t="s">
        <v>9296</v>
      </c>
      <c r="H349" s="568"/>
      <c r="I349" s="570" t="s">
        <v>9297</v>
      </c>
      <c r="J349" s="568" t="s">
        <v>8202</v>
      </c>
      <c r="K349" s="571" t="s">
        <v>8401</v>
      </c>
      <c r="L349" s="568" t="s">
        <v>9107</v>
      </c>
      <c r="M349" s="572"/>
      <c r="N349" s="570" t="s">
        <v>8409</v>
      </c>
      <c r="O349" s="303" t="str">
        <f>IF(AllC3_Data[[#This Row],[Door/Yard Number]]=3,"Yard","Door")</f>
        <v>Yard</v>
      </c>
      <c r="P349" s="33">
        <f t="shared" si="10"/>
        <v>48.233333333395422</v>
      </c>
      <c r="Q349" s="3" t="str">
        <f t="shared" si="11"/>
        <v>02/09/2022 01:46 PM</v>
      </c>
      <c r="R349" s="573" t="str">
        <f>IF(AND(AllC3_Data[[#This Row],[Workflow]]="Vendor Trailer",AllC3_Data[[#This Row],[OB Load Type]]="",AllC3_Data[[#This Row],[IB Load Type]]="",AllC3_Data[[#This Row],[Reusable Load Type]]=""),"Empty", HLOOKUP("*",AllC3_Data[[#This Row],[OB Load Type]:[Workflow]],1,FALSE))</f>
        <v>Empty</v>
      </c>
      <c r="S3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 spans="1:21" x14ac:dyDescent="0.25">
      <c r="A350" s="567" t="s">
        <v>9298</v>
      </c>
      <c r="B350" s="568"/>
      <c r="C350" s="568"/>
      <c r="D350" s="569" t="s">
        <v>231</v>
      </c>
      <c r="E350" s="569" t="s">
        <v>8430</v>
      </c>
      <c r="F350" s="569">
        <v>3</v>
      </c>
      <c r="G350" s="568" t="s">
        <v>1179</v>
      </c>
      <c r="H350" s="568"/>
      <c r="I350" s="570" t="s">
        <v>9299</v>
      </c>
      <c r="J350" s="568" t="s">
        <v>8205</v>
      </c>
      <c r="K350" s="571" t="s">
        <v>8401</v>
      </c>
      <c r="L350" s="568" t="s">
        <v>8751</v>
      </c>
      <c r="M350" s="572" t="s">
        <v>9300</v>
      </c>
      <c r="N350" s="570" t="s">
        <v>8409</v>
      </c>
      <c r="O350" s="303" t="str">
        <f>IF(AllC3_Data[[#This Row],[Door/Yard Number]]=3,"Yard","Door")</f>
        <v>Yard</v>
      </c>
      <c r="P350" s="33">
        <f t="shared" si="10"/>
        <v>48.116666666697711</v>
      </c>
      <c r="Q350" s="3" t="str">
        <f t="shared" si="11"/>
        <v>02/09/2022 01:53 PM</v>
      </c>
      <c r="R350" s="573" t="str">
        <f>IF(AND(AllC3_Data[[#This Row],[Workflow]]="Vendor Trailer",AllC3_Data[[#This Row],[OB Load Type]]="",AllC3_Data[[#This Row],[IB Load Type]]="",AllC3_Data[[#This Row],[Reusable Load Type]]=""),"Empty", HLOOKUP("*",AllC3_Data[[#This Row],[OB Load Type]:[Workflow]],1,FALSE))</f>
        <v>RMTO</v>
      </c>
      <c r="S3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 spans="1:21" x14ac:dyDescent="0.25">
      <c r="A351" s="567" t="s">
        <v>9301</v>
      </c>
      <c r="B351" s="568"/>
      <c r="C351" s="568"/>
      <c r="D351" s="569"/>
      <c r="E351" s="569" t="s">
        <v>8461</v>
      </c>
      <c r="F351" s="569">
        <v>3</v>
      </c>
      <c r="G351" s="568" t="s">
        <v>9251</v>
      </c>
      <c r="H351" s="568"/>
      <c r="I351" s="570" t="s">
        <v>9302</v>
      </c>
      <c r="J351" s="568" t="s">
        <v>8202</v>
      </c>
      <c r="K351" s="571" t="s">
        <v>8401</v>
      </c>
      <c r="L351" s="568" t="s">
        <v>9107</v>
      </c>
      <c r="M351" s="572"/>
      <c r="N351" s="570" t="s">
        <v>8409</v>
      </c>
      <c r="O351" s="303" t="str">
        <f>IF(AllC3_Data[[#This Row],[Door/Yard Number]]=3,"Yard","Door")</f>
        <v>Yard</v>
      </c>
      <c r="P351" s="33">
        <f t="shared" si="10"/>
        <v>47.783333333325572</v>
      </c>
      <c r="Q351" s="3" t="str">
        <f t="shared" si="11"/>
        <v>02/09/2022 02:13 PM</v>
      </c>
      <c r="R351" s="573" t="str">
        <f>IF(AND(AllC3_Data[[#This Row],[Workflow]]="Vendor Trailer",AllC3_Data[[#This Row],[OB Load Type]]="",AllC3_Data[[#This Row],[IB Load Type]]="",AllC3_Data[[#This Row],[Reusable Load Type]]=""),"Empty", HLOOKUP("*",AllC3_Data[[#This Row],[OB Load Type]:[Workflow]],1,FALSE))</f>
        <v>Empty</v>
      </c>
      <c r="S3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 spans="1:21" x14ac:dyDescent="0.25">
      <c r="A352" s="567" t="s">
        <v>9303</v>
      </c>
      <c r="B352" s="568"/>
      <c r="C352" s="568"/>
      <c r="D352" s="569"/>
      <c r="E352" s="569" t="s">
        <v>8461</v>
      </c>
      <c r="F352" s="569">
        <v>3</v>
      </c>
      <c r="G352" s="568" t="s">
        <v>9217</v>
      </c>
      <c r="H352" s="568"/>
      <c r="I352" s="570" t="s">
        <v>9304</v>
      </c>
      <c r="J352" s="568" t="s">
        <v>8202</v>
      </c>
      <c r="K352" s="571" t="s">
        <v>8401</v>
      </c>
      <c r="L352" s="568" t="s">
        <v>9107</v>
      </c>
      <c r="M352" s="572"/>
      <c r="N352" s="570" t="s">
        <v>8409</v>
      </c>
      <c r="O352" s="303" t="str">
        <f>IF(AllC3_Data[[#This Row],[Door/Yard Number]]=3,"Yard","Door")</f>
        <v>Yard</v>
      </c>
      <c r="P352" s="33">
        <f t="shared" si="10"/>
        <v>47.683333333348855</v>
      </c>
      <c r="Q352" s="3" t="str">
        <f t="shared" si="11"/>
        <v>02/09/2022 02:19 PM</v>
      </c>
      <c r="R352" s="573" t="str">
        <f>IF(AND(AllC3_Data[[#This Row],[Workflow]]="Vendor Trailer",AllC3_Data[[#This Row],[OB Load Type]]="",AllC3_Data[[#This Row],[IB Load Type]]="",AllC3_Data[[#This Row],[Reusable Load Type]]=""),"Empty", HLOOKUP("*",AllC3_Data[[#This Row],[OB Load Type]:[Workflow]],1,FALSE))</f>
        <v>Empty</v>
      </c>
      <c r="S3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 spans="1:21" x14ac:dyDescent="0.25">
      <c r="A353" s="567" t="s">
        <v>9305</v>
      </c>
      <c r="B353" s="568"/>
      <c r="C353" s="568"/>
      <c r="D353" s="569" t="s">
        <v>229</v>
      </c>
      <c r="E353" s="569" t="s">
        <v>8430</v>
      </c>
      <c r="F353" s="569">
        <v>3</v>
      </c>
      <c r="G353" s="568" t="s">
        <v>1179</v>
      </c>
      <c r="H353" s="568"/>
      <c r="I353" s="570" t="s">
        <v>9306</v>
      </c>
      <c r="J353" s="568" t="s">
        <v>647</v>
      </c>
      <c r="K353" s="571" t="s">
        <v>8401</v>
      </c>
      <c r="L353" s="568" t="s">
        <v>9087</v>
      </c>
      <c r="M353" s="572" t="s">
        <v>9307</v>
      </c>
      <c r="N353" s="570" t="s">
        <v>8409</v>
      </c>
      <c r="O353" s="303" t="str">
        <f>IF(AllC3_Data[[#This Row],[Door/Yard Number]]=3,"Yard","Door")</f>
        <v>Yard</v>
      </c>
      <c r="P353" s="33">
        <f t="shared" si="10"/>
        <v>47.53333333338378</v>
      </c>
      <c r="Q353" s="3" t="str">
        <f t="shared" si="11"/>
        <v>02/09/2022 02:28 PM</v>
      </c>
      <c r="R353" s="573" t="str">
        <f>IF(AND(AllC3_Data[[#This Row],[Workflow]]="Vendor Trailer",AllC3_Data[[#This Row],[OB Load Type]]="",AllC3_Data[[#This Row],[IB Load Type]]="",AllC3_Data[[#This Row],[Reusable Load Type]]=""),"Empty", HLOOKUP("*",AllC3_Data[[#This Row],[OB Load Type]:[Workflow]],1,FALSE))</f>
        <v>RECY</v>
      </c>
      <c r="S3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 spans="1:21" x14ac:dyDescent="0.25">
      <c r="A354" s="567" t="s">
        <v>9308</v>
      </c>
      <c r="B354" s="568"/>
      <c r="C354" s="568"/>
      <c r="D354" s="569"/>
      <c r="E354" s="569" t="s">
        <v>8461</v>
      </c>
      <c r="F354" s="569">
        <v>3</v>
      </c>
      <c r="G354" s="568" t="s">
        <v>9309</v>
      </c>
      <c r="H354" s="568"/>
      <c r="I354" s="570" t="s">
        <v>9310</v>
      </c>
      <c r="J354" s="568" t="s">
        <v>8202</v>
      </c>
      <c r="K354" s="571" t="s">
        <v>8401</v>
      </c>
      <c r="L354" s="568" t="s">
        <v>9084</v>
      </c>
      <c r="M354" s="572"/>
      <c r="N354" s="570" t="s">
        <v>8409</v>
      </c>
      <c r="O354" s="303" t="str">
        <f>IF(AllC3_Data[[#This Row],[Door/Yard Number]]=3,"Yard","Door")</f>
        <v>Yard</v>
      </c>
      <c r="P354" s="33">
        <f t="shared" si="10"/>
        <v>47.316666666709352</v>
      </c>
      <c r="Q354" s="3" t="str">
        <f t="shared" si="11"/>
        <v>02/09/2022 02:41 PM</v>
      </c>
      <c r="R354" s="573" t="str">
        <f>IF(AND(AllC3_Data[[#This Row],[Workflow]]="Vendor Trailer",AllC3_Data[[#This Row],[OB Load Type]]="",AllC3_Data[[#This Row],[IB Load Type]]="",AllC3_Data[[#This Row],[Reusable Load Type]]=""),"Empty", HLOOKUP("*",AllC3_Data[[#This Row],[OB Load Type]:[Workflow]],1,FALSE))</f>
        <v>Empty</v>
      </c>
      <c r="S3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 spans="1:21" x14ac:dyDescent="0.25">
      <c r="A355" s="567" t="s">
        <v>9311</v>
      </c>
      <c r="B355" s="568"/>
      <c r="C355" s="568"/>
      <c r="D355" s="569" t="s">
        <v>231</v>
      </c>
      <c r="E355" s="569" t="s">
        <v>8430</v>
      </c>
      <c r="F355" s="569">
        <v>3</v>
      </c>
      <c r="G355" s="568" t="s">
        <v>1179</v>
      </c>
      <c r="H355" s="568"/>
      <c r="I355" s="570" t="s">
        <v>8852</v>
      </c>
      <c r="J355" s="568" t="s">
        <v>8205</v>
      </c>
      <c r="K355" s="571" t="s">
        <v>8401</v>
      </c>
      <c r="L355" s="568" t="s">
        <v>9087</v>
      </c>
      <c r="M355" s="572" t="s">
        <v>9312</v>
      </c>
      <c r="N355" s="570" t="s">
        <v>8409</v>
      </c>
      <c r="O355" s="303" t="str">
        <f>IF(AllC3_Data[[#This Row],[Door/Yard Number]]=3,"Yard","Door")</f>
        <v>Yard</v>
      </c>
      <c r="P355" s="33">
        <f t="shared" si="10"/>
        <v>46.850000000093132</v>
      </c>
      <c r="Q355" s="3" t="str">
        <f t="shared" si="11"/>
        <v>02/09/2022 03:09 PM</v>
      </c>
      <c r="R355" s="573" t="str">
        <f>IF(AND(AllC3_Data[[#This Row],[Workflow]]="Vendor Trailer",AllC3_Data[[#This Row],[OB Load Type]]="",AllC3_Data[[#This Row],[IB Load Type]]="",AllC3_Data[[#This Row],[Reusable Load Type]]=""),"Empty", HLOOKUP("*",AllC3_Data[[#This Row],[OB Load Type]:[Workflow]],1,FALSE))</f>
        <v>RMTO</v>
      </c>
      <c r="S3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 spans="1:21" x14ac:dyDescent="0.25">
      <c r="A356" s="567" t="s">
        <v>9313</v>
      </c>
      <c r="B356" s="568"/>
      <c r="C356" s="568"/>
      <c r="D356" s="569" t="s">
        <v>490</v>
      </c>
      <c r="E356" s="569" t="s">
        <v>8430</v>
      </c>
      <c r="F356" s="569">
        <v>3</v>
      </c>
      <c r="G356" s="568" t="s">
        <v>9193</v>
      </c>
      <c r="H356" s="568"/>
      <c r="I356" s="570" t="s">
        <v>9314</v>
      </c>
      <c r="J356" s="568" t="s">
        <v>8202</v>
      </c>
      <c r="K356" s="571" t="s">
        <v>8401</v>
      </c>
      <c r="L356" s="568" t="s">
        <v>9107</v>
      </c>
      <c r="M356" s="572"/>
      <c r="N356" s="570" t="s">
        <v>8409</v>
      </c>
      <c r="O356" s="303" t="str">
        <f>IF(AllC3_Data[[#This Row],[Door/Yard Number]]=3,"Yard","Door")</f>
        <v>Yard</v>
      </c>
      <c r="P356" s="33">
        <f t="shared" si="10"/>
        <v>46.716666666674428</v>
      </c>
      <c r="Q356" s="3" t="str">
        <f t="shared" si="11"/>
        <v>02/09/2022 03:17 PM</v>
      </c>
      <c r="R356" s="573" t="str">
        <f>IF(AND(AllC3_Data[[#This Row],[Workflow]]="Vendor Trailer",AllC3_Data[[#This Row],[OB Load Type]]="",AllC3_Data[[#This Row],[IB Load Type]]="",AllC3_Data[[#This Row],[Reusable Load Type]]=""),"Empty", HLOOKUP("*",AllC3_Data[[#This Row],[OB Load Type]:[Workflow]],1,FALSE))</f>
        <v>RLBL</v>
      </c>
      <c r="S3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 spans="1:21" x14ac:dyDescent="0.25">
      <c r="A357" s="567" t="s">
        <v>9315</v>
      </c>
      <c r="B357" s="568"/>
      <c r="C357" s="568"/>
      <c r="D357" s="569" t="s">
        <v>490</v>
      </c>
      <c r="E357" s="569" t="s">
        <v>8430</v>
      </c>
      <c r="F357" s="569">
        <v>3</v>
      </c>
      <c r="G357" s="568" t="s">
        <v>9293</v>
      </c>
      <c r="H357" s="568"/>
      <c r="I357" s="570" t="s">
        <v>9316</v>
      </c>
      <c r="J357" s="568" t="s">
        <v>8202</v>
      </c>
      <c r="K357" s="571" t="s">
        <v>8401</v>
      </c>
      <c r="L357" s="568" t="s">
        <v>9107</v>
      </c>
      <c r="M357" s="572"/>
      <c r="N357" s="570" t="s">
        <v>8409</v>
      </c>
      <c r="O357" s="303" t="str">
        <f>IF(AllC3_Data[[#This Row],[Door/Yard Number]]=3,"Yard","Door")</f>
        <v>Yard</v>
      </c>
      <c r="P357" s="33">
        <f t="shared" si="10"/>
        <v>46.200000000069849</v>
      </c>
      <c r="Q357" s="3" t="str">
        <f t="shared" si="11"/>
        <v>02/09/2022 03:48 PM</v>
      </c>
      <c r="R357" s="573" t="str">
        <f>IF(AND(AllC3_Data[[#This Row],[Workflow]]="Vendor Trailer",AllC3_Data[[#This Row],[OB Load Type]]="",AllC3_Data[[#This Row],[IB Load Type]]="",AllC3_Data[[#This Row],[Reusable Load Type]]=""),"Empty", HLOOKUP("*",AllC3_Data[[#This Row],[OB Load Type]:[Workflow]],1,FALSE))</f>
        <v>RLBL</v>
      </c>
      <c r="S3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 spans="1:21" x14ac:dyDescent="0.25">
      <c r="A358" s="567" t="s">
        <v>9317</v>
      </c>
      <c r="B358" s="568"/>
      <c r="C358" s="568"/>
      <c r="D358" s="569"/>
      <c r="E358" s="569" t="s">
        <v>8461</v>
      </c>
      <c r="F358" s="569">
        <v>3</v>
      </c>
      <c r="G358" s="568" t="s">
        <v>1096</v>
      </c>
      <c r="H358" s="568"/>
      <c r="I358" s="570" t="s">
        <v>9318</v>
      </c>
      <c r="J358" s="568" t="s">
        <v>8202</v>
      </c>
      <c r="K358" s="571" t="s">
        <v>8401</v>
      </c>
      <c r="L358" s="568" t="s">
        <v>9084</v>
      </c>
      <c r="M358" s="572"/>
      <c r="N358" s="570" t="s">
        <v>8409</v>
      </c>
      <c r="O358" s="303" t="str">
        <f>IF(AllC3_Data[[#This Row],[Door/Yard Number]]=3,"Yard","Door")</f>
        <v>Yard</v>
      </c>
      <c r="P358" s="33">
        <f t="shared" si="10"/>
        <v>45.833333333430346</v>
      </c>
      <c r="Q358" s="3" t="str">
        <f t="shared" si="11"/>
        <v>02/09/2022 04:10 PM</v>
      </c>
      <c r="R358" s="573" t="str">
        <f>IF(AND(AllC3_Data[[#This Row],[Workflow]]="Vendor Trailer",AllC3_Data[[#This Row],[OB Load Type]]="",AllC3_Data[[#This Row],[IB Load Type]]="",AllC3_Data[[#This Row],[Reusable Load Type]]=""),"Empty", HLOOKUP("*",AllC3_Data[[#This Row],[OB Load Type]:[Workflow]],1,FALSE))</f>
        <v>Empty</v>
      </c>
      <c r="S3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 spans="1:21" x14ac:dyDescent="0.25">
      <c r="A359" s="567" t="s">
        <v>9319</v>
      </c>
      <c r="B359" s="568"/>
      <c r="C359" s="568"/>
      <c r="D359" s="569" t="s">
        <v>490</v>
      </c>
      <c r="E359" s="569" t="s">
        <v>8430</v>
      </c>
      <c r="F359" s="569">
        <v>3</v>
      </c>
      <c r="G359" s="568" t="s">
        <v>9309</v>
      </c>
      <c r="H359" s="568"/>
      <c r="I359" s="570" t="s">
        <v>9320</v>
      </c>
      <c r="J359" s="568" t="s">
        <v>8202</v>
      </c>
      <c r="K359" s="571" t="s">
        <v>8401</v>
      </c>
      <c r="L359" s="568" t="s">
        <v>9084</v>
      </c>
      <c r="M359" s="572"/>
      <c r="N359" s="570" t="s">
        <v>8409</v>
      </c>
      <c r="O359" s="303" t="str">
        <f>IF(AllC3_Data[[#This Row],[Door/Yard Number]]=3,"Yard","Door")</f>
        <v>Yard</v>
      </c>
      <c r="P359" s="33">
        <f t="shared" si="10"/>
        <v>45.633333333476912</v>
      </c>
      <c r="Q359" s="3" t="str">
        <f t="shared" si="11"/>
        <v>02/09/2022 04:22 PM</v>
      </c>
      <c r="R359" s="573" t="str">
        <f>IF(AND(AllC3_Data[[#This Row],[Workflow]]="Vendor Trailer",AllC3_Data[[#This Row],[OB Load Type]]="",AllC3_Data[[#This Row],[IB Load Type]]="",AllC3_Data[[#This Row],[Reusable Load Type]]=""),"Empty", HLOOKUP("*",AllC3_Data[[#This Row],[OB Load Type]:[Workflow]],1,FALSE))</f>
        <v>RLBL</v>
      </c>
      <c r="S3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 spans="1:21" x14ac:dyDescent="0.25">
      <c r="A360" s="567" t="s">
        <v>9321</v>
      </c>
      <c r="B360" s="568"/>
      <c r="C360" s="568"/>
      <c r="D360" s="569" t="s">
        <v>409</v>
      </c>
      <c r="E360" s="569" t="s">
        <v>8430</v>
      </c>
      <c r="F360" s="569">
        <v>3</v>
      </c>
      <c r="G360" s="568" t="s">
        <v>9322</v>
      </c>
      <c r="H360" s="568"/>
      <c r="I360" s="570" t="s">
        <v>9323</v>
      </c>
      <c r="J360" s="568" t="s">
        <v>8202</v>
      </c>
      <c r="K360" s="571" t="s">
        <v>8401</v>
      </c>
      <c r="L360" s="568" t="s">
        <v>9107</v>
      </c>
      <c r="M360" s="572"/>
      <c r="N360" s="570" t="s">
        <v>8409</v>
      </c>
      <c r="O360" s="303" t="str">
        <f>IF(AllC3_Data[[#This Row],[Door/Yard Number]]=3,"Yard","Door")</f>
        <v>Yard</v>
      </c>
      <c r="P360" s="33">
        <f t="shared" si="10"/>
        <v>45.216666666674428</v>
      </c>
      <c r="Q360" s="3" t="str">
        <f t="shared" si="11"/>
        <v>02/09/2022 04:47 PM</v>
      </c>
      <c r="R360" s="573" t="str">
        <f>IF(AND(AllC3_Data[[#This Row],[Workflow]]="Vendor Trailer",AllC3_Data[[#This Row],[OB Load Type]]="",AllC3_Data[[#This Row],[IB Load Type]]="",AllC3_Data[[#This Row],[Reusable Load Type]]=""),"Empty", HLOOKUP("*",AllC3_Data[[#This Row],[OB Load Type]:[Workflow]],1,FALSE))</f>
        <v>IGPS</v>
      </c>
      <c r="S3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 spans="1:21" x14ac:dyDescent="0.25">
      <c r="A361" s="567" t="s">
        <v>9324</v>
      </c>
      <c r="B361" s="568"/>
      <c r="C361" s="568"/>
      <c r="D361" s="569" t="s">
        <v>239</v>
      </c>
      <c r="E361" s="569" t="s">
        <v>8430</v>
      </c>
      <c r="F361" s="569">
        <v>3</v>
      </c>
      <c r="G361" s="568" t="s">
        <v>1179</v>
      </c>
      <c r="H361" s="568"/>
      <c r="I361" s="570" t="s">
        <v>9325</v>
      </c>
      <c r="J361" s="568" t="s">
        <v>8207</v>
      </c>
      <c r="K361" s="571" t="s">
        <v>8401</v>
      </c>
      <c r="L361" s="568" t="s">
        <v>9087</v>
      </c>
      <c r="M361" s="572"/>
      <c r="N361" s="570" t="s">
        <v>8409</v>
      </c>
      <c r="O361" s="303" t="str">
        <f>IF(AllC3_Data[[#This Row],[Door/Yard Number]]=3,"Yard","Door")</f>
        <v>Yard</v>
      </c>
      <c r="P361" s="33">
        <f t="shared" si="10"/>
        <v>44.916666666744277</v>
      </c>
      <c r="Q361" s="3" t="str">
        <f t="shared" si="11"/>
        <v>02/09/2022 05:05 PM</v>
      </c>
      <c r="R361" s="573" t="str">
        <f>IF(AND(AllC3_Data[[#This Row],[Workflow]]="Vendor Trailer",AllC3_Data[[#This Row],[OB Load Type]]="",AllC3_Data[[#This Row],[IB Load Type]]="",AllC3_Data[[#This Row],[Reusable Load Type]]=""),"Empty", HLOOKUP("*",AllC3_Data[[#This Row],[OB Load Type]:[Workflow]],1,FALSE))</f>
        <v>RRPC</v>
      </c>
      <c r="S3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 spans="1:21" x14ac:dyDescent="0.25">
      <c r="A362" s="567" t="s">
        <v>9326</v>
      </c>
      <c r="B362" s="568"/>
      <c r="C362" s="568"/>
      <c r="D362" s="569" t="s">
        <v>316</v>
      </c>
      <c r="E362" s="569" t="s">
        <v>8430</v>
      </c>
      <c r="F362" s="569">
        <v>3</v>
      </c>
      <c r="G362" s="568" t="s">
        <v>1568</v>
      </c>
      <c r="H362" s="568"/>
      <c r="I362" s="570" t="s">
        <v>9327</v>
      </c>
      <c r="J362" s="568" t="s">
        <v>8212</v>
      </c>
      <c r="K362" s="571" t="s">
        <v>8401</v>
      </c>
      <c r="L362" s="568" t="s">
        <v>9087</v>
      </c>
      <c r="M362" s="572"/>
      <c r="N362" s="570" t="s">
        <v>8409</v>
      </c>
      <c r="O362" s="303" t="str">
        <f>IF(AllC3_Data[[#This Row],[Door/Yard Number]]=3,"Yard","Door")</f>
        <v>Yard</v>
      </c>
      <c r="P362" s="33">
        <f t="shared" si="10"/>
        <v>44.850000000034925</v>
      </c>
      <c r="Q362" s="3" t="str">
        <f t="shared" si="11"/>
        <v>02/09/2022 05:09 PM</v>
      </c>
      <c r="R362" s="573" t="str">
        <f>IF(AND(AllC3_Data[[#This Row],[Workflow]]="Vendor Trailer",AllC3_Data[[#This Row],[OB Load Type]]="",AllC3_Data[[#This Row],[IB Load Type]]="",AllC3_Data[[#This Row],[Reusable Load Type]]=""),"Empty", HLOOKUP("*",AllC3_Data[[#This Row],[OB Load Type]:[Workflow]],1,FALSE))</f>
        <v>TRCY</v>
      </c>
      <c r="S3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 spans="1:21" x14ac:dyDescent="0.25">
      <c r="A363" s="567" t="s">
        <v>9328</v>
      </c>
      <c r="B363" s="568"/>
      <c r="C363" s="568"/>
      <c r="D363" s="569"/>
      <c r="E363" s="569" t="s">
        <v>1562</v>
      </c>
      <c r="F363" s="569">
        <v>3</v>
      </c>
      <c r="G363" s="568" t="s">
        <v>1179</v>
      </c>
      <c r="H363" s="568"/>
      <c r="I363" s="570" t="s">
        <v>9329</v>
      </c>
      <c r="J363" s="568" t="s">
        <v>8205</v>
      </c>
      <c r="K363" s="571" t="s">
        <v>8401</v>
      </c>
      <c r="L363" s="568" t="s">
        <v>9107</v>
      </c>
      <c r="M363" s="572"/>
      <c r="N363" s="570" t="s">
        <v>8409</v>
      </c>
      <c r="O363" s="303" t="str">
        <f>IF(AllC3_Data[[#This Row],[Door/Yard Number]]=3,"Yard","Door")</f>
        <v>Yard</v>
      </c>
      <c r="P363" s="33">
        <f t="shared" si="10"/>
        <v>43.900000000081491</v>
      </c>
      <c r="Q363" s="3" t="str">
        <f t="shared" si="11"/>
        <v>02/09/2022 06:06 PM</v>
      </c>
      <c r="R363" s="573" t="str">
        <f>IF(AND(AllC3_Data[[#This Row],[Workflow]]="Vendor Trailer",AllC3_Data[[#This Row],[OB Load Type]]="",AllC3_Data[[#This Row],[IB Load Type]]="",AllC3_Data[[#This Row],[Reusable Load Type]]=""),"Empty", HLOOKUP("*",AllC3_Data[[#This Row],[OB Load Type]:[Workflow]],1,FALSE))</f>
        <v>Unknown</v>
      </c>
      <c r="S3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64" spans="1:21" x14ac:dyDescent="0.25">
      <c r="A364" s="567" t="s">
        <v>9330</v>
      </c>
      <c r="B364" s="568"/>
      <c r="C364" s="568"/>
      <c r="D364" s="569"/>
      <c r="E364" s="569" t="s">
        <v>8461</v>
      </c>
      <c r="F364" s="569">
        <v>3</v>
      </c>
      <c r="G364" s="568" t="s">
        <v>1096</v>
      </c>
      <c r="H364" s="568"/>
      <c r="I364" s="570" t="s">
        <v>9331</v>
      </c>
      <c r="J364" s="568" t="s">
        <v>8202</v>
      </c>
      <c r="K364" s="571" t="s">
        <v>8401</v>
      </c>
      <c r="L364" s="568" t="s">
        <v>9107</v>
      </c>
      <c r="M364" s="572"/>
      <c r="N364" s="570" t="s">
        <v>8409</v>
      </c>
      <c r="O364" s="303" t="str">
        <f>IF(AllC3_Data[[#This Row],[Door/Yard Number]]=3,"Yard","Door")</f>
        <v>Yard</v>
      </c>
      <c r="P364" s="33">
        <f t="shared" si="10"/>
        <v>43.766666666662786</v>
      </c>
      <c r="Q364" s="3" t="str">
        <f t="shared" si="11"/>
        <v>02/09/2022 06:14 PM</v>
      </c>
      <c r="R364" s="573" t="str">
        <f>IF(AND(AllC3_Data[[#This Row],[Workflow]]="Vendor Trailer",AllC3_Data[[#This Row],[OB Load Type]]="",AllC3_Data[[#This Row],[IB Load Type]]="",AllC3_Data[[#This Row],[Reusable Load Type]]=""),"Empty", HLOOKUP("*",AllC3_Data[[#This Row],[OB Load Type]:[Workflow]],1,FALSE))</f>
        <v>Empty</v>
      </c>
      <c r="S3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 spans="1:21" x14ac:dyDescent="0.25">
      <c r="A365" s="567" t="s">
        <v>9332</v>
      </c>
      <c r="B365" s="568"/>
      <c r="C365" s="568"/>
      <c r="D365" s="569"/>
      <c r="E365" s="569" t="s">
        <v>8461</v>
      </c>
      <c r="F365" s="569">
        <v>3</v>
      </c>
      <c r="G365" s="568" t="s">
        <v>1096</v>
      </c>
      <c r="H365" s="568"/>
      <c r="I365" s="570" t="s">
        <v>9333</v>
      </c>
      <c r="J365" s="568" t="s">
        <v>8202</v>
      </c>
      <c r="K365" s="571" t="s">
        <v>8401</v>
      </c>
      <c r="L365" s="568" t="s">
        <v>9107</v>
      </c>
      <c r="M365" s="572"/>
      <c r="N365" s="570" t="s">
        <v>8409</v>
      </c>
      <c r="O365" s="303" t="str">
        <f>IF(AllC3_Data[[#This Row],[Door/Yard Number]]=3,"Yard","Door")</f>
        <v>Yard</v>
      </c>
      <c r="P365" s="33">
        <f t="shared" si="10"/>
        <v>43.666666666686069</v>
      </c>
      <c r="Q365" s="3" t="str">
        <f t="shared" si="11"/>
        <v>02/09/2022 06:20 PM</v>
      </c>
      <c r="R365" s="573" t="str">
        <f>IF(AND(AllC3_Data[[#This Row],[Workflow]]="Vendor Trailer",AllC3_Data[[#This Row],[OB Load Type]]="",AllC3_Data[[#This Row],[IB Load Type]]="",AllC3_Data[[#This Row],[Reusable Load Type]]=""),"Empty", HLOOKUP("*",AllC3_Data[[#This Row],[OB Load Type]:[Workflow]],1,FALSE))</f>
        <v>Empty</v>
      </c>
      <c r="S3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 spans="1:21" x14ac:dyDescent="0.25">
      <c r="A366" s="567" t="s">
        <v>9334</v>
      </c>
      <c r="B366" s="568"/>
      <c r="C366" s="568"/>
      <c r="D366" s="569"/>
      <c r="E366" s="569" t="s">
        <v>8461</v>
      </c>
      <c r="F366" s="569">
        <v>3</v>
      </c>
      <c r="G366" s="568" t="s">
        <v>1096</v>
      </c>
      <c r="H366" s="568"/>
      <c r="I366" s="570" t="s">
        <v>9335</v>
      </c>
      <c r="J366" s="568" t="s">
        <v>8202</v>
      </c>
      <c r="K366" s="571" t="s">
        <v>8401</v>
      </c>
      <c r="L366" s="568" t="s">
        <v>9107</v>
      </c>
      <c r="M366" s="572"/>
      <c r="N366" s="570" t="s">
        <v>8409</v>
      </c>
      <c r="O366" s="303" t="str">
        <f>IF(AllC3_Data[[#This Row],[Door/Yard Number]]=3,"Yard","Door")</f>
        <v>Yard</v>
      </c>
      <c r="P366" s="33">
        <f t="shared" si="10"/>
        <v>43.283333333325572</v>
      </c>
      <c r="Q366" s="3" t="str">
        <f t="shared" si="11"/>
        <v>02/09/2022 06:43 PM</v>
      </c>
      <c r="R366" s="573" t="str">
        <f>IF(AND(AllC3_Data[[#This Row],[Workflow]]="Vendor Trailer",AllC3_Data[[#This Row],[OB Load Type]]="",AllC3_Data[[#This Row],[IB Load Type]]="",AllC3_Data[[#This Row],[Reusable Load Type]]=""),"Empty", HLOOKUP("*",AllC3_Data[[#This Row],[OB Load Type]:[Workflow]],1,FALSE))</f>
        <v>Empty</v>
      </c>
      <c r="S3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 spans="1:21" x14ac:dyDescent="0.25">
      <c r="A367" s="567" t="s">
        <v>9336</v>
      </c>
      <c r="B367" s="568"/>
      <c r="C367" s="568"/>
      <c r="D367" s="569" t="s">
        <v>479</v>
      </c>
      <c r="E367" s="569" t="s">
        <v>8430</v>
      </c>
      <c r="F367" s="569">
        <v>3</v>
      </c>
      <c r="G367" s="568" t="s">
        <v>1568</v>
      </c>
      <c r="H367" s="568"/>
      <c r="I367" s="570" t="s">
        <v>9337</v>
      </c>
      <c r="J367" s="568" t="s">
        <v>8209</v>
      </c>
      <c r="K367" s="571" t="s">
        <v>8401</v>
      </c>
      <c r="L367" s="568" t="s">
        <v>9107</v>
      </c>
      <c r="M367" s="572"/>
      <c r="N367" s="570" t="s">
        <v>8409</v>
      </c>
      <c r="O367" s="303" t="str">
        <f>IF(AllC3_Data[[#This Row],[Door/Yard Number]]=3,"Yard","Door")</f>
        <v>Yard</v>
      </c>
      <c r="P367" s="33">
        <f t="shared" si="10"/>
        <v>43.116666666639503</v>
      </c>
      <c r="Q367" s="3" t="str">
        <f t="shared" si="11"/>
        <v>02/09/2022 06:53 PM</v>
      </c>
      <c r="R367" s="573" t="str">
        <f>IF(AND(AllC3_Data[[#This Row],[Workflow]]="Vendor Trailer",AllC3_Data[[#This Row],[OB Load Type]]="",AllC3_Data[[#This Row],[IB Load Type]]="",AllC3_Data[[#This Row],[Reusable Load Type]]=""),"Empty", HLOOKUP("*",AllC3_Data[[#This Row],[OB Load Type]:[Workflow]],1,FALSE))</f>
        <v>PPLS</v>
      </c>
      <c r="S3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 spans="1:21" x14ac:dyDescent="0.25">
      <c r="A368" s="567" t="s">
        <v>9338</v>
      </c>
      <c r="B368" s="568"/>
      <c r="C368" s="568"/>
      <c r="D368" s="569" t="s">
        <v>492</v>
      </c>
      <c r="E368" s="569" t="s">
        <v>8430</v>
      </c>
      <c r="F368" s="569">
        <v>3</v>
      </c>
      <c r="G368" s="568" t="s">
        <v>1568</v>
      </c>
      <c r="H368" s="568"/>
      <c r="I368" s="570" t="s">
        <v>9339</v>
      </c>
      <c r="J368" s="568" t="s">
        <v>8212</v>
      </c>
      <c r="K368" s="571" t="s">
        <v>8401</v>
      </c>
      <c r="L368" s="568" t="s">
        <v>9087</v>
      </c>
      <c r="M368" s="572"/>
      <c r="N368" s="570" t="s">
        <v>8409</v>
      </c>
      <c r="O368" s="303" t="str">
        <f>IF(AllC3_Data[[#This Row],[Door/Yard Number]]=3,"Yard","Door")</f>
        <v>Yard</v>
      </c>
      <c r="P368" s="33">
        <f t="shared" si="10"/>
        <v>42.916666666686069</v>
      </c>
      <c r="Q368" s="3" t="str">
        <f t="shared" si="11"/>
        <v>02/09/2022 07:05 PM</v>
      </c>
      <c r="R368" s="573" t="str">
        <f>IF(AND(AllC3_Data[[#This Row],[Workflow]]="Vendor Trailer",AllC3_Data[[#This Row],[OB Load Type]]="",AllC3_Data[[#This Row],[IB Load Type]]="",AllC3_Data[[#This Row],[Reusable Load Type]]=""),"Empty", HLOOKUP("*",AllC3_Data[[#This Row],[OB Load Type]:[Workflow]],1,FALSE))</f>
        <v>RMCP</v>
      </c>
      <c r="S3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 spans="1:21" x14ac:dyDescent="0.25">
      <c r="A369" s="567" t="s">
        <v>9340</v>
      </c>
      <c r="B369" s="568"/>
      <c r="C369" s="568"/>
      <c r="D369" s="569" t="s">
        <v>229</v>
      </c>
      <c r="E369" s="569" t="s">
        <v>8430</v>
      </c>
      <c r="F369" s="569">
        <v>3</v>
      </c>
      <c r="G369" s="568" t="s">
        <v>1179</v>
      </c>
      <c r="H369" s="568"/>
      <c r="I369" s="570" t="s">
        <v>9341</v>
      </c>
      <c r="J369" s="568" t="s">
        <v>8210</v>
      </c>
      <c r="K369" s="571" t="s">
        <v>8401</v>
      </c>
      <c r="L369" s="568" t="s">
        <v>9103</v>
      </c>
      <c r="M369" s="572" t="s">
        <v>9342</v>
      </c>
      <c r="N369" s="570" t="s">
        <v>8409</v>
      </c>
      <c r="O369" s="303" t="str">
        <f>IF(AllC3_Data[[#This Row],[Door/Yard Number]]=3,"Yard","Door")</f>
        <v>Yard</v>
      </c>
      <c r="P369" s="33">
        <f t="shared" si="10"/>
        <v>42.683333333465271</v>
      </c>
      <c r="Q369" s="3" t="str">
        <f t="shared" si="11"/>
        <v>02/09/2022 07:19 PM</v>
      </c>
      <c r="R369" s="573" t="str">
        <f>IF(AND(AllC3_Data[[#This Row],[Workflow]]="Vendor Trailer",AllC3_Data[[#This Row],[OB Load Type]]="",AllC3_Data[[#This Row],[IB Load Type]]="",AllC3_Data[[#This Row],[Reusable Load Type]]=""),"Empty", HLOOKUP("*",AllC3_Data[[#This Row],[OB Load Type]:[Workflow]],1,FALSE))</f>
        <v>RECY</v>
      </c>
      <c r="S3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 spans="1:21" x14ac:dyDescent="0.25">
      <c r="A370" s="567" t="s">
        <v>9343</v>
      </c>
      <c r="B370" s="568"/>
      <c r="C370" s="568"/>
      <c r="D370" s="569" t="s">
        <v>490</v>
      </c>
      <c r="E370" s="569" t="s">
        <v>8430</v>
      </c>
      <c r="F370" s="569">
        <v>3</v>
      </c>
      <c r="G370" s="568" t="s">
        <v>9193</v>
      </c>
      <c r="H370" s="568"/>
      <c r="I370" s="570" t="s">
        <v>9344</v>
      </c>
      <c r="J370" s="568" t="s">
        <v>8202</v>
      </c>
      <c r="K370" s="571" t="s">
        <v>8401</v>
      </c>
      <c r="L370" s="568" t="s">
        <v>9084</v>
      </c>
      <c r="M370" s="572"/>
      <c r="N370" s="570" t="s">
        <v>8409</v>
      </c>
      <c r="O370" s="303" t="str">
        <f>IF(AllC3_Data[[#This Row],[Door/Yard Number]]=3,"Yard","Door")</f>
        <v>Yard</v>
      </c>
      <c r="P370" s="33">
        <f t="shared" si="10"/>
        <v>42.116666666697711</v>
      </c>
      <c r="Q370" s="3" t="str">
        <f t="shared" si="11"/>
        <v>02/09/2022 07:53 PM</v>
      </c>
      <c r="R370" s="573" t="str">
        <f>IF(AND(AllC3_Data[[#This Row],[Workflow]]="Vendor Trailer",AllC3_Data[[#This Row],[OB Load Type]]="",AllC3_Data[[#This Row],[IB Load Type]]="",AllC3_Data[[#This Row],[Reusable Load Type]]=""),"Empty", HLOOKUP("*",AllC3_Data[[#This Row],[OB Load Type]:[Workflow]],1,FALSE))</f>
        <v>RLBL</v>
      </c>
      <c r="S3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 spans="1:21" x14ac:dyDescent="0.25">
      <c r="A371" s="567" t="s">
        <v>9345</v>
      </c>
      <c r="B371" s="568"/>
      <c r="C371" s="568"/>
      <c r="D371" s="569" t="s">
        <v>229</v>
      </c>
      <c r="E371" s="569" t="s">
        <v>8430</v>
      </c>
      <c r="F371" s="569">
        <v>3</v>
      </c>
      <c r="G371" s="568" t="s">
        <v>1179</v>
      </c>
      <c r="H371" s="568"/>
      <c r="I371" s="570" t="s">
        <v>8872</v>
      </c>
      <c r="J371" s="568" t="s">
        <v>8205</v>
      </c>
      <c r="K371" s="571" t="s">
        <v>8401</v>
      </c>
      <c r="L371" s="568" t="s">
        <v>9087</v>
      </c>
      <c r="M371" s="572"/>
      <c r="N371" s="570" t="s">
        <v>8409</v>
      </c>
      <c r="O371" s="303" t="str">
        <f>IF(AllC3_Data[[#This Row],[Door/Yard Number]]=3,"Yard","Door")</f>
        <v>Yard</v>
      </c>
      <c r="P371" s="33">
        <f t="shared" si="10"/>
        <v>41.700000000069849</v>
      </c>
      <c r="Q371" s="3" t="str">
        <f t="shared" si="11"/>
        <v>02/09/2022 08:18 PM</v>
      </c>
      <c r="R371" s="573" t="str">
        <f>IF(AND(AllC3_Data[[#This Row],[Workflow]]="Vendor Trailer",AllC3_Data[[#This Row],[OB Load Type]]="",AllC3_Data[[#This Row],[IB Load Type]]="",AllC3_Data[[#This Row],[Reusable Load Type]]=""),"Empty", HLOOKUP("*",AllC3_Data[[#This Row],[OB Load Type]:[Workflow]],1,FALSE))</f>
        <v>RECY</v>
      </c>
      <c r="S3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 spans="1:21" x14ac:dyDescent="0.25">
      <c r="A372" s="567" t="s">
        <v>9346</v>
      </c>
      <c r="B372" s="568"/>
      <c r="C372" s="568"/>
      <c r="D372" s="569" t="s">
        <v>229</v>
      </c>
      <c r="E372" s="569" t="s">
        <v>8430</v>
      </c>
      <c r="F372" s="569">
        <v>3</v>
      </c>
      <c r="G372" s="568" t="s">
        <v>1179</v>
      </c>
      <c r="H372" s="568"/>
      <c r="I372" s="570" t="s">
        <v>9347</v>
      </c>
      <c r="J372" s="568" t="s">
        <v>8205</v>
      </c>
      <c r="K372" s="571" t="s">
        <v>8401</v>
      </c>
      <c r="L372" s="568" t="s">
        <v>9087</v>
      </c>
      <c r="M372" s="572" t="s">
        <v>9348</v>
      </c>
      <c r="N372" s="570" t="s">
        <v>8409</v>
      </c>
      <c r="O372" s="303" t="str">
        <f>IF(AllC3_Data[[#This Row],[Door/Yard Number]]=3,"Yard","Door")</f>
        <v>Yard</v>
      </c>
      <c r="P372" s="33">
        <f t="shared" si="10"/>
        <v>41.566666666651145</v>
      </c>
      <c r="Q372" s="3" t="str">
        <f t="shared" si="11"/>
        <v>02/09/2022 08:26 PM</v>
      </c>
      <c r="R372" s="573" t="str">
        <f>IF(AND(AllC3_Data[[#This Row],[Workflow]]="Vendor Trailer",AllC3_Data[[#This Row],[OB Load Type]]="",AllC3_Data[[#This Row],[IB Load Type]]="",AllC3_Data[[#This Row],[Reusable Load Type]]=""),"Empty", HLOOKUP("*",AllC3_Data[[#This Row],[OB Load Type]:[Workflow]],1,FALSE))</f>
        <v>RECY</v>
      </c>
      <c r="S3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 spans="1:21" x14ac:dyDescent="0.25">
      <c r="A373" s="567" t="s">
        <v>9349</v>
      </c>
      <c r="B373" s="568"/>
      <c r="C373" s="568"/>
      <c r="D373" s="569" t="s">
        <v>490</v>
      </c>
      <c r="E373" s="569" t="s">
        <v>8430</v>
      </c>
      <c r="F373" s="569">
        <v>3</v>
      </c>
      <c r="G373" s="568" t="s">
        <v>9293</v>
      </c>
      <c r="H373" s="568"/>
      <c r="I373" s="570" t="s">
        <v>9350</v>
      </c>
      <c r="J373" s="568" t="s">
        <v>8202</v>
      </c>
      <c r="K373" s="571" t="s">
        <v>8401</v>
      </c>
      <c r="L373" s="568" t="s">
        <v>9107</v>
      </c>
      <c r="M373" s="572"/>
      <c r="N373" s="570" t="s">
        <v>8409</v>
      </c>
      <c r="O373" s="303" t="str">
        <f>IF(AllC3_Data[[#This Row],[Door/Yard Number]]=3,"Yard","Door")</f>
        <v>Yard</v>
      </c>
      <c r="P373" s="33">
        <f t="shared" si="10"/>
        <v>41.433333333407063</v>
      </c>
      <c r="Q373" s="3" t="str">
        <f t="shared" si="11"/>
        <v>02/09/2022 08:34 PM</v>
      </c>
      <c r="R373" s="573" t="str">
        <f>IF(AND(AllC3_Data[[#This Row],[Workflow]]="Vendor Trailer",AllC3_Data[[#This Row],[OB Load Type]]="",AllC3_Data[[#This Row],[IB Load Type]]="",AllC3_Data[[#This Row],[Reusable Load Type]]=""),"Empty", HLOOKUP("*",AllC3_Data[[#This Row],[OB Load Type]:[Workflow]],1,FALSE))</f>
        <v>RLBL</v>
      </c>
      <c r="S3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 spans="1:21" x14ac:dyDescent="0.25">
      <c r="A374" s="567" t="s">
        <v>9351</v>
      </c>
      <c r="B374" s="568"/>
      <c r="C374" s="568"/>
      <c r="D374" s="569" t="s">
        <v>492</v>
      </c>
      <c r="E374" s="569" t="s">
        <v>8430</v>
      </c>
      <c r="F374" s="569">
        <v>3</v>
      </c>
      <c r="G374" s="568" t="s">
        <v>1179</v>
      </c>
      <c r="H374" s="568"/>
      <c r="I374" s="570" t="s">
        <v>9352</v>
      </c>
      <c r="J374" s="568" t="s">
        <v>647</v>
      </c>
      <c r="K374" s="571" t="s">
        <v>8401</v>
      </c>
      <c r="L374" s="568" t="s">
        <v>8751</v>
      </c>
      <c r="M374" s="572"/>
      <c r="N374" s="570" t="s">
        <v>8409</v>
      </c>
      <c r="O374" s="303" t="str">
        <f>IF(AllC3_Data[[#This Row],[Door/Yard Number]]=3,"Yard","Door")</f>
        <v>Yard</v>
      </c>
      <c r="P374" s="33">
        <f t="shared" si="10"/>
        <v>41.299999999988358</v>
      </c>
      <c r="Q374" s="3" t="str">
        <f t="shared" si="11"/>
        <v>02/09/2022 08:42 PM</v>
      </c>
      <c r="R374" s="573" t="str">
        <f>IF(AND(AllC3_Data[[#This Row],[Workflow]]="Vendor Trailer",AllC3_Data[[#This Row],[OB Load Type]]="",AllC3_Data[[#This Row],[IB Load Type]]="",AllC3_Data[[#This Row],[Reusable Load Type]]=""),"Empty", HLOOKUP("*",AllC3_Data[[#This Row],[OB Load Type]:[Workflow]],1,FALSE))</f>
        <v>RMCP</v>
      </c>
      <c r="S3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 spans="1:21" x14ac:dyDescent="0.25">
      <c r="A375" s="567" t="s">
        <v>9353</v>
      </c>
      <c r="B375" s="568"/>
      <c r="C375" s="568"/>
      <c r="D375" s="569" t="s">
        <v>492</v>
      </c>
      <c r="E375" s="569" t="s">
        <v>8430</v>
      </c>
      <c r="F375" s="569">
        <v>3</v>
      </c>
      <c r="G375" s="568" t="s">
        <v>1179</v>
      </c>
      <c r="H375" s="568"/>
      <c r="I375" s="570" t="s">
        <v>9354</v>
      </c>
      <c r="J375" s="568" t="s">
        <v>647</v>
      </c>
      <c r="K375" s="571" t="s">
        <v>8401</v>
      </c>
      <c r="L375" s="568" t="s">
        <v>8751</v>
      </c>
      <c r="M375" s="572" t="s">
        <v>9355</v>
      </c>
      <c r="N375" s="570" t="s">
        <v>8409</v>
      </c>
      <c r="O375" s="303" t="str">
        <f>IF(AllC3_Data[[#This Row],[Door/Yard Number]]=3,"Yard","Door")</f>
        <v>Yard</v>
      </c>
      <c r="P375" s="33">
        <f t="shared" si="10"/>
        <v>41.100000000034925</v>
      </c>
      <c r="Q375" s="3" t="str">
        <f t="shared" si="11"/>
        <v>02/09/2022 08:54 PM</v>
      </c>
      <c r="R375" s="573" t="str">
        <f>IF(AND(AllC3_Data[[#This Row],[Workflow]]="Vendor Trailer",AllC3_Data[[#This Row],[OB Load Type]]="",AllC3_Data[[#This Row],[IB Load Type]]="",AllC3_Data[[#This Row],[Reusable Load Type]]=""),"Empty", HLOOKUP("*",AllC3_Data[[#This Row],[OB Load Type]:[Workflow]],1,FALSE))</f>
        <v>RMCP</v>
      </c>
      <c r="S3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 spans="1:21" x14ac:dyDescent="0.25">
      <c r="A376" s="567" t="s">
        <v>9356</v>
      </c>
      <c r="B376" s="568"/>
      <c r="C376" s="568"/>
      <c r="D376" s="569" t="s">
        <v>492</v>
      </c>
      <c r="E376" s="569" t="s">
        <v>8430</v>
      </c>
      <c r="F376" s="569">
        <v>3</v>
      </c>
      <c r="G376" s="568" t="s">
        <v>1179</v>
      </c>
      <c r="H376" s="568"/>
      <c r="I376" s="570" t="s">
        <v>9354</v>
      </c>
      <c r="J376" s="568" t="s">
        <v>647</v>
      </c>
      <c r="K376" s="571" t="s">
        <v>8401</v>
      </c>
      <c r="L376" s="568" t="s">
        <v>9087</v>
      </c>
      <c r="M376" s="572" t="s">
        <v>9357</v>
      </c>
      <c r="N376" s="570" t="s">
        <v>8409</v>
      </c>
      <c r="O376" s="303" t="str">
        <f>IF(AllC3_Data[[#This Row],[Door/Yard Number]]=3,"Yard","Door")</f>
        <v>Yard</v>
      </c>
      <c r="P376" s="33">
        <f t="shared" si="10"/>
        <v>41.100000000034925</v>
      </c>
      <c r="Q376" s="3" t="str">
        <f t="shared" si="11"/>
        <v>02/09/2022 08:54 PM</v>
      </c>
      <c r="R376" s="573" t="str">
        <f>IF(AND(AllC3_Data[[#This Row],[Workflow]]="Vendor Trailer",AllC3_Data[[#This Row],[OB Load Type]]="",AllC3_Data[[#This Row],[IB Load Type]]="",AllC3_Data[[#This Row],[Reusable Load Type]]=""),"Empty", HLOOKUP("*",AllC3_Data[[#This Row],[OB Load Type]:[Workflow]],1,FALSE))</f>
        <v>RMCP</v>
      </c>
      <c r="S3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 spans="1:21" x14ac:dyDescent="0.25">
      <c r="A377" s="567" t="s">
        <v>9358</v>
      </c>
      <c r="B377" s="568"/>
      <c r="C377" s="568"/>
      <c r="D377" s="569" t="s">
        <v>239</v>
      </c>
      <c r="E377" s="569" t="s">
        <v>8430</v>
      </c>
      <c r="F377" s="569">
        <v>3</v>
      </c>
      <c r="G377" s="568" t="s">
        <v>1179</v>
      </c>
      <c r="H377" s="568"/>
      <c r="I377" s="570" t="s">
        <v>9359</v>
      </c>
      <c r="J377" s="568" t="s">
        <v>8205</v>
      </c>
      <c r="K377" s="571" t="s">
        <v>8401</v>
      </c>
      <c r="L377" s="568" t="s">
        <v>9087</v>
      </c>
      <c r="M377" s="572" t="s">
        <v>9360</v>
      </c>
      <c r="N377" s="570" t="s">
        <v>8409</v>
      </c>
      <c r="O377" s="303" t="str">
        <f>IF(AllC3_Data[[#This Row],[Door/Yard Number]]=3,"Yard","Door")</f>
        <v>Yard</v>
      </c>
      <c r="P377" s="33">
        <f t="shared" si="10"/>
        <v>40.283333333325572</v>
      </c>
      <c r="Q377" s="3" t="str">
        <f t="shared" si="11"/>
        <v>02/09/2022 09:43 PM</v>
      </c>
      <c r="R377" s="573" t="str">
        <f>IF(AND(AllC3_Data[[#This Row],[Workflow]]="Vendor Trailer",AllC3_Data[[#This Row],[OB Load Type]]="",AllC3_Data[[#This Row],[IB Load Type]]="",AllC3_Data[[#This Row],[Reusable Load Type]]=""),"Empty", HLOOKUP("*",AllC3_Data[[#This Row],[OB Load Type]:[Workflow]],1,FALSE))</f>
        <v>RRPC</v>
      </c>
      <c r="S3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 spans="1:21" x14ac:dyDescent="0.25">
      <c r="A378" s="567" t="s">
        <v>9361</v>
      </c>
      <c r="B378" s="568"/>
      <c r="C378" s="568"/>
      <c r="D378" s="569" t="s">
        <v>8861</v>
      </c>
      <c r="E378" s="569" t="s">
        <v>8430</v>
      </c>
      <c r="F378" s="569">
        <v>3</v>
      </c>
      <c r="G378" s="568" t="s">
        <v>1568</v>
      </c>
      <c r="H378" s="568"/>
      <c r="I378" s="570" t="s">
        <v>9362</v>
      </c>
      <c r="J378" s="568" t="s">
        <v>8212</v>
      </c>
      <c r="K378" s="571" t="s">
        <v>8401</v>
      </c>
      <c r="L378" s="568" t="s">
        <v>9103</v>
      </c>
      <c r="M378" s="572" t="s">
        <v>9363</v>
      </c>
      <c r="N378" s="570" t="s">
        <v>8409</v>
      </c>
      <c r="O378" s="303" t="str">
        <f>IF(AllC3_Data[[#This Row],[Door/Yard Number]]=3,"Yard","Door")</f>
        <v>Yard</v>
      </c>
      <c r="P378" s="33">
        <f t="shared" si="10"/>
        <v>39.083333333430346</v>
      </c>
      <c r="Q378" s="3" t="str">
        <f t="shared" si="11"/>
        <v>02/09/2022 10:55 PM</v>
      </c>
      <c r="R378" s="573" t="str">
        <f>IF(AND(AllC3_Data[[#This Row],[Workflow]]="Vendor Trailer",AllC3_Data[[#This Row],[OB Load Type]]="",AllC3_Data[[#This Row],[IB Load Type]]="",AllC3_Data[[#This Row],[Reusable Load Type]]=""),"Empty", HLOOKUP("*",AllC3_Data[[#This Row],[OB Load Type]:[Workflow]],1,FALSE))</f>
        <v>PPQS</v>
      </c>
      <c r="S3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79" spans="1:21" x14ac:dyDescent="0.25">
      <c r="A379" s="567" t="s">
        <v>9364</v>
      </c>
      <c r="B379" s="568"/>
      <c r="C379" s="568"/>
      <c r="D379" s="569" t="s">
        <v>492</v>
      </c>
      <c r="E379" s="569" t="s">
        <v>8430</v>
      </c>
      <c r="F379" s="569">
        <v>3</v>
      </c>
      <c r="G379" s="568" t="s">
        <v>1179</v>
      </c>
      <c r="H379" s="568"/>
      <c r="I379" s="570" t="s">
        <v>9365</v>
      </c>
      <c r="J379" s="568" t="s">
        <v>647</v>
      </c>
      <c r="K379" s="571" t="s">
        <v>8401</v>
      </c>
      <c r="L379" s="568" t="s">
        <v>8751</v>
      </c>
      <c r="M379" s="572"/>
      <c r="N379" s="570" t="s">
        <v>8409</v>
      </c>
      <c r="O379" s="303" t="str">
        <f>IF(AllC3_Data[[#This Row],[Door/Yard Number]]=3,"Yard","Door")</f>
        <v>Yard</v>
      </c>
      <c r="P379" s="33">
        <f t="shared" si="10"/>
        <v>38.683333333348855</v>
      </c>
      <c r="Q379" s="3" t="str">
        <f t="shared" si="11"/>
        <v>02/09/2022 11:19 PM</v>
      </c>
      <c r="R379" s="573" t="str">
        <f>IF(AND(AllC3_Data[[#This Row],[Workflow]]="Vendor Trailer",AllC3_Data[[#This Row],[OB Load Type]]="",AllC3_Data[[#This Row],[IB Load Type]]="",AllC3_Data[[#This Row],[Reusable Load Type]]=""),"Empty", HLOOKUP("*",AllC3_Data[[#This Row],[OB Load Type]:[Workflow]],1,FALSE))</f>
        <v>RMCP</v>
      </c>
      <c r="S3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 spans="1:21" x14ac:dyDescent="0.25">
      <c r="A380" s="567" t="s">
        <v>9366</v>
      </c>
      <c r="B380" s="568"/>
      <c r="C380" s="568"/>
      <c r="D380" s="569" t="s">
        <v>239</v>
      </c>
      <c r="E380" s="569" t="s">
        <v>8430</v>
      </c>
      <c r="F380" s="569">
        <v>3</v>
      </c>
      <c r="G380" s="568" t="s">
        <v>1179</v>
      </c>
      <c r="H380" s="568"/>
      <c r="I380" s="570" t="s">
        <v>9367</v>
      </c>
      <c r="J380" s="568" t="s">
        <v>8210</v>
      </c>
      <c r="K380" s="571" t="s">
        <v>8401</v>
      </c>
      <c r="L380" s="568" t="s">
        <v>9087</v>
      </c>
      <c r="M380" s="572"/>
      <c r="N380" s="570" t="s">
        <v>8409</v>
      </c>
      <c r="O380" s="303" t="str">
        <f>IF(AllC3_Data[[#This Row],[Door/Yard Number]]=3,"Yard","Door")</f>
        <v>Yard</v>
      </c>
      <c r="P380" s="33">
        <f t="shared" si="10"/>
        <v>38.550000000104774</v>
      </c>
      <c r="Q380" s="3" t="str">
        <f t="shared" si="11"/>
        <v>02/09/2022 11:27 PM</v>
      </c>
      <c r="R380" s="573" t="str">
        <f>IF(AND(AllC3_Data[[#This Row],[Workflow]]="Vendor Trailer",AllC3_Data[[#This Row],[OB Load Type]]="",AllC3_Data[[#This Row],[IB Load Type]]="",AllC3_Data[[#This Row],[Reusable Load Type]]=""),"Empty", HLOOKUP("*",AllC3_Data[[#This Row],[OB Load Type]:[Workflow]],1,FALSE))</f>
        <v>RRPC</v>
      </c>
      <c r="S3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 spans="1:21" x14ac:dyDescent="0.25">
      <c r="A381" s="567" t="s">
        <v>9368</v>
      </c>
      <c r="B381" s="568"/>
      <c r="C381" s="568"/>
      <c r="D381" s="569" t="s">
        <v>490</v>
      </c>
      <c r="E381" s="569" t="s">
        <v>8430</v>
      </c>
      <c r="F381" s="569">
        <v>3</v>
      </c>
      <c r="G381" s="568" t="s">
        <v>9193</v>
      </c>
      <c r="H381" s="568"/>
      <c r="I381" s="570" t="s">
        <v>9369</v>
      </c>
      <c r="J381" s="568" t="s">
        <v>8202</v>
      </c>
      <c r="K381" s="571" t="s">
        <v>8401</v>
      </c>
      <c r="L381" s="568" t="s">
        <v>9107</v>
      </c>
      <c r="M381" s="572"/>
      <c r="N381" s="570" t="s">
        <v>8409</v>
      </c>
      <c r="O381" s="303" t="str">
        <f>IF(AllC3_Data[[#This Row],[Door/Yard Number]]=3,"Yard","Door")</f>
        <v>Yard</v>
      </c>
      <c r="P381" s="33">
        <f t="shared" si="10"/>
        <v>37.566666666709352</v>
      </c>
      <c r="Q381" s="3" t="str">
        <f t="shared" si="11"/>
        <v>02/10/2022 12:26 AM</v>
      </c>
      <c r="R381" s="573" t="str">
        <f>IF(AND(AllC3_Data[[#This Row],[Workflow]]="Vendor Trailer",AllC3_Data[[#This Row],[OB Load Type]]="",AllC3_Data[[#This Row],[IB Load Type]]="",AllC3_Data[[#This Row],[Reusable Load Type]]=""),"Empty", HLOOKUP("*",AllC3_Data[[#This Row],[OB Load Type]:[Workflow]],1,FALSE))</f>
        <v>RLBL</v>
      </c>
      <c r="S3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 spans="1:21" x14ac:dyDescent="0.25">
      <c r="A382" s="567" t="s">
        <v>9370</v>
      </c>
      <c r="B382" s="568"/>
      <c r="C382" s="568"/>
      <c r="D382" s="569" t="s">
        <v>229</v>
      </c>
      <c r="E382" s="569" t="s">
        <v>8430</v>
      </c>
      <c r="F382" s="569">
        <v>3</v>
      </c>
      <c r="G382" s="568" t="s">
        <v>1179</v>
      </c>
      <c r="H382" s="568"/>
      <c r="I382" s="570" t="s">
        <v>9371</v>
      </c>
      <c r="J382" s="568" t="s">
        <v>8210</v>
      </c>
      <c r="K382" s="571" t="s">
        <v>8401</v>
      </c>
      <c r="L382" s="568" t="s">
        <v>9087</v>
      </c>
      <c r="M382" s="572" t="s">
        <v>9372</v>
      </c>
      <c r="N382" s="570" t="s">
        <v>8409</v>
      </c>
      <c r="O382" s="303" t="str">
        <f>IF(AllC3_Data[[#This Row],[Door/Yard Number]]=3,"Yard","Door")</f>
        <v>Yard</v>
      </c>
      <c r="P382" s="33">
        <f t="shared" si="10"/>
        <v>37.516666666720994</v>
      </c>
      <c r="Q382" s="3" t="str">
        <f t="shared" si="11"/>
        <v>02/10/2022 12:29 AM</v>
      </c>
      <c r="R382" s="573" t="str">
        <f>IF(AND(AllC3_Data[[#This Row],[Workflow]]="Vendor Trailer",AllC3_Data[[#This Row],[OB Load Type]]="",AllC3_Data[[#This Row],[IB Load Type]]="",AllC3_Data[[#This Row],[Reusable Load Type]]=""),"Empty", HLOOKUP("*",AllC3_Data[[#This Row],[OB Load Type]:[Workflow]],1,FALSE))</f>
        <v>RECY</v>
      </c>
      <c r="S3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 spans="1:21" x14ac:dyDescent="0.25">
      <c r="A383" s="567" t="s">
        <v>9373</v>
      </c>
      <c r="B383" s="568"/>
      <c r="C383" s="568"/>
      <c r="D383" s="569" t="s">
        <v>229</v>
      </c>
      <c r="E383" s="569" t="s">
        <v>8430</v>
      </c>
      <c r="F383" s="569">
        <v>3</v>
      </c>
      <c r="G383" s="568" t="s">
        <v>1179</v>
      </c>
      <c r="H383" s="568"/>
      <c r="I383" s="570" t="s">
        <v>9374</v>
      </c>
      <c r="J383" s="568" t="s">
        <v>8210</v>
      </c>
      <c r="K383" s="571" t="s">
        <v>8401</v>
      </c>
      <c r="L383" s="568" t="s">
        <v>8751</v>
      </c>
      <c r="M383" s="572" t="s">
        <v>9375</v>
      </c>
      <c r="N383" s="570" t="s">
        <v>8409</v>
      </c>
      <c r="O383" s="303" t="str">
        <f>IF(AllC3_Data[[#This Row],[Door/Yard Number]]=3,"Yard","Door")</f>
        <v>Yard</v>
      </c>
      <c r="P383" s="33">
        <f t="shared" si="10"/>
        <v>37.200000000069849</v>
      </c>
      <c r="Q383" s="3" t="str">
        <f t="shared" si="11"/>
        <v>02/10/2022 12:48 AM</v>
      </c>
      <c r="R383" s="573" t="str">
        <f>IF(AND(AllC3_Data[[#This Row],[Workflow]]="Vendor Trailer",AllC3_Data[[#This Row],[OB Load Type]]="",AllC3_Data[[#This Row],[IB Load Type]]="",AllC3_Data[[#This Row],[Reusable Load Type]]=""),"Empty", HLOOKUP("*",AllC3_Data[[#This Row],[OB Load Type]:[Workflow]],1,FALSE))</f>
        <v>RECY</v>
      </c>
      <c r="S3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 spans="1:21" x14ac:dyDescent="0.25">
      <c r="A384" s="567" t="s">
        <v>9376</v>
      </c>
      <c r="B384" s="568"/>
      <c r="C384" s="568"/>
      <c r="D384" s="569" t="s">
        <v>239</v>
      </c>
      <c r="E384" s="569" t="s">
        <v>8430</v>
      </c>
      <c r="F384" s="569">
        <v>3</v>
      </c>
      <c r="G384" s="568" t="s">
        <v>1667</v>
      </c>
      <c r="H384" s="568"/>
      <c r="I384" s="570" t="s">
        <v>9374</v>
      </c>
      <c r="J384" s="568" t="s">
        <v>8214</v>
      </c>
      <c r="K384" s="571" t="s">
        <v>8401</v>
      </c>
      <c r="L384" s="568" t="s">
        <v>9103</v>
      </c>
      <c r="M384" s="572" t="s">
        <v>9377</v>
      </c>
      <c r="N384" s="570" t="s">
        <v>8409</v>
      </c>
      <c r="O384" s="303" t="str">
        <f>IF(AllC3_Data[[#This Row],[Door/Yard Number]]=3,"Yard","Door")</f>
        <v>Yard</v>
      </c>
      <c r="P384" s="33">
        <f t="shared" si="10"/>
        <v>37.200000000069849</v>
      </c>
      <c r="Q384" s="3" t="str">
        <f t="shared" si="11"/>
        <v>02/10/2022 12:48 AM</v>
      </c>
      <c r="R384" s="573" t="str">
        <f>IF(AND(AllC3_Data[[#This Row],[Workflow]]="Vendor Trailer",AllC3_Data[[#This Row],[OB Load Type]]="",AllC3_Data[[#This Row],[IB Load Type]]="",AllC3_Data[[#This Row],[Reusable Load Type]]=""),"Empty", HLOOKUP("*",AllC3_Data[[#This Row],[OB Load Type]:[Workflow]],1,FALSE))</f>
        <v>RRPC</v>
      </c>
      <c r="S3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 spans="1:21" x14ac:dyDescent="0.25">
      <c r="A385" s="567" t="s">
        <v>9378</v>
      </c>
      <c r="B385" s="568"/>
      <c r="C385" s="568"/>
      <c r="D385" s="569" t="s">
        <v>182</v>
      </c>
      <c r="E385" s="569" t="s">
        <v>8430</v>
      </c>
      <c r="F385" s="569">
        <v>3</v>
      </c>
      <c r="G385" s="568" t="s">
        <v>1568</v>
      </c>
      <c r="H385" s="568"/>
      <c r="I385" s="570" t="s">
        <v>8902</v>
      </c>
      <c r="J385" s="568" t="s">
        <v>8209</v>
      </c>
      <c r="K385" s="571" t="s">
        <v>8401</v>
      </c>
      <c r="L385" s="568" t="s">
        <v>9107</v>
      </c>
      <c r="M385" s="572" t="s">
        <v>8902</v>
      </c>
      <c r="N385" s="570" t="s">
        <v>8409</v>
      </c>
      <c r="O385" s="303" t="str">
        <f>IF(AllC3_Data[[#This Row],[Door/Yard Number]]=3,"Yard","Door")</f>
        <v>Yard</v>
      </c>
      <c r="P385" s="33">
        <f t="shared" si="10"/>
        <v>37.016666666662786</v>
      </c>
      <c r="Q385" s="3" t="str">
        <f t="shared" si="11"/>
        <v>02/10/2022 12:59 AM</v>
      </c>
      <c r="R385" s="573" t="str">
        <f>IF(AND(AllC3_Data[[#This Row],[Workflow]]="Vendor Trailer",AllC3_Data[[#This Row],[OB Load Type]]="",AllC3_Data[[#This Row],[IB Load Type]]="",AllC3_Data[[#This Row],[Reusable Load Type]]=""),"Empty", HLOOKUP("*",AllC3_Data[[#This Row],[OB Load Type]:[Workflow]],1,FALSE))</f>
        <v>PMIX</v>
      </c>
      <c r="S3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 spans="1:21" x14ac:dyDescent="0.25">
      <c r="A386" s="567" t="s">
        <v>9379</v>
      </c>
      <c r="B386" s="568"/>
      <c r="C386" s="568"/>
      <c r="D386" s="569" t="s">
        <v>179</v>
      </c>
      <c r="E386" s="569" t="s">
        <v>8430</v>
      </c>
      <c r="F386" s="569">
        <v>3</v>
      </c>
      <c r="G386" s="568" t="s">
        <v>1179</v>
      </c>
      <c r="H386" s="568"/>
      <c r="I386" s="570" t="s">
        <v>9380</v>
      </c>
      <c r="J386" s="568" t="s">
        <v>8210</v>
      </c>
      <c r="K386" s="571" t="s">
        <v>8401</v>
      </c>
      <c r="L386" s="568" t="s">
        <v>9103</v>
      </c>
      <c r="M386" s="572" t="s">
        <v>9380</v>
      </c>
      <c r="N386" s="570" t="s">
        <v>8409</v>
      </c>
      <c r="O386" s="303" t="str">
        <f>IF(AllC3_Data[[#This Row],[Door/Yard Number]]=3,"Yard","Door")</f>
        <v>Yard</v>
      </c>
      <c r="P386" s="33">
        <f t="shared" si="10"/>
        <v>36.183333333407063</v>
      </c>
      <c r="Q386" s="3" t="str">
        <f t="shared" si="11"/>
        <v>02/10/2022 01:49 AM</v>
      </c>
      <c r="R386" s="573" t="str">
        <f>IF(AND(AllC3_Data[[#This Row],[Workflow]]="Vendor Trailer",AllC3_Data[[#This Row],[OB Load Type]]="",AllC3_Data[[#This Row],[IB Load Type]]="",AllC3_Data[[#This Row],[Reusable Load Type]]=""),"Empty", HLOOKUP("*",AllC3_Data[[#This Row],[OB Load Type]:[Workflow]],1,FALSE))</f>
        <v>PBCY</v>
      </c>
      <c r="S3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 spans="1:21" x14ac:dyDescent="0.25">
      <c r="A387" s="567" t="s">
        <v>9381</v>
      </c>
      <c r="B387" s="568"/>
      <c r="C387" s="568"/>
      <c r="D387" s="569" t="s">
        <v>492</v>
      </c>
      <c r="E387" s="569" t="s">
        <v>8430</v>
      </c>
      <c r="F387" s="569">
        <v>3</v>
      </c>
      <c r="G387" s="568" t="s">
        <v>1179</v>
      </c>
      <c r="H387" s="568"/>
      <c r="I387" s="570" t="s">
        <v>9382</v>
      </c>
      <c r="J387" s="568" t="s">
        <v>647</v>
      </c>
      <c r="K387" s="571" t="s">
        <v>8401</v>
      </c>
      <c r="L387" s="568" t="s">
        <v>8751</v>
      </c>
      <c r="M387" s="572" t="s">
        <v>9383</v>
      </c>
      <c r="N387" s="570" t="s">
        <v>8409</v>
      </c>
      <c r="O387" s="303" t="str">
        <f>IF(AllC3_Data[[#This Row],[Door/Yard Number]]=3,"Yard","Door")</f>
        <v>Yard</v>
      </c>
      <c r="P387" s="33">
        <f t="shared" si="10"/>
        <v>2473.4000000000233</v>
      </c>
      <c r="Q387" s="3" t="str">
        <f t="shared" si="11"/>
        <v>10/31/2021 12:36 PM</v>
      </c>
      <c r="R387" s="573" t="str">
        <f>IF(AND(AllC3_Data[[#This Row],[Workflow]]="Vendor Trailer",AllC3_Data[[#This Row],[OB Load Type]]="",AllC3_Data[[#This Row],[IB Load Type]]="",AllC3_Data[[#This Row],[Reusable Load Type]]=""),"Empty", HLOOKUP("*",AllC3_Data[[#This Row],[OB Load Type]:[Workflow]],1,FALSE))</f>
        <v>RMCP</v>
      </c>
      <c r="S3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 spans="1:21" x14ac:dyDescent="0.25">
      <c r="A388" s="567" t="s">
        <v>9384</v>
      </c>
      <c r="B388" s="568"/>
      <c r="C388" s="568"/>
      <c r="D388" s="569" t="s">
        <v>490</v>
      </c>
      <c r="E388" s="569" t="s">
        <v>8430</v>
      </c>
      <c r="F388" s="569">
        <v>3</v>
      </c>
      <c r="G388" s="568" t="s">
        <v>8763</v>
      </c>
      <c r="H388" s="568"/>
      <c r="I388" s="570" t="s">
        <v>9385</v>
      </c>
      <c r="J388" s="568" t="s">
        <v>8202</v>
      </c>
      <c r="K388" s="571" t="s">
        <v>8401</v>
      </c>
      <c r="L388" s="568" t="s">
        <v>9107</v>
      </c>
      <c r="M388" s="572"/>
      <c r="N388" s="570" t="s">
        <v>8409</v>
      </c>
      <c r="O388" s="303" t="str">
        <f>IF(AllC3_Data[[#This Row],[Door/Yard Number]]=3,"Yard","Door")</f>
        <v>Yard</v>
      </c>
      <c r="P388" s="33">
        <f t="shared" si="10"/>
        <v>34.516666666720994</v>
      </c>
      <c r="Q388" s="3" t="str">
        <f t="shared" si="11"/>
        <v>02/10/2022 03:29 AM</v>
      </c>
      <c r="R388" s="573" t="str">
        <f>IF(AND(AllC3_Data[[#This Row],[Workflow]]="Vendor Trailer",AllC3_Data[[#This Row],[OB Load Type]]="",AllC3_Data[[#This Row],[IB Load Type]]="",AllC3_Data[[#This Row],[Reusable Load Type]]=""),"Empty", HLOOKUP("*",AllC3_Data[[#This Row],[OB Load Type]:[Workflow]],1,FALSE))</f>
        <v>RLBL</v>
      </c>
      <c r="S3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 spans="1:21" x14ac:dyDescent="0.25">
      <c r="A389" s="567" t="s">
        <v>9386</v>
      </c>
      <c r="B389" s="568"/>
      <c r="C389" s="568"/>
      <c r="D389" s="569" t="s">
        <v>179</v>
      </c>
      <c r="E389" s="569" t="s">
        <v>8430</v>
      </c>
      <c r="F389" s="569">
        <v>3</v>
      </c>
      <c r="G389" s="568" t="s">
        <v>1179</v>
      </c>
      <c r="H389" s="568"/>
      <c r="I389" s="570" t="s">
        <v>9387</v>
      </c>
      <c r="J389" s="568" t="s">
        <v>8210</v>
      </c>
      <c r="K389" s="571" t="s">
        <v>8401</v>
      </c>
      <c r="L389" s="568" t="s">
        <v>9087</v>
      </c>
      <c r="M389" s="572" t="s">
        <v>9387</v>
      </c>
      <c r="N389" s="570" t="s">
        <v>8409</v>
      </c>
      <c r="O389" s="303" t="str">
        <f>IF(AllC3_Data[[#This Row],[Door/Yard Number]]=3,"Yard","Door")</f>
        <v>Yard</v>
      </c>
      <c r="P389" s="33">
        <f t="shared" si="10"/>
        <v>33.75</v>
      </c>
      <c r="Q389" s="3" t="str">
        <f t="shared" si="11"/>
        <v>02/10/2022 04:15 AM</v>
      </c>
      <c r="R389" s="573" t="str">
        <f>IF(AND(AllC3_Data[[#This Row],[Workflow]]="Vendor Trailer",AllC3_Data[[#This Row],[OB Load Type]]="",AllC3_Data[[#This Row],[IB Load Type]]="",AllC3_Data[[#This Row],[Reusable Load Type]]=""),"Empty", HLOOKUP("*",AllC3_Data[[#This Row],[OB Load Type]:[Workflow]],1,FALSE))</f>
        <v>PBCY</v>
      </c>
      <c r="S3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 spans="1:21" x14ac:dyDescent="0.25">
      <c r="A390" s="567" t="s">
        <v>9388</v>
      </c>
      <c r="B390" s="568"/>
      <c r="C390" s="568"/>
      <c r="D390" s="569" t="s">
        <v>229</v>
      </c>
      <c r="E390" s="569" t="s">
        <v>8430</v>
      </c>
      <c r="F390" s="569">
        <v>3</v>
      </c>
      <c r="G390" s="568" t="s">
        <v>1179</v>
      </c>
      <c r="H390" s="568"/>
      <c r="I390" s="570" t="s">
        <v>9389</v>
      </c>
      <c r="J390" s="568" t="s">
        <v>8205</v>
      </c>
      <c r="K390" s="571" t="s">
        <v>8401</v>
      </c>
      <c r="L390" s="568" t="s">
        <v>9103</v>
      </c>
      <c r="M390" s="572"/>
      <c r="N390" s="570" t="s">
        <v>8409</v>
      </c>
      <c r="O390" s="303" t="str">
        <f>IF(AllC3_Data[[#This Row],[Door/Yard Number]]=3,"Yard","Door")</f>
        <v>Yard</v>
      </c>
      <c r="P390" s="33">
        <f t="shared" si="10"/>
        <v>33.183333333407063</v>
      </c>
      <c r="Q390" s="3" t="str">
        <f t="shared" si="11"/>
        <v>02/10/2022 04:49 AM</v>
      </c>
      <c r="R390" s="573" t="str">
        <f>IF(AND(AllC3_Data[[#This Row],[Workflow]]="Vendor Trailer",AllC3_Data[[#This Row],[OB Load Type]]="",AllC3_Data[[#This Row],[IB Load Type]]="",AllC3_Data[[#This Row],[Reusable Load Type]]=""),"Empty", HLOOKUP("*",AllC3_Data[[#This Row],[OB Load Type]:[Workflow]],1,FALSE))</f>
        <v>RECY</v>
      </c>
      <c r="S3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 spans="1:21" x14ac:dyDescent="0.25">
      <c r="A391" s="567" t="s">
        <v>9390</v>
      </c>
      <c r="B391" s="568"/>
      <c r="C391" s="568"/>
      <c r="D391" s="569" t="s">
        <v>492</v>
      </c>
      <c r="E391" s="569" t="s">
        <v>8430</v>
      </c>
      <c r="F391" s="569">
        <v>3</v>
      </c>
      <c r="G391" s="568" t="s">
        <v>1179</v>
      </c>
      <c r="H391" s="568"/>
      <c r="I391" s="570" t="s">
        <v>9391</v>
      </c>
      <c r="J391" s="568" t="s">
        <v>647</v>
      </c>
      <c r="K391" s="571" t="s">
        <v>8401</v>
      </c>
      <c r="L391" s="568" t="s">
        <v>9103</v>
      </c>
      <c r="M391" s="572" t="s">
        <v>9392</v>
      </c>
      <c r="N391" s="570" t="s">
        <v>8409</v>
      </c>
      <c r="O391" s="303" t="str">
        <f>IF(AllC3_Data[[#This Row],[Door/Yard Number]]=3,"Yard","Door")</f>
        <v>Yard</v>
      </c>
      <c r="P391" s="33">
        <f t="shared" si="10"/>
        <v>32.25</v>
      </c>
      <c r="Q391" s="3" t="str">
        <f t="shared" si="11"/>
        <v>02/10/2022 05:45 AM</v>
      </c>
      <c r="R391" s="573" t="str">
        <f>IF(AND(AllC3_Data[[#This Row],[Workflow]]="Vendor Trailer",AllC3_Data[[#This Row],[OB Load Type]]="",AllC3_Data[[#This Row],[IB Load Type]]="",AllC3_Data[[#This Row],[Reusable Load Type]]=""),"Empty", HLOOKUP("*",AllC3_Data[[#This Row],[OB Load Type]:[Workflow]],1,FALSE))</f>
        <v>RMCP</v>
      </c>
      <c r="S3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 spans="1:21" x14ac:dyDescent="0.25">
      <c r="A392" s="567" t="s">
        <v>9393</v>
      </c>
      <c r="B392" s="568"/>
      <c r="C392" s="568"/>
      <c r="D392" s="569" t="s">
        <v>231</v>
      </c>
      <c r="E392" s="569" t="s">
        <v>8430</v>
      </c>
      <c r="F392" s="569">
        <v>3</v>
      </c>
      <c r="G392" s="568" t="s">
        <v>1179</v>
      </c>
      <c r="H392" s="568"/>
      <c r="I392" s="570" t="s">
        <v>8893</v>
      </c>
      <c r="J392" s="568" t="s">
        <v>8208</v>
      </c>
      <c r="K392" s="571" t="s">
        <v>8401</v>
      </c>
      <c r="L392" s="568" t="s">
        <v>9087</v>
      </c>
      <c r="M392" s="572" t="s">
        <v>9394</v>
      </c>
      <c r="N392" s="570" t="s">
        <v>8409</v>
      </c>
      <c r="O392" s="303" t="str">
        <f>IF(AllC3_Data[[#This Row],[Door/Yard Number]]=3,"Yard","Door")</f>
        <v>Yard</v>
      </c>
      <c r="P392" s="33">
        <f t="shared" si="10"/>
        <v>31.166666666802485</v>
      </c>
      <c r="Q392" s="3" t="str">
        <f t="shared" si="11"/>
        <v>02/10/2022 06:50 AM</v>
      </c>
      <c r="R392" s="573" t="str">
        <f>IF(AND(AllC3_Data[[#This Row],[Workflow]]="Vendor Trailer",AllC3_Data[[#This Row],[OB Load Type]]="",AllC3_Data[[#This Row],[IB Load Type]]="",AllC3_Data[[#This Row],[Reusable Load Type]]=""),"Empty", HLOOKUP("*",AllC3_Data[[#This Row],[OB Load Type]:[Workflow]],1,FALSE))</f>
        <v>RMTO</v>
      </c>
      <c r="S3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 spans="1:21" x14ac:dyDescent="0.25">
      <c r="A393" s="567" t="s">
        <v>9395</v>
      </c>
      <c r="B393" s="568"/>
      <c r="C393" s="568"/>
      <c r="D393" s="569" t="s">
        <v>239</v>
      </c>
      <c r="E393" s="569" t="s">
        <v>8430</v>
      </c>
      <c r="F393" s="569">
        <v>3</v>
      </c>
      <c r="G393" s="568" t="s">
        <v>1568</v>
      </c>
      <c r="H393" s="568"/>
      <c r="I393" s="570" t="s">
        <v>9396</v>
      </c>
      <c r="J393" s="568" t="s">
        <v>8209</v>
      </c>
      <c r="K393" s="571" t="s">
        <v>8401</v>
      </c>
      <c r="L393" s="568" t="s">
        <v>9087</v>
      </c>
      <c r="M393" s="572" t="s">
        <v>9397</v>
      </c>
      <c r="N393" s="570" t="s">
        <v>8409</v>
      </c>
      <c r="O393" s="303" t="str">
        <f>IF(AllC3_Data[[#This Row],[Door/Yard Number]]=3,"Yard","Door")</f>
        <v>Yard</v>
      </c>
      <c r="P393" s="33">
        <f t="shared" ref="P393:P456" si="12">($A$1-Q393)*24</f>
        <v>30.849999999976717</v>
      </c>
      <c r="Q393" s="3" t="str">
        <f t="shared" ref="Q393:Q456" si="13">IF(I393&gt;M393,I393,IF(I393&lt;M393,M393,IF(I393=M393,I393)))</f>
        <v>02/10/2022 07:09 AM</v>
      </c>
      <c r="R393" s="573" t="str">
        <f>IF(AND(AllC3_Data[[#This Row],[Workflow]]="Vendor Trailer",AllC3_Data[[#This Row],[OB Load Type]]="",AllC3_Data[[#This Row],[IB Load Type]]="",AllC3_Data[[#This Row],[Reusable Load Type]]=""),"Empty", HLOOKUP("*",AllC3_Data[[#This Row],[OB Load Type]:[Workflow]],1,FALSE))</f>
        <v>RRPC</v>
      </c>
      <c r="S3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 spans="1:21" x14ac:dyDescent="0.25">
      <c r="A394" s="567" t="s">
        <v>9398</v>
      </c>
      <c r="B394" s="568"/>
      <c r="C394" s="568"/>
      <c r="D394" s="569" t="s">
        <v>490</v>
      </c>
      <c r="E394" s="569" t="s">
        <v>8430</v>
      </c>
      <c r="F394" s="569">
        <v>3</v>
      </c>
      <c r="G394" s="568" t="s">
        <v>1096</v>
      </c>
      <c r="H394" s="568"/>
      <c r="I394" s="570" t="s">
        <v>9399</v>
      </c>
      <c r="J394" s="568" t="s">
        <v>8202</v>
      </c>
      <c r="K394" s="571" t="s">
        <v>8401</v>
      </c>
      <c r="L394" s="568" t="s">
        <v>9107</v>
      </c>
      <c r="M394" s="572"/>
      <c r="N394" s="570" t="s">
        <v>8409</v>
      </c>
      <c r="O394" s="303" t="str">
        <f>IF(AllC3_Data[[#This Row],[Door/Yard Number]]=3,"Yard","Door")</f>
        <v>Yard</v>
      </c>
      <c r="P394" s="33">
        <f t="shared" si="12"/>
        <v>30.733333333453629</v>
      </c>
      <c r="Q394" s="3" t="str">
        <f t="shared" si="13"/>
        <v>02/10/2022 07:16 AM</v>
      </c>
      <c r="R394" s="573" t="str">
        <f>IF(AND(AllC3_Data[[#This Row],[Workflow]]="Vendor Trailer",AllC3_Data[[#This Row],[OB Load Type]]="",AllC3_Data[[#This Row],[IB Load Type]]="",AllC3_Data[[#This Row],[Reusable Load Type]]=""),"Empty", HLOOKUP("*",AllC3_Data[[#This Row],[OB Load Type]:[Workflow]],1,FALSE))</f>
        <v>RLBL</v>
      </c>
      <c r="S3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 spans="1:21" x14ac:dyDescent="0.25">
      <c r="A395" s="567" t="s">
        <v>9400</v>
      </c>
      <c r="B395" s="568"/>
      <c r="C395" s="568"/>
      <c r="D395" s="569" t="s">
        <v>179</v>
      </c>
      <c r="E395" s="569" t="s">
        <v>8430</v>
      </c>
      <c r="F395" s="569">
        <v>3</v>
      </c>
      <c r="G395" s="568" t="s">
        <v>1667</v>
      </c>
      <c r="H395" s="568"/>
      <c r="I395" s="570" t="s">
        <v>9401</v>
      </c>
      <c r="J395" s="568" t="s">
        <v>8214</v>
      </c>
      <c r="K395" s="571" t="s">
        <v>8401</v>
      </c>
      <c r="L395" s="568" t="s">
        <v>9103</v>
      </c>
      <c r="M395" s="572" t="s">
        <v>9402</v>
      </c>
      <c r="N395" s="570" t="s">
        <v>8409</v>
      </c>
      <c r="O395" s="303" t="str">
        <f>IF(AllC3_Data[[#This Row],[Door/Yard Number]]=3,"Yard","Door")</f>
        <v>Yard</v>
      </c>
      <c r="P395" s="33">
        <f t="shared" si="12"/>
        <v>30.300000000104774</v>
      </c>
      <c r="Q395" s="3" t="str">
        <f t="shared" si="13"/>
        <v>02/10/2022 07:42 AM</v>
      </c>
      <c r="R395" s="573" t="str">
        <f>IF(AND(AllC3_Data[[#This Row],[Workflow]]="Vendor Trailer",AllC3_Data[[#This Row],[OB Load Type]]="",AllC3_Data[[#This Row],[IB Load Type]]="",AllC3_Data[[#This Row],[Reusable Load Type]]=""),"Empty", HLOOKUP("*",AllC3_Data[[#This Row],[OB Load Type]:[Workflow]],1,FALSE))</f>
        <v>PBCY</v>
      </c>
      <c r="S3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 spans="1:21" x14ac:dyDescent="0.25">
      <c r="A396" s="567" t="s">
        <v>9403</v>
      </c>
      <c r="B396" s="568"/>
      <c r="C396" s="568"/>
      <c r="D396" s="569"/>
      <c r="E396" s="569" t="s">
        <v>8461</v>
      </c>
      <c r="F396" s="569">
        <v>3</v>
      </c>
      <c r="G396" s="568" t="s">
        <v>9404</v>
      </c>
      <c r="H396" s="568"/>
      <c r="I396" s="570" t="s">
        <v>9405</v>
      </c>
      <c r="J396" s="568" t="s">
        <v>8202</v>
      </c>
      <c r="K396" s="571" t="s">
        <v>8401</v>
      </c>
      <c r="L396" s="568" t="s">
        <v>9084</v>
      </c>
      <c r="M396" s="572"/>
      <c r="N396" s="570" t="s">
        <v>8409</v>
      </c>
      <c r="O396" s="303" t="str">
        <f>IF(AllC3_Data[[#This Row],[Door/Yard Number]]=3,"Yard","Door")</f>
        <v>Yard</v>
      </c>
      <c r="P396" s="33">
        <f t="shared" si="12"/>
        <v>30.28333333338378</v>
      </c>
      <c r="Q396" s="3" t="str">
        <f t="shared" si="13"/>
        <v>02/10/2022 07:43 AM</v>
      </c>
      <c r="R396" s="573" t="str">
        <f>IF(AND(AllC3_Data[[#This Row],[Workflow]]="Vendor Trailer",AllC3_Data[[#This Row],[OB Load Type]]="",AllC3_Data[[#This Row],[IB Load Type]]="",AllC3_Data[[#This Row],[Reusable Load Type]]=""),"Empty", HLOOKUP("*",AllC3_Data[[#This Row],[OB Load Type]:[Workflow]],1,FALSE))</f>
        <v>Empty</v>
      </c>
      <c r="S3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 spans="1:21" x14ac:dyDescent="0.25">
      <c r="A397" s="567" t="s">
        <v>9406</v>
      </c>
      <c r="B397" s="568"/>
      <c r="C397" s="568"/>
      <c r="D397" s="569"/>
      <c r="E397" s="569" t="s">
        <v>8461</v>
      </c>
      <c r="F397" s="569">
        <v>3</v>
      </c>
      <c r="G397" s="568" t="s">
        <v>1096</v>
      </c>
      <c r="H397" s="568"/>
      <c r="I397" s="570" t="s">
        <v>9407</v>
      </c>
      <c r="J397" s="568" t="s">
        <v>8202</v>
      </c>
      <c r="K397" s="571" t="s">
        <v>8401</v>
      </c>
      <c r="L397" s="568" t="s">
        <v>9084</v>
      </c>
      <c r="M397" s="572"/>
      <c r="N397" s="570" t="s">
        <v>8409</v>
      </c>
      <c r="O397" s="303" t="str">
        <f>IF(AllC3_Data[[#This Row],[Door/Yard Number]]=3,"Yard","Door")</f>
        <v>Yard</v>
      </c>
      <c r="P397" s="33">
        <f t="shared" si="12"/>
        <v>30.133333333418705</v>
      </c>
      <c r="Q397" s="3" t="str">
        <f t="shared" si="13"/>
        <v>02/10/2022 07:52 AM</v>
      </c>
      <c r="R397" s="573" t="str">
        <f>IF(AND(AllC3_Data[[#This Row],[Workflow]]="Vendor Trailer",AllC3_Data[[#This Row],[OB Load Type]]="",AllC3_Data[[#This Row],[IB Load Type]]="",AllC3_Data[[#This Row],[Reusable Load Type]]=""),"Empty", HLOOKUP("*",AllC3_Data[[#This Row],[OB Load Type]:[Workflow]],1,FALSE))</f>
        <v>Empty</v>
      </c>
      <c r="S3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 spans="1:21" x14ac:dyDescent="0.25">
      <c r="A398" s="567" t="s">
        <v>9408</v>
      </c>
      <c r="B398" s="568"/>
      <c r="C398" s="568"/>
      <c r="D398" s="569" t="s">
        <v>490</v>
      </c>
      <c r="E398" s="569" t="s">
        <v>8430</v>
      </c>
      <c r="F398" s="569">
        <v>3</v>
      </c>
      <c r="G398" s="568" t="s">
        <v>9188</v>
      </c>
      <c r="H398" s="568"/>
      <c r="I398" s="570" t="s">
        <v>9409</v>
      </c>
      <c r="J398" s="568" t="s">
        <v>8202</v>
      </c>
      <c r="K398" s="571" t="s">
        <v>8401</v>
      </c>
      <c r="L398" s="568" t="s">
        <v>9107</v>
      </c>
      <c r="M398" s="572"/>
      <c r="N398" s="570" t="s">
        <v>8409</v>
      </c>
      <c r="O398" s="303" t="str">
        <f>IF(AllC3_Data[[#This Row],[Door/Yard Number]]=3,"Yard","Door")</f>
        <v>Yard</v>
      </c>
      <c r="P398" s="33">
        <f t="shared" si="12"/>
        <v>30.116666666697711</v>
      </c>
      <c r="Q398" s="3" t="str">
        <f t="shared" si="13"/>
        <v>02/10/2022 07:53 AM</v>
      </c>
      <c r="R398" s="573" t="str">
        <f>IF(AND(AllC3_Data[[#This Row],[Workflow]]="Vendor Trailer",AllC3_Data[[#This Row],[OB Load Type]]="",AllC3_Data[[#This Row],[IB Load Type]]="",AllC3_Data[[#This Row],[Reusable Load Type]]=""),"Empty", HLOOKUP("*",AllC3_Data[[#This Row],[OB Load Type]:[Workflow]],1,FALSE))</f>
        <v>RLBL</v>
      </c>
      <c r="S3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 spans="1:21" x14ac:dyDescent="0.25">
      <c r="A399" s="567" t="s">
        <v>9410</v>
      </c>
      <c r="B399" s="568"/>
      <c r="C399" s="568"/>
      <c r="D399" s="569"/>
      <c r="E399" s="569" t="s">
        <v>8461</v>
      </c>
      <c r="F399" s="569">
        <v>3</v>
      </c>
      <c r="G399" s="568" t="s">
        <v>9151</v>
      </c>
      <c r="H399" s="568"/>
      <c r="I399" s="570" t="s">
        <v>9411</v>
      </c>
      <c r="J399" s="568" t="s">
        <v>8202</v>
      </c>
      <c r="K399" s="571" t="s">
        <v>8401</v>
      </c>
      <c r="L399" s="568" t="s">
        <v>9107</v>
      </c>
      <c r="M399" s="572"/>
      <c r="N399" s="570" t="s">
        <v>8409</v>
      </c>
      <c r="O399" s="303" t="str">
        <f>IF(AllC3_Data[[#This Row],[Door/Yard Number]]=3,"Yard","Door")</f>
        <v>Yard</v>
      </c>
      <c r="P399" s="33">
        <f t="shared" si="12"/>
        <v>29.283333333441988</v>
      </c>
      <c r="Q399" s="3" t="str">
        <f t="shared" si="13"/>
        <v>02/10/2022 08:43 AM</v>
      </c>
      <c r="R399" s="573" t="str">
        <f>IF(AND(AllC3_Data[[#This Row],[Workflow]]="Vendor Trailer",AllC3_Data[[#This Row],[OB Load Type]]="",AllC3_Data[[#This Row],[IB Load Type]]="",AllC3_Data[[#This Row],[Reusable Load Type]]=""),"Empty", HLOOKUP("*",AllC3_Data[[#This Row],[OB Load Type]:[Workflow]],1,FALSE))</f>
        <v>Empty</v>
      </c>
      <c r="S3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 spans="1:21" x14ac:dyDescent="0.25">
      <c r="A400" s="567" t="s">
        <v>9412</v>
      </c>
      <c r="B400" s="568"/>
      <c r="C400" s="568"/>
      <c r="D400" s="569"/>
      <c r="E400" s="569" t="s">
        <v>8461</v>
      </c>
      <c r="F400" s="569">
        <v>3</v>
      </c>
      <c r="G400" s="568" t="s">
        <v>9251</v>
      </c>
      <c r="H400" s="568"/>
      <c r="I400" s="570" t="s">
        <v>9413</v>
      </c>
      <c r="J400" s="568" t="s">
        <v>8202</v>
      </c>
      <c r="K400" s="571" t="s">
        <v>8401</v>
      </c>
      <c r="L400" s="568" t="s">
        <v>9107</v>
      </c>
      <c r="M400" s="572"/>
      <c r="N400" s="570" t="s">
        <v>8409</v>
      </c>
      <c r="O400" s="303" t="str">
        <f>IF(AllC3_Data[[#This Row],[Door/Yard Number]]=3,"Yard","Door")</f>
        <v>Yard</v>
      </c>
      <c r="P400" s="33">
        <f t="shared" si="12"/>
        <v>28.933333333348855</v>
      </c>
      <c r="Q400" s="3" t="str">
        <f t="shared" si="13"/>
        <v>02/10/2022 09:04 AM</v>
      </c>
      <c r="R400" s="573" t="str">
        <f>IF(AND(AllC3_Data[[#This Row],[Workflow]]="Vendor Trailer",AllC3_Data[[#This Row],[OB Load Type]]="",AllC3_Data[[#This Row],[IB Load Type]]="",AllC3_Data[[#This Row],[Reusable Load Type]]=""),"Empty", HLOOKUP("*",AllC3_Data[[#This Row],[OB Load Type]:[Workflow]],1,FALSE))</f>
        <v>Empty</v>
      </c>
      <c r="S4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 spans="1:21" x14ac:dyDescent="0.25">
      <c r="A401" s="567" t="s">
        <v>9414</v>
      </c>
      <c r="B401" s="568"/>
      <c r="C401" s="568"/>
      <c r="D401" s="569" t="s">
        <v>239</v>
      </c>
      <c r="E401" s="569" t="s">
        <v>8430</v>
      </c>
      <c r="F401" s="569">
        <v>3</v>
      </c>
      <c r="G401" s="568" t="s">
        <v>1179</v>
      </c>
      <c r="H401" s="568"/>
      <c r="I401" s="570" t="s">
        <v>9415</v>
      </c>
      <c r="J401" s="568" t="s">
        <v>8210</v>
      </c>
      <c r="K401" s="571" t="s">
        <v>8401</v>
      </c>
      <c r="L401" s="568" t="s">
        <v>8751</v>
      </c>
      <c r="M401" s="572"/>
      <c r="N401" s="570" t="s">
        <v>8409</v>
      </c>
      <c r="O401" s="303" t="str">
        <f>IF(AllC3_Data[[#This Row],[Door/Yard Number]]=3,"Yard","Door")</f>
        <v>Yard</v>
      </c>
      <c r="P401" s="33">
        <f t="shared" si="12"/>
        <v>28.916666666802485</v>
      </c>
      <c r="Q401" s="3" t="str">
        <f t="shared" si="13"/>
        <v>02/10/2022 09:05 AM</v>
      </c>
      <c r="R401" s="573" t="str">
        <f>IF(AND(AllC3_Data[[#This Row],[Workflow]]="Vendor Trailer",AllC3_Data[[#This Row],[OB Load Type]]="",AllC3_Data[[#This Row],[IB Load Type]]="",AllC3_Data[[#This Row],[Reusable Load Type]]=""),"Empty", HLOOKUP("*",AllC3_Data[[#This Row],[OB Load Type]:[Workflow]],1,FALSE))</f>
        <v>RRPC</v>
      </c>
      <c r="S4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 spans="1:21" x14ac:dyDescent="0.25">
      <c r="A402" s="567" t="s">
        <v>9416</v>
      </c>
      <c r="B402" s="568" t="s">
        <v>175</v>
      </c>
      <c r="C402" s="568"/>
      <c r="D402" s="569"/>
      <c r="E402" s="569" t="s">
        <v>1659</v>
      </c>
      <c r="F402" s="569">
        <v>3</v>
      </c>
      <c r="G402" s="568" t="s">
        <v>1667</v>
      </c>
      <c r="H402" s="568"/>
      <c r="I402" s="570" t="s">
        <v>9417</v>
      </c>
      <c r="J402" s="568" t="s">
        <v>8213</v>
      </c>
      <c r="K402" s="571" t="s">
        <v>8401</v>
      </c>
      <c r="L402" s="568" t="s">
        <v>9087</v>
      </c>
      <c r="M402" s="572"/>
      <c r="N402" s="570" t="s">
        <v>8409</v>
      </c>
      <c r="O402" s="303" t="str">
        <f>IF(AllC3_Data[[#This Row],[Door/Yard Number]]=3,"Yard","Door")</f>
        <v>Yard</v>
      </c>
      <c r="P402" s="33">
        <f t="shared" si="12"/>
        <v>28.466666666732635</v>
      </c>
      <c r="Q402" s="3" t="str">
        <f t="shared" si="13"/>
        <v>02/10/2022 09:32 AM</v>
      </c>
      <c r="R402" s="573" t="str">
        <f>IF(AND(AllC3_Data[[#This Row],[Workflow]]="Vendor Trailer",AllC3_Data[[#This Row],[OB Load Type]]="",AllC3_Data[[#This Row],[IB Load Type]]="",AllC3_Data[[#This Row],[Reusable Load Type]]=""),"Empty", HLOOKUP("*",AllC3_Data[[#This Row],[OB Load Type]:[Workflow]],1,FALSE))</f>
        <v>OPKY</v>
      </c>
      <c r="S4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Parkway Transport</v>
      </c>
      <c r="T4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 spans="1:21" x14ac:dyDescent="0.25">
      <c r="A403" s="567" t="s">
        <v>9418</v>
      </c>
      <c r="B403" s="568"/>
      <c r="C403" s="568"/>
      <c r="D403" s="569"/>
      <c r="E403" s="569" t="s">
        <v>8461</v>
      </c>
      <c r="F403" s="569">
        <v>3</v>
      </c>
      <c r="G403" s="568" t="s">
        <v>9293</v>
      </c>
      <c r="H403" s="568"/>
      <c r="I403" s="570" t="s">
        <v>9419</v>
      </c>
      <c r="J403" s="568" t="s">
        <v>8202</v>
      </c>
      <c r="K403" s="571" t="s">
        <v>8589</v>
      </c>
      <c r="L403" s="568" t="s">
        <v>9107</v>
      </c>
      <c r="M403" s="572"/>
      <c r="N403" s="570" t="s">
        <v>8409</v>
      </c>
      <c r="O403" s="303" t="str">
        <f>IF(AllC3_Data[[#This Row],[Door/Yard Number]]=3,"Yard","Door")</f>
        <v>Yard</v>
      </c>
      <c r="P403" s="33">
        <f t="shared" si="12"/>
        <v>28.383333333476912</v>
      </c>
      <c r="Q403" s="3" t="str">
        <f t="shared" si="13"/>
        <v>02/10/2022 09:37 AM</v>
      </c>
      <c r="R403" s="573" t="str">
        <f>IF(AND(AllC3_Data[[#This Row],[Workflow]]="Vendor Trailer",AllC3_Data[[#This Row],[OB Load Type]]="",AllC3_Data[[#This Row],[IB Load Type]]="",AllC3_Data[[#This Row],[Reusable Load Type]]=""),"Empty", HLOOKUP("*",AllC3_Data[[#This Row],[OB Load Type]:[Workflow]],1,FALSE))</f>
        <v>Empty</v>
      </c>
      <c r="S4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 spans="1:21" x14ac:dyDescent="0.25">
      <c r="A404" s="567" t="s">
        <v>9420</v>
      </c>
      <c r="B404" s="568"/>
      <c r="C404" s="568"/>
      <c r="D404" s="569" t="s">
        <v>229</v>
      </c>
      <c r="E404" s="569" t="s">
        <v>8430</v>
      </c>
      <c r="F404" s="569">
        <v>3</v>
      </c>
      <c r="G404" s="568" t="s">
        <v>1179</v>
      </c>
      <c r="H404" s="568"/>
      <c r="I404" s="570" t="s">
        <v>9421</v>
      </c>
      <c r="J404" s="568" t="s">
        <v>8205</v>
      </c>
      <c r="K404" s="571" t="s">
        <v>8401</v>
      </c>
      <c r="L404" s="568" t="s">
        <v>9087</v>
      </c>
      <c r="M404" s="572"/>
      <c r="N404" s="570" t="s">
        <v>8409</v>
      </c>
      <c r="O404" s="303" t="str">
        <f>IF(AllC3_Data[[#This Row],[Door/Yard Number]]=3,"Yard","Door")</f>
        <v>Yard</v>
      </c>
      <c r="P404" s="33">
        <f t="shared" si="12"/>
        <v>28.31666666676756</v>
      </c>
      <c r="Q404" s="3" t="str">
        <f t="shared" si="13"/>
        <v>02/10/2022 09:41 AM</v>
      </c>
      <c r="R404" s="573" t="str">
        <f>IF(AND(AllC3_Data[[#This Row],[Workflow]]="Vendor Trailer",AllC3_Data[[#This Row],[OB Load Type]]="",AllC3_Data[[#This Row],[IB Load Type]]="",AllC3_Data[[#This Row],[Reusable Load Type]]=""),"Empty", HLOOKUP("*",AllC3_Data[[#This Row],[OB Load Type]:[Workflow]],1,FALSE))</f>
        <v>RECY</v>
      </c>
      <c r="S4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 spans="1:21" x14ac:dyDescent="0.25">
      <c r="A405" s="567" t="s">
        <v>9422</v>
      </c>
      <c r="B405" s="568"/>
      <c r="C405" s="568"/>
      <c r="D405" s="569" t="s">
        <v>496</v>
      </c>
      <c r="E405" s="569" t="s">
        <v>1660</v>
      </c>
      <c r="F405" s="569">
        <v>3</v>
      </c>
      <c r="G405" s="568" t="s">
        <v>1667</v>
      </c>
      <c r="H405" s="568"/>
      <c r="I405" s="570" t="s">
        <v>9423</v>
      </c>
      <c r="J405" s="568" t="s">
        <v>8213</v>
      </c>
      <c r="K405" s="571" t="s">
        <v>8401</v>
      </c>
      <c r="L405" s="568" t="s">
        <v>9087</v>
      </c>
      <c r="M405" s="572"/>
      <c r="N405" s="570" t="s">
        <v>8409</v>
      </c>
      <c r="O405" s="303" t="str">
        <f>IF(AllC3_Data[[#This Row],[Door/Yard Number]]=3,"Yard","Door")</f>
        <v>Yard</v>
      </c>
      <c r="P405" s="33">
        <f t="shared" si="12"/>
        <v>28.233333333337214</v>
      </c>
      <c r="Q405" s="3" t="str">
        <f t="shared" si="13"/>
        <v>02/10/2022 09:46 AM</v>
      </c>
      <c r="R405" s="573" t="str">
        <f>IF(AND(AllC3_Data[[#This Row],[Workflow]]="Vendor Trailer",AllC3_Data[[#This Row],[OB Load Type]]="",AllC3_Data[[#This Row],[IB Load Type]]="",AllC3_Data[[#This Row],[Reusable Load Type]]=""),"Empty", HLOOKUP("*",AllC3_Data[[#This Row],[OB Load Type]:[Workflow]],1,FALSE))</f>
        <v>RSAL</v>
      </c>
      <c r="S4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 spans="1:21" x14ac:dyDescent="0.25">
      <c r="A406" s="567" t="s">
        <v>9424</v>
      </c>
      <c r="B406" s="568"/>
      <c r="C406" s="568"/>
      <c r="D406" s="569" t="s">
        <v>490</v>
      </c>
      <c r="E406" s="569" t="s">
        <v>8430</v>
      </c>
      <c r="F406" s="569">
        <v>3</v>
      </c>
      <c r="G406" s="568" t="s">
        <v>9404</v>
      </c>
      <c r="H406" s="568"/>
      <c r="I406" s="570" t="s">
        <v>9425</v>
      </c>
      <c r="J406" s="568" t="s">
        <v>8202</v>
      </c>
      <c r="K406" s="571" t="s">
        <v>8401</v>
      </c>
      <c r="L406" s="568" t="s">
        <v>9107</v>
      </c>
      <c r="M406" s="572"/>
      <c r="N406" s="570" t="s">
        <v>8409</v>
      </c>
      <c r="O406" s="303" t="str">
        <f>IF(AllC3_Data[[#This Row],[Door/Yard Number]]=3,"Yard","Door")</f>
        <v>Yard</v>
      </c>
      <c r="P406" s="33">
        <f t="shared" si="12"/>
        <v>28.200000000069849</v>
      </c>
      <c r="Q406" s="3" t="str">
        <f t="shared" si="13"/>
        <v>02/10/2022 09:48 AM</v>
      </c>
      <c r="R406" s="573" t="str">
        <f>IF(AND(AllC3_Data[[#This Row],[Workflow]]="Vendor Trailer",AllC3_Data[[#This Row],[OB Load Type]]="",AllC3_Data[[#This Row],[IB Load Type]]="",AllC3_Data[[#This Row],[Reusable Load Type]]=""),"Empty", HLOOKUP("*",AllC3_Data[[#This Row],[OB Load Type]:[Workflow]],1,FALSE))</f>
        <v>RLBL</v>
      </c>
      <c r="S4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 spans="1:21" x14ac:dyDescent="0.25">
      <c r="A407" s="567" t="s">
        <v>9426</v>
      </c>
      <c r="B407" s="568"/>
      <c r="C407" s="568"/>
      <c r="D407" s="569" t="s">
        <v>239</v>
      </c>
      <c r="E407" s="569" t="s">
        <v>8430</v>
      </c>
      <c r="F407" s="569">
        <v>3</v>
      </c>
      <c r="G407" s="568" t="s">
        <v>1568</v>
      </c>
      <c r="H407" s="568"/>
      <c r="I407" s="570" t="s">
        <v>9427</v>
      </c>
      <c r="J407" s="568" t="s">
        <v>8209</v>
      </c>
      <c r="K407" s="571" t="s">
        <v>8401</v>
      </c>
      <c r="L407" s="568" t="s">
        <v>9087</v>
      </c>
      <c r="M407" s="572" t="s">
        <v>9428</v>
      </c>
      <c r="N407" s="570" t="s">
        <v>8409</v>
      </c>
      <c r="O407" s="303" t="str">
        <f>IF(AllC3_Data[[#This Row],[Door/Yard Number]]=3,"Yard","Door")</f>
        <v>Yard</v>
      </c>
      <c r="P407" s="33">
        <f t="shared" si="12"/>
        <v>28.183333333348855</v>
      </c>
      <c r="Q407" s="3" t="str">
        <f t="shared" si="13"/>
        <v>02/10/2022 09:49 AM</v>
      </c>
      <c r="R407" s="573" t="str">
        <f>IF(AND(AllC3_Data[[#This Row],[Workflow]]="Vendor Trailer",AllC3_Data[[#This Row],[OB Load Type]]="",AllC3_Data[[#This Row],[IB Load Type]]="",AllC3_Data[[#This Row],[Reusable Load Type]]=""),"Empty", HLOOKUP("*",AllC3_Data[[#This Row],[OB Load Type]:[Workflow]],1,FALSE))</f>
        <v>RRPC</v>
      </c>
      <c r="S4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 spans="1:21" x14ac:dyDescent="0.25">
      <c r="A408" s="567" t="s">
        <v>9429</v>
      </c>
      <c r="B408" s="568"/>
      <c r="C408" s="568"/>
      <c r="D408" s="569"/>
      <c r="E408" s="569" t="s">
        <v>8461</v>
      </c>
      <c r="F408" s="569">
        <v>3</v>
      </c>
      <c r="G408" s="568" t="s">
        <v>910</v>
      </c>
      <c r="H408" s="568"/>
      <c r="I408" s="570" t="s">
        <v>9430</v>
      </c>
      <c r="J408" s="568" t="s">
        <v>8209</v>
      </c>
      <c r="K408" s="571" t="s">
        <v>8401</v>
      </c>
      <c r="L408" s="568" t="s">
        <v>9107</v>
      </c>
      <c r="M408" s="572"/>
      <c r="N408" s="570" t="s">
        <v>8409</v>
      </c>
      <c r="O408" s="303" t="str">
        <f>IF(AllC3_Data[[#This Row],[Door/Yard Number]]=3,"Yard","Door")</f>
        <v>Yard</v>
      </c>
      <c r="P408" s="33">
        <f t="shared" si="12"/>
        <v>28.166666666802485</v>
      </c>
      <c r="Q408" s="3" t="str">
        <f t="shared" si="13"/>
        <v>02/10/2022 09:50 AM</v>
      </c>
      <c r="R408" s="573" t="str">
        <f>IF(AND(AllC3_Data[[#This Row],[Workflow]]="Vendor Trailer",AllC3_Data[[#This Row],[OB Load Type]]="",AllC3_Data[[#This Row],[IB Load Type]]="",AllC3_Data[[#This Row],[Reusable Load Type]]=""),"Empty", HLOOKUP("*",AllC3_Data[[#This Row],[OB Load Type]:[Workflow]],1,FALSE))</f>
        <v>Empty</v>
      </c>
      <c r="S4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 spans="1:21" x14ac:dyDescent="0.25">
      <c r="A409" s="567" t="s">
        <v>9431</v>
      </c>
      <c r="B409" s="568"/>
      <c r="C409" s="568"/>
      <c r="D409" s="569" t="s">
        <v>239</v>
      </c>
      <c r="E409" s="569" t="s">
        <v>8430</v>
      </c>
      <c r="F409" s="569">
        <v>3</v>
      </c>
      <c r="G409" s="568" t="s">
        <v>1179</v>
      </c>
      <c r="H409" s="568"/>
      <c r="I409" s="570" t="s">
        <v>9432</v>
      </c>
      <c r="J409" s="568" t="s">
        <v>8205</v>
      </c>
      <c r="K409" s="571" t="s">
        <v>8401</v>
      </c>
      <c r="L409" s="568" t="s">
        <v>9087</v>
      </c>
      <c r="M409" s="572"/>
      <c r="N409" s="570" t="s">
        <v>8409</v>
      </c>
      <c r="O409" s="303" t="str">
        <f>IF(AllC3_Data[[#This Row],[Door/Yard Number]]=3,"Yard","Door")</f>
        <v>Yard</v>
      </c>
      <c r="P409" s="33">
        <f t="shared" si="12"/>
        <v>28.116666666639503</v>
      </c>
      <c r="Q409" s="3" t="str">
        <f t="shared" si="13"/>
        <v>02/10/2022 09:53 AM</v>
      </c>
      <c r="R409" s="573" t="str">
        <f>IF(AND(AllC3_Data[[#This Row],[Workflow]]="Vendor Trailer",AllC3_Data[[#This Row],[OB Load Type]]="",AllC3_Data[[#This Row],[IB Load Type]]="",AllC3_Data[[#This Row],[Reusable Load Type]]=""),"Empty", HLOOKUP("*",AllC3_Data[[#This Row],[OB Load Type]:[Workflow]],1,FALSE))</f>
        <v>RRPC</v>
      </c>
      <c r="S4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 spans="1:21" x14ac:dyDescent="0.25">
      <c r="A410" s="567" t="s">
        <v>9433</v>
      </c>
      <c r="B410" s="568"/>
      <c r="C410" s="568"/>
      <c r="D410" s="569" t="s">
        <v>229</v>
      </c>
      <c r="E410" s="569" t="s">
        <v>8430</v>
      </c>
      <c r="F410" s="569">
        <v>3</v>
      </c>
      <c r="G410" s="568" t="s">
        <v>1568</v>
      </c>
      <c r="H410" s="568"/>
      <c r="I410" s="570" t="s">
        <v>9434</v>
      </c>
      <c r="J410" s="568" t="s">
        <v>8212</v>
      </c>
      <c r="K410" s="571" t="s">
        <v>8401</v>
      </c>
      <c r="L410" s="568" t="s">
        <v>9087</v>
      </c>
      <c r="M410" s="572"/>
      <c r="N410" s="570" t="s">
        <v>8409</v>
      </c>
      <c r="O410" s="303" t="str">
        <f>IF(AllC3_Data[[#This Row],[Door/Yard Number]]=3,"Yard","Door")</f>
        <v>Yard</v>
      </c>
      <c r="P410" s="33">
        <f t="shared" si="12"/>
        <v>28.083333333372138</v>
      </c>
      <c r="Q410" s="3" t="str">
        <f t="shared" si="13"/>
        <v>02/10/2022 09:55 AM</v>
      </c>
      <c r="R410" s="573" t="str">
        <f>IF(AND(AllC3_Data[[#This Row],[Workflow]]="Vendor Trailer",AllC3_Data[[#This Row],[OB Load Type]]="",AllC3_Data[[#This Row],[IB Load Type]]="",AllC3_Data[[#This Row],[Reusable Load Type]]=""),"Empty", HLOOKUP("*",AllC3_Data[[#This Row],[OB Load Type]:[Workflow]],1,FALSE))</f>
        <v>RECY</v>
      </c>
      <c r="S4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 spans="1:21" x14ac:dyDescent="0.25">
      <c r="A411" s="567" t="s">
        <v>9435</v>
      </c>
      <c r="B411" s="568"/>
      <c r="C411" s="568"/>
      <c r="D411" s="569" t="s">
        <v>496</v>
      </c>
      <c r="E411" s="569" t="s">
        <v>1660</v>
      </c>
      <c r="F411" s="569">
        <v>3</v>
      </c>
      <c r="G411" s="568" t="s">
        <v>1179</v>
      </c>
      <c r="H411" s="568"/>
      <c r="I411" s="570" t="s">
        <v>9436</v>
      </c>
      <c r="J411" s="568" t="s">
        <v>8206</v>
      </c>
      <c r="K411" s="571" t="s">
        <v>8401</v>
      </c>
      <c r="L411" s="568" t="s">
        <v>9103</v>
      </c>
      <c r="M411" s="572"/>
      <c r="N411" s="570" t="s">
        <v>8409</v>
      </c>
      <c r="O411" s="303" t="str">
        <f>IF(AllC3_Data[[#This Row],[Door/Yard Number]]=3,"Yard","Door")</f>
        <v>Yard</v>
      </c>
      <c r="P411" s="33">
        <f t="shared" si="12"/>
        <v>27.966666666674428</v>
      </c>
      <c r="Q411" s="3" t="str">
        <f t="shared" si="13"/>
        <v>02/10/2022 10:02 AM</v>
      </c>
      <c r="R411" s="573" t="str">
        <f>IF(AND(AllC3_Data[[#This Row],[Workflow]]="Vendor Trailer",AllC3_Data[[#This Row],[OB Load Type]]="",AllC3_Data[[#This Row],[IB Load Type]]="",AllC3_Data[[#This Row],[Reusable Load Type]]=""),"Empty", HLOOKUP("*",AllC3_Data[[#This Row],[OB Load Type]:[Workflow]],1,FALSE))</f>
        <v>RSAL</v>
      </c>
      <c r="S4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 spans="1:21" x14ac:dyDescent="0.25">
      <c r="A412" s="567" t="s">
        <v>9437</v>
      </c>
      <c r="B412" s="568"/>
      <c r="C412" s="568"/>
      <c r="D412" s="569" t="s">
        <v>490</v>
      </c>
      <c r="E412" s="569" t="s">
        <v>8430</v>
      </c>
      <c r="F412" s="569">
        <v>3</v>
      </c>
      <c r="G412" s="568" t="s">
        <v>8763</v>
      </c>
      <c r="H412" s="568"/>
      <c r="I412" s="570" t="s">
        <v>9438</v>
      </c>
      <c r="J412" s="568" t="s">
        <v>8202</v>
      </c>
      <c r="K412" s="571" t="s">
        <v>8401</v>
      </c>
      <c r="L412" s="568" t="s">
        <v>9107</v>
      </c>
      <c r="M412" s="572"/>
      <c r="N412" s="570" t="s">
        <v>8409</v>
      </c>
      <c r="O412" s="303" t="str">
        <f>IF(AllC3_Data[[#This Row],[Door/Yard Number]]=3,"Yard","Door")</f>
        <v>Yard</v>
      </c>
      <c r="P412" s="33">
        <f t="shared" si="12"/>
        <v>27.733333333453629</v>
      </c>
      <c r="Q412" s="3" t="str">
        <f t="shared" si="13"/>
        <v>02/10/2022 10:16 AM</v>
      </c>
      <c r="R412" s="573" t="str">
        <f>IF(AND(AllC3_Data[[#This Row],[Workflow]]="Vendor Trailer",AllC3_Data[[#This Row],[OB Load Type]]="",AllC3_Data[[#This Row],[IB Load Type]]="",AllC3_Data[[#This Row],[Reusable Load Type]]=""),"Empty", HLOOKUP("*",AllC3_Data[[#This Row],[OB Load Type]:[Workflow]],1,FALSE))</f>
        <v>RLBL</v>
      </c>
      <c r="S4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 spans="1:21" x14ac:dyDescent="0.25">
      <c r="A413" s="567" t="s">
        <v>9439</v>
      </c>
      <c r="B413" s="568"/>
      <c r="C413" s="568"/>
      <c r="D413" s="569" t="s">
        <v>496</v>
      </c>
      <c r="E413" s="569" t="s">
        <v>1660</v>
      </c>
      <c r="F413" s="569">
        <v>3</v>
      </c>
      <c r="G413" s="568" t="s">
        <v>1179</v>
      </c>
      <c r="H413" s="568"/>
      <c r="I413" s="570" t="s">
        <v>9438</v>
      </c>
      <c r="J413" s="568" t="s">
        <v>8208</v>
      </c>
      <c r="K413" s="571" t="s">
        <v>8401</v>
      </c>
      <c r="L413" s="568" t="s">
        <v>9103</v>
      </c>
      <c r="M413" s="572"/>
      <c r="N413" s="570" t="s">
        <v>8409</v>
      </c>
      <c r="O413" s="303" t="str">
        <f>IF(AllC3_Data[[#This Row],[Door/Yard Number]]=3,"Yard","Door")</f>
        <v>Yard</v>
      </c>
      <c r="P413" s="33">
        <f t="shared" si="12"/>
        <v>27.733333333453629</v>
      </c>
      <c r="Q413" s="3" t="str">
        <f t="shared" si="13"/>
        <v>02/10/2022 10:16 AM</v>
      </c>
      <c r="R413" s="573" t="str">
        <f>IF(AND(AllC3_Data[[#This Row],[Workflow]]="Vendor Trailer",AllC3_Data[[#This Row],[OB Load Type]]="",AllC3_Data[[#This Row],[IB Load Type]]="",AllC3_Data[[#This Row],[Reusable Load Type]]=""),"Empty", HLOOKUP("*",AllC3_Data[[#This Row],[OB Load Type]:[Workflow]],1,FALSE))</f>
        <v>RSAL</v>
      </c>
      <c r="S4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 spans="1:21" x14ac:dyDescent="0.25">
      <c r="A414" s="567" t="s">
        <v>9440</v>
      </c>
      <c r="B414" s="568"/>
      <c r="C414" s="568"/>
      <c r="D414" s="569" t="s">
        <v>229</v>
      </c>
      <c r="E414" s="569" t="s">
        <v>8430</v>
      </c>
      <c r="F414" s="569">
        <v>3</v>
      </c>
      <c r="G414" s="568" t="s">
        <v>1179</v>
      </c>
      <c r="H414" s="568"/>
      <c r="I414" s="570" t="s">
        <v>9441</v>
      </c>
      <c r="J414" s="568" t="s">
        <v>8205</v>
      </c>
      <c r="K414" s="571" t="s">
        <v>8401</v>
      </c>
      <c r="L414" s="568" t="s">
        <v>9087</v>
      </c>
      <c r="M414" s="572"/>
      <c r="N414" s="570" t="s">
        <v>8409</v>
      </c>
      <c r="O414" s="303" t="str">
        <f>IF(AllC3_Data[[#This Row],[Door/Yard Number]]=3,"Yard","Door")</f>
        <v>Yard</v>
      </c>
      <c r="P414" s="33">
        <f t="shared" si="12"/>
        <v>27.716666666732635</v>
      </c>
      <c r="Q414" s="3" t="str">
        <f t="shared" si="13"/>
        <v>02/10/2022 10:17 AM</v>
      </c>
      <c r="R414" s="573" t="str">
        <f>IF(AND(AllC3_Data[[#This Row],[Workflow]]="Vendor Trailer",AllC3_Data[[#This Row],[OB Load Type]]="",AllC3_Data[[#This Row],[IB Load Type]]="",AllC3_Data[[#This Row],[Reusable Load Type]]=""),"Empty", HLOOKUP("*",AllC3_Data[[#This Row],[OB Load Type]:[Workflow]],1,FALSE))</f>
        <v>RECY</v>
      </c>
      <c r="S4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 spans="1:21" x14ac:dyDescent="0.25">
      <c r="A415" s="567" t="s">
        <v>9442</v>
      </c>
      <c r="B415" s="568"/>
      <c r="C415" s="568"/>
      <c r="D415" s="569"/>
      <c r="E415" s="569" t="s">
        <v>8461</v>
      </c>
      <c r="F415" s="569">
        <v>3</v>
      </c>
      <c r="G415" s="568" t="s">
        <v>1589</v>
      </c>
      <c r="H415" s="568"/>
      <c r="I415" s="570" t="s">
        <v>9443</v>
      </c>
      <c r="J415" s="568" t="s">
        <v>8202</v>
      </c>
      <c r="K415" s="571" t="s">
        <v>8401</v>
      </c>
      <c r="L415" s="568" t="s">
        <v>9107</v>
      </c>
      <c r="M415" s="572"/>
      <c r="N415" s="570" t="s">
        <v>8409</v>
      </c>
      <c r="O415" s="303" t="str">
        <f>IF(AllC3_Data[[#This Row],[Door/Yard Number]]=3,"Yard","Door")</f>
        <v>Yard</v>
      </c>
      <c r="P415" s="33">
        <f t="shared" si="12"/>
        <v>27.350000000093132</v>
      </c>
      <c r="Q415" s="3" t="str">
        <f t="shared" si="13"/>
        <v>02/10/2022 10:39 AM</v>
      </c>
      <c r="R415" s="573" t="str">
        <f>IF(AND(AllC3_Data[[#This Row],[Workflow]]="Vendor Trailer",AllC3_Data[[#This Row],[OB Load Type]]="",AllC3_Data[[#This Row],[IB Load Type]]="",AllC3_Data[[#This Row],[Reusable Load Type]]=""),"Empty", HLOOKUP("*",AllC3_Data[[#This Row],[OB Load Type]:[Workflow]],1,FALSE))</f>
        <v>Empty</v>
      </c>
      <c r="S4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 spans="1:21" x14ac:dyDescent="0.25">
      <c r="A416" s="567" t="s">
        <v>9444</v>
      </c>
      <c r="B416" s="568"/>
      <c r="C416" s="568"/>
      <c r="D416" s="569"/>
      <c r="E416" s="569" t="s">
        <v>8461</v>
      </c>
      <c r="F416" s="569">
        <v>3</v>
      </c>
      <c r="G416" s="568" t="s">
        <v>8490</v>
      </c>
      <c r="H416" s="568"/>
      <c r="I416" s="570" t="s">
        <v>9445</v>
      </c>
      <c r="J416" s="568" t="s">
        <v>8202</v>
      </c>
      <c r="K416" s="571" t="s">
        <v>8401</v>
      </c>
      <c r="L416" s="568" t="s">
        <v>9084</v>
      </c>
      <c r="M416" s="572"/>
      <c r="N416" s="570" t="s">
        <v>8409</v>
      </c>
      <c r="O416" s="303" t="str">
        <f>IF(AllC3_Data[[#This Row],[Door/Yard Number]]=3,"Yard","Door")</f>
        <v>Yard</v>
      </c>
      <c r="P416" s="33">
        <f t="shared" si="12"/>
        <v>27.116666666697711</v>
      </c>
      <c r="Q416" s="3" t="str">
        <f t="shared" si="13"/>
        <v>02/10/2022 10:53 AM</v>
      </c>
      <c r="R416" s="573" t="str">
        <f>IF(AND(AllC3_Data[[#This Row],[Workflow]]="Vendor Trailer",AllC3_Data[[#This Row],[OB Load Type]]="",AllC3_Data[[#This Row],[IB Load Type]]="",AllC3_Data[[#This Row],[Reusable Load Type]]=""),"Empty", HLOOKUP("*",AllC3_Data[[#This Row],[OB Load Type]:[Workflow]],1,FALSE))</f>
        <v>Empty</v>
      </c>
      <c r="S4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 spans="1:21" x14ac:dyDescent="0.25">
      <c r="A417" s="567" t="s">
        <v>9446</v>
      </c>
      <c r="B417" s="568"/>
      <c r="C417" s="568"/>
      <c r="D417" s="569" t="s">
        <v>492</v>
      </c>
      <c r="E417" s="569" t="s">
        <v>8430</v>
      </c>
      <c r="F417" s="569">
        <v>3</v>
      </c>
      <c r="G417" s="568" t="s">
        <v>1179</v>
      </c>
      <c r="H417" s="568"/>
      <c r="I417" s="570" t="s">
        <v>8911</v>
      </c>
      <c r="J417" s="568" t="s">
        <v>647</v>
      </c>
      <c r="K417" s="571" t="s">
        <v>8401</v>
      </c>
      <c r="L417" s="568" t="s">
        <v>9103</v>
      </c>
      <c r="M417" s="572" t="s">
        <v>9447</v>
      </c>
      <c r="N417" s="570" t="s">
        <v>8409</v>
      </c>
      <c r="O417" s="303" t="str">
        <f>IF(AllC3_Data[[#This Row],[Door/Yard Number]]=3,"Yard","Door")</f>
        <v>Yard</v>
      </c>
      <c r="P417" s="33">
        <f t="shared" si="12"/>
        <v>2001.6500000000233</v>
      </c>
      <c r="Q417" s="3" t="str">
        <f t="shared" si="13"/>
        <v>11/20/2021 04:21 AM</v>
      </c>
      <c r="R417" s="573" t="str">
        <f>IF(AND(AllC3_Data[[#This Row],[Workflow]]="Vendor Trailer",AllC3_Data[[#This Row],[OB Load Type]]="",AllC3_Data[[#This Row],[IB Load Type]]="",AllC3_Data[[#This Row],[Reusable Load Type]]=""),"Empty", HLOOKUP("*",AllC3_Data[[#This Row],[OB Load Type]:[Workflow]],1,FALSE))</f>
        <v>RMCP</v>
      </c>
      <c r="S4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 spans="1:21" x14ac:dyDescent="0.25">
      <c r="A418" s="567" t="s">
        <v>9448</v>
      </c>
      <c r="B418" s="568"/>
      <c r="C418" s="568"/>
      <c r="D418" s="569"/>
      <c r="E418" s="569" t="s">
        <v>8461</v>
      </c>
      <c r="F418" s="569">
        <v>3</v>
      </c>
      <c r="G418" s="568" t="s">
        <v>9293</v>
      </c>
      <c r="H418" s="568"/>
      <c r="I418" s="570" t="s">
        <v>9449</v>
      </c>
      <c r="J418" s="568" t="s">
        <v>8202</v>
      </c>
      <c r="K418" s="571" t="s">
        <v>8401</v>
      </c>
      <c r="L418" s="568" t="s">
        <v>9107</v>
      </c>
      <c r="M418" s="572"/>
      <c r="N418" s="570" t="s">
        <v>8409</v>
      </c>
      <c r="O418" s="303" t="str">
        <f>IF(AllC3_Data[[#This Row],[Door/Yard Number]]=3,"Yard","Door")</f>
        <v>Yard</v>
      </c>
      <c r="P418" s="33">
        <f t="shared" si="12"/>
        <v>26.933333333465271</v>
      </c>
      <c r="Q418" s="3" t="str">
        <f t="shared" si="13"/>
        <v>02/10/2022 11:04 AM</v>
      </c>
      <c r="R418" s="573" t="str">
        <f>IF(AND(AllC3_Data[[#This Row],[Workflow]]="Vendor Trailer",AllC3_Data[[#This Row],[OB Load Type]]="",AllC3_Data[[#This Row],[IB Load Type]]="",AllC3_Data[[#This Row],[Reusable Load Type]]=""),"Empty", HLOOKUP("*",AllC3_Data[[#This Row],[OB Load Type]:[Workflow]],1,FALSE))</f>
        <v>Empty</v>
      </c>
      <c r="S4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 spans="1:21" x14ac:dyDescent="0.25">
      <c r="A419" s="567" t="s">
        <v>9450</v>
      </c>
      <c r="B419" s="568"/>
      <c r="C419" s="568"/>
      <c r="D419" s="569" t="s">
        <v>229</v>
      </c>
      <c r="E419" s="569" t="s">
        <v>8430</v>
      </c>
      <c r="F419" s="569">
        <v>3</v>
      </c>
      <c r="G419" s="568" t="s">
        <v>1179</v>
      </c>
      <c r="H419" s="568"/>
      <c r="I419" s="570" t="s">
        <v>9451</v>
      </c>
      <c r="J419" s="568" t="s">
        <v>8210</v>
      </c>
      <c r="K419" s="571" t="s">
        <v>8401</v>
      </c>
      <c r="L419" s="568" t="s">
        <v>9087</v>
      </c>
      <c r="M419" s="572"/>
      <c r="N419" s="570" t="s">
        <v>8409</v>
      </c>
      <c r="O419" s="303" t="str">
        <f>IF(AllC3_Data[[#This Row],[Door/Yard Number]]=3,"Yard","Door")</f>
        <v>Yard</v>
      </c>
      <c r="P419" s="33">
        <f t="shared" si="12"/>
        <v>26.400000000139698</v>
      </c>
      <c r="Q419" s="3" t="str">
        <f t="shared" si="13"/>
        <v>02/10/2022 11:36 AM</v>
      </c>
      <c r="R419" s="573" t="str">
        <f>IF(AND(AllC3_Data[[#This Row],[Workflow]]="Vendor Trailer",AllC3_Data[[#This Row],[OB Load Type]]="",AllC3_Data[[#This Row],[IB Load Type]]="",AllC3_Data[[#This Row],[Reusable Load Type]]=""),"Empty", HLOOKUP("*",AllC3_Data[[#This Row],[OB Load Type]:[Workflow]],1,FALSE))</f>
        <v>RECY</v>
      </c>
      <c r="S4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 spans="1:21" x14ac:dyDescent="0.25">
      <c r="A420" s="567" t="s">
        <v>9452</v>
      </c>
      <c r="B420" s="568"/>
      <c r="C420" s="568"/>
      <c r="D420" s="569" t="s">
        <v>490</v>
      </c>
      <c r="E420" s="569" t="s">
        <v>8430</v>
      </c>
      <c r="F420" s="569">
        <v>3</v>
      </c>
      <c r="G420" s="568" t="s">
        <v>1096</v>
      </c>
      <c r="H420" s="568"/>
      <c r="I420" s="570" t="s">
        <v>9453</v>
      </c>
      <c r="J420" s="568" t="s">
        <v>8202</v>
      </c>
      <c r="K420" s="571" t="s">
        <v>8401</v>
      </c>
      <c r="L420" s="568" t="s">
        <v>9084</v>
      </c>
      <c r="M420" s="572"/>
      <c r="N420" s="570" t="s">
        <v>8409</v>
      </c>
      <c r="O420" s="303" t="str">
        <f>IF(AllC3_Data[[#This Row],[Door/Yard Number]]=3,"Yard","Door")</f>
        <v>Yard</v>
      </c>
      <c r="P420" s="33">
        <f t="shared" si="12"/>
        <v>25.883333333360497</v>
      </c>
      <c r="Q420" s="3" t="str">
        <f t="shared" si="13"/>
        <v>02/10/2022 12:07 PM</v>
      </c>
      <c r="R420" s="573" t="str">
        <f>IF(AND(AllC3_Data[[#This Row],[Workflow]]="Vendor Trailer",AllC3_Data[[#This Row],[OB Load Type]]="",AllC3_Data[[#This Row],[IB Load Type]]="",AllC3_Data[[#This Row],[Reusable Load Type]]=""),"Empty", HLOOKUP("*",AllC3_Data[[#This Row],[OB Load Type]:[Workflow]],1,FALSE))</f>
        <v>RLBL</v>
      </c>
      <c r="S4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 spans="1:21" x14ac:dyDescent="0.25">
      <c r="A421" s="567" t="s">
        <v>9454</v>
      </c>
      <c r="B421" s="568"/>
      <c r="C421" s="568"/>
      <c r="D421" s="569"/>
      <c r="E421" s="569" t="s">
        <v>8461</v>
      </c>
      <c r="F421" s="569">
        <v>3</v>
      </c>
      <c r="G421" s="568" t="s">
        <v>9296</v>
      </c>
      <c r="H421" s="568"/>
      <c r="I421" s="570" t="s">
        <v>9455</v>
      </c>
      <c r="J421" s="568" t="s">
        <v>8202</v>
      </c>
      <c r="K421" s="571" t="s">
        <v>8401</v>
      </c>
      <c r="L421" s="568" t="s">
        <v>9107</v>
      </c>
      <c r="M421" s="572"/>
      <c r="N421" s="570" t="s">
        <v>8409</v>
      </c>
      <c r="O421" s="303" t="str">
        <f>IF(AllC3_Data[[#This Row],[Door/Yard Number]]=3,"Yard","Door")</f>
        <v>Yard</v>
      </c>
      <c r="P421" s="33">
        <f t="shared" si="12"/>
        <v>25.533333333441988</v>
      </c>
      <c r="Q421" s="3" t="str">
        <f t="shared" si="13"/>
        <v>02/10/2022 12:28 PM</v>
      </c>
      <c r="R421" s="573" t="str">
        <f>IF(AND(AllC3_Data[[#This Row],[Workflow]]="Vendor Trailer",AllC3_Data[[#This Row],[OB Load Type]]="",AllC3_Data[[#This Row],[IB Load Type]]="",AllC3_Data[[#This Row],[Reusable Load Type]]=""),"Empty", HLOOKUP("*",AllC3_Data[[#This Row],[OB Load Type]:[Workflow]],1,FALSE))</f>
        <v>Empty</v>
      </c>
      <c r="S4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 spans="1:21" x14ac:dyDescent="0.25">
      <c r="A422" s="567" t="s">
        <v>9456</v>
      </c>
      <c r="B422" s="568"/>
      <c r="C422" s="568"/>
      <c r="D422" s="569"/>
      <c r="E422" s="569" t="s">
        <v>8461</v>
      </c>
      <c r="F422" s="569">
        <v>3</v>
      </c>
      <c r="G422" s="568" t="s">
        <v>9296</v>
      </c>
      <c r="H422" s="568"/>
      <c r="I422" s="570" t="s">
        <v>9457</v>
      </c>
      <c r="J422" s="568" t="s">
        <v>8202</v>
      </c>
      <c r="K422" s="571" t="s">
        <v>8401</v>
      </c>
      <c r="L422" s="568" t="s">
        <v>9107</v>
      </c>
      <c r="M422" s="572"/>
      <c r="N422" s="570" t="s">
        <v>8409</v>
      </c>
      <c r="O422" s="303" t="str">
        <f>IF(AllC3_Data[[#This Row],[Door/Yard Number]]=3,"Yard","Door")</f>
        <v>Yard</v>
      </c>
      <c r="P422" s="33">
        <f t="shared" si="12"/>
        <v>25.516666666720994</v>
      </c>
      <c r="Q422" s="3" t="str">
        <f t="shared" si="13"/>
        <v>02/10/2022 12:29 PM</v>
      </c>
      <c r="R422" s="573" t="str">
        <f>IF(AND(AllC3_Data[[#This Row],[Workflow]]="Vendor Trailer",AllC3_Data[[#This Row],[OB Load Type]]="",AllC3_Data[[#This Row],[IB Load Type]]="",AllC3_Data[[#This Row],[Reusable Load Type]]=""),"Empty", HLOOKUP("*",AllC3_Data[[#This Row],[OB Load Type]:[Workflow]],1,FALSE))</f>
        <v>Empty</v>
      </c>
      <c r="S4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 spans="1:21" x14ac:dyDescent="0.25">
      <c r="A423" s="567" t="s">
        <v>9458</v>
      </c>
      <c r="B423" s="568"/>
      <c r="C423" s="568"/>
      <c r="D423" s="569"/>
      <c r="E423" s="569" t="s">
        <v>8461</v>
      </c>
      <c r="F423" s="569">
        <v>3</v>
      </c>
      <c r="G423" s="568" t="s">
        <v>9251</v>
      </c>
      <c r="H423" s="568"/>
      <c r="I423" s="570" t="s">
        <v>9459</v>
      </c>
      <c r="J423" s="568" t="s">
        <v>8202</v>
      </c>
      <c r="K423" s="571" t="s">
        <v>8401</v>
      </c>
      <c r="L423" s="568" t="s">
        <v>9107</v>
      </c>
      <c r="M423" s="572"/>
      <c r="N423" s="570" t="s">
        <v>8409</v>
      </c>
      <c r="O423" s="303" t="str">
        <f>IF(AllC3_Data[[#This Row],[Door/Yard Number]]=3,"Yard","Door")</f>
        <v>Yard</v>
      </c>
      <c r="P423" s="33">
        <f t="shared" si="12"/>
        <v>25.450000000011642</v>
      </c>
      <c r="Q423" s="3" t="str">
        <f t="shared" si="13"/>
        <v>02/10/2022 12:33 PM</v>
      </c>
      <c r="R423" s="573" t="str">
        <f>IF(AND(AllC3_Data[[#This Row],[Workflow]]="Vendor Trailer",AllC3_Data[[#This Row],[OB Load Type]]="",AllC3_Data[[#This Row],[IB Load Type]]="",AllC3_Data[[#This Row],[Reusable Load Type]]=""),"Empty", HLOOKUP("*",AllC3_Data[[#This Row],[OB Load Type]:[Workflow]],1,FALSE))</f>
        <v>Empty</v>
      </c>
      <c r="S4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 spans="1:21" x14ac:dyDescent="0.25">
      <c r="A424" s="567" t="s">
        <v>9460</v>
      </c>
      <c r="B424" s="568"/>
      <c r="C424" s="568"/>
      <c r="D424" s="569" t="s">
        <v>231</v>
      </c>
      <c r="E424" s="569" t="s">
        <v>8430</v>
      </c>
      <c r="F424" s="569">
        <v>3</v>
      </c>
      <c r="G424" s="568" t="s">
        <v>1568</v>
      </c>
      <c r="H424" s="568"/>
      <c r="I424" s="570" t="s">
        <v>9461</v>
      </c>
      <c r="J424" s="568" t="s">
        <v>8209</v>
      </c>
      <c r="K424" s="571" t="s">
        <v>8401</v>
      </c>
      <c r="L424" s="568" t="s">
        <v>9103</v>
      </c>
      <c r="M424" s="572" t="s">
        <v>9462</v>
      </c>
      <c r="N424" s="570" t="s">
        <v>8409</v>
      </c>
      <c r="O424" s="303" t="str">
        <f>IF(AllC3_Data[[#This Row],[Door/Yard Number]]=3,"Yard","Door")</f>
        <v>Yard</v>
      </c>
      <c r="P424" s="33">
        <f t="shared" si="12"/>
        <v>24.383333333360497</v>
      </c>
      <c r="Q424" s="3" t="str">
        <f t="shared" si="13"/>
        <v>02/10/2022 01:37 PM</v>
      </c>
      <c r="R424" s="573" t="str">
        <f>IF(AND(AllC3_Data[[#This Row],[Workflow]]="Vendor Trailer",AllC3_Data[[#This Row],[OB Load Type]]="",AllC3_Data[[#This Row],[IB Load Type]]="",AllC3_Data[[#This Row],[Reusable Load Type]]=""),"Empty", HLOOKUP("*",AllC3_Data[[#This Row],[OB Load Type]:[Workflow]],1,FALSE))</f>
        <v>RMTO</v>
      </c>
      <c r="S4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 spans="1:21" x14ac:dyDescent="0.25">
      <c r="A425" s="567" t="s">
        <v>9463</v>
      </c>
      <c r="B425" s="568"/>
      <c r="C425" s="568"/>
      <c r="D425" s="569" t="s">
        <v>492</v>
      </c>
      <c r="E425" s="569" t="s">
        <v>8430</v>
      </c>
      <c r="F425" s="569">
        <v>3</v>
      </c>
      <c r="G425" s="568" t="s">
        <v>1179</v>
      </c>
      <c r="H425" s="568"/>
      <c r="I425" s="570" t="s">
        <v>9464</v>
      </c>
      <c r="J425" s="568" t="s">
        <v>647</v>
      </c>
      <c r="K425" s="571" t="s">
        <v>8401</v>
      </c>
      <c r="L425" s="568" t="s">
        <v>9087</v>
      </c>
      <c r="M425" s="572" t="s">
        <v>9465</v>
      </c>
      <c r="N425" s="570" t="s">
        <v>8409</v>
      </c>
      <c r="O425" s="303" t="str">
        <f>IF(AllC3_Data[[#This Row],[Door/Yard Number]]=3,"Yard","Door")</f>
        <v>Yard</v>
      </c>
      <c r="P425" s="33">
        <f t="shared" si="12"/>
        <v>3448.3500000000349</v>
      </c>
      <c r="Q425" s="3" t="str">
        <f t="shared" si="13"/>
        <v>09/20/2021 09:39 PM</v>
      </c>
      <c r="R425" s="573" t="str">
        <f>IF(AND(AllC3_Data[[#This Row],[Workflow]]="Vendor Trailer",AllC3_Data[[#This Row],[OB Load Type]]="",AllC3_Data[[#This Row],[IB Load Type]]="",AllC3_Data[[#This Row],[Reusable Load Type]]=""),"Empty", HLOOKUP("*",AllC3_Data[[#This Row],[OB Load Type]:[Workflow]],1,FALSE))</f>
        <v>RMCP</v>
      </c>
      <c r="S4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 spans="1:21" x14ac:dyDescent="0.25">
      <c r="A426" s="567" t="s">
        <v>9466</v>
      </c>
      <c r="B426" s="568"/>
      <c r="C426" s="568"/>
      <c r="D426" s="569" t="s">
        <v>409</v>
      </c>
      <c r="E426" s="569" t="s">
        <v>8430</v>
      </c>
      <c r="F426" s="569">
        <v>3</v>
      </c>
      <c r="G426" s="568" t="s">
        <v>9322</v>
      </c>
      <c r="H426" s="568"/>
      <c r="I426" s="570" t="s">
        <v>9467</v>
      </c>
      <c r="J426" s="568" t="s">
        <v>8202</v>
      </c>
      <c r="K426" s="571" t="s">
        <v>8401</v>
      </c>
      <c r="L426" s="568" t="s">
        <v>9084</v>
      </c>
      <c r="M426" s="572"/>
      <c r="N426" s="570" t="s">
        <v>8409</v>
      </c>
      <c r="O426" s="303" t="str">
        <f>IF(AllC3_Data[[#This Row],[Door/Yard Number]]=3,"Yard","Door")</f>
        <v>Yard</v>
      </c>
      <c r="P426" s="33">
        <f t="shared" si="12"/>
        <v>23.450000000128057</v>
      </c>
      <c r="Q426" s="3" t="str">
        <f t="shared" si="13"/>
        <v>02/10/2022 02:33 PM</v>
      </c>
      <c r="R426" s="573" t="str">
        <f>IF(AND(AllC3_Data[[#This Row],[Workflow]]="Vendor Trailer",AllC3_Data[[#This Row],[OB Load Type]]="",AllC3_Data[[#This Row],[IB Load Type]]="",AllC3_Data[[#This Row],[Reusable Load Type]]=""),"Empty", HLOOKUP("*",AllC3_Data[[#This Row],[OB Load Type]:[Workflow]],1,FALSE))</f>
        <v>IGPS</v>
      </c>
      <c r="S4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 spans="1:21" x14ac:dyDescent="0.25">
      <c r="A427" s="567" t="s">
        <v>9468</v>
      </c>
      <c r="B427" s="568"/>
      <c r="C427" s="568"/>
      <c r="D427" s="569" t="s">
        <v>496</v>
      </c>
      <c r="E427" s="569" t="s">
        <v>1660</v>
      </c>
      <c r="F427" s="569">
        <v>3</v>
      </c>
      <c r="G427" s="568" t="s">
        <v>1179</v>
      </c>
      <c r="H427" s="568"/>
      <c r="I427" s="570" t="s">
        <v>9469</v>
      </c>
      <c r="J427" s="568" t="s">
        <v>8208</v>
      </c>
      <c r="K427" s="571" t="s">
        <v>8401</v>
      </c>
      <c r="L427" s="568" t="s">
        <v>9087</v>
      </c>
      <c r="M427" s="572"/>
      <c r="N427" s="570" t="s">
        <v>8409</v>
      </c>
      <c r="O427" s="303" t="str">
        <f>IF(AllC3_Data[[#This Row],[Door/Yard Number]]=3,"Yard","Door")</f>
        <v>Yard</v>
      </c>
      <c r="P427" s="33">
        <f t="shared" si="12"/>
        <v>22.866666666639503</v>
      </c>
      <c r="Q427" s="3" t="str">
        <f t="shared" si="13"/>
        <v>02/10/2022 03:08 PM</v>
      </c>
      <c r="R427" s="573" t="str">
        <f>IF(AND(AllC3_Data[[#This Row],[Workflow]]="Vendor Trailer",AllC3_Data[[#This Row],[OB Load Type]]="",AllC3_Data[[#This Row],[IB Load Type]]="",AllC3_Data[[#This Row],[Reusable Load Type]]=""),"Empty", HLOOKUP("*",AllC3_Data[[#This Row],[OB Load Type]:[Workflow]],1,FALSE))</f>
        <v>RSAL</v>
      </c>
      <c r="S4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 spans="1:21" x14ac:dyDescent="0.25">
      <c r="A428" s="567" t="s">
        <v>9470</v>
      </c>
      <c r="B428" s="568"/>
      <c r="C428" s="568"/>
      <c r="D428" s="569" t="s">
        <v>239</v>
      </c>
      <c r="E428" s="569" t="s">
        <v>8430</v>
      </c>
      <c r="F428" s="569">
        <v>3</v>
      </c>
      <c r="G428" s="568" t="s">
        <v>1179</v>
      </c>
      <c r="H428" s="568"/>
      <c r="I428" s="570" t="s">
        <v>9471</v>
      </c>
      <c r="J428" s="568" t="s">
        <v>8205</v>
      </c>
      <c r="K428" s="571" t="s">
        <v>8401</v>
      </c>
      <c r="L428" s="568" t="s">
        <v>9107</v>
      </c>
      <c r="M428" s="572"/>
      <c r="N428" s="570" t="s">
        <v>8409</v>
      </c>
      <c r="O428" s="303" t="str">
        <f>IF(AllC3_Data[[#This Row],[Door/Yard Number]]=3,"Yard","Door")</f>
        <v>Yard</v>
      </c>
      <c r="P428" s="33">
        <f t="shared" si="12"/>
        <v>22.850000000093132</v>
      </c>
      <c r="Q428" s="3" t="str">
        <f t="shared" si="13"/>
        <v>02/10/2022 03:09 PM</v>
      </c>
      <c r="R428" s="573" t="str">
        <f>IF(AND(AllC3_Data[[#This Row],[Workflow]]="Vendor Trailer",AllC3_Data[[#This Row],[OB Load Type]]="",AllC3_Data[[#This Row],[IB Load Type]]="",AllC3_Data[[#This Row],[Reusable Load Type]]=""),"Empty", HLOOKUP("*",AllC3_Data[[#This Row],[OB Load Type]:[Workflow]],1,FALSE))</f>
        <v>RRPC</v>
      </c>
      <c r="S4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 spans="1:21" x14ac:dyDescent="0.25">
      <c r="A429" s="567" t="s">
        <v>9472</v>
      </c>
      <c r="B429" s="568"/>
      <c r="C429" s="568"/>
      <c r="D429" s="569"/>
      <c r="E429" s="569" t="s">
        <v>8461</v>
      </c>
      <c r="F429" s="569">
        <v>3</v>
      </c>
      <c r="G429" s="568" t="s">
        <v>9217</v>
      </c>
      <c r="H429" s="568"/>
      <c r="I429" s="570" t="s">
        <v>9473</v>
      </c>
      <c r="J429" s="568" t="s">
        <v>8202</v>
      </c>
      <c r="K429" s="571" t="s">
        <v>8401</v>
      </c>
      <c r="L429" s="568" t="s">
        <v>9107</v>
      </c>
      <c r="M429" s="572"/>
      <c r="N429" s="570" t="s">
        <v>8409</v>
      </c>
      <c r="O429" s="303" t="str">
        <f>IF(AllC3_Data[[#This Row],[Door/Yard Number]]=3,"Yard","Door")</f>
        <v>Yard</v>
      </c>
      <c r="P429" s="33">
        <f t="shared" si="12"/>
        <v>22.416666666744277</v>
      </c>
      <c r="Q429" s="3" t="str">
        <f t="shared" si="13"/>
        <v>02/10/2022 03:35 PM</v>
      </c>
      <c r="R429" s="573" t="str">
        <f>IF(AND(AllC3_Data[[#This Row],[Workflow]]="Vendor Trailer",AllC3_Data[[#This Row],[OB Load Type]]="",AllC3_Data[[#This Row],[IB Load Type]]="",AllC3_Data[[#This Row],[Reusable Load Type]]=""),"Empty", HLOOKUP("*",AllC3_Data[[#This Row],[OB Load Type]:[Workflow]],1,FALSE))</f>
        <v>Empty</v>
      </c>
      <c r="S4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 spans="1:21" x14ac:dyDescent="0.25">
      <c r="A430" s="567" t="s">
        <v>9474</v>
      </c>
      <c r="B430" s="568"/>
      <c r="C430" s="568"/>
      <c r="D430" s="569"/>
      <c r="E430" s="569" t="s">
        <v>8461</v>
      </c>
      <c r="F430" s="569">
        <v>3</v>
      </c>
      <c r="G430" s="568" t="s">
        <v>9293</v>
      </c>
      <c r="H430" s="568"/>
      <c r="I430" s="570" t="s">
        <v>9475</v>
      </c>
      <c r="J430" s="568" t="s">
        <v>8202</v>
      </c>
      <c r="K430" s="571" t="s">
        <v>8401</v>
      </c>
      <c r="L430" s="568" t="s">
        <v>9084</v>
      </c>
      <c r="M430" s="572"/>
      <c r="N430" s="570" t="s">
        <v>8409</v>
      </c>
      <c r="O430" s="303" t="str">
        <f>IF(AllC3_Data[[#This Row],[Door/Yard Number]]=3,"Yard","Door")</f>
        <v>Yard</v>
      </c>
      <c r="P430" s="33">
        <f t="shared" si="12"/>
        <v>22.216666666790843</v>
      </c>
      <c r="Q430" s="3" t="str">
        <f t="shared" si="13"/>
        <v>02/10/2022 03:47 PM</v>
      </c>
      <c r="R430" s="573" t="str">
        <f>IF(AND(AllC3_Data[[#This Row],[Workflow]]="Vendor Trailer",AllC3_Data[[#This Row],[OB Load Type]]="",AllC3_Data[[#This Row],[IB Load Type]]="",AllC3_Data[[#This Row],[Reusable Load Type]]=""),"Empty", HLOOKUP("*",AllC3_Data[[#This Row],[OB Load Type]:[Workflow]],1,FALSE))</f>
        <v>Empty</v>
      </c>
      <c r="S4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 spans="1:21" x14ac:dyDescent="0.25">
      <c r="A431" s="567" t="s">
        <v>9476</v>
      </c>
      <c r="B431" s="568"/>
      <c r="C431" s="568"/>
      <c r="D431" s="569" t="s">
        <v>9168</v>
      </c>
      <c r="E431" s="569" t="s">
        <v>8430</v>
      </c>
      <c r="F431" s="569">
        <v>3</v>
      </c>
      <c r="G431" s="568" t="s">
        <v>1179</v>
      </c>
      <c r="H431" s="568"/>
      <c r="I431" s="570" t="s">
        <v>9477</v>
      </c>
      <c r="J431" s="568" t="s">
        <v>647</v>
      </c>
      <c r="K431" s="571" t="s">
        <v>8401</v>
      </c>
      <c r="L431" s="568" t="s">
        <v>9103</v>
      </c>
      <c r="M431" s="572" t="s">
        <v>9478</v>
      </c>
      <c r="N431" s="570" t="s">
        <v>8409</v>
      </c>
      <c r="O431" s="303" t="str">
        <f>IF(AllC3_Data[[#This Row],[Door/Yard Number]]=3,"Yard","Door")</f>
        <v>Yard</v>
      </c>
      <c r="P431" s="33">
        <f t="shared" si="12"/>
        <v>22.200000000069849</v>
      </c>
      <c r="Q431" s="3" t="str">
        <f t="shared" si="13"/>
        <v>02/10/2022 03:48 PM</v>
      </c>
      <c r="R431" s="573" t="str">
        <f>IF(AND(AllC3_Data[[#This Row],[Workflow]]="Vendor Trailer",AllC3_Data[[#This Row],[OB Load Type]]="",AllC3_Data[[#This Row],[IB Load Type]]="",AllC3_Data[[#This Row],[Reusable Load Type]]=""),"Empty", HLOOKUP("*",AllC3_Data[[#This Row],[OB Load Type]:[Workflow]],1,FALSE))</f>
        <v>WOOOD</v>
      </c>
      <c r="S43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32" spans="1:21" x14ac:dyDescent="0.25">
      <c r="A432" s="567" t="s">
        <v>9479</v>
      </c>
      <c r="B432" s="568"/>
      <c r="C432" s="568"/>
      <c r="D432" s="569" t="s">
        <v>229</v>
      </c>
      <c r="E432" s="569" t="s">
        <v>8430</v>
      </c>
      <c r="F432" s="569">
        <v>3</v>
      </c>
      <c r="G432" s="568" t="s">
        <v>1179</v>
      </c>
      <c r="H432" s="568"/>
      <c r="I432" s="570" t="s">
        <v>9480</v>
      </c>
      <c r="J432" s="568" t="s">
        <v>647</v>
      </c>
      <c r="K432" s="571" t="s">
        <v>8401</v>
      </c>
      <c r="L432" s="568" t="s">
        <v>9087</v>
      </c>
      <c r="M432" s="572"/>
      <c r="N432" s="570" t="s">
        <v>8409</v>
      </c>
      <c r="O432" s="303" t="str">
        <f>IF(AllC3_Data[[#This Row],[Door/Yard Number]]=3,"Yard","Door")</f>
        <v>Yard</v>
      </c>
      <c r="P432" s="33">
        <f t="shared" si="12"/>
        <v>21.833333333430346</v>
      </c>
      <c r="Q432" s="3" t="str">
        <f t="shared" si="13"/>
        <v>02/10/2022 04:10 PM</v>
      </c>
      <c r="R432" s="573" t="str">
        <f>IF(AND(AllC3_Data[[#This Row],[Workflow]]="Vendor Trailer",AllC3_Data[[#This Row],[OB Load Type]]="",AllC3_Data[[#This Row],[IB Load Type]]="",AllC3_Data[[#This Row],[Reusable Load Type]]=""),"Empty", HLOOKUP("*",AllC3_Data[[#This Row],[OB Load Type]:[Workflow]],1,FALSE))</f>
        <v>RECY</v>
      </c>
      <c r="S4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 spans="1:21" x14ac:dyDescent="0.25">
      <c r="A433" s="567" t="s">
        <v>9481</v>
      </c>
      <c r="B433" s="568"/>
      <c r="C433" s="568"/>
      <c r="D433" s="569" t="s">
        <v>490</v>
      </c>
      <c r="E433" s="569" t="s">
        <v>8430</v>
      </c>
      <c r="F433" s="569">
        <v>3</v>
      </c>
      <c r="G433" s="568" t="s">
        <v>9293</v>
      </c>
      <c r="H433" s="568"/>
      <c r="I433" s="570" t="s">
        <v>9482</v>
      </c>
      <c r="J433" s="568" t="s">
        <v>8202</v>
      </c>
      <c r="K433" s="571" t="s">
        <v>8401</v>
      </c>
      <c r="L433" s="568" t="s">
        <v>9084</v>
      </c>
      <c r="M433" s="572"/>
      <c r="N433" s="570" t="s">
        <v>8409</v>
      </c>
      <c r="O433" s="303" t="str">
        <f>IF(AllC3_Data[[#This Row],[Door/Yard Number]]=3,"Yard","Door")</f>
        <v>Yard</v>
      </c>
      <c r="P433" s="33">
        <f t="shared" si="12"/>
        <v>21.383333333360497</v>
      </c>
      <c r="Q433" s="3" t="str">
        <f t="shared" si="13"/>
        <v>02/10/2022 04:37 PM</v>
      </c>
      <c r="R433" s="573" t="str">
        <f>IF(AND(AllC3_Data[[#This Row],[Workflow]]="Vendor Trailer",AllC3_Data[[#This Row],[OB Load Type]]="",AllC3_Data[[#This Row],[IB Load Type]]="",AllC3_Data[[#This Row],[Reusable Load Type]]=""),"Empty", HLOOKUP("*",AllC3_Data[[#This Row],[OB Load Type]:[Workflow]],1,FALSE))</f>
        <v>RLBL</v>
      </c>
      <c r="S4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 spans="1:21" x14ac:dyDescent="0.25">
      <c r="A434" s="567" t="s">
        <v>9483</v>
      </c>
      <c r="B434" s="568"/>
      <c r="C434" s="568"/>
      <c r="D434" s="569" t="s">
        <v>650</v>
      </c>
      <c r="E434" s="569" t="s">
        <v>8430</v>
      </c>
      <c r="F434" s="569">
        <v>3</v>
      </c>
      <c r="G434" s="568" t="s">
        <v>1215</v>
      </c>
      <c r="H434" s="568"/>
      <c r="I434" s="570" t="s">
        <v>9484</v>
      </c>
      <c r="J434" s="568" t="s">
        <v>8202</v>
      </c>
      <c r="K434" s="571" t="s">
        <v>8401</v>
      </c>
      <c r="L434" s="568" t="s">
        <v>9107</v>
      </c>
      <c r="M434" s="572"/>
      <c r="N434" s="570" t="s">
        <v>8409</v>
      </c>
      <c r="O434" s="303" t="str">
        <f>IF(AllC3_Data[[#This Row],[Door/Yard Number]]=3,"Yard","Door")</f>
        <v>Yard</v>
      </c>
      <c r="P434" s="33">
        <f t="shared" si="12"/>
        <v>20.366666666697711</v>
      </c>
      <c r="Q434" s="3" t="str">
        <f t="shared" si="13"/>
        <v>02/10/2022 05:38 PM</v>
      </c>
      <c r="R434" s="573" t="str">
        <f>IF(AND(AllC3_Data[[#This Row],[Workflow]]="Vendor Trailer",AllC3_Data[[#This Row],[OB Load Type]]="",AllC3_Data[[#This Row],[IB Load Type]]="",AllC3_Data[[#This Row],[Reusable Load Type]]=""),"Empty", HLOOKUP("*",AllC3_Data[[#This Row],[OB Load Type]:[Workflow]],1,FALSE))</f>
        <v>CHEP</v>
      </c>
      <c r="S4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 spans="1:21" x14ac:dyDescent="0.25">
      <c r="A435" s="567" t="s">
        <v>9485</v>
      </c>
      <c r="B435" s="568"/>
      <c r="C435" s="568"/>
      <c r="D435" s="569" t="s">
        <v>650</v>
      </c>
      <c r="E435" s="569" t="s">
        <v>8430</v>
      </c>
      <c r="F435" s="569">
        <v>3</v>
      </c>
      <c r="G435" s="568" t="s">
        <v>910</v>
      </c>
      <c r="H435" s="568"/>
      <c r="I435" s="570" t="s">
        <v>8929</v>
      </c>
      <c r="J435" s="568" t="s">
        <v>8202</v>
      </c>
      <c r="K435" s="571" t="s">
        <v>8401</v>
      </c>
      <c r="L435" s="568" t="s">
        <v>9107</v>
      </c>
      <c r="M435" s="572"/>
      <c r="N435" s="570" t="s">
        <v>8409</v>
      </c>
      <c r="O435" s="303" t="str">
        <f>IF(AllC3_Data[[#This Row],[Door/Yard Number]]=3,"Yard","Door")</f>
        <v>Yard</v>
      </c>
      <c r="P435" s="33">
        <f t="shared" si="12"/>
        <v>20.233333333453629</v>
      </c>
      <c r="Q435" s="3" t="str">
        <f t="shared" si="13"/>
        <v>02/10/2022 05:46 PM</v>
      </c>
      <c r="R435" s="573" t="str">
        <f>IF(AND(AllC3_Data[[#This Row],[Workflow]]="Vendor Trailer",AllC3_Data[[#This Row],[OB Load Type]]="",AllC3_Data[[#This Row],[IB Load Type]]="",AllC3_Data[[#This Row],[Reusable Load Type]]=""),"Empty", HLOOKUP("*",AllC3_Data[[#This Row],[OB Load Type]:[Workflow]],1,FALSE))</f>
        <v>CHEP</v>
      </c>
      <c r="S4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 spans="1:21" x14ac:dyDescent="0.25">
      <c r="A436" s="567" t="s">
        <v>9486</v>
      </c>
      <c r="B436" s="568"/>
      <c r="C436" s="568"/>
      <c r="D436" s="569" t="s">
        <v>481</v>
      </c>
      <c r="E436" s="569" t="s">
        <v>8430</v>
      </c>
      <c r="F436" s="569">
        <v>3</v>
      </c>
      <c r="G436" s="568" t="s">
        <v>9487</v>
      </c>
      <c r="H436" s="568"/>
      <c r="I436" s="570" t="s">
        <v>9488</v>
      </c>
      <c r="J436" s="568" t="s">
        <v>8202</v>
      </c>
      <c r="K436" s="571" t="s">
        <v>8401</v>
      </c>
      <c r="L436" s="568" t="s">
        <v>9087</v>
      </c>
      <c r="M436" s="572" t="s">
        <v>9489</v>
      </c>
      <c r="N436" s="570" t="s">
        <v>8409</v>
      </c>
      <c r="O436" s="303" t="str">
        <f>IF(AllC3_Data[[#This Row],[Door/Yard Number]]=3,"Yard","Door")</f>
        <v>Yard</v>
      </c>
      <c r="P436" s="33">
        <f t="shared" si="12"/>
        <v>27.950000000128057</v>
      </c>
      <c r="Q436" s="3" t="str">
        <f t="shared" si="13"/>
        <v>02/10/2022 10:03 AM</v>
      </c>
      <c r="R436" s="573" t="str">
        <f>IF(AND(AllC3_Data[[#This Row],[Workflow]]="Vendor Trailer",AllC3_Data[[#This Row],[OB Load Type]]="",AllC3_Data[[#This Row],[IB Load Type]]="",AllC3_Data[[#This Row],[Reusable Load Type]]=""),"Empty", HLOOKUP("*",AllC3_Data[[#This Row],[OB Load Type]:[Workflow]],1,FALSE))</f>
        <v>RBTN</v>
      </c>
      <c r="S4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 spans="1:21" x14ac:dyDescent="0.25">
      <c r="A437" s="567" t="s">
        <v>9490</v>
      </c>
      <c r="B437" s="568"/>
      <c r="C437" s="568"/>
      <c r="D437" s="569" t="s">
        <v>490</v>
      </c>
      <c r="E437" s="569" t="s">
        <v>8430</v>
      </c>
      <c r="F437" s="569">
        <v>3</v>
      </c>
      <c r="G437" s="568" t="s">
        <v>9193</v>
      </c>
      <c r="H437" s="568"/>
      <c r="I437" s="570" t="s">
        <v>9491</v>
      </c>
      <c r="J437" s="568" t="s">
        <v>8202</v>
      </c>
      <c r="K437" s="571" t="s">
        <v>8401</v>
      </c>
      <c r="L437" s="568" t="s">
        <v>9107</v>
      </c>
      <c r="M437" s="572"/>
      <c r="N437" s="570" t="s">
        <v>8409</v>
      </c>
      <c r="O437" s="303" t="str">
        <f>IF(AllC3_Data[[#This Row],[Door/Yard Number]]=3,"Yard","Door")</f>
        <v>Yard</v>
      </c>
      <c r="P437" s="33">
        <f t="shared" si="12"/>
        <v>19.78333333338378</v>
      </c>
      <c r="Q437" s="3" t="str">
        <f t="shared" si="13"/>
        <v>02/10/2022 06:13 PM</v>
      </c>
      <c r="R437" s="573" t="str">
        <f>IF(AND(AllC3_Data[[#This Row],[Workflow]]="Vendor Trailer",AllC3_Data[[#This Row],[OB Load Type]]="",AllC3_Data[[#This Row],[IB Load Type]]="",AllC3_Data[[#This Row],[Reusable Load Type]]=""),"Empty", HLOOKUP("*",AllC3_Data[[#This Row],[OB Load Type]:[Workflow]],1,FALSE))</f>
        <v>RLBL</v>
      </c>
      <c r="S4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 spans="1:21" x14ac:dyDescent="0.25">
      <c r="A438" s="567" t="s">
        <v>9492</v>
      </c>
      <c r="B438" s="568"/>
      <c r="C438" s="568"/>
      <c r="D438" s="569" t="s">
        <v>239</v>
      </c>
      <c r="E438" s="569" t="s">
        <v>8430</v>
      </c>
      <c r="F438" s="569">
        <v>3</v>
      </c>
      <c r="G438" s="568" t="s">
        <v>1179</v>
      </c>
      <c r="H438" s="568"/>
      <c r="I438" s="570" t="s">
        <v>9493</v>
      </c>
      <c r="J438" s="568" t="s">
        <v>8207</v>
      </c>
      <c r="K438" s="571" t="s">
        <v>8401</v>
      </c>
      <c r="L438" s="568" t="s">
        <v>8751</v>
      </c>
      <c r="M438" s="572" t="s">
        <v>9494</v>
      </c>
      <c r="N438" s="570" t="s">
        <v>8409</v>
      </c>
      <c r="O438" s="303" t="str">
        <f>IF(AllC3_Data[[#This Row],[Door/Yard Number]]=3,"Yard","Door")</f>
        <v>Yard</v>
      </c>
      <c r="P438" s="33">
        <f t="shared" si="12"/>
        <v>30.033333333441988</v>
      </c>
      <c r="Q438" s="3" t="str">
        <f t="shared" si="13"/>
        <v>02/10/2022 07:58 AM</v>
      </c>
      <c r="R438" s="573" t="str">
        <f>IF(AND(AllC3_Data[[#This Row],[Workflow]]="Vendor Trailer",AllC3_Data[[#This Row],[OB Load Type]]="",AllC3_Data[[#This Row],[IB Load Type]]="",AllC3_Data[[#This Row],[Reusable Load Type]]=""),"Empty", HLOOKUP("*",AllC3_Data[[#This Row],[OB Load Type]:[Workflow]],1,FALSE))</f>
        <v>RRPC</v>
      </c>
      <c r="S4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 spans="1:21" x14ac:dyDescent="0.25">
      <c r="A439" s="567" t="s">
        <v>9495</v>
      </c>
      <c r="B439" s="568"/>
      <c r="C439" s="568"/>
      <c r="D439" s="569" t="s">
        <v>229</v>
      </c>
      <c r="E439" s="569" t="s">
        <v>8430</v>
      </c>
      <c r="F439" s="569">
        <v>3</v>
      </c>
      <c r="G439" s="568" t="s">
        <v>1568</v>
      </c>
      <c r="H439" s="568"/>
      <c r="I439" s="570" t="s">
        <v>9496</v>
      </c>
      <c r="J439" s="568" t="s">
        <v>8209</v>
      </c>
      <c r="K439" s="571" t="s">
        <v>8401</v>
      </c>
      <c r="L439" s="568" t="s">
        <v>9087</v>
      </c>
      <c r="M439" s="572" t="s">
        <v>9497</v>
      </c>
      <c r="N439" s="570" t="s">
        <v>8409</v>
      </c>
      <c r="O439" s="303" t="str">
        <f>IF(AllC3_Data[[#This Row],[Door/Yard Number]]=3,"Yard","Door")</f>
        <v>Yard</v>
      </c>
      <c r="P439" s="33">
        <f t="shared" si="12"/>
        <v>19.350000000034925</v>
      </c>
      <c r="Q439" s="3" t="str">
        <f t="shared" si="13"/>
        <v>02/10/2022 06:39 PM</v>
      </c>
      <c r="R439" s="573" t="str">
        <f>IF(AND(AllC3_Data[[#This Row],[Workflow]]="Vendor Trailer",AllC3_Data[[#This Row],[OB Load Type]]="",AllC3_Data[[#This Row],[IB Load Type]]="",AllC3_Data[[#This Row],[Reusable Load Type]]=""),"Empty", HLOOKUP("*",AllC3_Data[[#This Row],[OB Load Type]:[Workflow]],1,FALSE))</f>
        <v>RECY</v>
      </c>
      <c r="S4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 spans="1:21" x14ac:dyDescent="0.25">
      <c r="A440" s="567" t="s">
        <v>9498</v>
      </c>
      <c r="B440" s="568"/>
      <c r="C440" s="568"/>
      <c r="D440" s="569" t="s">
        <v>477</v>
      </c>
      <c r="E440" s="569" t="s">
        <v>8430</v>
      </c>
      <c r="F440" s="569">
        <v>3</v>
      </c>
      <c r="G440" s="568" t="s">
        <v>1179</v>
      </c>
      <c r="H440" s="568"/>
      <c r="I440" s="570" t="s">
        <v>9499</v>
      </c>
      <c r="J440" s="568" t="s">
        <v>8210</v>
      </c>
      <c r="K440" s="571" t="s">
        <v>8401</v>
      </c>
      <c r="L440" s="568" t="s">
        <v>9087</v>
      </c>
      <c r="M440" s="572" t="s">
        <v>9500</v>
      </c>
      <c r="N440" s="570" t="s">
        <v>8409</v>
      </c>
      <c r="O440" s="303" t="str">
        <f>IF(AllC3_Data[[#This Row],[Door/Yard Number]]=3,"Yard","Door")</f>
        <v>Yard</v>
      </c>
      <c r="P440" s="33">
        <f t="shared" si="12"/>
        <v>18.733333333453629</v>
      </c>
      <c r="Q440" s="3" t="str">
        <f t="shared" si="13"/>
        <v>02/10/2022 07:16 PM</v>
      </c>
      <c r="R440" s="573" t="str">
        <f>IF(AND(AllC3_Data[[#This Row],[Workflow]]="Vendor Trailer",AllC3_Data[[#This Row],[OB Load Type]]="",AllC3_Data[[#This Row],[IB Load Type]]="",AllC3_Data[[#This Row],[Reusable Load Type]]=""),"Empty", HLOOKUP("*",AllC3_Data[[#This Row],[OB Load Type]:[Workflow]],1,FALSE))</f>
        <v>PPDC</v>
      </c>
      <c r="S4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 spans="1:21" x14ac:dyDescent="0.25">
      <c r="A441" s="567" t="s">
        <v>9501</v>
      </c>
      <c r="B441" s="568"/>
      <c r="C441" s="568"/>
      <c r="D441" s="569" t="s">
        <v>650</v>
      </c>
      <c r="E441" s="569" t="s">
        <v>8430</v>
      </c>
      <c r="F441" s="569">
        <v>3</v>
      </c>
      <c r="G441" s="568" t="s">
        <v>910</v>
      </c>
      <c r="H441" s="568"/>
      <c r="I441" s="570" t="s">
        <v>9502</v>
      </c>
      <c r="J441" s="568" t="s">
        <v>8202</v>
      </c>
      <c r="K441" s="571" t="s">
        <v>8401</v>
      </c>
      <c r="L441" s="568" t="s">
        <v>9107</v>
      </c>
      <c r="M441" s="572"/>
      <c r="N441" s="570" t="s">
        <v>8409</v>
      </c>
      <c r="O441" s="303" t="str">
        <f>IF(AllC3_Data[[#This Row],[Door/Yard Number]]=3,"Yard","Door")</f>
        <v>Yard</v>
      </c>
      <c r="P441" s="33">
        <f t="shared" si="12"/>
        <v>18.650000000023283</v>
      </c>
      <c r="Q441" s="3" t="str">
        <f t="shared" si="13"/>
        <v>02/10/2022 07:21 PM</v>
      </c>
      <c r="R441" s="573" t="str">
        <f>IF(AND(AllC3_Data[[#This Row],[Workflow]]="Vendor Trailer",AllC3_Data[[#This Row],[OB Load Type]]="",AllC3_Data[[#This Row],[IB Load Type]]="",AllC3_Data[[#This Row],[Reusable Load Type]]=""),"Empty", HLOOKUP("*",AllC3_Data[[#This Row],[OB Load Type]:[Workflow]],1,FALSE))</f>
        <v>CHEP</v>
      </c>
      <c r="S4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 spans="1:21" x14ac:dyDescent="0.25">
      <c r="A442" s="567" t="s">
        <v>9503</v>
      </c>
      <c r="B442" s="568"/>
      <c r="C442" s="568"/>
      <c r="D442" s="569" t="s">
        <v>492</v>
      </c>
      <c r="E442" s="569" t="s">
        <v>8430</v>
      </c>
      <c r="F442" s="569">
        <v>3</v>
      </c>
      <c r="G442" s="568" t="s">
        <v>1179</v>
      </c>
      <c r="H442" s="568"/>
      <c r="I442" s="570" t="s">
        <v>9504</v>
      </c>
      <c r="J442" s="568" t="s">
        <v>647</v>
      </c>
      <c r="K442" s="571" t="s">
        <v>8401</v>
      </c>
      <c r="L442" s="568" t="s">
        <v>9087</v>
      </c>
      <c r="M442" s="572"/>
      <c r="N442" s="570" t="s">
        <v>8409</v>
      </c>
      <c r="O442" s="303" t="str">
        <f>IF(AllC3_Data[[#This Row],[Door/Yard Number]]=3,"Yard","Door")</f>
        <v>Yard</v>
      </c>
      <c r="P442" s="33">
        <f t="shared" si="12"/>
        <v>18.616666666755918</v>
      </c>
      <c r="Q442" s="3" t="str">
        <f t="shared" si="13"/>
        <v>02/10/2022 07:23 PM</v>
      </c>
      <c r="R442" s="573" t="str">
        <f>IF(AND(AllC3_Data[[#This Row],[Workflow]]="Vendor Trailer",AllC3_Data[[#This Row],[OB Load Type]]="",AllC3_Data[[#This Row],[IB Load Type]]="",AllC3_Data[[#This Row],[Reusable Load Type]]=""),"Empty", HLOOKUP("*",AllC3_Data[[#This Row],[OB Load Type]:[Workflow]],1,FALSE))</f>
        <v>RMCP</v>
      </c>
      <c r="S4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 spans="1:21" x14ac:dyDescent="0.25">
      <c r="A443" s="567" t="s">
        <v>9505</v>
      </c>
      <c r="B443" s="568"/>
      <c r="C443" s="568"/>
      <c r="D443" s="569" t="s">
        <v>229</v>
      </c>
      <c r="E443" s="569" t="s">
        <v>8430</v>
      </c>
      <c r="F443" s="569">
        <v>3</v>
      </c>
      <c r="G443" s="568" t="s">
        <v>1179</v>
      </c>
      <c r="H443" s="568"/>
      <c r="I443" s="570" t="s">
        <v>8424</v>
      </c>
      <c r="J443" s="568" t="s">
        <v>8205</v>
      </c>
      <c r="K443" s="571" t="s">
        <v>8401</v>
      </c>
      <c r="L443" s="568" t="s">
        <v>9087</v>
      </c>
      <c r="M443" s="572" t="s">
        <v>9506</v>
      </c>
      <c r="N443" s="570" t="s">
        <v>8409</v>
      </c>
      <c r="O443" s="303" t="str">
        <f>IF(AllC3_Data[[#This Row],[Door/Yard Number]]=3,"Yard","Door")</f>
        <v>Yard</v>
      </c>
      <c r="P443" s="33">
        <f t="shared" si="12"/>
        <v>18.183333333407063</v>
      </c>
      <c r="Q443" s="3" t="str">
        <f t="shared" si="13"/>
        <v>02/10/2022 07:49 PM</v>
      </c>
      <c r="R443" s="573" t="str">
        <f>IF(AND(AllC3_Data[[#This Row],[Workflow]]="Vendor Trailer",AllC3_Data[[#This Row],[OB Load Type]]="",AllC3_Data[[#This Row],[IB Load Type]]="",AllC3_Data[[#This Row],[Reusable Load Type]]=""),"Empty", HLOOKUP("*",AllC3_Data[[#This Row],[OB Load Type]:[Workflow]],1,FALSE))</f>
        <v>RECY</v>
      </c>
      <c r="S4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 spans="1:21" x14ac:dyDescent="0.25">
      <c r="A444" s="567" t="s">
        <v>9507</v>
      </c>
      <c r="B444" s="568"/>
      <c r="C444" s="568"/>
      <c r="D444" s="569" t="s">
        <v>492</v>
      </c>
      <c r="E444" s="569" t="s">
        <v>8430</v>
      </c>
      <c r="F444" s="569">
        <v>3</v>
      </c>
      <c r="G444" s="568" t="s">
        <v>1179</v>
      </c>
      <c r="H444" s="568"/>
      <c r="I444" s="570" t="s">
        <v>9508</v>
      </c>
      <c r="J444" s="568" t="s">
        <v>647</v>
      </c>
      <c r="K444" s="571" t="s">
        <v>8401</v>
      </c>
      <c r="L444" s="568" t="s">
        <v>9087</v>
      </c>
      <c r="M444" s="572" t="s">
        <v>9509</v>
      </c>
      <c r="N444" s="570" t="s">
        <v>8409</v>
      </c>
      <c r="O444" s="303" t="str">
        <f>IF(AllC3_Data[[#This Row],[Door/Yard Number]]=3,"Yard","Door")</f>
        <v>Yard</v>
      </c>
      <c r="P444" s="33">
        <f t="shared" si="12"/>
        <v>17.950000000011642</v>
      </c>
      <c r="Q444" s="3" t="str">
        <f t="shared" si="13"/>
        <v>02/10/2022 08:03 PM</v>
      </c>
      <c r="R444" s="573" t="str">
        <f>IF(AND(AllC3_Data[[#This Row],[Workflow]]="Vendor Trailer",AllC3_Data[[#This Row],[OB Load Type]]="",AllC3_Data[[#This Row],[IB Load Type]]="",AllC3_Data[[#This Row],[Reusable Load Type]]=""),"Empty", HLOOKUP("*",AllC3_Data[[#This Row],[OB Load Type]:[Workflow]],1,FALSE))</f>
        <v>RMCP</v>
      </c>
      <c r="S4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 spans="1:21" x14ac:dyDescent="0.25">
      <c r="A445" s="567" t="s">
        <v>9510</v>
      </c>
      <c r="B445" s="568"/>
      <c r="C445" s="568"/>
      <c r="D445" s="569" t="s">
        <v>237</v>
      </c>
      <c r="E445" s="569" t="s">
        <v>8430</v>
      </c>
      <c r="F445" s="569">
        <v>3</v>
      </c>
      <c r="G445" s="568" t="s">
        <v>1179</v>
      </c>
      <c r="H445" s="568"/>
      <c r="I445" s="570" t="s">
        <v>9511</v>
      </c>
      <c r="J445" s="568" t="s">
        <v>8210</v>
      </c>
      <c r="K445" s="571" t="s">
        <v>8401</v>
      </c>
      <c r="L445" s="568" t="s">
        <v>9087</v>
      </c>
      <c r="M445" s="572" t="s">
        <v>9512</v>
      </c>
      <c r="N445" s="570" t="s">
        <v>8409</v>
      </c>
      <c r="O445" s="303" t="str">
        <f>IF(AllC3_Data[[#This Row],[Door/Yard Number]]=3,"Yard","Door")</f>
        <v>Yard</v>
      </c>
      <c r="P445" s="33">
        <f t="shared" si="12"/>
        <v>17.633333333360497</v>
      </c>
      <c r="Q445" s="3" t="str">
        <f t="shared" si="13"/>
        <v>02/10/2022 08:22 PM</v>
      </c>
      <c r="R445" s="573" t="str">
        <f>IF(AND(AllC3_Data[[#This Row],[Workflow]]="Vendor Trailer",AllC3_Data[[#This Row],[OB Load Type]]="",AllC3_Data[[#This Row],[IB Load Type]]="",AllC3_Data[[#This Row],[Reusable Load Type]]=""),"Empty", HLOOKUP("*",AllC3_Data[[#This Row],[OB Load Type]:[Workflow]],1,FALSE))</f>
        <v>RPCB</v>
      </c>
      <c r="S4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 spans="1:21" x14ac:dyDescent="0.25">
      <c r="A446" s="567" t="s">
        <v>9513</v>
      </c>
      <c r="B446" s="568"/>
      <c r="C446" s="568"/>
      <c r="D446" s="569" t="s">
        <v>229</v>
      </c>
      <c r="E446" s="569" t="s">
        <v>8430</v>
      </c>
      <c r="F446" s="569">
        <v>3</v>
      </c>
      <c r="G446" s="568" t="s">
        <v>1179</v>
      </c>
      <c r="H446" s="568"/>
      <c r="I446" s="570" t="s">
        <v>9514</v>
      </c>
      <c r="J446" s="568" t="s">
        <v>647</v>
      </c>
      <c r="K446" s="571" t="s">
        <v>8401</v>
      </c>
      <c r="L446" s="568" t="s">
        <v>9087</v>
      </c>
      <c r="M446" s="572" t="s">
        <v>9515</v>
      </c>
      <c r="N446" s="570" t="s">
        <v>8409</v>
      </c>
      <c r="O446" s="303" t="str">
        <f>IF(AllC3_Data[[#This Row],[Door/Yard Number]]=3,"Yard","Door")</f>
        <v>Yard</v>
      </c>
      <c r="P446" s="33">
        <f t="shared" si="12"/>
        <v>17.500000000116415</v>
      </c>
      <c r="Q446" s="3" t="str">
        <f t="shared" si="13"/>
        <v>02/10/2022 08:30 PM</v>
      </c>
      <c r="R446" s="573" t="str">
        <f>IF(AND(AllC3_Data[[#This Row],[Workflow]]="Vendor Trailer",AllC3_Data[[#This Row],[OB Load Type]]="",AllC3_Data[[#This Row],[IB Load Type]]="",AllC3_Data[[#This Row],[Reusable Load Type]]=""),"Empty", HLOOKUP("*",AllC3_Data[[#This Row],[OB Load Type]:[Workflow]],1,FALSE))</f>
        <v>RECY</v>
      </c>
      <c r="S4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 spans="1:21" x14ac:dyDescent="0.25">
      <c r="A447" s="567" t="s">
        <v>9516</v>
      </c>
      <c r="B447" s="568"/>
      <c r="C447" s="568"/>
      <c r="D447" s="569" t="s">
        <v>490</v>
      </c>
      <c r="E447" s="569" t="s">
        <v>8430</v>
      </c>
      <c r="F447" s="569">
        <v>3</v>
      </c>
      <c r="G447" s="568" t="s">
        <v>9193</v>
      </c>
      <c r="H447" s="568"/>
      <c r="I447" s="570" t="s">
        <v>9517</v>
      </c>
      <c r="J447" s="568" t="s">
        <v>8202</v>
      </c>
      <c r="K447" s="571" t="s">
        <v>8401</v>
      </c>
      <c r="L447" s="568" t="s">
        <v>9084</v>
      </c>
      <c r="M447" s="572"/>
      <c r="N447" s="570" t="s">
        <v>8409</v>
      </c>
      <c r="O447" s="303" t="str">
        <f>IF(AllC3_Data[[#This Row],[Door/Yard Number]]=3,"Yard","Door")</f>
        <v>Yard</v>
      </c>
      <c r="P447" s="33">
        <f t="shared" si="12"/>
        <v>16.200000000069849</v>
      </c>
      <c r="Q447" s="3" t="str">
        <f t="shared" si="13"/>
        <v>02/10/2022 09:48 PM</v>
      </c>
      <c r="R447" s="573" t="str">
        <f>IF(AND(AllC3_Data[[#This Row],[Workflow]]="Vendor Trailer",AllC3_Data[[#This Row],[OB Load Type]]="",AllC3_Data[[#This Row],[IB Load Type]]="",AllC3_Data[[#This Row],[Reusable Load Type]]=""),"Empty", HLOOKUP("*",AllC3_Data[[#This Row],[OB Load Type]:[Workflow]],1,FALSE))</f>
        <v>RLBL</v>
      </c>
      <c r="S4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8" spans="1:21" x14ac:dyDescent="0.25">
      <c r="A448" s="567" t="s">
        <v>9518</v>
      </c>
      <c r="B448" s="568"/>
      <c r="C448" s="568"/>
      <c r="D448" s="569" t="s">
        <v>229</v>
      </c>
      <c r="E448" s="569" t="s">
        <v>8430</v>
      </c>
      <c r="F448" s="569">
        <v>3</v>
      </c>
      <c r="G448" s="568" t="s">
        <v>1179</v>
      </c>
      <c r="H448" s="568"/>
      <c r="I448" s="570" t="s">
        <v>9519</v>
      </c>
      <c r="J448" s="568" t="s">
        <v>8210</v>
      </c>
      <c r="K448" s="571" t="s">
        <v>8401</v>
      </c>
      <c r="L448" s="568" t="s">
        <v>9087</v>
      </c>
      <c r="M448" s="572" t="s">
        <v>9520</v>
      </c>
      <c r="N448" s="570" t="s">
        <v>8409</v>
      </c>
      <c r="O448" s="303" t="str">
        <f>IF(AllC3_Data[[#This Row],[Door/Yard Number]]=3,"Yard","Door")</f>
        <v>Yard</v>
      </c>
      <c r="P448" s="33">
        <f t="shared" si="12"/>
        <v>16.03333333338378</v>
      </c>
      <c r="Q448" s="3" t="str">
        <f t="shared" si="13"/>
        <v>02/10/2022 09:58 PM</v>
      </c>
      <c r="R448" s="573" t="str">
        <f>IF(AND(AllC3_Data[[#This Row],[Workflow]]="Vendor Trailer",AllC3_Data[[#This Row],[OB Load Type]]="",AllC3_Data[[#This Row],[IB Load Type]]="",AllC3_Data[[#This Row],[Reusable Load Type]]=""),"Empty", HLOOKUP("*",AllC3_Data[[#This Row],[OB Load Type]:[Workflow]],1,FALSE))</f>
        <v>RECY</v>
      </c>
      <c r="S4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9" spans="1:21" x14ac:dyDescent="0.25">
      <c r="A449" s="567" t="s">
        <v>9521</v>
      </c>
      <c r="B449" s="568"/>
      <c r="C449" s="568"/>
      <c r="D449" s="569" t="s">
        <v>650</v>
      </c>
      <c r="E449" s="569" t="s">
        <v>8430</v>
      </c>
      <c r="F449" s="569">
        <v>3</v>
      </c>
      <c r="G449" s="568" t="s">
        <v>1096</v>
      </c>
      <c r="H449" s="568"/>
      <c r="I449" s="570" t="s">
        <v>9522</v>
      </c>
      <c r="J449" s="568" t="s">
        <v>8202</v>
      </c>
      <c r="K449" s="571" t="s">
        <v>8401</v>
      </c>
      <c r="L449" s="568" t="s">
        <v>9084</v>
      </c>
      <c r="M449" s="572"/>
      <c r="N449" s="570" t="s">
        <v>8409</v>
      </c>
      <c r="O449" s="303" t="str">
        <f>IF(AllC3_Data[[#This Row],[Door/Yard Number]]=3,"Yard","Door")</f>
        <v>Yard</v>
      </c>
      <c r="P449" s="33">
        <f t="shared" si="12"/>
        <v>15.916666666686069</v>
      </c>
      <c r="Q449" s="3" t="str">
        <f t="shared" si="13"/>
        <v>02/10/2022 10:05 PM</v>
      </c>
      <c r="R449" s="573" t="str">
        <f>IF(AND(AllC3_Data[[#This Row],[Workflow]]="Vendor Trailer",AllC3_Data[[#This Row],[OB Load Type]]="",AllC3_Data[[#This Row],[IB Load Type]]="",AllC3_Data[[#This Row],[Reusable Load Type]]=""),"Empty", HLOOKUP("*",AllC3_Data[[#This Row],[OB Load Type]:[Workflow]],1,FALSE))</f>
        <v>CHEP</v>
      </c>
      <c r="S4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0" spans="1:21" x14ac:dyDescent="0.25">
      <c r="A450" s="567" t="s">
        <v>9523</v>
      </c>
      <c r="B450" s="568"/>
      <c r="C450" s="568"/>
      <c r="D450" s="569" t="s">
        <v>179</v>
      </c>
      <c r="E450" s="569" t="s">
        <v>8430</v>
      </c>
      <c r="F450" s="569">
        <v>3</v>
      </c>
      <c r="G450" s="568" t="s">
        <v>1667</v>
      </c>
      <c r="H450" s="568"/>
      <c r="I450" s="570" t="s">
        <v>9524</v>
      </c>
      <c r="J450" s="568" t="s">
        <v>8214</v>
      </c>
      <c r="K450" s="571" t="s">
        <v>8401</v>
      </c>
      <c r="L450" s="568" t="s">
        <v>9087</v>
      </c>
      <c r="M450" s="572" t="s">
        <v>9524</v>
      </c>
      <c r="N450" s="570" t="s">
        <v>8409</v>
      </c>
      <c r="O450" s="303" t="str">
        <f>IF(AllC3_Data[[#This Row],[Door/Yard Number]]=3,"Yard","Door")</f>
        <v>Yard</v>
      </c>
      <c r="P450" s="33">
        <f t="shared" si="12"/>
        <v>15.550000000046566</v>
      </c>
      <c r="Q450" s="3" t="str">
        <f t="shared" si="13"/>
        <v>02/10/2022 10:27 PM</v>
      </c>
      <c r="R450" s="573" t="str">
        <f>IF(AND(AllC3_Data[[#This Row],[Workflow]]="Vendor Trailer",AllC3_Data[[#This Row],[OB Load Type]]="",AllC3_Data[[#This Row],[IB Load Type]]="",AllC3_Data[[#This Row],[Reusable Load Type]]=""),"Empty", HLOOKUP("*",AllC3_Data[[#This Row],[OB Load Type]:[Workflow]],1,FALSE))</f>
        <v>PBCY</v>
      </c>
      <c r="S4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1" spans="1:21" x14ac:dyDescent="0.25">
      <c r="A451" s="567" t="s">
        <v>9525</v>
      </c>
      <c r="B451" s="568"/>
      <c r="C451" s="568"/>
      <c r="D451" s="569" t="s">
        <v>239</v>
      </c>
      <c r="E451" s="569" t="s">
        <v>8430</v>
      </c>
      <c r="F451" s="569">
        <v>3</v>
      </c>
      <c r="G451" s="568" t="s">
        <v>1568</v>
      </c>
      <c r="H451" s="568"/>
      <c r="I451" s="570" t="s">
        <v>9526</v>
      </c>
      <c r="J451" s="568" t="s">
        <v>8212</v>
      </c>
      <c r="K451" s="571" t="s">
        <v>8401</v>
      </c>
      <c r="L451" s="568" t="s">
        <v>9087</v>
      </c>
      <c r="M451" s="572" t="s">
        <v>9527</v>
      </c>
      <c r="N451" s="570" t="s">
        <v>8409</v>
      </c>
      <c r="O451" s="303" t="str">
        <f>IF(AllC3_Data[[#This Row],[Door/Yard Number]]=3,"Yard","Door")</f>
        <v>Yard</v>
      </c>
      <c r="P451" s="33">
        <f t="shared" si="12"/>
        <v>15.450000000069849</v>
      </c>
      <c r="Q451" s="3" t="str">
        <f t="shared" si="13"/>
        <v>02/10/2022 10:33 PM</v>
      </c>
      <c r="R451" s="573" t="str">
        <f>IF(AND(AllC3_Data[[#This Row],[Workflow]]="Vendor Trailer",AllC3_Data[[#This Row],[OB Load Type]]="",AllC3_Data[[#This Row],[IB Load Type]]="",AllC3_Data[[#This Row],[Reusable Load Type]]=""),"Empty", HLOOKUP("*",AllC3_Data[[#This Row],[OB Load Type]:[Workflow]],1,FALSE))</f>
        <v>RRPC</v>
      </c>
      <c r="S4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2" spans="1:21" x14ac:dyDescent="0.25">
      <c r="A452" s="567" t="s">
        <v>9528</v>
      </c>
      <c r="B452" s="568"/>
      <c r="C452" s="568"/>
      <c r="D452" s="569" t="s">
        <v>182</v>
      </c>
      <c r="E452" s="569" t="s">
        <v>8430</v>
      </c>
      <c r="F452" s="569">
        <v>3</v>
      </c>
      <c r="G452" s="568" t="s">
        <v>1179</v>
      </c>
      <c r="H452" s="568"/>
      <c r="I452" s="570" t="s">
        <v>9529</v>
      </c>
      <c r="J452" s="568" t="s">
        <v>8210</v>
      </c>
      <c r="K452" s="571" t="s">
        <v>8401</v>
      </c>
      <c r="L452" s="568" t="s">
        <v>8751</v>
      </c>
      <c r="M452" s="572" t="s">
        <v>9530</v>
      </c>
      <c r="N452" s="570" t="s">
        <v>8409</v>
      </c>
      <c r="O452" s="303" t="str">
        <f>IF(AllC3_Data[[#This Row],[Door/Yard Number]]=3,"Yard","Door")</f>
        <v>Yard</v>
      </c>
      <c r="P452" s="33">
        <f t="shared" si="12"/>
        <v>14.566666666651145</v>
      </c>
      <c r="Q452" s="3" t="str">
        <f t="shared" si="13"/>
        <v>02/10/2022 11:26 PM</v>
      </c>
      <c r="R452" s="573" t="str">
        <f>IF(AND(AllC3_Data[[#This Row],[Workflow]]="Vendor Trailer",AllC3_Data[[#This Row],[OB Load Type]]="",AllC3_Data[[#This Row],[IB Load Type]]="",AllC3_Data[[#This Row],[Reusable Load Type]]=""),"Empty", HLOOKUP("*",AllC3_Data[[#This Row],[OB Load Type]:[Workflow]],1,FALSE))</f>
        <v>PMIX</v>
      </c>
      <c r="S4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3" spans="1:21" x14ac:dyDescent="0.25">
      <c r="A453" s="567" t="s">
        <v>9531</v>
      </c>
      <c r="B453" s="568"/>
      <c r="C453" s="568"/>
      <c r="D453" s="569" t="s">
        <v>650</v>
      </c>
      <c r="E453" s="569" t="s">
        <v>8430</v>
      </c>
      <c r="F453" s="569">
        <v>3</v>
      </c>
      <c r="G453" s="568" t="s">
        <v>9251</v>
      </c>
      <c r="H453" s="568"/>
      <c r="I453" s="570" t="s">
        <v>9532</v>
      </c>
      <c r="J453" s="568" t="s">
        <v>8202</v>
      </c>
      <c r="K453" s="571" t="s">
        <v>8401</v>
      </c>
      <c r="L453" s="568" t="s">
        <v>9107</v>
      </c>
      <c r="M453" s="572"/>
      <c r="N453" s="570" t="s">
        <v>8409</v>
      </c>
      <c r="O453" s="303" t="str">
        <f>IF(AllC3_Data[[#This Row],[Door/Yard Number]]=3,"Yard","Door")</f>
        <v>Yard</v>
      </c>
      <c r="P453" s="33">
        <f t="shared" si="12"/>
        <v>14.333333333430346</v>
      </c>
      <c r="Q453" s="3" t="str">
        <f t="shared" si="13"/>
        <v>02/10/2022 11:40 PM</v>
      </c>
      <c r="R453" s="573" t="str">
        <f>IF(AND(AllC3_Data[[#This Row],[Workflow]]="Vendor Trailer",AllC3_Data[[#This Row],[OB Load Type]]="",AllC3_Data[[#This Row],[IB Load Type]]="",AllC3_Data[[#This Row],[Reusable Load Type]]=""),"Empty", HLOOKUP("*",AllC3_Data[[#This Row],[OB Load Type]:[Workflow]],1,FALSE))</f>
        <v>CHEP</v>
      </c>
      <c r="S4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4" spans="1:21" x14ac:dyDescent="0.25">
      <c r="A454" s="567" t="s">
        <v>9533</v>
      </c>
      <c r="B454" s="568"/>
      <c r="C454" s="568"/>
      <c r="D454" s="569" t="s">
        <v>496</v>
      </c>
      <c r="E454" s="569" t="s">
        <v>1660</v>
      </c>
      <c r="F454" s="569">
        <v>3</v>
      </c>
      <c r="G454" s="568" t="s">
        <v>1179</v>
      </c>
      <c r="H454" s="568"/>
      <c r="I454" s="570" t="s">
        <v>9534</v>
      </c>
      <c r="J454" s="568" t="s">
        <v>8205</v>
      </c>
      <c r="K454" s="571" t="s">
        <v>8401</v>
      </c>
      <c r="L454" s="568" t="s">
        <v>8751</v>
      </c>
      <c r="M454" s="572"/>
      <c r="N454" s="570" t="s">
        <v>8409</v>
      </c>
      <c r="O454" s="303" t="str">
        <f>IF(AllC3_Data[[#This Row],[Door/Yard Number]]=3,"Yard","Door")</f>
        <v>Yard</v>
      </c>
      <c r="P454" s="33">
        <f t="shared" si="12"/>
        <v>14.316666666709352</v>
      </c>
      <c r="Q454" s="3" t="str">
        <f t="shared" si="13"/>
        <v>02/10/2022 11:41 PM</v>
      </c>
      <c r="R454" s="573" t="str">
        <f>IF(AND(AllC3_Data[[#This Row],[Workflow]]="Vendor Trailer",AllC3_Data[[#This Row],[OB Load Type]]="",AllC3_Data[[#This Row],[IB Load Type]]="",AllC3_Data[[#This Row],[Reusable Load Type]]=""),"Empty", HLOOKUP("*",AllC3_Data[[#This Row],[OB Load Type]:[Workflow]],1,FALSE))</f>
        <v>RSAL</v>
      </c>
      <c r="S4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5" spans="1:21" x14ac:dyDescent="0.25">
      <c r="A455" s="567" t="s">
        <v>9535</v>
      </c>
      <c r="B455" s="568"/>
      <c r="C455" s="568"/>
      <c r="D455" s="569" t="s">
        <v>245</v>
      </c>
      <c r="E455" s="569" t="s">
        <v>8430</v>
      </c>
      <c r="F455" s="569">
        <v>3</v>
      </c>
      <c r="G455" s="568" t="s">
        <v>1179</v>
      </c>
      <c r="H455" s="568"/>
      <c r="I455" s="570" t="s">
        <v>8722</v>
      </c>
      <c r="J455" s="568" t="s">
        <v>8207</v>
      </c>
      <c r="K455" s="571" t="s">
        <v>8401</v>
      </c>
      <c r="L455" s="568" t="s">
        <v>9087</v>
      </c>
      <c r="M455" s="572" t="s">
        <v>9536</v>
      </c>
      <c r="N455" s="570" t="s">
        <v>8409</v>
      </c>
      <c r="O455" s="303" t="str">
        <f>IF(AllC3_Data[[#This Row],[Door/Yard Number]]=3,"Yard","Door")</f>
        <v>Yard</v>
      </c>
      <c r="P455" s="33">
        <f t="shared" si="12"/>
        <v>14.25</v>
      </c>
      <c r="Q455" s="3" t="str">
        <f t="shared" si="13"/>
        <v>02/10/2022 11:45 PM</v>
      </c>
      <c r="R455" s="573" t="str">
        <f>IF(AND(AllC3_Data[[#This Row],[Workflow]]="Vendor Trailer",AllC3_Data[[#This Row],[OB Load Type]]="",AllC3_Data[[#This Row],[IB Load Type]]="",AllC3_Data[[#This Row],[Reusable Load Type]]=""),"Empty", HLOOKUP("*",AllC3_Data[[#This Row],[OB Load Type]:[Workflow]],1,FALSE))</f>
        <v>RUPC</v>
      </c>
      <c r="S4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6" spans="1:21" x14ac:dyDescent="0.25">
      <c r="A456" s="567" t="s">
        <v>9537</v>
      </c>
      <c r="B456" s="568"/>
      <c r="C456" s="568"/>
      <c r="D456" s="569" t="s">
        <v>496</v>
      </c>
      <c r="E456" s="569" t="s">
        <v>1660</v>
      </c>
      <c r="F456" s="569">
        <v>3</v>
      </c>
      <c r="G456" s="568" t="s">
        <v>1179</v>
      </c>
      <c r="H456" s="568"/>
      <c r="I456" s="570" t="s">
        <v>9538</v>
      </c>
      <c r="J456" s="568" t="s">
        <v>8205</v>
      </c>
      <c r="K456" s="571" t="s">
        <v>8401</v>
      </c>
      <c r="L456" s="568" t="s">
        <v>8751</v>
      </c>
      <c r="M456" s="572"/>
      <c r="N456" s="570" t="s">
        <v>8409</v>
      </c>
      <c r="O456" s="303" t="str">
        <f>IF(AllC3_Data[[#This Row],[Door/Yard Number]]=3,"Yard","Door")</f>
        <v>Yard</v>
      </c>
      <c r="P456" s="33">
        <f t="shared" si="12"/>
        <v>14.183333333465271</v>
      </c>
      <c r="Q456" s="3" t="str">
        <f t="shared" si="13"/>
        <v>02/10/2022 11:49 PM</v>
      </c>
      <c r="R456" s="573" t="str">
        <f>IF(AND(AllC3_Data[[#This Row],[Workflow]]="Vendor Trailer",AllC3_Data[[#This Row],[OB Load Type]]="",AllC3_Data[[#This Row],[IB Load Type]]="",AllC3_Data[[#This Row],[Reusable Load Type]]=""),"Empty", HLOOKUP("*",AllC3_Data[[#This Row],[OB Load Type]:[Workflow]],1,FALSE))</f>
        <v>RSAL</v>
      </c>
      <c r="S4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7" spans="1:21" x14ac:dyDescent="0.25">
      <c r="A457" s="567" t="s">
        <v>9539</v>
      </c>
      <c r="B457" s="568"/>
      <c r="C457" s="568"/>
      <c r="D457" s="569" t="s">
        <v>496</v>
      </c>
      <c r="E457" s="569" t="s">
        <v>1660</v>
      </c>
      <c r="F457" s="569">
        <v>3</v>
      </c>
      <c r="G457" s="568" t="s">
        <v>1179</v>
      </c>
      <c r="H457" s="568"/>
      <c r="I457" s="570" t="s">
        <v>9540</v>
      </c>
      <c r="J457" s="568" t="s">
        <v>8207</v>
      </c>
      <c r="K457" s="571" t="s">
        <v>8401</v>
      </c>
      <c r="L457" s="568" t="s">
        <v>9087</v>
      </c>
      <c r="M457" s="572"/>
      <c r="N457" s="570" t="s">
        <v>8409</v>
      </c>
      <c r="O457" s="303" t="str">
        <f>IF(AllC3_Data[[#This Row],[Door/Yard Number]]=3,"Yard","Door")</f>
        <v>Yard</v>
      </c>
      <c r="P457" s="33">
        <f t="shared" ref="P457:P520" si="14">($A$1-Q457)*24</f>
        <v>14.100000000034925</v>
      </c>
      <c r="Q457" s="3" t="str">
        <f t="shared" ref="Q457:Q520" si="15">IF(I457&gt;M457,I457,IF(I457&lt;M457,M457,IF(I457=M457,I457)))</f>
        <v>02/10/2022 11:54 PM</v>
      </c>
      <c r="R457" s="573" t="str">
        <f>IF(AND(AllC3_Data[[#This Row],[Workflow]]="Vendor Trailer",AllC3_Data[[#This Row],[OB Load Type]]="",AllC3_Data[[#This Row],[IB Load Type]]="",AllC3_Data[[#This Row],[Reusable Load Type]]=""),"Empty", HLOOKUP("*",AllC3_Data[[#This Row],[OB Load Type]:[Workflow]],1,FALSE))</f>
        <v>RSAL</v>
      </c>
      <c r="S4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8" spans="1:21" x14ac:dyDescent="0.25">
      <c r="A458" s="567" t="s">
        <v>9541</v>
      </c>
      <c r="B458" s="568"/>
      <c r="C458" s="568"/>
      <c r="D458" s="569" t="s">
        <v>420</v>
      </c>
      <c r="E458" s="569" t="s">
        <v>8430</v>
      </c>
      <c r="F458" s="569">
        <v>3</v>
      </c>
      <c r="G458" s="568" t="s">
        <v>1568</v>
      </c>
      <c r="H458" s="568"/>
      <c r="I458" s="570" t="s">
        <v>9540</v>
      </c>
      <c r="J458" s="568" t="s">
        <v>8209</v>
      </c>
      <c r="K458" s="571" t="s">
        <v>8401</v>
      </c>
      <c r="L458" s="568" t="s">
        <v>9103</v>
      </c>
      <c r="M458" s="572" t="s">
        <v>9542</v>
      </c>
      <c r="N458" s="570" t="s">
        <v>8409</v>
      </c>
      <c r="O458" s="303" t="str">
        <f>IF(AllC3_Data[[#This Row],[Door/Yard Number]]=3,"Yard","Door")</f>
        <v>Yard</v>
      </c>
      <c r="P458" s="33">
        <f t="shared" si="14"/>
        <v>14.100000000034925</v>
      </c>
      <c r="Q458" s="3" t="str">
        <f t="shared" si="15"/>
        <v>02/10/2022 11:54 PM</v>
      </c>
      <c r="R458" s="573" t="str">
        <f>IF(AND(AllC3_Data[[#This Row],[Workflow]]="Vendor Trailer",AllC3_Data[[#This Row],[OB Load Type]]="",AllC3_Data[[#This Row],[IB Load Type]]="",AllC3_Data[[#This Row],[Reusable Load Type]]=""),"Empty", HLOOKUP("*",AllC3_Data[[#This Row],[OB Load Type]:[Workflow]],1,FALSE))</f>
        <v>MPRC</v>
      </c>
      <c r="S4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59" spans="1:21" x14ac:dyDescent="0.25">
      <c r="A459" s="567" t="s">
        <v>9543</v>
      </c>
      <c r="B459" s="568"/>
      <c r="C459" s="568"/>
      <c r="D459" s="569" t="s">
        <v>168</v>
      </c>
      <c r="E459" s="569" t="s">
        <v>8430</v>
      </c>
      <c r="F459" s="569">
        <v>3</v>
      </c>
      <c r="G459" s="568" t="s">
        <v>1179</v>
      </c>
      <c r="H459" s="568"/>
      <c r="I459" s="570" t="s">
        <v>9544</v>
      </c>
      <c r="J459" s="568" t="s">
        <v>8210</v>
      </c>
      <c r="K459" s="571" t="s">
        <v>8401</v>
      </c>
      <c r="L459" s="568" t="s">
        <v>9087</v>
      </c>
      <c r="M459" s="572"/>
      <c r="N459" s="570" t="s">
        <v>8409</v>
      </c>
      <c r="O459" s="303" t="str">
        <f>IF(AllC3_Data[[#This Row],[Door/Yard Number]]=3,"Yard","Door")</f>
        <v>Yard</v>
      </c>
      <c r="P459" s="33">
        <f t="shared" si="14"/>
        <v>14.050000000046566</v>
      </c>
      <c r="Q459" s="3" t="str">
        <f t="shared" si="15"/>
        <v>02/10/2022 11:57 PM</v>
      </c>
      <c r="R459" s="573" t="str">
        <f>IF(AND(AllC3_Data[[#This Row],[Workflow]]="Vendor Trailer",AllC3_Data[[#This Row],[OB Load Type]]="",AllC3_Data[[#This Row],[IB Load Type]]="",AllC3_Data[[#This Row],[Reusable Load Type]]=""),"Empty", HLOOKUP("*",AllC3_Data[[#This Row],[OB Load Type]:[Workflow]],1,FALSE))</f>
        <v>OGAR</v>
      </c>
      <c r="S4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0" spans="1:21" x14ac:dyDescent="0.25">
      <c r="A460" s="567" t="s">
        <v>9545</v>
      </c>
      <c r="B460" s="568"/>
      <c r="C460" s="568"/>
      <c r="D460" s="569" t="s">
        <v>179</v>
      </c>
      <c r="E460" s="569" t="s">
        <v>8430</v>
      </c>
      <c r="F460" s="569">
        <v>3</v>
      </c>
      <c r="G460" s="568" t="s">
        <v>1568</v>
      </c>
      <c r="H460" s="568"/>
      <c r="I460" s="570" t="s">
        <v>9546</v>
      </c>
      <c r="J460" s="568" t="s">
        <v>8212</v>
      </c>
      <c r="K460" s="571" t="s">
        <v>8401</v>
      </c>
      <c r="L460" s="568" t="s">
        <v>9087</v>
      </c>
      <c r="M460" s="572" t="s">
        <v>9546</v>
      </c>
      <c r="N460" s="570" t="s">
        <v>8409</v>
      </c>
      <c r="O460" s="303" t="str">
        <f>IF(AllC3_Data[[#This Row],[Door/Yard Number]]=3,"Yard","Door")</f>
        <v>Yard</v>
      </c>
      <c r="P460" s="33">
        <f t="shared" si="14"/>
        <v>13.883333333360497</v>
      </c>
      <c r="Q460" s="3" t="str">
        <f t="shared" si="15"/>
        <v>02/11/2022 12:07 AM</v>
      </c>
      <c r="R460" s="573" t="str">
        <f>IF(AND(AllC3_Data[[#This Row],[Workflow]]="Vendor Trailer",AllC3_Data[[#This Row],[OB Load Type]]="",AllC3_Data[[#This Row],[IB Load Type]]="",AllC3_Data[[#This Row],[Reusable Load Type]]=""),"Empty", HLOOKUP("*",AllC3_Data[[#This Row],[OB Load Type]:[Workflow]],1,FALSE))</f>
        <v>PBCY</v>
      </c>
      <c r="S4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1" spans="1:21" x14ac:dyDescent="0.25">
      <c r="A461" s="567" t="s">
        <v>9547</v>
      </c>
      <c r="B461" s="568"/>
      <c r="C461" s="568"/>
      <c r="D461" s="569" t="s">
        <v>8689</v>
      </c>
      <c r="E461" s="569" t="s">
        <v>8430</v>
      </c>
      <c r="F461" s="569">
        <v>3</v>
      </c>
      <c r="G461" s="568" t="s">
        <v>1568</v>
      </c>
      <c r="H461" s="568"/>
      <c r="I461" s="570" t="s">
        <v>9548</v>
      </c>
      <c r="J461" s="568" t="s">
        <v>8209</v>
      </c>
      <c r="K461" s="571" t="s">
        <v>8401</v>
      </c>
      <c r="L461" s="568" t="s">
        <v>9103</v>
      </c>
      <c r="M461" s="572"/>
      <c r="N461" s="570" t="s">
        <v>8409</v>
      </c>
      <c r="O461" s="303" t="str">
        <f>IF(AllC3_Data[[#This Row],[Door/Yard Number]]=3,"Yard","Door")</f>
        <v>Yard</v>
      </c>
      <c r="P461" s="33">
        <f t="shared" si="14"/>
        <v>13.78333333338378</v>
      </c>
      <c r="Q461" s="3" t="str">
        <f t="shared" si="15"/>
        <v>02/11/2022 12:13 AM</v>
      </c>
      <c r="R461" s="573" t="str">
        <f>IF(AND(AllC3_Data[[#This Row],[Workflow]]="Vendor Trailer",AllC3_Data[[#This Row],[OB Load Type]]="",AllC3_Data[[#This Row],[IB Load Type]]="",AllC3_Data[[#This Row],[Reusable Load Type]]=""),"Empty", HLOOKUP("*",AllC3_Data[[#This Row],[OB Load Type]:[Workflow]],1,FALSE))</f>
        <v>TDON</v>
      </c>
      <c r="S4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62" spans="1:21" x14ac:dyDescent="0.25">
      <c r="A462" s="567" t="s">
        <v>9549</v>
      </c>
      <c r="B462" s="568"/>
      <c r="C462" s="568"/>
      <c r="D462" s="569" t="s">
        <v>490</v>
      </c>
      <c r="E462" s="569" t="s">
        <v>8430</v>
      </c>
      <c r="F462" s="569">
        <v>3</v>
      </c>
      <c r="G462" s="568" t="s">
        <v>9550</v>
      </c>
      <c r="H462" s="568"/>
      <c r="I462" s="570" t="s">
        <v>8660</v>
      </c>
      <c r="J462" s="568" t="s">
        <v>8202</v>
      </c>
      <c r="K462" s="571" t="s">
        <v>8401</v>
      </c>
      <c r="L462" s="568" t="s">
        <v>9084</v>
      </c>
      <c r="M462" s="572"/>
      <c r="N462" s="570" t="s">
        <v>8409</v>
      </c>
      <c r="O462" s="303" t="str">
        <f>IF(AllC3_Data[[#This Row],[Door/Yard Number]]=3,"Yard","Door")</f>
        <v>Yard</v>
      </c>
      <c r="P462" s="33">
        <f t="shared" si="14"/>
        <v>13.533333333441988</v>
      </c>
      <c r="Q462" s="3" t="str">
        <f t="shared" si="15"/>
        <v>02/11/2022 12:28 AM</v>
      </c>
      <c r="R462" s="573" t="str">
        <f>IF(AND(AllC3_Data[[#This Row],[Workflow]]="Vendor Trailer",AllC3_Data[[#This Row],[OB Load Type]]="",AllC3_Data[[#This Row],[IB Load Type]]="",AllC3_Data[[#This Row],[Reusable Load Type]]=""),"Empty", HLOOKUP("*",AllC3_Data[[#This Row],[OB Load Type]:[Workflow]],1,FALSE))</f>
        <v>RLBL</v>
      </c>
      <c r="S4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3" spans="1:21" x14ac:dyDescent="0.25">
      <c r="A463" s="567" t="s">
        <v>9551</v>
      </c>
      <c r="B463" s="568"/>
      <c r="C463" s="568"/>
      <c r="D463" s="569" t="s">
        <v>182</v>
      </c>
      <c r="E463" s="569" t="s">
        <v>8430</v>
      </c>
      <c r="F463" s="569">
        <v>3</v>
      </c>
      <c r="G463" s="568" t="s">
        <v>1568</v>
      </c>
      <c r="H463" s="568"/>
      <c r="I463" s="570" t="s">
        <v>9552</v>
      </c>
      <c r="J463" s="568" t="s">
        <v>8212</v>
      </c>
      <c r="K463" s="571" t="s">
        <v>8401</v>
      </c>
      <c r="L463" s="568" t="s">
        <v>9087</v>
      </c>
      <c r="M463" s="572"/>
      <c r="N463" s="570" t="s">
        <v>8409</v>
      </c>
      <c r="O463" s="303" t="str">
        <f>IF(AllC3_Data[[#This Row],[Door/Yard Number]]=3,"Yard","Door")</f>
        <v>Yard</v>
      </c>
      <c r="P463" s="33">
        <f t="shared" si="14"/>
        <v>13.450000000011642</v>
      </c>
      <c r="Q463" s="3" t="str">
        <f t="shared" si="15"/>
        <v>02/11/2022 12:33 AM</v>
      </c>
      <c r="R463" s="573" t="str">
        <f>IF(AND(AllC3_Data[[#This Row],[Workflow]]="Vendor Trailer",AllC3_Data[[#This Row],[OB Load Type]]="",AllC3_Data[[#This Row],[IB Load Type]]="",AllC3_Data[[#This Row],[Reusable Load Type]]=""),"Empty", HLOOKUP("*",AllC3_Data[[#This Row],[OB Load Type]:[Workflow]],1,FALSE))</f>
        <v>PMIX</v>
      </c>
      <c r="S4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4" spans="1:21" x14ac:dyDescent="0.25">
      <c r="A464" s="567" t="s">
        <v>9553</v>
      </c>
      <c r="B464" s="568"/>
      <c r="C464" s="568"/>
      <c r="D464" s="569" t="s">
        <v>168</v>
      </c>
      <c r="E464" s="569" t="s">
        <v>8430</v>
      </c>
      <c r="F464" s="569">
        <v>3</v>
      </c>
      <c r="G464" s="568" t="s">
        <v>1568</v>
      </c>
      <c r="H464" s="568"/>
      <c r="I464" s="570" t="s">
        <v>9554</v>
      </c>
      <c r="J464" s="568" t="s">
        <v>8209</v>
      </c>
      <c r="K464" s="571" t="s">
        <v>8401</v>
      </c>
      <c r="L464" s="568" t="s">
        <v>9103</v>
      </c>
      <c r="M464" s="572" t="s">
        <v>9555</v>
      </c>
      <c r="N464" s="570" t="s">
        <v>8409</v>
      </c>
      <c r="O464" s="303" t="str">
        <f>IF(AllC3_Data[[#This Row],[Door/Yard Number]]=3,"Yard","Door")</f>
        <v>Yard</v>
      </c>
      <c r="P464" s="33">
        <f t="shared" si="14"/>
        <v>13.233333333337214</v>
      </c>
      <c r="Q464" s="3" t="str">
        <f t="shared" si="15"/>
        <v>02/11/2022 12:46 AM</v>
      </c>
      <c r="R464" s="573" t="str">
        <f>IF(AND(AllC3_Data[[#This Row],[Workflow]]="Vendor Trailer",AllC3_Data[[#This Row],[OB Load Type]]="",AllC3_Data[[#This Row],[IB Load Type]]="",AllC3_Data[[#This Row],[Reusable Load Type]]=""),"Empty", HLOOKUP("*",AllC3_Data[[#This Row],[OB Load Type]:[Workflow]],1,FALSE))</f>
        <v>OGAR</v>
      </c>
      <c r="S4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5" spans="1:21" x14ac:dyDescent="0.25">
      <c r="A465" s="567" t="s">
        <v>9556</v>
      </c>
      <c r="B465" s="568"/>
      <c r="C465" s="568"/>
      <c r="D465" s="569" t="s">
        <v>245</v>
      </c>
      <c r="E465" s="569" t="s">
        <v>8430</v>
      </c>
      <c r="F465" s="569">
        <v>3</v>
      </c>
      <c r="G465" s="568" t="s">
        <v>1179</v>
      </c>
      <c r="H465" s="568"/>
      <c r="I465" s="570" t="s">
        <v>9557</v>
      </c>
      <c r="J465" s="568" t="s">
        <v>8205</v>
      </c>
      <c r="K465" s="571" t="s">
        <v>8401</v>
      </c>
      <c r="L465" s="568" t="s">
        <v>9103</v>
      </c>
      <c r="M465" s="572" t="s">
        <v>9532</v>
      </c>
      <c r="N465" s="570" t="s">
        <v>8409</v>
      </c>
      <c r="O465" s="303" t="str">
        <f>IF(AllC3_Data[[#This Row],[Door/Yard Number]]=3,"Yard","Door")</f>
        <v>Yard</v>
      </c>
      <c r="P465" s="33">
        <f t="shared" si="14"/>
        <v>12.650000000023283</v>
      </c>
      <c r="Q465" s="3" t="str">
        <f t="shared" si="15"/>
        <v>02/11/2022 01:21 AM</v>
      </c>
      <c r="R465" s="573" t="str">
        <f>IF(AND(AllC3_Data[[#This Row],[Workflow]]="Vendor Trailer",AllC3_Data[[#This Row],[OB Load Type]]="",AllC3_Data[[#This Row],[IB Load Type]]="",AllC3_Data[[#This Row],[Reusable Load Type]]=""),"Empty", HLOOKUP("*",AllC3_Data[[#This Row],[OB Load Type]:[Workflow]],1,FALSE))</f>
        <v>RUPC</v>
      </c>
      <c r="S4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6" spans="1:21" x14ac:dyDescent="0.25">
      <c r="A466" s="567" t="s">
        <v>9558</v>
      </c>
      <c r="B466" s="568"/>
      <c r="C466" s="568"/>
      <c r="D466" s="569" t="s">
        <v>182</v>
      </c>
      <c r="E466" s="569" t="s">
        <v>8430</v>
      </c>
      <c r="F466" s="569">
        <v>3</v>
      </c>
      <c r="G466" s="568" t="s">
        <v>1179</v>
      </c>
      <c r="H466" s="568"/>
      <c r="I466" s="570" t="s">
        <v>9559</v>
      </c>
      <c r="J466" s="568" t="s">
        <v>647</v>
      </c>
      <c r="K466" s="571" t="s">
        <v>8401</v>
      </c>
      <c r="L466" s="568" t="s">
        <v>9087</v>
      </c>
      <c r="M466" s="572"/>
      <c r="N466" s="570" t="s">
        <v>8409</v>
      </c>
      <c r="O466" s="303" t="str">
        <f>IF(AllC3_Data[[#This Row],[Door/Yard Number]]=3,"Yard","Door")</f>
        <v>Yard</v>
      </c>
      <c r="P466" s="33">
        <f t="shared" si="14"/>
        <v>12</v>
      </c>
      <c r="Q466" s="3" t="str">
        <f t="shared" si="15"/>
        <v>02/11/2022 02:00 AM</v>
      </c>
      <c r="R466" s="573" t="str">
        <f>IF(AND(AllC3_Data[[#This Row],[Workflow]]="Vendor Trailer",AllC3_Data[[#This Row],[OB Load Type]]="",AllC3_Data[[#This Row],[IB Load Type]]="",AllC3_Data[[#This Row],[Reusable Load Type]]=""),"Empty", HLOOKUP("*",AllC3_Data[[#This Row],[OB Load Type]:[Workflow]],1,FALSE))</f>
        <v>PMIX</v>
      </c>
      <c r="S4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7" spans="1:21" x14ac:dyDescent="0.25">
      <c r="A467" s="567" t="s">
        <v>9560</v>
      </c>
      <c r="B467" s="568"/>
      <c r="C467" s="568"/>
      <c r="D467" s="569" t="s">
        <v>237</v>
      </c>
      <c r="E467" s="569" t="s">
        <v>8430</v>
      </c>
      <c r="F467" s="569">
        <v>3</v>
      </c>
      <c r="G467" s="568" t="s">
        <v>1179</v>
      </c>
      <c r="H467" s="568"/>
      <c r="I467" s="570" t="s">
        <v>9561</v>
      </c>
      <c r="J467" s="568" t="s">
        <v>8207</v>
      </c>
      <c r="K467" s="571" t="s">
        <v>8401</v>
      </c>
      <c r="L467" s="568" t="s">
        <v>9103</v>
      </c>
      <c r="M467" s="572" t="s">
        <v>9562</v>
      </c>
      <c r="N467" s="570" t="s">
        <v>8409</v>
      </c>
      <c r="O467" s="303" t="str">
        <f>IF(AllC3_Data[[#This Row],[Door/Yard Number]]=3,"Yard","Door")</f>
        <v>Yard</v>
      </c>
      <c r="P467" s="33">
        <f t="shared" si="14"/>
        <v>11.166666666744277</v>
      </c>
      <c r="Q467" s="3" t="str">
        <f t="shared" si="15"/>
        <v>02/11/2022 02:50 AM</v>
      </c>
      <c r="R467" s="573" t="str">
        <f>IF(AND(AllC3_Data[[#This Row],[Workflow]]="Vendor Trailer",AllC3_Data[[#This Row],[OB Load Type]]="",AllC3_Data[[#This Row],[IB Load Type]]="",AllC3_Data[[#This Row],[Reusable Load Type]]=""),"Empty", HLOOKUP("*",AllC3_Data[[#This Row],[OB Load Type]:[Workflow]],1,FALSE))</f>
        <v>RPCB</v>
      </c>
      <c r="S4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8" spans="1:21" x14ac:dyDescent="0.25">
      <c r="A468" s="567" t="s">
        <v>9563</v>
      </c>
      <c r="B468" s="568"/>
      <c r="C468" s="568"/>
      <c r="D468" s="569" t="s">
        <v>239</v>
      </c>
      <c r="E468" s="569" t="s">
        <v>8430</v>
      </c>
      <c r="F468" s="569">
        <v>3</v>
      </c>
      <c r="G468" s="568" t="s">
        <v>1179</v>
      </c>
      <c r="H468" s="568"/>
      <c r="I468" s="570" t="s">
        <v>9564</v>
      </c>
      <c r="J468" s="568" t="s">
        <v>8204</v>
      </c>
      <c r="K468" s="571" t="s">
        <v>8401</v>
      </c>
      <c r="L468" s="568" t="s">
        <v>9103</v>
      </c>
      <c r="M468" s="572" t="s">
        <v>9564</v>
      </c>
      <c r="N468" s="570" t="s">
        <v>8409</v>
      </c>
      <c r="O468" s="303" t="str">
        <f>IF(AllC3_Data[[#This Row],[Door/Yard Number]]=3,"Yard","Door")</f>
        <v>Yard</v>
      </c>
      <c r="P468" s="33">
        <f t="shared" si="14"/>
        <v>11.116666666755918</v>
      </c>
      <c r="Q468" s="3" t="str">
        <f t="shared" si="15"/>
        <v>02/11/2022 02:53 AM</v>
      </c>
      <c r="R468" s="573" t="str">
        <f>IF(AND(AllC3_Data[[#This Row],[Workflow]]="Vendor Trailer",AllC3_Data[[#This Row],[OB Load Type]]="",AllC3_Data[[#This Row],[IB Load Type]]="",AllC3_Data[[#This Row],[Reusable Load Type]]=""),"Empty", HLOOKUP("*",AllC3_Data[[#This Row],[OB Load Type]:[Workflow]],1,FALSE))</f>
        <v>RRPC</v>
      </c>
      <c r="S4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69" spans="1:21" x14ac:dyDescent="0.25">
      <c r="A469" s="567" t="s">
        <v>9565</v>
      </c>
      <c r="B469" s="568"/>
      <c r="C469" s="568"/>
      <c r="D469" s="569"/>
      <c r="E469" s="569" t="s">
        <v>8461</v>
      </c>
      <c r="F469" s="569">
        <v>3</v>
      </c>
      <c r="G469" s="568" t="s">
        <v>8462</v>
      </c>
      <c r="H469" s="568"/>
      <c r="I469" s="570" t="s">
        <v>9566</v>
      </c>
      <c r="J469" s="568" t="s">
        <v>8202</v>
      </c>
      <c r="K469" s="571" t="s">
        <v>8401</v>
      </c>
      <c r="L469" s="568" t="s">
        <v>9107</v>
      </c>
      <c r="M469" s="572"/>
      <c r="N469" s="570" t="s">
        <v>8409</v>
      </c>
      <c r="O469" s="303" t="str">
        <f>IF(AllC3_Data[[#This Row],[Door/Yard Number]]=3,"Yard","Door")</f>
        <v>Yard</v>
      </c>
      <c r="P469" s="33">
        <f t="shared" si="14"/>
        <v>9.9666666666744277</v>
      </c>
      <c r="Q469" s="3" t="str">
        <f t="shared" si="15"/>
        <v>02/11/2022 04:02 AM</v>
      </c>
      <c r="R469" s="573" t="str">
        <f>IF(AND(AllC3_Data[[#This Row],[Workflow]]="Vendor Trailer",AllC3_Data[[#This Row],[OB Load Type]]="",AllC3_Data[[#This Row],[IB Load Type]]="",AllC3_Data[[#This Row],[Reusable Load Type]]=""),"Empty", HLOOKUP("*",AllC3_Data[[#This Row],[OB Load Type]:[Workflow]],1,FALSE))</f>
        <v>Empty</v>
      </c>
      <c r="S4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0" spans="1:21" x14ac:dyDescent="0.25">
      <c r="A470" s="567" t="s">
        <v>9567</v>
      </c>
      <c r="B470" s="568"/>
      <c r="C470" s="568"/>
      <c r="D470" s="569"/>
      <c r="E470" s="569" t="s">
        <v>8461</v>
      </c>
      <c r="F470" s="569">
        <v>3</v>
      </c>
      <c r="G470" s="568" t="s">
        <v>9151</v>
      </c>
      <c r="H470" s="568"/>
      <c r="I470" s="570" t="s">
        <v>9568</v>
      </c>
      <c r="J470" s="568" t="s">
        <v>8202</v>
      </c>
      <c r="K470" s="571" t="s">
        <v>8401</v>
      </c>
      <c r="L470" s="568" t="s">
        <v>9107</v>
      </c>
      <c r="M470" s="572"/>
      <c r="N470" s="570" t="s">
        <v>8409</v>
      </c>
      <c r="O470" s="303" t="str">
        <f>IF(AllC3_Data[[#This Row],[Door/Yard Number]]=3,"Yard","Door")</f>
        <v>Yard</v>
      </c>
      <c r="P470" s="33">
        <f t="shared" si="14"/>
        <v>9.9500000001280569</v>
      </c>
      <c r="Q470" s="3" t="str">
        <f t="shared" si="15"/>
        <v>02/11/2022 04:03 AM</v>
      </c>
      <c r="R470" s="573" t="str">
        <f>IF(AND(AllC3_Data[[#This Row],[Workflow]]="Vendor Trailer",AllC3_Data[[#This Row],[OB Load Type]]="",AllC3_Data[[#This Row],[IB Load Type]]="",AllC3_Data[[#This Row],[Reusable Load Type]]=""),"Empty", HLOOKUP("*",AllC3_Data[[#This Row],[OB Load Type]:[Workflow]],1,FALSE))</f>
        <v>Empty</v>
      </c>
      <c r="S4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1" spans="1:21" x14ac:dyDescent="0.25">
      <c r="A471" s="567" t="s">
        <v>9569</v>
      </c>
      <c r="B471" s="568"/>
      <c r="C471" s="568"/>
      <c r="D471" s="569"/>
      <c r="E471" s="569" t="s">
        <v>8461</v>
      </c>
      <c r="F471" s="569">
        <v>3</v>
      </c>
      <c r="G471" s="568" t="s">
        <v>9151</v>
      </c>
      <c r="H471" s="568"/>
      <c r="I471" s="570" t="s">
        <v>9570</v>
      </c>
      <c r="J471" s="568" t="s">
        <v>8202</v>
      </c>
      <c r="K471" s="571" t="s">
        <v>8401</v>
      </c>
      <c r="L471" s="568" t="s">
        <v>9107</v>
      </c>
      <c r="M471" s="572"/>
      <c r="N471" s="570" t="s">
        <v>8409</v>
      </c>
      <c r="O471" s="303" t="str">
        <f>IF(AllC3_Data[[#This Row],[Door/Yard Number]]=3,"Yard","Door")</f>
        <v>Yard</v>
      </c>
      <c r="P471" s="33">
        <f t="shared" si="14"/>
        <v>9.7333333334536292</v>
      </c>
      <c r="Q471" s="3" t="str">
        <f t="shared" si="15"/>
        <v>02/11/2022 04:16 AM</v>
      </c>
      <c r="R471" s="573" t="str">
        <f>IF(AND(AllC3_Data[[#This Row],[Workflow]]="Vendor Trailer",AllC3_Data[[#This Row],[OB Load Type]]="",AllC3_Data[[#This Row],[IB Load Type]]="",AllC3_Data[[#This Row],[Reusable Load Type]]=""),"Empty", HLOOKUP("*",AllC3_Data[[#This Row],[OB Load Type]:[Workflow]],1,FALSE))</f>
        <v>Empty</v>
      </c>
      <c r="S4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2" spans="1:21" x14ac:dyDescent="0.25">
      <c r="A472" s="567" t="s">
        <v>9571</v>
      </c>
      <c r="B472" s="568"/>
      <c r="C472" s="568"/>
      <c r="D472" s="569" t="s">
        <v>182</v>
      </c>
      <c r="E472" s="569" t="s">
        <v>8430</v>
      </c>
      <c r="F472" s="569">
        <v>3</v>
      </c>
      <c r="G472" s="568" t="s">
        <v>1179</v>
      </c>
      <c r="H472" s="568"/>
      <c r="I472" s="570" t="s">
        <v>9572</v>
      </c>
      <c r="J472" s="568" t="s">
        <v>8216</v>
      </c>
      <c r="K472" s="571" t="s">
        <v>8401</v>
      </c>
      <c r="L472" s="568" t="s">
        <v>9107</v>
      </c>
      <c r="M472" s="572"/>
      <c r="N472" s="570" t="s">
        <v>8409</v>
      </c>
      <c r="O472" s="303" t="str">
        <f>IF(AllC3_Data[[#This Row],[Door/Yard Number]]=3,"Yard","Door")</f>
        <v>Yard</v>
      </c>
      <c r="P472" s="33">
        <f t="shared" si="14"/>
        <v>9.6666666667442769</v>
      </c>
      <c r="Q472" s="3" t="str">
        <f t="shared" si="15"/>
        <v>02/11/2022 04:20 AM</v>
      </c>
      <c r="R472" s="573" t="str">
        <f>IF(AND(AllC3_Data[[#This Row],[Workflow]]="Vendor Trailer",AllC3_Data[[#This Row],[OB Load Type]]="",AllC3_Data[[#This Row],[IB Load Type]]="",AllC3_Data[[#This Row],[Reusable Load Type]]=""),"Empty", HLOOKUP("*",AllC3_Data[[#This Row],[OB Load Type]:[Workflow]],1,FALSE))</f>
        <v>PMIX</v>
      </c>
      <c r="S4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3" spans="1:21" x14ac:dyDescent="0.25">
      <c r="A473" s="567" t="s">
        <v>9573</v>
      </c>
      <c r="B473" s="568"/>
      <c r="C473" s="568"/>
      <c r="D473" s="569"/>
      <c r="E473" s="569" t="s">
        <v>8461</v>
      </c>
      <c r="F473" s="569">
        <v>3</v>
      </c>
      <c r="G473" s="568" t="s">
        <v>9404</v>
      </c>
      <c r="H473" s="568"/>
      <c r="I473" s="570" t="s">
        <v>9574</v>
      </c>
      <c r="J473" s="568" t="s">
        <v>8202</v>
      </c>
      <c r="K473" s="571" t="s">
        <v>8401</v>
      </c>
      <c r="L473" s="568" t="s">
        <v>9107</v>
      </c>
      <c r="M473" s="572"/>
      <c r="N473" s="570" t="s">
        <v>8409</v>
      </c>
      <c r="O473" s="303" t="str">
        <f>IF(AllC3_Data[[#This Row],[Door/Yard Number]]=3,"Yard","Door")</f>
        <v>Yard</v>
      </c>
      <c r="P473" s="33">
        <f t="shared" si="14"/>
        <v>9.6333333334769122</v>
      </c>
      <c r="Q473" s="3" t="str">
        <f t="shared" si="15"/>
        <v>02/11/2022 04:22 AM</v>
      </c>
      <c r="R473" s="573" t="str">
        <f>IF(AND(AllC3_Data[[#This Row],[Workflow]]="Vendor Trailer",AllC3_Data[[#This Row],[OB Load Type]]="",AllC3_Data[[#This Row],[IB Load Type]]="",AllC3_Data[[#This Row],[Reusable Load Type]]=""),"Empty", HLOOKUP("*",AllC3_Data[[#This Row],[OB Load Type]:[Workflow]],1,FALSE))</f>
        <v>Empty</v>
      </c>
      <c r="S4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4" spans="1:21" x14ac:dyDescent="0.25">
      <c r="A474" s="567" t="s">
        <v>9575</v>
      </c>
      <c r="B474" s="568"/>
      <c r="C474" s="568"/>
      <c r="D474" s="569"/>
      <c r="E474" s="569" t="s">
        <v>8461</v>
      </c>
      <c r="F474" s="569">
        <v>3</v>
      </c>
      <c r="G474" s="568" t="s">
        <v>8434</v>
      </c>
      <c r="H474" s="568"/>
      <c r="I474" s="570" t="s">
        <v>9576</v>
      </c>
      <c r="J474" s="568" t="s">
        <v>8202</v>
      </c>
      <c r="K474" s="571" t="s">
        <v>8589</v>
      </c>
      <c r="L474" s="568" t="s">
        <v>9107</v>
      </c>
      <c r="M474" s="572"/>
      <c r="N474" s="570" t="s">
        <v>8409</v>
      </c>
      <c r="O474" s="303" t="str">
        <f>IF(AllC3_Data[[#This Row],[Door/Yard Number]]=3,"Yard","Door")</f>
        <v>Yard</v>
      </c>
      <c r="P474" s="33">
        <f t="shared" si="14"/>
        <v>9.5833333333139308</v>
      </c>
      <c r="Q474" s="3" t="str">
        <f t="shared" si="15"/>
        <v>02/11/2022 04:25 AM</v>
      </c>
      <c r="R474" s="573" t="str">
        <f>IF(AND(AllC3_Data[[#This Row],[Workflow]]="Vendor Trailer",AllC3_Data[[#This Row],[OB Load Type]]="",AllC3_Data[[#This Row],[IB Load Type]]="",AllC3_Data[[#This Row],[Reusable Load Type]]=""),"Empty", HLOOKUP("*",AllC3_Data[[#This Row],[OB Load Type]:[Workflow]],1,FALSE))</f>
        <v>Empty</v>
      </c>
      <c r="S4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5" spans="1:21" x14ac:dyDescent="0.25">
      <c r="A475" s="567" t="s">
        <v>9577</v>
      </c>
      <c r="B475" s="568"/>
      <c r="C475" s="568"/>
      <c r="D475" s="569"/>
      <c r="E475" s="569" t="s">
        <v>8461</v>
      </c>
      <c r="F475" s="569">
        <v>3</v>
      </c>
      <c r="G475" s="568" t="s">
        <v>9151</v>
      </c>
      <c r="H475" s="568"/>
      <c r="I475" s="570" t="s">
        <v>9578</v>
      </c>
      <c r="J475" s="568" t="s">
        <v>8202</v>
      </c>
      <c r="K475" s="571" t="s">
        <v>8401</v>
      </c>
      <c r="L475" s="568" t="s">
        <v>9107</v>
      </c>
      <c r="M475" s="572"/>
      <c r="N475" s="570" t="s">
        <v>8409</v>
      </c>
      <c r="O475" s="303" t="str">
        <f>IF(AllC3_Data[[#This Row],[Door/Yard Number]]=3,"Yard","Door")</f>
        <v>Yard</v>
      </c>
      <c r="P475" s="33">
        <f t="shared" si="14"/>
        <v>9.5166666667792015</v>
      </c>
      <c r="Q475" s="3" t="str">
        <f t="shared" si="15"/>
        <v>02/11/2022 04:29 AM</v>
      </c>
      <c r="R475" s="573" t="str">
        <f>IF(AND(AllC3_Data[[#This Row],[Workflow]]="Vendor Trailer",AllC3_Data[[#This Row],[OB Load Type]]="",AllC3_Data[[#This Row],[IB Load Type]]="",AllC3_Data[[#This Row],[Reusable Load Type]]=""),"Empty", HLOOKUP("*",AllC3_Data[[#This Row],[OB Load Type]:[Workflow]],1,FALSE))</f>
        <v>Empty</v>
      </c>
      <c r="S4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6" spans="1:21" x14ac:dyDescent="0.25">
      <c r="A476" s="567" t="s">
        <v>9579</v>
      </c>
      <c r="B476" s="568"/>
      <c r="C476" s="568"/>
      <c r="D476" s="569"/>
      <c r="E476" s="569" t="s">
        <v>8461</v>
      </c>
      <c r="F476" s="569">
        <v>3</v>
      </c>
      <c r="G476" s="568" t="s">
        <v>9151</v>
      </c>
      <c r="H476" s="568"/>
      <c r="I476" s="570" t="s">
        <v>9580</v>
      </c>
      <c r="J476" s="568" t="s">
        <v>8202</v>
      </c>
      <c r="K476" s="571" t="s">
        <v>8401</v>
      </c>
      <c r="L476" s="568" t="s">
        <v>9107</v>
      </c>
      <c r="M476" s="572"/>
      <c r="N476" s="570" t="s">
        <v>8409</v>
      </c>
      <c r="O476" s="303" t="str">
        <f>IF(AllC3_Data[[#This Row],[Door/Yard Number]]=3,"Yard","Door")</f>
        <v>Yard</v>
      </c>
      <c r="P476" s="33">
        <f t="shared" si="14"/>
        <v>9.4833333333372138</v>
      </c>
      <c r="Q476" s="3" t="str">
        <f t="shared" si="15"/>
        <v>02/11/2022 04:31 AM</v>
      </c>
      <c r="R476" s="573" t="str">
        <f>IF(AND(AllC3_Data[[#This Row],[Workflow]]="Vendor Trailer",AllC3_Data[[#This Row],[OB Load Type]]="",AllC3_Data[[#This Row],[IB Load Type]]="",AllC3_Data[[#This Row],[Reusable Load Type]]=""),"Empty", HLOOKUP("*",AllC3_Data[[#This Row],[OB Load Type]:[Workflow]],1,FALSE))</f>
        <v>Empty</v>
      </c>
      <c r="S4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7" spans="1:21" x14ac:dyDescent="0.25">
      <c r="A477" s="567" t="s">
        <v>9581</v>
      </c>
      <c r="B477" s="568"/>
      <c r="C477" s="568"/>
      <c r="D477" s="569"/>
      <c r="E477" s="569" t="s">
        <v>8461</v>
      </c>
      <c r="F477" s="569">
        <v>3</v>
      </c>
      <c r="G477" s="568" t="s">
        <v>9582</v>
      </c>
      <c r="H477" s="568"/>
      <c r="I477" s="570" t="s">
        <v>9583</v>
      </c>
      <c r="J477" s="568" t="s">
        <v>8202</v>
      </c>
      <c r="K477" s="571" t="s">
        <v>8401</v>
      </c>
      <c r="L477" s="568" t="s">
        <v>9107</v>
      </c>
      <c r="M477" s="572"/>
      <c r="N477" s="570" t="s">
        <v>8409</v>
      </c>
      <c r="O477" s="303" t="str">
        <f>IF(AllC3_Data[[#This Row],[Door/Yard Number]]=3,"Yard","Door")</f>
        <v>Yard</v>
      </c>
      <c r="P477" s="33">
        <f t="shared" si="14"/>
        <v>9.4500000000698492</v>
      </c>
      <c r="Q477" s="3" t="str">
        <f t="shared" si="15"/>
        <v>02/11/2022 04:33 AM</v>
      </c>
      <c r="R477" s="573" t="str">
        <f>IF(AND(AllC3_Data[[#This Row],[Workflow]]="Vendor Trailer",AllC3_Data[[#This Row],[OB Load Type]]="",AllC3_Data[[#This Row],[IB Load Type]]="",AllC3_Data[[#This Row],[Reusable Load Type]]=""),"Empty", HLOOKUP("*",AllC3_Data[[#This Row],[OB Load Type]:[Workflow]],1,FALSE))</f>
        <v>Empty</v>
      </c>
      <c r="S4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4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8" spans="1:21" x14ac:dyDescent="0.25">
      <c r="A478" s="567" t="s">
        <v>9584</v>
      </c>
      <c r="B478" s="568"/>
      <c r="C478" s="568"/>
      <c r="D478" s="569"/>
      <c r="E478" s="569" t="s">
        <v>8461</v>
      </c>
      <c r="F478" s="569">
        <v>3</v>
      </c>
      <c r="G478" s="568" t="s">
        <v>9151</v>
      </c>
      <c r="H478" s="568"/>
      <c r="I478" s="570" t="s">
        <v>9585</v>
      </c>
      <c r="J478" s="568" t="s">
        <v>8202</v>
      </c>
      <c r="K478" s="571" t="s">
        <v>8589</v>
      </c>
      <c r="L478" s="568" t="s">
        <v>9107</v>
      </c>
      <c r="M478" s="572"/>
      <c r="N478" s="570" t="s">
        <v>8409</v>
      </c>
      <c r="O478" s="303" t="str">
        <f>IF(AllC3_Data[[#This Row],[Door/Yard Number]]=3,"Yard","Door")</f>
        <v>Yard</v>
      </c>
      <c r="P478" s="33">
        <f t="shared" si="14"/>
        <v>9.4000000000814907</v>
      </c>
      <c r="Q478" s="3" t="str">
        <f t="shared" si="15"/>
        <v>02/11/2022 04:36 AM</v>
      </c>
      <c r="R478" s="573" t="str">
        <f>IF(AND(AllC3_Data[[#This Row],[Workflow]]="Vendor Trailer",AllC3_Data[[#This Row],[OB Load Type]]="",AllC3_Data[[#This Row],[IB Load Type]]="",AllC3_Data[[#This Row],[Reusable Load Type]]=""),"Empty", HLOOKUP("*",AllC3_Data[[#This Row],[OB Load Type]:[Workflow]],1,FALSE))</f>
        <v>Empty</v>
      </c>
      <c r="S4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79" spans="1:21" x14ac:dyDescent="0.25">
      <c r="A479" s="567" t="s">
        <v>9586</v>
      </c>
      <c r="B479" s="568"/>
      <c r="C479" s="568"/>
      <c r="D479" s="569" t="s">
        <v>168</v>
      </c>
      <c r="E479" s="569" t="s">
        <v>8430</v>
      </c>
      <c r="F479" s="569">
        <v>3</v>
      </c>
      <c r="G479" s="568" t="s">
        <v>1179</v>
      </c>
      <c r="H479" s="568"/>
      <c r="I479" s="570" t="s">
        <v>9587</v>
      </c>
      <c r="J479" s="568" t="s">
        <v>647</v>
      </c>
      <c r="K479" s="571" t="s">
        <v>8401</v>
      </c>
      <c r="L479" s="568" t="s">
        <v>9103</v>
      </c>
      <c r="M479" s="572"/>
      <c r="N479" s="570" t="s">
        <v>8409</v>
      </c>
      <c r="O479" s="303" t="str">
        <f>IF(AllC3_Data[[#This Row],[Door/Yard Number]]=3,"Yard","Door")</f>
        <v>Yard</v>
      </c>
      <c r="P479" s="33">
        <f t="shared" si="14"/>
        <v>8.3499999999767169</v>
      </c>
      <c r="Q479" s="3" t="str">
        <f t="shared" si="15"/>
        <v>02/11/2022 05:39 AM</v>
      </c>
      <c r="R479" s="573" t="str">
        <f>IF(AND(AllC3_Data[[#This Row],[Workflow]]="Vendor Trailer",AllC3_Data[[#This Row],[OB Load Type]]="",AllC3_Data[[#This Row],[IB Load Type]]="",AllC3_Data[[#This Row],[Reusable Load Type]]=""),"Empty", HLOOKUP("*",AllC3_Data[[#This Row],[OB Load Type]:[Workflow]],1,FALSE))</f>
        <v>OGAR</v>
      </c>
      <c r="S4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0" spans="1:21" x14ac:dyDescent="0.25">
      <c r="A480" s="567" t="s">
        <v>9588</v>
      </c>
      <c r="B480" s="568"/>
      <c r="C480" s="568"/>
      <c r="D480" s="569" t="s">
        <v>492</v>
      </c>
      <c r="E480" s="569" t="s">
        <v>8430</v>
      </c>
      <c r="F480" s="569">
        <v>3</v>
      </c>
      <c r="G480" s="568" t="s">
        <v>1179</v>
      </c>
      <c r="H480" s="568"/>
      <c r="I480" s="570" t="s">
        <v>9589</v>
      </c>
      <c r="J480" s="568" t="s">
        <v>647</v>
      </c>
      <c r="K480" s="571" t="s">
        <v>8401</v>
      </c>
      <c r="L480" s="568" t="s">
        <v>9087</v>
      </c>
      <c r="M480" s="572" t="s">
        <v>9590</v>
      </c>
      <c r="N480" s="570" t="s">
        <v>8409</v>
      </c>
      <c r="O480" s="303" t="str">
        <f>IF(AllC3_Data[[#This Row],[Door/Yard Number]]=3,"Yard","Door")</f>
        <v>Yard</v>
      </c>
      <c r="P480" s="33">
        <f t="shared" si="14"/>
        <v>8.3166666667093523</v>
      </c>
      <c r="Q480" s="3" t="str">
        <f t="shared" si="15"/>
        <v>02/11/2022 05:41 AM</v>
      </c>
      <c r="R480" s="573" t="str">
        <f>IF(AND(AllC3_Data[[#This Row],[Workflow]]="Vendor Trailer",AllC3_Data[[#This Row],[OB Load Type]]="",AllC3_Data[[#This Row],[IB Load Type]]="",AllC3_Data[[#This Row],[Reusable Load Type]]=""),"Empty", HLOOKUP("*",AllC3_Data[[#This Row],[OB Load Type]:[Workflow]],1,FALSE))</f>
        <v>RMCP</v>
      </c>
      <c r="S4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1" spans="1:21" x14ac:dyDescent="0.25">
      <c r="A481" s="567" t="s">
        <v>9591</v>
      </c>
      <c r="B481" s="568"/>
      <c r="C481" s="568"/>
      <c r="D481" s="569"/>
      <c r="E481" s="569" t="s">
        <v>1562</v>
      </c>
      <c r="F481" s="569">
        <v>3</v>
      </c>
      <c r="G481" s="568" t="s">
        <v>1179</v>
      </c>
      <c r="H481" s="568"/>
      <c r="I481" s="570" t="s">
        <v>8991</v>
      </c>
      <c r="J481" s="568" t="s">
        <v>647</v>
      </c>
      <c r="K481" s="571" t="s">
        <v>8589</v>
      </c>
      <c r="L481" s="568" t="s">
        <v>9103</v>
      </c>
      <c r="M481" s="572" t="s">
        <v>9592</v>
      </c>
      <c r="N481" s="570" t="s">
        <v>8409</v>
      </c>
      <c r="O481" s="303" t="str">
        <f>IF(AllC3_Data[[#This Row],[Door/Yard Number]]=3,"Yard","Door")</f>
        <v>Yard</v>
      </c>
      <c r="P481" s="33">
        <f t="shared" si="14"/>
        <v>7.6166666666977108</v>
      </c>
      <c r="Q481" s="3" t="str">
        <f t="shared" si="15"/>
        <v>02/11/2022 06:23 AM</v>
      </c>
      <c r="R481" s="573" t="str">
        <f>IF(AND(AllC3_Data[[#This Row],[Workflow]]="Vendor Trailer",AllC3_Data[[#This Row],[OB Load Type]]="",AllC3_Data[[#This Row],[IB Load Type]]="",AllC3_Data[[#This Row],[Reusable Load Type]]=""),"Empty", HLOOKUP("*",AllC3_Data[[#This Row],[OB Load Type]:[Workflow]],1,FALSE))</f>
        <v>Unknown</v>
      </c>
      <c r="S4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82" spans="1:21" x14ac:dyDescent="0.25">
      <c r="A482" s="567" t="s">
        <v>9593</v>
      </c>
      <c r="B482" s="568"/>
      <c r="C482" s="568"/>
      <c r="D482" s="569" t="s">
        <v>231</v>
      </c>
      <c r="E482" s="569" t="s">
        <v>8430</v>
      </c>
      <c r="F482" s="569">
        <v>3</v>
      </c>
      <c r="G482" s="568" t="s">
        <v>1179</v>
      </c>
      <c r="H482" s="568"/>
      <c r="I482" s="570" t="s">
        <v>9594</v>
      </c>
      <c r="J482" s="568" t="s">
        <v>8208</v>
      </c>
      <c r="K482" s="571" t="s">
        <v>8401</v>
      </c>
      <c r="L482" s="568" t="s">
        <v>9107</v>
      </c>
      <c r="M482" s="572"/>
      <c r="N482" s="570" t="s">
        <v>8409</v>
      </c>
      <c r="O482" s="303" t="str">
        <f>IF(AllC3_Data[[#This Row],[Door/Yard Number]]=3,"Yard","Door")</f>
        <v>Yard</v>
      </c>
      <c r="P482" s="33">
        <f t="shared" si="14"/>
        <v>6.5666666667675599</v>
      </c>
      <c r="Q482" s="3" t="str">
        <f t="shared" si="15"/>
        <v>02/11/2022 07:26 AM</v>
      </c>
      <c r="R482" s="573" t="str">
        <f>IF(AND(AllC3_Data[[#This Row],[Workflow]]="Vendor Trailer",AllC3_Data[[#This Row],[OB Load Type]]="",AllC3_Data[[#This Row],[IB Load Type]]="",AllC3_Data[[#This Row],[Reusable Load Type]]=""),"Empty", HLOOKUP("*",AllC3_Data[[#This Row],[OB Load Type]:[Workflow]],1,FALSE))</f>
        <v>RMTO</v>
      </c>
      <c r="S4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3" spans="1:21" x14ac:dyDescent="0.25">
      <c r="A483" s="567" t="s">
        <v>9595</v>
      </c>
      <c r="B483" s="568"/>
      <c r="C483" s="568"/>
      <c r="D483" s="569" t="s">
        <v>9168</v>
      </c>
      <c r="E483" s="569" t="s">
        <v>8430</v>
      </c>
      <c r="F483" s="569">
        <v>3</v>
      </c>
      <c r="G483" s="568" t="s">
        <v>1179</v>
      </c>
      <c r="H483" s="568"/>
      <c r="I483" s="570" t="s">
        <v>9596</v>
      </c>
      <c r="J483" s="568" t="s">
        <v>647</v>
      </c>
      <c r="K483" s="571" t="s">
        <v>8401</v>
      </c>
      <c r="L483" s="568" t="s">
        <v>8751</v>
      </c>
      <c r="M483" s="572"/>
      <c r="N483" s="570" t="s">
        <v>8409</v>
      </c>
      <c r="O483" s="303" t="str">
        <f>IF(AllC3_Data[[#This Row],[Door/Yard Number]]=3,"Yard","Door")</f>
        <v>Yard</v>
      </c>
      <c r="P483" s="33">
        <f t="shared" si="14"/>
        <v>6.4833333333372138</v>
      </c>
      <c r="Q483" s="3" t="str">
        <f t="shared" si="15"/>
        <v>02/11/2022 07:31 AM</v>
      </c>
      <c r="R483" s="573" t="str">
        <f>IF(AND(AllC3_Data[[#This Row],[Workflow]]="Vendor Trailer",AllC3_Data[[#This Row],[OB Load Type]]="",AllC3_Data[[#This Row],[IB Load Type]]="",AllC3_Data[[#This Row],[Reusable Load Type]]=""),"Empty", HLOOKUP("*",AllC3_Data[[#This Row],[OB Load Type]:[Workflow]],1,FALSE))</f>
        <v>WOOOD</v>
      </c>
      <c r="S4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84" spans="1:21" x14ac:dyDescent="0.25">
      <c r="A484" s="567" t="s">
        <v>9597</v>
      </c>
      <c r="B484" s="568"/>
      <c r="C484" s="568"/>
      <c r="D484" s="569" t="s">
        <v>239</v>
      </c>
      <c r="E484" s="569" t="s">
        <v>8430</v>
      </c>
      <c r="F484" s="569">
        <v>3</v>
      </c>
      <c r="G484" s="568" t="s">
        <v>1179</v>
      </c>
      <c r="H484" s="568"/>
      <c r="I484" s="570" t="s">
        <v>9598</v>
      </c>
      <c r="J484" s="568" t="s">
        <v>8205</v>
      </c>
      <c r="K484" s="571" t="s">
        <v>8401</v>
      </c>
      <c r="L484" s="568" t="s">
        <v>8751</v>
      </c>
      <c r="M484" s="572" t="s">
        <v>9598</v>
      </c>
      <c r="N484" s="570" t="s">
        <v>8409</v>
      </c>
      <c r="O484" s="303" t="str">
        <f>IF(AllC3_Data[[#This Row],[Door/Yard Number]]=3,"Yard","Door")</f>
        <v>Yard</v>
      </c>
      <c r="P484" s="33">
        <f t="shared" si="14"/>
        <v>6.4166666668024845</v>
      </c>
      <c r="Q484" s="3" t="str">
        <f t="shared" si="15"/>
        <v>02/11/2022 07:35 AM</v>
      </c>
      <c r="R484" s="573" t="str">
        <f>IF(AND(AllC3_Data[[#This Row],[Workflow]]="Vendor Trailer",AllC3_Data[[#This Row],[OB Load Type]]="",AllC3_Data[[#This Row],[IB Load Type]]="",AllC3_Data[[#This Row],[Reusable Load Type]]=""),"Empty", HLOOKUP("*",AllC3_Data[[#This Row],[OB Load Type]:[Workflow]],1,FALSE))</f>
        <v>RRPC</v>
      </c>
      <c r="S4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5" spans="1:21" x14ac:dyDescent="0.25">
      <c r="A485" s="567" t="s">
        <v>9599</v>
      </c>
      <c r="B485" s="568"/>
      <c r="C485" s="568"/>
      <c r="D485" s="569" t="s">
        <v>182</v>
      </c>
      <c r="E485" s="569" t="s">
        <v>8430</v>
      </c>
      <c r="F485" s="569">
        <v>3</v>
      </c>
      <c r="G485" s="568" t="s">
        <v>1179</v>
      </c>
      <c r="H485" s="568"/>
      <c r="I485" s="570" t="s">
        <v>9598</v>
      </c>
      <c r="J485" s="568" t="s">
        <v>8210</v>
      </c>
      <c r="K485" s="571" t="s">
        <v>8401</v>
      </c>
      <c r="L485" s="568" t="s">
        <v>8751</v>
      </c>
      <c r="M485" s="572" t="s">
        <v>9600</v>
      </c>
      <c r="N485" s="570" t="s">
        <v>8409</v>
      </c>
      <c r="O485" s="303" t="str">
        <f>IF(AllC3_Data[[#This Row],[Door/Yard Number]]=3,"Yard","Door")</f>
        <v>Yard</v>
      </c>
      <c r="P485" s="33">
        <f t="shared" si="14"/>
        <v>6.4166666668024845</v>
      </c>
      <c r="Q485" s="3" t="str">
        <f t="shared" si="15"/>
        <v>02/11/2022 07:35 AM</v>
      </c>
      <c r="R485" s="573" t="str">
        <f>IF(AND(AllC3_Data[[#This Row],[Workflow]]="Vendor Trailer",AllC3_Data[[#This Row],[OB Load Type]]="",AllC3_Data[[#This Row],[IB Load Type]]="",AllC3_Data[[#This Row],[Reusable Load Type]]=""),"Empty", HLOOKUP("*",AllC3_Data[[#This Row],[OB Load Type]:[Workflow]],1,FALSE))</f>
        <v>PMIX</v>
      </c>
      <c r="S4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6" spans="1:21" x14ac:dyDescent="0.25">
      <c r="A486" s="567" t="s">
        <v>9601</v>
      </c>
      <c r="B486" s="568"/>
      <c r="C486" s="568"/>
      <c r="D486" s="569"/>
      <c r="E486" s="569" t="s">
        <v>8461</v>
      </c>
      <c r="F486" s="569">
        <v>3</v>
      </c>
      <c r="G486" s="568" t="s">
        <v>9404</v>
      </c>
      <c r="H486" s="568"/>
      <c r="I486" s="570" t="s">
        <v>8998</v>
      </c>
      <c r="J486" s="568" t="s">
        <v>8202</v>
      </c>
      <c r="K486" s="571" t="s">
        <v>8401</v>
      </c>
      <c r="L486" s="568" t="s">
        <v>9084</v>
      </c>
      <c r="M486" s="572"/>
      <c r="N486" s="570" t="s">
        <v>8409</v>
      </c>
      <c r="O486" s="303" t="str">
        <f>IF(AllC3_Data[[#This Row],[Door/Yard Number]]=3,"Yard","Door")</f>
        <v>Yard</v>
      </c>
      <c r="P486" s="33">
        <f t="shared" si="14"/>
        <v>6.0166666667209938</v>
      </c>
      <c r="Q486" s="3" t="str">
        <f t="shared" si="15"/>
        <v>02/11/2022 07:59 AM</v>
      </c>
      <c r="R486" s="573" t="str">
        <f>IF(AND(AllC3_Data[[#This Row],[Workflow]]="Vendor Trailer",AllC3_Data[[#This Row],[OB Load Type]]="",AllC3_Data[[#This Row],[IB Load Type]]="",AllC3_Data[[#This Row],[Reusable Load Type]]=""),"Empty", HLOOKUP("*",AllC3_Data[[#This Row],[OB Load Type]:[Workflow]],1,FALSE))</f>
        <v>Empty</v>
      </c>
      <c r="S4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7" spans="1:21" x14ac:dyDescent="0.25">
      <c r="A487" s="567" t="s">
        <v>9602</v>
      </c>
      <c r="B487" s="568"/>
      <c r="C487" s="568"/>
      <c r="D487" s="569"/>
      <c r="E487" s="569" t="s">
        <v>8461</v>
      </c>
      <c r="F487" s="569">
        <v>3</v>
      </c>
      <c r="G487" s="568" t="s">
        <v>1096</v>
      </c>
      <c r="H487" s="568"/>
      <c r="I487" s="570" t="s">
        <v>9603</v>
      </c>
      <c r="J487" s="568" t="s">
        <v>8202</v>
      </c>
      <c r="K487" s="571" t="s">
        <v>8401</v>
      </c>
      <c r="L487" s="568" t="s">
        <v>9084</v>
      </c>
      <c r="M487" s="572"/>
      <c r="N487" s="570" t="s">
        <v>8409</v>
      </c>
      <c r="O487" s="303" t="str">
        <f>IF(AllC3_Data[[#This Row],[Door/Yard Number]]=3,"Yard","Door")</f>
        <v>Yard</v>
      </c>
      <c r="P487" s="33">
        <f t="shared" si="14"/>
        <v>5.9833333334536292</v>
      </c>
      <c r="Q487" s="3" t="str">
        <f t="shared" si="15"/>
        <v>02/11/2022 08:01 AM</v>
      </c>
      <c r="R487" s="573" t="str">
        <f>IF(AND(AllC3_Data[[#This Row],[Workflow]]="Vendor Trailer",AllC3_Data[[#This Row],[OB Load Type]]="",AllC3_Data[[#This Row],[IB Load Type]]="",AllC3_Data[[#This Row],[Reusable Load Type]]=""),"Empty", HLOOKUP("*",AllC3_Data[[#This Row],[OB Load Type]:[Workflow]],1,FALSE))</f>
        <v>Empty</v>
      </c>
      <c r="S4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8" spans="1:21" x14ac:dyDescent="0.25">
      <c r="A488" s="567" t="s">
        <v>9604</v>
      </c>
      <c r="B488" s="568"/>
      <c r="C488" s="568"/>
      <c r="D488" s="569"/>
      <c r="E488" s="569" t="s">
        <v>8461</v>
      </c>
      <c r="F488" s="569">
        <v>3</v>
      </c>
      <c r="G488" s="568" t="s">
        <v>9404</v>
      </c>
      <c r="H488" s="568"/>
      <c r="I488" s="570" t="s">
        <v>9603</v>
      </c>
      <c r="J488" s="568" t="s">
        <v>8202</v>
      </c>
      <c r="K488" s="571" t="s">
        <v>8401</v>
      </c>
      <c r="L488" s="568" t="s">
        <v>9107</v>
      </c>
      <c r="M488" s="572"/>
      <c r="N488" s="570" t="s">
        <v>8409</v>
      </c>
      <c r="O488" s="303" t="str">
        <f>IF(AllC3_Data[[#This Row],[Door/Yard Number]]=3,"Yard","Door")</f>
        <v>Yard</v>
      </c>
      <c r="P488" s="33">
        <f t="shared" si="14"/>
        <v>5.9833333334536292</v>
      </c>
      <c r="Q488" s="3" t="str">
        <f t="shared" si="15"/>
        <v>02/11/2022 08:01 AM</v>
      </c>
      <c r="R488" s="573" t="str">
        <f>IF(AND(AllC3_Data[[#This Row],[Workflow]]="Vendor Trailer",AllC3_Data[[#This Row],[OB Load Type]]="",AllC3_Data[[#This Row],[IB Load Type]]="",AllC3_Data[[#This Row],[Reusable Load Type]]=""),"Empty", HLOOKUP("*",AllC3_Data[[#This Row],[OB Load Type]:[Workflow]],1,FALSE))</f>
        <v>Empty</v>
      </c>
      <c r="S4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89" spans="1:21" x14ac:dyDescent="0.25">
      <c r="A489" s="567" t="s">
        <v>9605</v>
      </c>
      <c r="B489" s="568"/>
      <c r="C489" s="568"/>
      <c r="D489" s="569"/>
      <c r="E489" s="569" t="s">
        <v>8461</v>
      </c>
      <c r="F489" s="569">
        <v>3</v>
      </c>
      <c r="G489" s="568" t="s">
        <v>9404</v>
      </c>
      <c r="H489" s="568"/>
      <c r="I489" s="570" t="s">
        <v>9606</v>
      </c>
      <c r="J489" s="568" t="s">
        <v>8202</v>
      </c>
      <c r="K489" s="571" t="s">
        <v>8401</v>
      </c>
      <c r="L489" s="568" t="s">
        <v>9107</v>
      </c>
      <c r="M489" s="572"/>
      <c r="N489" s="570" t="s">
        <v>8409</v>
      </c>
      <c r="O489" s="303" t="str">
        <f>IF(AllC3_Data[[#This Row],[Door/Yard Number]]=3,"Yard","Door")</f>
        <v>Yard</v>
      </c>
      <c r="P489" s="33">
        <f t="shared" si="14"/>
        <v>5.9666666667326353</v>
      </c>
      <c r="Q489" s="3" t="str">
        <f t="shared" si="15"/>
        <v>02/11/2022 08:02 AM</v>
      </c>
      <c r="R489" s="573" t="str">
        <f>IF(AND(AllC3_Data[[#This Row],[Workflow]]="Vendor Trailer",AllC3_Data[[#This Row],[OB Load Type]]="",AllC3_Data[[#This Row],[IB Load Type]]="",AllC3_Data[[#This Row],[Reusable Load Type]]=""),"Empty", HLOOKUP("*",AllC3_Data[[#This Row],[OB Load Type]:[Workflow]],1,FALSE))</f>
        <v>Empty</v>
      </c>
      <c r="S4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0" spans="1:21" x14ac:dyDescent="0.25">
      <c r="A490" s="567" t="s">
        <v>9607</v>
      </c>
      <c r="B490" s="568"/>
      <c r="C490" s="568"/>
      <c r="D490" s="569" t="s">
        <v>231</v>
      </c>
      <c r="E490" s="569" t="s">
        <v>8430</v>
      </c>
      <c r="F490" s="569">
        <v>3</v>
      </c>
      <c r="G490" s="568" t="s">
        <v>1179</v>
      </c>
      <c r="H490" s="568"/>
      <c r="I490" s="570" t="s">
        <v>9608</v>
      </c>
      <c r="J490" s="568" t="s">
        <v>8205</v>
      </c>
      <c r="K490" s="571" t="s">
        <v>8401</v>
      </c>
      <c r="L490" s="568" t="s">
        <v>9087</v>
      </c>
      <c r="M490" s="572" t="s">
        <v>9609</v>
      </c>
      <c r="N490" s="570" t="s">
        <v>8409</v>
      </c>
      <c r="O490" s="303" t="str">
        <f>IF(AllC3_Data[[#This Row],[Door/Yard Number]]=3,"Yard","Door")</f>
        <v>Yard</v>
      </c>
      <c r="P490" s="33">
        <f t="shared" si="14"/>
        <v>5.716666666790843</v>
      </c>
      <c r="Q490" s="3" t="str">
        <f t="shared" si="15"/>
        <v>02/11/2022 08:17 AM</v>
      </c>
      <c r="R490" s="573" t="str">
        <f>IF(AND(AllC3_Data[[#This Row],[Workflow]]="Vendor Trailer",AllC3_Data[[#This Row],[OB Load Type]]="",AllC3_Data[[#This Row],[IB Load Type]]="",AllC3_Data[[#This Row],[Reusable Load Type]]=""),"Empty", HLOOKUP("*",AllC3_Data[[#This Row],[OB Load Type]:[Workflow]],1,FALSE))</f>
        <v>RMTO</v>
      </c>
      <c r="S4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1" spans="1:21" x14ac:dyDescent="0.25">
      <c r="A491" s="567" t="s">
        <v>9610</v>
      </c>
      <c r="B491" s="568"/>
      <c r="C491" s="568"/>
      <c r="D491" s="569" t="s">
        <v>490</v>
      </c>
      <c r="E491" s="569" t="s">
        <v>8430</v>
      </c>
      <c r="F491" s="569">
        <v>3</v>
      </c>
      <c r="G491" s="568" t="s">
        <v>1096</v>
      </c>
      <c r="H491" s="568"/>
      <c r="I491" s="570" t="s">
        <v>9608</v>
      </c>
      <c r="J491" s="568" t="s">
        <v>8202</v>
      </c>
      <c r="K491" s="571" t="s">
        <v>8401</v>
      </c>
      <c r="L491" s="568" t="s">
        <v>9107</v>
      </c>
      <c r="M491" s="572"/>
      <c r="N491" s="570" t="s">
        <v>8409</v>
      </c>
      <c r="O491" s="303" t="str">
        <f>IF(AllC3_Data[[#This Row],[Door/Yard Number]]=3,"Yard","Door")</f>
        <v>Yard</v>
      </c>
      <c r="P491" s="33">
        <f t="shared" si="14"/>
        <v>5.716666666790843</v>
      </c>
      <c r="Q491" s="3" t="str">
        <f t="shared" si="15"/>
        <v>02/11/2022 08:17 AM</v>
      </c>
      <c r="R491" s="573" t="str">
        <f>IF(AND(AllC3_Data[[#This Row],[Workflow]]="Vendor Trailer",AllC3_Data[[#This Row],[OB Load Type]]="",AllC3_Data[[#This Row],[IB Load Type]]="",AllC3_Data[[#This Row],[Reusable Load Type]]=""),"Empty", HLOOKUP("*",AllC3_Data[[#This Row],[OB Load Type]:[Workflow]],1,FALSE))</f>
        <v>RLBL</v>
      </c>
      <c r="S4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2" spans="1:21" x14ac:dyDescent="0.25">
      <c r="A492" s="567" t="s">
        <v>9611</v>
      </c>
      <c r="B492" s="568"/>
      <c r="C492" s="568"/>
      <c r="D492" s="569" t="s">
        <v>179</v>
      </c>
      <c r="E492" s="569" t="s">
        <v>8430</v>
      </c>
      <c r="F492" s="569">
        <v>3</v>
      </c>
      <c r="G492" s="568" t="s">
        <v>1179</v>
      </c>
      <c r="H492" s="568"/>
      <c r="I492" s="570" t="s">
        <v>9612</v>
      </c>
      <c r="J492" s="568" t="s">
        <v>8205</v>
      </c>
      <c r="K492" s="571" t="s">
        <v>8401</v>
      </c>
      <c r="L492" s="568" t="s">
        <v>9087</v>
      </c>
      <c r="M492" s="572" t="s">
        <v>9613</v>
      </c>
      <c r="N492" s="570" t="s">
        <v>8409</v>
      </c>
      <c r="O492" s="303" t="str">
        <f>IF(AllC3_Data[[#This Row],[Door/Yard Number]]=3,"Yard","Door")</f>
        <v>Yard</v>
      </c>
      <c r="P492" s="33">
        <f t="shared" si="14"/>
        <v>5.4833333333954215</v>
      </c>
      <c r="Q492" s="3" t="str">
        <f t="shared" si="15"/>
        <v>02/11/2022 08:31 AM</v>
      </c>
      <c r="R492" s="573" t="str">
        <f>IF(AND(AllC3_Data[[#This Row],[Workflow]]="Vendor Trailer",AllC3_Data[[#This Row],[OB Load Type]]="",AllC3_Data[[#This Row],[IB Load Type]]="",AllC3_Data[[#This Row],[Reusable Load Type]]=""),"Empty", HLOOKUP("*",AllC3_Data[[#This Row],[OB Load Type]:[Workflow]],1,FALSE))</f>
        <v>PBCY</v>
      </c>
      <c r="S4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3" spans="1:21" x14ac:dyDescent="0.25">
      <c r="A493" s="567" t="s">
        <v>9614</v>
      </c>
      <c r="B493" s="568"/>
      <c r="C493" s="568"/>
      <c r="D493" s="569"/>
      <c r="E493" s="569" t="s">
        <v>8461</v>
      </c>
      <c r="F493" s="569">
        <v>3</v>
      </c>
      <c r="G493" s="568" t="s">
        <v>9251</v>
      </c>
      <c r="H493" s="568"/>
      <c r="I493" s="570" t="s">
        <v>9615</v>
      </c>
      <c r="J493" s="568" t="s">
        <v>8202</v>
      </c>
      <c r="K493" s="571" t="s">
        <v>8401</v>
      </c>
      <c r="L493" s="568" t="s">
        <v>9107</v>
      </c>
      <c r="M493" s="572"/>
      <c r="N493" s="570" t="s">
        <v>8409</v>
      </c>
      <c r="O493" s="303" t="str">
        <f>IF(AllC3_Data[[#This Row],[Door/Yard Number]]=3,"Yard","Door")</f>
        <v>Yard</v>
      </c>
      <c r="P493" s="33">
        <f t="shared" si="14"/>
        <v>5.3333333334303461</v>
      </c>
      <c r="Q493" s="3" t="str">
        <f t="shared" si="15"/>
        <v>02/11/2022 08:40 AM</v>
      </c>
      <c r="R493" s="573" t="str">
        <f>IF(AND(AllC3_Data[[#This Row],[Workflow]]="Vendor Trailer",AllC3_Data[[#This Row],[OB Load Type]]="",AllC3_Data[[#This Row],[IB Load Type]]="",AllC3_Data[[#This Row],[Reusable Load Type]]=""),"Empty", HLOOKUP("*",AllC3_Data[[#This Row],[OB Load Type]:[Workflow]],1,FALSE))</f>
        <v>Empty</v>
      </c>
      <c r="S4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4" spans="1:21" x14ac:dyDescent="0.25">
      <c r="A494" s="567" t="s">
        <v>9616</v>
      </c>
      <c r="B494" s="568"/>
      <c r="C494" s="568"/>
      <c r="D494" s="569"/>
      <c r="E494" s="569" t="s">
        <v>8461</v>
      </c>
      <c r="F494" s="569">
        <v>3</v>
      </c>
      <c r="G494" s="568" t="s">
        <v>1096</v>
      </c>
      <c r="H494" s="568"/>
      <c r="I494" s="570" t="s">
        <v>9617</v>
      </c>
      <c r="J494" s="568" t="s">
        <v>8202</v>
      </c>
      <c r="K494" s="571" t="s">
        <v>8401</v>
      </c>
      <c r="L494" s="568" t="s">
        <v>9107</v>
      </c>
      <c r="M494" s="572"/>
      <c r="N494" s="570" t="s">
        <v>8409</v>
      </c>
      <c r="O494" s="303" t="str">
        <f>IF(AllC3_Data[[#This Row],[Door/Yard Number]]=3,"Yard","Door")</f>
        <v>Yard</v>
      </c>
      <c r="P494" s="33">
        <f t="shared" si="14"/>
        <v>5.1333333334769122</v>
      </c>
      <c r="Q494" s="3" t="str">
        <f t="shared" si="15"/>
        <v>02/11/2022 08:52 AM</v>
      </c>
      <c r="R494" s="573" t="str">
        <f>IF(AND(AllC3_Data[[#This Row],[Workflow]]="Vendor Trailer",AllC3_Data[[#This Row],[OB Load Type]]="",AllC3_Data[[#This Row],[IB Load Type]]="",AllC3_Data[[#This Row],[Reusable Load Type]]=""),"Empty", HLOOKUP("*",AllC3_Data[[#This Row],[OB Load Type]:[Workflow]],1,FALSE))</f>
        <v>Empty</v>
      </c>
      <c r="S4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5" spans="1:21" x14ac:dyDescent="0.25">
      <c r="A495" s="567" t="s">
        <v>9618</v>
      </c>
      <c r="B495" s="568"/>
      <c r="C495" s="568"/>
      <c r="D495" s="569"/>
      <c r="E495" s="569" t="s">
        <v>8461</v>
      </c>
      <c r="F495" s="569">
        <v>3</v>
      </c>
      <c r="G495" s="568" t="s">
        <v>9193</v>
      </c>
      <c r="H495" s="568"/>
      <c r="I495" s="570" t="s">
        <v>9619</v>
      </c>
      <c r="J495" s="568" t="s">
        <v>8202</v>
      </c>
      <c r="K495" s="571" t="s">
        <v>8401</v>
      </c>
      <c r="L495" s="568" t="s">
        <v>9107</v>
      </c>
      <c r="M495" s="572"/>
      <c r="N495" s="570" t="s">
        <v>8409</v>
      </c>
      <c r="O495" s="303" t="str">
        <f>IF(AllC3_Data[[#This Row],[Door/Yard Number]]=3,"Yard","Door")</f>
        <v>Yard</v>
      </c>
      <c r="P495" s="33">
        <f t="shared" si="14"/>
        <v>4.966666666790843</v>
      </c>
      <c r="Q495" s="3" t="str">
        <f t="shared" si="15"/>
        <v>02/11/2022 09:02 AM</v>
      </c>
      <c r="R495" s="573" t="str">
        <f>IF(AND(AllC3_Data[[#This Row],[Workflow]]="Vendor Trailer",AllC3_Data[[#This Row],[OB Load Type]]="",AllC3_Data[[#This Row],[IB Load Type]]="",AllC3_Data[[#This Row],[Reusable Load Type]]=""),"Empty", HLOOKUP("*",AllC3_Data[[#This Row],[OB Load Type]:[Workflow]],1,FALSE))</f>
        <v>Empty</v>
      </c>
      <c r="S4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6" spans="1:21" x14ac:dyDescent="0.25">
      <c r="A496" s="567" t="s">
        <v>9620</v>
      </c>
      <c r="B496" s="568"/>
      <c r="C496" s="568"/>
      <c r="D496" s="569"/>
      <c r="E496" s="569" t="s">
        <v>8461</v>
      </c>
      <c r="F496" s="569">
        <v>3</v>
      </c>
      <c r="G496" s="568" t="s">
        <v>9188</v>
      </c>
      <c r="H496" s="568"/>
      <c r="I496" s="570" t="s">
        <v>9621</v>
      </c>
      <c r="J496" s="568" t="s">
        <v>8202</v>
      </c>
      <c r="K496" s="571" t="s">
        <v>8401</v>
      </c>
      <c r="L496" s="568" t="s">
        <v>9084</v>
      </c>
      <c r="M496" s="572"/>
      <c r="N496" s="570" t="s">
        <v>8409</v>
      </c>
      <c r="O496" s="303" t="str">
        <f>IF(AllC3_Data[[#This Row],[Door/Yard Number]]=3,"Yard","Door")</f>
        <v>Yard</v>
      </c>
      <c r="P496" s="33">
        <f t="shared" si="14"/>
        <v>4.9000000000814907</v>
      </c>
      <c r="Q496" s="3" t="str">
        <f t="shared" si="15"/>
        <v>02/11/2022 09:06 AM</v>
      </c>
      <c r="R496" s="573" t="str">
        <f>IF(AND(AllC3_Data[[#This Row],[Workflow]]="Vendor Trailer",AllC3_Data[[#This Row],[OB Load Type]]="",AllC3_Data[[#This Row],[IB Load Type]]="",AllC3_Data[[#This Row],[Reusable Load Type]]=""),"Empty", HLOOKUP("*",AllC3_Data[[#This Row],[OB Load Type]:[Workflow]],1,FALSE))</f>
        <v>Empty</v>
      </c>
      <c r="S4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7" spans="1:21" x14ac:dyDescent="0.25">
      <c r="A497" s="567" t="s">
        <v>9622</v>
      </c>
      <c r="B497" s="568"/>
      <c r="C497" s="568"/>
      <c r="D497" s="569"/>
      <c r="E497" s="569" t="s">
        <v>1657</v>
      </c>
      <c r="F497" s="569">
        <v>3</v>
      </c>
      <c r="G497" s="568" t="s">
        <v>1667</v>
      </c>
      <c r="H497" s="568"/>
      <c r="I497" s="570" t="s">
        <v>8700</v>
      </c>
      <c r="J497" s="568" t="s">
        <v>8215</v>
      </c>
      <c r="K497" s="571" t="s">
        <v>8401</v>
      </c>
      <c r="L497" s="568" t="s">
        <v>9087</v>
      </c>
      <c r="M497" s="572"/>
      <c r="N497" s="570" t="s">
        <v>8409</v>
      </c>
      <c r="O497" s="303" t="str">
        <f>IF(AllC3_Data[[#This Row],[Door/Yard Number]]=3,"Yard","Door")</f>
        <v>Yard</v>
      </c>
      <c r="P497" s="33">
        <f t="shared" si="14"/>
        <v>4.7666666666627862</v>
      </c>
      <c r="Q497" s="3" t="str">
        <f t="shared" si="15"/>
        <v>02/11/2022 09:14 AM</v>
      </c>
      <c r="R497" s="573" t="str">
        <f>IF(AND(AllC3_Data[[#This Row],[Workflow]]="Vendor Trailer",AllC3_Data[[#This Row],[OB Load Type]]="",AllC3_Data[[#This Row],[IB Load Type]]="",AllC3_Data[[#This Row],[Reusable Load Type]]=""),"Empty", HLOOKUP("*",AllC3_Data[[#This Row],[OB Load Type]:[Workflow]],1,FALSE))</f>
        <v>Empty</v>
      </c>
      <c r="S4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8" spans="1:21" x14ac:dyDescent="0.25">
      <c r="A498" s="567" t="s">
        <v>9623</v>
      </c>
      <c r="B498" s="568"/>
      <c r="C498" s="568"/>
      <c r="D498" s="569" t="s">
        <v>237</v>
      </c>
      <c r="E498" s="569" t="s">
        <v>8430</v>
      </c>
      <c r="F498" s="569">
        <v>3</v>
      </c>
      <c r="G498" s="568" t="s">
        <v>1179</v>
      </c>
      <c r="H498" s="568"/>
      <c r="I498" s="570" t="s">
        <v>9624</v>
      </c>
      <c r="J498" s="568" t="s">
        <v>8205</v>
      </c>
      <c r="K498" s="571" t="s">
        <v>8401</v>
      </c>
      <c r="L498" s="568" t="s">
        <v>9087</v>
      </c>
      <c r="M498" s="572"/>
      <c r="N498" s="570" t="s">
        <v>8409</v>
      </c>
      <c r="O498" s="303" t="str">
        <f>IF(AllC3_Data[[#This Row],[Door/Yard Number]]=3,"Yard","Door")</f>
        <v>Yard</v>
      </c>
      <c r="P498" s="33">
        <f t="shared" si="14"/>
        <v>4.7333333333954215</v>
      </c>
      <c r="Q498" s="3" t="str">
        <f t="shared" si="15"/>
        <v>02/11/2022 09:16 AM</v>
      </c>
      <c r="R498" s="573" t="str">
        <f>IF(AND(AllC3_Data[[#This Row],[Workflow]]="Vendor Trailer",AllC3_Data[[#This Row],[OB Load Type]]="",AllC3_Data[[#This Row],[IB Load Type]]="",AllC3_Data[[#This Row],[Reusable Load Type]]=""),"Empty", HLOOKUP("*",AllC3_Data[[#This Row],[OB Load Type]:[Workflow]],1,FALSE))</f>
        <v>RPCB</v>
      </c>
      <c r="S4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99" spans="1:21" x14ac:dyDescent="0.25">
      <c r="A499" s="567" t="s">
        <v>9625</v>
      </c>
      <c r="B499" s="568"/>
      <c r="C499" s="568"/>
      <c r="D499" s="569" t="s">
        <v>492</v>
      </c>
      <c r="E499" s="569" t="s">
        <v>8430</v>
      </c>
      <c r="F499" s="569">
        <v>3</v>
      </c>
      <c r="G499" s="568" t="s">
        <v>1179</v>
      </c>
      <c r="H499" s="568"/>
      <c r="I499" s="570" t="s">
        <v>9626</v>
      </c>
      <c r="J499" s="568" t="s">
        <v>647</v>
      </c>
      <c r="K499" s="571" t="s">
        <v>8401</v>
      </c>
      <c r="L499" s="568" t="s">
        <v>8751</v>
      </c>
      <c r="M499" s="572" t="s">
        <v>9627</v>
      </c>
      <c r="N499" s="570" t="s">
        <v>8409</v>
      </c>
      <c r="O499" s="303" t="str">
        <f>IF(AllC3_Data[[#This Row],[Door/Yard Number]]=3,"Yard","Door")</f>
        <v>Yard</v>
      </c>
      <c r="P499" s="33">
        <f t="shared" si="14"/>
        <v>4.6333333334187046</v>
      </c>
      <c r="Q499" s="3" t="str">
        <f t="shared" si="15"/>
        <v>02/11/2022 09:22 AM</v>
      </c>
      <c r="R499" s="573" t="str">
        <f>IF(AND(AllC3_Data[[#This Row],[Workflow]]="Vendor Trailer",AllC3_Data[[#This Row],[OB Load Type]]="",AllC3_Data[[#This Row],[IB Load Type]]="",AllC3_Data[[#This Row],[Reusable Load Type]]=""),"Empty", HLOOKUP("*",AllC3_Data[[#This Row],[OB Load Type]:[Workflow]],1,FALSE))</f>
        <v>RMCP</v>
      </c>
      <c r="S4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0" spans="1:21" x14ac:dyDescent="0.25">
      <c r="A500" s="567" t="s">
        <v>9628</v>
      </c>
      <c r="B500" s="568"/>
      <c r="C500" s="568"/>
      <c r="D500" s="569"/>
      <c r="E500" s="569" t="s">
        <v>1657</v>
      </c>
      <c r="F500" s="569">
        <v>3</v>
      </c>
      <c r="G500" s="568" t="s">
        <v>1179</v>
      </c>
      <c r="H500" s="568"/>
      <c r="I500" s="570" t="s">
        <v>9629</v>
      </c>
      <c r="J500" s="568" t="s">
        <v>8205</v>
      </c>
      <c r="K500" s="571" t="s">
        <v>8401</v>
      </c>
      <c r="L500" s="568" t="s">
        <v>9103</v>
      </c>
      <c r="M500" s="572"/>
      <c r="N500" s="570" t="s">
        <v>8409</v>
      </c>
      <c r="O500" s="303" t="str">
        <f>IF(AllC3_Data[[#This Row],[Door/Yard Number]]=3,"Yard","Door")</f>
        <v>Yard</v>
      </c>
      <c r="P500" s="33">
        <f t="shared" si="14"/>
        <v>4.6166666666977108</v>
      </c>
      <c r="Q500" s="3" t="str">
        <f t="shared" si="15"/>
        <v>02/11/2022 09:23 AM</v>
      </c>
      <c r="R500" s="573" t="str">
        <f>IF(AND(AllC3_Data[[#This Row],[Workflow]]="Vendor Trailer",AllC3_Data[[#This Row],[OB Load Type]]="",AllC3_Data[[#This Row],[IB Load Type]]="",AllC3_Data[[#This Row],[Reusable Load Type]]=""),"Empty", HLOOKUP("*",AllC3_Data[[#This Row],[OB Load Type]:[Workflow]],1,FALSE))</f>
        <v>Empty</v>
      </c>
      <c r="S5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1" spans="1:21" x14ac:dyDescent="0.25">
      <c r="A501" s="567" t="s">
        <v>9630</v>
      </c>
      <c r="B501" s="568"/>
      <c r="C501" s="568"/>
      <c r="D501" s="569" t="s">
        <v>239</v>
      </c>
      <c r="E501" s="569" t="s">
        <v>8430</v>
      </c>
      <c r="F501" s="569">
        <v>3</v>
      </c>
      <c r="G501" s="568" t="s">
        <v>1179</v>
      </c>
      <c r="H501" s="568"/>
      <c r="I501" s="570" t="s">
        <v>9631</v>
      </c>
      <c r="J501" s="568" t="s">
        <v>8205</v>
      </c>
      <c r="K501" s="571" t="s">
        <v>8401</v>
      </c>
      <c r="L501" s="568" t="s">
        <v>9103</v>
      </c>
      <c r="M501" s="572"/>
      <c r="N501" s="570" t="s">
        <v>8409</v>
      </c>
      <c r="O501" s="303" t="str">
        <f>IF(AllC3_Data[[#This Row],[Door/Yard Number]]=3,"Yard","Door")</f>
        <v>Yard</v>
      </c>
      <c r="P501" s="33">
        <f t="shared" si="14"/>
        <v>4.5833333334303461</v>
      </c>
      <c r="Q501" s="3" t="str">
        <f t="shared" si="15"/>
        <v>02/11/2022 09:25 AM</v>
      </c>
      <c r="R501" s="573" t="str">
        <f>IF(AND(AllC3_Data[[#This Row],[Workflow]]="Vendor Trailer",AllC3_Data[[#This Row],[OB Load Type]]="",AllC3_Data[[#This Row],[IB Load Type]]="",AllC3_Data[[#This Row],[Reusable Load Type]]=""),"Empty", HLOOKUP("*",AllC3_Data[[#This Row],[OB Load Type]:[Workflow]],1,FALSE))</f>
        <v>RRPC</v>
      </c>
      <c r="S5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2" spans="1:21" x14ac:dyDescent="0.25">
      <c r="A502" s="567" t="s">
        <v>9632</v>
      </c>
      <c r="B502" s="568"/>
      <c r="C502" s="568"/>
      <c r="D502" s="569" t="s">
        <v>496</v>
      </c>
      <c r="E502" s="569" t="s">
        <v>1660</v>
      </c>
      <c r="F502" s="569">
        <v>3</v>
      </c>
      <c r="G502" s="568" t="s">
        <v>1179</v>
      </c>
      <c r="H502" s="568"/>
      <c r="I502" s="570" t="s">
        <v>9633</v>
      </c>
      <c r="J502" s="568" t="s">
        <v>8205</v>
      </c>
      <c r="K502" s="571" t="s">
        <v>8401</v>
      </c>
      <c r="L502" s="568" t="s">
        <v>9103</v>
      </c>
      <c r="M502" s="572"/>
      <c r="N502" s="570" t="s">
        <v>8409</v>
      </c>
      <c r="O502" s="303" t="str">
        <f>IF(AllC3_Data[[#This Row],[Door/Yard Number]]=3,"Yard","Door")</f>
        <v>Yard</v>
      </c>
      <c r="P502" s="33">
        <f t="shared" si="14"/>
        <v>4.4000000000232831</v>
      </c>
      <c r="Q502" s="3" t="str">
        <f t="shared" si="15"/>
        <v>02/11/2022 09:36 AM</v>
      </c>
      <c r="R502" s="573" t="str">
        <f>IF(AND(AllC3_Data[[#This Row],[Workflow]]="Vendor Trailer",AllC3_Data[[#This Row],[OB Load Type]]="",AllC3_Data[[#This Row],[IB Load Type]]="",AllC3_Data[[#This Row],[Reusable Load Type]]=""),"Empty", HLOOKUP("*",AllC3_Data[[#This Row],[OB Load Type]:[Workflow]],1,FALSE))</f>
        <v>RSAL</v>
      </c>
      <c r="S5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3" spans="1:21" x14ac:dyDescent="0.25">
      <c r="A503" s="567" t="s">
        <v>9634</v>
      </c>
      <c r="B503" s="568"/>
      <c r="C503" s="568"/>
      <c r="D503" s="569" t="s">
        <v>496</v>
      </c>
      <c r="E503" s="569" t="s">
        <v>1660</v>
      </c>
      <c r="F503" s="569">
        <v>3</v>
      </c>
      <c r="G503" s="568" t="s">
        <v>1179</v>
      </c>
      <c r="H503" s="568"/>
      <c r="I503" s="570" t="s">
        <v>9635</v>
      </c>
      <c r="J503" s="568" t="s">
        <v>8205</v>
      </c>
      <c r="K503" s="571" t="s">
        <v>8401</v>
      </c>
      <c r="L503" s="568" t="s">
        <v>9103</v>
      </c>
      <c r="M503" s="572"/>
      <c r="N503" s="570" t="s">
        <v>8409</v>
      </c>
      <c r="O503" s="303" t="str">
        <f>IF(AllC3_Data[[#This Row],[Door/Yard Number]]=3,"Yard","Door")</f>
        <v>Yard</v>
      </c>
      <c r="P503" s="33">
        <f t="shared" si="14"/>
        <v>4.3500000000349246</v>
      </c>
      <c r="Q503" s="3" t="str">
        <f t="shared" si="15"/>
        <v>02/11/2022 09:39 AM</v>
      </c>
      <c r="R503" s="573" t="str">
        <f>IF(AND(AllC3_Data[[#This Row],[Workflow]]="Vendor Trailer",AllC3_Data[[#This Row],[OB Load Type]]="",AllC3_Data[[#This Row],[IB Load Type]]="",AllC3_Data[[#This Row],[Reusable Load Type]]=""),"Empty", HLOOKUP("*",AllC3_Data[[#This Row],[OB Load Type]:[Workflow]],1,FALSE))</f>
        <v>RSAL</v>
      </c>
      <c r="S5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4" spans="1:21" x14ac:dyDescent="0.25">
      <c r="A504" s="567" t="s">
        <v>9636</v>
      </c>
      <c r="B504" s="568"/>
      <c r="C504" s="568"/>
      <c r="D504" s="569" t="s">
        <v>239</v>
      </c>
      <c r="E504" s="569" t="s">
        <v>8430</v>
      </c>
      <c r="F504" s="569">
        <v>3</v>
      </c>
      <c r="G504" s="568" t="s">
        <v>1179</v>
      </c>
      <c r="H504" s="568"/>
      <c r="I504" s="570" t="s">
        <v>9637</v>
      </c>
      <c r="J504" s="568" t="s">
        <v>8204</v>
      </c>
      <c r="K504" s="571" t="s">
        <v>8401</v>
      </c>
      <c r="L504" s="568" t="s">
        <v>9087</v>
      </c>
      <c r="M504" s="572" t="s">
        <v>9638</v>
      </c>
      <c r="N504" s="570" t="s">
        <v>8409</v>
      </c>
      <c r="O504" s="303" t="str">
        <f>IF(AllC3_Data[[#This Row],[Door/Yard Number]]=3,"Yard","Door")</f>
        <v>Yard</v>
      </c>
      <c r="P504" s="33">
        <f t="shared" si="14"/>
        <v>4.1833333333488554</v>
      </c>
      <c r="Q504" s="3" t="str">
        <f t="shared" si="15"/>
        <v>02/11/2022 09:49 AM</v>
      </c>
      <c r="R504" s="573" t="str">
        <f>IF(AND(AllC3_Data[[#This Row],[Workflow]]="Vendor Trailer",AllC3_Data[[#This Row],[OB Load Type]]="",AllC3_Data[[#This Row],[IB Load Type]]="",AllC3_Data[[#This Row],[Reusable Load Type]]=""),"Empty", HLOOKUP("*",AllC3_Data[[#This Row],[OB Load Type]:[Workflow]],1,FALSE))</f>
        <v>RRPC</v>
      </c>
      <c r="S5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5" spans="1:21" x14ac:dyDescent="0.25">
      <c r="A505" s="567" t="s">
        <v>9639</v>
      </c>
      <c r="B505" s="568"/>
      <c r="C505" s="568"/>
      <c r="D505" s="569"/>
      <c r="E505" s="569" t="s">
        <v>8461</v>
      </c>
      <c r="F505" s="569">
        <v>3</v>
      </c>
      <c r="G505" s="568" t="s">
        <v>9151</v>
      </c>
      <c r="H505" s="568"/>
      <c r="I505" s="570" t="s">
        <v>9640</v>
      </c>
      <c r="J505" s="568" t="s">
        <v>8202</v>
      </c>
      <c r="K505" s="571" t="s">
        <v>8401</v>
      </c>
      <c r="L505" s="568" t="s">
        <v>9107</v>
      </c>
      <c r="M505" s="572"/>
      <c r="N505" s="570" t="s">
        <v>8409</v>
      </c>
      <c r="O505" s="303" t="str">
        <f>IF(AllC3_Data[[#This Row],[Door/Yard Number]]=3,"Yard","Door")</f>
        <v>Yard</v>
      </c>
      <c r="P505" s="33">
        <f t="shared" si="14"/>
        <v>4.0500000001047738</v>
      </c>
      <c r="Q505" s="3" t="str">
        <f t="shared" si="15"/>
        <v>02/11/2022 09:57 AM</v>
      </c>
      <c r="R505" s="573" t="str">
        <f>IF(AND(AllC3_Data[[#This Row],[Workflow]]="Vendor Trailer",AllC3_Data[[#This Row],[OB Load Type]]="",AllC3_Data[[#This Row],[IB Load Type]]="",AllC3_Data[[#This Row],[Reusable Load Type]]=""),"Empty", HLOOKUP("*",AllC3_Data[[#This Row],[OB Load Type]:[Workflow]],1,FALSE))</f>
        <v>Empty</v>
      </c>
      <c r="S5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6" spans="1:21" x14ac:dyDescent="0.25">
      <c r="A506" s="567" t="s">
        <v>9641</v>
      </c>
      <c r="B506" s="568"/>
      <c r="C506" s="568"/>
      <c r="D506" s="569" t="s">
        <v>496</v>
      </c>
      <c r="E506" s="569" t="s">
        <v>1660</v>
      </c>
      <c r="F506" s="569">
        <v>3</v>
      </c>
      <c r="G506" s="568" t="s">
        <v>1179</v>
      </c>
      <c r="H506" s="568"/>
      <c r="I506" s="570" t="s">
        <v>9025</v>
      </c>
      <c r="J506" s="568" t="s">
        <v>8210</v>
      </c>
      <c r="K506" s="571" t="s">
        <v>8401</v>
      </c>
      <c r="L506" s="568" t="s">
        <v>9107</v>
      </c>
      <c r="M506" s="572" t="s">
        <v>9642</v>
      </c>
      <c r="N506" s="570" t="s">
        <v>8409</v>
      </c>
      <c r="O506" s="303" t="str">
        <f>IF(AllC3_Data[[#This Row],[Door/Yard Number]]=3,"Yard","Door")</f>
        <v>Yard</v>
      </c>
      <c r="P506" s="33">
        <f t="shared" si="14"/>
        <v>4.03333333338378</v>
      </c>
      <c r="Q506" s="3" t="str">
        <f t="shared" si="15"/>
        <v>02/11/2022 09:58 AM</v>
      </c>
      <c r="R506" s="573" t="str">
        <f>IF(AND(AllC3_Data[[#This Row],[Workflow]]="Vendor Trailer",AllC3_Data[[#This Row],[OB Load Type]]="",AllC3_Data[[#This Row],[IB Load Type]]="",AllC3_Data[[#This Row],[Reusable Load Type]]=""),"Empty", HLOOKUP("*",AllC3_Data[[#This Row],[OB Load Type]:[Workflow]],1,FALSE))</f>
        <v>RSAL</v>
      </c>
      <c r="S5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7" spans="1:21" x14ac:dyDescent="0.25">
      <c r="A507" s="567" t="s">
        <v>9643</v>
      </c>
      <c r="B507" s="568"/>
      <c r="C507" s="568"/>
      <c r="D507" s="569"/>
      <c r="E507" s="569" t="s">
        <v>8461</v>
      </c>
      <c r="F507" s="569">
        <v>3</v>
      </c>
      <c r="G507" s="568" t="s">
        <v>1096</v>
      </c>
      <c r="H507" s="568"/>
      <c r="I507" s="570" t="s">
        <v>9644</v>
      </c>
      <c r="J507" s="568" t="s">
        <v>8202</v>
      </c>
      <c r="K507" s="571" t="s">
        <v>8401</v>
      </c>
      <c r="L507" s="568" t="s">
        <v>9107</v>
      </c>
      <c r="M507" s="572"/>
      <c r="N507" s="570" t="s">
        <v>8409</v>
      </c>
      <c r="O507" s="303" t="str">
        <f>IF(AllC3_Data[[#This Row],[Door/Yard Number]]=3,"Yard","Door")</f>
        <v>Yard</v>
      </c>
      <c r="P507" s="33">
        <f t="shared" si="14"/>
        <v>4.0166666666627862</v>
      </c>
      <c r="Q507" s="3" t="str">
        <f t="shared" si="15"/>
        <v>02/11/2022 09:59 AM</v>
      </c>
      <c r="R507" s="573" t="str">
        <f>IF(AND(AllC3_Data[[#This Row],[Workflow]]="Vendor Trailer",AllC3_Data[[#This Row],[OB Load Type]]="",AllC3_Data[[#This Row],[IB Load Type]]="",AllC3_Data[[#This Row],[Reusable Load Type]]=""),"Empty", HLOOKUP("*",AllC3_Data[[#This Row],[OB Load Type]:[Workflow]],1,FALSE))</f>
        <v>Empty</v>
      </c>
      <c r="S5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5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8" spans="1:21" x14ac:dyDescent="0.25">
      <c r="A508" s="567" t="s">
        <v>9645</v>
      </c>
      <c r="B508" s="568"/>
      <c r="C508" s="568"/>
      <c r="D508" s="569"/>
      <c r="E508" s="569" t="s">
        <v>8461</v>
      </c>
      <c r="F508" s="569">
        <v>3</v>
      </c>
      <c r="G508" s="568" t="s">
        <v>9151</v>
      </c>
      <c r="H508" s="568"/>
      <c r="I508" s="570" t="s">
        <v>9646</v>
      </c>
      <c r="J508" s="568" t="s">
        <v>8202</v>
      </c>
      <c r="K508" s="571" t="s">
        <v>8401</v>
      </c>
      <c r="L508" s="568" t="s">
        <v>9107</v>
      </c>
      <c r="M508" s="572"/>
      <c r="N508" s="570" t="s">
        <v>8409</v>
      </c>
      <c r="O508" s="303" t="str">
        <f>IF(AllC3_Data[[#This Row],[Door/Yard Number]]=3,"Yard","Door")</f>
        <v>Yard</v>
      </c>
      <c r="P508" s="33">
        <f t="shared" si="14"/>
        <v>3.933333333407063</v>
      </c>
      <c r="Q508" s="3" t="str">
        <f t="shared" si="15"/>
        <v>02/11/2022 10:04 AM</v>
      </c>
      <c r="R508" s="573" t="str">
        <f>IF(AND(AllC3_Data[[#This Row],[Workflow]]="Vendor Trailer",AllC3_Data[[#This Row],[OB Load Type]]="",AllC3_Data[[#This Row],[IB Load Type]]="",AllC3_Data[[#This Row],[Reusable Load Type]]=""),"Empty", HLOOKUP("*",AllC3_Data[[#This Row],[OB Load Type]:[Workflow]],1,FALSE))</f>
        <v>Empty</v>
      </c>
      <c r="S5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09" spans="1:21" x14ac:dyDescent="0.25">
      <c r="A509" s="567" t="s">
        <v>9647</v>
      </c>
      <c r="B509" s="568" t="s">
        <v>171</v>
      </c>
      <c r="C509" s="568"/>
      <c r="D509" s="569"/>
      <c r="E509" s="569" t="s">
        <v>1659</v>
      </c>
      <c r="F509" s="569">
        <v>3</v>
      </c>
      <c r="G509" s="568" t="s">
        <v>1179</v>
      </c>
      <c r="H509" s="568"/>
      <c r="I509" s="570" t="s">
        <v>9648</v>
      </c>
      <c r="J509" s="568" t="s">
        <v>8210</v>
      </c>
      <c r="K509" s="571" t="s">
        <v>8401</v>
      </c>
      <c r="L509" s="568" t="s">
        <v>9103</v>
      </c>
      <c r="M509" s="572" t="s">
        <v>8532</v>
      </c>
      <c r="N509" s="570" t="s">
        <v>8409</v>
      </c>
      <c r="O509" s="303" t="str">
        <f>IF(AllC3_Data[[#This Row],[Door/Yard Number]]=3,"Yard","Door")</f>
        <v>Yard</v>
      </c>
      <c r="P509" s="33">
        <f t="shared" si="14"/>
        <v>3.6833333334652707</v>
      </c>
      <c r="Q509" s="3" t="str">
        <f t="shared" si="15"/>
        <v>02/11/2022 10:19 AM</v>
      </c>
      <c r="R509" s="573" t="str">
        <f>IF(AND(AllC3_Data[[#This Row],[Workflow]]="Vendor Trailer",AllC3_Data[[#This Row],[OB Load Type]]="",AllC3_Data[[#This Row],[IB Load Type]]="",AllC3_Data[[#This Row],[Reusable Load Type]]=""),"Empty", HLOOKUP("*",AllC3_Data[[#This Row],[OB Load Type]:[Workflow]],1,FALSE))</f>
        <v>OMCP</v>
      </c>
      <c r="S5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5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510" spans="1:21" x14ac:dyDescent="0.25">
      <c r="A510" s="567" t="s">
        <v>9649</v>
      </c>
      <c r="B510" s="568"/>
      <c r="C510" s="568"/>
      <c r="D510" s="569" t="s">
        <v>182</v>
      </c>
      <c r="E510" s="569" t="s">
        <v>8430</v>
      </c>
      <c r="F510" s="569">
        <v>3</v>
      </c>
      <c r="G510" s="568" t="s">
        <v>1179</v>
      </c>
      <c r="H510" s="568"/>
      <c r="I510" s="570" t="s">
        <v>8713</v>
      </c>
      <c r="J510" s="568" t="s">
        <v>8205</v>
      </c>
      <c r="K510" s="571" t="s">
        <v>8401</v>
      </c>
      <c r="L510" s="568" t="s">
        <v>9087</v>
      </c>
      <c r="M510" s="572"/>
      <c r="N510" s="570" t="s">
        <v>8409</v>
      </c>
      <c r="O510" s="303" t="str">
        <f>IF(AllC3_Data[[#This Row],[Door/Yard Number]]=3,"Yard","Door")</f>
        <v>Yard</v>
      </c>
      <c r="P510" s="33">
        <f t="shared" si="14"/>
        <v>3.3000000001047738</v>
      </c>
      <c r="Q510" s="3" t="str">
        <f t="shared" si="15"/>
        <v>02/11/2022 10:42 AM</v>
      </c>
      <c r="R510" s="573" t="str">
        <f>IF(AND(AllC3_Data[[#This Row],[Workflow]]="Vendor Trailer",AllC3_Data[[#This Row],[OB Load Type]]="",AllC3_Data[[#This Row],[IB Load Type]]="",AllC3_Data[[#This Row],[Reusable Load Type]]=""),"Empty", HLOOKUP("*",AllC3_Data[[#This Row],[OB Load Type]:[Workflow]],1,FALSE))</f>
        <v>PMIX</v>
      </c>
      <c r="S5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1" spans="1:21" x14ac:dyDescent="0.25">
      <c r="A511" s="567" t="s">
        <v>9650</v>
      </c>
      <c r="B511" s="568"/>
      <c r="C511" s="568"/>
      <c r="D511" s="569" t="s">
        <v>182</v>
      </c>
      <c r="E511" s="569" t="s">
        <v>8430</v>
      </c>
      <c r="F511" s="569">
        <v>3</v>
      </c>
      <c r="G511" s="568" t="s">
        <v>1179</v>
      </c>
      <c r="H511" s="568"/>
      <c r="I511" s="570" t="s">
        <v>9651</v>
      </c>
      <c r="J511" s="568" t="s">
        <v>8205</v>
      </c>
      <c r="K511" s="571" t="s">
        <v>8401</v>
      </c>
      <c r="L511" s="568" t="s">
        <v>9087</v>
      </c>
      <c r="M511" s="572"/>
      <c r="N511" s="570" t="s">
        <v>8409</v>
      </c>
      <c r="O511" s="303" t="str">
        <f>IF(AllC3_Data[[#This Row],[Door/Yard Number]]=3,"Yard","Door")</f>
        <v>Yard</v>
      </c>
      <c r="P511" s="33">
        <f t="shared" si="14"/>
        <v>3.2666666666627862</v>
      </c>
      <c r="Q511" s="3" t="str">
        <f t="shared" si="15"/>
        <v>02/11/2022 10:44 AM</v>
      </c>
      <c r="R511" s="573" t="str">
        <f>IF(AND(AllC3_Data[[#This Row],[Workflow]]="Vendor Trailer",AllC3_Data[[#This Row],[OB Load Type]]="",AllC3_Data[[#This Row],[IB Load Type]]="",AllC3_Data[[#This Row],[Reusable Load Type]]=""),"Empty", HLOOKUP("*",AllC3_Data[[#This Row],[OB Load Type]:[Workflow]],1,FALSE))</f>
        <v>PMIX</v>
      </c>
      <c r="S5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2" spans="1:21" x14ac:dyDescent="0.25">
      <c r="A512" s="567" t="s">
        <v>9652</v>
      </c>
      <c r="B512" s="568"/>
      <c r="C512" s="568"/>
      <c r="D512" s="569" t="s">
        <v>231</v>
      </c>
      <c r="E512" s="569" t="s">
        <v>8430</v>
      </c>
      <c r="F512" s="569">
        <v>3</v>
      </c>
      <c r="G512" s="568" t="s">
        <v>1179</v>
      </c>
      <c r="H512" s="568"/>
      <c r="I512" s="570" t="s">
        <v>9653</v>
      </c>
      <c r="J512" s="568" t="s">
        <v>8210</v>
      </c>
      <c r="K512" s="571" t="s">
        <v>8401</v>
      </c>
      <c r="L512" s="568" t="s">
        <v>9087</v>
      </c>
      <c r="M512" s="572" t="s">
        <v>9654</v>
      </c>
      <c r="N512" s="570" t="s">
        <v>8409</v>
      </c>
      <c r="O512" s="303" t="str">
        <f>IF(AllC3_Data[[#This Row],[Door/Yard Number]]=3,"Yard","Door")</f>
        <v>Yard</v>
      </c>
      <c r="P512" s="33">
        <f t="shared" si="14"/>
        <v>3.1333333334187046</v>
      </c>
      <c r="Q512" s="3" t="str">
        <f t="shared" si="15"/>
        <v>02/11/2022 10:52 AM</v>
      </c>
      <c r="R512" s="573" t="str">
        <f>IF(AND(AllC3_Data[[#This Row],[Workflow]]="Vendor Trailer",AllC3_Data[[#This Row],[OB Load Type]]="",AllC3_Data[[#This Row],[IB Load Type]]="",AllC3_Data[[#This Row],[Reusable Load Type]]=""),"Empty", HLOOKUP("*",AllC3_Data[[#This Row],[OB Load Type]:[Workflow]],1,FALSE))</f>
        <v>RMTO</v>
      </c>
      <c r="S5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3" spans="1:21" x14ac:dyDescent="0.25">
      <c r="A513" s="567" t="s">
        <v>9655</v>
      </c>
      <c r="B513" s="568"/>
      <c r="C513" s="568"/>
      <c r="D513" s="569" t="s">
        <v>239</v>
      </c>
      <c r="E513" s="569" t="s">
        <v>8430</v>
      </c>
      <c r="F513" s="569">
        <v>3</v>
      </c>
      <c r="G513" s="568" t="s">
        <v>1568</v>
      </c>
      <c r="H513" s="568"/>
      <c r="I513" s="570" t="s">
        <v>9656</v>
      </c>
      <c r="J513" s="568" t="s">
        <v>8212</v>
      </c>
      <c r="K513" s="571" t="s">
        <v>8401</v>
      </c>
      <c r="L513" s="568" t="s">
        <v>9087</v>
      </c>
      <c r="M513" s="572" t="s">
        <v>9657</v>
      </c>
      <c r="N513" s="570" t="s">
        <v>8409</v>
      </c>
      <c r="O513" s="303" t="str">
        <f>IF(AllC3_Data[[#This Row],[Door/Yard Number]]=3,"Yard","Door")</f>
        <v>Yard</v>
      </c>
      <c r="P513" s="33">
        <f t="shared" si="14"/>
        <v>2.9000000000232831</v>
      </c>
      <c r="Q513" s="3" t="str">
        <f t="shared" si="15"/>
        <v>02/11/2022 11:06 AM</v>
      </c>
      <c r="R513" s="573" t="str">
        <f>IF(AND(AllC3_Data[[#This Row],[Workflow]]="Vendor Trailer",AllC3_Data[[#This Row],[OB Load Type]]="",AllC3_Data[[#This Row],[IB Load Type]]="",AllC3_Data[[#This Row],[Reusable Load Type]]=""),"Empty", HLOOKUP("*",AllC3_Data[[#This Row],[OB Load Type]:[Workflow]],1,FALSE))</f>
        <v>RRPC</v>
      </c>
      <c r="S5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4" spans="1:21" x14ac:dyDescent="0.25">
      <c r="A514" s="567" t="s">
        <v>9658</v>
      </c>
      <c r="B514" s="568"/>
      <c r="C514" s="568"/>
      <c r="D514" s="569"/>
      <c r="E514" s="569" t="s">
        <v>8461</v>
      </c>
      <c r="F514" s="569">
        <v>3</v>
      </c>
      <c r="G514" s="568" t="s">
        <v>9296</v>
      </c>
      <c r="H514" s="568"/>
      <c r="I514" s="570" t="s">
        <v>9659</v>
      </c>
      <c r="J514" s="568" t="s">
        <v>8202</v>
      </c>
      <c r="K514" s="571" t="s">
        <v>8401</v>
      </c>
      <c r="L514" s="568" t="s">
        <v>9107</v>
      </c>
      <c r="M514" s="572"/>
      <c r="N514" s="570" t="s">
        <v>8409</v>
      </c>
      <c r="O514" s="303" t="str">
        <f>IF(AllC3_Data[[#This Row],[Door/Yard Number]]=3,"Yard","Door")</f>
        <v>Yard</v>
      </c>
      <c r="P514" s="33">
        <f t="shared" si="14"/>
        <v>2.8166666667675599</v>
      </c>
      <c r="Q514" s="3" t="str">
        <f t="shared" si="15"/>
        <v>02/11/2022 11:11 AM</v>
      </c>
      <c r="R514" s="573" t="str">
        <f>IF(AND(AllC3_Data[[#This Row],[Workflow]]="Vendor Trailer",AllC3_Data[[#This Row],[OB Load Type]]="",AllC3_Data[[#This Row],[IB Load Type]]="",AllC3_Data[[#This Row],[Reusable Load Type]]=""),"Empty", HLOOKUP("*",AllC3_Data[[#This Row],[OB Load Type]:[Workflow]],1,FALSE))</f>
        <v>Empty</v>
      </c>
      <c r="S5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5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5" spans="1:21" x14ac:dyDescent="0.25">
      <c r="A515" s="567" t="s">
        <v>9660</v>
      </c>
      <c r="B515" s="568"/>
      <c r="C515" s="568"/>
      <c r="D515" s="569"/>
      <c r="E515" s="569" t="s">
        <v>8461</v>
      </c>
      <c r="F515" s="569">
        <v>3</v>
      </c>
      <c r="G515" s="568" t="s">
        <v>9296</v>
      </c>
      <c r="H515" s="568"/>
      <c r="I515" s="570" t="s">
        <v>9661</v>
      </c>
      <c r="J515" s="568" t="s">
        <v>8202</v>
      </c>
      <c r="K515" s="571" t="s">
        <v>8401</v>
      </c>
      <c r="L515" s="568" t="s">
        <v>9107</v>
      </c>
      <c r="M515" s="572"/>
      <c r="N515" s="570" t="s">
        <v>8409</v>
      </c>
      <c r="O515" s="303" t="str">
        <f>IF(AllC3_Data[[#This Row],[Door/Yard Number]]=3,"Yard","Door")</f>
        <v>Yard</v>
      </c>
      <c r="P515" s="33">
        <f t="shared" si="14"/>
        <v>2.7666666667792015</v>
      </c>
      <c r="Q515" s="3" t="str">
        <f t="shared" si="15"/>
        <v>02/11/2022 11:14 AM</v>
      </c>
      <c r="R515" s="573" t="str">
        <f>IF(AND(AllC3_Data[[#This Row],[Workflow]]="Vendor Trailer",AllC3_Data[[#This Row],[OB Load Type]]="",AllC3_Data[[#This Row],[IB Load Type]]="",AllC3_Data[[#This Row],[Reusable Load Type]]=""),"Empty", HLOOKUP("*",AllC3_Data[[#This Row],[OB Load Type]:[Workflow]],1,FALSE))</f>
        <v>Empty</v>
      </c>
      <c r="S5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5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6" spans="1:21" x14ac:dyDescent="0.25">
      <c r="A516" s="567" t="s">
        <v>9662</v>
      </c>
      <c r="B516" s="568"/>
      <c r="C516" s="568"/>
      <c r="D516" s="569" t="s">
        <v>331</v>
      </c>
      <c r="E516" s="569" t="s">
        <v>8430</v>
      </c>
      <c r="F516" s="569">
        <v>3</v>
      </c>
      <c r="G516" s="568" t="s">
        <v>1667</v>
      </c>
      <c r="H516" s="568"/>
      <c r="I516" s="570" t="s">
        <v>9661</v>
      </c>
      <c r="J516" s="568" t="s">
        <v>8213</v>
      </c>
      <c r="K516" s="571" t="s">
        <v>8401</v>
      </c>
      <c r="L516" s="568" t="s">
        <v>9087</v>
      </c>
      <c r="M516" s="572"/>
      <c r="N516" s="570" t="s">
        <v>8409</v>
      </c>
      <c r="O516" s="303" t="str">
        <f>IF(AllC3_Data[[#This Row],[Door/Yard Number]]=3,"Yard","Door")</f>
        <v>Yard</v>
      </c>
      <c r="P516" s="33">
        <f t="shared" si="14"/>
        <v>2.7666666667792015</v>
      </c>
      <c r="Q516" s="3" t="str">
        <f t="shared" si="15"/>
        <v>02/11/2022 11:14 AM</v>
      </c>
      <c r="R516" s="573" t="str">
        <f>IF(AND(AllC3_Data[[#This Row],[Workflow]]="Vendor Trailer",AllC3_Data[[#This Row],[OB Load Type]]="",AllC3_Data[[#This Row],[IB Load Type]]="",AllC3_Data[[#This Row],[Reusable Load Type]]=""),"Empty", HLOOKUP("*",AllC3_Data[[#This Row],[OB Load Type]:[Workflow]],1,FALSE))</f>
        <v>AUCT</v>
      </c>
      <c r="S5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7" spans="1:21" x14ac:dyDescent="0.25">
      <c r="A517" s="567" t="s">
        <v>9663</v>
      </c>
      <c r="B517" s="568"/>
      <c r="C517" s="568"/>
      <c r="D517" s="569" t="s">
        <v>492</v>
      </c>
      <c r="E517" s="569" t="s">
        <v>8430</v>
      </c>
      <c r="F517" s="569">
        <v>3</v>
      </c>
      <c r="G517" s="568" t="s">
        <v>1179</v>
      </c>
      <c r="H517" s="568"/>
      <c r="I517" s="570" t="s">
        <v>9664</v>
      </c>
      <c r="J517" s="568" t="s">
        <v>647</v>
      </c>
      <c r="K517" s="571" t="s">
        <v>8401</v>
      </c>
      <c r="L517" s="568" t="s">
        <v>9087</v>
      </c>
      <c r="M517" s="572" t="s">
        <v>9665</v>
      </c>
      <c r="N517" s="570" t="s">
        <v>8409</v>
      </c>
      <c r="O517" s="303" t="str">
        <f>IF(AllC3_Data[[#This Row],[Door/Yard Number]]=3,"Yard","Door")</f>
        <v>Yard</v>
      </c>
      <c r="P517" s="33">
        <f t="shared" si="14"/>
        <v>2.5666666666511446</v>
      </c>
      <c r="Q517" s="3" t="str">
        <f t="shared" si="15"/>
        <v>02/11/2022 11:26 AM</v>
      </c>
      <c r="R517" s="573" t="str">
        <f>IF(AND(AllC3_Data[[#This Row],[Workflow]]="Vendor Trailer",AllC3_Data[[#This Row],[OB Load Type]]="",AllC3_Data[[#This Row],[IB Load Type]]="",AllC3_Data[[#This Row],[Reusable Load Type]]=""),"Empty", HLOOKUP("*",AllC3_Data[[#This Row],[OB Load Type]:[Workflow]],1,FALSE))</f>
        <v>RMCP</v>
      </c>
      <c r="S5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8" spans="1:21" x14ac:dyDescent="0.25">
      <c r="A518" s="567" t="s">
        <v>9666</v>
      </c>
      <c r="B518" s="568"/>
      <c r="C518" s="568"/>
      <c r="D518" s="569" t="s">
        <v>490</v>
      </c>
      <c r="E518" s="569" t="s">
        <v>8430</v>
      </c>
      <c r="F518" s="569">
        <v>3</v>
      </c>
      <c r="G518" s="568" t="s">
        <v>1096</v>
      </c>
      <c r="H518" s="568"/>
      <c r="I518" s="570" t="s">
        <v>9667</v>
      </c>
      <c r="J518" s="568" t="s">
        <v>8202</v>
      </c>
      <c r="K518" s="571" t="s">
        <v>8401</v>
      </c>
      <c r="L518" s="568" t="s">
        <v>9107</v>
      </c>
      <c r="M518" s="572"/>
      <c r="N518" s="570" t="s">
        <v>8409</v>
      </c>
      <c r="O518" s="303" t="str">
        <f>IF(AllC3_Data[[#This Row],[Door/Yard Number]]=3,"Yard","Door")</f>
        <v>Yard</v>
      </c>
      <c r="P518" s="33">
        <f t="shared" si="14"/>
        <v>0.79999999998835847</v>
      </c>
      <c r="Q518" s="3" t="str">
        <f t="shared" si="15"/>
        <v>02/11/2022 01:12 PM</v>
      </c>
      <c r="R518" s="573" t="str">
        <f>IF(AND(AllC3_Data[[#This Row],[Workflow]]="Vendor Trailer",AllC3_Data[[#This Row],[OB Load Type]]="",AllC3_Data[[#This Row],[IB Load Type]]="",AllC3_Data[[#This Row],[Reusable Load Type]]=""),"Empty", HLOOKUP("*",AllC3_Data[[#This Row],[OB Load Type]:[Workflow]],1,FALSE))</f>
        <v>RLBL</v>
      </c>
      <c r="S5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5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19" spans="1:21" x14ac:dyDescent="0.25">
      <c r="A519" s="567" t="s">
        <v>9668</v>
      </c>
      <c r="B519" s="568" t="s">
        <v>465</v>
      </c>
      <c r="C519" s="568"/>
      <c r="D519" s="569"/>
      <c r="E519" s="569" t="s">
        <v>1659</v>
      </c>
      <c r="F519" s="569">
        <v>3</v>
      </c>
      <c r="G519" s="568" t="s">
        <v>1179</v>
      </c>
      <c r="H519" s="568"/>
      <c r="I519" s="570" t="s">
        <v>9669</v>
      </c>
      <c r="J519" s="568" t="s">
        <v>8207</v>
      </c>
      <c r="K519" s="571" t="s">
        <v>8401</v>
      </c>
      <c r="L519" s="568" t="s">
        <v>6001</v>
      </c>
      <c r="M519" s="572"/>
      <c r="N519" s="570" t="s">
        <v>8409</v>
      </c>
      <c r="O519" s="303" t="str">
        <f>IF(AllC3_Data[[#This Row],[Door/Yard Number]]=3,"Yard","Door")</f>
        <v>Yard</v>
      </c>
      <c r="P519" s="33">
        <f t="shared" si="14"/>
        <v>4645.6166666666977</v>
      </c>
      <c r="Q519" s="3" t="str">
        <f t="shared" si="15"/>
        <v>08/02/2021 12:23 AM</v>
      </c>
      <c r="R519" s="573" t="str">
        <f>IF(AND(AllC3_Data[[#This Row],[Workflow]]="Vendor Trailer",AllC3_Data[[#This Row],[OB Load Type]]="",AllC3_Data[[#This Row],[IB Load Type]]="",AllC3_Data[[#This Row],[Reusable Load Type]]=""),"Empty", HLOOKUP("*",AllC3_Data[[#This Row],[OB Load Type]:[Workflow]],1,FALSE))</f>
        <v>OPDI</v>
      </c>
      <c r="S5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0" spans="1:21" x14ac:dyDescent="0.25">
      <c r="A520" s="567" t="s">
        <v>9670</v>
      </c>
      <c r="B520" s="568" t="s">
        <v>465</v>
      </c>
      <c r="C520" s="568"/>
      <c r="D520" s="569"/>
      <c r="E520" s="569" t="s">
        <v>1659</v>
      </c>
      <c r="F520" s="569">
        <v>3</v>
      </c>
      <c r="G520" s="568" t="s">
        <v>1179</v>
      </c>
      <c r="H520" s="568"/>
      <c r="I520" s="570" t="s">
        <v>9671</v>
      </c>
      <c r="J520" s="568" t="s">
        <v>8210</v>
      </c>
      <c r="K520" s="571" t="s">
        <v>8401</v>
      </c>
      <c r="L520" s="568" t="s">
        <v>9672</v>
      </c>
      <c r="M520" s="572"/>
      <c r="N520" s="570" t="s">
        <v>8409</v>
      </c>
      <c r="O520" s="303" t="str">
        <f>IF(AllC3_Data[[#This Row],[Door/Yard Number]]=3,"Yard","Door")</f>
        <v>Yard</v>
      </c>
      <c r="P520" s="33">
        <f t="shared" si="14"/>
        <v>4644.783333333442</v>
      </c>
      <c r="Q520" s="3" t="str">
        <f t="shared" si="15"/>
        <v>08/02/2021 01:13 AM</v>
      </c>
      <c r="R520" s="573" t="str">
        <f>IF(AND(AllC3_Data[[#This Row],[Workflow]]="Vendor Trailer",AllC3_Data[[#This Row],[OB Load Type]]="",AllC3_Data[[#This Row],[IB Load Type]]="",AllC3_Data[[#This Row],[Reusable Load Type]]=""),"Empty", HLOOKUP("*",AllC3_Data[[#This Row],[OB Load Type]:[Workflow]],1,FALSE))</f>
        <v>OPDI</v>
      </c>
      <c r="S5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1" spans="1:21" x14ac:dyDescent="0.25">
      <c r="A521" s="567" t="s">
        <v>9673</v>
      </c>
      <c r="B521" s="568"/>
      <c r="C521" s="568"/>
      <c r="D521" s="569"/>
      <c r="E521" s="569" t="s">
        <v>1562</v>
      </c>
      <c r="F521" s="569">
        <v>3</v>
      </c>
      <c r="G521" s="568" t="s">
        <v>1179</v>
      </c>
      <c r="H521" s="568"/>
      <c r="I521" s="570" t="s">
        <v>9674</v>
      </c>
      <c r="J521" s="568" t="s">
        <v>8210</v>
      </c>
      <c r="K521" s="571" t="s">
        <v>8589</v>
      </c>
      <c r="L521" s="568" t="s">
        <v>9675</v>
      </c>
      <c r="M521" s="572"/>
      <c r="N521" s="570" t="s">
        <v>8409</v>
      </c>
      <c r="O521" s="303" t="str">
        <f>IF(AllC3_Data[[#This Row],[Door/Yard Number]]=3,"Yard","Door")</f>
        <v>Yard</v>
      </c>
      <c r="P521" s="33">
        <f t="shared" ref="P521:P584" si="16">($A$1-Q521)*24</f>
        <v>4641.2500000001164</v>
      </c>
      <c r="Q521" s="3" t="str">
        <f t="shared" ref="Q521:Q584" si="17">IF(I521&gt;M521,I521,IF(I521&lt;M521,M521,IF(I521=M521,I521)))</f>
        <v>08/02/2021 04:45 AM</v>
      </c>
      <c r="R521" s="573" t="str">
        <f>IF(AND(AllC3_Data[[#This Row],[Workflow]]="Vendor Trailer",AllC3_Data[[#This Row],[OB Load Type]]="",AllC3_Data[[#This Row],[IB Load Type]]="",AllC3_Data[[#This Row],[Reusable Load Type]]=""),"Empty", HLOOKUP("*",AllC3_Data[[#This Row],[OB Load Type]:[Workflow]],1,FALSE))</f>
        <v>Unknown</v>
      </c>
      <c r="S5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2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22" spans="1:21" x14ac:dyDescent="0.25">
      <c r="A522" s="567" t="s">
        <v>9676</v>
      </c>
      <c r="B522" s="568"/>
      <c r="C522" s="568"/>
      <c r="D522" s="569" t="s">
        <v>422</v>
      </c>
      <c r="E522" s="569" t="s">
        <v>8430</v>
      </c>
      <c r="F522" s="569">
        <v>3</v>
      </c>
      <c r="G522" s="568" t="s">
        <v>1568</v>
      </c>
      <c r="H522" s="568"/>
      <c r="I522" s="570" t="s">
        <v>9677</v>
      </c>
      <c r="J522" s="568" t="s">
        <v>8210</v>
      </c>
      <c r="K522" s="571" t="s">
        <v>8401</v>
      </c>
      <c r="L522" s="568" t="s">
        <v>9678</v>
      </c>
      <c r="M522" s="572"/>
      <c r="N522" s="570" t="s">
        <v>8409</v>
      </c>
      <c r="O522" s="303" t="str">
        <f>IF(AllC3_Data[[#This Row],[Door/Yard Number]]=3,"Yard","Door")</f>
        <v>Yard</v>
      </c>
      <c r="P522" s="33">
        <f t="shared" si="16"/>
        <v>4641.2166666666744</v>
      </c>
      <c r="Q522" s="3" t="str">
        <f t="shared" si="17"/>
        <v>08/02/2021 04:47 AM</v>
      </c>
      <c r="R522" s="573" t="str">
        <f>IF(AND(AllC3_Data[[#This Row],[Workflow]]="Vendor Trailer",AllC3_Data[[#This Row],[OB Load Type]]="",AllC3_Data[[#This Row],[IB Load Type]]="",AllC3_Data[[#This Row],[Reusable Load Type]]=""),"Empty", HLOOKUP("*",AllC3_Data[[#This Row],[OB Load Type]:[Workflow]],1,FALSE))</f>
        <v>MSTO</v>
      </c>
      <c r="S5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3" spans="1:21" x14ac:dyDescent="0.25">
      <c r="A523" s="567" t="s">
        <v>9679</v>
      </c>
      <c r="B523" s="568"/>
      <c r="C523" s="568"/>
      <c r="D523" s="569"/>
      <c r="E523" s="569" t="s">
        <v>1657</v>
      </c>
      <c r="F523" s="569">
        <v>3</v>
      </c>
      <c r="G523" s="568" t="s">
        <v>1667</v>
      </c>
      <c r="H523" s="568"/>
      <c r="I523" s="570" t="s">
        <v>9680</v>
      </c>
      <c r="J523" s="568" t="s">
        <v>8213</v>
      </c>
      <c r="K523" s="571" t="s">
        <v>8589</v>
      </c>
      <c r="L523" s="568" t="s">
        <v>9681</v>
      </c>
      <c r="M523" s="572"/>
      <c r="N523" s="570" t="s">
        <v>8409</v>
      </c>
      <c r="O523" s="303" t="str">
        <f>IF(AllC3_Data[[#This Row],[Door/Yard Number]]=3,"Yard","Door")</f>
        <v>Yard</v>
      </c>
      <c r="P523" s="33">
        <f t="shared" si="16"/>
        <v>4641.1833333334071</v>
      </c>
      <c r="Q523" s="3" t="str">
        <f t="shared" si="17"/>
        <v>08/02/2021 04:49 AM</v>
      </c>
      <c r="R523" s="573" t="str">
        <f>IF(AND(AllC3_Data[[#This Row],[Workflow]]="Vendor Trailer",AllC3_Data[[#This Row],[OB Load Type]]="",AllC3_Data[[#This Row],[IB Load Type]]="",AllC3_Data[[#This Row],[Reusable Load Type]]=""),"Empty", HLOOKUP("*",AllC3_Data[[#This Row],[OB Load Type]:[Workflow]],1,FALSE))</f>
        <v>Empty</v>
      </c>
      <c r="S5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4" spans="1:21" x14ac:dyDescent="0.25">
      <c r="A524" s="567" t="s">
        <v>9682</v>
      </c>
      <c r="B524" s="568" t="s">
        <v>9683</v>
      </c>
      <c r="C524" s="568"/>
      <c r="D524" s="569"/>
      <c r="E524" s="569" t="s">
        <v>1659</v>
      </c>
      <c r="F524" s="569">
        <v>3</v>
      </c>
      <c r="G524" s="568" t="s">
        <v>1179</v>
      </c>
      <c r="H524" s="568"/>
      <c r="I524" s="570" t="s">
        <v>9684</v>
      </c>
      <c r="J524" s="568" t="s">
        <v>8207</v>
      </c>
      <c r="K524" s="571" t="s">
        <v>8401</v>
      </c>
      <c r="L524" s="568" t="s">
        <v>5999</v>
      </c>
      <c r="M524" s="572"/>
      <c r="N524" s="570" t="s">
        <v>8409</v>
      </c>
      <c r="O524" s="303" t="str">
        <f>IF(AllC3_Data[[#This Row],[Door/Yard Number]]=3,"Yard","Door")</f>
        <v>Yard</v>
      </c>
      <c r="P524" s="33">
        <f t="shared" si="16"/>
        <v>4640.8333333333139</v>
      </c>
      <c r="Q524" s="3" t="str">
        <f t="shared" si="17"/>
        <v>08/02/2021 05:10 AM</v>
      </c>
      <c r="R524" s="573" t="str">
        <f>IF(AND(AllC3_Data[[#This Row],[Workflow]]="Vendor Trailer",AllC3_Data[[#This Row],[OB Load Type]]="",AllC3_Data[[#This Row],[IB Load Type]]="",AllC3_Data[[#This Row],[Reusable Load Type]]=""),"Empty", HLOOKUP("*",AllC3_Data[[#This Row],[OB Load Type]:[Workflow]],1,FALSE))</f>
        <v>F&amp;E</v>
      </c>
      <c r="S5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2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25" spans="1:21" x14ac:dyDescent="0.25">
      <c r="A525" s="567" t="s">
        <v>9685</v>
      </c>
      <c r="B525" s="568"/>
      <c r="C525" s="568"/>
      <c r="D525" s="569"/>
      <c r="E525" s="569" t="s">
        <v>8461</v>
      </c>
      <c r="F525" s="569">
        <v>3</v>
      </c>
      <c r="G525" s="568" t="s">
        <v>8221</v>
      </c>
      <c r="H525" s="568"/>
      <c r="I525" s="570" t="s">
        <v>9686</v>
      </c>
      <c r="J525" s="568" t="s">
        <v>8202</v>
      </c>
      <c r="K525" s="571" t="s">
        <v>8401</v>
      </c>
      <c r="L525" s="568" t="s">
        <v>9687</v>
      </c>
      <c r="M525" s="572"/>
      <c r="N525" s="570" t="s">
        <v>8409</v>
      </c>
      <c r="O525" s="303" t="str">
        <f>IF(AllC3_Data[[#This Row],[Door/Yard Number]]=3,"Yard","Door")</f>
        <v>Yard</v>
      </c>
      <c r="P525" s="33">
        <f t="shared" si="16"/>
        <v>4640.5333333333838</v>
      </c>
      <c r="Q525" s="3" t="str">
        <f t="shared" si="17"/>
        <v>08/02/2021 05:28 AM</v>
      </c>
      <c r="R525" s="573" t="str">
        <f>IF(AND(AllC3_Data[[#This Row],[Workflow]]="Vendor Trailer",AllC3_Data[[#This Row],[OB Load Type]]="",AllC3_Data[[#This Row],[IB Load Type]]="",AllC3_Data[[#This Row],[Reusable Load Type]]=""),"Empty", HLOOKUP("*",AllC3_Data[[#This Row],[OB Load Type]:[Workflow]],1,FALSE))</f>
        <v>Empty</v>
      </c>
      <c r="S5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6" spans="1:21" x14ac:dyDescent="0.25">
      <c r="A526" s="567" t="s">
        <v>9688</v>
      </c>
      <c r="B526" s="568"/>
      <c r="C526" s="568"/>
      <c r="D526" s="569"/>
      <c r="E526" s="569" t="s">
        <v>1562</v>
      </c>
      <c r="F526" s="569">
        <v>3</v>
      </c>
      <c r="G526" s="568" t="s">
        <v>178</v>
      </c>
      <c r="H526" s="568"/>
      <c r="I526" s="570" t="s">
        <v>9689</v>
      </c>
      <c r="J526" s="568" t="s">
        <v>8202</v>
      </c>
      <c r="K526" s="571" t="s">
        <v>8401</v>
      </c>
      <c r="L526" s="568" t="s">
        <v>5999</v>
      </c>
      <c r="M526" s="572"/>
      <c r="N526" s="570" t="s">
        <v>8409</v>
      </c>
      <c r="O526" s="303" t="str">
        <f>IF(AllC3_Data[[#This Row],[Door/Yard Number]]=3,"Yard","Door")</f>
        <v>Yard</v>
      </c>
      <c r="P526" s="33">
        <f t="shared" si="16"/>
        <v>4640.4333333334071</v>
      </c>
      <c r="Q526" s="3" t="str">
        <f t="shared" si="17"/>
        <v>08/02/2021 05:34 AM</v>
      </c>
      <c r="R526" s="573" t="str">
        <f>IF(AND(AllC3_Data[[#This Row],[Workflow]]="Vendor Trailer",AllC3_Data[[#This Row],[OB Load Type]]="",AllC3_Data[[#This Row],[IB Load Type]]="",AllC3_Data[[#This Row],[Reusable Load Type]]=""),"Empty", HLOOKUP("*",AllC3_Data[[#This Row],[OB Load Type]:[Workflow]],1,FALSE))</f>
        <v>Unknown</v>
      </c>
      <c r="S5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7" spans="1:21" x14ac:dyDescent="0.25">
      <c r="A527" s="567" t="s">
        <v>9690</v>
      </c>
      <c r="B527" s="568"/>
      <c r="C527" s="568"/>
      <c r="D527" s="569"/>
      <c r="E527" s="569" t="s">
        <v>1562</v>
      </c>
      <c r="F527" s="569">
        <v>3</v>
      </c>
      <c r="G527" s="568" t="s">
        <v>178</v>
      </c>
      <c r="H527" s="568"/>
      <c r="I527" s="570" t="s">
        <v>9689</v>
      </c>
      <c r="J527" s="568" t="s">
        <v>8202</v>
      </c>
      <c r="K527" s="571" t="s">
        <v>8401</v>
      </c>
      <c r="L527" s="568" t="s">
        <v>5999</v>
      </c>
      <c r="M527" s="572"/>
      <c r="N527" s="570" t="s">
        <v>8409</v>
      </c>
      <c r="O527" s="303" t="str">
        <f>IF(AllC3_Data[[#This Row],[Door/Yard Number]]=3,"Yard","Door")</f>
        <v>Yard</v>
      </c>
      <c r="P527" s="33">
        <f t="shared" si="16"/>
        <v>4640.4333333334071</v>
      </c>
      <c r="Q527" s="3" t="str">
        <f t="shared" si="17"/>
        <v>08/02/2021 05:34 AM</v>
      </c>
      <c r="R527" s="573" t="str">
        <f>IF(AND(AllC3_Data[[#This Row],[Workflow]]="Vendor Trailer",AllC3_Data[[#This Row],[OB Load Type]]="",AllC3_Data[[#This Row],[IB Load Type]]="",AllC3_Data[[#This Row],[Reusable Load Type]]=""),"Empty", HLOOKUP("*",AllC3_Data[[#This Row],[OB Load Type]:[Workflow]],1,FALSE))</f>
        <v>Unknown</v>
      </c>
      <c r="S5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8" spans="1:21" x14ac:dyDescent="0.25">
      <c r="A528" s="567" t="s">
        <v>9691</v>
      </c>
      <c r="B528" s="568"/>
      <c r="C528" s="568"/>
      <c r="D528" s="569"/>
      <c r="E528" s="569" t="s">
        <v>8461</v>
      </c>
      <c r="F528" s="569">
        <v>3</v>
      </c>
      <c r="G528" s="568" t="s">
        <v>9692</v>
      </c>
      <c r="H528" s="568"/>
      <c r="I528" s="570" t="s">
        <v>9693</v>
      </c>
      <c r="J528" s="568" t="s">
        <v>8202</v>
      </c>
      <c r="K528" s="571" t="s">
        <v>8401</v>
      </c>
      <c r="L528" s="568" t="s">
        <v>9687</v>
      </c>
      <c r="M528" s="572"/>
      <c r="N528" s="570" t="s">
        <v>8409</v>
      </c>
      <c r="O528" s="303" t="str">
        <f>IF(AllC3_Data[[#This Row],[Door/Yard Number]]=3,"Yard","Door")</f>
        <v>Yard</v>
      </c>
      <c r="P528" s="33">
        <f t="shared" si="16"/>
        <v>4640.4000000001397</v>
      </c>
      <c r="Q528" s="3" t="str">
        <f t="shared" si="17"/>
        <v>08/02/2021 05:36 AM</v>
      </c>
      <c r="R528" s="573" t="str">
        <f>IF(AND(AllC3_Data[[#This Row],[Workflow]]="Vendor Trailer",AllC3_Data[[#This Row],[OB Load Type]]="",AllC3_Data[[#This Row],[IB Load Type]]="",AllC3_Data[[#This Row],[Reusable Load Type]]=""),"Empty", HLOOKUP("*",AllC3_Data[[#This Row],[OB Load Type]:[Workflow]],1,FALSE))</f>
        <v>Empty</v>
      </c>
      <c r="S5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29" spans="1:21" x14ac:dyDescent="0.25">
      <c r="A529" s="567" t="s">
        <v>9694</v>
      </c>
      <c r="B529" s="568"/>
      <c r="C529" s="568" t="s">
        <v>9695</v>
      </c>
      <c r="D529" s="569"/>
      <c r="E529" s="569" t="s">
        <v>8397</v>
      </c>
      <c r="F529" s="569">
        <v>3</v>
      </c>
      <c r="G529" s="568" t="s">
        <v>178</v>
      </c>
      <c r="H529" s="568" t="s">
        <v>8399</v>
      </c>
      <c r="I529" s="570" t="s">
        <v>9696</v>
      </c>
      <c r="J529" s="568" t="s">
        <v>8210</v>
      </c>
      <c r="K529" s="571" t="s">
        <v>8401</v>
      </c>
      <c r="L529" s="568" t="s">
        <v>6001</v>
      </c>
      <c r="M529" s="572"/>
      <c r="N529" s="570" t="s">
        <v>8409</v>
      </c>
      <c r="O529" s="303" t="str">
        <f>IF(AllC3_Data[[#This Row],[Door/Yard Number]]=3,"Yard","Door")</f>
        <v>Yard</v>
      </c>
      <c r="P529" s="33">
        <f t="shared" si="16"/>
        <v>4640.283333333442</v>
      </c>
      <c r="Q529" s="3" t="str">
        <f t="shared" si="17"/>
        <v>08/02/2021 05:43 AM</v>
      </c>
      <c r="R529" s="573" t="str">
        <f>IF(AND(AllC3_Data[[#This Row],[Workflow]]="Vendor Trailer",AllC3_Data[[#This Row],[OB Load Type]]="",AllC3_Data[[#This Row],[IB Load Type]]="",AllC3_Data[[#This Row],[Reusable Load Type]]=""),"Empty", HLOOKUP("*",AllC3_Data[[#This Row],[OB Load Type]:[Workflow]],1,FALSE))</f>
        <v>PA PUBLIC AFFAIRS</v>
      </c>
      <c r="S52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2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30" spans="1:21" x14ac:dyDescent="0.25">
      <c r="A530" s="567" t="s">
        <v>9697</v>
      </c>
      <c r="B530" s="568"/>
      <c r="C530" s="568"/>
      <c r="D530" s="569"/>
      <c r="E530" s="569" t="s">
        <v>8461</v>
      </c>
      <c r="F530" s="569">
        <v>3</v>
      </c>
      <c r="G530" s="568" t="s">
        <v>8405</v>
      </c>
      <c r="H530" s="568"/>
      <c r="I530" s="570" t="s">
        <v>9698</v>
      </c>
      <c r="J530" s="568" t="s">
        <v>8202</v>
      </c>
      <c r="K530" s="571" t="s">
        <v>8401</v>
      </c>
      <c r="L530" s="568" t="s">
        <v>6001</v>
      </c>
      <c r="M530" s="572"/>
      <c r="N530" s="570" t="s">
        <v>8409</v>
      </c>
      <c r="O530" s="303" t="str">
        <f>IF(AllC3_Data[[#This Row],[Door/Yard Number]]=3,"Yard","Door")</f>
        <v>Yard</v>
      </c>
      <c r="P530" s="33">
        <f t="shared" si="16"/>
        <v>4640.2333333334536</v>
      </c>
      <c r="Q530" s="3" t="str">
        <f t="shared" si="17"/>
        <v>08/02/2021 05:46 AM</v>
      </c>
      <c r="R530" s="573" t="str">
        <f>IF(AND(AllC3_Data[[#This Row],[Workflow]]="Vendor Trailer",AllC3_Data[[#This Row],[OB Load Type]]="",AllC3_Data[[#This Row],[IB Load Type]]="",AllC3_Data[[#This Row],[Reusable Load Type]]=""),"Empty", HLOOKUP("*",AllC3_Data[[#This Row],[OB Load Type]:[Workflow]],1,FALSE))</f>
        <v>Empty</v>
      </c>
      <c r="S5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1" spans="1:21" x14ac:dyDescent="0.25">
      <c r="A531" s="567" t="s">
        <v>9699</v>
      </c>
      <c r="B531" s="568"/>
      <c r="C531" s="568"/>
      <c r="D531" s="569"/>
      <c r="E531" s="569" t="s">
        <v>8461</v>
      </c>
      <c r="F531" s="569">
        <v>3</v>
      </c>
      <c r="G531" s="568" t="s">
        <v>9700</v>
      </c>
      <c r="H531" s="568"/>
      <c r="I531" s="570" t="s">
        <v>9701</v>
      </c>
      <c r="J531" s="568" t="s">
        <v>8202</v>
      </c>
      <c r="K531" s="571" t="s">
        <v>8401</v>
      </c>
      <c r="L531" s="568" t="s">
        <v>6001</v>
      </c>
      <c r="M531" s="572"/>
      <c r="N531" s="570" t="s">
        <v>8409</v>
      </c>
      <c r="O531" s="303" t="str">
        <f>IF(AllC3_Data[[#This Row],[Door/Yard Number]]=3,"Yard","Door")</f>
        <v>Yard</v>
      </c>
      <c r="P531" s="33">
        <f t="shared" si="16"/>
        <v>4640.1666666667443</v>
      </c>
      <c r="Q531" s="3" t="str">
        <f t="shared" si="17"/>
        <v>08/02/2021 05:50 AM</v>
      </c>
      <c r="R531" s="573" t="str">
        <f>IF(AND(AllC3_Data[[#This Row],[Workflow]]="Vendor Trailer",AllC3_Data[[#This Row],[OB Load Type]]="",AllC3_Data[[#This Row],[IB Load Type]]="",AllC3_Data[[#This Row],[Reusable Load Type]]=""),"Empty", HLOOKUP("*",AllC3_Data[[#This Row],[OB Load Type]:[Workflow]],1,FALSE))</f>
        <v>Empty</v>
      </c>
      <c r="S5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2" spans="1:21" x14ac:dyDescent="0.25">
      <c r="A532" s="567" t="s">
        <v>9702</v>
      </c>
      <c r="B532" s="568"/>
      <c r="C532" s="568"/>
      <c r="D532" s="569"/>
      <c r="E532" s="569" t="s">
        <v>8461</v>
      </c>
      <c r="F532" s="569">
        <v>3</v>
      </c>
      <c r="G532" s="568" t="s">
        <v>8221</v>
      </c>
      <c r="H532" s="568"/>
      <c r="I532" s="570" t="s">
        <v>9701</v>
      </c>
      <c r="J532" s="568" t="s">
        <v>8202</v>
      </c>
      <c r="K532" s="571" t="s">
        <v>8401</v>
      </c>
      <c r="L532" s="568" t="s">
        <v>9687</v>
      </c>
      <c r="M532" s="572"/>
      <c r="N532" s="570" t="s">
        <v>8409</v>
      </c>
      <c r="O532" s="303" t="str">
        <f>IF(AllC3_Data[[#This Row],[Door/Yard Number]]=3,"Yard","Door")</f>
        <v>Yard</v>
      </c>
      <c r="P532" s="33">
        <f t="shared" si="16"/>
        <v>4640.1666666667443</v>
      </c>
      <c r="Q532" s="3" t="str">
        <f t="shared" si="17"/>
        <v>08/02/2021 05:50 AM</v>
      </c>
      <c r="R532" s="573" t="str">
        <f>IF(AND(AllC3_Data[[#This Row],[Workflow]]="Vendor Trailer",AllC3_Data[[#This Row],[OB Load Type]]="",AllC3_Data[[#This Row],[IB Load Type]]="",AllC3_Data[[#This Row],[Reusable Load Type]]=""),"Empty", HLOOKUP("*",AllC3_Data[[#This Row],[OB Load Type]:[Workflow]],1,FALSE))</f>
        <v>Empty</v>
      </c>
      <c r="S5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3" spans="1:21" x14ac:dyDescent="0.25">
      <c r="A533" s="567" t="s">
        <v>9703</v>
      </c>
      <c r="B533" s="568"/>
      <c r="C533" s="568" t="s">
        <v>9695</v>
      </c>
      <c r="D533" s="569"/>
      <c r="E533" s="569" t="s">
        <v>8397</v>
      </c>
      <c r="F533" s="569">
        <v>3</v>
      </c>
      <c r="G533" s="568" t="s">
        <v>178</v>
      </c>
      <c r="H533" s="568" t="s">
        <v>9704</v>
      </c>
      <c r="I533" s="570" t="s">
        <v>9705</v>
      </c>
      <c r="J533" s="568" t="s">
        <v>8202</v>
      </c>
      <c r="K533" s="571" t="s">
        <v>8401</v>
      </c>
      <c r="L533" s="568" t="s">
        <v>5999</v>
      </c>
      <c r="M533" s="572"/>
      <c r="N533" s="570" t="s">
        <v>8409</v>
      </c>
      <c r="O533" s="303" t="str">
        <f>IF(AllC3_Data[[#This Row],[Door/Yard Number]]=3,"Yard","Door")</f>
        <v>Yard</v>
      </c>
      <c r="P533" s="33">
        <f t="shared" si="16"/>
        <v>4640.1166666667559</v>
      </c>
      <c r="Q533" s="3" t="str">
        <f t="shared" si="17"/>
        <v>08/02/2021 05:53 AM</v>
      </c>
      <c r="R533" s="573" t="str">
        <f>IF(AND(AllC3_Data[[#This Row],[Workflow]]="Vendor Trailer",AllC3_Data[[#This Row],[OB Load Type]]="",AllC3_Data[[#This Row],[IB Load Type]]="",AllC3_Data[[#This Row],[Reusable Load Type]]=""),"Empty", HLOOKUP("*",AllC3_Data[[#This Row],[OB Load Type]:[Workflow]],1,FALSE))</f>
        <v>PA PUBLIC AFFAIRS</v>
      </c>
      <c r="S5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4" spans="1:21" x14ac:dyDescent="0.25">
      <c r="A534" s="567" t="s">
        <v>9706</v>
      </c>
      <c r="B534" s="568"/>
      <c r="C534" s="568"/>
      <c r="D534" s="569"/>
      <c r="E534" s="569" t="s">
        <v>8461</v>
      </c>
      <c r="F534" s="569">
        <v>3</v>
      </c>
      <c r="G534" s="568" t="s">
        <v>8820</v>
      </c>
      <c r="H534" s="568"/>
      <c r="I534" s="570" t="s">
        <v>9707</v>
      </c>
      <c r="J534" s="568" t="s">
        <v>8202</v>
      </c>
      <c r="K534" s="571" t="s">
        <v>8589</v>
      </c>
      <c r="L534" s="568" t="s">
        <v>9687</v>
      </c>
      <c r="M534" s="572"/>
      <c r="N534" s="570" t="s">
        <v>8409</v>
      </c>
      <c r="O534" s="303" t="str">
        <f>IF(AllC3_Data[[#This Row],[Door/Yard Number]]=3,"Yard","Door")</f>
        <v>Yard</v>
      </c>
      <c r="P534" s="33">
        <f t="shared" si="16"/>
        <v>4640.0666666667676</v>
      </c>
      <c r="Q534" s="3" t="str">
        <f t="shared" si="17"/>
        <v>08/02/2021 05:56 AM</v>
      </c>
      <c r="R534" s="573" t="str">
        <f>IF(AND(AllC3_Data[[#This Row],[Workflow]]="Vendor Trailer",AllC3_Data[[#This Row],[OB Load Type]]="",AllC3_Data[[#This Row],[IB Load Type]]="",AllC3_Data[[#This Row],[Reusable Load Type]]=""),"Empty", HLOOKUP("*",AllC3_Data[[#This Row],[OB Load Type]:[Workflow]],1,FALSE))</f>
        <v>Empty</v>
      </c>
      <c r="S5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5" spans="1:21" x14ac:dyDescent="0.25">
      <c r="A535" s="567" t="s">
        <v>9708</v>
      </c>
      <c r="B535" s="568"/>
      <c r="C535" s="568"/>
      <c r="D535" s="569"/>
      <c r="E535" s="569" t="s">
        <v>8461</v>
      </c>
      <c r="F535" s="569">
        <v>3</v>
      </c>
      <c r="G535" s="568" t="s">
        <v>8820</v>
      </c>
      <c r="H535" s="568"/>
      <c r="I535" s="570" t="s">
        <v>9709</v>
      </c>
      <c r="J535" s="568" t="s">
        <v>8202</v>
      </c>
      <c r="K535" s="571" t="s">
        <v>8589</v>
      </c>
      <c r="L535" s="568" t="s">
        <v>9687</v>
      </c>
      <c r="M535" s="572"/>
      <c r="N535" s="570" t="s">
        <v>8409</v>
      </c>
      <c r="O535" s="303" t="str">
        <f>IF(AllC3_Data[[#This Row],[Door/Yard Number]]=3,"Yard","Door")</f>
        <v>Yard</v>
      </c>
      <c r="P535" s="33">
        <f t="shared" si="16"/>
        <v>4640.0166666667792</v>
      </c>
      <c r="Q535" s="3" t="str">
        <f t="shared" si="17"/>
        <v>08/02/2021 05:59 AM</v>
      </c>
      <c r="R535" s="573" t="str">
        <f>IF(AND(AllC3_Data[[#This Row],[Workflow]]="Vendor Trailer",AllC3_Data[[#This Row],[OB Load Type]]="",AllC3_Data[[#This Row],[IB Load Type]]="",AllC3_Data[[#This Row],[Reusable Load Type]]=""),"Empty", HLOOKUP("*",AllC3_Data[[#This Row],[OB Load Type]:[Workflow]],1,FALSE))</f>
        <v>Empty</v>
      </c>
      <c r="S5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6" spans="1:21" x14ac:dyDescent="0.25">
      <c r="A536" s="567" t="s">
        <v>9710</v>
      </c>
      <c r="B536" s="568"/>
      <c r="C536" s="568"/>
      <c r="D536" s="569"/>
      <c r="E536" s="569" t="s">
        <v>8461</v>
      </c>
      <c r="F536" s="569">
        <v>3</v>
      </c>
      <c r="G536" s="568" t="s">
        <v>8221</v>
      </c>
      <c r="H536" s="568"/>
      <c r="I536" s="570" t="s">
        <v>9711</v>
      </c>
      <c r="J536" s="568" t="s">
        <v>8202</v>
      </c>
      <c r="K536" s="571" t="s">
        <v>8401</v>
      </c>
      <c r="L536" s="568" t="s">
        <v>6001</v>
      </c>
      <c r="M536" s="572"/>
      <c r="N536" s="570" t="s">
        <v>8409</v>
      </c>
      <c r="O536" s="303" t="str">
        <f>IF(AllC3_Data[[#This Row],[Door/Yard Number]]=3,"Yard","Door")</f>
        <v>Yard</v>
      </c>
      <c r="P536" s="33">
        <f t="shared" si="16"/>
        <v>4639.9333333333489</v>
      </c>
      <c r="Q536" s="3" t="str">
        <f t="shared" si="17"/>
        <v>08/02/2021 06:04 AM</v>
      </c>
      <c r="R536" s="573" t="str">
        <f>IF(AND(AllC3_Data[[#This Row],[Workflow]]="Vendor Trailer",AllC3_Data[[#This Row],[OB Load Type]]="",AllC3_Data[[#This Row],[IB Load Type]]="",AllC3_Data[[#This Row],[Reusable Load Type]]=""),"Empty", HLOOKUP("*",AllC3_Data[[#This Row],[OB Load Type]:[Workflow]],1,FALSE))</f>
        <v>Empty</v>
      </c>
      <c r="S5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7" spans="1:21" x14ac:dyDescent="0.25">
      <c r="A537" s="567" t="s">
        <v>9712</v>
      </c>
      <c r="B537" s="568"/>
      <c r="C537" s="568"/>
      <c r="D537" s="569"/>
      <c r="E537" s="569" t="s">
        <v>8461</v>
      </c>
      <c r="F537" s="569">
        <v>3</v>
      </c>
      <c r="G537" s="568" t="s">
        <v>1527</v>
      </c>
      <c r="H537" s="568"/>
      <c r="I537" s="570" t="s">
        <v>9713</v>
      </c>
      <c r="J537" s="568" t="s">
        <v>8202</v>
      </c>
      <c r="K537" s="571" t="s">
        <v>8401</v>
      </c>
      <c r="L537" s="568" t="s">
        <v>9687</v>
      </c>
      <c r="M537" s="572"/>
      <c r="N537" s="570" t="s">
        <v>8409</v>
      </c>
      <c r="O537" s="303" t="str">
        <f>IF(AllC3_Data[[#This Row],[Door/Yard Number]]=3,"Yard","Door")</f>
        <v>Yard</v>
      </c>
      <c r="P537" s="33">
        <f t="shared" si="16"/>
        <v>4639.6833333334071</v>
      </c>
      <c r="Q537" s="3" t="str">
        <f t="shared" si="17"/>
        <v>08/02/2021 06:19 AM</v>
      </c>
      <c r="R537" s="573" t="str">
        <f>IF(AND(AllC3_Data[[#This Row],[Workflow]]="Vendor Trailer",AllC3_Data[[#This Row],[OB Load Type]]="",AllC3_Data[[#This Row],[IB Load Type]]="",AllC3_Data[[#This Row],[Reusable Load Type]]=""),"Empty", HLOOKUP("*",AllC3_Data[[#This Row],[OB Load Type]:[Workflow]],1,FALSE))</f>
        <v>Empty</v>
      </c>
      <c r="S5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5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38" spans="1:21" x14ac:dyDescent="0.25">
      <c r="A538" s="567" t="s">
        <v>9714</v>
      </c>
      <c r="B538" s="568"/>
      <c r="C538" s="568"/>
      <c r="D538" s="569"/>
      <c r="E538" s="569" t="s">
        <v>1562</v>
      </c>
      <c r="F538" s="569">
        <v>3</v>
      </c>
      <c r="G538" s="568" t="s">
        <v>1568</v>
      </c>
      <c r="H538" s="568"/>
      <c r="I538" s="570" t="s">
        <v>9715</v>
      </c>
      <c r="J538" s="568" t="s">
        <v>8221</v>
      </c>
      <c r="K538" s="571" t="s">
        <v>8401</v>
      </c>
      <c r="L538" s="568" t="s">
        <v>9687</v>
      </c>
      <c r="M538" s="572"/>
      <c r="N538" s="570" t="s">
        <v>8409</v>
      </c>
      <c r="O538" s="303" t="str">
        <f>IF(AllC3_Data[[#This Row],[Door/Yard Number]]=3,"Yard","Door")</f>
        <v>Yard</v>
      </c>
      <c r="P538" s="33">
        <f t="shared" si="16"/>
        <v>4442.0000000000582</v>
      </c>
      <c r="Q538" s="3" t="str">
        <f t="shared" si="17"/>
        <v>08/10/2021 12:00 PM</v>
      </c>
      <c r="R538" s="573" t="str">
        <f>IF(AND(AllC3_Data[[#This Row],[Workflow]]="Vendor Trailer",AllC3_Data[[#This Row],[OB Load Type]]="",AllC3_Data[[#This Row],[IB Load Type]]="",AllC3_Data[[#This Row],[Reusable Load Type]]=""),"Empty", HLOOKUP("*",AllC3_Data[[#This Row],[OB Load Type]:[Workflow]],1,FALSE))</f>
        <v>Unknown</v>
      </c>
      <c r="S5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3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39" spans="1:21" x14ac:dyDescent="0.25">
      <c r="A539" s="567" t="s">
        <v>9716</v>
      </c>
      <c r="B539" s="568"/>
      <c r="C539" s="568"/>
      <c r="D539" s="569"/>
      <c r="E539" s="569" t="s">
        <v>8461</v>
      </c>
      <c r="F539" s="569">
        <v>5</v>
      </c>
      <c r="G539" s="568" t="s">
        <v>933</v>
      </c>
      <c r="H539" s="568"/>
      <c r="I539" s="570" t="s">
        <v>9717</v>
      </c>
      <c r="J539" s="568" t="s">
        <v>8202</v>
      </c>
      <c r="K539" s="571" t="s">
        <v>8401</v>
      </c>
      <c r="L539" s="568" t="s">
        <v>9718</v>
      </c>
      <c r="M539" s="572" t="s">
        <v>9719</v>
      </c>
      <c r="N539" s="570" t="s">
        <v>8409</v>
      </c>
      <c r="O539" s="303" t="str">
        <f>IF(AllC3_Data[[#This Row],[Door/Yard Number]]=3,"Yard","Door")</f>
        <v>Door</v>
      </c>
      <c r="P539" s="33">
        <f t="shared" si="16"/>
        <v>4441.1000000000931</v>
      </c>
      <c r="Q539" s="3" t="str">
        <f t="shared" si="17"/>
        <v>08/10/2021 12:54 PM</v>
      </c>
      <c r="R539" s="573" t="str">
        <f>IF(AND(AllC3_Data[[#This Row],[Workflow]]="Vendor Trailer",AllC3_Data[[#This Row],[OB Load Type]]="",AllC3_Data[[#This Row],[IB Load Type]]="",AllC3_Data[[#This Row],[Reusable Load Type]]=""),"Empty", HLOOKUP("*",AllC3_Data[[#This Row],[OB Load Type]:[Workflow]],1,FALSE))</f>
        <v>Empty</v>
      </c>
      <c r="S5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0" spans="1:21" x14ac:dyDescent="0.25">
      <c r="A540" s="567" t="s">
        <v>9720</v>
      </c>
      <c r="B540" s="568"/>
      <c r="C540" s="568"/>
      <c r="D540" s="569"/>
      <c r="E540" s="569" t="s">
        <v>8461</v>
      </c>
      <c r="F540" s="569">
        <v>3</v>
      </c>
      <c r="G540" s="568" t="s">
        <v>9721</v>
      </c>
      <c r="H540" s="568"/>
      <c r="I540" s="570" t="s">
        <v>9722</v>
      </c>
      <c r="J540" s="568" t="s">
        <v>8202</v>
      </c>
      <c r="K540" s="571" t="s">
        <v>8401</v>
      </c>
      <c r="L540" s="568" t="s">
        <v>6001</v>
      </c>
      <c r="M540" s="572"/>
      <c r="N540" s="570" t="s">
        <v>8409</v>
      </c>
      <c r="O540" s="303" t="str">
        <f>IF(AllC3_Data[[#This Row],[Door/Yard Number]]=3,"Yard","Door")</f>
        <v>Yard</v>
      </c>
      <c r="P540" s="33">
        <f t="shared" si="16"/>
        <v>4322.7166666667908</v>
      </c>
      <c r="Q540" s="3" t="str">
        <f t="shared" si="17"/>
        <v>08/15/2021 11:17 AM</v>
      </c>
      <c r="R540" s="573" t="str">
        <f>IF(AND(AllC3_Data[[#This Row],[Workflow]]="Vendor Trailer",AllC3_Data[[#This Row],[OB Load Type]]="",AllC3_Data[[#This Row],[IB Load Type]]="",AllC3_Data[[#This Row],[Reusable Load Type]]=""),"Empty", HLOOKUP("*",AllC3_Data[[#This Row],[OB Load Type]:[Workflow]],1,FALSE))</f>
        <v>Empty</v>
      </c>
      <c r="S5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1" spans="1:21" x14ac:dyDescent="0.25">
      <c r="A541" s="567" t="s">
        <v>9723</v>
      </c>
      <c r="B541" s="568"/>
      <c r="C541" s="568"/>
      <c r="D541" s="569"/>
      <c r="E541" s="569" t="s">
        <v>1562</v>
      </c>
      <c r="F541" s="569">
        <v>3</v>
      </c>
      <c r="G541" s="568" t="s">
        <v>8221</v>
      </c>
      <c r="H541" s="568"/>
      <c r="I541" s="570" t="s">
        <v>9724</v>
      </c>
      <c r="J541" s="568" t="s">
        <v>8202</v>
      </c>
      <c r="K541" s="571" t="s">
        <v>8401</v>
      </c>
      <c r="L541" s="568" t="s">
        <v>9687</v>
      </c>
      <c r="M541" s="572"/>
      <c r="N541" s="570" t="s">
        <v>8409</v>
      </c>
      <c r="O541" s="303" t="str">
        <f>IF(AllC3_Data[[#This Row],[Door/Yard Number]]=3,"Yard","Door")</f>
        <v>Yard</v>
      </c>
      <c r="P541" s="33">
        <f t="shared" si="16"/>
        <v>4254.6333333334769</v>
      </c>
      <c r="Q541" s="3" t="str">
        <f t="shared" si="17"/>
        <v>08/18/2021 07:22 AM</v>
      </c>
      <c r="R541" s="573" t="str">
        <f>IF(AND(AllC3_Data[[#This Row],[Workflow]]="Vendor Trailer",AllC3_Data[[#This Row],[OB Load Type]]="",AllC3_Data[[#This Row],[IB Load Type]]="",AllC3_Data[[#This Row],[Reusable Load Type]]=""),"Empty", HLOOKUP("*",AllC3_Data[[#This Row],[OB Load Type]:[Workflow]],1,FALSE))</f>
        <v>Unknown</v>
      </c>
      <c r="S5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2" spans="1:21" x14ac:dyDescent="0.25">
      <c r="A542" s="567" t="s">
        <v>9725</v>
      </c>
      <c r="B542" s="568"/>
      <c r="C542" s="568"/>
      <c r="D542" s="569"/>
      <c r="E542" s="569" t="s">
        <v>1562</v>
      </c>
      <c r="F542" s="569">
        <v>3</v>
      </c>
      <c r="G542" s="568" t="s">
        <v>178</v>
      </c>
      <c r="H542" s="568"/>
      <c r="I542" s="570" t="s">
        <v>9726</v>
      </c>
      <c r="J542" s="568" t="s">
        <v>8202</v>
      </c>
      <c r="K542" s="571" t="s">
        <v>8401</v>
      </c>
      <c r="L542" s="568" t="s">
        <v>9678</v>
      </c>
      <c r="M542" s="572"/>
      <c r="N542" s="570" t="s">
        <v>8409</v>
      </c>
      <c r="O542" s="303" t="str">
        <f>IF(AllC3_Data[[#This Row],[Door/Yard Number]]=3,"Yard","Door")</f>
        <v>Yard</v>
      </c>
      <c r="P542" s="33">
        <f t="shared" si="16"/>
        <v>4251.2166666666744</v>
      </c>
      <c r="Q542" s="3" t="str">
        <f t="shared" si="17"/>
        <v>08/18/2021 10:47 AM</v>
      </c>
      <c r="R542" s="573" t="str">
        <f>IF(AND(AllC3_Data[[#This Row],[Workflow]]="Vendor Trailer",AllC3_Data[[#This Row],[OB Load Type]]="",AllC3_Data[[#This Row],[IB Load Type]]="",AllC3_Data[[#This Row],[Reusable Load Type]]=""),"Empty", HLOOKUP("*",AllC3_Data[[#This Row],[OB Load Type]:[Workflow]],1,FALSE))</f>
        <v>Unknown</v>
      </c>
      <c r="S5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3" spans="1:21" x14ac:dyDescent="0.25">
      <c r="A543" s="567" t="s">
        <v>9727</v>
      </c>
      <c r="B543" s="568"/>
      <c r="C543" s="568"/>
      <c r="D543" s="569"/>
      <c r="E543" s="569" t="s">
        <v>8461</v>
      </c>
      <c r="F543" s="569">
        <v>3</v>
      </c>
      <c r="G543" s="568" t="s">
        <v>8221</v>
      </c>
      <c r="H543" s="568"/>
      <c r="I543" s="570" t="s">
        <v>9728</v>
      </c>
      <c r="J543" s="568" t="s">
        <v>8202</v>
      </c>
      <c r="K543" s="571" t="s">
        <v>8401</v>
      </c>
      <c r="L543" s="568" t="s">
        <v>9687</v>
      </c>
      <c r="M543" s="572"/>
      <c r="N543" s="570" t="s">
        <v>8409</v>
      </c>
      <c r="O543" s="303" t="str">
        <f>IF(AllC3_Data[[#This Row],[Door/Yard Number]]=3,"Yard","Door")</f>
        <v>Yard</v>
      </c>
      <c r="P543" s="33">
        <f t="shared" si="16"/>
        <v>3629.5666666666511</v>
      </c>
      <c r="Q543" s="3" t="str">
        <f t="shared" si="17"/>
        <v>09/13/2021 08:26 AM</v>
      </c>
      <c r="R543" s="573" t="str">
        <f>IF(AND(AllC3_Data[[#This Row],[Workflow]]="Vendor Trailer",AllC3_Data[[#This Row],[OB Load Type]]="",AllC3_Data[[#This Row],[IB Load Type]]="",AllC3_Data[[#This Row],[Reusable Load Type]]=""),"Empty", HLOOKUP("*",AllC3_Data[[#This Row],[OB Load Type]:[Workflow]],1,FALSE))</f>
        <v>Empty</v>
      </c>
      <c r="S5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4" spans="1:21" x14ac:dyDescent="0.25">
      <c r="A544" s="567" t="s">
        <v>9729</v>
      </c>
      <c r="B544" s="568"/>
      <c r="C544" s="568"/>
      <c r="D544" s="569"/>
      <c r="E544" s="569" t="s">
        <v>1657</v>
      </c>
      <c r="F544" s="569">
        <v>3</v>
      </c>
      <c r="G544" s="568" t="s">
        <v>1568</v>
      </c>
      <c r="H544" s="568"/>
      <c r="I544" s="570" t="s">
        <v>9730</v>
      </c>
      <c r="J544" s="568" t="s">
        <v>8209</v>
      </c>
      <c r="K544" s="571" t="s">
        <v>8589</v>
      </c>
      <c r="L544" s="568" t="s">
        <v>9681</v>
      </c>
      <c r="M544" s="572"/>
      <c r="N544" s="570" t="s">
        <v>8409</v>
      </c>
      <c r="O544" s="303" t="str">
        <f>IF(AllC3_Data[[#This Row],[Door/Yard Number]]=3,"Yard","Door")</f>
        <v>Yard</v>
      </c>
      <c r="P544" s="33">
        <f t="shared" si="16"/>
        <v>3447.7166666667326</v>
      </c>
      <c r="Q544" s="3" t="str">
        <f t="shared" si="17"/>
        <v>09/20/2021 10:17 PM</v>
      </c>
      <c r="R544" s="573" t="str">
        <f>IF(AND(AllC3_Data[[#This Row],[Workflow]]="Vendor Trailer",AllC3_Data[[#This Row],[OB Load Type]]="",AllC3_Data[[#This Row],[IB Load Type]]="",AllC3_Data[[#This Row],[Reusable Load Type]]=""),"Empty", HLOOKUP("*",AllC3_Data[[#This Row],[OB Load Type]:[Workflow]],1,FALSE))</f>
        <v>Empty</v>
      </c>
      <c r="S5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5" spans="1:21" x14ac:dyDescent="0.25">
      <c r="A545" s="567" t="s">
        <v>9731</v>
      </c>
      <c r="B545" s="568"/>
      <c r="C545" s="568"/>
      <c r="D545" s="569"/>
      <c r="E545" s="569" t="s">
        <v>1562</v>
      </c>
      <c r="F545" s="569">
        <v>3</v>
      </c>
      <c r="G545" s="568" t="s">
        <v>9732</v>
      </c>
      <c r="H545" s="568"/>
      <c r="I545" s="570" t="s">
        <v>9733</v>
      </c>
      <c r="J545" s="568" t="s">
        <v>647</v>
      </c>
      <c r="K545" s="571" t="s">
        <v>8401</v>
      </c>
      <c r="L545" s="568" t="s">
        <v>9687</v>
      </c>
      <c r="M545" s="572"/>
      <c r="N545" s="570" t="s">
        <v>8409</v>
      </c>
      <c r="O545" s="303" t="str">
        <f>IF(AllC3_Data[[#This Row],[Door/Yard Number]]=3,"Yard","Door")</f>
        <v>Yard</v>
      </c>
      <c r="P545" s="33">
        <f t="shared" si="16"/>
        <v>3446.266666666721</v>
      </c>
      <c r="Q545" s="3" t="str">
        <f t="shared" si="17"/>
        <v>09/20/2021 11:44 PM</v>
      </c>
      <c r="R545" s="573" t="str">
        <f>IF(AND(AllC3_Data[[#This Row],[Workflow]]="Vendor Trailer",AllC3_Data[[#This Row],[OB Load Type]]="",AllC3_Data[[#This Row],[IB Load Type]]="",AllC3_Data[[#This Row],[Reusable Load Type]]=""),"Empty", HLOOKUP("*",AllC3_Data[[#This Row],[OB Load Type]:[Workflow]],1,FALSE))</f>
        <v>Unknown</v>
      </c>
      <c r="S5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4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46" spans="1:21" x14ac:dyDescent="0.25">
      <c r="A546" s="567" t="s">
        <v>9734</v>
      </c>
      <c r="B546" s="568"/>
      <c r="C546" s="568"/>
      <c r="D546" s="569"/>
      <c r="E546" s="569" t="s">
        <v>1562</v>
      </c>
      <c r="F546" s="569">
        <v>3</v>
      </c>
      <c r="G546" s="568" t="s">
        <v>8221</v>
      </c>
      <c r="H546" s="568"/>
      <c r="I546" s="570" t="s">
        <v>9735</v>
      </c>
      <c r="J546" s="568" t="s">
        <v>8202</v>
      </c>
      <c r="K546" s="571" t="s">
        <v>8401</v>
      </c>
      <c r="L546" s="568" t="s">
        <v>9687</v>
      </c>
      <c r="M546" s="572"/>
      <c r="N546" s="570" t="s">
        <v>8409</v>
      </c>
      <c r="O546" s="303" t="str">
        <f>IF(AllC3_Data[[#This Row],[Door/Yard Number]]=3,"Yard","Door")</f>
        <v>Yard</v>
      </c>
      <c r="P546" s="33">
        <f t="shared" si="16"/>
        <v>3430.2333333333372</v>
      </c>
      <c r="Q546" s="3" t="str">
        <f t="shared" si="17"/>
        <v>09/21/2021 03:46 PM</v>
      </c>
      <c r="R546" s="573" t="str">
        <f>IF(AND(AllC3_Data[[#This Row],[Workflow]]="Vendor Trailer",AllC3_Data[[#This Row],[OB Load Type]]="",AllC3_Data[[#This Row],[IB Load Type]]="",AllC3_Data[[#This Row],[Reusable Load Type]]=""),"Empty", HLOOKUP("*",AllC3_Data[[#This Row],[OB Load Type]:[Workflow]],1,FALSE))</f>
        <v>Unknown</v>
      </c>
      <c r="S5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7" spans="1:21" x14ac:dyDescent="0.25">
      <c r="A547" s="567" t="s">
        <v>9736</v>
      </c>
      <c r="B547" s="568" t="s">
        <v>129</v>
      </c>
      <c r="C547" s="568"/>
      <c r="D547" s="569"/>
      <c r="E547" s="569" t="s">
        <v>1659</v>
      </c>
      <c r="F547" s="569">
        <v>3</v>
      </c>
      <c r="G547" s="568" t="s">
        <v>1179</v>
      </c>
      <c r="H547" s="568"/>
      <c r="I547" s="570" t="s">
        <v>9737</v>
      </c>
      <c r="J547" s="568" t="s">
        <v>8205</v>
      </c>
      <c r="K547" s="571" t="s">
        <v>8401</v>
      </c>
      <c r="L547" s="568" t="s">
        <v>5999</v>
      </c>
      <c r="M547" s="572" t="s">
        <v>9738</v>
      </c>
      <c r="N547" s="570" t="s">
        <v>8409</v>
      </c>
      <c r="O547" s="303" t="str">
        <f>IF(AllC3_Data[[#This Row],[Door/Yard Number]]=3,"Yard","Door")</f>
        <v>Yard</v>
      </c>
      <c r="P547" s="33">
        <f t="shared" si="16"/>
        <v>3147.1666666666861</v>
      </c>
      <c r="Q547" s="3" t="str">
        <f t="shared" si="17"/>
        <v>10/03/2021 10:50 AM</v>
      </c>
      <c r="R547" s="573" t="str">
        <f>IF(AND(AllC3_Data[[#This Row],[Workflow]]="Vendor Trailer",AllC3_Data[[#This Row],[OB Load Type]]="",AllC3_Data[[#This Row],[IB Load Type]]="",AllC3_Data[[#This Row],[Reusable Load Type]]=""),"Empty", HLOOKUP("*",AllC3_Data[[#This Row],[OB Load Type]:[Workflow]],1,FALSE))</f>
        <v>OFBD</v>
      </c>
      <c r="S5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5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8" spans="1:21" x14ac:dyDescent="0.25">
      <c r="A548" s="567" t="s">
        <v>9739</v>
      </c>
      <c r="B548" s="568" t="s">
        <v>129</v>
      </c>
      <c r="C548" s="568"/>
      <c r="D548" s="569"/>
      <c r="E548" s="569" t="s">
        <v>1659</v>
      </c>
      <c r="F548" s="569">
        <v>3</v>
      </c>
      <c r="G548" s="568" t="s">
        <v>1179</v>
      </c>
      <c r="H548" s="568"/>
      <c r="I548" s="570" t="s">
        <v>9740</v>
      </c>
      <c r="J548" s="568" t="s">
        <v>8205</v>
      </c>
      <c r="K548" s="571" t="s">
        <v>8401</v>
      </c>
      <c r="L548" s="568" t="s">
        <v>5999</v>
      </c>
      <c r="M548" s="572" t="s">
        <v>9741</v>
      </c>
      <c r="N548" s="570" t="s">
        <v>8409</v>
      </c>
      <c r="O548" s="303" t="str">
        <f>IF(AllC3_Data[[#This Row],[Door/Yard Number]]=3,"Yard","Door")</f>
        <v>Yard</v>
      </c>
      <c r="P548" s="33">
        <f t="shared" si="16"/>
        <v>3125.9166666667443</v>
      </c>
      <c r="Q548" s="3" t="str">
        <f t="shared" si="17"/>
        <v>10/04/2021 08:05 AM</v>
      </c>
      <c r="R548" s="573" t="str">
        <f>IF(AND(AllC3_Data[[#This Row],[Workflow]]="Vendor Trailer",AllC3_Data[[#This Row],[OB Load Type]]="",AllC3_Data[[#This Row],[IB Load Type]]="",AllC3_Data[[#This Row],[Reusable Load Type]]=""),"Empty", HLOOKUP("*",AllC3_Data[[#This Row],[OB Load Type]:[Workflow]],1,FALSE))</f>
        <v>OFBD</v>
      </c>
      <c r="S5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5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49" spans="1:21" x14ac:dyDescent="0.25">
      <c r="A549" s="567" t="s">
        <v>9742</v>
      </c>
      <c r="B549" s="568"/>
      <c r="C549" s="568"/>
      <c r="D549" s="569"/>
      <c r="E549" s="569" t="s">
        <v>1562</v>
      </c>
      <c r="F549" s="569">
        <v>3</v>
      </c>
      <c r="G549" s="568" t="s">
        <v>1179</v>
      </c>
      <c r="H549" s="568"/>
      <c r="I549" s="570" t="s">
        <v>9743</v>
      </c>
      <c r="J549" s="568" t="s">
        <v>647</v>
      </c>
      <c r="K549" s="571" t="s">
        <v>8401</v>
      </c>
      <c r="L549" s="568" t="s">
        <v>5999</v>
      </c>
      <c r="M549" s="572"/>
      <c r="N549" s="570" t="s">
        <v>8409</v>
      </c>
      <c r="O549" s="303" t="str">
        <f>IF(AllC3_Data[[#This Row],[Door/Yard Number]]=3,"Yard","Door")</f>
        <v>Yard</v>
      </c>
      <c r="P549" s="33">
        <f t="shared" si="16"/>
        <v>2967.9500000001281</v>
      </c>
      <c r="Q549" s="3" t="str">
        <f t="shared" si="17"/>
        <v>10/10/2021 10:03 PM</v>
      </c>
      <c r="R549" s="573" t="str">
        <f>IF(AND(AllC3_Data[[#This Row],[Workflow]]="Vendor Trailer",AllC3_Data[[#This Row],[OB Load Type]]="",AllC3_Data[[#This Row],[IB Load Type]]="",AllC3_Data[[#This Row],[Reusable Load Type]]=""),"Empty", HLOOKUP("*",AllC3_Data[[#This Row],[OB Load Type]:[Workflow]],1,FALSE))</f>
        <v>Unknown</v>
      </c>
      <c r="S5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4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50" spans="1:21" x14ac:dyDescent="0.25">
      <c r="A550" s="567" t="s">
        <v>9744</v>
      </c>
      <c r="B550" s="568" t="s">
        <v>129</v>
      </c>
      <c r="C550" s="568"/>
      <c r="D550" s="569"/>
      <c r="E550" s="569" t="s">
        <v>1659</v>
      </c>
      <c r="F550" s="569">
        <v>3</v>
      </c>
      <c r="G550" s="568" t="s">
        <v>1667</v>
      </c>
      <c r="H550" s="568"/>
      <c r="I550" s="570" t="s">
        <v>9745</v>
      </c>
      <c r="J550" s="568" t="s">
        <v>8215</v>
      </c>
      <c r="K550" s="571" t="s">
        <v>8401</v>
      </c>
      <c r="L550" s="568" t="s">
        <v>2977</v>
      </c>
      <c r="M550" s="572" t="s">
        <v>9746</v>
      </c>
      <c r="N550" s="570" t="s">
        <v>8409</v>
      </c>
      <c r="O550" s="303" t="str">
        <f>IF(AllC3_Data[[#This Row],[Door/Yard Number]]=3,"Yard","Door")</f>
        <v>Yard</v>
      </c>
      <c r="P550" s="33">
        <f t="shared" si="16"/>
        <v>2710.3166666667676</v>
      </c>
      <c r="Q550" s="3" t="str">
        <f t="shared" si="17"/>
        <v>10/21/2021 03:41 PM</v>
      </c>
      <c r="R550" s="573" t="str">
        <f>IF(AND(AllC3_Data[[#This Row],[Workflow]]="Vendor Trailer",AllC3_Data[[#This Row],[OB Load Type]]="",AllC3_Data[[#This Row],[IB Load Type]]="",AllC3_Data[[#This Row],[Reusable Load Type]]=""),"Empty", HLOOKUP("*",AllC3_Data[[#This Row],[OB Load Type]:[Workflow]],1,FALSE))</f>
        <v>OFBD</v>
      </c>
      <c r="S5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5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1" spans="1:21" x14ac:dyDescent="0.25">
      <c r="A551" s="567" t="s">
        <v>9747</v>
      </c>
      <c r="B551" s="568"/>
      <c r="C551" s="568"/>
      <c r="D551" s="569"/>
      <c r="E551" s="569" t="s">
        <v>8461</v>
      </c>
      <c r="F551" s="569">
        <v>3</v>
      </c>
      <c r="G551" s="568" t="s">
        <v>8405</v>
      </c>
      <c r="H551" s="568"/>
      <c r="I551" s="570" t="s">
        <v>9748</v>
      </c>
      <c r="J551" s="568" t="s">
        <v>8221</v>
      </c>
      <c r="K551" s="571" t="s">
        <v>8401</v>
      </c>
      <c r="L551" s="568" t="s">
        <v>9687</v>
      </c>
      <c r="M551" s="572"/>
      <c r="N551" s="570" t="s">
        <v>8409</v>
      </c>
      <c r="O551" s="303" t="str">
        <f>IF(AllC3_Data[[#This Row],[Door/Yard Number]]=3,"Yard","Door")</f>
        <v>Yard</v>
      </c>
      <c r="P551" s="33">
        <f t="shared" si="16"/>
        <v>2661.2333333333954</v>
      </c>
      <c r="Q551" s="3" t="str">
        <f t="shared" si="17"/>
        <v>10/23/2021 04:46 PM</v>
      </c>
      <c r="R551" s="573" t="str">
        <f>IF(AND(AllC3_Data[[#This Row],[Workflow]]="Vendor Trailer",AllC3_Data[[#This Row],[OB Load Type]]="",AllC3_Data[[#This Row],[IB Load Type]]="",AllC3_Data[[#This Row],[Reusable Load Type]]=""),"Empty", HLOOKUP("*",AllC3_Data[[#This Row],[OB Load Type]:[Workflow]],1,FALSE))</f>
        <v>Empty</v>
      </c>
      <c r="S5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2" spans="1:21" x14ac:dyDescent="0.25">
      <c r="A552" s="567" t="s">
        <v>9749</v>
      </c>
      <c r="B552" s="568"/>
      <c r="C552" s="568"/>
      <c r="D552" s="569"/>
      <c r="E552" s="569" t="s">
        <v>1562</v>
      </c>
      <c r="F552" s="569">
        <v>1</v>
      </c>
      <c r="G552" s="568" t="s">
        <v>1179</v>
      </c>
      <c r="H552" s="568"/>
      <c r="I552" s="570" t="s">
        <v>9750</v>
      </c>
      <c r="J552" s="568" t="s">
        <v>8230</v>
      </c>
      <c r="K552" s="571" t="s">
        <v>8401</v>
      </c>
      <c r="L552" s="568" t="s">
        <v>9751</v>
      </c>
      <c r="M552" s="572"/>
      <c r="N552" s="570" t="s">
        <v>8409</v>
      </c>
      <c r="O552" s="303" t="str">
        <f>IF(AllC3_Data[[#This Row],[Door/Yard Number]]=3,"Yard","Door")</f>
        <v>Door</v>
      </c>
      <c r="P552" s="33">
        <f t="shared" si="16"/>
        <v>2522.0833333333139</v>
      </c>
      <c r="Q552" s="3" t="str">
        <f t="shared" si="17"/>
        <v>10/29/2021 11:55 AM</v>
      </c>
      <c r="R552" s="573" t="str">
        <f>IF(AND(AllC3_Data[[#This Row],[Workflow]]="Vendor Trailer",AllC3_Data[[#This Row],[OB Load Type]]="",AllC3_Data[[#This Row],[IB Load Type]]="",AllC3_Data[[#This Row],[Reusable Load Type]]=""),"Empty", HLOOKUP("*",AllC3_Data[[#This Row],[OB Load Type]:[Workflow]],1,FALSE))</f>
        <v>Unknown</v>
      </c>
      <c r="S5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5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53" spans="1:21" x14ac:dyDescent="0.25">
      <c r="A553" s="567" t="s">
        <v>9752</v>
      </c>
      <c r="B553" s="568"/>
      <c r="C553" s="568"/>
      <c r="D553" s="569" t="s">
        <v>482</v>
      </c>
      <c r="E553" s="569" t="s">
        <v>8430</v>
      </c>
      <c r="F553" s="569">
        <v>3</v>
      </c>
      <c r="G553" s="568" t="s">
        <v>1179</v>
      </c>
      <c r="H553" s="568"/>
      <c r="I553" s="570" t="s">
        <v>9753</v>
      </c>
      <c r="J553" s="568" t="s">
        <v>8205</v>
      </c>
      <c r="K553" s="571" t="s">
        <v>8589</v>
      </c>
      <c r="L553" s="568" t="s">
        <v>9754</v>
      </c>
      <c r="M553" s="572"/>
      <c r="N553" s="570" t="s">
        <v>8409</v>
      </c>
      <c r="O553" s="303" t="str">
        <f>IF(AllC3_Data[[#This Row],[Door/Yard Number]]=3,"Yard","Door")</f>
        <v>Yard</v>
      </c>
      <c r="P553" s="33">
        <f t="shared" si="16"/>
        <v>2396.0333333333256</v>
      </c>
      <c r="Q553" s="3" t="str">
        <f t="shared" si="17"/>
        <v>11/03/2021 05:58 PM</v>
      </c>
      <c r="R553" s="573" t="str">
        <f>IF(AND(AllC3_Data[[#This Row],[Workflow]]="Vendor Trailer",AllC3_Data[[#This Row],[OB Load Type]]="",AllC3_Data[[#This Row],[IB Load Type]]="",AllC3_Data[[#This Row],[Reusable Load Type]]=""),"Empty", HLOOKUP("*",AllC3_Data[[#This Row],[OB Load Type]:[Workflow]],1,FALSE))</f>
        <v>RECP</v>
      </c>
      <c r="S5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4" spans="1:21" x14ac:dyDescent="0.25">
      <c r="A554" s="567" t="s">
        <v>9755</v>
      </c>
      <c r="B554" s="568"/>
      <c r="C554" s="568"/>
      <c r="D554" s="569" t="s">
        <v>9683</v>
      </c>
      <c r="E554" s="569" t="s">
        <v>882</v>
      </c>
      <c r="F554" s="569">
        <v>3</v>
      </c>
      <c r="G554" s="568" t="s">
        <v>1667</v>
      </c>
      <c r="H554" s="568"/>
      <c r="I554" s="570" t="s">
        <v>9756</v>
      </c>
      <c r="J554" s="568" t="s">
        <v>8213</v>
      </c>
      <c r="K554" s="571" t="s">
        <v>8401</v>
      </c>
      <c r="L554" s="568" t="s">
        <v>5999</v>
      </c>
      <c r="M554" s="572"/>
      <c r="N554" s="570" t="s">
        <v>8409</v>
      </c>
      <c r="O554" s="303" t="str">
        <f>IF(AllC3_Data[[#This Row],[Door/Yard Number]]=3,"Yard","Door")</f>
        <v>Yard</v>
      </c>
      <c r="P554" s="33">
        <f t="shared" si="16"/>
        <v>2379.9333333334071</v>
      </c>
      <c r="Q554" s="3" t="str">
        <f t="shared" si="17"/>
        <v>11/04/2021 10:04 AM</v>
      </c>
      <c r="R554" s="573" t="str">
        <f>IF(AND(AllC3_Data[[#This Row],[Workflow]]="Vendor Trailer",AllC3_Data[[#This Row],[OB Load Type]]="",AllC3_Data[[#This Row],[IB Load Type]]="",AllC3_Data[[#This Row],[Reusable Load Type]]=""),"Empty", HLOOKUP("*",AllC3_Data[[#This Row],[OB Load Type]:[Workflow]],1,FALSE))</f>
        <v>F&amp;E</v>
      </c>
      <c r="S5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5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55" spans="1:21" x14ac:dyDescent="0.25">
      <c r="A555" s="567" t="s">
        <v>9757</v>
      </c>
      <c r="B555" s="568"/>
      <c r="C555" s="568"/>
      <c r="D555" s="569"/>
      <c r="E555" s="569" t="s">
        <v>8461</v>
      </c>
      <c r="F555" s="569">
        <v>3</v>
      </c>
      <c r="G555" s="568" t="s">
        <v>8405</v>
      </c>
      <c r="H555" s="568"/>
      <c r="I555" s="570" t="s">
        <v>9758</v>
      </c>
      <c r="J555" s="568" t="s">
        <v>8212</v>
      </c>
      <c r="K555" s="571" t="s">
        <v>8401</v>
      </c>
      <c r="L555" s="568" t="s">
        <v>9678</v>
      </c>
      <c r="M555" s="572"/>
      <c r="N555" s="570" t="s">
        <v>8409</v>
      </c>
      <c r="O555" s="303" t="str">
        <f>IF(AllC3_Data[[#This Row],[Door/Yard Number]]=3,"Yard","Door")</f>
        <v>Yard</v>
      </c>
      <c r="P555" s="33">
        <f t="shared" si="16"/>
        <v>2330.9333333334653</v>
      </c>
      <c r="Q555" s="3" t="str">
        <f t="shared" si="17"/>
        <v>11/06/2021 11:04 AM</v>
      </c>
      <c r="R555" s="573" t="str">
        <f>IF(AND(AllC3_Data[[#This Row],[Workflow]]="Vendor Trailer",AllC3_Data[[#This Row],[OB Load Type]]="",AllC3_Data[[#This Row],[IB Load Type]]="",AllC3_Data[[#This Row],[Reusable Load Type]]=""),"Empty", HLOOKUP("*",AllC3_Data[[#This Row],[OB Load Type]:[Workflow]],1,FALSE))</f>
        <v>Empty</v>
      </c>
      <c r="S5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6" spans="1:21" x14ac:dyDescent="0.25">
      <c r="A556" s="567" t="s">
        <v>9759</v>
      </c>
      <c r="B556" s="568"/>
      <c r="C556" s="568"/>
      <c r="D556" s="569"/>
      <c r="E556" s="569" t="s">
        <v>8461</v>
      </c>
      <c r="F556" s="569">
        <v>3</v>
      </c>
      <c r="G556" s="568" t="s">
        <v>9760</v>
      </c>
      <c r="H556" s="568"/>
      <c r="I556" s="570" t="s">
        <v>9761</v>
      </c>
      <c r="J556" s="568" t="s">
        <v>8202</v>
      </c>
      <c r="K556" s="571" t="s">
        <v>8401</v>
      </c>
      <c r="L556" s="568" t="s">
        <v>9687</v>
      </c>
      <c r="M556" s="572"/>
      <c r="N556" s="570" t="s">
        <v>8409</v>
      </c>
      <c r="O556" s="303" t="str">
        <f>IF(AllC3_Data[[#This Row],[Door/Yard Number]]=3,"Yard","Door")</f>
        <v>Yard</v>
      </c>
      <c r="P556" s="33">
        <f t="shared" si="16"/>
        <v>2277.6500000000233</v>
      </c>
      <c r="Q556" s="3" t="str">
        <f t="shared" si="17"/>
        <v>11/08/2021 04:21 PM</v>
      </c>
      <c r="R556" s="573" t="str">
        <f>IF(AND(AllC3_Data[[#This Row],[Workflow]]="Vendor Trailer",AllC3_Data[[#This Row],[OB Load Type]]="",AllC3_Data[[#This Row],[IB Load Type]]="",AllC3_Data[[#This Row],[Reusable Load Type]]=""),"Empty", HLOOKUP("*",AllC3_Data[[#This Row],[OB Load Type]:[Workflow]],1,FALSE))</f>
        <v>Empty</v>
      </c>
      <c r="S5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7" spans="1:21" x14ac:dyDescent="0.25">
      <c r="A557" s="567" t="s">
        <v>9762</v>
      </c>
      <c r="B557" s="568"/>
      <c r="C557" s="568"/>
      <c r="D557" s="569"/>
      <c r="E557" s="569" t="s">
        <v>8461</v>
      </c>
      <c r="F557" s="569">
        <v>3</v>
      </c>
      <c r="G557" s="568" t="s">
        <v>8405</v>
      </c>
      <c r="H557" s="568"/>
      <c r="I557" s="570" t="s">
        <v>9763</v>
      </c>
      <c r="J557" s="568" t="s">
        <v>8202</v>
      </c>
      <c r="K557" s="571" t="s">
        <v>8401</v>
      </c>
      <c r="L557" s="568" t="s">
        <v>9687</v>
      </c>
      <c r="M557" s="572"/>
      <c r="N557" s="570" t="s">
        <v>8409</v>
      </c>
      <c r="O557" s="303" t="str">
        <f>IF(AllC3_Data[[#This Row],[Door/Yard Number]]=3,"Yard","Door")</f>
        <v>Yard</v>
      </c>
      <c r="P557" s="33">
        <f t="shared" si="16"/>
        <v>2255.8500000000349</v>
      </c>
      <c r="Q557" s="3" t="str">
        <f t="shared" si="17"/>
        <v>11/09/2021 02:09 PM</v>
      </c>
      <c r="R557" s="573" t="str">
        <f>IF(AND(AllC3_Data[[#This Row],[Workflow]]="Vendor Trailer",AllC3_Data[[#This Row],[OB Load Type]]="",AllC3_Data[[#This Row],[IB Load Type]]="",AllC3_Data[[#This Row],[Reusable Load Type]]=""),"Empty", HLOOKUP("*",AllC3_Data[[#This Row],[OB Load Type]:[Workflow]],1,FALSE))</f>
        <v>Empty</v>
      </c>
      <c r="S5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8" spans="1:21" x14ac:dyDescent="0.25">
      <c r="A558" s="567" t="s">
        <v>9764</v>
      </c>
      <c r="B558" s="568"/>
      <c r="C558" s="568"/>
      <c r="D558" s="569" t="s">
        <v>291</v>
      </c>
      <c r="E558" s="569" t="s">
        <v>882</v>
      </c>
      <c r="F558" s="569">
        <v>3</v>
      </c>
      <c r="G558" s="568" t="s">
        <v>8936</v>
      </c>
      <c r="H558" s="568"/>
      <c r="I558" s="570" t="s">
        <v>9765</v>
      </c>
      <c r="J558" s="568" t="s">
        <v>8202</v>
      </c>
      <c r="K558" s="571" t="s">
        <v>8401</v>
      </c>
      <c r="L558" s="568" t="s">
        <v>9766</v>
      </c>
      <c r="M558" s="572"/>
      <c r="N558" s="570" t="s">
        <v>8409</v>
      </c>
      <c r="O558" s="303" t="str">
        <f>IF(AllC3_Data[[#This Row],[Door/Yard Number]]=3,"Yard","Door")</f>
        <v>Yard</v>
      </c>
      <c r="P558" s="33">
        <f t="shared" si="16"/>
        <v>2199.2166666666744</v>
      </c>
      <c r="Q558" s="3" t="str">
        <f t="shared" si="17"/>
        <v>11/11/2021 10:47 PM</v>
      </c>
      <c r="R558" s="573" t="str">
        <f>IF(AND(AllC3_Data[[#This Row],[Workflow]]="Vendor Trailer",AllC3_Data[[#This Row],[OB Load Type]]="",AllC3_Data[[#This Row],[IB Load Type]]="",AllC3_Data[[#This Row],[Reusable Load Type]]=""),"Empty", HLOOKUP("*",AllC3_Data[[#This Row],[OB Load Type]:[Workflow]],1,FALSE))</f>
        <v>T635</v>
      </c>
      <c r="S5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5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59" spans="1:21" x14ac:dyDescent="0.25">
      <c r="A559" s="567" t="s">
        <v>9767</v>
      </c>
      <c r="B559" s="568"/>
      <c r="C559" s="568" t="s">
        <v>9695</v>
      </c>
      <c r="D559" s="569"/>
      <c r="E559" s="569" t="s">
        <v>897</v>
      </c>
      <c r="F559" s="569">
        <v>3</v>
      </c>
      <c r="G559" s="568" t="s">
        <v>1179</v>
      </c>
      <c r="H559" s="568" t="s">
        <v>9768</v>
      </c>
      <c r="I559" s="570" t="s">
        <v>9769</v>
      </c>
      <c r="J559" s="568" t="s">
        <v>647</v>
      </c>
      <c r="K559" s="571" t="s">
        <v>8401</v>
      </c>
      <c r="L559" s="568" t="s">
        <v>6001</v>
      </c>
      <c r="M559" s="572" t="s">
        <v>9769</v>
      </c>
      <c r="N559" s="570" t="s">
        <v>8409</v>
      </c>
      <c r="O559" s="303" t="str">
        <f>IF(AllC3_Data[[#This Row],[Door/Yard Number]]=3,"Yard","Door")</f>
        <v>Yard</v>
      </c>
      <c r="P559" s="33">
        <f t="shared" si="16"/>
        <v>2181.0833333334303</v>
      </c>
      <c r="Q559" s="3" t="str">
        <f t="shared" si="17"/>
        <v>11/12/2021 04:55 PM</v>
      </c>
      <c r="R559" s="573" t="str">
        <f>IF(AND(AllC3_Data[[#This Row],[Workflow]]="Vendor Trailer",AllC3_Data[[#This Row],[OB Load Type]]="",AllC3_Data[[#This Row],[IB Load Type]]="",AllC3_Data[[#This Row],[Reusable Load Type]]=""),"Empty", HLOOKUP("*",AllC3_Data[[#This Row],[OB Load Type]:[Workflow]],1,FALSE))</f>
        <v>PA PUBLIC AFFAIRS</v>
      </c>
      <c r="S5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5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60" spans="1:21" x14ac:dyDescent="0.25">
      <c r="A560" s="567" t="s">
        <v>9770</v>
      </c>
      <c r="B560" s="568"/>
      <c r="C560" s="568"/>
      <c r="D560" s="569"/>
      <c r="E560" s="569" t="s">
        <v>1657</v>
      </c>
      <c r="F560" s="569">
        <v>3</v>
      </c>
      <c r="G560" s="568" t="s">
        <v>1179</v>
      </c>
      <c r="H560" s="568"/>
      <c r="I560" s="570" t="s">
        <v>9771</v>
      </c>
      <c r="J560" s="568" t="s">
        <v>8206</v>
      </c>
      <c r="K560" s="571" t="s">
        <v>8589</v>
      </c>
      <c r="L560" s="568" t="s">
        <v>9675</v>
      </c>
      <c r="M560" s="572" t="s">
        <v>9772</v>
      </c>
      <c r="N560" s="570" t="s">
        <v>8409</v>
      </c>
      <c r="O560" s="303" t="str">
        <f>IF(AllC3_Data[[#This Row],[Door/Yard Number]]=3,"Yard","Door")</f>
        <v>Yard</v>
      </c>
      <c r="P560" s="33">
        <f t="shared" si="16"/>
        <v>2035.4333333334653</v>
      </c>
      <c r="Q560" s="3" t="str">
        <f t="shared" si="17"/>
        <v>11/18/2021 06:34 PM</v>
      </c>
      <c r="R560" s="573" t="str">
        <f>IF(AND(AllC3_Data[[#This Row],[Workflow]]="Vendor Trailer",AllC3_Data[[#This Row],[OB Load Type]]="",AllC3_Data[[#This Row],[IB Load Type]]="",AllC3_Data[[#This Row],[Reusable Load Type]]=""),"Empty", HLOOKUP("*",AllC3_Data[[#This Row],[OB Load Type]:[Workflow]],1,FALSE))</f>
        <v>Empty</v>
      </c>
      <c r="S5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1" spans="1:21" x14ac:dyDescent="0.25">
      <c r="A561" s="567" t="s">
        <v>9773</v>
      </c>
      <c r="B561" s="568"/>
      <c r="C561" s="568"/>
      <c r="D561" s="569" t="s">
        <v>490</v>
      </c>
      <c r="E561" s="569" t="s">
        <v>8430</v>
      </c>
      <c r="F561" s="569">
        <v>3</v>
      </c>
      <c r="G561" s="568" t="s">
        <v>1179</v>
      </c>
      <c r="H561" s="568"/>
      <c r="I561" s="570" t="s">
        <v>9774</v>
      </c>
      <c r="J561" s="568" t="s">
        <v>647</v>
      </c>
      <c r="K561" s="571" t="s">
        <v>8401</v>
      </c>
      <c r="L561" s="568" t="s">
        <v>9687</v>
      </c>
      <c r="M561" s="572" t="s">
        <v>9775</v>
      </c>
      <c r="N561" s="570" t="s">
        <v>8409</v>
      </c>
      <c r="O561" s="303" t="str">
        <f>IF(AllC3_Data[[#This Row],[Door/Yard Number]]=3,"Yard","Door")</f>
        <v>Yard</v>
      </c>
      <c r="P561" s="33">
        <f t="shared" si="16"/>
        <v>2022</v>
      </c>
      <c r="Q561" s="3" t="str">
        <f t="shared" si="17"/>
        <v>11/19/2021 08:00 AM</v>
      </c>
      <c r="R561" s="573" t="str">
        <f>IF(AND(AllC3_Data[[#This Row],[Workflow]]="Vendor Trailer",AllC3_Data[[#This Row],[OB Load Type]]="",AllC3_Data[[#This Row],[IB Load Type]]="",AllC3_Data[[#This Row],[Reusable Load Type]]=""),"Empty", HLOOKUP("*",AllC3_Data[[#This Row],[OB Load Type]:[Workflow]],1,FALSE))</f>
        <v>RLBL</v>
      </c>
      <c r="S5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2" spans="1:21" x14ac:dyDescent="0.25">
      <c r="A562" s="567" t="s">
        <v>9776</v>
      </c>
      <c r="B562" s="568"/>
      <c r="C562" s="568"/>
      <c r="D562" s="569" t="s">
        <v>678</v>
      </c>
      <c r="E562" s="569" t="s">
        <v>8430</v>
      </c>
      <c r="F562" s="569">
        <v>3</v>
      </c>
      <c r="G562" s="568" t="s">
        <v>1568</v>
      </c>
      <c r="H562" s="568"/>
      <c r="I562" s="570" t="s">
        <v>9777</v>
      </c>
      <c r="J562" s="568" t="s">
        <v>8212</v>
      </c>
      <c r="K562" s="571" t="s">
        <v>8401</v>
      </c>
      <c r="L562" s="568" t="s">
        <v>5999</v>
      </c>
      <c r="M562" s="572" t="s">
        <v>9778</v>
      </c>
      <c r="N562" s="570" t="s">
        <v>8409</v>
      </c>
      <c r="O562" s="303" t="str">
        <f>IF(AllC3_Data[[#This Row],[Door/Yard Number]]=3,"Yard","Door")</f>
        <v>Yard</v>
      </c>
      <c r="P562" s="33">
        <f t="shared" si="16"/>
        <v>1927.9333333333489</v>
      </c>
      <c r="Q562" s="3" t="str">
        <f t="shared" si="17"/>
        <v>11/23/2021 06:04 AM</v>
      </c>
      <c r="R562" s="573" t="str">
        <f>IF(AND(AllC3_Data[[#This Row],[Workflow]]="Vendor Trailer",AllC3_Data[[#This Row],[OB Load Type]]="",AllC3_Data[[#This Row],[IB Load Type]]="",AllC3_Data[[#This Row],[Reusable Load Type]]=""),"Empty", HLOOKUP("*",AllC3_Data[[#This Row],[OB Load Type]:[Workflow]],1,FALSE))</f>
        <v>MTBK</v>
      </c>
      <c r="S5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3" spans="1:21" x14ac:dyDescent="0.25">
      <c r="A563" s="567" t="s">
        <v>9779</v>
      </c>
      <c r="B563" s="568"/>
      <c r="C563" s="568"/>
      <c r="D563" s="569"/>
      <c r="E563" s="569" t="s">
        <v>8461</v>
      </c>
      <c r="F563" s="569">
        <v>3</v>
      </c>
      <c r="G563" s="568" t="s">
        <v>9780</v>
      </c>
      <c r="H563" s="568"/>
      <c r="I563" s="570" t="s">
        <v>9781</v>
      </c>
      <c r="J563" s="568" t="s">
        <v>8202</v>
      </c>
      <c r="K563" s="571" t="s">
        <v>8401</v>
      </c>
      <c r="L563" s="568" t="s">
        <v>9687</v>
      </c>
      <c r="M563" s="572"/>
      <c r="N563" s="570" t="s">
        <v>8409</v>
      </c>
      <c r="O563" s="303" t="str">
        <f>IF(AllC3_Data[[#This Row],[Door/Yard Number]]=3,"Yard","Door")</f>
        <v>Yard</v>
      </c>
      <c r="P563" s="33">
        <f t="shared" si="16"/>
        <v>1895.2333333334536</v>
      </c>
      <c r="Q563" s="3" t="str">
        <f t="shared" si="17"/>
        <v>11/24/2021 02:46 PM</v>
      </c>
      <c r="R563" s="573" t="str">
        <f>IF(AND(AllC3_Data[[#This Row],[Workflow]]="Vendor Trailer",AllC3_Data[[#This Row],[OB Load Type]]="",AllC3_Data[[#This Row],[IB Load Type]]="",AllC3_Data[[#This Row],[Reusable Load Type]]=""),"Empty", HLOOKUP("*",AllC3_Data[[#This Row],[OB Load Type]:[Workflow]],1,FALSE))</f>
        <v>Empty</v>
      </c>
      <c r="S5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4" spans="1:21" x14ac:dyDescent="0.25">
      <c r="A564" s="567" t="s">
        <v>9782</v>
      </c>
      <c r="B564" s="568"/>
      <c r="C564" s="568"/>
      <c r="D564" s="569" t="s">
        <v>8609</v>
      </c>
      <c r="E564" s="569" t="s">
        <v>882</v>
      </c>
      <c r="F564" s="569">
        <v>3</v>
      </c>
      <c r="G564" s="568" t="s">
        <v>1179</v>
      </c>
      <c r="H564" s="568"/>
      <c r="I564" s="570" t="s">
        <v>9783</v>
      </c>
      <c r="J564" s="568" t="s">
        <v>8208</v>
      </c>
      <c r="K564" s="571" t="s">
        <v>8401</v>
      </c>
      <c r="L564" s="568" t="s">
        <v>6001</v>
      </c>
      <c r="M564" s="572" t="s">
        <v>9784</v>
      </c>
      <c r="N564" s="570" t="s">
        <v>8409</v>
      </c>
      <c r="O564" s="303" t="str">
        <f>IF(AllC3_Data[[#This Row],[Door/Yard Number]]=3,"Yard","Door")</f>
        <v>Yard</v>
      </c>
      <c r="P564" s="33">
        <f t="shared" si="16"/>
        <v>1777.9666666667908</v>
      </c>
      <c r="Q564" s="3" t="str">
        <f t="shared" si="17"/>
        <v>11/29/2021 12:02 PM</v>
      </c>
      <c r="R564" s="573" t="str">
        <f>IF(AND(AllC3_Data[[#This Row],[Workflow]]="Vendor Trailer",AllC3_Data[[#This Row],[OB Load Type]]="",AllC3_Data[[#This Row],[IB Load Type]]="",AllC3_Data[[#This Row],[Reusable Load Type]]=""),"Empty", HLOOKUP("*",AllC3_Data[[#This Row],[OB Load Type]:[Workflow]],1,FALSE))</f>
        <v>TSOU</v>
      </c>
      <c r="S5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65" spans="1:21" x14ac:dyDescent="0.25">
      <c r="A565" s="567" t="s">
        <v>9785</v>
      </c>
      <c r="B565" s="568"/>
      <c r="C565" s="568"/>
      <c r="D565" s="569" t="s">
        <v>9786</v>
      </c>
      <c r="E565" s="569" t="s">
        <v>882</v>
      </c>
      <c r="F565" s="569">
        <v>3</v>
      </c>
      <c r="G565" s="568" t="s">
        <v>1179</v>
      </c>
      <c r="H565" s="568"/>
      <c r="I565" s="570" t="s">
        <v>9787</v>
      </c>
      <c r="J565" s="568" t="s">
        <v>8210</v>
      </c>
      <c r="K565" s="571" t="s">
        <v>8401</v>
      </c>
      <c r="L565" s="568" t="s">
        <v>6001</v>
      </c>
      <c r="M565" s="572" t="s">
        <v>9788</v>
      </c>
      <c r="N565" s="570" t="s">
        <v>8409</v>
      </c>
      <c r="O565" s="303" t="str">
        <f>IF(AllC3_Data[[#This Row],[Door/Yard Number]]=3,"Yard","Door")</f>
        <v>Yard</v>
      </c>
      <c r="P565" s="33">
        <f t="shared" si="16"/>
        <v>1726.2833333333256</v>
      </c>
      <c r="Q565" s="3" t="str">
        <f t="shared" si="17"/>
        <v>12/01/2021 03:43 PM</v>
      </c>
      <c r="R565" s="573" t="str">
        <f>IF(AND(AllC3_Data[[#This Row],[Workflow]]="Vendor Trailer",AllC3_Data[[#This Row],[OB Load Type]]="",AllC3_Data[[#This Row],[IB Load Type]]="",AllC3_Data[[#This Row],[Reusable Load Type]]=""),"Empty", HLOOKUP("*",AllC3_Data[[#This Row],[OB Load Type]:[Workflow]],1,FALSE))</f>
        <v>TPDI</v>
      </c>
      <c r="S56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66" spans="1:21" x14ac:dyDescent="0.25">
      <c r="A566" s="567" t="s">
        <v>9789</v>
      </c>
      <c r="B566" s="568"/>
      <c r="C566" s="568" t="s">
        <v>9695</v>
      </c>
      <c r="D566" s="569"/>
      <c r="E566" s="569" t="s">
        <v>8397</v>
      </c>
      <c r="F566" s="569">
        <v>3</v>
      </c>
      <c r="G566" s="568" t="s">
        <v>1179</v>
      </c>
      <c r="H566" s="568" t="s">
        <v>8827</v>
      </c>
      <c r="I566" s="570" t="s">
        <v>9790</v>
      </c>
      <c r="J566" s="568" t="s">
        <v>647</v>
      </c>
      <c r="K566" s="571" t="s">
        <v>8401</v>
      </c>
      <c r="L566" s="568" t="s">
        <v>5997</v>
      </c>
      <c r="M566" s="572"/>
      <c r="N566" s="570" t="s">
        <v>8409</v>
      </c>
      <c r="O566" s="303" t="str">
        <f>IF(AllC3_Data[[#This Row],[Door/Yard Number]]=3,"Yard","Door")</f>
        <v>Yard</v>
      </c>
      <c r="P566" s="33">
        <f t="shared" si="16"/>
        <v>1600.5999999999767</v>
      </c>
      <c r="Q566" s="3" t="str">
        <f t="shared" si="17"/>
        <v>12/06/2021 09:24 PM</v>
      </c>
      <c r="R566" s="573" t="str">
        <f>IF(AND(AllC3_Data[[#This Row],[Workflow]]="Vendor Trailer",AllC3_Data[[#This Row],[OB Load Type]]="",AllC3_Data[[#This Row],[IB Load Type]]="",AllC3_Data[[#This Row],[Reusable Load Type]]=""),"Empty", HLOOKUP("*",AllC3_Data[[#This Row],[OB Load Type]:[Workflow]],1,FALSE))</f>
        <v>PA PUBLIC AFFAIRS</v>
      </c>
      <c r="S56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67" spans="1:21" x14ac:dyDescent="0.25">
      <c r="A567" s="567" t="s">
        <v>9791</v>
      </c>
      <c r="B567" s="568" t="s">
        <v>465</v>
      </c>
      <c r="C567" s="568"/>
      <c r="D567" s="569"/>
      <c r="E567" s="569" t="s">
        <v>1659</v>
      </c>
      <c r="F567" s="569">
        <v>3</v>
      </c>
      <c r="G567" s="568" t="s">
        <v>1179</v>
      </c>
      <c r="H567" s="568"/>
      <c r="I567" s="570" t="s">
        <v>9792</v>
      </c>
      <c r="J567" s="568" t="s">
        <v>8208</v>
      </c>
      <c r="K567" s="571" t="s">
        <v>8401</v>
      </c>
      <c r="L567" s="568" t="s">
        <v>9672</v>
      </c>
      <c r="M567" s="572"/>
      <c r="N567" s="570" t="s">
        <v>8409</v>
      </c>
      <c r="O567" s="303" t="str">
        <f>IF(AllC3_Data[[#This Row],[Door/Yard Number]]=3,"Yard","Door")</f>
        <v>Yard</v>
      </c>
      <c r="P567" s="33">
        <f t="shared" si="16"/>
        <v>1577.1333333334769</v>
      </c>
      <c r="Q567" s="3" t="str">
        <f t="shared" si="17"/>
        <v>12/07/2021 08:52 PM</v>
      </c>
      <c r="R567" s="573" t="str">
        <f>IF(AND(AllC3_Data[[#This Row],[Workflow]]="Vendor Trailer",AllC3_Data[[#This Row],[OB Load Type]]="",AllC3_Data[[#This Row],[IB Load Type]]="",AllC3_Data[[#This Row],[Reusable Load Type]]=""),"Empty", HLOOKUP("*",AllC3_Data[[#This Row],[OB Load Type]:[Workflow]],1,FALSE))</f>
        <v>OPDI</v>
      </c>
      <c r="S5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8" spans="1:21" x14ac:dyDescent="0.25">
      <c r="A568" s="567" t="s">
        <v>9793</v>
      </c>
      <c r="B568" s="568"/>
      <c r="C568" s="568"/>
      <c r="D568" s="569"/>
      <c r="E568" s="569" t="s">
        <v>1562</v>
      </c>
      <c r="F568" s="569">
        <v>5</v>
      </c>
      <c r="G568" s="568" t="s">
        <v>8405</v>
      </c>
      <c r="H568" s="568"/>
      <c r="I568" s="570" t="s">
        <v>9794</v>
      </c>
      <c r="J568" s="568" t="s">
        <v>8202</v>
      </c>
      <c r="K568" s="571" t="s">
        <v>8401</v>
      </c>
      <c r="L568" s="568" t="s">
        <v>9795</v>
      </c>
      <c r="M568" s="572" t="s">
        <v>9796</v>
      </c>
      <c r="N568" s="570" t="s">
        <v>8409</v>
      </c>
      <c r="O568" s="303" t="str">
        <f>IF(AllC3_Data[[#This Row],[Door/Yard Number]]=3,"Yard","Door")</f>
        <v>Door</v>
      </c>
      <c r="P568" s="33">
        <f t="shared" si="16"/>
        <v>1460.8000000000466</v>
      </c>
      <c r="Q568" s="3" t="str">
        <f t="shared" si="17"/>
        <v>12/12/2021 05:12 PM</v>
      </c>
      <c r="R568" s="573" t="str">
        <f>IF(AND(AllC3_Data[[#This Row],[Workflow]]="Vendor Trailer",AllC3_Data[[#This Row],[OB Load Type]]="",AllC3_Data[[#This Row],[IB Load Type]]="",AllC3_Data[[#This Row],[Reusable Load Type]]=""),"Empty", HLOOKUP("*",AllC3_Data[[#This Row],[OB Load Type]:[Workflow]],1,FALSE))</f>
        <v>Unknown</v>
      </c>
      <c r="S5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69" spans="1:21" x14ac:dyDescent="0.25">
      <c r="A569" s="567" t="s">
        <v>9797</v>
      </c>
      <c r="B569" s="568"/>
      <c r="C569" s="568"/>
      <c r="D569" s="569"/>
      <c r="E569" s="569" t="s">
        <v>8461</v>
      </c>
      <c r="F569" s="569">
        <v>3</v>
      </c>
      <c r="G569" s="568" t="s">
        <v>8405</v>
      </c>
      <c r="H569" s="568"/>
      <c r="I569" s="570" t="s">
        <v>9798</v>
      </c>
      <c r="J569" s="568" t="s">
        <v>8202</v>
      </c>
      <c r="K569" s="571" t="s">
        <v>8401</v>
      </c>
      <c r="L569" s="568" t="s">
        <v>6001</v>
      </c>
      <c r="M569" s="572" t="s">
        <v>9799</v>
      </c>
      <c r="N569" s="570" t="s">
        <v>8409</v>
      </c>
      <c r="O569" s="303" t="str">
        <f>IF(AllC3_Data[[#This Row],[Door/Yard Number]]=3,"Yard","Door")</f>
        <v>Yard</v>
      </c>
      <c r="P569" s="33">
        <f t="shared" si="16"/>
        <v>1450.5</v>
      </c>
      <c r="Q569" s="3" t="str">
        <f t="shared" si="17"/>
        <v>12/13/2021 03:30 AM</v>
      </c>
      <c r="R569" s="573" t="str">
        <f>IF(AND(AllC3_Data[[#This Row],[Workflow]]="Vendor Trailer",AllC3_Data[[#This Row],[OB Load Type]]="",AllC3_Data[[#This Row],[IB Load Type]]="",AllC3_Data[[#This Row],[Reusable Load Type]]=""),"Empty", HLOOKUP("*",AllC3_Data[[#This Row],[OB Load Type]:[Workflow]],1,FALSE))</f>
        <v>Empty</v>
      </c>
      <c r="S5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0" spans="1:21" x14ac:dyDescent="0.25">
      <c r="A570" s="567" t="s">
        <v>9800</v>
      </c>
      <c r="B570" s="568"/>
      <c r="C570" s="568"/>
      <c r="D570" s="569"/>
      <c r="E570" s="569" t="s">
        <v>1562</v>
      </c>
      <c r="F570" s="569">
        <v>3</v>
      </c>
      <c r="G570" s="568" t="s">
        <v>8221</v>
      </c>
      <c r="H570" s="568"/>
      <c r="I570" s="570" t="s">
        <v>9801</v>
      </c>
      <c r="J570" s="568" t="s">
        <v>8202</v>
      </c>
      <c r="K570" s="571" t="s">
        <v>8401</v>
      </c>
      <c r="L570" s="568" t="s">
        <v>5997</v>
      </c>
      <c r="M570" s="572"/>
      <c r="N570" s="570" t="s">
        <v>8409</v>
      </c>
      <c r="O570" s="303" t="str">
        <f>IF(AllC3_Data[[#This Row],[Door/Yard Number]]=3,"Yard","Door")</f>
        <v>Yard</v>
      </c>
      <c r="P570" s="33">
        <f t="shared" si="16"/>
        <v>1331.6500000000815</v>
      </c>
      <c r="Q570" s="3" t="str">
        <f t="shared" si="17"/>
        <v>12/18/2021 02:21 AM</v>
      </c>
      <c r="R570" s="573" t="str">
        <f>IF(AND(AllC3_Data[[#This Row],[Workflow]]="Vendor Trailer",AllC3_Data[[#This Row],[OB Load Type]]="",AllC3_Data[[#This Row],[IB Load Type]]="",AllC3_Data[[#This Row],[Reusable Load Type]]=""),"Empty", HLOOKUP("*",AllC3_Data[[#This Row],[OB Load Type]:[Workflow]],1,FALSE))</f>
        <v>Unknown</v>
      </c>
      <c r="S5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1" spans="1:21" x14ac:dyDescent="0.25">
      <c r="A571" s="567" t="s">
        <v>9802</v>
      </c>
      <c r="B571" s="568"/>
      <c r="C571" s="568"/>
      <c r="D571" s="569"/>
      <c r="E571" s="569" t="s">
        <v>8461</v>
      </c>
      <c r="F571" s="569">
        <v>3</v>
      </c>
      <c r="G571" s="568" t="s">
        <v>9803</v>
      </c>
      <c r="H571" s="568"/>
      <c r="I571" s="570" t="s">
        <v>9804</v>
      </c>
      <c r="J571" s="568" t="s">
        <v>8202</v>
      </c>
      <c r="K571" s="571" t="s">
        <v>8401</v>
      </c>
      <c r="L571" s="568" t="s">
        <v>9805</v>
      </c>
      <c r="M571" s="572"/>
      <c r="N571" s="570" t="s">
        <v>8409</v>
      </c>
      <c r="O571" s="303" t="str">
        <f>IF(AllC3_Data[[#This Row],[Door/Yard Number]]=3,"Yard","Door")</f>
        <v>Yard</v>
      </c>
      <c r="P571" s="33">
        <f t="shared" si="16"/>
        <v>1325.2000000000116</v>
      </c>
      <c r="Q571" s="3" t="str">
        <f t="shared" si="17"/>
        <v>12/18/2021 08:48 AM</v>
      </c>
      <c r="R571" s="573" t="str">
        <f>IF(AND(AllC3_Data[[#This Row],[Workflow]]="Vendor Trailer",AllC3_Data[[#This Row],[OB Load Type]]="",AllC3_Data[[#This Row],[IB Load Type]]="",AllC3_Data[[#This Row],[Reusable Load Type]]=""),"Empty", HLOOKUP("*",AllC3_Data[[#This Row],[OB Load Type]:[Workflow]],1,FALSE))</f>
        <v>Empty</v>
      </c>
      <c r="S5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2" spans="1:21" x14ac:dyDescent="0.25">
      <c r="A572" s="567" t="s">
        <v>9806</v>
      </c>
      <c r="B572" s="568"/>
      <c r="C572" s="568"/>
      <c r="D572" s="569"/>
      <c r="E572" s="569" t="s">
        <v>1657</v>
      </c>
      <c r="F572" s="569">
        <v>3</v>
      </c>
      <c r="G572" s="568" t="s">
        <v>1179</v>
      </c>
      <c r="H572" s="568"/>
      <c r="I572" s="570" t="s">
        <v>9807</v>
      </c>
      <c r="J572" s="568" t="s">
        <v>8204</v>
      </c>
      <c r="K572" s="571" t="s">
        <v>8589</v>
      </c>
      <c r="L572" s="568" t="s">
        <v>9675</v>
      </c>
      <c r="M572" s="572" t="s">
        <v>9808</v>
      </c>
      <c r="N572" s="570" t="s">
        <v>8409</v>
      </c>
      <c r="O572" s="303" t="str">
        <f>IF(AllC3_Data[[#This Row],[Door/Yard Number]]=3,"Yard","Door")</f>
        <v>Yard</v>
      </c>
      <c r="P572" s="33">
        <f t="shared" si="16"/>
        <v>1302.1333333334187</v>
      </c>
      <c r="Q572" s="3" t="str">
        <f t="shared" si="17"/>
        <v>12/19/2021 07:52 AM</v>
      </c>
      <c r="R572" s="573" t="str">
        <f>IF(AND(AllC3_Data[[#This Row],[Workflow]]="Vendor Trailer",AllC3_Data[[#This Row],[OB Load Type]]="",AllC3_Data[[#This Row],[IB Load Type]]="",AllC3_Data[[#This Row],[Reusable Load Type]]=""),"Empty", HLOOKUP("*",AllC3_Data[[#This Row],[OB Load Type]:[Workflow]],1,FALSE))</f>
        <v>Empty</v>
      </c>
      <c r="S5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3" spans="1:21" x14ac:dyDescent="0.25">
      <c r="A573" s="567" t="s">
        <v>9809</v>
      </c>
      <c r="B573" s="568"/>
      <c r="C573" s="568"/>
      <c r="D573" s="569"/>
      <c r="E573" s="569" t="s">
        <v>1657</v>
      </c>
      <c r="F573" s="569">
        <v>3</v>
      </c>
      <c r="G573" s="568" t="s">
        <v>1179</v>
      </c>
      <c r="H573" s="568"/>
      <c r="I573" s="570" t="s">
        <v>9810</v>
      </c>
      <c r="J573" s="568" t="s">
        <v>8205</v>
      </c>
      <c r="K573" s="571" t="s">
        <v>8589</v>
      </c>
      <c r="L573" s="568" t="s">
        <v>9766</v>
      </c>
      <c r="M573" s="572" t="s">
        <v>9811</v>
      </c>
      <c r="N573" s="570" t="s">
        <v>8409</v>
      </c>
      <c r="O573" s="303" t="str">
        <f>IF(AllC3_Data[[#This Row],[Door/Yard Number]]=3,"Yard","Door")</f>
        <v>Yard</v>
      </c>
      <c r="P573" s="33">
        <f t="shared" si="16"/>
        <v>1302.0999999999767</v>
      </c>
      <c r="Q573" s="3" t="str">
        <f t="shared" si="17"/>
        <v>12/19/2021 07:54 AM</v>
      </c>
      <c r="R573" s="573" t="str">
        <f>IF(AND(AllC3_Data[[#This Row],[Workflow]]="Vendor Trailer",AllC3_Data[[#This Row],[OB Load Type]]="",AllC3_Data[[#This Row],[IB Load Type]]="",AllC3_Data[[#This Row],[Reusable Load Type]]=""),"Empty", HLOOKUP("*",AllC3_Data[[#This Row],[OB Load Type]:[Workflow]],1,FALSE))</f>
        <v>Empty</v>
      </c>
      <c r="S5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4" spans="1:21" x14ac:dyDescent="0.25">
      <c r="A574" s="567" t="s">
        <v>9812</v>
      </c>
      <c r="B574" s="568"/>
      <c r="C574" s="568"/>
      <c r="D574" s="569"/>
      <c r="E574" s="569" t="s">
        <v>1562</v>
      </c>
      <c r="F574" s="569">
        <v>3</v>
      </c>
      <c r="G574" s="568" t="s">
        <v>9813</v>
      </c>
      <c r="H574" s="568"/>
      <c r="I574" s="570" t="s">
        <v>9814</v>
      </c>
      <c r="J574" s="568" t="s">
        <v>8202</v>
      </c>
      <c r="K574" s="571" t="s">
        <v>8401</v>
      </c>
      <c r="L574" s="568" t="s">
        <v>6001</v>
      </c>
      <c r="M574" s="572"/>
      <c r="N574" s="570" t="s">
        <v>8409</v>
      </c>
      <c r="O574" s="303" t="str">
        <f>IF(AllC3_Data[[#This Row],[Door/Yard Number]]=3,"Yard","Door")</f>
        <v>Yard</v>
      </c>
      <c r="P574" s="33">
        <f t="shared" si="16"/>
        <v>1290.2166666666744</v>
      </c>
      <c r="Q574" s="3" t="str">
        <f t="shared" si="17"/>
        <v>12/19/2021 07:47 PM</v>
      </c>
      <c r="R574" s="573" t="str">
        <f>IF(AND(AllC3_Data[[#This Row],[Workflow]]="Vendor Trailer",AllC3_Data[[#This Row],[OB Load Type]]="",AllC3_Data[[#This Row],[IB Load Type]]="",AllC3_Data[[#This Row],[Reusable Load Type]]=""),"Empty", HLOOKUP("*",AllC3_Data[[#This Row],[OB Load Type]:[Workflow]],1,FALSE))</f>
        <v>Unknown</v>
      </c>
      <c r="S5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5" spans="1:21" x14ac:dyDescent="0.25">
      <c r="A575" s="567" t="s">
        <v>9815</v>
      </c>
      <c r="B575" s="568"/>
      <c r="C575" s="568"/>
      <c r="D575" s="569"/>
      <c r="E575" s="569" t="s">
        <v>1562</v>
      </c>
      <c r="F575" s="569">
        <v>3</v>
      </c>
      <c r="G575" s="568" t="s">
        <v>8221</v>
      </c>
      <c r="H575" s="568"/>
      <c r="I575" s="570" t="s">
        <v>9816</v>
      </c>
      <c r="J575" s="568" t="s">
        <v>8202</v>
      </c>
      <c r="K575" s="571" t="s">
        <v>8401</v>
      </c>
      <c r="L575" s="568" t="s">
        <v>9687</v>
      </c>
      <c r="M575" s="572"/>
      <c r="N575" s="570" t="s">
        <v>8409</v>
      </c>
      <c r="O575" s="303" t="str">
        <f>IF(AllC3_Data[[#This Row],[Door/Yard Number]]=3,"Yard","Door")</f>
        <v>Yard</v>
      </c>
      <c r="P575" s="33">
        <f t="shared" si="16"/>
        <v>1245.3333333333721</v>
      </c>
      <c r="Q575" s="3" t="str">
        <f t="shared" si="17"/>
        <v>12/21/2021 04:40 PM</v>
      </c>
      <c r="R575" s="573" t="str">
        <f>IF(AND(AllC3_Data[[#This Row],[Workflow]]="Vendor Trailer",AllC3_Data[[#This Row],[OB Load Type]]="",AllC3_Data[[#This Row],[IB Load Type]]="",AllC3_Data[[#This Row],[Reusable Load Type]]=""),"Empty", HLOOKUP("*",AllC3_Data[[#This Row],[OB Load Type]:[Workflow]],1,FALSE))</f>
        <v>Unknown</v>
      </c>
      <c r="S5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6" spans="1:21" x14ac:dyDescent="0.25">
      <c r="A576" s="567" t="s">
        <v>9817</v>
      </c>
      <c r="B576" s="568"/>
      <c r="C576" s="568"/>
      <c r="D576" s="569" t="s">
        <v>490</v>
      </c>
      <c r="E576" s="569" t="s">
        <v>8430</v>
      </c>
      <c r="F576" s="569">
        <v>3</v>
      </c>
      <c r="G576" s="568" t="s">
        <v>1179</v>
      </c>
      <c r="H576" s="568"/>
      <c r="I576" s="570" t="s">
        <v>9818</v>
      </c>
      <c r="J576" s="568" t="s">
        <v>647</v>
      </c>
      <c r="K576" s="571" t="s">
        <v>8401</v>
      </c>
      <c r="L576" s="568" t="s">
        <v>9084</v>
      </c>
      <c r="M576" s="572" t="s">
        <v>9819</v>
      </c>
      <c r="N576" s="570" t="s">
        <v>8409</v>
      </c>
      <c r="O576" s="303" t="str">
        <f>IF(AllC3_Data[[#This Row],[Door/Yard Number]]=3,"Yard","Door")</f>
        <v>Yard</v>
      </c>
      <c r="P576" s="33">
        <f t="shared" si="16"/>
        <v>1153.9500000000698</v>
      </c>
      <c r="Q576" s="3" t="str">
        <f t="shared" si="17"/>
        <v>12/25/2021 12:03 PM</v>
      </c>
      <c r="R576" s="573" t="str">
        <f>IF(AND(AllC3_Data[[#This Row],[Workflow]]="Vendor Trailer",AllC3_Data[[#This Row],[OB Load Type]]="",AllC3_Data[[#This Row],[IB Load Type]]="",AllC3_Data[[#This Row],[Reusable Load Type]]=""),"Empty", HLOOKUP("*",AllC3_Data[[#This Row],[OB Load Type]:[Workflow]],1,FALSE))</f>
        <v>RLBL</v>
      </c>
      <c r="S5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7" spans="1:21" x14ac:dyDescent="0.25">
      <c r="A577" s="567" t="s">
        <v>9820</v>
      </c>
      <c r="B577" s="568"/>
      <c r="C577" s="568"/>
      <c r="D577" s="569" t="s">
        <v>496</v>
      </c>
      <c r="E577" s="569" t="s">
        <v>1660</v>
      </c>
      <c r="F577" s="569">
        <v>3</v>
      </c>
      <c r="G577" s="568" t="s">
        <v>1179</v>
      </c>
      <c r="H577" s="568"/>
      <c r="I577" s="570" t="s">
        <v>9821</v>
      </c>
      <c r="J577" s="568" t="s">
        <v>8208</v>
      </c>
      <c r="K577" s="571" t="s">
        <v>8401</v>
      </c>
      <c r="L577" s="568" t="s">
        <v>9766</v>
      </c>
      <c r="M577" s="572" t="s">
        <v>9821</v>
      </c>
      <c r="N577" s="570" t="s">
        <v>8409</v>
      </c>
      <c r="O577" s="303" t="str">
        <f>IF(AllC3_Data[[#This Row],[Door/Yard Number]]=3,"Yard","Door")</f>
        <v>Yard</v>
      </c>
      <c r="P577" s="33">
        <f t="shared" si="16"/>
        <v>1133.5000000001164</v>
      </c>
      <c r="Q577" s="3" t="str">
        <f t="shared" si="17"/>
        <v>12/26/2021 08:30 AM</v>
      </c>
      <c r="R577" s="573" t="str">
        <f>IF(AND(AllC3_Data[[#This Row],[Workflow]]="Vendor Trailer",AllC3_Data[[#This Row],[OB Load Type]]="",AllC3_Data[[#This Row],[IB Load Type]]="",AllC3_Data[[#This Row],[Reusable Load Type]]=""),"Empty", HLOOKUP("*",AllC3_Data[[#This Row],[OB Load Type]:[Workflow]],1,FALSE))</f>
        <v>RSAL</v>
      </c>
      <c r="S5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5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78" spans="1:21" x14ac:dyDescent="0.25">
      <c r="A578" s="567" t="s">
        <v>9822</v>
      </c>
      <c r="B578" s="568"/>
      <c r="C578" s="568"/>
      <c r="D578" s="569"/>
      <c r="E578" s="569" t="s">
        <v>1562</v>
      </c>
      <c r="F578" s="569">
        <v>3</v>
      </c>
      <c r="G578" s="568" t="s">
        <v>178</v>
      </c>
      <c r="H578" s="568"/>
      <c r="I578" s="570" t="s">
        <v>9823</v>
      </c>
      <c r="J578" s="568" t="s">
        <v>8205</v>
      </c>
      <c r="K578" s="571" t="s">
        <v>8401</v>
      </c>
      <c r="L578" s="568" t="s">
        <v>6001</v>
      </c>
      <c r="M578" s="572"/>
      <c r="N578" s="570" t="s">
        <v>8409</v>
      </c>
      <c r="O578" s="303" t="str">
        <f>IF(AllC3_Data[[#This Row],[Door/Yard Number]]=3,"Yard","Door")</f>
        <v>Yard</v>
      </c>
      <c r="P578" s="33">
        <f t="shared" si="16"/>
        <v>1042.5</v>
      </c>
      <c r="Q578" s="3" t="str">
        <f t="shared" si="17"/>
        <v>12/30/2021 03:30 AM</v>
      </c>
      <c r="R578" s="573" t="str">
        <f>IF(AND(AllC3_Data[[#This Row],[Workflow]]="Vendor Trailer",AllC3_Data[[#This Row],[OB Load Type]]="",AllC3_Data[[#This Row],[IB Load Type]]="",AllC3_Data[[#This Row],[Reusable Load Type]]=""),"Empty", HLOOKUP("*",AllC3_Data[[#This Row],[OB Load Type]:[Workflow]],1,FALSE))</f>
        <v>Unknown</v>
      </c>
      <c r="S5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7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79" spans="1:21" x14ac:dyDescent="0.25">
      <c r="A579" s="567" t="s">
        <v>9824</v>
      </c>
      <c r="B579" s="568"/>
      <c r="C579" s="568"/>
      <c r="D579" s="569"/>
      <c r="E579" s="569" t="s">
        <v>1657</v>
      </c>
      <c r="F579" s="569">
        <v>3</v>
      </c>
      <c r="G579" s="568" t="s">
        <v>1179</v>
      </c>
      <c r="H579" s="568"/>
      <c r="I579" s="570" t="s">
        <v>9825</v>
      </c>
      <c r="J579" s="568" t="s">
        <v>8210</v>
      </c>
      <c r="K579" s="571" t="s">
        <v>8589</v>
      </c>
      <c r="L579" s="568" t="s">
        <v>9766</v>
      </c>
      <c r="M579" s="572"/>
      <c r="N579" s="570" t="s">
        <v>8409</v>
      </c>
      <c r="O579" s="303" t="str">
        <f>IF(AllC3_Data[[#This Row],[Door/Yard Number]]=3,"Yard","Door")</f>
        <v>Yard</v>
      </c>
      <c r="P579" s="33">
        <f t="shared" si="16"/>
        <v>1031.2999999999884</v>
      </c>
      <c r="Q579" s="3" t="str">
        <f t="shared" si="17"/>
        <v>12/30/2021 02:42 PM</v>
      </c>
      <c r="R579" s="573" t="str">
        <f>IF(AND(AllC3_Data[[#This Row],[Workflow]]="Vendor Trailer",AllC3_Data[[#This Row],[OB Load Type]]="",AllC3_Data[[#This Row],[IB Load Type]]="",AllC3_Data[[#This Row],[Reusable Load Type]]=""),"Empty", HLOOKUP("*",AllC3_Data[[#This Row],[OB Load Type]:[Workflow]],1,FALSE))</f>
        <v>Empty</v>
      </c>
      <c r="S5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0" spans="1:21" x14ac:dyDescent="0.25">
      <c r="A580" s="567" t="s">
        <v>9826</v>
      </c>
      <c r="B580" s="568"/>
      <c r="C580" s="568"/>
      <c r="D580" s="569"/>
      <c r="E580" s="569" t="s">
        <v>9827</v>
      </c>
      <c r="F580" s="569">
        <v>5</v>
      </c>
      <c r="G580" s="568" t="s">
        <v>9828</v>
      </c>
      <c r="H580" s="568"/>
      <c r="I580" s="570" t="s">
        <v>9829</v>
      </c>
      <c r="J580" s="568" t="s">
        <v>8202</v>
      </c>
      <c r="K580" s="571" t="s">
        <v>8401</v>
      </c>
      <c r="L580" s="568" t="s">
        <v>9830</v>
      </c>
      <c r="M580" s="572" t="s">
        <v>9831</v>
      </c>
      <c r="N580" s="570" t="s">
        <v>8409</v>
      </c>
      <c r="O580" s="303" t="str">
        <f>IF(AllC3_Data[[#This Row],[Door/Yard Number]]=3,"Yard","Door")</f>
        <v>Door</v>
      </c>
      <c r="P580" s="33">
        <f t="shared" si="16"/>
        <v>1060.9666666667908</v>
      </c>
      <c r="Q580" s="3" t="str">
        <f t="shared" si="17"/>
        <v>12/29/2021 09:02 AM</v>
      </c>
      <c r="R580" s="573" t="str">
        <f>IF(AND(AllC3_Data[[#This Row],[Workflow]]="Vendor Trailer",AllC3_Data[[#This Row],[OB Load Type]]="",AllC3_Data[[#This Row],[IB Load Type]]="",AllC3_Data[[#This Row],[Reusable Load Type]]=""),"Empty", HLOOKUP("*",AllC3_Data[[#This Row],[OB Load Type]:[Workflow]],1,FALSE))</f>
        <v>Live Empty</v>
      </c>
      <c r="S5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1" spans="1:21" x14ac:dyDescent="0.25">
      <c r="A581" s="567" t="s">
        <v>9832</v>
      </c>
      <c r="B581" s="568"/>
      <c r="C581" s="568"/>
      <c r="D581" s="569"/>
      <c r="E581" s="569" t="s">
        <v>8461</v>
      </c>
      <c r="F581" s="569">
        <v>3</v>
      </c>
      <c r="G581" s="568" t="s">
        <v>1215</v>
      </c>
      <c r="H581" s="568"/>
      <c r="I581" s="570" t="s">
        <v>9833</v>
      </c>
      <c r="J581" s="568" t="s">
        <v>8202</v>
      </c>
      <c r="K581" s="571" t="s">
        <v>8589</v>
      </c>
      <c r="L581" s="568" t="s">
        <v>9687</v>
      </c>
      <c r="M581" s="572"/>
      <c r="N581" s="570" t="s">
        <v>8409</v>
      </c>
      <c r="O581" s="303" t="str">
        <f>IF(AllC3_Data[[#This Row],[Door/Yard Number]]=3,"Yard","Door")</f>
        <v>Yard</v>
      </c>
      <c r="P581" s="33">
        <f t="shared" si="16"/>
        <v>941.08333333331393</v>
      </c>
      <c r="Q581" s="3" t="str">
        <f t="shared" si="17"/>
        <v>01/03/2022 08:55 AM</v>
      </c>
      <c r="R581" s="573" t="str">
        <f>IF(AND(AllC3_Data[[#This Row],[Workflow]]="Vendor Trailer",AllC3_Data[[#This Row],[OB Load Type]]="",AllC3_Data[[#This Row],[IB Load Type]]="",AllC3_Data[[#This Row],[Reusable Load Type]]=""),"Empty", HLOOKUP("*",AllC3_Data[[#This Row],[OB Load Type]:[Workflow]],1,FALSE))</f>
        <v>Empty</v>
      </c>
      <c r="S5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5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2" spans="1:21" x14ac:dyDescent="0.25">
      <c r="A582" s="567" t="s">
        <v>9834</v>
      </c>
      <c r="B582" s="568"/>
      <c r="C582" s="568"/>
      <c r="D582" s="569"/>
      <c r="E582" s="569" t="s">
        <v>8461</v>
      </c>
      <c r="F582" s="569">
        <v>3</v>
      </c>
      <c r="G582" s="568" t="s">
        <v>8405</v>
      </c>
      <c r="H582" s="568"/>
      <c r="I582" s="570" t="s">
        <v>9835</v>
      </c>
      <c r="J582" s="568" t="s">
        <v>8202</v>
      </c>
      <c r="K582" s="571" t="s">
        <v>8401</v>
      </c>
      <c r="L582" s="568" t="s">
        <v>6001</v>
      </c>
      <c r="M582" s="572" t="s">
        <v>9836</v>
      </c>
      <c r="N582" s="570" t="s">
        <v>8409</v>
      </c>
      <c r="O582" s="303" t="str">
        <f>IF(AllC3_Data[[#This Row],[Door/Yard Number]]=3,"Yard","Door")</f>
        <v>Yard</v>
      </c>
      <c r="P582" s="33">
        <f t="shared" si="16"/>
        <v>912.63333333347691</v>
      </c>
      <c r="Q582" s="3" t="str">
        <f t="shared" si="17"/>
        <v>01/04/2022 01:22 PM</v>
      </c>
      <c r="R582" s="573" t="str">
        <f>IF(AND(AllC3_Data[[#This Row],[Workflow]]="Vendor Trailer",AllC3_Data[[#This Row],[OB Load Type]]="",AllC3_Data[[#This Row],[IB Load Type]]="",AllC3_Data[[#This Row],[Reusable Load Type]]=""),"Empty", HLOOKUP("*",AllC3_Data[[#This Row],[OB Load Type]:[Workflow]],1,FALSE))</f>
        <v>Empty</v>
      </c>
      <c r="S5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3" spans="1:21" x14ac:dyDescent="0.25">
      <c r="A583" s="567" t="s">
        <v>9837</v>
      </c>
      <c r="B583" s="568"/>
      <c r="C583" s="568"/>
      <c r="D583" s="569"/>
      <c r="E583" s="569" t="s">
        <v>1657</v>
      </c>
      <c r="F583" s="569">
        <v>3</v>
      </c>
      <c r="G583" s="568" t="s">
        <v>1179</v>
      </c>
      <c r="H583" s="568"/>
      <c r="I583" s="570" t="s">
        <v>9838</v>
      </c>
      <c r="J583" s="568" t="s">
        <v>8210</v>
      </c>
      <c r="K583" s="571" t="s">
        <v>8589</v>
      </c>
      <c r="L583" s="568" t="s">
        <v>9678</v>
      </c>
      <c r="M583" s="572"/>
      <c r="N583" s="570" t="s">
        <v>8409</v>
      </c>
      <c r="O583" s="303" t="str">
        <f>IF(AllC3_Data[[#This Row],[Door/Yard Number]]=3,"Yard","Door")</f>
        <v>Yard</v>
      </c>
      <c r="P583" s="33">
        <f t="shared" si="16"/>
        <v>865.71666666667443</v>
      </c>
      <c r="Q583" s="3" t="str">
        <f t="shared" si="17"/>
        <v>01/06/2022 12:17 PM</v>
      </c>
      <c r="R583" s="573" t="str">
        <f>IF(AND(AllC3_Data[[#This Row],[Workflow]]="Vendor Trailer",AllC3_Data[[#This Row],[OB Load Type]]="",AllC3_Data[[#This Row],[IB Load Type]]="",AllC3_Data[[#This Row],[Reusable Load Type]]=""),"Empty", HLOOKUP("*",AllC3_Data[[#This Row],[OB Load Type]:[Workflow]],1,FALSE))</f>
        <v>Empty</v>
      </c>
      <c r="S5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4" spans="1:21" x14ac:dyDescent="0.25">
      <c r="A584" s="567" t="s">
        <v>9839</v>
      </c>
      <c r="B584" s="568"/>
      <c r="C584" s="568"/>
      <c r="D584" s="569"/>
      <c r="E584" s="569" t="s">
        <v>9827</v>
      </c>
      <c r="F584" s="569">
        <v>5</v>
      </c>
      <c r="G584" s="568" t="s">
        <v>9840</v>
      </c>
      <c r="H584" s="568"/>
      <c r="I584" s="570" t="s">
        <v>9841</v>
      </c>
      <c r="J584" s="568" t="s">
        <v>8202</v>
      </c>
      <c r="K584" s="571" t="s">
        <v>8401</v>
      </c>
      <c r="L584" s="568" t="s">
        <v>9842</v>
      </c>
      <c r="M584" s="572" t="s">
        <v>9843</v>
      </c>
      <c r="N584" s="570" t="s">
        <v>8409</v>
      </c>
      <c r="O584" s="303" t="str">
        <f>IF(AllC3_Data[[#This Row],[Door/Yard Number]]=3,"Yard","Door")</f>
        <v>Door</v>
      </c>
      <c r="P584" s="33">
        <f t="shared" si="16"/>
        <v>861.73333333345363</v>
      </c>
      <c r="Q584" s="3" t="str">
        <f t="shared" si="17"/>
        <v>01/06/2022 04:16 PM</v>
      </c>
      <c r="R584" s="573" t="str">
        <f>IF(AND(AllC3_Data[[#This Row],[Workflow]]="Vendor Trailer",AllC3_Data[[#This Row],[OB Load Type]]="",AllC3_Data[[#This Row],[IB Load Type]]="",AllC3_Data[[#This Row],[Reusable Load Type]]=""),"Empty", HLOOKUP("*",AllC3_Data[[#This Row],[OB Load Type]:[Workflow]],1,FALSE))</f>
        <v>Live Empty</v>
      </c>
      <c r="S5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5" spans="1:21" x14ac:dyDescent="0.25">
      <c r="A585" s="567" t="s">
        <v>9844</v>
      </c>
      <c r="B585" s="568"/>
      <c r="C585" s="568"/>
      <c r="D585" s="569" t="s">
        <v>8609</v>
      </c>
      <c r="E585" s="569" t="s">
        <v>882</v>
      </c>
      <c r="F585" s="569">
        <v>3</v>
      </c>
      <c r="G585" s="568" t="s">
        <v>1179</v>
      </c>
      <c r="H585" s="568"/>
      <c r="I585" s="570" t="s">
        <v>9845</v>
      </c>
      <c r="J585" s="568" t="s">
        <v>8208</v>
      </c>
      <c r="K585" s="571" t="s">
        <v>8401</v>
      </c>
      <c r="L585" s="568" t="s">
        <v>5999</v>
      </c>
      <c r="M585" s="572" t="s">
        <v>9846</v>
      </c>
      <c r="N585" s="570" t="s">
        <v>8409</v>
      </c>
      <c r="O585" s="303" t="str">
        <f>IF(AllC3_Data[[#This Row],[Door/Yard Number]]=3,"Yard","Door")</f>
        <v>Yard</v>
      </c>
      <c r="P585" s="33">
        <f t="shared" ref="P585:P648" si="18">($A$1-Q585)*24</f>
        <v>1031.9833333334536</v>
      </c>
      <c r="Q585" s="3" t="str">
        <f t="shared" ref="Q585:Q648" si="19">IF(I585&gt;M585,I585,IF(I585&lt;M585,M585,IF(I585=M585,I585)))</f>
        <v>12/30/2021 02:01 PM</v>
      </c>
      <c r="R585" s="573" t="str">
        <f>IF(AND(AllC3_Data[[#This Row],[Workflow]]="Vendor Trailer",AllC3_Data[[#This Row],[OB Load Type]]="",AllC3_Data[[#This Row],[IB Load Type]]="",AllC3_Data[[#This Row],[Reusable Load Type]]=""),"Empty", HLOOKUP("*",AllC3_Data[[#This Row],[OB Load Type]:[Workflow]],1,FALSE))</f>
        <v>TSOU</v>
      </c>
      <c r="S5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8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86" spans="1:21" x14ac:dyDescent="0.25">
      <c r="A586" s="567" t="s">
        <v>9847</v>
      </c>
      <c r="B586" s="568"/>
      <c r="C586" s="568"/>
      <c r="D586" s="569"/>
      <c r="E586" s="569" t="s">
        <v>1657</v>
      </c>
      <c r="F586" s="569">
        <v>3</v>
      </c>
      <c r="G586" s="568" t="s">
        <v>1179</v>
      </c>
      <c r="H586" s="568"/>
      <c r="I586" s="570" t="s">
        <v>9848</v>
      </c>
      <c r="J586" s="568" t="s">
        <v>8208</v>
      </c>
      <c r="K586" s="571" t="s">
        <v>8589</v>
      </c>
      <c r="L586" s="568" t="s">
        <v>9675</v>
      </c>
      <c r="M586" s="572" t="s">
        <v>9849</v>
      </c>
      <c r="N586" s="570" t="s">
        <v>8409</v>
      </c>
      <c r="O586" s="303" t="str">
        <f>IF(AllC3_Data[[#This Row],[Door/Yard Number]]=3,"Yard","Door")</f>
        <v>Yard</v>
      </c>
      <c r="P586" s="33">
        <f t="shared" si="18"/>
        <v>843.18333333340706</v>
      </c>
      <c r="Q586" s="3" t="str">
        <f t="shared" si="19"/>
        <v>01/07/2022 10:49 AM</v>
      </c>
      <c r="R586" s="573" t="str">
        <f>IF(AND(AllC3_Data[[#This Row],[Workflow]]="Vendor Trailer",AllC3_Data[[#This Row],[OB Load Type]]="",AllC3_Data[[#This Row],[IB Load Type]]="",AllC3_Data[[#This Row],[Reusable Load Type]]=""),"Empty", HLOOKUP("*",AllC3_Data[[#This Row],[OB Load Type]:[Workflow]],1,FALSE))</f>
        <v>Empty</v>
      </c>
      <c r="S5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7" spans="1:21" x14ac:dyDescent="0.25">
      <c r="A587" s="567" t="s">
        <v>9850</v>
      </c>
      <c r="B587" s="568"/>
      <c r="C587" s="568"/>
      <c r="D587" s="569"/>
      <c r="E587" s="569" t="s">
        <v>9827</v>
      </c>
      <c r="F587" s="569">
        <v>5</v>
      </c>
      <c r="G587" s="568" t="s">
        <v>8405</v>
      </c>
      <c r="H587" s="568"/>
      <c r="I587" s="570" t="s">
        <v>9851</v>
      </c>
      <c r="J587" s="568" t="s">
        <v>8202</v>
      </c>
      <c r="K587" s="571" t="s">
        <v>8401</v>
      </c>
      <c r="L587" s="568" t="s">
        <v>9852</v>
      </c>
      <c r="M587" s="572" t="s">
        <v>9853</v>
      </c>
      <c r="N587" s="570" t="s">
        <v>8409</v>
      </c>
      <c r="O587" s="303" t="str">
        <f>IF(AllC3_Data[[#This Row],[Door/Yard Number]]=3,"Yard","Door")</f>
        <v>Door</v>
      </c>
      <c r="P587" s="33">
        <f t="shared" si="18"/>
        <v>832.38333333347691</v>
      </c>
      <c r="Q587" s="3" t="str">
        <f t="shared" si="19"/>
        <v>01/07/2022 09:37 PM</v>
      </c>
      <c r="R587" s="573" t="str">
        <f>IF(AND(AllC3_Data[[#This Row],[Workflow]]="Vendor Trailer",AllC3_Data[[#This Row],[OB Load Type]]="",AllC3_Data[[#This Row],[IB Load Type]]="",AllC3_Data[[#This Row],[Reusable Load Type]]=""),"Empty", HLOOKUP("*",AllC3_Data[[#This Row],[OB Load Type]:[Workflow]],1,FALSE))</f>
        <v>Live Empty</v>
      </c>
      <c r="S5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8" spans="1:21" x14ac:dyDescent="0.25">
      <c r="A588" s="567" t="s">
        <v>9854</v>
      </c>
      <c r="B588" s="568"/>
      <c r="C588" s="568"/>
      <c r="D588" s="569" t="s">
        <v>239</v>
      </c>
      <c r="E588" s="569" t="s">
        <v>8430</v>
      </c>
      <c r="F588" s="569">
        <v>3</v>
      </c>
      <c r="G588" s="568" t="s">
        <v>1179</v>
      </c>
      <c r="H588" s="568"/>
      <c r="I588" s="570" t="s">
        <v>9855</v>
      </c>
      <c r="J588" s="568" t="s">
        <v>8210</v>
      </c>
      <c r="K588" s="571" t="s">
        <v>8401</v>
      </c>
      <c r="L588" s="568" t="s">
        <v>6001</v>
      </c>
      <c r="M588" s="572" t="s">
        <v>9856</v>
      </c>
      <c r="N588" s="570" t="s">
        <v>8409</v>
      </c>
      <c r="O588" s="303" t="str">
        <f>IF(AllC3_Data[[#This Row],[Door/Yard Number]]=3,"Yard","Door")</f>
        <v>Yard</v>
      </c>
      <c r="P588" s="33">
        <f t="shared" si="18"/>
        <v>832.21666666679084</v>
      </c>
      <c r="Q588" s="3" t="str">
        <f t="shared" si="19"/>
        <v>01/07/2022 09:47 PM</v>
      </c>
      <c r="R588" s="573" t="str">
        <f>IF(AND(AllC3_Data[[#This Row],[Workflow]]="Vendor Trailer",AllC3_Data[[#This Row],[OB Load Type]]="",AllC3_Data[[#This Row],[IB Load Type]]="",AllC3_Data[[#This Row],[Reusable Load Type]]=""),"Empty", HLOOKUP("*",AllC3_Data[[#This Row],[OB Load Type]:[Workflow]],1,FALSE))</f>
        <v>RRPC</v>
      </c>
      <c r="S5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89" spans="1:21" x14ac:dyDescent="0.25">
      <c r="A589" s="567" t="s">
        <v>9857</v>
      </c>
      <c r="B589" s="568"/>
      <c r="C589" s="568"/>
      <c r="D589" s="569"/>
      <c r="E589" s="569" t="s">
        <v>9827</v>
      </c>
      <c r="F589" s="569">
        <v>5</v>
      </c>
      <c r="G589" s="568" t="s">
        <v>9858</v>
      </c>
      <c r="H589" s="568"/>
      <c r="I589" s="570" t="s">
        <v>9859</v>
      </c>
      <c r="J589" s="568" t="s">
        <v>8202</v>
      </c>
      <c r="K589" s="571" t="s">
        <v>8401</v>
      </c>
      <c r="L589" s="568" t="s">
        <v>9860</v>
      </c>
      <c r="M589" s="572" t="s">
        <v>9861</v>
      </c>
      <c r="N589" s="570" t="s">
        <v>8409</v>
      </c>
      <c r="O589" s="303" t="str">
        <f>IF(AllC3_Data[[#This Row],[Door/Yard Number]]=3,"Yard","Door")</f>
        <v>Door</v>
      </c>
      <c r="P589" s="33">
        <f t="shared" si="18"/>
        <v>785.15000000002328</v>
      </c>
      <c r="Q589" s="3" t="str">
        <f t="shared" si="19"/>
        <v>01/09/2022 08:51 PM</v>
      </c>
      <c r="R589" s="573" t="str">
        <f>IF(AND(AllC3_Data[[#This Row],[Workflow]]="Vendor Trailer",AllC3_Data[[#This Row],[OB Load Type]]="",AllC3_Data[[#This Row],[IB Load Type]]="",AllC3_Data[[#This Row],[Reusable Load Type]]=""),"Empty", HLOOKUP("*",AllC3_Data[[#This Row],[OB Load Type]:[Workflow]],1,FALSE))</f>
        <v>Live Empty</v>
      </c>
      <c r="S5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0" spans="1:21" x14ac:dyDescent="0.25">
      <c r="A590" s="567" t="s">
        <v>9862</v>
      </c>
      <c r="B590" s="568"/>
      <c r="C590" s="568" t="s">
        <v>9863</v>
      </c>
      <c r="D590" s="569"/>
      <c r="E590" s="569" t="s">
        <v>897</v>
      </c>
      <c r="F590" s="569">
        <v>3</v>
      </c>
      <c r="G590" s="568" t="s">
        <v>1179</v>
      </c>
      <c r="H590" s="568" t="s">
        <v>9864</v>
      </c>
      <c r="I590" s="570" t="s">
        <v>9865</v>
      </c>
      <c r="J590" s="568" t="s">
        <v>8208</v>
      </c>
      <c r="K590" s="571" t="s">
        <v>8401</v>
      </c>
      <c r="L590" s="568" t="s">
        <v>6001</v>
      </c>
      <c r="M590" s="572" t="s">
        <v>9865</v>
      </c>
      <c r="N590" s="570" t="s">
        <v>8409</v>
      </c>
      <c r="O590" s="303" t="str">
        <f>IF(AllC3_Data[[#This Row],[Door/Yard Number]]=3,"Yard","Door")</f>
        <v>Yard</v>
      </c>
      <c r="P590" s="33">
        <f t="shared" si="18"/>
        <v>763.93333333334886</v>
      </c>
      <c r="Q590" s="3" t="str">
        <f t="shared" si="19"/>
        <v>01/10/2022 06:04 PM</v>
      </c>
      <c r="R590" s="573" t="str">
        <f>IF(AND(AllC3_Data[[#This Row],[Workflow]]="Vendor Trailer",AllC3_Data[[#This Row],[OB Load Type]]="",AllC3_Data[[#This Row],[IB Load Type]]="",AllC3_Data[[#This Row],[Reusable Load Type]]=""),"Empty", HLOOKUP("*",AllC3_Data[[#This Row],[OB Load Type]:[Workflow]],1,FALSE))</f>
        <v>WEATHER</v>
      </c>
      <c r="S5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591" spans="1:21" x14ac:dyDescent="0.25">
      <c r="A591" s="567" t="s">
        <v>9866</v>
      </c>
      <c r="B591" s="568"/>
      <c r="C591" s="568"/>
      <c r="D591" s="569"/>
      <c r="E591" s="569" t="s">
        <v>8461</v>
      </c>
      <c r="F591" s="569">
        <v>3</v>
      </c>
      <c r="G591" s="568" t="s">
        <v>9151</v>
      </c>
      <c r="H591" s="568"/>
      <c r="I591" s="570" t="s">
        <v>9867</v>
      </c>
      <c r="J591" s="568" t="s">
        <v>8202</v>
      </c>
      <c r="K591" s="571" t="s">
        <v>8589</v>
      </c>
      <c r="L591" s="568" t="s">
        <v>9687</v>
      </c>
      <c r="M591" s="572"/>
      <c r="N591" s="570" t="s">
        <v>8409</v>
      </c>
      <c r="O591" s="303" t="str">
        <f>IF(AllC3_Data[[#This Row],[Door/Yard Number]]=3,"Yard","Door")</f>
        <v>Yard</v>
      </c>
      <c r="P591" s="33">
        <f t="shared" si="18"/>
        <v>747.45000000006985</v>
      </c>
      <c r="Q591" s="3" t="str">
        <f t="shared" si="19"/>
        <v>01/11/2022 10:33 AM</v>
      </c>
      <c r="R591" s="573" t="str">
        <f>IF(AND(AllC3_Data[[#This Row],[Workflow]]="Vendor Trailer",AllC3_Data[[#This Row],[OB Load Type]]="",AllC3_Data[[#This Row],[IB Load Type]]="",AllC3_Data[[#This Row],[Reusable Load Type]]=""),"Empty", HLOOKUP("*",AllC3_Data[[#This Row],[OB Load Type]:[Workflow]],1,FALSE))</f>
        <v>Empty</v>
      </c>
      <c r="S5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5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2" spans="1:21" x14ac:dyDescent="0.25">
      <c r="A592" s="567" t="s">
        <v>9868</v>
      </c>
      <c r="B592" s="568"/>
      <c r="C592" s="568"/>
      <c r="D592" s="569"/>
      <c r="E592" s="569" t="s">
        <v>1562</v>
      </c>
      <c r="F592" s="569">
        <v>3</v>
      </c>
      <c r="G592" s="568" t="s">
        <v>9869</v>
      </c>
      <c r="H592" s="568"/>
      <c r="I592" s="570" t="s">
        <v>9870</v>
      </c>
      <c r="J592" s="568" t="s">
        <v>8202</v>
      </c>
      <c r="K592" s="571" t="s">
        <v>8401</v>
      </c>
      <c r="L592" s="568" t="s">
        <v>9687</v>
      </c>
      <c r="M592" s="572"/>
      <c r="N592" s="570" t="s">
        <v>8409</v>
      </c>
      <c r="O592" s="303" t="str">
        <f>IF(AllC3_Data[[#This Row],[Door/Yard Number]]=3,"Yard","Door")</f>
        <v>Yard</v>
      </c>
      <c r="P592" s="33">
        <f t="shared" si="18"/>
        <v>731.50000000011642</v>
      </c>
      <c r="Q592" s="3" t="str">
        <f t="shared" si="19"/>
        <v>01/12/2022 02:30 AM</v>
      </c>
      <c r="R592" s="573" t="str">
        <f>IF(AND(AllC3_Data[[#This Row],[Workflow]]="Vendor Trailer",AllC3_Data[[#This Row],[OB Load Type]]="",AllC3_Data[[#This Row],[IB Load Type]]="",AllC3_Data[[#This Row],[Reusable Load Type]]=""),"Empty", HLOOKUP("*",AllC3_Data[[#This Row],[OB Load Type]:[Workflow]],1,FALSE))</f>
        <v>Unknown</v>
      </c>
      <c r="S5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3" spans="1:21" x14ac:dyDescent="0.25">
      <c r="A593" s="567" t="s">
        <v>9871</v>
      </c>
      <c r="B593" s="568"/>
      <c r="C593" s="568"/>
      <c r="D593" s="569" t="s">
        <v>239</v>
      </c>
      <c r="E593" s="569" t="s">
        <v>8430</v>
      </c>
      <c r="F593" s="569">
        <v>3</v>
      </c>
      <c r="G593" s="568" t="s">
        <v>1568</v>
      </c>
      <c r="H593" s="568"/>
      <c r="I593" s="570" t="s">
        <v>9872</v>
      </c>
      <c r="J593" s="568" t="s">
        <v>8212</v>
      </c>
      <c r="K593" s="571" t="s">
        <v>8401</v>
      </c>
      <c r="L593" s="568" t="s">
        <v>2977</v>
      </c>
      <c r="M593" s="572" t="s">
        <v>9872</v>
      </c>
      <c r="N593" s="570" t="s">
        <v>8409</v>
      </c>
      <c r="O593" s="303" t="str">
        <f>IF(AllC3_Data[[#This Row],[Door/Yard Number]]=3,"Yard","Door")</f>
        <v>Yard</v>
      </c>
      <c r="P593" s="33">
        <f t="shared" si="18"/>
        <v>728.25</v>
      </c>
      <c r="Q593" s="3" t="str">
        <f t="shared" si="19"/>
        <v>01/12/2022 05:45 AM</v>
      </c>
      <c r="R593" s="573" t="str">
        <f>IF(AND(AllC3_Data[[#This Row],[Workflow]]="Vendor Trailer",AllC3_Data[[#This Row],[OB Load Type]]="",AllC3_Data[[#This Row],[IB Load Type]]="",AllC3_Data[[#This Row],[Reusable Load Type]]=""),"Empty", HLOOKUP("*",AllC3_Data[[#This Row],[OB Load Type]:[Workflow]],1,FALSE))</f>
        <v>RRPC</v>
      </c>
      <c r="S5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4" spans="1:21" x14ac:dyDescent="0.25">
      <c r="A594" s="567" t="s">
        <v>9873</v>
      </c>
      <c r="B594" s="568"/>
      <c r="C594" s="568"/>
      <c r="D594" s="569"/>
      <c r="E594" s="569" t="s">
        <v>1657</v>
      </c>
      <c r="F594" s="569">
        <v>3</v>
      </c>
      <c r="G594" s="568" t="s">
        <v>1179</v>
      </c>
      <c r="H594" s="568"/>
      <c r="I594" s="570" t="s">
        <v>9874</v>
      </c>
      <c r="J594" s="568" t="s">
        <v>8208</v>
      </c>
      <c r="K594" s="571" t="s">
        <v>8589</v>
      </c>
      <c r="L594" s="568" t="s">
        <v>9675</v>
      </c>
      <c r="M594" s="572" t="s">
        <v>9875</v>
      </c>
      <c r="N594" s="570" t="s">
        <v>8409</v>
      </c>
      <c r="O594" s="303" t="str">
        <f>IF(AllC3_Data[[#This Row],[Door/Yard Number]]=3,"Yard","Door")</f>
        <v>Yard</v>
      </c>
      <c r="P594" s="33">
        <f t="shared" si="18"/>
        <v>718.06666666665114</v>
      </c>
      <c r="Q594" s="3" t="str">
        <f t="shared" si="19"/>
        <v>01/12/2022 03:56 PM</v>
      </c>
      <c r="R594" s="573" t="str">
        <f>IF(AND(AllC3_Data[[#This Row],[Workflow]]="Vendor Trailer",AllC3_Data[[#This Row],[OB Load Type]]="",AllC3_Data[[#This Row],[IB Load Type]]="",AllC3_Data[[#This Row],[Reusable Load Type]]=""),"Empty", HLOOKUP("*",AllC3_Data[[#This Row],[OB Load Type]:[Workflow]],1,FALSE))</f>
        <v>Empty</v>
      </c>
      <c r="S5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5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5" spans="1:21" x14ac:dyDescent="0.25">
      <c r="A595" s="567" t="s">
        <v>9876</v>
      </c>
      <c r="B595" s="568"/>
      <c r="C595" s="568"/>
      <c r="D595" s="569" t="s">
        <v>207</v>
      </c>
      <c r="E595" s="569" t="s">
        <v>882</v>
      </c>
      <c r="F595" s="569">
        <v>3</v>
      </c>
      <c r="G595" s="568" t="s">
        <v>1179</v>
      </c>
      <c r="H595" s="568"/>
      <c r="I595" s="570" t="s">
        <v>9877</v>
      </c>
      <c r="J595" s="568" t="s">
        <v>8208</v>
      </c>
      <c r="K595" s="571" t="s">
        <v>8401</v>
      </c>
      <c r="L595" s="568" t="s">
        <v>5999</v>
      </c>
      <c r="M595" s="572" t="s">
        <v>9878</v>
      </c>
      <c r="N595" s="570" t="s">
        <v>8409</v>
      </c>
      <c r="O595" s="303" t="str">
        <f>IF(AllC3_Data[[#This Row],[Door/Yard Number]]=3,"Yard","Door")</f>
        <v>Yard</v>
      </c>
      <c r="P595" s="33">
        <f t="shared" si="18"/>
        <v>676.35000000003492</v>
      </c>
      <c r="Q595" s="3" t="str">
        <f t="shared" si="19"/>
        <v>01/14/2022 09:39 AM</v>
      </c>
      <c r="R595" s="573" t="str">
        <f>IF(AND(AllC3_Data[[#This Row],[Workflow]]="Vendor Trailer",AllC3_Data[[#This Row],[OB Load Type]]="",AllC3_Data[[#This Row],[IB Load Type]]="",AllC3_Data[[#This Row],[Reusable Load Type]]=""),"Empty", HLOOKUP("*",AllC3_Data[[#This Row],[OB Load Type]:[Workflow]],1,FALSE))</f>
        <v>R229</v>
      </c>
      <c r="S5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6" spans="1:21" x14ac:dyDescent="0.25">
      <c r="A596" s="567" t="s">
        <v>9879</v>
      </c>
      <c r="B596" s="568"/>
      <c r="C596" s="568"/>
      <c r="D596" s="569" t="s">
        <v>317</v>
      </c>
      <c r="E596" s="569" t="s">
        <v>8430</v>
      </c>
      <c r="F596" s="569">
        <v>3</v>
      </c>
      <c r="G596" s="568" t="s">
        <v>1568</v>
      </c>
      <c r="H596" s="568"/>
      <c r="I596" s="570" t="s">
        <v>9880</v>
      </c>
      <c r="J596" s="568" t="s">
        <v>8212</v>
      </c>
      <c r="K596" s="571" t="s">
        <v>8401</v>
      </c>
      <c r="L596" s="568" t="s">
        <v>5999</v>
      </c>
      <c r="M596" s="572" t="s">
        <v>9880</v>
      </c>
      <c r="N596" s="570" t="s">
        <v>8409</v>
      </c>
      <c r="O596" s="303" t="str">
        <f>IF(AllC3_Data[[#This Row],[Door/Yard Number]]=3,"Yard","Door")</f>
        <v>Yard</v>
      </c>
      <c r="P596" s="33">
        <f t="shared" si="18"/>
        <v>660.8833333334187</v>
      </c>
      <c r="Q596" s="3" t="str">
        <f t="shared" si="19"/>
        <v>01/15/2022 01:07 AM</v>
      </c>
      <c r="R596" s="573" t="str">
        <f>IF(AND(AllC3_Data[[#This Row],[Workflow]]="Vendor Trailer",AllC3_Data[[#This Row],[OB Load Type]]="",AllC3_Data[[#This Row],[IB Load Type]]="",AllC3_Data[[#This Row],[Reusable Load Type]]=""),"Empty", HLOOKUP("*",AllC3_Data[[#This Row],[OB Load Type]:[Workflow]],1,FALSE))</f>
        <v>TSED</v>
      </c>
      <c r="S5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5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7" spans="1:21" x14ac:dyDescent="0.25">
      <c r="A597" s="567" t="s">
        <v>9881</v>
      </c>
      <c r="B597" s="568"/>
      <c r="C597" s="568"/>
      <c r="D597" s="569"/>
      <c r="E597" s="569" t="s">
        <v>9827</v>
      </c>
      <c r="F597" s="569">
        <v>5</v>
      </c>
      <c r="G597" s="568" t="s">
        <v>8405</v>
      </c>
      <c r="H597" s="568"/>
      <c r="I597" s="570" t="s">
        <v>9882</v>
      </c>
      <c r="J597" s="568" t="s">
        <v>8202</v>
      </c>
      <c r="K597" s="571" t="s">
        <v>8401</v>
      </c>
      <c r="L597" s="568" t="s">
        <v>9883</v>
      </c>
      <c r="M597" s="572" t="s">
        <v>9884</v>
      </c>
      <c r="N597" s="570" t="s">
        <v>8409</v>
      </c>
      <c r="O597" s="303" t="str">
        <f>IF(AllC3_Data[[#This Row],[Door/Yard Number]]=3,"Yard","Door")</f>
        <v>Door</v>
      </c>
      <c r="P597" s="33">
        <f t="shared" si="18"/>
        <v>1255.3833333334769</v>
      </c>
      <c r="Q597" s="3" t="str">
        <f t="shared" si="19"/>
        <v>12/21/2021 06:37 AM</v>
      </c>
      <c r="R597" s="573" t="str">
        <f>IF(AND(AllC3_Data[[#This Row],[Workflow]]="Vendor Trailer",AllC3_Data[[#This Row],[OB Load Type]]="",AllC3_Data[[#This Row],[IB Load Type]]="",AllC3_Data[[#This Row],[Reusable Load Type]]=""),"Empty", HLOOKUP("*",AllC3_Data[[#This Row],[OB Load Type]:[Workflow]],1,FALSE))</f>
        <v>Live Empty</v>
      </c>
      <c r="S59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8" spans="1:21" x14ac:dyDescent="0.25">
      <c r="A598" s="567" t="s">
        <v>9885</v>
      </c>
      <c r="B598" s="568"/>
      <c r="C598" s="568" t="s">
        <v>8404</v>
      </c>
      <c r="D598" s="569"/>
      <c r="E598" s="569" t="s">
        <v>897</v>
      </c>
      <c r="F598" s="569">
        <v>1</v>
      </c>
      <c r="G598" s="568" t="s">
        <v>8405</v>
      </c>
      <c r="H598" s="568" t="s">
        <v>9886</v>
      </c>
      <c r="I598" s="570" t="s">
        <v>9887</v>
      </c>
      <c r="J598" s="568" t="s">
        <v>8202</v>
      </c>
      <c r="K598" s="571" t="s">
        <v>8401</v>
      </c>
      <c r="L598" s="568" t="s">
        <v>9888</v>
      </c>
      <c r="M598" s="572" t="s">
        <v>9889</v>
      </c>
      <c r="N598" s="570" t="s">
        <v>8409</v>
      </c>
      <c r="O598" s="303" t="str">
        <f>IF(AllC3_Data[[#This Row],[Door/Yard Number]]=3,"Yard","Door")</f>
        <v>Door</v>
      </c>
      <c r="P598" s="33">
        <f t="shared" si="18"/>
        <v>3.3333333333721384</v>
      </c>
      <c r="Q598" s="3" t="str">
        <f t="shared" si="19"/>
        <v>02/11/2022 10:40 AM</v>
      </c>
      <c r="R598" s="573" t="str">
        <f>IF(AND(AllC3_Data[[#This Row],[Workflow]]="Vendor Trailer",AllC3_Data[[#This Row],[OB Load Type]]="",AllC3_Data[[#This Row],[IB Load Type]]="",AllC3_Data[[#This Row],[Reusable Load Type]]=""),"Empty", HLOOKUP("*",AllC3_Data[[#This Row],[OB Load Type]:[Workflow]],1,FALSE))</f>
        <v>A Live Delivery</v>
      </c>
      <c r="S5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5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599" spans="1:21" x14ac:dyDescent="0.25">
      <c r="A599" s="567" t="s">
        <v>9890</v>
      </c>
      <c r="B599" s="568"/>
      <c r="C599" s="568" t="s">
        <v>9695</v>
      </c>
      <c r="D599" s="569"/>
      <c r="E599" s="569" t="s">
        <v>8397</v>
      </c>
      <c r="F599" s="569">
        <v>3</v>
      </c>
      <c r="G599" s="568" t="s">
        <v>1568</v>
      </c>
      <c r="H599" s="568" t="s">
        <v>8827</v>
      </c>
      <c r="I599" s="570" t="s">
        <v>9891</v>
      </c>
      <c r="J599" s="568" t="s">
        <v>8212</v>
      </c>
      <c r="K599" s="571" t="s">
        <v>8401</v>
      </c>
      <c r="L599" s="568" t="s">
        <v>6001</v>
      </c>
      <c r="M599" s="572" t="s">
        <v>9892</v>
      </c>
      <c r="N599" s="570" t="s">
        <v>8409</v>
      </c>
      <c r="O599" s="303" t="str">
        <f>IF(AllC3_Data[[#This Row],[Door/Yard Number]]=3,"Yard","Door")</f>
        <v>Yard</v>
      </c>
      <c r="P599" s="33">
        <f t="shared" si="18"/>
        <v>4395.9000000001397</v>
      </c>
      <c r="Q599" s="3" t="str">
        <f t="shared" si="19"/>
        <v>08/12/2021 10:06 AM</v>
      </c>
      <c r="R599" s="573" t="str">
        <f>IF(AND(AllC3_Data[[#This Row],[Workflow]]="Vendor Trailer",AllC3_Data[[#This Row],[OB Load Type]]="",AllC3_Data[[#This Row],[IB Load Type]]="",AllC3_Data[[#This Row],[Reusable Load Type]]=""),"Empty", HLOOKUP("*",AllC3_Data[[#This Row],[OB Load Type]:[Workflow]],1,FALSE))</f>
        <v>PA PUBLIC AFFAIRS</v>
      </c>
      <c r="S59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5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59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00" spans="1:21" x14ac:dyDescent="0.25">
      <c r="A600" s="567" t="s">
        <v>9893</v>
      </c>
      <c r="B600" s="568"/>
      <c r="C600" s="568"/>
      <c r="D600" s="569" t="s">
        <v>43</v>
      </c>
      <c r="E600" s="569" t="s">
        <v>882</v>
      </c>
      <c r="F600" s="569">
        <v>3</v>
      </c>
      <c r="G600" s="568" t="s">
        <v>1179</v>
      </c>
      <c r="H600" s="568"/>
      <c r="I600" s="570" t="s">
        <v>9894</v>
      </c>
      <c r="J600" s="568" t="s">
        <v>8210</v>
      </c>
      <c r="K600" s="571" t="s">
        <v>8401</v>
      </c>
      <c r="L600" s="568" t="s">
        <v>9754</v>
      </c>
      <c r="M600" s="572" t="s">
        <v>9895</v>
      </c>
      <c r="N600" s="570" t="s">
        <v>8409</v>
      </c>
      <c r="O600" s="303" t="str">
        <f>IF(AllC3_Data[[#This Row],[Door/Yard Number]]=3,"Yard","Door")</f>
        <v>Yard</v>
      </c>
      <c r="P600" s="33">
        <f t="shared" si="18"/>
        <v>583.15000000008149</v>
      </c>
      <c r="Q600" s="3" t="str">
        <f t="shared" si="19"/>
        <v>01/18/2022 06:51 AM</v>
      </c>
      <c r="R600" s="573" t="str">
        <f>IF(AND(AllC3_Data[[#This Row],[Workflow]]="Vendor Trailer",AllC3_Data[[#This Row],[OB Load Type]]="",AllC3_Data[[#This Row],[IB Load Type]]="",AllC3_Data[[#This Row],[Reusable Load Type]]=""),"Empty", HLOOKUP("*",AllC3_Data[[#This Row],[OB Load Type]:[Workflow]],1,FALSE))</f>
        <v>B635</v>
      </c>
      <c r="S6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1" spans="1:21" x14ac:dyDescent="0.25">
      <c r="A601" s="567" t="s">
        <v>9896</v>
      </c>
      <c r="B601" s="568"/>
      <c r="C601" s="568"/>
      <c r="D601" s="569"/>
      <c r="E601" s="569" t="s">
        <v>8461</v>
      </c>
      <c r="F601" s="569">
        <v>3</v>
      </c>
      <c r="G601" s="568" t="s">
        <v>8405</v>
      </c>
      <c r="H601" s="568"/>
      <c r="I601" s="570" t="s">
        <v>9897</v>
      </c>
      <c r="J601" s="568" t="s">
        <v>8202</v>
      </c>
      <c r="K601" s="571" t="s">
        <v>8401</v>
      </c>
      <c r="L601" s="568" t="s">
        <v>5999</v>
      </c>
      <c r="M601" s="572"/>
      <c r="N601" s="570" t="s">
        <v>8409</v>
      </c>
      <c r="O601" s="303" t="str">
        <f>IF(AllC3_Data[[#This Row],[Door/Yard Number]]=3,"Yard","Door")</f>
        <v>Yard</v>
      </c>
      <c r="P601" s="33">
        <f t="shared" si="18"/>
        <v>545.71666666679084</v>
      </c>
      <c r="Q601" s="3" t="str">
        <f t="shared" si="19"/>
        <v>01/19/2022 08:17 PM</v>
      </c>
      <c r="R601" s="573" t="str">
        <f>IF(AND(AllC3_Data[[#This Row],[Workflow]]="Vendor Trailer",AllC3_Data[[#This Row],[OB Load Type]]="",AllC3_Data[[#This Row],[IB Load Type]]="",AllC3_Data[[#This Row],[Reusable Load Type]]=""),"Empty", HLOOKUP("*",AllC3_Data[[#This Row],[OB Load Type]:[Workflow]],1,FALSE))</f>
        <v>Empty</v>
      </c>
      <c r="S6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2" spans="1:21" x14ac:dyDescent="0.25">
      <c r="A602" s="567" t="s">
        <v>9898</v>
      </c>
      <c r="B602" s="568"/>
      <c r="C602" s="568"/>
      <c r="D602" s="569"/>
      <c r="E602" s="569" t="s">
        <v>8461</v>
      </c>
      <c r="F602" s="569">
        <v>3</v>
      </c>
      <c r="G602" s="568" t="s">
        <v>9899</v>
      </c>
      <c r="H602" s="568"/>
      <c r="I602" s="570" t="s">
        <v>9900</v>
      </c>
      <c r="J602" s="568" t="s">
        <v>8202</v>
      </c>
      <c r="K602" s="571" t="s">
        <v>8401</v>
      </c>
      <c r="L602" s="568" t="s">
        <v>5997</v>
      </c>
      <c r="M602" s="572" t="s">
        <v>9901</v>
      </c>
      <c r="N602" s="570" t="s">
        <v>8409</v>
      </c>
      <c r="O602" s="303" t="str">
        <f>IF(AllC3_Data[[#This Row],[Door/Yard Number]]=3,"Yard","Door")</f>
        <v>Yard</v>
      </c>
      <c r="P602" s="33">
        <f t="shared" si="18"/>
        <v>516.96666666667443</v>
      </c>
      <c r="Q602" s="3" t="str">
        <f t="shared" si="19"/>
        <v>01/21/2022 01:02 AM</v>
      </c>
      <c r="R602" s="573" t="str">
        <f>IF(AND(AllC3_Data[[#This Row],[Workflow]]="Vendor Trailer",AllC3_Data[[#This Row],[OB Load Type]]="",AllC3_Data[[#This Row],[IB Load Type]]="",AllC3_Data[[#This Row],[Reusable Load Type]]=""),"Empty", HLOOKUP("*",AllC3_Data[[#This Row],[OB Load Type]:[Workflow]],1,FALSE))</f>
        <v>Empty</v>
      </c>
      <c r="S6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3" spans="1:21" x14ac:dyDescent="0.25">
      <c r="A603" s="567" t="s">
        <v>9902</v>
      </c>
      <c r="B603" s="568"/>
      <c r="C603" s="568"/>
      <c r="D603" s="569" t="s">
        <v>43</v>
      </c>
      <c r="E603" s="569" t="s">
        <v>882</v>
      </c>
      <c r="F603" s="569">
        <v>3</v>
      </c>
      <c r="G603" s="568" t="s">
        <v>1179</v>
      </c>
      <c r="H603" s="568" t="s">
        <v>9903</v>
      </c>
      <c r="I603" s="570" t="s">
        <v>9904</v>
      </c>
      <c r="J603" s="568" t="s">
        <v>8210</v>
      </c>
      <c r="K603" s="571" t="s">
        <v>8401</v>
      </c>
      <c r="L603" s="568" t="s">
        <v>9672</v>
      </c>
      <c r="M603" s="572" t="s">
        <v>9139</v>
      </c>
      <c r="N603" s="570" t="s">
        <v>8409</v>
      </c>
      <c r="O603" s="303" t="str">
        <f>IF(AllC3_Data[[#This Row],[Door/Yard Number]]=3,"Yard","Door")</f>
        <v>Yard</v>
      </c>
      <c r="P603" s="33">
        <f t="shared" si="18"/>
        <v>513.21666666667443</v>
      </c>
      <c r="Q603" s="3" t="str">
        <f t="shared" si="19"/>
        <v>01/21/2022 04:47 AM</v>
      </c>
      <c r="R603" s="573" t="str">
        <f>IF(AND(AllC3_Data[[#This Row],[Workflow]]="Vendor Trailer",AllC3_Data[[#This Row],[OB Load Type]]="",AllC3_Data[[#This Row],[IB Load Type]]="",AllC3_Data[[#This Row],[Reusable Load Type]]=""),"Empty", HLOOKUP("*",AllC3_Data[[#This Row],[OB Load Type]:[Workflow]],1,FALSE))</f>
        <v>B635</v>
      </c>
      <c r="S6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4" spans="1:21" x14ac:dyDescent="0.25">
      <c r="A604" s="567" t="s">
        <v>9905</v>
      </c>
      <c r="B604" s="568"/>
      <c r="C604" s="568"/>
      <c r="D604" s="569"/>
      <c r="E604" s="569" t="s">
        <v>8461</v>
      </c>
      <c r="F604" s="569">
        <v>3</v>
      </c>
      <c r="G604" s="568" t="s">
        <v>8405</v>
      </c>
      <c r="H604" s="568"/>
      <c r="I604" s="570" t="s">
        <v>9906</v>
      </c>
      <c r="J604" s="568" t="s">
        <v>8202</v>
      </c>
      <c r="K604" s="571" t="s">
        <v>8401</v>
      </c>
      <c r="L604" s="568" t="s">
        <v>5999</v>
      </c>
      <c r="M604" s="572" t="s">
        <v>9907</v>
      </c>
      <c r="N604" s="570" t="s">
        <v>8409</v>
      </c>
      <c r="O604" s="303" t="str">
        <f>IF(AllC3_Data[[#This Row],[Door/Yard Number]]=3,"Yard","Door")</f>
        <v>Yard</v>
      </c>
      <c r="P604" s="33">
        <f t="shared" si="18"/>
        <v>512.23333333345363</v>
      </c>
      <c r="Q604" s="3" t="str">
        <f t="shared" si="19"/>
        <v>01/21/2022 05:46 AM</v>
      </c>
      <c r="R604" s="573" t="str">
        <f>IF(AND(AllC3_Data[[#This Row],[Workflow]]="Vendor Trailer",AllC3_Data[[#This Row],[OB Load Type]]="",AllC3_Data[[#This Row],[IB Load Type]]="",AllC3_Data[[#This Row],[Reusable Load Type]]=""),"Empty", HLOOKUP("*",AllC3_Data[[#This Row],[OB Load Type]:[Workflow]],1,FALSE))</f>
        <v>Empty</v>
      </c>
      <c r="S6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5" spans="1:21" x14ac:dyDescent="0.25">
      <c r="A605" s="567" t="s">
        <v>9908</v>
      </c>
      <c r="B605" s="568"/>
      <c r="C605" s="568" t="s">
        <v>9909</v>
      </c>
      <c r="D605" s="569"/>
      <c r="E605" s="569" t="s">
        <v>897</v>
      </c>
      <c r="F605" s="569">
        <v>3</v>
      </c>
      <c r="G605" s="568" t="s">
        <v>1179</v>
      </c>
      <c r="H605" s="568" t="s">
        <v>8817</v>
      </c>
      <c r="I605" s="570" t="s">
        <v>9910</v>
      </c>
      <c r="J605" s="568" t="s">
        <v>8210</v>
      </c>
      <c r="K605" s="571" t="s">
        <v>8401</v>
      </c>
      <c r="L605" s="568" t="s">
        <v>6001</v>
      </c>
      <c r="M605" s="572" t="s">
        <v>9910</v>
      </c>
      <c r="N605" s="570" t="s">
        <v>8409</v>
      </c>
      <c r="O605" s="303" t="str">
        <f>IF(AllC3_Data[[#This Row],[Door/Yard Number]]=3,"Yard","Door")</f>
        <v>Yard</v>
      </c>
      <c r="P605" s="33">
        <f t="shared" si="18"/>
        <v>495.35000000009313</v>
      </c>
      <c r="Q605" s="3" t="str">
        <f t="shared" si="19"/>
        <v>01/21/2022 10:39 PM</v>
      </c>
      <c r="R605" s="573" t="str">
        <f>IF(AND(AllC3_Data[[#This Row],[Workflow]]="Vendor Trailer",AllC3_Data[[#This Row],[OB Load Type]]="",AllC3_Data[[#This Row],[IB Load Type]]="",AllC3_Data[[#This Row],[Reusable Load Type]]=""),"Empty", HLOOKUP("*",AllC3_Data[[#This Row],[OB Load Type]:[Workflow]],1,FALSE))</f>
        <v>BPDI</v>
      </c>
      <c r="S60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0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06" spans="1:21" x14ac:dyDescent="0.25">
      <c r="A606" s="567" t="s">
        <v>9911</v>
      </c>
      <c r="B606" s="568"/>
      <c r="C606" s="568"/>
      <c r="D606" s="569" t="s">
        <v>43</v>
      </c>
      <c r="E606" s="569" t="s">
        <v>882</v>
      </c>
      <c r="F606" s="569">
        <v>3</v>
      </c>
      <c r="G606" s="568" t="s">
        <v>8490</v>
      </c>
      <c r="H606" s="568" t="s">
        <v>9912</v>
      </c>
      <c r="I606" s="570" t="s">
        <v>9913</v>
      </c>
      <c r="J606" s="568" t="s">
        <v>8202</v>
      </c>
      <c r="K606" s="571" t="s">
        <v>8401</v>
      </c>
      <c r="L606" s="568" t="s">
        <v>6003</v>
      </c>
      <c r="M606" s="572" t="s">
        <v>9914</v>
      </c>
      <c r="N606" s="570" t="s">
        <v>8409</v>
      </c>
      <c r="O606" s="303" t="str">
        <f>IF(AllC3_Data[[#This Row],[Door/Yard Number]]=3,"Yard","Door")</f>
        <v>Yard</v>
      </c>
      <c r="P606" s="33">
        <f t="shared" si="18"/>
        <v>491.98333333345363</v>
      </c>
      <c r="Q606" s="3" t="str">
        <f t="shared" si="19"/>
        <v>01/22/2022 02:01 AM</v>
      </c>
      <c r="R606" s="573" t="str">
        <f>IF(AND(AllC3_Data[[#This Row],[Workflow]]="Vendor Trailer",AllC3_Data[[#This Row],[OB Load Type]]="",AllC3_Data[[#This Row],[IB Load Type]]="",AllC3_Data[[#This Row],[Reusable Load Type]]=""),"Empty", HLOOKUP("*",AllC3_Data[[#This Row],[OB Load Type]:[Workflow]],1,FALSE))</f>
        <v>B635</v>
      </c>
      <c r="S6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7" spans="1:21" x14ac:dyDescent="0.25">
      <c r="A607" s="567" t="s">
        <v>9915</v>
      </c>
      <c r="B607" s="568"/>
      <c r="C607" s="568"/>
      <c r="D607" s="569"/>
      <c r="E607" s="569" t="s">
        <v>9827</v>
      </c>
      <c r="F607" s="569">
        <v>5</v>
      </c>
      <c r="G607" s="568" t="s">
        <v>9916</v>
      </c>
      <c r="H607" s="568"/>
      <c r="I607" s="570" t="s">
        <v>9917</v>
      </c>
      <c r="J607" s="568" t="s">
        <v>8202</v>
      </c>
      <c r="K607" s="571" t="s">
        <v>8401</v>
      </c>
      <c r="L607" s="568" t="s">
        <v>9918</v>
      </c>
      <c r="M607" s="572" t="s">
        <v>9919</v>
      </c>
      <c r="N607" s="570" t="s">
        <v>8409</v>
      </c>
      <c r="O607" s="303" t="str">
        <f>IF(AllC3_Data[[#This Row],[Door/Yard Number]]=3,"Yard","Door")</f>
        <v>Door</v>
      </c>
      <c r="P607" s="33">
        <f t="shared" si="18"/>
        <v>484.43333333346527</v>
      </c>
      <c r="Q607" s="3" t="str">
        <f t="shared" si="19"/>
        <v>01/22/2022 09:34 AM</v>
      </c>
      <c r="R607" s="573" t="str">
        <f>IF(AND(AllC3_Data[[#This Row],[Workflow]]="Vendor Trailer",AllC3_Data[[#This Row],[OB Load Type]]="",AllC3_Data[[#This Row],[IB Load Type]]="",AllC3_Data[[#This Row],[Reusable Load Type]]=""),"Empty", HLOOKUP("*",AllC3_Data[[#This Row],[OB Load Type]:[Workflow]],1,FALSE))</f>
        <v>Live Empty</v>
      </c>
      <c r="S6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8" spans="1:21" x14ac:dyDescent="0.25">
      <c r="A608" s="567" t="s">
        <v>9920</v>
      </c>
      <c r="B608" s="568"/>
      <c r="C608" s="568"/>
      <c r="D608" s="569" t="s">
        <v>43</v>
      </c>
      <c r="E608" s="569" t="s">
        <v>882</v>
      </c>
      <c r="F608" s="569">
        <v>3</v>
      </c>
      <c r="G608" s="568" t="s">
        <v>1568</v>
      </c>
      <c r="H608" s="568"/>
      <c r="I608" s="570" t="s">
        <v>9921</v>
      </c>
      <c r="J608" s="568" t="s">
        <v>8212</v>
      </c>
      <c r="K608" s="571" t="s">
        <v>8401</v>
      </c>
      <c r="L608" s="568" t="s">
        <v>9754</v>
      </c>
      <c r="M608" s="572" t="s">
        <v>9922</v>
      </c>
      <c r="N608" s="570" t="s">
        <v>8409</v>
      </c>
      <c r="O608" s="303" t="str">
        <f>IF(AllC3_Data[[#This Row],[Door/Yard Number]]=3,"Yard","Door")</f>
        <v>Yard</v>
      </c>
      <c r="P608" s="33">
        <f t="shared" si="18"/>
        <v>479.71666666679084</v>
      </c>
      <c r="Q608" s="3" t="str">
        <f t="shared" si="19"/>
        <v>01/22/2022 02:17 PM</v>
      </c>
      <c r="R608" s="573" t="str">
        <f>IF(AND(AllC3_Data[[#This Row],[Workflow]]="Vendor Trailer",AllC3_Data[[#This Row],[OB Load Type]]="",AllC3_Data[[#This Row],[IB Load Type]]="",AllC3_Data[[#This Row],[Reusable Load Type]]=""),"Empty", HLOOKUP("*",AllC3_Data[[#This Row],[OB Load Type]:[Workflow]],1,FALSE))</f>
        <v>B635</v>
      </c>
      <c r="S6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09" spans="1:21" x14ac:dyDescent="0.25">
      <c r="A609" s="567" t="s">
        <v>9923</v>
      </c>
      <c r="B609" s="568"/>
      <c r="C609" s="568"/>
      <c r="D609" s="569"/>
      <c r="E609" s="569" t="s">
        <v>8461</v>
      </c>
      <c r="F609" s="569">
        <v>3</v>
      </c>
      <c r="G609" s="568" t="s">
        <v>8411</v>
      </c>
      <c r="H609" s="568"/>
      <c r="I609" s="570" t="s">
        <v>9924</v>
      </c>
      <c r="J609" s="568" t="s">
        <v>8202</v>
      </c>
      <c r="K609" s="571" t="s">
        <v>8401</v>
      </c>
      <c r="L609" s="568" t="s">
        <v>9687</v>
      </c>
      <c r="M609" s="572"/>
      <c r="N609" s="570" t="s">
        <v>8409</v>
      </c>
      <c r="O609" s="303" t="str">
        <f>IF(AllC3_Data[[#This Row],[Door/Yard Number]]=3,"Yard","Door")</f>
        <v>Yard</v>
      </c>
      <c r="P609" s="33">
        <f t="shared" si="18"/>
        <v>478.48333333345363</v>
      </c>
      <c r="Q609" s="3" t="str">
        <f t="shared" si="19"/>
        <v>01/22/2022 03:31 PM</v>
      </c>
      <c r="R609" s="573" t="str">
        <f>IF(AND(AllC3_Data[[#This Row],[Workflow]]="Vendor Trailer",AllC3_Data[[#This Row],[OB Load Type]]="",AllC3_Data[[#This Row],[IB Load Type]]="",AllC3_Data[[#This Row],[Reusable Load Type]]=""),"Empty", HLOOKUP("*",AllC3_Data[[#This Row],[OB Load Type]:[Workflow]],1,FALSE))</f>
        <v>Empty</v>
      </c>
      <c r="S6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0" spans="1:21" x14ac:dyDescent="0.25">
      <c r="A610" s="567" t="s">
        <v>9925</v>
      </c>
      <c r="B610" s="568"/>
      <c r="C610" s="568"/>
      <c r="D610" s="569" t="s">
        <v>8804</v>
      </c>
      <c r="E610" s="569" t="s">
        <v>8430</v>
      </c>
      <c r="F610" s="569">
        <v>3</v>
      </c>
      <c r="G610" s="568" t="s">
        <v>1179</v>
      </c>
      <c r="H610" s="568"/>
      <c r="I610" s="570" t="s">
        <v>9926</v>
      </c>
      <c r="J610" s="568" t="s">
        <v>8205</v>
      </c>
      <c r="K610" s="571" t="s">
        <v>8401</v>
      </c>
      <c r="L610" s="568" t="s">
        <v>6001</v>
      </c>
      <c r="M610" s="572" t="s">
        <v>9927</v>
      </c>
      <c r="N610" s="570" t="s">
        <v>8409</v>
      </c>
      <c r="O610" s="303" t="str">
        <f>IF(AllC3_Data[[#This Row],[Door/Yard Number]]=3,"Yard","Door")</f>
        <v>Yard</v>
      </c>
      <c r="P610" s="33">
        <f t="shared" si="18"/>
        <v>478.46666666673264</v>
      </c>
      <c r="Q610" s="3" t="str">
        <f t="shared" si="19"/>
        <v>01/22/2022 03:32 PM</v>
      </c>
      <c r="R610" s="573" t="str">
        <f>IF(AND(AllC3_Data[[#This Row],[Workflow]]="Vendor Trailer",AllC3_Data[[#This Row],[OB Load Type]]="",AllC3_Data[[#This Row],[IB Load Type]]="",AllC3_Data[[#This Row],[Reusable Load Type]]=""),"Empty", HLOOKUP("*",AllC3_Data[[#This Row],[OB Load Type]:[Workflow]],1,FALSE))</f>
        <v>BANAB</v>
      </c>
      <c r="S6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1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11" spans="1:21" x14ac:dyDescent="0.25">
      <c r="A611" s="567" t="s">
        <v>9928</v>
      </c>
      <c r="B611" s="568"/>
      <c r="C611" s="568"/>
      <c r="D611" s="569"/>
      <c r="E611" s="569" t="s">
        <v>1657</v>
      </c>
      <c r="F611" s="569">
        <v>3</v>
      </c>
      <c r="G611" s="568" t="s">
        <v>1179</v>
      </c>
      <c r="H611" s="568"/>
      <c r="I611" s="570" t="s">
        <v>9929</v>
      </c>
      <c r="J611" s="568" t="s">
        <v>8208</v>
      </c>
      <c r="K611" s="571" t="s">
        <v>8589</v>
      </c>
      <c r="L611" s="568" t="s">
        <v>9766</v>
      </c>
      <c r="M611" s="572" t="s">
        <v>9929</v>
      </c>
      <c r="N611" s="570" t="s">
        <v>8409</v>
      </c>
      <c r="O611" s="303" t="str">
        <f>IF(AllC3_Data[[#This Row],[Door/Yard Number]]=3,"Yard","Door")</f>
        <v>Yard</v>
      </c>
      <c r="P611" s="33">
        <f t="shared" si="18"/>
        <v>470.6333333333605</v>
      </c>
      <c r="Q611" s="3" t="str">
        <f t="shared" si="19"/>
        <v>01/22/2022 11:22 PM</v>
      </c>
      <c r="R611" s="573" t="str">
        <f>IF(AND(AllC3_Data[[#This Row],[Workflow]]="Vendor Trailer",AllC3_Data[[#This Row],[OB Load Type]]="",AllC3_Data[[#This Row],[IB Load Type]]="",AllC3_Data[[#This Row],[Reusable Load Type]]=""),"Empty", HLOOKUP("*",AllC3_Data[[#This Row],[OB Load Type]:[Workflow]],1,FALSE))</f>
        <v>Empty</v>
      </c>
      <c r="S6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2" spans="1:21" x14ac:dyDescent="0.25">
      <c r="A612" s="567" t="s">
        <v>9930</v>
      </c>
      <c r="B612" s="568"/>
      <c r="C612" s="568"/>
      <c r="D612" s="569"/>
      <c r="E612" s="569" t="s">
        <v>9827</v>
      </c>
      <c r="F612" s="569">
        <v>5</v>
      </c>
      <c r="G612" s="568" t="s">
        <v>8405</v>
      </c>
      <c r="H612" s="568"/>
      <c r="I612" s="570" t="s">
        <v>9931</v>
      </c>
      <c r="J612" s="568" t="s">
        <v>8202</v>
      </c>
      <c r="K612" s="571" t="s">
        <v>8401</v>
      </c>
      <c r="L612" s="568" t="s">
        <v>9932</v>
      </c>
      <c r="M612" s="572" t="s">
        <v>9933</v>
      </c>
      <c r="N612" s="570" t="s">
        <v>8409</v>
      </c>
      <c r="O612" s="303" t="str">
        <f>IF(AllC3_Data[[#This Row],[Door/Yard Number]]=3,"Yard","Door")</f>
        <v>Door</v>
      </c>
      <c r="P612" s="33">
        <f t="shared" si="18"/>
        <v>460.53333333344199</v>
      </c>
      <c r="Q612" s="3" t="str">
        <f t="shared" si="19"/>
        <v>01/23/2022 09:28 AM</v>
      </c>
      <c r="R612" s="573" t="str">
        <f>IF(AND(AllC3_Data[[#This Row],[Workflow]]="Vendor Trailer",AllC3_Data[[#This Row],[OB Load Type]]="",AllC3_Data[[#This Row],[IB Load Type]]="",AllC3_Data[[#This Row],[Reusable Load Type]]=""),"Empty", HLOOKUP("*",AllC3_Data[[#This Row],[OB Load Type]:[Workflow]],1,FALSE))</f>
        <v>Live Empty</v>
      </c>
      <c r="S6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3" spans="1:21" x14ac:dyDescent="0.25">
      <c r="A613" s="567" t="s">
        <v>9934</v>
      </c>
      <c r="B613" s="568"/>
      <c r="C613" s="568"/>
      <c r="D613" s="569"/>
      <c r="E613" s="569" t="s">
        <v>8461</v>
      </c>
      <c r="F613" s="569">
        <v>3</v>
      </c>
      <c r="G613" s="568" t="s">
        <v>9141</v>
      </c>
      <c r="H613" s="568"/>
      <c r="I613" s="570" t="s">
        <v>9935</v>
      </c>
      <c r="J613" s="568" t="s">
        <v>8202</v>
      </c>
      <c r="K613" s="571" t="s">
        <v>8401</v>
      </c>
      <c r="L613" s="568" t="s">
        <v>9687</v>
      </c>
      <c r="M613" s="572"/>
      <c r="N613" s="570" t="s">
        <v>8409</v>
      </c>
      <c r="O613" s="303" t="str">
        <f>IF(AllC3_Data[[#This Row],[Door/Yard Number]]=3,"Yard","Door")</f>
        <v>Yard</v>
      </c>
      <c r="P613" s="33">
        <f t="shared" si="18"/>
        <v>460.10000000009313</v>
      </c>
      <c r="Q613" s="3" t="str">
        <f t="shared" si="19"/>
        <v>01/23/2022 09:54 AM</v>
      </c>
      <c r="R613" s="573" t="str">
        <f>IF(AND(AllC3_Data[[#This Row],[Workflow]]="Vendor Trailer",AllC3_Data[[#This Row],[OB Load Type]]="",AllC3_Data[[#This Row],[IB Load Type]]="",AllC3_Data[[#This Row],[Reusable Load Type]]=""),"Empty", HLOOKUP("*",AllC3_Data[[#This Row],[OB Load Type]:[Workflow]],1,FALSE))</f>
        <v>Empty</v>
      </c>
      <c r="S6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4" spans="1:21" x14ac:dyDescent="0.25">
      <c r="A614" s="567" t="s">
        <v>9936</v>
      </c>
      <c r="B614" s="568"/>
      <c r="C614" s="568"/>
      <c r="D614" s="569"/>
      <c r="E614" s="569" t="s">
        <v>8461</v>
      </c>
      <c r="F614" s="569">
        <v>3</v>
      </c>
      <c r="G614" s="568" t="s">
        <v>8221</v>
      </c>
      <c r="H614" s="568"/>
      <c r="I614" s="570" t="s">
        <v>9937</v>
      </c>
      <c r="J614" s="568" t="s">
        <v>8202</v>
      </c>
      <c r="K614" s="571" t="s">
        <v>8401</v>
      </c>
      <c r="L614" s="568" t="s">
        <v>9687</v>
      </c>
      <c r="M614" s="572"/>
      <c r="N614" s="570" t="s">
        <v>8409</v>
      </c>
      <c r="O614" s="303" t="str">
        <f>IF(AllC3_Data[[#This Row],[Door/Yard Number]]=3,"Yard","Door")</f>
        <v>Yard</v>
      </c>
      <c r="P614" s="33">
        <f t="shared" si="18"/>
        <v>460.05000000010477</v>
      </c>
      <c r="Q614" s="3" t="str">
        <f t="shared" si="19"/>
        <v>01/23/2022 09:57 AM</v>
      </c>
      <c r="R614" s="573" t="str">
        <f>IF(AND(AllC3_Data[[#This Row],[Workflow]]="Vendor Trailer",AllC3_Data[[#This Row],[OB Load Type]]="",AllC3_Data[[#This Row],[IB Load Type]]="",AllC3_Data[[#This Row],[Reusable Load Type]]=""),"Empty", HLOOKUP("*",AllC3_Data[[#This Row],[OB Load Type]:[Workflow]],1,FALSE))</f>
        <v>Empty</v>
      </c>
      <c r="S6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5" spans="1:21" x14ac:dyDescent="0.25">
      <c r="A615" s="567" t="s">
        <v>9938</v>
      </c>
      <c r="B615" s="568"/>
      <c r="C615" s="568"/>
      <c r="D615" s="569"/>
      <c r="E615" s="569" t="s">
        <v>1657</v>
      </c>
      <c r="F615" s="569">
        <v>3</v>
      </c>
      <c r="G615" s="568" t="s">
        <v>1568</v>
      </c>
      <c r="H615" s="568"/>
      <c r="I615" s="570" t="s">
        <v>9939</v>
      </c>
      <c r="J615" s="568" t="s">
        <v>8202</v>
      </c>
      <c r="K615" s="571" t="s">
        <v>8401</v>
      </c>
      <c r="L615" s="568" t="s">
        <v>9687</v>
      </c>
      <c r="M615" s="572"/>
      <c r="N615" s="570" t="s">
        <v>8409</v>
      </c>
      <c r="O615" s="303" t="str">
        <f>IF(AllC3_Data[[#This Row],[Door/Yard Number]]=3,"Yard","Door")</f>
        <v>Yard</v>
      </c>
      <c r="P615" s="33">
        <f t="shared" si="18"/>
        <v>459.91666666668607</v>
      </c>
      <c r="Q615" s="3" t="str">
        <f t="shared" si="19"/>
        <v>01/23/2022 10:05 AM</v>
      </c>
      <c r="R615" s="573" t="str">
        <f>IF(AND(AllC3_Data[[#This Row],[Workflow]]="Vendor Trailer",AllC3_Data[[#This Row],[OB Load Type]]="",AllC3_Data[[#This Row],[IB Load Type]]="",AllC3_Data[[#This Row],[Reusable Load Type]]=""),"Empty", HLOOKUP("*",AllC3_Data[[#This Row],[OB Load Type]:[Workflow]],1,FALSE))</f>
        <v>Empty</v>
      </c>
      <c r="S6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6" spans="1:21" x14ac:dyDescent="0.25">
      <c r="A616" s="567" t="s">
        <v>9940</v>
      </c>
      <c r="B616" s="568"/>
      <c r="C616" s="568"/>
      <c r="D616" s="569"/>
      <c r="E616" s="569" t="s">
        <v>8461</v>
      </c>
      <c r="F616" s="569">
        <v>3</v>
      </c>
      <c r="G616" s="568" t="s">
        <v>8405</v>
      </c>
      <c r="H616" s="568"/>
      <c r="I616" s="570" t="s">
        <v>9941</v>
      </c>
      <c r="J616" s="568" t="s">
        <v>8202</v>
      </c>
      <c r="K616" s="571" t="s">
        <v>8401</v>
      </c>
      <c r="L616" s="568" t="s">
        <v>6001</v>
      </c>
      <c r="M616" s="572"/>
      <c r="N616" s="570" t="s">
        <v>8409</v>
      </c>
      <c r="O616" s="303" t="str">
        <f>IF(AllC3_Data[[#This Row],[Door/Yard Number]]=3,"Yard","Door")</f>
        <v>Yard</v>
      </c>
      <c r="P616" s="33">
        <f t="shared" si="18"/>
        <v>459.35000000009313</v>
      </c>
      <c r="Q616" s="3" t="str">
        <f t="shared" si="19"/>
        <v>01/23/2022 10:39 AM</v>
      </c>
      <c r="R616" s="573" t="str">
        <f>IF(AND(AllC3_Data[[#This Row],[Workflow]]="Vendor Trailer",AllC3_Data[[#This Row],[OB Load Type]]="",AllC3_Data[[#This Row],[IB Load Type]]="",AllC3_Data[[#This Row],[Reusable Load Type]]=""),"Empty", HLOOKUP("*",AllC3_Data[[#This Row],[OB Load Type]:[Workflow]],1,FALSE))</f>
        <v>Empty</v>
      </c>
      <c r="S6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7" spans="1:21" x14ac:dyDescent="0.25">
      <c r="A617" s="567" t="s">
        <v>9942</v>
      </c>
      <c r="B617" s="568"/>
      <c r="C617" s="568"/>
      <c r="D617" s="569"/>
      <c r="E617" s="569" t="s">
        <v>9827</v>
      </c>
      <c r="F617" s="569">
        <v>5</v>
      </c>
      <c r="G617" s="568" t="s">
        <v>9943</v>
      </c>
      <c r="H617" s="568"/>
      <c r="I617" s="570" t="s">
        <v>9944</v>
      </c>
      <c r="J617" s="568" t="s">
        <v>8202</v>
      </c>
      <c r="K617" s="571" t="s">
        <v>8401</v>
      </c>
      <c r="L617" s="568" t="s">
        <v>9945</v>
      </c>
      <c r="M617" s="572" t="s">
        <v>9946</v>
      </c>
      <c r="N617" s="570" t="s">
        <v>8409</v>
      </c>
      <c r="O617" s="303" t="str">
        <f>IF(AllC3_Data[[#This Row],[Door/Yard Number]]=3,"Yard","Door")</f>
        <v>Door</v>
      </c>
      <c r="P617" s="33">
        <f t="shared" si="18"/>
        <v>458.95000000001164</v>
      </c>
      <c r="Q617" s="3" t="str">
        <f t="shared" si="19"/>
        <v>01/23/2022 11:03 AM</v>
      </c>
      <c r="R617" s="573" t="str">
        <f>IF(AND(AllC3_Data[[#This Row],[Workflow]]="Vendor Trailer",AllC3_Data[[#This Row],[OB Load Type]]="",AllC3_Data[[#This Row],[IB Load Type]]="",AllC3_Data[[#This Row],[Reusable Load Type]]=""),"Empty", HLOOKUP("*",AllC3_Data[[#This Row],[OB Load Type]:[Workflow]],1,FALSE))</f>
        <v>Live Empty</v>
      </c>
      <c r="S61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8" spans="1:21" x14ac:dyDescent="0.25">
      <c r="A618" s="567" t="s">
        <v>9947</v>
      </c>
      <c r="B618" s="568"/>
      <c r="C618" s="568"/>
      <c r="D618" s="569" t="s">
        <v>43</v>
      </c>
      <c r="E618" s="569" t="s">
        <v>882</v>
      </c>
      <c r="F618" s="569">
        <v>3</v>
      </c>
      <c r="G618" s="568" t="s">
        <v>1179</v>
      </c>
      <c r="H618" s="568" t="s">
        <v>9948</v>
      </c>
      <c r="I618" s="570" t="s">
        <v>9949</v>
      </c>
      <c r="J618" s="568" t="s">
        <v>8207</v>
      </c>
      <c r="K618" s="571" t="s">
        <v>8401</v>
      </c>
      <c r="L618" s="568" t="s">
        <v>9672</v>
      </c>
      <c r="M618" s="572" t="s">
        <v>9950</v>
      </c>
      <c r="N618" s="570" t="s">
        <v>8409</v>
      </c>
      <c r="O618" s="303" t="str">
        <f>IF(AllC3_Data[[#This Row],[Door/Yard Number]]=3,"Yard","Door")</f>
        <v>Yard</v>
      </c>
      <c r="P618" s="33">
        <f t="shared" si="18"/>
        <v>439.01666666666279</v>
      </c>
      <c r="Q618" s="3" t="str">
        <f t="shared" si="19"/>
        <v>01/24/2022 06:59 AM</v>
      </c>
      <c r="R618" s="573" t="str">
        <f>IF(AND(AllC3_Data[[#This Row],[Workflow]]="Vendor Trailer",AllC3_Data[[#This Row],[OB Load Type]]="",AllC3_Data[[#This Row],[IB Load Type]]="",AllC3_Data[[#This Row],[Reusable Load Type]]=""),"Empty", HLOOKUP("*",AllC3_Data[[#This Row],[OB Load Type]:[Workflow]],1,FALSE))</f>
        <v>B635</v>
      </c>
      <c r="S6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19" spans="1:21" x14ac:dyDescent="0.25">
      <c r="A619" s="567" t="s">
        <v>9951</v>
      </c>
      <c r="B619" s="568"/>
      <c r="C619" s="568"/>
      <c r="D619" s="569"/>
      <c r="E619" s="569" t="s">
        <v>8461</v>
      </c>
      <c r="F619" s="569">
        <v>3</v>
      </c>
      <c r="G619" s="568" t="s">
        <v>8820</v>
      </c>
      <c r="H619" s="568"/>
      <c r="I619" s="570" t="s">
        <v>9952</v>
      </c>
      <c r="J619" s="568" t="s">
        <v>8202</v>
      </c>
      <c r="K619" s="571" t="s">
        <v>8401</v>
      </c>
      <c r="L619" s="568" t="s">
        <v>9687</v>
      </c>
      <c r="M619" s="572"/>
      <c r="N619" s="570" t="s">
        <v>8409</v>
      </c>
      <c r="O619" s="303" t="str">
        <f>IF(AllC3_Data[[#This Row],[Door/Yard Number]]=3,"Yard","Door")</f>
        <v>Yard</v>
      </c>
      <c r="P619" s="33">
        <f t="shared" si="18"/>
        <v>437.13333333347691</v>
      </c>
      <c r="Q619" s="3" t="str">
        <f t="shared" si="19"/>
        <v>01/24/2022 08:52 AM</v>
      </c>
      <c r="R619" s="573" t="str">
        <f>IF(AND(AllC3_Data[[#This Row],[Workflow]]="Vendor Trailer",AllC3_Data[[#This Row],[OB Load Type]]="",AllC3_Data[[#This Row],[IB Load Type]]="",AllC3_Data[[#This Row],[Reusable Load Type]]=""),"Empty", HLOOKUP("*",AllC3_Data[[#This Row],[OB Load Type]:[Workflow]],1,FALSE))</f>
        <v>Empty</v>
      </c>
      <c r="S6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0" spans="1:21" x14ac:dyDescent="0.25">
      <c r="A620" s="567" t="s">
        <v>9953</v>
      </c>
      <c r="B620" s="568"/>
      <c r="C620" s="568"/>
      <c r="D620" s="569"/>
      <c r="E620" s="569" t="s">
        <v>9827</v>
      </c>
      <c r="F620" s="569">
        <v>5</v>
      </c>
      <c r="G620" s="568" t="s">
        <v>9954</v>
      </c>
      <c r="H620" s="568"/>
      <c r="I620" s="570" t="s">
        <v>9955</v>
      </c>
      <c r="J620" s="568" t="s">
        <v>8202</v>
      </c>
      <c r="K620" s="571" t="s">
        <v>8401</v>
      </c>
      <c r="L620" s="568" t="s">
        <v>9956</v>
      </c>
      <c r="M620" s="572" t="s">
        <v>9955</v>
      </c>
      <c r="N620" s="570" t="s">
        <v>8409</v>
      </c>
      <c r="O620" s="303" t="str">
        <f>IF(AllC3_Data[[#This Row],[Door/Yard Number]]=3,"Yard","Door")</f>
        <v>Door</v>
      </c>
      <c r="P620" s="33">
        <f t="shared" si="18"/>
        <v>435.25000000011642</v>
      </c>
      <c r="Q620" s="3" t="str">
        <f t="shared" si="19"/>
        <v>01/24/2022 10:45 AM</v>
      </c>
      <c r="R620" s="573" t="str">
        <f>IF(AND(AllC3_Data[[#This Row],[Workflow]]="Vendor Trailer",AllC3_Data[[#This Row],[OB Load Type]]="",AllC3_Data[[#This Row],[IB Load Type]]="",AllC3_Data[[#This Row],[Reusable Load Type]]=""),"Empty", HLOOKUP("*",AllC3_Data[[#This Row],[OB Load Type]:[Workflow]],1,FALSE))</f>
        <v>Live Empty</v>
      </c>
      <c r="S6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1" spans="1:21" x14ac:dyDescent="0.25">
      <c r="A621" s="567" t="s">
        <v>9957</v>
      </c>
      <c r="B621" s="568"/>
      <c r="C621" s="568" t="s">
        <v>9695</v>
      </c>
      <c r="D621" s="569"/>
      <c r="E621" s="569" t="s">
        <v>8397</v>
      </c>
      <c r="F621" s="569">
        <v>3</v>
      </c>
      <c r="G621" s="568" t="s">
        <v>9958</v>
      </c>
      <c r="H621" s="568" t="s">
        <v>8827</v>
      </c>
      <c r="I621" s="570" t="s">
        <v>9959</v>
      </c>
      <c r="J621" s="568" t="s">
        <v>8202</v>
      </c>
      <c r="K621" s="571" t="s">
        <v>8401</v>
      </c>
      <c r="L621" s="568" t="s">
        <v>6001</v>
      </c>
      <c r="M621" s="572" t="s">
        <v>9960</v>
      </c>
      <c r="N621" s="570" t="s">
        <v>8409</v>
      </c>
      <c r="O621" s="303" t="str">
        <f>IF(AllC3_Data[[#This Row],[Door/Yard Number]]=3,"Yard","Door")</f>
        <v>Yard</v>
      </c>
      <c r="P621" s="33">
        <f t="shared" si="18"/>
        <v>424.16666666680248</v>
      </c>
      <c r="Q621" s="3" t="str">
        <f t="shared" si="19"/>
        <v>01/24/2022 09:50 PM</v>
      </c>
      <c r="R621" s="573" t="str">
        <f>IF(AND(AllC3_Data[[#This Row],[Workflow]]="Vendor Trailer",AllC3_Data[[#This Row],[OB Load Type]]="",AllC3_Data[[#This Row],[IB Load Type]]="",AllC3_Data[[#This Row],[Reusable Load Type]]=""),"Empty", HLOOKUP("*",AllC3_Data[[#This Row],[OB Load Type]:[Workflow]],1,FALSE))</f>
        <v>PA PUBLIC AFFAIRS</v>
      </c>
      <c r="S6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2" spans="1:21" x14ac:dyDescent="0.25">
      <c r="A622" s="567" t="s">
        <v>9961</v>
      </c>
      <c r="B622" s="568"/>
      <c r="C622" s="568"/>
      <c r="D622" s="569" t="s">
        <v>43</v>
      </c>
      <c r="E622" s="569" t="s">
        <v>882</v>
      </c>
      <c r="F622" s="569">
        <v>3</v>
      </c>
      <c r="G622" s="568" t="s">
        <v>1179</v>
      </c>
      <c r="H622" s="568" t="s">
        <v>9962</v>
      </c>
      <c r="I622" s="570" t="s">
        <v>9963</v>
      </c>
      <c r="J622" s="568" t="s">
        <v>8210</v>
      </c>
      <c r="K622" s="571" t="s">
        <v>8401</v>
      </c>
      <c r="L622" s="568" t="s">
        <v>2977</v>
      </c>
      <c r="M622" s="572" t="s">
        <v>9964</v>
      </c>
      <c r="N622" s="570" t="s">
        <v>8409</v>
      </c>
      <c r="O622" s="303" t="str">
        <f>IF(AllC3_Data[[#This Row],[Door/Yard Number]]=3,"Yard","Door")</f>
        <v>Yard</v>
      </c>
      <c r="P622" s="33">
        <f t="shared" si="18"/>
        <v>423.63333333347691</v>
      </c>
      <c r="Q622" s="3" t="str">
        <f t="shared" si="19"/>
        <v>01/24/2022 10:22 PM</v>
      </c>
      <c r="R622" s="573" t="str">
        <f>IF(AND(AllC3_Data[[#This Row],[Workflow]]="Vendor Trailer",AllC3_Data[[#This Row],[OB Load Type]]="",AllC3_Data[[#This Row],[IB Load Type]]="",AllC3_Data[[#This Row],[Reusable Load Type]]=""),"Empty", HLOOKUP("*",AllC3_Data[[#This Row],[OB Load Type]:[Workflow]],1,FALSE))</f>
        <v>B635</v>
      </c>
      <c r="S6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3" spans="1:21" x14ac:dyDescent="0.25">
      <c r="A623" s="567" t="s">
        <v>9965</v>
      </c>
      <c r="B623" s="568"/>
      <c r="C623" s="568"/>
      <c r="D623" s="569" t="s">
        <v>43</v>
      </c>
      <c r="E623" s="569" t="s">
        <v>882</v>
      </c>
      <c r="F623" s="569">
        <v>3</v>
      </c>
      <c r="G623" s="568" t="s">
        <v>1568</v>
      </c>
      <c r="H623" s="568" t="s">
        <v>9966</v>
      </c>
      <c r="I623" s="570" t="s">
        <v>9967</v>
      </c>
      <c r="J623" s="568" t="s">
        <v>8212</v>
      </c>
      <c r="K623" s="571" t="s">
        <v>8401</v>
      </c>
      <c r="L623" s="568" t="s">
        <v>9675</v>
      </c>
      <c r="M623" s="572" t="s">
        <v>9968</v>
      </c>
      <c r="N623" s="570" t="s">
        <v>8409</v>
      </c>
      <c r="O623" s="303" t="str">
        <f>IF(AllC3_Data[[#This Row],[Door/Yard Number]]=3,"Yard","Door")</f>
        <v>Yard</v>
      </c>
      <c r="P623" s="33">
        <f t="shared" si="18"/>
        <v>423.46666666679084</v>
      </c>
      <c r="Q623" s="3" t="str">
        <f t="shared" si="19"/>
        <v>01/24/2022 10:32 PM</v>
      </c>
      <c r="R623" s="573" t="str">
        <f>IF(AND(AllC3_Data[[#This Row],[Workflow]]="Vendor Trailer",AllC3_Data[[#This Row],[OB Load Type]]="",AllC3_Data[[#This Row],[IB Load Type]]="",AllC3_Data[[#This Row],[Reusable Load Type]]=""),"Empty", HLOOKUP("*",AllC3_Data[[#This Row],[OB Load Type]:[Workflow]],1,FALSE))</f>
        <v>B635</v>
      </c>
      <c r="S6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4" spans="1:21" x14ac:dyDescent="0.25">
      <c r="A624" s="567" t="s">
        <v>9969</v>
      </c>
      <c r="B624" s="568"/>
      <c r="C624" s="568"/>
      <c r="D624" s="569" t="s">
        <v>43</v>
      </c>
      <c r="E624" s="569" t="s">
        <v>882</v>
      </c>
      <c r="F624" s="569">
        <v>3</v>
      </c>
      <c r="G624" s="568" t="s">
        <v>1179</v>
      </c>
      <c r="H624" s="568"/>
      <c r="I624" s="570" t="s">
        <v>9970</v>
      </c>
      <c r="J624" s="568" t="s">
        <v>8210</v>
      </c>
      <c r="K624" s="571" t="s">
        <v>8401</v>
      </c>
      <c r="L624" s="568" t="s">
        <v>2977</v>
      </c>
      <c r="M624" s="572" t="s">
        <v>9971</v>
      </c>
      <c r="N624" s="570" t="s">
        <v>8409</v>
      </c>
      <c r="O624" s="303" t="str">
        <f>IF(AllC3_Data[[#This Row],[Door/Yard Number]]=3,"Yard","Door")</f>
        <v>Yard</v>
      </c>
      <c r="P624" s="33">
        <f t="shared" si="18"/>
        <v>411.31666666665114</v>
      </c>
      <c r="Q624" s="3" t="str">
        <f t="shared" si="19"/>
        <v>01/25/2022 10:41 AM</v>
      </c>
      <c r="R624" s="573" t="str">
        <f>IF(AND(AllC3_Data[[#This Row],[Workflow]]="Vendor Trailer",AllC3_Data[[#This Row],[OB Load Type]]="",AllC3_Data[[#This Row],[IB Load Type]]="",AllC3_Data[[#This Row],[Reusable Load Type]]=""),"Empty", HLOOKUP("*",AllC3_Data[[#This Row],[OB Load Type]:[Workflow]],1,FALSE))</f>
        <v>B635</v>
      </c>
      <c r="S6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5" spans="1:21" x14ac:dyDescent="0.25">
      <c r="A625" s="567" t="s">
        <v>9972</v>
      </c>
      <c r="B625" s="568"/>
      <c r="C625" s="568"/>
      <c r="D625" s="569" t="s">
        <v>43</v>
      </c>
      <c r="E625" s="569" t="s">
        <v>882</v>
      </c>
      <c r="F625" s="569">
        <v>3</v>
      </c>
      <c r="G625" s="568" t="s">
        <v>1179</v>
      </c>
      <c r="H625" s="568" t="s">
        <v>8817</v>
      </c>
      <c r="I625" s="570" t="s">
        <v>9973</v>
      </c>
      <c r="J625" s="568" t="s">
        <v>8210</v>
      </c>
      <c r="K625" s="571" t="s">
        <v>8401</v>
      </c>
      <c r="L625" s="568" t="s">
        <v>9754</v>
      </c>
      <c r="M625" s="572" t="s">
        <v>9974</v>
      </c>
      <c r="N625" s="570" t="s">
        <v>8409</v>
      </c>
      <c r="O625" s="303" t="str">
        <f>IF(AllC3_Data[[#This Row],[Door/Yard Number]]=3,"Yard","Door")</f>
        <v>Yard</v>
      </c>
      <c r="P625" s="33">
        <f t="shared" si="18"/>
        <v>409.8833333333605</v>
      </c>
      <c r="Q625" s="3" t="str">
        <f t="shared" si="19"/>
        <v>01/25/2022 12:07 PM</v>
      </c>
      <c r="R625" s="573" t="str">
        <f>IF(AND(AllC3_Data[[#This Row],[Workflow]]="Vendor Trailer",AllC3_Data[[#This Row],[OB Load Type]]="",AllC3_Data[[#This Row],[IB Load Type]]="",AllC3_Data[[#This Row],[Reusable Load Type]]=""),"Empty", HLOOKUP("*",AllC3_Data[[#This Row],[OB Load Type]:[Workflow]],1,FALSE))</f>
        <v>B635</v>
      </c>
      <c r="S6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6" spans="1:21" x14ac:dyDescent="0.25">
      <c r="A626" s="567" t="s">
        <v>9975</v>
      </c>
      <c r="B626" s="568"/>
      <c r="C626" s="568"/>
      <c r="D626" s="569" t="s">
        <v>43</v>
      </c>
      <c r="E626" s="569" t="s">
        <v>882</v>
      </c>
      <c r="F626" s="569">
        <v>3</v>
      </c>
      <c r="G626" s="568" t="s">
        <v>1179</v>
      </c>
      <c r="H626" s="568" t="s">
        <v>9976</v>
      </c>
      <c r="I626" s="570" t="s">
        <v>9977</v>
      </c>
      <c r="J626" s="568" t="s">
        <v>8210</v>
      </c>
      <c r="K626" s="571" t="s">
        <v>8401</v>
      </c>
      <c r="L626" s="568" t="s">
        <v>2977</v>
      </c>
      <c r="M626" s="572" t="s">
        <v>9978</v>
      </c>
      <c r="N626" s="570" t="s">
        <v>8409</v>
      </c>
      <c r="O626" s="303" t="str">
        <f>IF(AllC3_Data[[#This Row],[Door/Yard Number]]=3,"Yard","Door")</f>
        <v>Yard</v>
      </c>
      <c r="P626" s="33">
        <f t="shared" si="18"/>
        <v>413.66666666680248</v>
      </c>
      <c r="Q626" s="3" t="str">
        <f t="shared" si="19"/>
        <v>01/25/2022 08:20 AM</v>
      </c>
      <c r="R626" s="573" t="str">
        <f>IF(AND(AllC3_Data[[#This Row],[Workflow]]="Vendor Trailer",AllC3_Data[[#This Row],[OB Load Type]]="",AllC3_Data[[#This Row],[IB Load Type]]="",AllC3_Data[[#This Row],[Reusable Load Type]]=""),"Empty", HLOOKUP("*",AllC3_Data[[#This Row],[OB Load Type]:[Workflow]],1,FALSE))</f>
        <v>B635</v>
      </c>
      <c r="S6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7" spans="1:21" x14ac:dyDescent="0.25">
      <c r="A627" s="567" t="s">
        <v>9979</v>
      </c>
      <c r="B627" s="568"/>
      <c r="C627" s="568"/>
      <c r="D627" s="569" t="s">
        <v>43</v>
      </c>
      <c r="E627" s="569" t="s">
        <v>882</v>
      </c>
      <c r="F627" s="569">
        <v>3</v>
      </c>
      <c r="G627" s="568" t="s">
        <v>1568</v>
      </c>
      <c r="H627" s="568"/>
      <c r="I627" s="570" t="s">
        <v>9980</v>
      </c>
      <c r="J627" s="568" t="s">
        <v>8209</v>
      </c>
      <c r="K627" s="571" t="s">
        <v>8401</v>
      </c>
      <c r="L627" s="568" t="s">
        <v>9754</v>
      </c>
      <c r="M627" s="572" t="s">
        <v>9981</v>
      </c>
      <c r="N627" s="570" t="s">
        <v>8409</v>
      </c>
      <c r="O627" s="303" t="str">
        <f>IF(AllC3_Data[[#This Row],[Door/Yard Number]]=3,"Yard","Door")</f>
        <v>Yard</v>
      </c>
      <c r="P627" s="33">
        <f t="shared" si="18"/>
        <v>421.1166666666395</v>
      </c>
      <c r="Q627" s="3" t="str">
        <f t="shared" si="19"/>
        <v>01/25/2022 12:53 AM</v>
      </c>
      <c r="R627" s="573" t="str">
        <f>IF(AND(AllC3_Data[[#This Row],[Workflow]]="Vendor Trailer",AllC3_Data[[#This Row],[OB Load Type]]="",AllC3_Data[[#This Row],[IB Load Type]]="",AllC3_Data[[#This Row],[Reusable Load Type]]=""),"Empty", HLOOKUP("*",AllC3_Data[[#This Row],[OB Load Type]:[Workflow]],1,FALSE))</f>
        <v>B635</v>
      </c>
      <c r="S6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8" spans="1:21" x14ac:dyDescent="0.25">
      <c r="A628" s="567" t="s">
        <v>9982</v>
      </c>
      <c r="B628" s="568"/>
      <c r="C628" s="568"/>
      <c r="D628" s="569"/>
      <c r="E628" s="569" t="s">
        <v>9827</v>
      </c>
      <c r="F628" s="569">
        <v>5</v>
      </c>
      <c r="G628" s="568" t="s">
        <v>9983</v>
      </c>
      <c r="H628" s="568"/>
      <c r="I628" s="570" t="s">
        <v>9984</v>
      </c>
      <c r="J628" s="568" t="s">
        <v>8202</v>
      </c>
      <c r="K628" s="571" t="s">
        <v>8401</v>
      </c>
      <c r="L628" s="568" t="s">
        <v>9985</v>
      </c>
      <c r="M628" s="572" t="s">
        <v>9986</v>
      </c>
      <c r="N628" s="570" t="s">
        <v>8409</v>
      </c>
      <c r="O628" s="303" t="str">
        <f>IF(AllC3_Data[[#This Row],[Door/Yard Number]]=3,"Yard","Door")</f>
        <v>Door</v>
      </c>
      <c r="P628" s="33">
        <f t="shared" si="18"/>
        <v>397.05000000010477</v>
      </c>
      <c r="Q628" s="3" t="str">
        <f t="shared" si="19"/>
        <v>01/26/2022 12:57 AM</v>
      </c>
      <c r="R628" s="573" t="str">
        <f>IF(AND(AllC3_Data[[#This Row],[Workflow]]="Vendor Trailer",AllC3_Data[[#This Row],[OB Load Type]]="",AllC3_Data[[#This Row],[IB Load Type]]="",AllC3_Data[[#This Row],[Reusable Load Type]]=""),"Empty", HLOOKUP("*",AllC3_Data[[#This Row],[OB Load Type]:[Workflow]],1,FALSE))</f>
        <v>Live Empty</v>
      </c>
      <c r="S6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29" spans="1:21" x14ac:dyDescent="0.25">
      <c r="A629" s="567" t="s">
        <v>9987</v>
      </c>
      <c r="B629" s="568"/>
      <c r="C629" s="568"/>
      <c r="D629" s="569"/>
      <c r="E629" s="569" t="s">
        <v>8461</v>
      </c>
      <c r="F629" s="569">
        <v>3</v>
      </c>
      <c r="G629" s="568" t="s">
        <v>9309</v>
      </c>
      <c r="H629" s="568"/>
      <c r="I629" s="570" t="s">
        <v>9988</v>
      </c>
      <c r="J629" s="568" t="s">
        <v>8202</v>
      </c>
      <c r="K629" s="571" t="s">
        <v>8401</v>
      </c>
      <c r="L629" s="568" t="s">
        <v>9084</v>
      </c>
      <c r="M629" s="572"/>
      <c r="N629" s="570" t="s">
        <v>8409</v>
      </c>
      <c r="O629" s="303" t="str">
        <f>IF(AllC3_Data[[#This Row],[Door/Yard Number]]=3,"Yard","Door")</f>
        <v>Yard</v>
      </c>
      <c r="P629" s="33">
        <f t="shared" si="18"/>
        <v>389.98333333345363</v>
      </c>
      <c r="Q629" s="3" t="str">
        <f t="shared" si="19"/>
        <v>01/26/2022 08:01 AM</v>
      </c>
      <c r="R629" s="573" t="str">
        <f>IF(AND(AllC3_Data[[#This Row],[Workflow]]="Vendor Trailer",AllC3_Data[[#This Row],[OB Load Type]]="",AllC3_Data[[#This Row],[IB Load Type]]="",AllC3_Data[[#This Row],[Reusable Load Type]]=""),"Empty", HLOOKUP("*",AllC3_Data[[#This Row],[OB Load Type]:[Workflow]],1,FALSE))</f>
        <v>Empty</v>
      </c>
      <c r="S6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0" spans="1:21" x14ac:dyDescent="0.25">
      <c r="A630" s="567" t="s">
        <v>9989</v>
      </c>
      <c r="B630" s="568"/>
      <c r="C630" s="568"/>
      <c r="D630" s="569"/>
      <c r="E630" s="569" t="s">
        <v>1562</v>
      </c>
      <c r="F630" s="569">
        <v>3</v>
      </c>
      <c r="G630" s="568" t="s">
        <v>9869</v>
      </c>
      <c r="H630" s="568"/>
      <c r="I630" s="570" t="s">
        <v>9990</v>
      </c>
      <c r="J630" s="568" t="s">
        <v>8202</v>
      </c>
      <c r="K630" s="571" t="s">
        <v>8401</v>
      </c>
      <c r="L630" s="568" t="s">
        <v>9687</v>
      </c>
      <c r="M630" s="572"/>
      <c r="N630" s="570" t="s">
        <v>8409</v>
      </c>
      <c r="O630" s="303" t="str">
        <f>IF(AllC3_Data[[#This Row],[Door/Yard Number]]=3,"Yard","Door")</f>
        <v>Yard</v>
      </c>
      <c r="P630" s="33">
        <f t="shared" si="18"/>
        <v>388.03333333338378</v>
      </c>
      <c r="Q630" s="3" t="str">
        <f t="shared" si="19"/>
        <v>01/26/2022 09:58 AM</v>
      </c>
      <c r="R630" s="573" t="str">
        <f>IF(AND(AllC3_Data[[#This Row],[Workflow]]="Vendor Trailer",AllC3_Data[[#This Row],[OB Load Type]]="",AllC3_Data[[#This Row],[IB Load Type]]="",AllC3_Data[[#This Row],[Reusable Load Type]]=""),"Empty", HLOOKUP("*",AllC3_Data[[#This Row],[OB Load Type]:[Workflow]],1,FALSE))</f>
        <v>Unknown</v>
      </c>
      <c r="S6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1" spans="1:21" x14ac:dyDescent="0.25">
      <c r="A631" s="567" t="s">
        <v>9991</v>
      </c>
      <c r="B631" s="568"/>
      <c r="C631" s="568"/>
      <c r="D631" s="569" t="s">
        <v>496</v>
      </c>
      <c r="E631" s="569" t="s">
        <v>1660</v>
      </c>
      <c r="F631" s="569">
        <v>3</v>
      </c>
      <c r="G631" s="568" t="s">
        <v>1179</v>
      </c>
      <c r="H631" s="568"/>
      <c r="I631" s="570" t="s">
        <v>9992</v>
      </c>
      <c r="J631" s="568" t="s">
        <v>8204</v>
      </c>
      <c r="K631" s="571" t="s">
        <v>8401</v>
      </c>
      <c r="L631" s="568" t="s">
        <v>9678</v>
      </c>
      <c r="M631" s="572"/>
      <c r="N631" s="570" t="s">
        <v>8409</v>
      </c>
      <c r="O631" s="303" t="str">
        <f>IF(AllC3_Data[[#This Row],[Door/Yard Number]]=3,"Yard","Door")</f>
        <v>Yard</v>
      </c>
      <c r="P631" s="33">
        <f t="shared" si="18"/>
        <v>386.20000000001164</v>
      </c>
      <c r="Q631" s="3" t="str">
        <f t="shared" si="19"/>
        <v>01/26/2022 11:48 AM</v>
      </c>
      <c r="R631" s="573" t="str">
        <f>IF(AND(AllC3_Data[[#This Row],[Workflow]]="Vendor Trailer",AllC3_Data[[#This Row],[OB Load Type]]="",AllC3_Data[[#This Row],[IB Load Type]]="",AllC3_Data[[#This Row],[Reusable Load Type]]=""),"Empty", HLOOKUP("*",AllC3_Data[[#This Row],[OB Load Type]:[Workflow]],1,FALSE))</f>
        <v>RSAL</v>
      </c>
      <c r="S6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6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2" spans="1:21" x14ac:dyDescent="0.25">
      <c r="A632" s="567" t="s">
        <v>9993</v>
      </c>
      <c r="B632" s="568"/>
      <c r="C632" s="568"/>
      <c r="D632" s="569" t="s">
        <v>9994</v>
      </c>
      <c r="E632" s="569" t="s">
        <v>882</v>
      </c>
      <c r="F632" s="569">
        <v>3</v>
      </c>
      <c r="G632" s="568" t="s">
        <v>1667</v>
      </c>
      <c r="H632" s="568"/>
      <c r="I632" s="570" t="s">
        <v>9995</v>
      </c>
      <c r="J632" s="568" t="s">
        <v>8214</v>
      </c>
      <c r="K632" s="571" t="s">
        <v>8401</v>
      </c>
      <c r="L632" s="568" t="s">
        <v>9754</v>
      </c>
      <c r="M632" s="572" t="s">
        <v>9996</v>
      </c>
      <c r="N632" s="570" t="s">
        <v>8409</v>
      </c>
      <c r="O632" s="303" t="str">
        <f>IF(AllC3_Data[[#This Row],[Door/Yard Number]]=3,"Yard","Door")</f>
        <v>Yard</v>
      </c>
      <c r="P632" s="33">
        <f t="shared" si="18"/>
        <v>378.30000000010477</v>
      </c>
      <c r="Q632" s="3" t="str">
        <f t="shared" si="19"/>
        <v>01/26/2022 07:42 PM</v>
      </c>
      <c r="R632" s="573" t="str">
        <f>IF(AND(AllC3_Data[[#This Row],[Workflow]]="Vendor Trailer",AllC3_Data[[#This Row],[OB Load Type]]="",AllC3_Data[[#This Row],[IB Load Type]]="",AllC3_Data[[#This Row],[Reusable Load Type]]=""),"Empty", HLOOKUP("*",AllC3_Data[[#This Row],[OB Load Type]:[Workflow]],1,FALSE))</f>
        <v>QUIP EQUIPMENT TRANSFER</v>
      </c>
      <c r="S6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3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33" spans="1:21" x14ac:dyDescent="0.25">
      <c r="A633" s="567" t="s">
        <v>9997</v>
      </c>
      <c r="B633" s="568"/>
      <c r="C633" s="568"/>
      <c r="D633" s="569" t="s">
        <v>228</v>
      </c>
      <c r="E633" s="569" t="s">
        <v>8430</v>
      </c>
      <c r="F633" s="569">
        <v>3</v>
      </c>
      <c r="G633" s="568" t="s">
        <v>1179</v>
      </c>
      <c r="H633" s="568"/>
      <c r="I633" s="570" t="s">
        <v>9998</v>
      </c>
      <c r="J633" s="568" t="s">
        <v>647</v>
      </c>
      <c r="K633" s="571" t="s">
        <v>8401</v>
      </c>
      <c r="L633" s="568" t="s">
        <v>9754</v>
      </c>
      <c r="M633" s="572" t="s">
        <v>9999</v>
      </c>
      <c r="N633" s="570" t="s">
        <v>8409</v>
      </c>
      <c r="O633" s="303" t="str">
        <f>IF(AllC3_Data[[#This Row],[Door/Yard Number]]=3,"Yard","Door")</f>
        <v>Yard</v>
      </c>
      <c r="P633" s="33">
        <f t="shared" si="18"/>
        <v>373.23333333333721</v>
      </c>
      <c r="Q633" s="3" t="str">
        <f t="shared" si="19"/>
        <v>01/27/2022 12:46 AM</v>
      </c>
      <c r="R633" s="573" t="str">
        <f>IF(AND(AllC3_Data[[#This Row],[Workflow]]="Vendor Trailer",AllC3_Data[[#This Row],[OB Load Type]]="",AllC3_Data[[#This Row],[IB Load Type]]="",AllC3_Data[[#This Row],[Reusable Load Type]]=""),"Empty", HLOOKUP("*",AllC3_Data[[#This Row],[OB Load Type]:[Workflow]],1,FALSE))</f>
        <v>RCGB</v>
      </c>
      <c r="S6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4" spans="1:21" x14ac:dyDescent="0.25">
      <c r="A634" s="567" t="s">
        <v>10000</v>
      </c>
      <c r="B634" s="568"/>
      <c r="C634" s="568"/>
      <c r="D634" s="569" t="s">
        <v>8689</v>
      </c>
      <c r="E634" s="569" t="s">
        <v>8430</v>
      </c>
      <c r="F634" s="569">
        <v>3</v>
      </c>
      <c r="G634" s="568" t="s">
        <v>1179</v>
      </c>
      <c r="H634" s="568"/>
      <c r="I634" s="570" t="s">
        <v>10001</v>
      </c>
      <c r="J634" s="568" t="s">
        <v>8208</v>
      </c>
      <c r="K634" s="571" t="s">
        <v>8401</v>
      </c>
      <c r="L634" s="568" t="s">
        <v>5999</v>
      </c>
      <c r="M634" s="572" t="s">
        <v>10002</v>
      </c>
      <c r="N634" s="570" t="s">
        <v>8409</v>
      </c>
      <c r="O634" s="303" t="str">
        <f>IF(AllC3_Data[[#This Row],[Door/Yard Number]]=3,"Yard","Door")</f>
        <v>Yard</v>
      </c>
      <c r="P634" s="33">
        <f t="shared" si="18"/>
        <v>371.73333333333721</v>
      </c>
      <c r="Q634" s="3" t="str">
        <f t="shared" si="19"/>
        <v>01/27/2022 02:16 AM</v>
      </c>
      <c r="R634" s="573" t="str">
        <f>IF(AND(AllC3_Data[[#This Row],[Workflow]]="Vendor Trailer",AllC3_Data[[#This Row],[OB Load Type]]="",AllC3_Data[[#This Row],[IB Load Type]]="",AllC3_Data[[#This Row],[Reusable Load Type]]=""),"Empty", HLOOKUP("*",AllC3_Data[[#This Row],[OB Load Type]:[Workflow]],1,FALSE))</f>
        <v>TDON</v>
      </c>
      <c r="S6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3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35" spans="1:21" x14ac:dyDescent="0.25">
      <c r="A635" s="567" t="s">
        <v>10003</v>
      </c>
      <c r="B635" s="568"/>
      <c r="C635" s="568"/>
      <c r="D635" s="569"/>
      <c r="E635" s="569" t="s">
        <v>9827</v>
      </c>
      <c r="F635" s="569">
        <v>5</v>
      </c>
      <c r="G635" s="568" t="s">
        <v>8405</v>
      </c>
      <c r="H635" s="568"/>
      <c r="I635" s="570" t="s">
        <v>10004</v>
      </c>
      <c r="J635" s="568" t="s">
        <v>8202</v>
      </c>
      <c r="K635" s="571" t="s">
        <v>8401</v>
      </c>
      <c r="L635" s="568" t="s">
        <v>10005</v>
      </c>
      <c r="M635" s="572" t="s">
        <v>10006</v>
      </c>
      <c r="N635" s="570" t="s">
        <v>8409</v>
      </c>
      <c r="O635" s="303" t="str">
        <f>IF(AllC3_Data[[#This Row],[Door/Yard Number]]=3,"Yard","Door")</f>
        <v>Door</v>
      </c>
      <c r="P635" s="33">
        <f t="shared" si="18"/>
        <v>367.96666666679084</v>
      </c>
      <c r="Q635" s="3" t="str">
        <f t="shared" si="19"/>
        <v>01/27/2022 06:02 AM</v>
      </c>
      <c r="R635" s="573" t="str">
        <f>IF(AND(AllC3_Data[[#This Row],[Workflow]]="Vendor Trailer",AllC3_Data[[#This Row],[OB Load Type]]="",AllC3_Data[[#This Row],[IB Load Type]]="",AllC3_Data[[#This Row],[Reusable Load Type]]=""),"Empty", HLOOKUP("*",AllC3_Data[[#This Row],[OB Load Type]:[Workflow]],1,FALSE))</f>
        <v>Live Empty</v>
      </c>
      <c r="S6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6" spans="1:21" x14ac:dyDescent="0.25">
      <c r="A636" s="567" t="s">
        <v>10007</v>
      </c>
      <c r="B636" s="568"/>
      <c r="C636" s="568"/>
      <c r="D636" s="569"/>
      <c r="E636" s="569" t="s">
        <v>9827</v>
      </c>
      <c r="F636" s="569">
        <v>5</v>
      </c>
      <c r="G636" s="568" t="s">
        <v>1339</v>
      </c>
      <c r="H636" s="568"/>
      <c r="I636" s="570" t="s">
        <v>10008</v>
      </c>
      <c r="J636" s="568" t="s">
        <v>8202</v>
      </c>
      <c r="K636" s="571" t="s">
        <v>8401</v>
      </c>
      <c r="L636" s="568" t="s">
        <v>10009</v>
      </c>
      <c r="M636" s="572" t="s">
        <v>10010</v>
      </c>
      <c r="N636" s="570" t="s">
        <v>8409</v>
      </c>
      <c r="O636" s="303" t="str">
        <f>IF(AllC3_Data[[#This Row],[Door/Yard Number]]=3,"Yard","Door")</f>
        <v>Door</v>
      </c>
      <c r="P636" s="33">
        <f t="shared" si="18"/>
        <v>354.95000000012806</v>
      </c>
      <c r="Q636" s="3" t="str">
        <f t="shared" si="19"/>
        <v>01/27/2022 07:03 PM</v>
      </c>
      <c r="R636" s="573" t="str">
        <f>IF(AND(AllC3_Data[[#This Row],[Workflow]]="Vendor Trailer",AllC3_Data[[#This Row],[OB Load Type]]="",AllC3_Data[[#This Row],[IB Load Type]]="",AllC3_Data[[#This Row],[Reusable Load Type]]=""),"Empty", HLOOKUP("*",AllC3_Data[[#This Row],[OB Load Type]:[Workflow]],1,FALSE))</f>
        <v>Live Empty</v>
      </c>
      <c r="S6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7" spans="1:21" x14ac:dyDescent="0.25">
      <c r="A637" s="567" t="s">
        <v>10011</v>
      </c>
      <c r="B637" s="568"/>
      <c r="C637" s="568"/>
      <c r="D637" s="569"/>
      <c r="E637" s="569" t="s">
        <v>9827</v>
      </c>
      <c r="F637" s="569">
        <v>5</v>
      </c>
      <c r="G637" s="568" t="s">
        <v>8405</v>
      </c>
      <c r="H637" s="568"/>
      <c r="I637" s="570" t="s">
        <v>10012</v>
      </c>
      <c r="J637" s="568" t="s">
        <v>8202</v>
      </c>
      <c r="K637" s="571" t="s">
        <v>8401</v>
      </c>
      <c r="L637" s="568" t="s">
        <v>10013</v>
      </c>
      <c r="M637" s="572" t="s">
        <v>10014</v>
      </c>
      <c r="N637" s="570" t="s">
        <v>8409</v>
      </c>
      <c r="O637" s="303" t="str">
        <f>IF(AllC3_Data[[#This Row],[Door/Yard Number]]=3,"Yard","Door")</f>
        <v>Door</v>
      </c>
      <c r="P637" s="33">
        <f t="shared" si="18"/>
        <v>350.56666666665114</v>
      </c>
      <c r="Q637" s="3" t="str">
        <f t="shared" si="19"/>
        <v>01/27/2022 11:26 PM</v>
      </c>
      <c r="R637" s="573" t="str">
        <f>IF(AND(AllC3_Data[[#This Row],[Workflow]]="Vendor Trailer",AllC3_Data[[#This Row],[OB Load Type]]="",AllC3_Data[[#This Row],[IB Load Type]]="",AllC3_Data[[#This Row],[Reusable Load Type]]=""),"Empty", HLOOKUP("*",AllC3_Data[[#This Row],[OB Load Type]:[Workflow]],1,FALSE))</f>
        <v>Live Empty</v>
      </c>
      <c r="S6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8" spans="1:21" x14ac:dyDescent="0.25">
      <c r="A638" s="567" t="s">
        <v>10015</v>
      </c>
      <c r="B638" s="568"/>
      <c r="C638" s="568"/>
      <c r="D638" s="569" t="s">
        <v>43</v>
      </c>
      <c r="E638" s="569" t="s">
        <v>882</v>
      </c>
      <c r="F638" s="569">
        <v>3</v>
      </c>
      <c r="G638" s="568" t="s">
        <v>1568</v>
      </c>
      <c r="H638" s="568" t="s">
        <v>10016</v>
      </c>
      <c r="I638" s="570" t="s">
        <v>10017</v>
      </c>
      <c r="J638" s="568" t="s">
        <v>8212</v>
      </c>
      <c r="K638" s="571" t="s">
        <v>8401</v>
      </c>
      <c r="L638" s="568" t="s">
        <v>10018</v>
      </c>
      <c r="M638" s="572" t="s">
        <v>10019</v>
      </c>
      <c r="N638" s="570" t="s">
        <v>8409</v>
      </c>
      <c r="O638" s="303" t="str">
        <f>IF(AllC3_Data[[#This Row],[Door/Yard Number]]=3,"Yard","Door")</f>
        <v>Yard</v>
      </c>
      <c r="P638" s="33">
        <f t="shared" si="18"/>
        <v>344.21666666673264</v>
      </c>
      <c r="Q638" s="3" t="str">
        <f t="shared" si="19"/>
        <v>01/28/2022 05:47 AM</v>
      </c>
      <c r="R638" s="573" t="str">
        <f>IF(AND(AllC3_Data[[#This Row],[Workflow]]="Vendor Trailer",AllC3_Data[[#This Row],[OB Load Type]]="",AllC3_Data[[#This Row],[IB Load Type]]="",AllC3_Data[[#This Row],[Reusable Load Type]]=""),"Empty", HLOOKUP("*",AllC3_Data[[#This Row],[OB Load Type]:[Workflow]],1,FALSE))</f>
        <v>B635</v>
      </c>
      <c r="S6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39" spans="1:21" x14ac:dyDescent="0.25">
      <c r="A639" s="567" t="s">
        <v>10020</v>
      </c>
      <c r="B639" s="568"/>
      <c r="C639" s="568"/>
      <c r="D639" s="569"/>
      <c r="E639" s="569" t="s">
        <v>8461</v>
      </c>
      <c r="F639" s="569">
        <v>3</v>
      </c>
      <c r="G639" s="568" t="s">
        <v>8405</v>
      </c>
      <c r="H639" s="568"/>
      <c r="I639" s="570" t="s">
        <v>10021</v>
      </c>
      <c r="J639" s="568" t="s">
        <v>8202</v>
      </c>
      <c r="K639" s="571" t="s">
        <v>8401</v>
      </c>
      <c r="L639" s="568" t="s">
        <v>5999</v>
      </c>
      <c r="M639" s="572" t="s">
        <v>10022</v>
      </c>
      <c r="N639" s="570" t="s">
        <v>8409</v>
      </c>
      <c r="O639" s="303" t="str">
        <f>IF(AllC3_Data[[#This Row],[Door/Yard Number]]=3,"Yard","Door")</f>
        <v>Yard</v>
      </c>
      <c r="P639" s="33">
        <f t="shared" si="18"/>
        <v>342.9000000001397</v>
      </c>
      <c r="Q639" s="3" t="str">
        <f t="shared" si="19"/>
        <v>01/28/2022 07:06 AM</v>
      </c>
      <c r="R639" s="573" t="str">
        <f>IF(AND(AllC3_Data[[#This Row],[Workflow]]="Vendor Trailer",AllC3_Data[[#This Row],[OB Load Type]]="",AllC3_Data[[#This Row],[IB Load Type]]="",AllC3_Data[[#This Row],[Reusable Load Type]]=""),"Empty", HLOOKUP("*",AllC3_Data[[#This Row],[OB Load Type]:[Workflow]],1,FALSE))</f>
        <v>Empty</v>
      </c>
      <c r="S6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0" spans="1:21" x14ac:dyDescent="0.25">
      <c r="A640" s="567" t="s">
        <v>10023</v>
      </c>
      <c r="B640" s="568"/>
      <c r="C640" s="568"/>
      <c r="D640" s="569"/>
      <c r="E640" s="569" t="s">
        <v>8461</v>
      </c>
      <c r="F640" s="569">
        <v>3</v>
      </c>
      <c r="G640" s="568" t="s">
        <v>8405</v>
      </c>
      <c r="H640" s="568"/>
      <c r="I640" s="570" t="s">
        <v>10024</v>
      </c>
      <c r="J640" s="568" t="s">
        <v>8202</v>
      </c>
      <c r="K640" s="571" t="s">
        <v>8401</v>
      </c>
      <c r="L640" s="568" t="s">
        <v>5999</v>
      </c>
      <c r="M640" s="572" t="s">
        <v>10025</v>
      </c>
      <c r="N640" s="570" t="s">
        <v>8409</v>
      </c>
      <c r="O640" s="303" t="str">
        <f>IF(AllC3_Data[[#This Row],[Door/Yard Number]]=3,"Yard","Door")</f>
        <v>Yard</v>
      </c>
      <c r="P640" s="33">
        <f t="shared" si="18"/>
        <v>341.6166666666395</v>
      </c>
      <c r="Q640" s="3" t="str">
        <f t="shared" si="19"/>
        <v>01/28/2022 08:23 AM</v>
      </c>
      <c r="R640" s="573" t="str">
        <f>IF(AND(AllC3_Data[[#This Row],[Workflow]]="Vendor Trailer",AllC3_Data[[#This Row],[OB Load Type]]="",AllC3_Data[[#This Row],[IB Load Type]]="",AllC3_Data[[#This Row],[Reusable Load Type]]=""),"Empty", HLOOKUP("*",AllC3_Data[[#This Row],[OB Load Type]:[Workflow]],1,FALSE))</f>
        <v>Empty</v>
      </c>
      <c r="S6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1" spans="1:21" x14ac:dyDescent="0.25">
      <c r="A641" s="567" t="s">
        <v>10026</v>
      </c>
      <c r="B641" s="568"/>
      <c r="C641" s="568"/>
      <c r="D641" s="569"/>
      <c r="E641" s="569" t="s">
        <v>8461</v>
      </c>
      <c r="F641" s="569">
        <v>3</v>
      </c>
      <c r="G641" s="568" t="s">
        <v>10027</v>
      </c>
      <c r="H641" s="568"/>
      <c r="I641" s="570" t="s">
        <v>10028</v>
      </c>
      <c r="J641" s="568" t="s">
        <v>8202</v>
      </c>
      <c r="K641" s="571" t="s">
        <v>8401</v>
      </c>
      <c r="L641" s="568" t="s">
        <v>5997</v>
      </c>
      <c r="M641" s="572"/>
      <c r="N641" s="570" t="s">
        <v>8409</v>
      </c>
      <c r="O641" s="303" t="str">
        <f>IF(AllC3_Data[[#This Row],[Door/Yard Number]]=3,"Yard","Door")</f>
        <v>Yard</v>
      </c>
      <c r="P641" s="33">
        <f t="shared" si="18"/>
        <v>338.48333333339542</v>
      </c>
      <c r="Q641" s="3" t="str">
        <f t="shared" si="19"/>
        <v>01/28/2022 11:31 AM</v>
      </c>
      <c r="R641" s="573" t="str">
        <f>IF(AND(AllC3_Data[[#This Row],[Workflow]]="Vendor Trailer",AllC3_Data[[#This Row],[OB Load Type]]="",AllC3_Data[[#This Row],[IB Load Type]]="",AllC3_Data[[#This Row],[Reusable Load Type]]=""),"Empty", HLOOKUP("*",AllC3_Data[[#This Row],[OB Load Type]:[Workflow]],1,FALSE))</f>
        <v>Empty</v>
      </c>
      <c r="S6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2" spans="1:21" x14ac:dyDescent="0.25">
      <c r="A642" s="567" t="s">
        <v>10029</v>
      </c>
      <c r="B642" s="568"/>
      <c r="C642" s="568"/>
      <c r="D642" s="569"/>
      <c r="E642" s="569" t="s">
        <v>8461</v>
      </c>
      <c r="F642" s="569">
        <v>3</v>
      </c>
      <c r="G642" s="568" t="s">
        <v>9309</v>
      </c>
      <c r="H642" s="568"/>
      <c r="I642" s="570" t="s">
        <v>10030</v>
      </c>
      <c r="J642" s="568" t="s">
        <v>8202</v>
      </c>
      <c r="K642" s="571" t="s">
        <v>8401</v>
      </c>
      <c r="L642" s="568" t="s">
        <v>9687</v>
      </c>
      <c r="M642" s="572"/>
      <c r="N642" s="570" t="s">
        <v>8409</v>
      </c>
      <c r="O642" s="303" t="str">
        <f>IF(AllC3_Data[[#This Row],[Door/Yard Number]]=3,"Yard","Door")</f>
        <v>Yard</v>
      </c>
      <c r="P642" s="33">
        <f t="shared" si="18"/>
        <v>313.40000000002328</v>
      </c>
      <c r="Q642" s="3" t="str">
        <f t="shared" si="19"/>
        <v>01/29/2022 12:36 PM</v>
      </c>
      <c r="R642" s="573" t="str">
        <f>IF(AND(AllC3_Data[[#This Row],[Workflow]]="Vendor Trailer",AllC3_Data[[#This Row],[OB Load Type]]="",AllC3_Data[[#This Row],[IB Load Type]]="",AllC3_Data[[#This Row],[Reusable Load Type]]=""),"Empty", HLOOKUP("*",AllC3_Data[[#This Row],[OB Load Type]:[Workflow]],1,FALSE))</f>
        <v>Empty</v>
      </c>
      <c r="S6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3" spans="1:21" x14ac:dyDescent="0.25">
      <c r="A643" s="567" t="s">
        <v>10031</v>
      </c>
      <c r="B643" s="568"/>
      <c r="C643" s="568"/>
      <c r="D643" s="569"/>
      <c r="E643" s="569" t="s">
        <v>9827</v>
      </c>
      <c r="F643" s="569">
        <v>5</v>
      </c>
      <c r="G643" s="568" t="s">
        <v>10032</v>
      </c>
      <c r="H643" s="568"/>
      <c r="I643" s="570" t="s">
        <v>10033</v>
      </c>
      <c r="J643" s="568" t="s">
        <v>8202</v>
      </c>
      <c r="K643" s="571" t="s">
        <v>8401</v>
      </c>
      <c r="L643" s="568" t="s">
        <v>10034</v>
      </c>
      <c r="M643" s="572" t="s">
        <v>10035</v>
      </c>
      <c r="N643" s="570" t="s">
        <v>8409</v>
      </c>
      <c r="O643" s="303" t="str">
        <f>IF(AllC3_Data[[#This Row],[Door/Yard Number]]=3,"Yard","Door")</f>
        <v>Door</v>
      </c>
      <c r="P643" s="33">
        <f t="shared" si="18"/>
        <v>317.18333333346527</v>
      </c>
      <c r="Q643" s="3" t="str">
        <f t="shared" si="19"/>
        <v>01/29/2022 08:49 AM</v>
      </c>
      <c r="R643" s="573" t="str">
        <f>IF(AND(AllC3_Data[[#This Row],[Workflow]]="Vendor Trailer",AllC3_Data[[#This Row],[OB Load Type]]="",AllC3_Data[[#This Row],[IB Load Type]]="",AllC3_Data[[#This Row],[Reusable Load Type]]=""),"Empty", HLOOKUP("*",AllC3_Data[[#This Row],[OB Load Type]:[Workflow]],1,FALSE))</f>
        <v>Live Empty</v>
      </c>
      <c r="S64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4" spans="1:21" x14ac:dyDescent="0.25">
      <c r="A644" s="567" t="s">
        <v>10036</v>
      </c>
      <c r="B644" s="568"/>
      <c r="C644" s="568"/>
      <c r="D644" s="569" t="s">
        <v>496</v>
      </c>
      <c r="E644" s="569" t="s">
        <v>1660</v>
      </c>
      <c r="F644" s="569">
        <v>3</v>
      </c>
      <c r="G644" s="568" t="s">
        <v>1179</v>
      </c>
      <c r="H644" s="568"/>
      <c r="I644" s="570" t="s">
        <v>10037</v>
      </c>
      <c r="J644" s="568" t="s">
        <v>8210</v>
      </c>
      <c r="K644" s="571" t="s">
        <v>8589</v>
      </c>
      <c r="L644" s="568" t="s">
        <v>9681</v>
      </c>
      <c r="M644" s="572"/>
      <c r="N644" s="570" t="s">
        <v>8409</v>
      </c>
      <c r="O644" s="303" t="str">
        <f>IF(AllC3_Data[[#This Row],[Door/Yard Number]]=3,"Yard","Door")</f>
        <v>Yard</v>
      </c>
      <c r="P644" s="33">
        <f t="shared" si="18"/>
        <v>270.43333333334886</v>
      </c>
      <c r="Q644" s="3" t="str">
        <f t="shared" si="19"/>
        <v>01/31/2022 07:34 AM</v>
      </c>
      <c r="R644" s="573" t="str">
        <f>IF(AND(AllC3_Data[[#This Row],[Workflow]]="Vendor Trailer",AllC3_Data[[#This Row],[OB Load Type]]="",AllC3_Data[[#This Row],[IB Load Type]]="",AllC3_Data[[#This Row],[Reusable Load Type]]=""),"Empty", HLOOKUP("*",AllC3_Data[[#This Row],[OB Load Type]:[Workflow]],1,FALSE))</f>
        <v>RSAL</v>
      </c>
      <c r="S6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6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5" spans="1:21" x14ac:dyDescent="0.25">
      <c r="A645" s="567" t="s">
        <v>10038</v>
      </c>
      <c r="B645" s="568"/>
      <c r="C645" s="568"/>
      <c r="D645" s="569" t="s">
        <v>496</v>
      </c>
      <c r="E645" s="569" t="s">
        <v>1660</v>
      </c>
      <c r="F645" s="569">
        <v>3</v>
      </c>
      <c r="G645" s="568" t="s">
        <v>1179</v>
      </c>
      <c r="H645" s="568"/>
      <c r="I645" s="570" t="s">
        <v>10039</v>
      </c>
      <c r="J645" s="568" t="s">
        <v>8205</v>
      </c>
      <c r="K645" s="571" t="s">
        <v>8589</v>
      </c>
      <c r="L645" s="568" t="s">
        <v>9675</v>
      </c>
      <c r="M645" s="572"/>
      <c r="N645" s="570" t="s">
        <v>8409</v>
      </c>
      <c r="O645" s="303" t="str">
        <f>IF(AllC3_Data[[#This Row],[Door/Yard Number]]=3,"Yard","Door")</f>
        <v>Yard</v>
      </c>
      <c r="P645" s="33">
        <f t="shared" si="18"/>
        <v>270.41666666680248</v>
      </c>
      <c r="Q645" s="3" t="str">
        <f t="shared" si="19"/>
        <v>01/31/2022 07:35 AM</v>
      </c>
      <c r="R645" s="573" t="str">
        <f>IF(AND(AllC3_Data[[#This Row],[Workflow]]="Vendor Trailer",AllC3_Data[[#This Row],[OB Load Type]]="",AllC3_Data[[#This Row],[IB Load Type]]="",AllC3_Data[[#This Row],[Reusable Load Type]]=""),"Empty", HLOOKUP("*",AllC3_Data[[#This Row],[OB Load Type]:[Workflow]],1,FALSE))</f>
        <v>RSAL</v>
      </c>
      <c r="S6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6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6" spans="1:21" x14ac:dyDescent="0.25">
      <c r="A646" s="567" t="s">
        <v>10040</v>
      </c>
      <c r="B646" s="568"/>
      <c r="C646" s="568"/>
      <c r="D646" s="569"/>
      <c r="E646" s="569" t="s">
        <v>8461</v>
      </c>
      <c r="F646" s="569">
        <v>3</v>
      </c>
      <c r="G646" s="568" t="s">
        <v>10041</v>
      </c>
      <c r="H646" s="568"/>
      <c r="I646" s="570" t="s">
        <v>10042</v>
      </c>
      <c r="J646" s="568" t="s">
        <v>8202</v>
      </c>
      <c r="K646" s="571" t="s">
        <v>8401</v>
      </c>
      <c r="L646" s="568" t="s">
        <v>6001</v>
      </c>
      <c r="M646" s="572" t="s">
        <v>10043</v>
      </c>
      <c r="N646" s="570" t="s">
        <v>8409</v>
      </c>
      <c r="O646" s="303" t="str">
        <f>IF(AllC3_Data[[#This Row],[Door/Yard Number]]=3,"Yard","Door")</f>
        <v>Yard</v>
      </c>
      <c r="P646" s="33">
        <f t="shared" si="18"/>
        <v>269.41666666668607</v>
      </c>
      <c r="Q646" s="3" t="str">
        <f t="shared" si="19"/>
        <v>01/31/2022 08:35 AM</v>
      </c>
      <c r="R646" s="573" t="str">
        <f>IF(AND(AllC3_Data[[#This Row],[Workflow]]="Vendor Trailer",AllC3_Data[[#This Row],[OB Load Type]]="",AllC3_Data[[#This Row],[IB Load Type]]="",AllC3_Data[[#This Row],[Reusable Load Type]]=""),"Empty", HLOOKUP("*",AllC3_Data[[#This Row],[OB Load Type]:[Workflow]],1,FALSE))</f>
        <v>Empty</v>
      </c>
      <c r="S6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7" spans="1:21" x14ac:dyDescent="0.25">
      <c r="A647" s="567" t="s">
        <v>10044</v>
      </c>
      <c r="B647" s="568"/>
      <c r="C647" s="568"/>
      <c r="D647" s="569"/>
      <c r="E647" s="569" t="s">
        <v>8461</v>
      </c>
      <c r="F647" s="569">
        <v>3</v>
      </c>
      <c r="G647" s="568" t="s">
        <v>10045</v>
      </c>
      <c r="H647" s="568"/>
      <c r="I647" s="570" t="s">
        <v>10046</v>
      </c>
      <c r="J647" s="568" t="s">
        <v>8202</v>
      </c>
      <c r="K647" s="571" t="s">
        <v>8401</v>
      </c>
      <c r="L647" s="568" t="s">
        <v>5999</v>
      </c>
      <c r="M647" s="572" t="s">
        <v>10047</v>
      </c>
      <c r="N647" s="570" t="s">
        <v>8409</v>
      </c>
      <c r="O647" s="303" t="str">
        <f>IF(AllC3_Data[[#This Row],[Door/Yard Number]]=3,"Yard","Door")</f>
        <v>Yard</v>
      </c>
      <c r="P647" s="33">
        <f t="shared" si="18"/>
        <v>268.80000000010477</v>
      </c>
      <c r="Q647" s="3" t="str">
        <f t="shared" si="19"/>
        <v>01/31/2022 09:12 AM</v>
      </c>
      <c r="R647" s="573" t="str">
        <f>IF(AND(AllC3_Data[[#This Row],[Workflow]]="Vendor Trailer",AllC3_Data[[#This Row],[OB Load Type]]="",AllC3_Data[[#This Row],[IB Load Type]]="",AllC3_Data[[#This Row],[Reusable Load Type]]=""),"Empty", HLOOKUP("*",AllC3_Data[[#This Row],[OB Load Type]:[Workflow]],1,FALSE))</f>
        <v>Empty</v>
      </c>
      <c r="S6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8" spans="1:21" x14ac:dyDescent="0.25">
      <c r="A648" s="567" t="s">
        <v>10048</v>
      </c>
      <c r="B648" s="568"/>
      <c r="C648" s="568"/>
      <c r="D648" s="569"/>
      <c r="E648" s="569" t="s">
        <v>9827</v>
      </c>
      <c r="F648" s="569">
        <v>5</v>
      </c>
      <c r="G648" s="568" t="s">
        <v>8405</v>
      </c>
      <c r="H648" s="568"/>
      <c r="I648" s="570" t="s">
        <v>10049</v>
      </c>
      <c r="J648" s="568" t="s">
        <v>8202</v>
      </c>
      <c r="K648" s="571" t="s">
        <v>8401</v>
      </c>
      <c r="L648" s="568" t="s">
        <v>10050</v>
      </c>
      <c r="M648" s="572" t="s">
        <v>10051</v>
      </c>
      <c r="N648" s="570" t="s">
        <v>8409</v>
      </c>
      <c r="O648" s="303" t="str">
        <f>IF(AllC3_Data[[#This Row],[Door/Yard Number]]=3,"Yard","Door")</f>
        <v>Door</v>
      </c>
      <c r="P648" s="33">
        <f t="shared" si="18"/>
        <v>262.40000000002328</v>
      </c>
      <c r="Q648" s="3" t="str">
        <f t="shared" si="19"/>
        <v>01/31/2022 03:36 PM</v>
      </c>
      <c r="R648" s="573" t="str">
        <f>IF(AND(AllC3_Data[[#This Row],[Workflow]]="Vendor Trailer",AllC3_Data[[#This Row],[OB Load Type]]="",AllC3_Data[[#This Row],[IB Load Type]]="",AllC3_Data[[#This Row],[Reusable Load Type]]=""),"Empty", HLOOKUP("*",AllC3_Data[[#This Row],[OB Load Type]:[Workflow]],1,FALSE))</f>
        <v>Live Empty</v>
      </c>
      <c r="S6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49" spans="1:21" x14ac:dyDescent="0.25">
      <c r="A649" s="567" t="s">
        <v>10052</v>
      </c>
      <c r="B649" s="568"/>
      <c r="C649" s="568"/>
      <c r="D649" s="569" t="s">
        <v>43</v>
      </c>
      <c r="E649" s="569" t="s">
        <v>882</v>
      </c>
      <c r="F649" s="569">
        <v>3</v>
      </c>
      <c r="G649" s="568" t="s">
        <v>1179</v>
      </c>
      <c r="H649" s="568"/>
      <c r="I649" s="570" t="s">
        <v>10053</v>
      </c>
      <c r="J649" s="568" t="s">
        <v>8210</v>
      </c>
      <c r="K649" s="571" t="s">
        <v>8401</v>
      </c>
      <c r="L649" s="568" t="s">
        <v>9805</v>
      </c>
      <c r="M649" s="572" t="s">
        <v>10054</v>
      </c>
      <c r="N649" s="570" t="s">
        <v>8409</v>
      </c>
      <c r="O649" s="303" t="str">
        <f>IF(AllC3_Data[[#This Row],[Door/Yard Number]]=3,"Yard","Door")</f>
        <v>Yard</v>
      </c>
      <c r="P649" s="33">
        <f t="shared" ref="P649:P712" si="20">($A$1-Q649)*24</f>
        <v>262.25000000005821</v>
      </c>
      <c r="Q649" s="3" t="str">
        <f t="shared" ref="Q649:Q712" si="21">IF(I649&gt;M649,I649,IF(I649&lt;M649,M649,IF(I649=M649,I649)))</f>
        <v>01/31/2022 03:45 PM</v>
      </c>
      <c r="R649" s="573" t="str">
        <f>IF(AND(AllC3_Data[[#This Row],[Workflow]]="Vendor Trailer",AllC3_Data[[#This Row],[OB Load Type]]="",AllC3_Data[[#This Row],[IB Load Type]]="",AllC3_Data[[#This Row],[Reusable Load Type]]=""),"Empty", HLOOKUP("*",AllC3_Data[[#This Row],[OB Load Type]:[Workflow]],1,FALSE))</f>
        <v>B635</v>
      </c>
      <c r="S6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0" spans="1:21" x14ac:dyDescent="0.25">
      <c r="A650" s="567" t="s">
        <v>10055</v>
      </c>
      <c r="B650" s="568"/>
      <c r="C650" s="568"/>
      <c r="D650" s="569" t="s">
        <v>496</v>
      </c>
      <c r="E650" s="569" t="s">
        <v>1660</v>
      </c>
      <c r="F650" s="569">
        <v>3</v>
      </c>
      <c r="G650" s="568" t="s">
        <v>1179</v>
      </c>
      <c r="H650" s="568"/>
      <c r="I650" s="570" t="s">
        <v>10056</v>
      </c>
      <c r="J650" s="568" t="s">
        <v>8208</v>
      </c>
      <c r="K650" s="571" t="s">
        <v>8401</v>
      </c>
      <c r="L650" s="568" t="s">
        <v>9681</v>
      </c>
      <c r="M650" s="572" t="s">
        <v>10056</v>
      </c>
      <c r="N650" s="570" t="s">
        <v>8409</v>
      </c>
      <c r="O650" s="303" t="str">
        <f>IF(AllC3_Data[[#This Row],[Door/Yard Number]]=3,"Yard","Door")</f>
        <v>Yard</v>
      </c>
      <c r="P650" s="33">
        <f t="shared" si="20"/>
        <v>259.71666666667443</v>
      </c>
      <c r="Q650" s="3" t="str">
        <f t="shared" si="21"/>
        <v>01/31/2022 06:17 PM</v>
      </c>
      <c r="R650" s="573" t="str">
        <f>IF(AND(AllC3_Data[[#This Row],[Workflow]]="Vendor Trailer",AllC3_Data[[#This Row],[OB Load Type]]="",AllC3_Data[[#This Row],[IB Load Type]]="",AllC3_Data[[#This Row],[Reusable Load Type]]=""),"Empty", HLOOKUP("*",AllC3_Data[[#This Row],[OB Load Type]:[Workflow]],1,FALSE))</f>
        <v>RSAL</v>
      </c>
      <c r="S6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6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1" spans="1:21" x14ac:dyDescent="0.25">
      <c r="A651" s="567" t="s">
        <v>10057</v>
      </c>
      <c r="B651" s="568"/>
      <c r="C651" s="568"/>
      <c r="D651" s="569" t="s">
        <v>43</v>
      </c>
      <c r="E651" s="569" t="s">
        <v>882</v>
      </c>
      <c r="F651" s="569">
        <v>3</v>
      </c>
      <c r="G651" s="568" t="s">
        <v>1179</v>
      </c>
      <c r="H651" s="568"/>
      <c r="I651" s="570" t="s">
        <v>10058</v>
      </c>
      <c r="J651" s="568" t="s">
        <v>8207</v>
      </c>
      <c r="K651" s="571" t="s">
        <v>8401</v>
      </c>
      <c r="L651" s="568" t="s">
        <v>9754</v>
      </c>
      <c r="M651" s="572"/>
      <c r="N651" s="570" t="s">
        <v>8409</v>
      </c>
      <c r="O651" s="303" t="str">
        <f>IF(AllC3_Data[[#This Row],[Door/Yard Number]]=3,"Yard","Door")</f>
        <v>Yard</v>
      </c>
      <c r="P651" s="33">
        <f t="shared" si="20"/>
        <v>257.71666666679084</v>
      </c>
      <c r="Q651" s="3" t="str">
        <f t="shared" si="21"/>
        <v>01/31/2022 08:17 PM</v>
      </c>
      <c r="R651" s="573" t="str">
        <f>IF(AND(AllC3_Data[[#This Row],[Workflow]]="Vendor Trailer",AllC3_Data[[#This Row],[OB Load Type]]="",AllC3_Data[[#This Row],[IB Load Type]]="",AllC3_Data[[#This Row],[Reusable Load Type]]=""),"Empty", HLOOKUP("*",AllC3_Data[[#This Row],[OB Load Type]:[Workflow]],1,FALSE))</f>
        <v>B635</v>
      </c>
      <c r="S6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2" spans="1:21" x14ac:dyDescent="0.25">
      <c r="A652" s="567" t="s">
        <v>10059</v>
      </c>
      <c r="B652" s="568"/>
      <c r="C652" s="568"/>
      <c r="D652" s="569" t="s">
        <v>43</v>
      </c>
      <c r="E652" s="569" t="s">
        <v>882</v>
      </c>
      <c r="F652" s="569">
        <v>3</v>
      </c>
      <c r="G652" s="568" t="s">
        <v>1179</v>
      </c>
      <c r="H652" s="568"/>
      <c r="I652" s="570" t="s">
        <v>10060</v>
      </c>
      <c r="J652" s="568" t="s">
        <v>8207</v>
      </c>
      <c r="K652" s="571" t="s">
        <v>8401</v>
      </c>
      <c r="L652" s="568" t="s">
        <v>9672</v>
      </c>
      <c r="M652" s="572" t="s">
        <v>10061</v>
      </c>
      <c r="N652" s="570" t="s">
        <v>8409</v>
      </c>
      <c r="O652" s="303" t="str">
        <f>IF(AllC3_Data[[#This Row],[Door/Yard Number]]=3,"Yard","Door")</f>
        <v>Yard</v>
      </c>
      <c r="P652" s="33">
        <f t="shared" si="20"/>
        <v>254.06666666676756</v>
      </c>
      <c r="Q652" s="3" t="str">
        <f t="shared" si="21"/>
        <v>01/31/2022 11:56 PM</v>
      </c>
      <c r="R652" s="573" t="str">
        <f>IF(AND(AllC3_Data[[#This Row],[Workflow]]="Vendor Trailer",AllC3_Data[[#This Row],[OB Load Type]]="",AllC3_Data[[#This Row],[IB Load Type]]="",AllC3_Data[[#This Row],[Reusable Load Type]]=""),"Empty", HLOOKUP("*",AllC3_Data[[#This Row],[OB Load Type]:[Workflow]],1,FALSE))</f>
        <v>B635</v>
      </c>
      <c r="S6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3" spans="1:21" x14ac:dyDescent="0.25">
      <c r="A653" s="567" t="s">
        <v>10062</v>
      </c>
      <c r="B653" s="568"/>
      <c r="C653" s="568"/>
      <c r="D653" s="569" t="s">
        <v>43</v>
      </c>
      <c r="E653" s="569" t="s">
        <v>882</v>
      </c>
      <c r="F653" s="569">
        <v>3</v>
      </c>
      <c r="G653" s="568" t="s">
        <v>1179</v>
      </c>
      <c r="H653" s="568" t="s">
        <v>10063</v>
      </c>
      <c r="I653" s="570" t="s">
        <v>10064</v>
      </c>
      <c r="J653" s="568" t="s">
        <v>8210</v>
      </c>
      <c r="K653" s="571" t="s">
        <v>8401</v>
      </c>
      <c r="L653" s="568" t="s">
        <v>9672</v>
      </c>
      <c r="M653" s="572" t="s">
        <v>10065</v>
      </c>
      <c r="N653" s="570" t="s">
        <v>8409</v>
      </c>
      <c r="O653" s="303" t="str">
        <f>IF(AllC3_Data[[#This Row],[Door/Yard Number]]=3,"Yard","Door")</f>
        <v>Yard</v>
      </c>
      <c r="P653" s="33">
        <f t="shared" si="20"/>
        <v>250.35000000003492</v>
      </c>
      <c r="Q653" s="3" t="str">
        <f t="shared" si="21"/>
        <v>02/01/2022 03:39 AM</v>
      </c>
      <c r="R653" s="573" t="str">
        <f>IF(AND(AllC3_Data[[#This Row],[Workflow]]="Vendor Trailer",AllC3_Data[[#This Row],[OB Load Type]]="",AllC3_Data[[#This Row],[IB Load Type]]="",AllC3_Data[[#This Row],[Reusable Load Type]]=""),"Empty", HLOOKUP("*",AllC3_Data[[#This Row],[OB Load Type]:[Workflow]],1,FALSE))</f>
        <v>B635</v>
      </c>
      <c r="S6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4" spans="1:21" x14ac:dyDescent="0.25">
      <c r="A654" s="567" t="s">
        <v>10066</v>
      </c>
      <c r="B654" s="568"/>
      <c r="C654" s="568" t="s">
        <v>8404</v>
      </c>
      <c r="D654" s="569"/>
      <c r="E654" s="569" t="s">
        <v>897</v>
      </c>
      <c r="F654" s="569">
        <v>4</v>
      </c>
      <c r="G654" s="568" t="s">
        <v>9082</v>
      </c>
      <c r="H654" s="568" t="s">
        <v>10067</v>
      </c>
      <c r="I654" s="570" t="s">
        <v>10068</v>
      </c>
      <c r="J654" s="568" t="s">
        <v>8202</v>
      </c>
      <c r="K654" s="571" t="s">
        <v>8401</v>
      </c>
      <c r="L654" s="568" t="s">
        <v>1661</v>
      </c>
      <c r="M654" s="572" t="s">
        <v>10069</v>
      </c>
      <c r="N654" s="570" t="s">
        <v>8409</v>
      </c>
      <c r="O654" s="303" t="str">
        <f>IF(AllC3_Data[[#This Row],[Door/Yard Number]]=3,"Yard","Door")</f>
        <v>Door</v>
      </c>
      <c r="P654" s="33">
        <f t="shared" si="20"/>
        <v>77.53333333338378</v>
      </c>
      <c r="Q654" s="3" t="str">
        <f t="shared" si="21"/>
        <v>02/08/2022 08:28 AM</v>
      </c>
      <c r="R654" s="573" t="str">
        <f>IF(AND(AllC3_Data[[#This Row],[Workflow]]="Vendor Trailer",AllC3_Data[[#This Row],[OB Load Type]]="",AllC3_Data[[#This Row],[IB Load Type]]="",AllC3_Data[[#This Row],[Reusable Load Type]]=""),"Empty", HLOOKUP("*",AllC3_Data[[#This Row],[OB Load Type]:[Workflow]],1,FALSE))</f>
        <v>A Live Delivery</v>
      </c>
      <c r="S6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5" spans="1:21" x14ac:dyDescent="0.25">
      <c r="A655" s="567" t="s">
        <v>10070</v>
      </c>
      <c r="B655" s="568"/>
      <c r="C655" s="568" t="s">
        <v>8404</v>
      </c>
      <c r="D655" s="569"/>
      <c r="E655" s="569" t="s">
        <v>897</v>
      </c>
      <c r="F655" s="569">
        <v>4</v>
      </c>
      <c r="G655" s="568" t="s">
        <v>9082</v>
      </c>
      <c r="H655" s="568" t="s">
        <v>10071</v>
      </c>
      <c r="I655" s="570" t="s">
        <v>10072</v>
      </c>
      <c r="J655" s="568" t="s">
        <v>8202</v>
      </c>
      <c r="K655" s="571" t="s">
        <v>8401</v>
      </c>
      <c r="L655" s="568" t="s">
        <v>1661</v>
      </c>
      <c r="M655" s="572" t="s">
        <v>10073</v>
      </c>
      <c r="N655" s="570" t="s">
        <v>8409</v>
      </c>
      <c r="O655" s="303" t="str">
        <f>IF(AllC3_Data[[#This Row],[Door/Yard Number]]=3,"Yard","Door")</f>
        <v>Door</v>
      </c>
      <c r="P655" s="33">
        <f t="shared" si="20"/>
        <v>57.966666666674428</v>
      </c>
      <c r="Q655" s="3" t="str">
        <f t="shared" si="21"/>
        <v>02/09/2022 04:02 AM</v>
      </c>
      <c r="R655" s="573" t="str">
        <f>IF(AND(AllC3_Data[[#This Row],[Workflow]]="Vendor Trailer",AllC3_Data[[#This Row],[OB Load Type]]="",AllC3_Data[[#This Row],[IB Load Type]]="",AllC3_Data[[#This Row],[Reusable Load Type]]=""),"Empty", HLOOKUP("*",AllC3_Data[[#This Row],[OB Load Type]:[Workflow]],1,FALSE))</f>
        <v>A Live Delivery</v>
      </c>
      <c r="S6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6" spans="1:21" x14ac:dyDescent="0.25">
      <c r="A656" s="567" t="s">
        <v>10074</v>
      </c>
      <c r="B656" s="568"/>
      <c r="C656" s="568" t="s">
        <v>8404</v>
      </c>
      <c r="D656" s="569"/>
      <c r="E656" s="569" t="s">
        <v>897</v>
      </c>
      <c r="F656" s="569">
        <v>4</v>
      </c>
      <c r="G656" s="568" t="s">
        <v>8405</v>
      </c>
      <c r="H656" s="568" t="s">
        <v>10075</v>
      </c>
      <c r="I656" s="570" t="s">
        <v>10076</v>
      </c>
      <c r="J656" s="568" t="s">
        <v>8202</v>
      </c>
      <c r="K656" s="571" t="s">
        <v>8401</v>
      </c>
      <c r="L656" s="568" t="s">
        <v>1661</v>
      </c>
      <c r="M656" s="572" t="s">
        <v>10077</v>
      </c>
      <c r="N656" s="570" t="s">
        <v>8409</v>
      </c>
      <c r="O656" s="303" t="str">
        <f>IF(AllC3_Data[[#This Row],[Door/Yard Number]]=3,"Yard","Door")</f>
        <v>Door</v>
      </c>
      <c r="P656" s="33">
        <f t="shared" si="20"/>
        <v>170.00000000005821</v>
      </c>
      <c r="Q656" s="3" t="str">
        <f t="shared" si="21"/>
        <v>02/04/2022 12:00 PM</v>
      </c>
      <c r="R656" s="573" t="str">
        <f>IF(AND(AllC3_Data[[#This Row],[Workflow]]="Vendor Trailer",AllC3_Data[[#This Row],[OB Load Type]]="",AllC3_Data[[#This Row],[IB Load Type]]="",AllC3_Data[[#This Row],[Reusable Load Type]]=""),"Empty", HLOOKUP("*",AllC3_Data[[#This Row],[OB Load Type]:[Workflow]],1,FALSE))</f>
        <v>A Live Delivery</v>
      </c>
      <c r="S6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7" spans="1:21" x14ac:dyDescent="0.25">
      <c r="A657" s="567" t="s">
        <v>10078</v>
      </c>
      <c r="B657" s="568"/>
      <c r="C657" s="568"/>
      <c r="D657" s="569" t="s">
        <v>43</v>
      </c>
      <c r="E657" s="569" t="s">
        <v>882</v>
      </c>
      <c r="F657" s="569">
        <v>3</v>
      </c>
      <c r="G657" s="568" t="s">
        <v>1179</v>
      </c>
      <c r="H657" s="568" t="s">
        <v>10079</v>
      </c>
      <c r="I657" s="570" t="s">
        <v>10080</v>
      </c>
      <c r="J657" s="568" t="s">
        <v>8210</v>
      </c>
      <c r="K657" s="571" t="s">
        <v>8401</v>
      </c>
      <c r="L657" s="568" t="s">
        <v>9754</v>
      </c>
      <c r="M657" s="572" t="s">
        <v>10081</v>
      </c>
      <c r="N657" s="570" t="s">
        <v>8409</v>
      </c>
      <c r="O657" s="303" t="str">
        <f>IF(AllC3_Data[[#This Row],[Door/Yard Number]]=3,"Yard","Door")</f>
        <v>Yard</v>
      </c>
      <c r="P657" s="33">
        <f t="shared" si="20"/>
        <v>253.95000000006985</v>
      </c>
      <c r="Q657" s="3" t="str">
        <f t="shared" si="21"/>
        <v>02/01/2022 12:03 AM</v>
      </c>
      <c r="R657" s="573" t="str">
        <f>IF(AND(AllC3_Data[[#This Row],[Workflow]]="Vendor Trailer",AllC3_Data[[#This Row],[OB Load Type]]="",AllC3_Data[[#This Row],[IB Load Type]]="",AllC3_Data[[#This Row],[Reusable Load Type]]=""),"Empty", HLOOKUP("*",AllC3_Data[[#This Row],[OB Load Type]:[Workflow]],1,FALSE))</f>
        <v>B635</v>
      </c>
      <c r="S6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8" spans="1:21" x14ac:dyDescent="0.25">
      <c r="A658" s="567" t="s">
        <v>10082</v>
      </c>
      <c r="B658" s="568"/>
      <c r="C658" s="568"/>
      <c r="D658" s="569"/>
      <c r="E658" s="569" t="s">
        <v>8461</v>
      </c>
      <c r="F658" s="569">
        <v>3</v>
      </c>
      <c r="G658" s="568" t="s">
        <v>9116</v>
      </c>
      <c r="H658" s="568"/>
      <c r="I658" s="570" t="s">
        <v>10083</v>
      </c>
      <c r="J658" s="568" t="s">
        <v>8202</v>
      </c>
      <c r="K658" s="571" t="s">
        <v>8401</v>
      </c>
      <c r="L658" s="568" t="s">
        <v>6001</v>
      </c>
      <c r="M658" s="572" t="s">
        <v>10084</v>
      </c>
      <c r="N658" s="570" t="s">
        <v>8409</v>
      </c>
      <c r="O658" s="303" t="str">
        <f>IF(AllC3_Data[[#This Row],[Door/Yard Number]]=3,"Yard","Door")</f>
        <v>Yard</v>
      </c>
      <c r="P658" s="33">
        <f t="shared" si="20"/>
        <v>243.11666666669771</v>
      </c>
      <c r="Q658" s="3" t="str">
        <f t="shared" si="21"/>
        <v>02/01/2022 10:53 AM</v>
      </c>
      <c r="R658" s="573" t="str">
        <f>IF(AND(AllC3_Data[[#This Row],[Workflow]]="Vendor Trailer",AllC3_Data[[#This Row],[OB Load Type]]="",AllC3_Data[[#This Row],[IB Load Type]]="",AllC3_Data[[#This Row],[Reusable Load Type]]=""),"Empty", HLOOKUP("*",AllC3_Data[[#This Row],[OB Load Type]:[Workflow]],1,FALSE))</f>
        <v>Empty</v>
      </c>
      <c r="S6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59" spans="1:21" x14ac:dyDescent="0.25">
      <c r="A659" s="567" t="s">
        <v>10085</v>
      </c>
      <c r="B659" s="568"/>
      <c r="C659" s="568"/>
      <c r="D659" s="569"/>
      <c r="E659" s="569" t="s">
        <v>1657</v>
      </c>
      <c r="F659" s="569">
        <v>3</v>
      </c>
      <c r="G659" s="568" t="s">
        <v>1568</v>
      </c>
      <c r="H659" s="568"/>
      <c r="I659" s="570" t="s">
        <v>10086</v>
      </c>
      <c r="J659" s="568" t="s">
        <v>8212</v>
      </c>
      <c r="K659" s="571" t="s">
        <v>8589</v>
      </c>
      <c r="L659" s="568" t="s">
        <v>6001</v>
      </c>
      <c r="M659" s="572" t="s">
        <v>10087</v>
      </c>
      <c r="N659" s="570" t="s">
        <v>8409</v>
      </c>
      <c r="O659" s="303" t="str">
        <f>IF(AllC3_Data[[#This Row],[Door/Yard Number]]=3,"Yard","Door")</f>
        <v>Yard</v>
      </c>
      <c r="P659" s="33">
        <f t="shared" si="20"/>
        <v>242.78333333332557</v>
      </c>
      <c r="Q659" s="3" t="str">
        <f t="shared" si="21"/>
        <v>02/01/2022 11:13 AM</v>
      </c>
      <c r="R659" s="573" t="str">
        <f>IF(AND(AllC3_Data[[#This Row],[Workflow]]="Vendor Trailer",AllC3_Data[[#This Row],[OB Load Type]]="",AllC3_Data[[#This Row],[IB Load Type]]="",AllC3_Data[[#This Row],[Reusable Load Type]]=""),"Empty", HLOOKUP("*",AllC3_Data[[#This Row],[OB Load Type]:[Workflow]],1,FALSE))</f>
        <v>Empty</v>
      </c>
      <c r="S6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0" spans="1:21" x14ac:dyDescent="0.25">
      <c r="A660" s="567" t="s">
        <v>10088</v>
      </c>
      <c r="B660" s="568"/>
      <c r="C660" s="568"/>
      <c r="D660" s="569" t="s">
        <v>43</v>
      </c>
      <c r="E660" s="569" t="s">
        <v>882</v>
      </c>
      <c r="F660" s="569">
        <v>3</v>
      </c>
      <c r="G660" s="568" t="s">
        <v>1179</v>
      </c>
      <c r="H660" s="568" t="s">
        <v>10089</v>
      </c>
      <c r="I660" s="570" t="s">
        <v>10090</v>
      </c>
      <c r="J660" s="568" t="s">
        <v>8210</v>
      </c>
      <c r="K660" s="571" t="s">
        <v>8401</v>
      </c>
      <c r="L660" s="568" t="s">
        <v>9672</v>
      </c>
      <c r="M660" s="572" t="s">
        <v>10091</v>
      </c>
      <c r="N660" s="570" t="s">
        <v>8409</v>
      </c>
      <c r="O660" s="303" t="str">
        <f>IF(AllC3_Data[[#This Row],[Door/Yard Number]]=3,"Yard","Door")</f>
        <v>Yard</v>
      </c>
      <c r="P660" s="33">
        <f t="shared" si="20"/>
        <v>242.50000000011642</v>
      </c>
      <c r="Q660" s="3" t="str">
        <f t="shared" si="21"/>
        <v>02/01/2022 11:30 AM</v>
      </c>
      <c r="R660" s="573" t="str">
        <f>IF(AND(AllC3_Data[[#This Row],[Workflow]]="Vendor Trailer",AllC3_Data[[#This Row],[OB Load Type]]="",AllC3_Data[[#This Row],[IB Load Type]]="",AllC3_Data[[#This Row],[Reusable Load Type]]=""),"Empty", HLOOKUP("*",AllC3_Data[[#This Row],[OB Load Type]:[Workflow]],1,FALSE))</f>
        <v>B635</v>
      </c>
      <c r="S6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1" spans="1:21" x14ac:dyDescent="0.25">
      <c r="A661" s="567" t="s">
        <v>10092</v>
      </c>
      <c r="B661" s="568"/>
      <c r="C661" s="568" t="s">
        <v>8404</v>
      </c>
      <c r="D661" s="569"/>
      <c r="E661" s="569" t="s">
        <v>897</v>
      </c>
      <c r="F661" s="569">
        <v>4</v>
      </c>
      <c r="G661" s="568" t="s">
        <v>8405</v>
      </c>
      <c r="H661" s="568" t="s">
        <v>10093</v>
      </c>
      <c r="I661" s="570" t="s">
        <v>10094</v>
      </c>
      <c r="J661" s="568" t="s">
        <v>8202</v>
      </c>
      <c r="K661" s="571" t="s">
        <v>8401</v>
      </c>
      <c r="L661" s="568" t="s">
        <v>1661</v>
      </c>
      <c r="M661" s="572" t="s">
        <v>10095</v>
      </c>
      <c r="N661" s="570" t="s">
        <v>8409</v>
      </c>
      <c r="O661" s="303" t="str">
        <f>IF(AllC3_Data[[#This Row],[Door/Yard Number]]=3,"Yard","Door")</f>
        <v>Door</v>
      </c>
      <c r="P661" s="33">
        <f t="shared" si="20"/>
        <v>51</v>
      </c>
      <c r="Q661" s="3" t="str">
        <f t="shared" si="21"/>
        <v>02/09/2022 11:00 AM</v>
      </c>
      <c r="R661" s="573" t="str">
        <f>IF(AND(AllC3_Data[[#This Row],[Workflow]]="Vendor Trailer",AllC3_Data[[#This Row],[OB Load Type]]="",AllC3_Data[[#This Row],[IB Load Type]]="",AllC3_Data[[#This Row],[Reusable Load Type]]=""),"Empty", HLOOKUP("*",AllC3_Data[[#This Row],[OB Load Type]:[Workflow]],1,FALSE))</f>
        <v>A Live Delivery</v>
      </c>
      <c r="S6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2" spans="1:21" x14ac:dyDescent="0.25">
      <c r="A662" s="567" t="s">
        <v>10096</v>
      </c>
      <c r="B662" s="568"/>
      <c r="C662" s="568" t="s">
        <v>8404</v>
      </c>
      <c r="D662" s="569"/>
      <c r="E662" s="569" t="s">
        <v>897</v>
      </c>
      <c r="F662" s="569">
        <v>4</v>
      </c>
      <c r="G662" s="568" t="s">
        <v>8405</v>
      </c>
      <c r="H662" s="568" t="s">
        <v>10097</v>
      </c>
      <c r="I662" s="570" t="s">
        <v>10098</v>
      </c>
      <c r="J662" s="568" t="s">
        <v>8202</v>
      </c>
      <c r="K662" s="571" t="s">
        <v>8401</v>
      </c>
      <c r="L662" s="568" t="s">
        <v>1661</v>
      </c>
      <c r="M662" s="572" t="s">
        <v>10099</v>
      </c>
      <c r="N662" s="570" t="s">
        <v>8409</v>
      </c>
      <c r="O662" s="303" t="str">
        <f>IF(AllC3_Data[[#This Row],[Door/Yard Number]]=3,"Yard","Door")</f>
        <v>Door</v>
      </c>
      <c r="P662" s="33">
        <f t="shared" si="20"/>
        <v>57.866666666697711</v>
      </c>
      <c r="Q662" s="3" t="str">
        <f t="shared" si="21"/>
        <v>02/09/2022 04:08 AM</v>
      </c>
      <c r="R662" s="573" t="str">
        <f>IF(AND(AllC3_Data[[#This Row],[Workflow]]="Vendor Trailer",AllC3_Data[[#This Row],[OB Load Type]]="",AllC3_Data[[#This Row],[IB Load Type]]="",AllC3_Data[[#This Row],[Reusable Load Type]]=""),"Empty", HLOOKUP("*",AllC3_Data[[#This Row],[OB Load Type]:[Workflow]],1,FALSE))</f>
        <v>A Live Delivery</v>
      </c>
      <c r="S66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3" spans="1:21" x14ac:dyDescent="0.25">
      <c r="A663" s="567" t="s">
        <v>10100</v>
      </c>
      <c r="B663" s="568"/>
      <c r="C663" s="568"/>
      <c r="D663" s="569"/>
      <c r="E663" s="569" t="s">
        <v>1657</v>
      </c>
      <c r="F663" s="569">
        <v>3</v>
      </c>
      <c r="G663" s="568" t="s">
        <v>1179</v>
      </c>
      <c r="H663" s="568"/>
      <c r="I663" s="570" t="s">
        <v>10101</v>
      </c>
      <c r="J663" s="568" t="s">
        <v>8208</v>
      </c>
      <c r="K663" s="571" t="s">
        <v>8589</v>
      </c>
      <c r="L663" s="568" t="s">
        <v>9675</v>
      </c>
      <c r="M663" s="572" t="s">
        <v>10102</v>
      </c>
      <c r="N663" s="570" t="s">
        <v>8409</v>
      </c>
      <c r="O663" s="303" t="str">
        <f>IF(AllC3_Data[[#This Row],[Door/Yard Number]]=3,"Yard","Door")</f>
        <v>Yard</v>
      </c>
      <c r="P663" s="33">
        <f t="shared" si="20"/>
        <v>231.93333333340706</v>
      </c>
      <c r="Q663" s="3" t="str">
        <f t="shared" si="21"/>
        <v>02/01/2022 10:04 PM</v>
      </c>
      <c r="R663" s="573" t="str">
        <f>IF(AND(AllC3_Data[[#This Row],[Workflow]]="Vendor Trailer",AllC3_Data[[#This Row],[OB Load Type]]="",AllC3_Data[[#This Row],[IB Load Type]]="",AllC3_Data[[#This Row],[Reusable Load Type]]=""),"Empty", HLOOKUP("*",AllC3_Data[[#This Row],[OB Load Type]:[Workflow]],1,FALSE))</f>
        <v>Empty</v>
      </c>
      <c r="S6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4" spans="1:21" x14ac:dyDescent="0.25">
      <c r="A664" s="567" t="s">
        <v>10103</v>
      </c>
      <c r="B664" s="568"/>
      <c r="C664" s="568"/>
      <c r="D664" s="569"/>
      <c r="E664" s="569" t="s">
        <v>9827</v>
      </c>
      <c r="F664" s="569">
        <v>5</v>
      </c>
      <c r="G664" s="568" t="s">
        <v>10104</v>
      </c>
      <c r="H664" s="568"/>
      <c r="I664" s="570" t="s">
        <v>10105</v>
      </c>
      <c r="J664" s="568" t="s">
        <v>8202</v>
      </c>
      <c r="K664" s="571" t="s">
        <v>8401</v>
      </c>
      <c r="L664" s="568" t="s">
        <v>10106</v>
      </c>
      <c r="M664" s="572" t="s">
        <v>10107</v>
      </c>
      <c r="N664" s="570" t="s">
        <v>8409</v>
      </c>
      <c r="O664" s="303" t="str">
        <f>IF(AllC3_Data[[#This Row],[Door/Yard Number]]=3,"Yard","Door")</f>
        <v>Door</v>
      </c>
      <c r="P664" s="33">
        <f t="shared" si="20"/>
        <v>224.0166666667792</v>
      </c>
      <c r="Q664" s="3" t="str">
        <f t="shared" si="21"/>
        <v>02/02/2022 05:59 AM</v>
      </c>
      <c r="R664" s="573" t="str">
        <f>IF(AND(AllC3_Data[[#This Row],[Workflow]]="Vendor Trailer",AllC3_Data[[#This Row],[OB Load Type]]="",AllC3_Data[[#This Row],[IB Load Type]]="",AllC3_Data[[#This Row],[Reusable Load Type]]=""),"Empty", HLOOKUP("*",AllC3_Data[[#This Row],[OB Load Type]:[Workflow]],1,FALSE))</f>
        <v>Live Empty</v>
      </c>
      <c r="S6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5" spans="1:21" x14ac:dyDescent="0.25">
      <c r="A665" s="567" t="s">
        <v>10108</v>
      </c>
      <c r="B665" s="568"/>
      <c r="C665" s="568"/>
      <c r="D665" s="569" t="s">
        <v>87</v>
      </c>
      <c r="E665" s="569" t="s">
        <v>8430</v>
      </c>
      <c r="F665" s="569">
        <v>1</v>
      </c>
      <c r="G665" s="568" t="s">
        <v>8498</v>
      </c>
      <c r="H665" s="568"/>
      <c r="I665" s="570" t="s">
        <v>10109</v>
      </c>
      <c r="J665" s="568" t="s">
        <v>8202</v>
      </c>
      <c r="K665" s="571" t="s">
        <v>8401</v>
      </c>
      <c r="L665" s="568" t="s">
        <v>10110</v>
      </c>
      <c r="M665" s="572" t="s">
        <v>10111</v>
      </c>
      <c r="N665" s="570" t="s">
        <v>8409</v>
      </c>
      <c r="O665" s="303" t="str">
        <f>IF(AllC3_Data[[#This Row],[Door/Yard Number]]=3,"Yard","Door")</f>
        <v>Door</v>
      </c>
      <c r="P665" s="33">
        <f t="shared" si="20"/>
        <v>223.5</v>
      </c>
      <c r="Q665" s="3" t="str">
        <f t="shared" si="21"/>
        <v>02/02/2022 06:30 AM</v>
      </c>
      <c r="R665" s="573" t="str">
        <f>IF(AND(AllC3_Data[[#This Row],[Workflow]]="Vendor Trailer",AllC3_Data[[#This Row],[OB Load Type]]="",AllC3_Data[[#This Row],[IB Load Type]]="",AllC3_Data[[#This Row],[Reusable Load Type]]=""),"Empty", HLOOKUP("*",AllC3_Data[[#This Row],[OB Load Type]:[Workflow]],1,FALSE))</f>
        <v>INST</v>
      </c>
      <c r="S6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6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6" spans="1:21" x14ac:dyDescent="0.25">
      <c r="A666" s="567" t="s">
        <v>10112</v>
      </c>
      <c r="B666" s="568"/>
      <c r="C666" s="568"/>
      <c r="D666" s="569"/>
      <c r="E666" s="569" t="s">
        <v>8461</v>
      </c>
      <c r="F666" s="569">
        <v>3</v>
      </c>
      <c r="G666" s="568" t="s">
        <v>10113</v>
      </c>
      <c r="H666" s="568"/>
      <c r="I666" s="570" t="s">
        <v>10114</v>
      </c>
      <c r="J666" s="568" t="s">
        <v>8202</v>
      </c>
      <c r="K666" s="571" t="s">
        <v>8401</v>
      </c>
      <c r="L666" s="568" t="s">
        <v>6001</v>
      </c>
      <c r="M666" s="572"/>
      <c r="N666" s="570" t="s">
        <v>8409</v>
      </c>
      <c r="O666" s="303" t="str">
        <f>IF(AllC3_Data[[#This Row],[Door/Yard Number]]=3,"Yard","Door")</f>
        <v>Yard</v>
      </c>
      <c r="P666" s="33">
        <f t="shared" si="20"/>
        <v>221.48333333339542</v>
      </c>
      <c r="Q666" s="3" t="str">
        <f t="shared" si="21"/>
        <v>02/02/2022 08:31 AM</v>
      </c>
      <c r="R666" s="573" t="str">
        <f>IF(AND(AllC3_Data[[#This Row],[Workflow]]="Vendor Trailer",AllC3_Data[[#This Row],[OB Load Type]]="",AllC3_Data[[#This Row],[IB Load Type]]="",AllC3_Data[[#This Row],[Reusable Load Type]]=""),"Empty", HLOOKUP("*",AllC3_Data[[#This Row],[OB Load Type]:[Workflow]],1,FALSE))</f>
        <v>Empty</v>
      </c>
      <c r="S6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7" spans="1:21" x14ac:dyDescent="0.25">
      <c r="A667" s="567" t="s">
        <v>10115</v>
      </c>
      <c r="B667" s="568"/>
      <c r="C667" s="568"/>
      <c r="D667" s="569" t="s">
        <v>43</v>
      </c>
      <c r="E667" s="569" t="s">
        <v>882</v>
      </c>
      <c r="F667" s="569">
        <v>3</v>
      </c>
      <c r="G667" s="568" t="s">
        <v>1179</v>
      </c>
      <c r="H667" s="568" t="s">
        <v>10116</v>
      </c>
      <c r="I667" s="570" t="s">
        <v>10117</v>
      </c>
      <c r="J667" s="568" t="s">
        <v>8210</v>
      </c>
      <c r="K667" s="571" t="s">
        <v>8401</v>
      </c>
      <c r="L667" s="568" t="s">
        <v>9754</v>
      </c>
      <c r="M667" s="572" t="s">
        <v>10118</v>
      </c>
      <c r="N667" s="570" t="s">
        <v>8409</v>
      </c>
      <c r="O667" s="303" t="str">
        <f>IF(AllC3_Data[[#This Row],[Door/Yard Number]]=3,"Yard","Door")</f>
        <v>Yard</v>
      </c>
      <c r="P667" s="33">
        <f t="shared" si="20"/>
        <v>221.26666666672099</v>
      </c>
      <c r="Q667" s="3" t="str">
        <f t="shared" si="21"/>
        <v>02/02/2022 08:44 AM</v>
      </c>
      <c r="R667" s="573" t="str">
        <f>IF(AND(AllC3_Data[[#This Row],[Workflow]]="Vendor Trailer",AllC3_Data[[#This Row],[OB Load Type]]="",AllC3_Data[[#This Row],[IB Load Type]]="",AllC3_Data[[#This Row],[Reusable Load Type]]=""),"Empty", HLOOKUP("*",AllC3_Data[[#This Row],[OB Load Type]:[Workflow]],1,FALSE))</f>
        <v>B635</v>
      </c>
      <c r="S6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8" spans="1:21" x14ac:dyDescent="0.25">
      <c r="A668" s="567" t="s">
        <v>10119</v>
      </c>
      <c r="B668" s="568"/>
      <c r="C668" s="568"/>
      <c r="D668" s="569"/>
      <c r="E668" s="569" t="s">
        <v>9827</v>
      </c>
      <c r="F668" s="569">
        <v>5</v>
      </c>
      <c r="G668" s="568" t="s">
        <v>10120</v>
      </c>
      <c r="H668" s="568"/>
      <c r="I668" s="570" t="s">
        <v>10121</v>
      </c>
      <c r="J668" s="568" t="s">
        <v>8202</v>
      </c>
      <c r="K668" s="571" t="s">
        <v>8401</v>
      </c>
      <c r="L668" s="568" t="s">
        <v>10122</v>
      </c>
      <c r="M668" s="572" t="s">
        <v>10123</v>
      </c>
      <c r="N668" s="570" t="s">
        <v>8409</v>
      </c>
      <c r="O668" s="303" t="str">
        <f>IF(AllC3_Data[[#This Row],[Door/Yard Number]]=3,"Yard","Door")</f>
        <v>Door</v>
      </c>
      <c r="P668" s="33">
        <f t="shared" si="20"/>
        <v>220.56666666670935</v>
      </c>
      <c r="Q668" s="3" t="str">
        <f t="shared" si="21"/>
        <v>02/02/2022 09:26 AM</v>
      </c>
      <c r="R668" s="573" t="str">
        <f>IF(AND(AllC3_Data[[#This Row],[Workflow]]="Vendor Trailer",AllC3_Data[[#This Row],[OB Load Type]]="",AllC3_Data[[#This Row],[IB Load Type]]="",AllC3_Data[[#This Row],[Reusable Load Type]]=""),"Empty", HLOOKUP("*",AllC3_Data[[#This Row],[OB Load Type]:[Workflow]],1,FALSE))</f>
        <v>Live Empty</v>
      </c>
      <c r="S6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69" spans="1:21" x14ac:dyDescent="0.25">
      <c r="A669" s="567" t="s">
        <v>10124</v>
      </c>
      <c r="B669" s="568"/>
      <c r="C669" s="568"/>
      <c r="D669" s="569"/>
      <c r="E669" s="569" t="s">
        <v>9827</v>
      </c>
      <c r="F669" s="569">
        <v>5</v>
      </c>
      <c r="G669" s="568" t="s">
        <v>10125</v>
      </c>
      <c r="H669" s="568"/>
      <c r="I669" s="570" t="s">
        <v>10126</v>
      </c>
      <c r="J669" s="568" t="s">
        <v>8202</v>
      </c>
      <c r="K669" s="571" t="s">
        <v>8401</v>
      </c>
      <c r="L669" s="568" t="s">
        <v>10127</v>
      </c>
      <c r="M669" s="572" t="s">
        <v>10128</v>
      </c>
      <c r="N669" s="570" t="s">
        <v>8409</v>
      </c>
      <c r="O669" s="303" t="str">
        <f>IF(AllC3_Data[[#This Row],[Door/Yard Number]]=3,"Yard","Door")</f>
        <v>Door</v>
      </c>
      <c r="P669" s="33">
        <f t="shared" si="20"/>
        <v>219.9000000001397</v>
      </c>
      <c r="Q669" s="3" t="str">
        <f t="shared" si="21"/>
        <v>02/02/2022 10:06 AM</v>
      </c>
      <c r="R669" s="573" t="str">
        <f>IF(AND(AllC3_Data[[#This Row],[Workflow]]="Vendor Trailer",AllC3_Data[[#This Row],[OB Load Type]]="",AllC3_Data[[#This Row],[IB Load Type]]="",AllC3_Data[[#This Row],[Reusable Load Type]]=""),"Empty", HLOOKUP("*",AllC3_Data[[#This Row],[OB Load Type]:[Workflow]],1,FALSE))</f>
        <v>Live Empty</v>
      </c>
      <c r="S6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0" spans="1:21" x14ac:dyDescent="0.25">
      <c r="A670" s="567" t="s">
        <v>10129</v>
      </c>
      <c r="B670" s="568"/>
      <c r="C670" s="568"/>
      <c r="D670" s="569"/>
      <c r="E670" s="569" t="s">
        <v>9827</v>
      </c>
      <c r="F670" s="569">
        <v>5</v>
      </c>
      <c r="G670" s="568" t="s">
        <v>10130</v>
      </c>
      <c r="H670" s="568"/>
      <c r="I670" s="570" t="s">
        <v>10131</v>
      </c>
      <c r="J670" s="568" t="s">
        <v>8202</v>
      </c>
      <c r="K670" s="571" t="s">
        <v>8401</v>
      </c>
      <c r="L670" s="568" t="s">
        <v>10132</v>
      </c>
      <c r="M670" s="572" t="s">
        <v>10133</v>
      </c>
      <c r="N670" s="570" t="s">
        <v>8409</v>
      </c>
      <c r="O670" s="303" t="str">
        <f>IF(AllC3_Data[[#This Row],[Door/Yard Number]]=3,"Yard","Door")</f>
        <v>Door</v>
      </c>
      <c r="P670" s="33">
        <f t="shared" si="20"/>
        <v>219.48333333333721</v>
      </c>
      <c r="Q670" s="3" t="str">
        <f t="shared" si="21"/>
        <v>02/02/2022 10:31 AM</v>
      </c>
      <c r="R670" s="573" t="str">
        <f>IF(AND(AllC3_Data[[#This Row],[Workflow]]="Vendor Trailer",AllC3_Data[[#This Row],[OB Load Type]]="",AllC3_Data[[#This Row],[IB Load Type]]="",AllC3_Data[[#This Row],[Reusable Load Type]]=""),"Empty", HLOOKUP("*",AllC3_Data[[#This Row],[OB Load Type]:[Workflow]],1,FALSE))</f>
        <v>Live Empty</v>
      </c>
      <c r="S6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1" spans="1:21" x14ac:dyDescent="0.25">
      <c r="A671" s="567" t="s">
        <v>10134</v>
      </c>
      <c r="B671" s="568"/>
      <c r="C671" s="568"/>
      <c r="D671" s="569"/>
      <c r="E671" s="569" t="s">
        <v>1562</v>
      </c>
      <c r="F671" s="569">
        <v>3</v>
      </c>
      <c r="G671" s="568" t="s">
        <v>1179</v>
      </c>
      <c r="H671" s="568"/>
      <c r="I671" s="570" t="s">
        <v>10135</v>
      </c>
      <c r="J671" s="568" t="s">
        <v>8210</v>
      </c>
      <c r="K671" s="571" t="s">
        <v>8401</v>
      </c>
      <c r="L671" s="568" t="s">
        <v>9675</v>
      </c>
      <c r="M671" s="572" t="s">
        <v>10136</v>
      </c>
      <c r="N671" s="570" t="s">
        <v>8409</v>
      </c>
      <c r="O671" s="303" t="str">
        <f>IF(AllC3_Data[[#This Row],[Door/Yard Number]]=3,"Yard","Door")</f>
        <v>Yard</v>
      </c>
      <c r="P671" s="33">
        <f t="shared" si="20"/>
        <v>229.15000000008149</v>
      </c>
      <c r="Q671" s="3" t="str">
        <f t="shared" si="21"/>
        <v>02/02/2022 12:51 AM</v>
      </c>
      <c r="R671" s="573" t="str">
        <f>IF(AND(AllC3_Data[[#This Row],[Workflow]]="Vendor Trailer",AllC3_Data[[#This Row],[OB Load Type]]="",AllC3_Data[[#This Row],[IB Load Type]]="",AllC3_Data[[#This Row],[Reusable Load Type]]=""),"Empty", HLOOKUP("*",AllC3_Data[[#This Row],[OB Load Type]:[Workflow]],1,FALSE))</f>
        <v>Unknown</v>
      </c>
      <c r="S6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7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72" spans="1:21" x14ac:dyDescent="0.25">
      <c r="A672" s="567" t="s">
        <v>10137</v>
      </c>
      <c r="B672" s="568"/>
      <c r="C672" s="568"/>
      <c r="D672" s="569"/>
      <c r="E672" s="569" t="s">
        <v>9827</v>
      </c>
      <c r="F672" s="569">
        <v>5</v>
      </c>
      <c r="G672" s="568" t="s">
        <v>10138</v>
      </c>
      <c r="H672" s="568"/>
      <c r="I672" s="570" t="s">
        <v>10139</v>
      </c>
      <c r="J672" s="568" t="s">
        <v>8202</v>
      </c>
      <c r="K672" s="571" t="s">
        <v>8401</v>
      </c>
      <c r="L672" s="568" t="s">
        <v>10140</v>
      </c>
      <c r="M672" s="572" t="s">
        <v>10141</v>
      </c>
      <c r="N672" s="570" t="s">
        <v>8409</v>
      </c>
      <c r="O672" s="303" t="str">
        <f>IF(AllC3_Data[[#This Row],[Door/Yard Number]]=3,"Yard","Door")</f>
        <v>Door</v>
      </c>
      <c r="P672" s="33">
        <f t="shared" si="20"/>
        <v>218.26666666672099</v>
      </c>
      <c r="Q672" s="3" t="str">
        <f t="shared" si="21"/>
        <v>02/02/2022 11:44 AM</v>
      </c>
      <c r="R672" s="573" t="str">
        <f>IF(AND(AllC3_Data[[#This Row],[Workflow]]="Vendor Trailer",AllC3_Data[[#This Row],[OB Load Type]]="",AllC3_Data[[#This Row],[IB Load Type]]="",AllC3_Data[[#This Row],[Reusable Load Type]]=""),"Empty", HLOOKUP("*",AllC3_Data[[#This Row],[OB Load Type]:[Workflow]],1,FALSE))</f>
        <v>Live Empty</v>
      </c>
      <c r="S6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3" spans="1:21" x14ac:dyDescent="0.25">
      <c r="A673" s="567" t="s">
        <v>10142</v>
      </c>
      <c r="B673" s="568"/>
      <c r="C673" s="568"/>
      <c r="D673" s="569"/>
      <c r="E673" s="569" t="s">
        <v>8461</v>
      </c>
      <c r="F673" s="569">
        <v>3</v>
      </c>
      <c r="G673" s="568" t="s">
        <v>10027</v>
      </c>
      <c r="H673" s="568"/>
      <c r="I673" s="570" t="s">
        <v>10143</v>
      </c>
      <c r="J673" s="568" t="s">
        <v>8202</v>
      </c>
      <c r="K673" s="571" t="s">
        <v>8401</v>
      </c>
      <c r="L673" s="568" t="s">
        <v>5997</v>
      </c>
      <c r="M673" s="572"/>
      <c r="N673" s="570" t="s">
        <v>8409</v>
      </c>
      <c r="O673" s="303" t="str">
        <f>IF(AllC3_Data[[#This Row],[Door/Yard Number]]=3,"Yard","Door")</f>
        <v>Yard</v>
      </c>
      <c r="P673" s="33">
        <f t="shared" si="20"/>
        <v>217.28333333332557</v>
      </c>
      <c r="Q673" s="3" t="str">
        <f t="shared" si="21"/>
        <v>02/02/2022 12:43 PM</v>
      </c>
      <c r="R673" s="573" t="str">
        <f>IF(AND(AllC3_Data[[#This Row],[Workflow]]="Vendor Trailer",AllC3_Data[[#This Row],[OB Load Type]]="",AllC3_Data[[#This Row],[IB Load Type]]="",AllC3_Data[[#This Row],[Reusable Load Type]]=""),"Empty", HLOOKUP("*",AllC3_Data[[#This Row],[OB Load Type]:[Workflow]],1,FALSE))</f>
        <v>Empty</v>
      </c>
      <c r="S6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4" spans="1:21" x14ac:dyDescent="0.25">
      <c r="A674" s="567" t="s">
        <v>10144</v>
      </c>
      <c r="B674" s="568"/>
      <c r="C674" s="568"/>
      <c r="D674" s="569"/>
      <c r="E674" s="569" t="s">
        <v>9827</v>
      </c>
      <c r="F674" s="569">
        <v>5</v>
      </c>
      <c r="G674" s="568" t="s">
        <v>8405</v>
      </c>
      <c r="H674" s="568"/>
      <c r="I674" s="570" t="s">
        <v>10145</v>
      </c>
      <c r="J674" s="568" t="s">
        <v>8202</v>
      </c>
      <c r="K674" s="571" t="s">
        <v>8401</v>
      </c>
      <c r="L674" s="568" t="s">
        <v>10146</v>
      </c>
      <c r="M674" s="572" t="s">
        <v>10147</v>
      </c>
      <c r="N674" s="570" t="s">
        <v>8409</v>
      </c>
      <c r="O674" s="303" t="str">
        <f>IF(AllC3_Data[[#This Row],[Door/Yard Number]]=3,"Yard","Door")</f>
        <v>Door</v>
      </c>
      <c r="P674" s="33">
        <f t="shared" si="20"/>
        <v>217.05000000010477</v>
      </c>
      <c r="Q674" s="3" t="str">
        <f t="shared" si="21"/>
        <v>02/02/2022 12:57 PM</v>
      </c>
      <c r="R674" s="573" t="str">
        <f>IF(AND(AllC3_Data[[#This Row],[Workflow]]="Vendor Trailer",AllC3_Data[[#This Row],[OB Load Type]]="",AllC3_Data[[#This Row],[IB Load Type]]="",AllC3_Data[[#This Row],[Reusable Load Type]]=""),"Empty", HLOOKUP("*",AllC3_Data[[#This Row],[OB Load Type]:[Workflow]],1,FALSE))</f>
        <v>Live Empty</v>
      </c>
      <c r="S6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5" spans="1:21" x14ac:dyDescent="0.25">
      <c r="A675" s="567" t="s">
        <v>10148</v>
      </c>
      <c r="B675" s="568"/>
      <c r="C675" s="568" t="s">
        <v>8404</v>
      </c>
      <c r="D675" s="569"/>
      <c r="E675" s="569" t="s">
        <v>897</v>
      </c>
      <c r="F675" s="569">
        <v>3</v>
      </c>
      <c r="G675" s="568" t="s">
        <v>1179</v>
      </c>
      <c r="H675" s="568" t="s">
        <v>10149</v>
      </c>
      <c r="I675" s="570" t="s">
        <v>10150</v>
      </c>
      <c r="J675" s="568" t="s">
        <v>8210</v>
      </c>
      <c r="K675" s="571" t="s">
        <v>8401</v>
      </c>
      <c r="L675" s="568" t="s">
        <v>2977</v>
      </c>
      <c r="M675" s="572" t="s">
        <v>10150</v>
      </c>
      <c r="N675" s="570" t="s">
        <v>8409</v>
      </c>
      <c r="O675" s="303" t="str">
        <f>IF(AllC3_Data[[#This Row],[Door/Yard Number]]=3,"Yard","Door")</f>
        <v>Yard</v>
      </c>
      <c r="P675" s="33">
        <f t="shared" si="20"/>
        <v>216.50000000005821</v>
      </c>
      <c r="Q675" s="3" t="str">
        <f t="shared" si="21"/>
        <v>02/02/2022 01:30 PM</v>
      </c>
      <c r="R675" s="573" t="str">
        <f>IF(AND(AllC3_Data[[#This Row],[Workflow]]="Vendor Trailer",AllC3_Data[[#This Row],[OB Load Type]]="",AllC3_Data[[#This Row],[IB Load Type]]="",AllC3_Data[[#This Row],[Reusable Load Type]]=""),"Empty", HLOOKUP("*",AllC3_Data[[#This Row],[OB Load Type]:[Workflow]],1,FALSE))</f>
        <v>A Live Delivery</v>
      </c>
      <c r="S6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7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76" spans="1:21" x14ac:dyDescent="0.25">
      <c r="A676" s="567" t="s">
        <v>10151</v>
      </c>
      <c r="B676" s="568"/>
      <c r="C676" s="568"/>
      <c r="D676" s="569"/>
      <c r="E676" s="569" t="s">
        <v>9827</v>
      </c>
      <c r="F676" s="569">
        <v>5</v>
      </c>
      <c r="G676" s="568" t="s">
        <v>10152</v>
      </c>
      <c r="H676" s="568"/>
      <c r="I676" s="570" t="s">
        <v>10153</v>
      </c>
      <c r="J676" s="568" t="s">
        <v>8202</v>
      </c>
      <c r="K676" s="571" t="s">
        <v>8401</v>
      </c>
      <c r="L676" s="568" t="s">
        <v>10154</v>
      </c>
      <c r="M676" s="572" t="s">
        <v>10155</v>
      </c>
      <c r="N676" s="570" t="s">
        <v>8409</v>
      </c>
      <c r="O676" s="303" t="str">
        <f>IF(AllC3_Data[[#This Row],[Door/Yard Number]]=3,"Yard","Door")</f>
        <v>Door</v>
      </c>
      <c r="P676" s="33">
        <f t="shared" si="20"/>
        <v>220.6500000001397</v>
      </c>
      <c r="Q676" s="3" t="str">
        <f t="shared" si="21"/>
        <v>02/02/2022 09:21 AM</v>
      </c>
      <c r="R676" s="573" t="str">
        <f>IF(AND(AllC3_Data[[#This Row],[Workflow]]="Vendor Trailer",AllC3_Data[[#This Row],[OB Load Type]]="",AllC3_Data[[#This Row],[IB Load Type]]="",AllC3_Data[[#This Row],[Reusable Load Type]]=""),"Empty", HLOOKUP("*",AllC3_Data[[#This Row],[OB Load Type]:[Workflow]],1,FALSE))</f>
        <v>Live Empty</v>
      </c>
      <c r="S6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7" spans="1:21" x14ac:dyDescent="0.25">
      <c r="A677" s="567" t="s">
        <v>10156</v>
      </c>
      <c r="B677" s="568"/>
      <c r="C677" s="568"/>
      <c r="D677" s="569"/>
      <c r="E677" s="569" t="s">
        <v>8461</v>
      </c>
      <c r="F677" s="569">
        <v>1</v>
      </c>
      <c r="G677" s="568" t="s">
        <v>9309</v>
      </c>
      <c r="H677" s="568"/>
      <c r="I677" s="570" t="s">
        <v>10157</v>
      </c>
      <c r="J677" s="568" t="s">
        <v>8202</v>
      </c>
      <c r="K677" s="571" t="s">
        <v>8401</v>
      </c>
      <c r="L677" s="568" t="s">
        <v>10158</v>
      </c>
      <c r="M677" s="572"/>
      <c r="N677" s="570" t="s">
        <v>8409</v>
      </c>
      <c r="O677" s="303" t="str">
        <f>IF(AllC3_Data[[#This Row],[Door/Yard Number]]=3,"Yard","Door")</f>
        <v>Door</v>
      </c>
      <c r="P677" s="33">
        <f t="shared" si="20"/>
        <v>215.31666666670935</v>
      </c>
      <c r="Q677" s="3" t="str">
        <f t="shared" si="21"/>
        <v>02/02/2022 02:41 PM</v>
      </c>
      <c r="R677" s="573" t="str">
        <f>IF(AND(AllC3_Data[[#This Row],[Workflow]]="Vendor Trailer",AllC3_Data[[#This Row],[OB Load Type]]="",AllC3_Data[[#This Row],[IB Load Type]]="",AllC3_Data[[#This Row],[Reusable Load Type]]=""),"Empty", HLOOKUP("*",AllC3_Data[[#This Row],[OB Load Type]:[Workflow]],1,FALSE))</f>
        <v>Empty</v>
      </c>
      <c r="S6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78" spans="1:21" x14ac:dyDescent="0.25">
      <c r="A678" s="567" t="s">
        <v>10159</v>
      </c>
      <c r="B678" s="568"/>
      <c r="C678" s="568" t="s">
        <v>9695</v>
      </c>
      <c r="D678" s="569"/>
      <c r="E678" s="569" t="s">
        <v>8397</v>
      </c>
      <c r="F678" s="569">
        <v>3</v>
      </c>
      <c r="G678" s="568" t="s">
        <v>1179</v>
      </c>
      <c r="H678" s="568" t="s">
        <v>10160</v>
      </c>
      <c r="I678" s="570" t="s">
        <v>10161</v>
      </c>
      <c r="J678" s="568" t="s">
        <v>8205</v>
      </c>
      <c r="K678" s="571" t="s">
        <v>8401</v>
      </c>
      <c r="L678" s="568" t="s">
        <v>6001</v>
      </c>
      <c r="M678" s="572"/>
      <c r="N678" s="570" t="s">
        <v>8409</v>
      </c>
      <c r="O678" s="303" t="str">
        <f>IF(AllC3_Data[[#This Row],[Door/Yard Number]]=3,"Yard","Door")</f>
        <v>Yard</v>
      </c>
      <c r="P678" s="33">
        <f t="shared" si="20"/>
        <v>214.5</v>
      </c>
      <c r="Q678" s="3" t="str">
        <f t="shared" si="21"/>
        <v>02/02/2022 03:30 PM</v>
      </c>
      <c r="R678" s="573" t="str">
        <f>IF(AND(AllC3_Data[[#This Row],[Workflow]]="Vendor Trailer",AllC3_Data[[#This Row],[OB Load Type]]="",AllC3_Data[[#This Row],[IB Load Type]]="",AllC3_Data[[#This Row],[Reusable Load Type]]=""),"Empty", HLOOKUP("*",AllC3_Data[[#This Row],[OB Load Type]:[Workflow]],1,FALSE))</f>
        <v>PA PUBLIC AFFAIRS</v>
      </c>
      <c r="S6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7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79" spans="1:21" x14ac:dyDescent="0.25">
      <c r="A679" s="567" t="s">
        <v>10162</v>
      </c>
      <c r="B679" s="568"/>
      <c r="C679" s="568"/>
      <c r="D679" s="569"/>
      <c r="E679" s="569" t="s">
        <v>9827</v>
      </c>
      <c r="F679" s="569">
        <v>5</v>
      </c>
      <c r="G679" s="568" t="s">
        <v>8556</v>
      </c>
      <c r="H679" s="568"/>
      <c r="I679" s="570" t="s">
        <v>10163</v>
      </c>
      <c r="J679" s="568" t="s">
        <v>8202</v>
      </c>
      <c r="K679" s="571" t="s">
        <v>8401</v>
      </c>
      <c r="L679" s="568" t="s">
        <v>10164</v>
      </c>
      <c r="M679" s="572" t="s">
        <v>10165</v>
      </c>
      <c r="N679" s="570" t="s">
        <v>8409</v>
      </c>
      <c r="O679" s="303" t="str">
        <f>IF(AllC3_Data[[#This Row],[Door/Yard Number]]=3,"Yard","Door")</f>
        <v>Door</v>
      </c>
      <c r="P679" s="33">
        <f t="shared" si="20"/>
        <v>220.30000000004657</v>
      </c>
      <c r="Q679" s="3" t="str">
        <f t="shared" si="21"/>
        <v>02/02/2022 09:42 AM</v>
      </c>
      <c r="R679" s="573" t="str">
        <f>IF(AND(AllC3_Data[[#This Row],[Workflow]]="Vendor Trailer",AllC3_Data[[#This Row],[OB Load Type]]="",AllC3_Data[[#This Row],[IB Load Type]]="",AllC3_Data[[#This Row],[Reusable Load Type]]=""),"Empty", HLOOKUP("*",AllC3_Data[[#This Row],[OB Load Type]:[Workflow]],1,FALSE))</f>
        <v>Live Empty</v>
      </c>
      <c r="S6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0" spans="1:21" x14ac:dyDescent="0.25">
      <c r="A680" s="567" t="s">
        <v>10166</v>
      </c>
      <c r="B680" s="568"/>
      <c r="C680" s="568"/>
      <c r="D680" s="569"/>
      <c r="E680" s="569" t="s">
        <v>1657</v>
      </c>
      <c r="F680" s="569">
        <v>3</v>
      </c>
      <c r="G680" s="568" t="s">
        <v>1179</v>
      </c>
      <c r="H680" s="568"/>
      <c r="I680" s="570" t="s">
        <v>10167</v>
      </c>
      <c r="J680" s="568" t="s">
        <v>8205</v>
      </c>
      <c r="K680" s="571" t="s">
        <v>8589</v>
      </c>
      <c r="L680" s="568" t="s">
        <v>9678</v>
      </c>
      <c r="M680" s="572" t="s">
        <v>10168</v>
      </c>
      <c r="N680" s="570" t="s">
        <v>8409</v>
      </c>
      <c r="O680" s="303" t="str">
        <f>IF(AllC3_Data[[#This Row],[Door/Yard Number]]=3,"Yard","Door")</f>
        <v>Yard</v>
      </c>
      <c r="P680" s="33">
        <f t="shared" si="20"/>
        <v>229.48333333345363</v>
      </c>
      <c r="Q680" s="3" t="str">
        <f t="shared" si="21"/>
        <v>02/02/2022 12:31 AM</v>
      </c>
      <c r="R680" s="573" t="str">
        <f>IF(AND(AllC3_Data[[#This Row],[Workflow]]="Vendor Trailer",AllC3_Data[[#This Row],[OB Load Type]]="",AllC3_Data[[#This Row],[IB Load Type]]="",AllC3_Data[[#This Row],[Reusable Load Type]]=""),"Empty", HLOOKUP("*",AllC3_Data[[#This Row],[OB Load Type]:[Workflow]],1,FALSE))</f>
        <v>Empty</v>
      </c>
      <c r="S6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1" spans="1:21" x14ac:dyDescent="0.25">
      <c r="A681" s="567" t="s">
        <v>10169</v>
      </c>
      <c r="B681" s="568"/>
      <c r="C681" s="568" t="s">
        <v>9695</v>
      </c>
      <c r="D681" s="569"/>
      <c r="E681" s="569" t="s">
        <v>897</v>
      </c>
      <c r="F681" s="569">
        <v>3</v>
      </c>
      <c r="G681" s="568" t="s">
        <v>1179</v>
      </c>
      <c r="H681" s="568" t="s">
        <v>8827</v>
      </c>
      <c r="I681" s="570" t="s">
        <v>10170</v>
      </c>
      <c r="J681" s="568" t="s">
        <v>8221</v>
      </c>
      <c r="K681" s="571" t="s">
        <v>8401</v>
      </c>
      <c r="L681" s="568" t="s">
        <v>6001</v>
      </c>
      <c r="M681" s="572" t="s">
        <v>10170</v>
      </c>
      <c r="N681" s="570" t="s">
        <v>8409</v>
      </c>
      <c r="O681" s="303" t="str">
        <f>IF(AllC3_Data[[#This Row],[Door/Yard Number]]=3,"Yard","Door")</f>
        <v>Yard</v>
      </c>
      <c r="P681" s="33">
        <f t="shared" si="20"/>
        <v>210.46666666679084</v>
      </c>
      <c r="Q681" s="3" t="str">
        <f t="shared" si="21"/>
        <v>02/02/2022 07:32 PM</v>
      </c>
      <c r="R681" s="573" t="str">
        <f>IF(AND(AllC3_Data[[#This Row],[Workflow]]="Vendor Trailer",AllC3_Data[[#This Row],[OB Load Type]]="",AllC3_Data[[#This Row],[IB Load Type]]="",AllC3_Data[[#This Row],[Reusable Load Type]]=""),"Empty", HLOOKUP("*",AllC3_Data[[#This Row],[OB Load Type]:[Workflow]],1,FALSE))</f>
        <v>PA PUBLIC AFFAIRS</v>
      </c>
      <c r="S6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8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682" spans="1:21" x14ac:dyDescent="0.25">
      <c r="A682" s="567" t="s">
        <v>10171</v>
      </c>
      <c r="B682" s="568"/>
      <c r="C682" s="568"/>
      <c r="D682" s="569"/>
      <c r="E682" s="569" t="s">
        <v>8461</v>
      </c>
      <c r="F682" s="569">
        <v>3</v>
      </c>
      <c r="G682" s="568" t="s">
        <v>8405</v>
      </c>
      <c r="H682" s="568"/>
      <c r="I682" s="570" t="s">
        <v>10172</v>
      </c>
      <c r="J682" s="568" t="s">
        <v>8202</v>
      </c>
      <c r="K682" s="571" t="s">
        <v>8401</v>
      </c>
      <c r="L682" s="568" t="s">
        <v>6001</v>
      </c>
      <c r="M682" s="572" t="s">
        <v>10173</v>
      </c>
      <c r="N682" s="570" t="s">
        <v>8409</v>
      </c>
      <c r="O682" s="303" t="str">
        <f>IF(AllC3_Data[[#This Row],[Door/Yard Number]]=3,"Yard","Door")</f>
        <v>Yard</v>
      </c>
      <c r="P682" s="33">
        <f t="shared" si="20"/>
        <v>201.31666666665114</v>
      </c>
      <c r="Q682" s="3" t="str">
        <f t="shared" si="21"/>
        <v>02/03/2022 04:41 AM</v>
      </c>
      <c r="R682" s="573" t="str">
        <f>IF(AND(AllC3_Data[[#This Row],[Workflow]]="Vendor Trailer",AllC3_Data[[#This Row],[OB Load Type]]="",AllC3_Data[[#This Row],[IB Load Type]]="",AllC3_Data[[#This Row],[Reusable Load Type]]=""),"Empty", HLOOKUP("*",AllC3_Data[[#This Row],[OB Load Type]:[Workflow]],1,FALSE))</f>
        <v>Empty</v>
      </c>
      <c r="S6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3" spans="1:21" x14ac:dyDescent="0.25">
      <c r="A683" s="567" t="s">
        <v>10174</v>
      </c>
      <c r="B683" s="568"/>
      <c r="C683" s="568"/>
      <c r="D683" s="569"/>
      <c r="E683" s="569" t="s">
        <v>1657</v>
      </c>
      <c r="F683" s="569">
        <v>3</v>
      </c>
      <c r="G683" s="568" t="s">
        <v>1568</v>
      </c>
      <c r="H683" s="568"/>
      <c r="I683" s="570" t="s">
        <v>10175</v>
      </c>
      <c r="J683" s="568" t="s">
        <v>8209</v>
      </c>
      <c r="K683" s="571" t="s">
        <v>8401</v>
      </c>
      <c r="L683" s="568" t="s">
        <v>9678</v>
      </c>
      <c r="M683" s="572" t="s">
        <v>10176</v>
      </c>
      <c r="N683" s="570" t="s">
        <v>8409</v>
      </c>
      <c r="O683" s="303" t="str">
        <f>IF(AllC3_Data[[#This Row],[Door/Yard Number]]=3,"Yard","Door")</f>
        <v>Yard</v>
      </c>
      <c r="P683" s="33">
        <f t="shared" si="20"/>
        <v>190.20000000006985</v>
      </c>
      <c r="Q683" s="3" t="str">
        <f t="shared" si="21"/>
        <v>02/03/2022 03:48 PM</v>
      </c>
      <c r="R683" s="573" t="str">
        <f>IF(AND(AllC3_Data[[#This Row],[Workflow]]="Vendor Trailer",AllC3_Data[[#This Row],[OB Load Type]]="",AllC3_Data[[#This Row],[IB Load Type]]="",AllC3_Data[[#This Row],[Reusable Load Type]]=""),"Empty", HLOOKUP("*",AllC3_Data[[#This Row],[OB Load Type]:[Workflow]],1,FALSE))</f>
        <v>Empty</v>
      </c>
      <c r="S6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6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4" spans="1:21" x14ac:dyDescent="0.25">
      <c r="A684" s="567" t="s">
        <v>10177</v>
      </c>
      <c r="B684" s="568"/>
      <c r="C684" s="568"/>
      <c r="D684" s="569" t="s">
        <v>43</v>
      </c>
      <c r="E684" s="569" t="s">
        <v>882</v>
      </c>
      <c r="F684" s="569">
        <v>3</v>
      </c>
      <c r="G684" s="568" t="s">
        <v>1179</v>
      </c>
      <c r="H684" s="568" t="s">
        <v>10178</v>
      </c>
      <c r="I684" s="570" t="s">
        <v>10179</v>
      </c>
      <c r="J684" s="568" t="s">
        <v>8210</v>
      </c>
      <c r="K684" s="571" t="s">
        <v>8401</v>
      </c>
      <c r="L684" s="568" t="s">
        <v>2977</v>
      </c>
      <c r="M684" s="572" t="s">
        <v>10180</v>
      </c>
      <c r="N684" s="570" t="s">
        <v>8409</v>
      </c>
      <c r="O684" s="303" t="str">
        <f>IF(AllC3_Data[[#This Row],[Door/Yard Number]]=3,"Yard","Door")</f>
        <v>Yard</v>
      </c>
      <c r="P684" s="33">
        <f t="shared" si="20"/>
        <v>184.70000000012806</v>
      </c>
      <c r="Q684" s="3" t="str">
        <f t="shared" si="21"/>
        <v>02/03/2022 09:18 PM</v>
      </c>
      <c r="R684" s="573" t="str">
        <f>IF(AND(AllC3_Data[[#This Row],[Workflow]]="Vendor Trailer",AllC3_Data[[#This Row],[OB Load Type]]="",AllC3_Data[[#This Row],[IB Load Type]]="",AllC3_Data[[#This Row],[Reusable Load Type]]=""),"Empty", HLOOKUP("*",AllC3_Data[[#This Row],[OB Load Type]:[Workflow]],1,FALSE))</f>
        <v>B635</v>
      </c>
      <c r="S6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5" spans="1:21" x14ac:dyDescent="0.25">
      <c r="A685" s="567" t="s">
        <v>10181</v>
      </c>
      <c r="B685" s="568"/>
      <c r="C685" s="568"/>
      <c r="D685" s="569"/>
      <c r="E685" s="569" t="s">
        <v>9827</v>
      </c>
      <c r="F685" s="569">
        <v>5</v>
      </c>
      <c r="G685" s="568" t="s">
        <v>8405</v>
      </c>
      <c r="H685" s="568"/>
      <c r="I685" s="570" t="s">
        <v>10182</v>
      </c>
      <c r="J685" s="568" t="s">
        <v>8202</v>
      </c>
      <c r="K685" s="571" t="s">
        <v>8401</v>
      </c>
      <c r="L685" s="568" t="s">
        <v>10183</v>
      </c>
      <c r="M685" s="572" t="s">
        <v>10182</v>
      </c>
      <c r="N685" s="570" t="s">
        <v>8409</v>
      </c>
      <c r="O685" s="303" t="str">
        <f>IF(AllC3_Data[[#This Row],[Door/Yard Number]]=3,"Yard","Door")</f>
        <v>Door</v>
      </c>
      <c r="P685" s="33">
        <f t="shared" si="20"/>
        <v>175.58333333343035</v>
      </c>
      <c r="Q685" s="3" t="str">
        <f t="shared" si="21"/>
        <v>02/04/2022 06:25 AM</v>
      </c>
      <c r="R685" s="573" t="str">
        <f>IF(AND(AllC3_Data[[#This Row],[Workflow]]="Vendor Trailer",AllC3_Data[[#This Row],[OB Load Type]]="",AllC3_Data[[#This Row],[IB Load Type]]="",AllC3_Data[[#This Row],[Reusable Load Type]]=""),"Empty", HLOOKUP("*",AllC3_Data[[#This Row],[OB Load Type]:[Workflow]],1,FALSE))</f>
        <v>Live Empty</v>
      </c>
      <c r="S6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6" spans="1:21" x14ac:dyDescent="0.25">
      <c r="A686" s="567" t="s">
        <v>10184</v>
      </c>
      <c r="B686" s="568"/>
      <c r="C686" s="568"/>
      <c r="D686" s="569"/>
      <c r="E686" s="569" t="s">
        <v>8461</v>
      </c>
      <c r="F686" s="569">
        <v>3</v>
      </c>
      <c r="G686" s="568" t="s">
        <v>8405</v>
      </c>
      <c r="H686" s="568"/>
      <c r="I686" s="570" t="s">
        <v>10185</v>
      </c>
      <c r="J686" s="568" t="s">
        <v>8202</v>
      </c>
      <c r="K686" s="571" t="s">
        <v>8401</v>
      </c>
      <c r="L686" s="568" t="s">
        <v>5999</v>
      </c>
      <c r="M686" s="572" t="s">
        <v>10186</v>
      </c>
      <c r="N686" s="570" t="s">
        <v>8409</v>
      </c>
      <c r="O686" s="303" t="str">
        <f>IF(AllC3_Data[[#This Row],[Door/Yard Number]]=3,"Yard","Door")</f>
        <v>Yard</v>
      </c>
      <c r="P686" s="33">
        <f t="shared" si="20"/>
        <v>173.68333333334886</v>
      </c>
      <c r="Q686" s="3" t="str">
        <f t="shared" si="21"/>
        <v>02/04/2022 08:19 AM</v>
      </c>
      <c r="R686" s="573" t="str">
        <f>IF(AND(AllC3_Data[[#This Row],[Workflow]]="Vendor Trailer",AllC3_Data[[#This Row],[OB Load Type]]="",AllC3_Data[[#This Row],[IB Load Type]]="",AllC3_Data[[#This Row],[Reusable Load Type]]=""),"Empty", HLOOKUP("*",AllC3_Data[[#This Row],[OB Load Type]:[Workflow]],1,FALSE))</f>
        <v>Empty</v>
      </c>
      <c r="S6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7" spans="1:21" x14ac:dyDescent="0.25">
      <c r="A687" s="567" t="s">
        <v>10187</v>
      </c>
      <c r="B687" s="568"/>
      <c r="C687" s="568"/>
      <c r="D687" s="569"/>
      <c r="E687" s="569" t="s">
        <v>8461</v>
      </c>
      <c r="F687" s="569">
        <v>3</v>
      </c>
      <c r="G687" s="568" t="s">
        <v>10188</v>
      </c>
      <c r="H687" s="568"/>
      <c r="I687" s="570" t="s">
        <v>10189</v>
      </c>
      <c r="J687" s="568" t="s">
        <v>8202</v>
      </c>
      <c r="K687" s="571" t="s">
        <v>8401</v>
      </c>
      <c r="L687" s="568" t="s">
        <v>5997</v>
      </c>
      <c r="M687" s="572"/>
      <c r="N687" s="570" t="s">
        <v>8409</v>
      </c>
      <c r="O687" s="303" t="str">
        <f>IF(AllC3_Data[[#This Row],[Door/Yard Number]]=3,"Yard","Door")</f>
        <v>Yard</v>
      </c>
      <c r="P687" s="33">
        <f t="shared" si="20"/>
        <v>173.45000000012806</v>
      </c>
      <c r="Q687" s="3" t="str">
        <f t="shared" si="21"/>
        <v>02/04/2022 08:33 AM</v>
      </c>
      <c r="R687" s="573" t="str">
        <f>IF(AND(AllC3_Data[[#This Row],[Workflow]]="Vendor Trailer",AllC3_Data[[#This Row],[OB Load Type]]="",AllC3_Data[[#This Row],[IB Load Type]]="",AllC3_Data[[#This Row],[Reusable Load Type]]=""),"Empty", HLOOKUP("*",AllC3_Data[[#This Row],[OB Load Type]:[Workflow]],1,FALSE))</f>
        <v>Empty</v>
      </c>
      <c r="S6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8" spans="1:21" x14ac:dyDescent="0.25">
      <c r="A688" s="567" t="s">
        <v>10190</v>
      </c>
      <c r="B688" s="568"/>
      <c r="C688" s="568"/>
      <c r="D688" s="569"/>
      <c r="E688" s="569" t="s">
        <v>8461</v>
      </c>
      <c r="F688" s="569">
        <v>3</v>
      </c>
      <c r="G688" s="568" t="s">
        <v>8405</v>
      </c>
      <c r="H688" s="568"/>
      <c r="I688" s="570" t="s">
        <v>10191</v>
      </c>
      <c r="J688" s="568" t="s">
        <v>8202</v>
      </c>
      <c r="K688" s="571" t="s">
        <v>8401</v>
      </c>
      <c r="L688" s="568" t="s">
        <v>5997</v>
      </c>
      <c r="M688" s="572"/>
      <c r="N688" s="570" t="s">
        <v>8409</v>
      </c>
      <c r="O688" s="303" t="str">
        <f>IF(AllC3_Data[[#This Row],[Door/Yard Number]]=3,"Yard","Door")</f>
        <v>Yard</v>
      </c>
      <c r="P688" s="33">
        <f t="shared" si="20"/>
        <v>173.11666666675592</v>
      </c>
      <c r="Q688" s="3" t="str">
        <f t="shared" si="21"/>
        <v>02/04/2022 08:53 AM</v>
      </c>
      <c r="R688" s="573" t="str">
        <f>IF(AND(AllC3_Data[[#This Row],[Workflow]]="Vendor Trailer",AllC3_Data[[#This Row],[OB Load Type]]="",AllC3_Data[[#This Row],[IB Load Type]]="",AllC3_Data[[#This Row],[Reusable Load Type]]=""),"Empty", HLOOKUP("*",AllC3_Data[[#This Row],[OB Load Type]:[Workflow]],1,FALSE))</f>
        <v>Empty</v>
      </c>
      <c r="S6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89" spans="1:21" x14ac:dyDescent="0.25">
      <c r="A689" s="567" t="s">
        <v>10192</v>
      </c>
      <c r="B689" s="568"/>
      <c r="C689" s="568"/>
      <c r="D689" s="569" t="s">
        <v>43</v>
      </c>
      <c r="E689" s="569" t="s">
        <v>882</v>
      </c>
      <c r="F689" s="569">
        <v>3</v>
      </c>
      <c r="G689" s="568" t="s">
        <v>1179</v>
      </c>
      <c r="H689" s="568"/>
      <c r="I689" s="570" t="s">
        <v>10193</v>
      </c>
      <c r="J689" s="568" t="s">
        <v>8210</v>
      </c>
      <c r="K689" s="571" t="s">
        <v>8401</v>
      </c>
      <c r="L689" s="568" t="s">
        <v>2977</v>
      </c>
      <c r="M689" s="572" t="s">
        <v>10194</v>
      </c>
      <c r="N689" s="570" t="s">
        <v>8409</v>
      </c>
      <c r="O689" s="303" t="str">
        <f>IF(AllC3_Data[[#This Row],[Door/Yard Number]]=3,"Yard","Door")</f>
        <v>Yard</v>
      </c>
      <c r="P689" s="33">
        <f t="shared" si="20"/>
        <v>173.10000000003492</v>
      </c>
      <c r="Q689" s="3" t="str">
        <f t="shared" si="21"/>
        <v>02/04/2022 08:54 AM</v>
      </c>
      <c r="R689" s="573" t="str">
        <f>IF(AND(AllC3_Data[[#This Row],[Workflow]]="Vendor Trailer",AllC3_Data[[#This Row],[OB Load Type]]="",AllC3_Data[[#This Row],[IB Load Type]]="",AllC3_Data[[#This Row],[Reusable Load Type]]=""),"Empty", HLOOKUP("*",AllC3_Data[[#This Row],[OB Load Type]:[Workflow]],1,FALSE))</f>
        <v>B635</v>
      </c>
      <c r="S6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0" spans="1:21" x14ac:dyDescent="0.25">
      <c r="A690" s="567" t="s">
        <v>10195</v>
      </c>
      <c r="B690" s="568"/>
      <c r="C690" s="568"/>
      <c r="D690" s="569"/>
      <c r="E690" s="569" t="s">
        <v>8461</v>
      </c>
      <c r="F690" s="569">
        <v>3</v>
      </c>
      <c r="G690" s="568" t="s">
        <v>9116</v>
      </c>
      <c r="H690" s="568"/>
      <c r="I690" s="570" t="s">
        <v>10196</v>
      </c>
      <c r="J690" s="568" t="s">
        <v>8202</v>
      </c>
      <c r="K690" s="571" t="s">
        <v>8401</v>
      </c>
      <c r="L690" s="568" t="s">
        <v>6001</v>
      </c>
      <c r="M690" s="572" t="s">
        <v>10197</v>
      </c>
      <c r="N690" s="570" t="s">
        <v>8409</v>
      </c>
      <c r="O690" s="303" t="str">
        <f>IF(AllC3_Data[[#This Row],[Door/Yard Number]]=3,"Yard","Door")</f>
        <v>Yard</v>
      </c>
      <c r="P690" s="33">
        <f t="shared" si="20"/>
        <v>172.25000000005821</v>
      </c>
      <c r="Q690" s="3" t="str">
        <f t="shared" si="21"/>
        <v>02/04/2022 09:45 AM</v>
      </c>
      <c r="R690" s="573" t="str">
        <f>IF(AND(AllC3_Data[[#This Row],[Workflow]]="Vendor Trailer",AllC3_Data[[#This Row],[OB Load Type]]="",AllC3_Data[[#This Row],[IB Load Type]]="",AllC3_Data[[#This Row],[Reusable Load Type]]=""),"Empty", HLOOKUP("*",AllC3_Data[[#This Row],[OB Load Type]:[Workflow]],1,FALSE))</f>
        <v>Empty</v>
      </c>
      <c r="S6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1" spans="1:21" x14ac:dyDescent="0.25">
      <c r="A691" s="567" t="s">
        <v>10198</v>
      </c>
      <c r="B691" s="568"/>
      <c r="C691" s="568"/>
      <c r="D691" s="569"/>
      <c r="E691" s="569" t="s">
        <v>8461</v>
      </c>
      <c r="F691" s="569">
        <v>3</v>
      </c>
      <c r="G691" s="568" t="s">
        <v>8405</v>
      </c>
      <c r="H691" s="568"/>
      <c r="I691" s="570" t="s">
        <v>10199</v>
      </c>
      <c r="J691" s="568" t="s">
        <v>8202</v>
      </c>
      <c r="K691" s="571" t="s">
        <v>8401</v>
      </c>
      <c r="L691" s="568" t="s">
        <v>5999</v>
      </c>
      <c r="M691" s="572"/>
      <c r="N691" s="570" t="s">
        <v>8409</v>
      </c>
      <c r="O691" s="303" t="str">
        <f>IF(AllC3_Data[[#This Row],[Door/Yard Number]]=3,"Yard","Door")</f>
        <v>Yard</v>
      </c>
      <c r="P691" s="33">
        <f t="shared" si="20"/>
        <v>171.68333333346527</v>
      </c>
      <c r="Q691" s="3" t="str">
        <f t="shared" si="21"/>
        <v>02/04/2022 10:19 AM</v>
      </c>
      <c r="R691" s="573" t="str">
        <f>IF(AND(AllC3_Data[[#This Row],[Workflow]]="Vendor Trailer",AllC3_Data[[#This Row],[OB Load Type]]="",AllC3_Data[[#This Row],[IB Load Type]]="",AllC3_Data[[#This Row],[Reusable Load Type]]=""),"Empty", HLOOKUP("*",AllC3_Data[[#This Row],[OB Load Type]:[Workflow]],1,FALSE))</f>
        <v>Empty</v>
      </c>
      <c r="S6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2" spans="1:21" x14ac:dyDescent="0.25">
      <c r="A692" s="567" t="s">
        <v>10200</v>
      </c>
      <c r="B692" s="568"/>
      <c r="C692" s="568" t="s">
        <v>8404</v>
      </c>
      <c r="D692" s="569"/>
      <c r="E692" s="569" t="s">
        <v>897</v>
      </c>
      <c r="F692" s="569">
        <v>4</v>
      </c>
      <c r="G692" s="568" t="s">
        <v>8405</v>
      </c>
      <c r="H692" s="568" t="s">
        <v>10201</v>
      </c>
      <c r="I692" s="570" t="s">
        <v>10202</v>
      </c>
      <c r="J692" s="568" t="s">
        <v>8202</v>
      </c>
      <c r="K692" s="571" t="s">
        <v>8401</v>
      </c>
      <c r="L692" s="568" t="s">
        <v>1661</v>
      </c>
      <c r="M692" s="572" t="s">
        <v>10203</v>
      </c>
      <c r="N692" s="570" t="s">
        <v>8409</v>
      </c>
      <c r="O692" s="303" t="str">
        <f>IF(AllC3_Data[[#This Row],[Door/Yard Number]]=3,"Yard","Door")</f>
        <v>Door</v>
      </c>
      <c r="P692" s="33">
        <f t="shared" si="20"/>
        <v>50.866666666755918</v>
      </c>
      <c r="Q692" s="3" t="str">
        <f t="shared" si="21"/>
        <v>02/09/2022 11:08 AM</v>
      </c>
      <c r="R692" s="573" t="str">
        <f>IF(AND(AllC3_Data[[#This Row],[Workflow]]="Vendor Trailer",AllC3_Data[[#This Row],[OB Load Type]]="",AllC3_Data[[#This Row],[IB Load Type]]="",AllC3_Data[[#This Row],[Reusable Load Type]]=""),"Empty", HLOOKUP("*",AllC3_Data[[#This Row],[OB Load Type]:[Workflow]],1,FALSE))</f>
        <v>A Live Delivery</v>
      </c>
      <c r="S6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3" spans="1:21" x14ac:dyDescent="0.25">
      <c r="A693" s="567" t="s">
        <v>10204</v>
      </c>
      <c r="B693" s="568"/>
      <c r="C693" s="568"/>
      <c r="D693" s="569" t="s">
        <v>43</v>
      </c>
      <c r="E693" s="569" t="s">
        <v>882</v>
      </c>
      <c r="F693" s="569">
        <v>3</v>
      </c>
      <c r="G693" s="568" t="s">
        <v>1179</v>
      </c>
      <c r="H693" s="568"/>
      <c r="I693" s="570" t="s">
        <v>10205</v>
      </c>
      <c r="J693" s="568" t="s">
        <v>8210</v>
      </c>
      <c r="K693" s="571" t="s">
        <v>8401</v>
      </c>
      <c r="L693" s="568" t="s">
        <v>10018</v>
      </c>
      <c r="M693" s="572" t="s">
        <v>10206</v>
      </c>
      <c r="N693" s="570" t="s">
        <v>8409</v>
      </c>
      <c r="O693" s="303" t="str">
        <f>IF(AllC3_Data[[#This Row],[Door/Yard Number]]=3,"Yard","Door")</f>
        <v>Yard</v>
      </c>
      <c r="P693" s="33">
        <f t="shared" si="20"/>
        <v>171.35000000009313</v>
      </c>
      <c r="Q693" s="3" t="str">
        <f t="shared" si="21"/>
        <v>02/04/2022 10:39 AM</v>
      </c>
      <c r="R693" s="573" t="str">
        <f>IF(AND(AllC3_Data[[#This Row],[Workflow]]="Vendor Trailer",AllC3_Data[[#This Row],[OB Load Type]]="",AllC3_Data[[#This Row],[IB Load Type]]="",AllC3_Data[[#This Row],[Reusable Load Type]]=""),"Empty", HLOOKUP("*",AllC3_Data[[#This Row],[OB Load Type]:[Workflow]],1,FALSE))</f>
        <v>B635</v>
      </c>
      <c r="S6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4" spans="1:21" x14ac:dyDescent="0.25">
      <c r="A694" s="567" t="s">
        <v>10207</v>
      </c>
      <c r="B694" s="568" t="s">
        <v>9683</v>
      </c>
      <c r="C694" s="568"/>
      <c r="D694" s="569"/>
      <c r="E694" s="569" t="s">
        <v>1659</v>
      </c>
      <c r="F694" s="569">
        <v>3</v>
      </c>
      <c r="G694" s="568" t="s">
        <v>10027</v>
      </c>
      <c r="H694" s="568"/>
      <c r="I694" s="570" t="s">
        <v>10208</v>
      </c>
      <c r="J694" s="568" t="s">
        <v>8202</v>
      </c>
      <c r="K694" s="571" t="s">
        <v>8401</v>
      </c>
      <c r="L694" s="568" t="s">
        <v>6001</v>
      </c>
      <c r="M694" s="572"/>
      <c r="N694" s="570" t="s">
        <v>8409</v>
      </c>
      <c r="O694" s="303" t="str">
        <f>IF(AllC3_Data[[#This Row],[Door/Yard Number]]=3,"Yard","Door")</f>
        <v>Yard</v>
      </c>
      <c r="P694" s="33">
        <f t="shared" si="20"/>
        <v>171.08333333343035</v>
      </c>
      <c r="Q694" s="3" t="str">
        <f t="shared" si="21"/>
        <v>02/04/2022 10:55 AM</v>
      </c>
      <c r="R694" s="573" t="str">
        <f>IF(AND(AllC3_Data[[#This Row],[Workflow]]="Vendor Trailer",AllC3_Data[[#This Row],[OB Load Type]]="",AllC3_Data[[#This Row],[IB Load Type]]="",AllC3_Data[[#This Row],[Reusable Load Type]]=""),"Empty", HLOOKUP("*",AllC3_Data[[#This Row],[OB Load Type]:[Workflow]],1,FALSE))</f>
        <v>F&amp;E</v>
      </c>
      <c r="S6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6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6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5" spans="1:21" x14ac:dyDescent="0.25">
      <c r="A695" s="567" t="s">
        <v>10209</v>
      </c>
      <c r="B695" s="568"/>
      <c r="C695" s="568"/>
      <c r="D695" s="569" t="s">
        <v>43</v>
      </c>
      <c r="E695" s="569" t="s">
        <v>882</v>
      </c>
      <c r="F695" s="569">
        <v>3</v>
      </c>
      <c r="G695" s="568" t="s">
        <v>1179</v>
      </c>
      <c r="H695" s="568" t="s">
        <v>10210</v>
      </c>
      <c r="I695" s="570" t="s">
        <v>10211</v>
      </c>
      <c r="J695" s="568" t="s">
        <v>8210</v>
      </c>
      <c r="K695" s="571" t="s">
        <v>8401</v>
      </c>
      <c r="L695" s="568" t="s">
        <v>10018</v>
      </c>
      <c r="M695" s="572" t="s">
        <v>10212</v>
      </c>
      <c r="N695" s="570" t="s">
        <v>8409</v>
      </c>
      <c r="O695" s="303" t="str">
        <f>IF(AllC3_Data[[#This Row],[Door/Yard Number]]=3,"Yard","Door")</f>
        <v>Yard</v>
      </c>
      <c r="P695" s="33">
        <f t="shared" si="20"/>
        <v>170.46666666667443</v>
      </c>
      <c r="Q695" s="3" t="str">
        <f t="shared" si="21"/>
        <v>02/04/2022 11:32 AM</v>
      </c>
      <c r="R695" s="573" t="str">
        <f>IF(AND(AllC3_Data[[#This Row],[Workflow]]="Vendor Trailer",AllC3_Data[[#This Row],[OB Load Type]]="",AllC3_Data[[#This Row],[IB Load Type]]="",AllC3_Data[[#This Row],[Reusable Load Type]]=""),"Empty", HLOOKUP("*",AllC3_Data[[#This Row],[OB Load Type]:[Workflow]],1,FALSE))</f>
        <v>B635</v>
      </c>
      <c r="S6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6" spans="1:21" x14ac:dyDescent="0.25">
      <c r="A696" s="567" t="s">
        <v>10213</v>
      </c>
      <c r="B696" s="568"/>
      <c r="C696" s="568"/>
      <c r="D696" s="569"/>
      <c r="E696" s="569" t="s">
        <v>8461</v>
      </c>
      <c r="F696" s="569">
        <v>3</v>
      </c>
      <c r="G696" s="568" t="s">
        <v>9116</v>
      </c>
      <c r="H696" s="568"/>
      <c r="I696" s="570" t="s">
        <v>10214</v>
      </c>
      <c r="J696" s="568" t="s">
        <v>8202</v>
      </c>
      <c r="K696" s="571" t="s">
        <v>8401</v>
      </c>
      <c r="L696" s="568" t="s">
        <v>5999</v>
      </c>
      <c r="M696" s="572" t="s">
        <v>10215</v>
      </c>
      <c r="N696" s="570" t="s">
        <v>8409</v>
      </c>
      <c r="O696" s="303" t="str">
        <f>IF(AllC3_Data[[#This Row],[Door/Yard Number]]=3,"Yard","Door")</f>
        <v>Yard</v>
      </c>
      <c r="P696" s="33">
        <f t="shared" si="20"/>
        <v>169.38333333347691</v>
      </c>
      <c r="Q696" s="3" t="str">
        <f t="shared" si="21"/>
        <v>02/04/2022 12:37 PM</v>
      </c>
      <c r="R696" s="573" t="str">
        <f>IF(AND(AllC3_Data[[#This Row],[Workflow]]="Vendor Trailer",AllC3_Data[[#This Row],[OB Load Type]]="",AllC3_Data[[#This Row],[IB Load Type]]="",AllC3_Data[[#This Row],[Reusable Load Type]]=""),"Empty", HLOOKUP("*",AllC3_Data[[#This Row],[OB Load Type]:[Workflow]],1,FALSE))</f>
        <v>Empty</v>
      </c>
      <c r="S6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6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6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7" spans="1:21" x14ac:dyDescent="0.25">
      <c r="A697" s="567" t="s">
        <v>10216</v>
      </c>
      <c r="B697" s="568"/>
      <c r="C697" s="568"/>
      <c r="D697" s="569" t="s">
        <v>43</v>
      </c>
      <c r="E697" s="569" t="s">
        <v>882</v>
      </c>
      <c r="F697" s="569">
        <v>3</v>
      </c>
      <c r="G697" s="568" t="s">
        <v>1179</v>
      </c>
      <c r="H697" s="568"/>
      <c r="I697" s="570" t="s">
        <v>10217</v>
      </c>
      <c r="J697" s="568" t="s">
        <v>8210</v>
      </c>
      <c r="K697" s="571" t="s">
        <v>8401</v>
      </c>
      <c r="L697" s="568" t="s">
        <v>9672</v>
      </c>
      <c r="M697" s="572" t="s">
        <v>10218</v>
      </c>
      <c r="N697" s="570" t="s">
        <v>8409</v>
      </c>
      <c r="O697" s="303" t="str">
        <f>IF(AllC3_Data[[#This Row],[Door/Yard Number]]=3,"Yard","Door")</f>
        <v>Yard</v>
      </c>
      <c r="P697" s="33">
        <f t="shared" si="20"/>
        <v>163.90000000008149</v>
      </c>
      <c r="Q697" s="3" t="str">
        <f t="shared" si="21"/>
        <v>02/04/2022 06:06 PM</v>
      </c>
      <c r="R697" s="573" t="str">
        <f>IF(AND(AllC3_Data[[#This Row],[Workflow]]="Vendor Trailer",AllC3_Data[[#This Row],[OB Load Type]]="",AllC3_Data[[#This Row],[IB Load Type]]="",AllC3_Data[[#This Row],[Reusable Load Type]]=""),"Empty", HLOOKUP("*",AllC3_Data[[#This Row],[OB Load Type]:[Workflow]],1,FALSE))</f>
        <v>B635</v>
      </c>
      <c r="S6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8" spans="1:21" x14ac:dyDescent="0.25">
      <c r="A698" s="567" t="s">
        <v>10219</v>
      </c>
      <c r="B698" s="568"/>
      <c r="C698" s="568"/>
      <c r="D698" s="569" t="s">
        <v>43</v>
      </c>
      <c r="E698" s="569" t="s">
        <v>882</v>
      </c>
      <c r="F698" s="569">
        <v>3</v>
      </c>
      <c r="G698" s="568" t="s">
        <v>1179</v>
      </c>
      <c r="H698" s="568" t="s">
        <v>10220</v>
      </c>
      <c r="I698" s="570" t="s">
        <v>10221</v>
      </c>
      <c r="J698" s="568" t="s">
        <v>8210</v>
      </c>
      <c r="K698" s="571" t="s">
        <v>8401</v>
      </c>
      <c r="L698" s="568" t="s">
        <v>9754</v>
      </c>
      <c r="M698" s="572" t="s">
        <v>10222</v>
      </c>
      <c r="N698" s="570" t="s">
        <v>8409</v>
      </c>
      <c r="O698" s="303" t="str">
        <f>IF(AllC3_Data[[#This Row],[Door/Yard Number]]=3,"Yard","Door")</f>
        <v>Yard</v>
      </c>
      <c r="P698" s="33">
        <f t="shared" si="20"/>
        <v>158.71666666679084</v>
      </c>
      <c r="Q698" s="3" t="str">
        <f t="shared" si="21"/>
        <v>02/04/2022 11:17 PM</v>
      </c>
      <c r="R698" s="573" t="str">
        <f>IF(AND(AllC3_Data[[#This Row],[Workflow]]="Vendor Trailer",AllC3_Data[[#This Row],[OB Load Type]]="",AllC3_Data[[#This Row],[IB Load Type]]="",AllC3_Data[[#This Row],[Reusable Load Type]]=""),"Empty", HLOOKUP("*",AllC3_Data[[#This Row],[OB Load Type]:[Workflow]],1,FALSE))</f>
        <v>B635</v>
      </c>
      <c r="S6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6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699" spans="1:21" x14ac:dyDescent="0.25">
      <c r="A699" s="567" t="s">
        <v>10223</v>
      </c>
      <c r="B699" s="568"/>
      <c r="C699" s="568"/>
      <c r="D699" s="569" t="s">
        <v>553</v>
      </c>
      <c r="E699" s="569" t="s">
        <v>8430</v>
      </c>
      <c r="F699" s="569">
        <v>1</v>
      </c>
      <c r="G699" s="568" t="s">
        <v>1179</v>
      </c>
      <c r="H699" s="568"/>
      <c r="I699" s="570" t="s">
        <v>10224</v>
      </c>
      <c r="J699" s="568" t="s">
        <v>647</v>
      </c>
      <c r="K699" s="571" t="s">
        <v>8401</v>
      </c>
      <c r="L699" s="568" t="s">
        <v>10225</v>
      </c>
      <c r="M699" s="572" t="s">
        <v>10226</v>
      </c>
      <c r="N699" s="570" t="s">
        <v>8409</v>
      </c>
      <c r="O699" s="303" t="str">
        <f>IF(AllC3_Data[[#This Row],[Door/Yard Number]]=3,"Yard","Door")</f>
        <v>Door</v>
      </c>
      <c r="P699" s="33">
        <f t="shared" si="20"/>
        <v>3447.6666666667443</v>
      </c>
      <c r="Q699" s="3" t="str">
        <f t="shared" si="21"/>
        <v>09/20/2021 10:20 PM</v>
      </c>
      <c r="R699" s="573" t="str">
        <f>IF(AND(AllC3_Data[[#This Row],[Workflow]]="Vendor Trailer",AllC3_Data[[#This Row],[OB Load Type]]="",AllC3_Data[[#This Row],[IB Load Type]]="",AllC3_Data[[#This Row],[Reusable Load Type]]=""),"Empty", HLOOKUP("*",AllC3_Data[[#This Row],[OB Load Type]:[Workflow]],1,FALSE))</f>
        <v>PPDCQS</v>
      </c>
      <c r="S6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6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6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0" spans="1:21" x14ac:dyDescent="0.25">
      <c r="A700" s="567" t="s">
        <v>10227</v>
      </c>
      <c r="B700" s="568"/>
      <c r="C700" s="568"/>
      <c r="D700" s="569"/>
      <c r="E700" s="569" t="s">
        <v>1562</v>
      </c>
      <c r="F700" s="569">
        <v>3</v>
      </c>
      <c r="G700" s="568" t="s">
        <v>1179</v>
      </c>
      <c r="H700" s="568"/>
      <c r="I700" s="570" t="s">
        <v>10228</v>
      </c>
      <c r="J700" s="568" t="s">
        <v>8210</v>
      </c>
      <c r="K700" s="571" t="s">
        <v>8401</v>
      </c>
      <c r="L700" s="568" t="s">
        <v>6001</v>
      </c>
      <c r="M700" s="572"/>
      <c r="N700" s="570" t="s">
        <v>8409</v>
      </c>
      <c r="O700" s="303" t="str">
        <f>IF(AllC3_Data[[#This Row],[Door/Yard Number]]=3,"Yard","Door")</f>
        <v>Yard</v>
      </c>
      <c r="P700" s="33">
        <f t="shared" si="20"/>
        <v>145.40000000002328</v>
      </c>
      <c r="Q700" s="3" t="str">
        <f t="shared" si="21"/>
        <v>02/05/2022 12:36 PM</v>
      </c>
      <c r="R700" s="573" t="str">
        <f>IF(AND(AllC3_Data[[#This Row],[Workflow]]="Vendor Trailer",AllC3_Data[[#This Row],[OB Load Type]]="",AllC3_Data[[#This Row],[IB Load Type]]="",AllC3_Data[[#This Row],[Reusable Load Type]]=""),"Empty", HLOOKUP("*",AllC3_Data[[#This Row],[OB Load Type]:[Workflow]],1,FALSE))</f>
        <v>Unknown</v>
      </c>
      <c r="S70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01" spans="1:21" x14ac:dyDescent="0.25">
      <c r="A701" s="567" t="s">
        <v>10229</v>
      </c>
      <c r="B701" s="568"/>
      <c r="C701" s="568"/>
      <c r="D701" s="569" t="s">
        <v>553</v>
      </c>
      <c r="E701" s="569" t="s">
        <v>8430</v>
      </c>
      <c r="F701" s="569">
        <v>1</v>
      </c>
      <c r="G701" s="568" t="s">
        <v>1179</v>
      </c>
      <c r="H701" s="568"/>
      <c r="I701" s="570" t="s">
        <v>10230</v>
      </c>
      <c r="J701" s="568" t="s">
        <v>647</v>
      </c>
      <c r="K701" s="571" t="s">
        <v>8401</v>
      </c>
      <c r="L701" s="568" t="s">
        <v>10231</v>
      </c>
      <c r="M701" s="572"/>
      <c r="N701" s="570" t="s">
        <v>8409</v>
      </c>
      <c r="O701" s="303" t="str">
        <f>IF(AllC3_Data[[#This Row],[Door/Yard Number]]=3,"Yard","Door")</f>
        <v>Door</v>
      </c>
      <c r="P701" s="33">
        <f t="shared" si="20"/>
        <v>144.76666666672099</v>
      </c>
      <c r="Q701" s="3" t="str">
        <f t="shared" si="21"/>
        <v>02/05/2022 01:14 PM</v>
      </c>
      <c r="R701" s="573" t="str">
        <f>IF(AND(AllC3_Data[[#This Row],[Workflow]]="Vendor Trailer",AllC3_Data[[#This Row],[OB Load Type]]="",AllC3_Data[[#This Row],[IB Load Type]]="",AllC3_Data[[#This Row],[Reusable Load Type]]=""),"Empty", HLOOKUP("*",AllC3_Data[[#This Row],[OB Load Type]:[Workflow]],1,FALSE))</f>
        <v>PPDCQS</v>
      </c>
      <c r="S7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7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2" spans="1:21" x14ac:dyDescent="0.25">
      <c r="A702" s="567" t="s">
        <v>9115</v>
      </c>
      <c r="B702" s="568"/>
      <c r="C702" s="568"/>
      <c r="D702" s="569"/>
      <c r="E702" s="569" t="s">
        <v>8461</v>
      </c>
      <c r="F702" s="569">
        <v>3</v>
      </c>
      <c r="G702" s="568" t="s">
        <v>8936</v>
      </c>
      <c r="H702" s="568"/>
      <c r="I702" s="570" t="s">
        <v>10232</v>
      </c>
      <c r="J702" s="568" t="s">
        <v>8202</v>
      </c>
      <c r="K702" s="571" t="s">
        <v>8401</v>
      </c>
      <c r="L702" s="568" t="s">
        <v>9678</v>
      </c>
      <c r="M702" s="572"/>
      <c r="N702" s="570" t="s">
        <v>8409</v>
      </c>
      <c r="O702" s="303" t="str">
        <f>IF(AllC3_Data[[#This Row],[Door/Yard Number]]=3,"Yard","Door")</f>
        <v>Yard</v>
      </c>
      <c r="P702" s="33">
        <f t="shared" si="20"/>
        <v>142.85000000009313</v>
      </c>
      <c r="Q702" s="3" t="str">
        <f t="shared" si="21"/>
        <v>02/05/2022 03:09 PM</v>
      </c>
      <c r="R702" s="573" t="str">
        <f>IF(AND(AllC3_Data[[#This Row],[Workflow]]="Vendor Trailer",AllC3_Data[[#This Row],[OB Load Type]]="",AllC3_Data[[#This Row],[IB Load Type]]="",AllC3_Data[[#This Row],[Reusable Load Type]]=""),"Empty", HLOOKUP("*",AllC3_Data[[#This Row],[OB Load Type]:[Workflow]],1,FALSE))</f>
        <v>Empty</v>
      </c>
      <c r="S7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3" spans="1:21" x14ac:dyDescent="0.25">
      <c r="A703" s="567" t="s">
        <v>10233</v>
      </c>
      <c r="B703" s="568"/>
      <c r="C703" s="568"/>
      <c r="D703" s="569" t="s">
        <v>312</v>
      </c>
      <c r="E703" s="569" t="s">
        <v>882</v>
      </c>
      <c r="F703" s="569">
        <v>1</v>
      </c>
      <c r="G703" s="568" t="s">
        <v>1179</v>
      </c>
      <c r="H703" s="568"/>
      <c r="I703" s="570" t="s">
        <v>10234</v>
      </c>
      <c r="J703" s="568" t="s">
        <v>8205</v>
      </c>
      <c r="K703" s="571" t="s">
        <v>8401</v>
      </c>
      <c r="L703" s="568" t="s">
        <v>10235</v>
      </c>
      <c r="M703" s="572" t="s">
        <v>10236</v>
      </c>
      <c r="N703" s="570" t="s">
        <v>8409</v>
      </c>
      <c r="O703" s="303" t="str">
        <f>IF(AllC3_Data[[#This Row],[Door/Yard Number]]=3,"Yard","Door")</f>
        <v>Door</v>
      </c>
      <c r="P703" s="33">
        <f t="shared" si="20"/>
        <v>122.66666666680248</v>
      </c>
      <c r="Q703" s="3" t="str">
        <f t="shared" si="21"/>
        <v>02/06/2022 11:20 AM</v>
      </c>
      <c r="R703" s="573" t="str">
        <f>IF(AND(AllC3_Data[[#This Row],[Workflow]]="Vendor Trailer",AllC3_Data[[#This Row],[OB Load Type]]="",AllC3_Data[[#This Row],[IB Load Type]]="",AllC3_Data[[#This Row],[Reusable Load Type]]=""),"Empty", HLOOKUP("*",AllC3_Data[[#This Row],[OB Load Type]:[Workflow]],1,FALSE))</f>
        <v>TICP</v>
      </c>
      <c r="S7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7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4" spans="1:21" x14ac:dyDescent="0.25">
      <c r="A704" s="567" t="s">
        <v>10237</v>
      </c>
      <c r="B704" s="568"/>
      <c r="C704" s="568" t="s">
        <v>9695</v>
      </c>
      <c r="D704" s="569"/>
      <c r="E704" s="569" t="s">
        <v>8397</v>
      </c>
      <c r="F704" s="569">
        <v>3</v>
      </c>
      <c r="G704" s="568" t="s">
        <v>1179</v>
      </c>
      <c r="H704" s="568" t="s">
        <v>1400</v>
      </c>
      <c r="I704" s="570" t="s">
        <v>10238</v>
      </c>
      <c r="J704" s="568" t="s">
        <v>8207</v>
      </c>
      <c r="K704" s="571" t="s">
        <v>8401</v>
      </c>
      <c r="L704" s="568" t="s">
        <v>6001</v>
      </c>
      <c r="M704" s="572" t="s">
        <v>10238</v>
      </c>
      <c r="N704" s="570" t="s">
        <v>8409</v>
      </c>
      <c r="O704" s="303" t="str">
        <f>IF(AllC3_Data[[#This Row],[Door/Yard Number]]=3,"Yard","Door")</f>
        <v>Yard</v>
      </c>
      <c r="P704" s="33">
        <f t="shared" si="20"/>
        <v>121.30000000004657</v>
      </c>
      <c r="Q704" s="3" t="str">
        <f t="shared" si="21"/>
        <v>02/06/2022 12:42 PM</v>
      </c>
      <c r="R704" s="573" t="str">
        <f>IF(AND(AllC3_Data[[#This Row],[Workflow]]="Vendor Trailer",AllC3_Data[[#This Row],[OB Load Type]]="",AllC3_Data[[#This Row],[IB Load Type]]="",AllC3_Data[[#This Row],[Reusable Load Type]]=""),"Empty", HLOOKUP("*",AllC3_Data[[#This Row],[OB Load Type]:[Workflow]],1,FALSE))</f>
        <v>PA PUBLIC AFFAIRS</v>
      </c>
      <c r="S70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05" spans="1:21" x14ac:dyDescent="0.25">
      <c r="A705" s="567" t="s">
        <v>10239</v>
      </c>
      <c r="B705" s="568"/>
      <c r="C705" s="568"/>
      <c r="D705" s="569" t="s">
        <v>239</v>
      </c>
      <c r="E705" s="569" t="s">
        <v>8430</v>
      </c>
      <c r="F705" s="569">
        <v>3</v>
      </c>
      <c r="G705" s="568" t="s">
        <v>1179</v>
      </c>
      <c r="H705" s="568"/>
      <c r="I705" s="570" t="s">
        <v>10240</v>
      </c>
      <c r="J705" s="568" t="s">
        <v>8210</v>
      </c>
      <c r="K705" s="571" t="s">
        <v>8401</v>
      </c>
      <c r="L705" s="568" t="s">
        <v>9754</v>
      </c>
      <c r="M705" s="572" t="s">
        <v>10240</v>
      </c>
      <c r="N705" s="570" t="s">
        <v>8409</v>
      </c>
      <c r="O705" s="303" t="str">
        <f>IF(AllC3_Data[[#This Row],[Door/Yard Number]]=3,"Yard","Door")</f>
        <v>Yard</v>
      </c>
      <c r="P705" s="33">
        <f t="shared" si="20"/>
        <v>108.63333333347691</v>
      </c>
      <c r="Q705" s="3" t="str">
        <f t="shared" si="21"/>
        <v>02/07/2022 01:22 AM</v>
      </c>
      <c r="R705" s="573" t="str">
        <f>IF(AND(AllC3_Data[[#This Row],[Workflow]]="Vendor Trailer",AllC3_Data[[#This Row],[OB Load Type]]="",AllC3_Data[[#This Row],[IB Load Type]]="",AllC3_Data[[#This Row],[Reusable Load Type]]=""),"Empty", HLOOKUP("*",AllC3_Data[[#This Row],[OB Load Type]:[Workflow]],1,FALSE))</f>
        <v>RRPC</v>
      </c>
      <c r="S7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6" spans="1:21" x14ac:dyDescent="0.25">
      <c r="A706" s="567" t="s">
        <v>10241</v>
      </c>
      <c r="B706" s="568"/>
      <c r="C706" s="568"/>
      <c r="D706" s="569"/>
      <c r="E706" s="569" t="s">
        <v>8461</v>
      </c>
      <c r="F706" s="569">
        <v>3</v>
      </c>
      <c r="G706" s="568" t="s">
        <v>9116</v>
      </c>
      <c r="H706" s="568"/>
      <c r="I706" s="570" t="s">
        <v>10242</v>
      </c>
      <c r="J706" s="568" t="s">
        <v>8202</v>
      </c>
      <c r="K706" s="571" t="s">
        <v>8401</v>
      </c>
      <c r="L706" s="568" t="s">
        <v>6001</v>
      </c>
      <c r="M706" s="572" t="s">
        <v>10243</v>
      </c>
      <c r="N706" s="570" t="s">
        <v>8409</v>
      </c>
      <c r="O706" s="303" t="str">
        <f>IF(AllC3_Data[[#This Row],[Door/Yard Number]]=3,"Yard","Door")</f>
        <v>Yard</v>
      </c>
      <c r="P706" s="33">
        <f t="shared" si="20"/>
        <v>105.01666666672099</v>
      </c>
      <c r="Q706" s="3" t="str">
        <f t="shared" si="21"/>
        <v>02/07/2022 04:59 AM</v>
      </c>
      <c r="R706" s="573" t="str">
        <f>IF(AND(AllC3_Data[[#This Row],[Workflow]]="Vendor Trailer",AllC3_Data[[#This Row],[OB Load Type]]="",AllC3_Data[[#This Row],[IB Load Type]]="",AllC3_Data[[#This Row],[Reusable Load Type]]=""),"Empty", HLOOKUP("*",AllC3_Data[[#This Row],[OB Load Type]:[Workflow]],1,FALSE))</f>
        <v>Empty</v>
      </c>
      <c r="S7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7" spans="1:21" x14ac:dyDescent="0.25">
      <c r="A707" s="567" t="s">
        <v>10244</v>
      </c>
      <c r="B707" s="568"/>
      <c r="C707" s="568"/>
      <c r="D707" s="569" t="s">
        <v>496</v>
      </c>
      <c r="E707" s="569" t="s">
        <v>1660</v>
      </c>
      <c r="F707" s="569">
        <v>3</v>
      </c>
      <c r="G707" s="568" t="s">
        <v>1568</v>
      </c>
      <c r="H707" s="568"/>
      <c r="I707" s="570" t="s">
        <v>10245</v>
      </c>
      <c r="J707" s="568" t="s">
        <v>8212</v>
      </c>
      <c r="K707" s="571" t="s">
        <v>8401</v>
      </c>
      <c r="L707" s="568" t="s">
        <v>9766</v>
      </c>
      <c r="M707" s="572" t="s">
        <v>10245</v>
      </c>
      <c r="N707" s="570" t="s">
        <v>8409</v>
      </c>
      <c r="O707" s="303" t="str">
        <f>IF(AllC3_Data[[#This Row],[Door/Yard Number]]=3,"Yard","Door")</f>
        <v>Yard</v>
      </c>
      <c r="P707" s="33">
        <f t="shared" si="20"/>
        <v>103.20000000006985</v>
      </c>
      <c r="Q707" s="3" t="str">
        <f t="shared" si="21"/>
        <v>02/07/2022 06:48 AM</v>
      </c>
      <c r="R707" s="573" t="str">
        <f>IF(AND(AllC3_Data[[#This Row],[Workflow]]="Vendor Trailer",AllC3_Data[[#This Row],[OB Load Type]]="",AllC3_Data[[#This Row],[IB Load Type]]="",AllC3_Data[[#This Row],[Reusable Load Type]]=""),"Empty", HLOOKUP("*",AllC3_Data[[#This Row],[OB Load Type]:[Workflow]],1,FALSE))</f>
        <v>RSAL</v>
      </c>
      <c r="S7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8" spans="1:21" x14ac:dyDescent="0.25">
      <c r="A708" s="567" t="s">
        <v>10246</v>
      </c>
      <c r="B708" s="568"/>
      <c r="C708" s="568"/>
      <c r="D708" s="569" t="s">
        <v>43</v>
      </c>
      <c r="E708" s="569" t="s">
        <v>882</v>
      </c>
      <c r="F708" s="569">
        <v>3</v>
      </c>
      <c r="G708" s="568" t="s">
        <v>1179</v>
      </c>
      <c r="H708" s="568" t="s">
        <v>10247</v>
      </c>
      <c r="I708" s="570" t="s">
        <v>10248</v>
      </c>
      <c r="J708" s="568" t="s">
        <v>8210</v>
      </c>
      <c r="K708" s="571" t="s">
        <v>8401</v>
      </c>
      <c r="L708" s="568" t="s">
        <v>9754</v>
      </c>
      <c r="M708" s="572" t="s">
        <v>10249</v>
      </c>
      <c r="N708" s="570" t="s">
        <v>8409</v>
      </c>
      <c r="O708" s="303" t="str">
        <f>IF(AllC3_Data[[#This Row],[Door/Yard Number]]=3,"Yard","Door")</f>
        <v>Yard</v>
      </c>
      <c r="P708" s="33">
        <f t="shared" si="20"/>
        <v>102.76666666672099</v>
      </c>
      <c r="Q708" s="3" t="str">
        <f t="shared" si="21"/>
        <v>02/07/2022 07:14 AM</v>
      </c>
      <c r="R708" s="573" t="str">
        <f>IF(AND(AllC3_Data[[#This Row],[Workflow]]="Vendor Trailer",AllC3_Data[[#This Row],[OB Load Type]]="",AllC3_Data[[#This Row],[IB Load Type]]="",AllC3_Data[[#This Row],[Reusable Load Type]]=""),"Empty", HLOOKUP("*",AllC3_Data[[#This Row],[OB Load Type]:[Workflow]],1,FALSE))</f>
        <v>B635</v>
      </c>
      <c r="S7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7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09" spans="1:21" x14ac:dyDescent="0.25">
      <c r="A709" s="567" t="s">
        <v>10250</v>
      </c>
      <c r="B709" s="568"/>
      <c r="C709" s="568"/>
      <c r="D709" s="569"/>
      <c r="E709" s="569" t="s">
        <v>8461</v>
      </c>
      <c r="F709" s="569">
        <v>3</v>
      </c>
      <c r="G709" s="568" t="s">
        <v>10027</v>
      </c>
      <c r="H709" s="568"/>
      <c r="I709" s="570" t="s">
        <v>10251</v>
      </c>
      <c r="J709" s="568" t="s">
        <v>8202</v>
      </c>
      <c r="K709" s="571" t="s">
        <v>8401</v>
      </c>
      <c r="L709" s="568" t="s">
        <v>5997</v>
      </c>
      <c r="M709" s="572"/>
      <c r="N709" s="570" t="s">
        <v>8409</v>
      </c>
      <c r="O709" s="303" t="str">
        <f>IF(AllC3_Data[[#This Row],[Door/Yard Number]]=3,"Yard","Door")</f>
        <v>Yard</v>
      </c>
      <c r="P709" s="33">
        <f t="shared" si="20"/>
        <v>101.58333333337214</v>
      </c>
      <c r="Q709" s="3" t="str">
        <f t="shared" si="21"/>
        <v>02/07/2022 08:25 AM</v>
      </c>
      <c r="R709" s="573" t="str">
        <f>IF(AND(AllC3_Data[[#This Row],[Workflow]]="Vendor Trailer",AllC3_Data[[#This Row],[OB Load Type]]="",AllC3_Data[[#This Row],[IB Load Type]]="",AllC3_Data[[#This Row],[Reusable Load Type]]=""),"Empty", HLOOKUP("*",AllC3_Data[[#This Row],[OB Load Type]:[Workflow]],1,FALSE))</f>
        <v>Empty</v>
      </c>
      <c r="S7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0" spans="1:21" x14ac:dyDescent="0.25">
      <c r="A710" s="567" t="s">
        <v>10252</v>
      </c>
      <c r="B710" s="568"/>
      <c r="C710" s="568"/>
      <c r="D710" s="569"/>
      <c r="E710" s="569" t="s">
        <v>8461</v>
      </c>
      <c r="F710" s="569">
        <v>3</v>
      </c>
      <c r="G710" s="568" t="s">
        <v>10253</v>
      </c>
      <c r="H710" s="568"/>
      <c r="I710" s="570" t="s">
        <v>9202</v>
      </c>
      <c r="J710" s="568" t="s">
        <v>8202</v>
      </c>
      <c r="K710" s="571" t="s">
        <v>8401</v>
      </c>
      <c r="L710" s="568" t="s">
        <v>6001</v>
      </c>
      <c r="M710" s="572" t="s">
        <v>10254</v>
      </c>
      <c r="N710" s="570" t="s">
        <v>8409</v>
      </c>
      <c r="O710" s="303" t="str">
        <f>IF(AllC3_Data[[#This Row],[Door/Yard Number]]=3,"Yard","Door")</f>
        <v>Yard</v>
      </c>
      <c r="P710" s="33">
        <f t="shared" si="20"/>
        <v>100.70000000012806</v>
      </c>
      <c r="Q710" s="3" t="str">
        <f t="shared" si="21"/>
        <v>02/07/2022 09:18 AM</v>
      </c>
      <c r="R710" s="573" t="str">
        <f>IF(AND(AllC3_Data[[#This Row],[Workflow]]="Vendor Trailer",AllC3_Data[[#This Row],[OB Load Type]]="",AllC3_Data[[#This Row],[IB Load Type]]="",AllC3_Data[[#This Row],[Reusable Load Type]]=""),"Empty", HLOOKUP("*",AllC3_Data[[#This Row],[OB Load Type]:[Workflow]],1,FALSE))</f>
        <v>Empty</v>
      </c>
      <c r="S7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1" spans="1:21" x14ac:dyDescent="0.25">
      <c r="A711" s="567" t="s">
        <v>10255</v>
      </c>
      <c r="B711" s="568"/>
      <c r="C711" s="568"/>
      <c r="D711" s="569"/>
      <c r="E711" s="569" t="s">
        <v>9827</v>
      </c>
      <c r="F711" s="569">
        <v>5</v>
      </c>
      <c r="G711" s="568" t="s">
        <v>10256</v>
      </c>
      <c r="H711" s="568"/>
      <c r="I711" s="570" t="s">
        <v>10257</v>
      </c>
      <c r="J711" s="568" t="s">
        <v>8202</v>
      </c>
      <c r="K711" s="571" t="s">
        <v>8401</v>
      </c>
      <c r="L711" s="568" t="s">
        <v>10258</v>
      </c>
      <c r="M711" s="572" t="s">
        <v>10259</v>
      </c>
      <c r="N711" s="570" t="s">
        <v>8409</v>
      </c>
      <c r="O711" s="303" t="str">
        <f>IF(AllC3_Data[[#This Row],[Door/Yard Number]]=3,"Yard","Door")</f>
        <v>Door</v>
      </c>
      <c r="P711" s="33">
        <f t="shared" si="20"/>
        <v>100.48333333345363</v>
      </c>
      <c r="Q711" s="3" t="str">
        <f t="shared" si="21"/>
        <v>02/07/2022 09:31 AM</v>
      </c>
      <c r="R711" s="573" t="str">
        <f>IF(AND(AllC3_Data[[#This Row],[Workflow]]="Vendor Trailer",AllC3_Data[[#This Row],[OB Load Type]]="",AllC3_Data[[#This Row],[IB Load Type]]="",AllC3_Data[[#This Row],[Reusable Load Type]]=""),"Empty", HLOOKUP("*",AllC3_Data[[#This Row],[OB Load Type]:[Workflow]],1,FALSE))</f>
        <v>Live Empty</v>
      </c>
      <c r="S7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2" spans="1:21" x14ac:dyDescent="0.25">
      <c r="A712" s="567" t="s">
        <v>10260</v>
      </c>
      <c r="B712" s="568" t="s">
        <v>129</v>
      </c>
      <c r="C712" s="568"/>
      <c r="D712" s="569"/>
      <c r="E712" s="569" t="s">
        <v>1659</v>
      </c>
      <c r="F712" s="569">
        <v>3</v>
      </c>
      <c r="G712" s="568" t="s">
        <v>1179</v>
      </c>
      <c r="H712" s="568"/>
      <c r="I712" s="570" t="s">
        <v>10261</v>
      </c>
      <c r="J712" s="568" t="s">
        <v>8210</v>
      </c>
      <c r="K712" s="571" t="s">
        <v>8401</v>
      </c>
      <c r="L712" s="568" t="s">
        <v>6001</v>
      </c>
      <c r="M712" s="572" t="s">
        <v>10262</v>
      </c>
      <c r="N712" s="570" t="s">
        <v>8409</v>
      </c>
      <c r="O712" s="303" t="str">
        <f>IF(AllC3_Data[[#This Row],[Door/Yard Number]]=3,"Yard","Door")</f>
        <v>Yard</v>
      </c>
      <c r="P712" s="33">
        <f t="shared" si="20"/>
        <v>109.71666666667443</v>
      </c>
      <c r="Q712" s="3" t="str">
        <f t="shared" si="21"/>
        <v>02/07/2022 12:17 AM</v>
      </c>
      <c r="R712" s="573" t="str">
        <f>IF(AND(AllC3_Data[[#This Row],[Workflow]]="Vendor Trailer",AllC3_Data[[#This Row],[OB Load Type]]="",AllC3_Data[[#This Row],[IB Load Type]]="",AllC3_Data[[#This Row],[Reusable Load Type]]=""),"Empty", HLOOKUP("*",AllC3_Data[[#This Row],[OB Load Type]:[Workflow]],1,FALSE))</f>
        <v>OFBD</v>
      </c>
      <c r="S7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7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3" spans="1:21" x14ac:dyDescent="0.25">
      <c r="A713" s="567" t="s">
        <v>10263</v>
      </c>
      <c r="B713" s="568" t="s">
        <v>129</v>
      </c>
      <c r="C713" s="568"/>
      <c r="D713" s="569"/>
      <c r="E713" s="569" t="s">
        <v>1659</v>
      </c>
      <c r="F713" s="569">
        <v>3</v>
      </c>
      <c r="G713" s="568" t="s">
        <v>1179</v>
      </c>
      <c r="H713" s="568"/>
      <c r="I713" s="570" t="s">
        <v>10264</v>
      </c>
      <c r="J713" s="568" t="s">
        <v>8210</v>
      </c>
      <c r="K713" s="571" t="s">
        <v>8401</v>
      </c>
      <c r="L713" s="568" t="s">
        <v>6003</v>
      </c>
      <c r="M713" s="572" t="s">
        <v>10265</v>
      </c>
      <c r="N713" s="570" t="s">
        <v>8409</v>
      </c>
      <c r="O713" s="303" t="str">
        <f>IF(AllC3_Data[[#This Row],[Door/Yard Number]]=3,"Yard","Door")</f>
        <v>Yard</v>
      </c>
      <c r="P713" s="33">
        <f t="shared" ref="P713:P776" si="22">($A$1-Q713)*24</f>
        <v>96.600000000034925</v>
      </c>
      <c r="Q713" s="3" t="str">
        <f t="shared" ref="Q713:Q776" si="23">IF(I713&gt;M713,I713,IF(I713&lt;M713,M713,IF(I713=M713,I713)))</f>
        <v>02/07/2022 01:24 PM</v>
      </c>
      <c r="R713" s="573" t="str">
        <f>IF(AND(AllC3_Data[[#This Row],[Workflow]]="Vendor Trailer",AllC3_Data[[#This Row],[OB Load Type]]="",AllC3_Data[[#This Row],[IB Load Type]]="",AllC3_Data[[#This Row],[Reusable Load Type]]=""),"Empty", HLOOKUP("*",AllC3_Data[[#This Row],[OB Load Type]:[Workflow]],1,FALSE))</f>
        <v>OFBD</v>
      </c>
      <c r="S7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7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4" spans="1:21" x14ac:dyDescent="0.25">
      <c r="A714" s="567" t="s">
        <v>10266</v>
      </c>
      <c r="B714" s="568"/>
      <c r="C714" s="568" t="s">
        <v>8404</v>
      </c>
      <c r="D714" s="569"/>
      <c r="E714" s="569" t="s">
        <v>897</v>
      </c>
      <c r="F714" s="569">
        <v>1</v>
      </c>
      <c r="G714" s="568" t="s">
        <v>8405</v>
      </c>
      <c r="H714" s="568" t="s">
        <v>10267</v>
      </c>
      <c r="I714" s="570" t="s">
        <v>9209</v>
      </c>
      <c r="J714" s="568" t="s">
        <v>8202</v>
      </c>
      <c r="K714" s="571" t="s">
        <v>8401</v>
      </c>
      <c r="L714" s="568" t="s">
        <v>10268</v>
      </c>
      <c r="M714" s="572" t="s">
        <v>10269</v>
      </c>
      <c r="N714" s="570" t="s">
        <v>8409</v>
      </c>
      <c r="O714" s="303" t="str">
        <f>IF(AllC3_Data[[#This Row],[Door/Yard Number]]=3,"Yard","Door")</f>
        <v>Door</v>
      </c>
      <c r="P714" s="33">
        <f t="shared" si="22"/>
        <v>2.2666666667209938</v>
      </c>
      <c r="Q714" s="3" t="str">
        <f t="shared" si="23"/>
        <v>02/11/2022 11:44 AM</v>
      </c>
      <c r="R714" s="573" t="str">
        <f>IF(AND(AllC3_Data[[#This Row],[Workflow]]="Vendor Trailer",AllC3_Data[[#This Row],[OB Load Type]]="",AllC3_Data[[#This Row],[IB Load Type]]="",AllC3_Data[[#This Row],[Reusable Load Type]]=""),"Empty", HLOOKUP("*",AllC3_Data[[#This Row],[OB Load Type]:[Workflow]],1,FALSE))</f>
        <v>A Live Delivery</v>
      </c>
      <c r="S7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5" spans="1:21" x14ac:dyDescent="0.25">
      <c r="A715" s="567" t="s">
        <v>10270</v>
      </c>
      <c r="B715" s="568"/>
      <c r="C715" s="568" t="s">
        <v>8404</v>
      </c>
      <c r="D715" s="569"/>
      <c r="E715" s="569" t="s">
        <v>897</v>
      </c>
      <c r="F715" s="569">
        <v>1</v>
      </c>
      <c r="G715" s="568" t="s">
        <v>9082</v>
      </c>
      <c r="H715" s="568" t="s">
        <v>10271</v>
      </c>
      <c r="I715" s="570" t="s">
        <v>10272</v>
      </c>
      <c r="J715" s="568" t="s">
        <v>8202</v>
      </c>
      <c r="K715" s="571" t="s">
        <v>8401</v>
      </c>
      <c r="L715" s="568" t="s">
        <v>10273</v>
      </c>
      <c r="M715" s="572" t="s">
        <v>9653</v>
      </c>
      <c r="N715" s="570" t="s">
        <v>8409</v>
      </c>
      <c r="O715" s="303" t="str">
        <f>IF(AllC3_Data[[#This Row],[Door/Yard Number]]=3,"Yard","Door")</f>
        <v>Door</v>
      </c>
      <c r="P715" s="33">
        <f t="shared" si="22"/>
        <v>3.1333333334187046</v>
      </c>
      <c r="Q715" s="3" t="str">
        <f t="shared" si="23"/>
        <v>02/11/2022 10:52 AM</v>
      </c>
      <c r="R715" s="573" t="str">
        <f>IF(AND(AllC3_Data[[#This Row],[Workflow]]="Vendor Trailer",AllC3_Data[[#This Row],[OB Load Type]]="",AllC3_Data[[#This Row],[IB Load Type]]="",AllC3_Data[[#This Row],[Reusable Load Type]]=""),"Empty", HLOOKUP("*",AllC3_Data[[#This Row],[OB Load Type]:[Workflow]],1,FALSE))</f>
        <v>A Live Delivery</v>
      </c>
      <c r="S71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6" spans="1:21" x14ac:dyDescent="0.25">
      <c r="A716" s="567" t="s">
        <v>10274</v>
      </c>
      <c r="B716" s="568"/>
      <c r="C716" s="568"/>
      <c r="D716" s="569" t="s">
        <v>264</v>
      </c>
      <c r="E716" s="569" t="s">
        <v>882</v>
      </c>
      <c r="F716" s="569">
        <v>1</v>
      </c>
      <c r="G716" s="568" t="s">
        <v>8498</v>
      </c>
      <c r="H716" s="568"/>
      <c r="I716" s="570" t="s">
        <v>10275</v>
      </c>
      <c r="J716" s="568" t="s">
        <v>8202</v>
      </c>
      <c r="K716" s="571" t="s">
        <v>8401</v>
      </c>
      <c r="L716" s="568" t="s">
        <v>10276</v>
      </c>
      <c r="M716" s="572" t="s">
        <v>10277</v>
      </c>
      <c r="N716" s="570" t="s">
        <v>8409</v>
      </c>
      <c r="O716" s="303" t="str">
        <f>IF(AllC3_Data[[#This Row],[Door/Yard Number]]=3,"Yard","Door")</f>
        <v>Door</v>
      </c>
      <c r="P716" s="33">
        <f t="shared" si="22"/>
        <v>93.766666666720994</v>
      </c>
      <c r="Q716" s="3" t="str">
        <f t="shared" si="23"/>
        <v>02/07/2022 04:14 PM</v>
      </c>
      <c r="R716" s="573" t="str">
        <f>IF(AND(AllC3_Data[[#This Row],[Workflow]]="Vendor Trailer",AllC3_Data[[#This Row],[OB Load Type]]="",AllC3_Data[[#This Row],[IB Load Type]]="",AllC3_Data[[#This Row],[Reusable Load Type]]=""),"Empty", HLOOKUP("*",AllC3_Data[[#This Row],[OB Load Type]:[Workflow]],1,FALSE))</f>
        <v>T202</v>
      </c>
      <c r="S7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7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7" spans="1:21" x14ac:dyDescent="0.25">
      <c r="A717" s="567" t="s">
        <v>10278</v>
      </c>
      <c r="B717" s="568"/>
      <c r="C717" s="568"/>
      <c r="D717" s="569"/>
      <c r="E717" s="569" t="s">
        <v>1657</v>
      </c>
      <c r="F717" s="569">
        <v>3</v>
      </c>
      <c r="G717" s="568" t="s">
        <v>1179</v>
      </c>
      <c r="H717" s="568"/>
      <c r="I717" s="570" t="s">
        <v>10279</v>
      </c>
      <c r="J717" s="568" t="s">
        <v>8204</v>
      </c>
      <c r="K717" s="571" t="s">
        <v>8589</v>
      </c>
      <c r="L717" s="568" t="s">
        <v>9766</v>
      </c>
      <c r="M717" s="572"/>
      <c r="N717" s="570" t="s">
        <v>8409</v>
      </c>
      <c r="O717" s="303" t="str">
        <f>IF(AllC3_Data[[#This Row],[Door/Yard Number]]=3,"Yard","Door")</f>
        <v>Yard</v>
      </c>
      <c r="P717" s="33">
        <f t="shared" si="22"/>
        <v>91.566666666709352</v>
      </c>
      <c r="Q717" s="3" t="str">
        <f t="shared" si="23"/>
        <v>02/07/2022 06:26 PM</v>
      </c>
      <c r="R717" s="573" t="str">
        <f>IF(AND(AllC3_Data[[#This Row],[Workflow]]="Vendor Trailer",AllC3_Data[[#This Row],[OB Load Type]]="",AllC3_Data[[#This Row],[IB Load Type]]="",AllC3_Data[[#This Row],[Reusable Load Type]]=""),"Empty", HLOOKUP("*",AllC3_Data[[#This Row],[OB Load Type]:[Workflow]],1,FALSE))</f>
        <v>Empty</v>
      </c>
      <c r="S7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8" spans="1:21" x14ac:dyDescent="0.25">
      <c r="A718" s="567" t="s">
        <v>10280</v>
      </c>
      <c r="B718" s="568"/>
      <c r="C718" s="568"/>
      <c r="D718" s="569" t="s">
        <v>43</v>
      </c>
      <c r="E718" s="569" t="s">
        <v>882</v>
      </c>
      <c r="F718" s="569">
        <v>3</v>
      </c>
      <c r="G718" s="568" t="s">
        <v>1179</v>
      </c>
      <c r="H718" s="568"/>
      <c r="I718" s="570" t="s">
        <v>10281</v>
      </c>
      <c r="J718" s="568" t="s">
        <v>8210</v>
      </c>
      <c r="K718" s="571" t="s">
        <v>8401</v>
      </c>
      <c r="L718" s="568" t="s">
        <v>10018</v>
      </c>
      <c r="M718" s="572" t="s">
        <v>10282</v>
      </c>
      <c r="N718" s="570" t="s">
        <v>8409</v>
      </c>
      <c r="O718" s="303" t="str">
        <f>IF(AllC3_Data[[#This Row],[Door/Yard Number]]=3,"Yard","Door")</f>
        <v>Yard</v>
      </c>
      <c r="P718" s="33">
        <f t="shared" si="22"/>
        <v>90.133333333418705</v>
      </c>
      <c r="Q718" s="3" t="str">
        <f t="shared" si="23"/>
        <v>02/07/2022 07:52 PM</v>
      </c>
      <c r="R718" s="573" t="str">
        <f>IF(AND(AllC3_Data[[#This Row],[Workflow]]="Vendor Trailer",AllC3_Data[[#This Row],[OB Load Type]]="",AllC3_Data[[#This Row],[IB Load Type]]="",AllC3_Data[[#This Row],[Reusable Load Type]]=""),"Empty", HLOOKUP("*",AllC3_Data[[#This Row],[OB Load Type]:[Workflow]],1,FALSE))</f>
        <v>B635</v>
      </c>
      <c r="S7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7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19" spans="1:21" x14ac:dyDescent="0.25">
      <c r="A719" s="567" t="s">
        <v>10283</v>
      </c>
      <c r="B719" s="568"/>
      <c r="C719" s="568"/>
      <c r="D719" s="569" t="s">
        <v>233</v>
      </c>
      <c r="E719" s="569" t="s">
        <v>8430</v>
      </c>
      <c r="F719" s="569">
        <v>1</v>
      </c>
      <c r="G719" s="568" t="s">
        <v>1179</v>
      </c>
      <c r="H719" s="568"/>
      <c r="I719" s="570" t="s">
        <v>10284</v>
      </c>
      <c r="J719" s="568" t="s">
        <v>647</v>
      </c>
      <c r="K719" s="571" t="s">
        <v>8401</v>
      </c>
      <c r="L719" s="568" t="s">
        <v>10285</v>
      </c>
      <c r="M719" s="572"/>
      <c r="N719" s="570" t="s">
        <v>8409</v>
      </c>
      <c r="O719" s="303" t="str">
        <f>IF(AllC3_Data[[#This Row],[Door/Yard Number]]=3,"Yard","Door")</f>
        <v>Door</v>
      </c>
      <c r="P719" s="33">
        <f t="shared" si="22"/>
        <v>85.450000000011642</v>
      </c>
      <c r="Q719" s="3" t="str">
        <f t="shared" si="23"/>
        <v>02/08/2022 12:33 AM</v>
      </c>
      <c r="R719" s="573" t="str">
        <f>IF(AND(AllC3_Data[[#This Row],[Workflow]]="Vendor Trailer",AllC3_Data[[#This Row],[OB Load Type]]="",AllC3_Data[[#This Row],[IB Load Type]]="",AllC3_Data[[#This Row],[Reusable Load Type]]=""),"Empty", HLOOKUP("*",AllC3_Data[[#This Row],[OB Load Type]:[Workflow]],1,FALSE))</f>
        <v>RMTW</v>
      </c>
      <c r="S7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0" spans="1:21" x14ac:dyDescent="0.25">
      <c r="A720" s="567" t="s">
        <v>10286</v>
      </c>
      <c r="B720" s="568"/>
      <c r="C720" s="568"/>
      <c r="D720" s="569" t="s">
        <v>247</v>
      </c>
      <c r="E720" s="569" t="s">
        <v>8430</v>
      </c>
      <c r="F720" s="569">
        <v>3</v>
      </c>
      <c r="G720" s="568" t="s">
        <v>1568</v>
      </c>
      <c r="H720" s="568"/>
      <c r="I720" s="570" t="s">
        <v>10287</v>
      </c>
      <c r="J720" s="568" t="s">
        <v>8209</v>
      </c>
      <c r="K720" s="571" t="s">
        <v>8401</v>
      </c>
      <c r="L720" s="568" t="s">
        <v>9805</v>
      </c>
      <c r="M720" s="572" t="s">
        <v>10287</v>
      </c>
      <c r="N720" s="570" t="s">
        <v>8409</v>
      </c>
      <c r="O720" s="303" t="str">
        <f>IF(AllC3_Data[[#This Row],[Door/Yard Number]]=3,"Yard","Door")</f>
        <v>Yard</v>
      </c>
      <c r="P720" s="33">
        <f t="shared" si="22"/>
        <v>82.866666666639503</v>
      </c>
      <c r="Q720" s="3" t="str">
        <f t="shared" si="23"/>
        <v>02/08/2022 03:08 AM</v>
      </c>
      <c r="R720" s="573" t="str">
        <f>IF(AND(AllC3_Data[[#This Row],[Workflow]]="Vendor Trailer",AllC3_Data[[#This Row],[OB Load Type]]="",AllC3_Data[[#This Row],[IB Load Type]]="",AllC3_Data[[#This Row],[Reusable Load Type]]=""),"Empty", HLOOKUP("*",AllC3_Data[[#This Row],[OB Load Type]:[Workflow]],1,FALSE))</f>
        <v>S209</v>
      </c>
      <c r="S7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1" spans="1:21" x14ac:dyDescent="0.25">
      <c r="A721" s="567" t="s">
        <v>10288</v>
      </c>
      <c r="B721" s="568"/>
      <c r="C721" s="568"/>
      <c r="D721" s="569" t="s">
        <v>8804</v>
      </c>
      <c r="E721" s="569" t="s">
        <v>8430</v>
      </c>
      <c r="F721" s="569">
        <v>3</v>
      </c>
      <c r="G721" s="568" t="s">
        <v>1179</v>
      </c>
      <c r="H721" s="568"/>
      <c r="I721" s="570" t="s">
        <v>10289</v>
      </c>
      <c r="J721" s="568" t="s">
        <v>8205</v>
      </c>
      <c r="K721" s="571" t="s">
        <v>8401</v>
      </c>
      <c r="L721" s="568" t="s">
        <v>9754</v>
      </c>
      <c r="M721" s="572" t="s">
        <v>10289</v>
      </c>
      <c r="N721" s="570" t="s">
        <v>8409</v>
      </c>
      <c r="O721" s="303" t="str">
        <f>IF(AllC3_Data[[#This Row],[Door/Yard Number]]=3,"Yard","Door")</f>
        <v>Yard</v>
      </c>
      <c r="P721" s="33">
        <f t="shared" si="22"/>
        <v>82.566666666709352</v>
      </c>
      <c r="Q721" s="3" t="str">
        <f t="shared" si="23"/>
        <v>02/08/2022 03:26 AM</v>
      </c>
      <c r="R721" s="573" t="str">
        <f>IF(AND(AllC3_Data[[#This Row],[Workflow]]="Vendor Trailer",AllC3_Data[[#This Row],[OB Load Type]]="",AllC3_Data[[#This Row],[IB Load Type]]="",AllC3_Data[[#This Row],[Reusable Load Type]]=""),"Empty", HLOOKUP("*",AllC3_Data[[#This Row],[OB Load Type]:[Workflow]],1,FALSE))</f>
        <v>BANAB</v>
      </c>
      <c r="S7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2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22" spans="1:21" x14ac:dyDescent="0.25">
      <c r="A722" s="567" t="s">
        <v>10290</v>
      </c>
      <c r="B722" s="568"/>
      <c r="C722" s="568"/>
      <c r="D722" s="569"/>
      <c r="E722" s="569" t="s">
        <v>9827</v>
      </c>
      <c r="F722" s="569">
        <v>5</v>
      </c>
      <c r="G722" s="568" t="s">
        <v>8405</v>
      </c>
      <c r="H722" s="568"/>
      <c r="I722" s="570" t="s">
        <v>10291</v>
      </c>
      <c r="J722" s="568" t="s">
        <v>8202</v>
      </c>
      <c r="K722" s="571" t="s">
        <v>8401</v>
      </c>
      <c r="L722" s="568" t="s">
        <v>10292</v>
      </c>
      <c r="M722" s="572" t="s">
        <v>10293</v>
      </c>
      <c r="N722" s="570" t="s">
        <v>8409</v>
      </c>
      <c r="O722" s="303" t="str">
        <f>IF(AllC3_Data[[#This Row],[Door/Yard Number]]=3,"Yard","Door")</f>
        <v>Door</v>
      </c>
      <c r="P722" s="33">
        <f t="shared" si="22"/>
        <v>80.766666666779201</v>
      </c>
      <c r="Q722" s="3" t="str">
        <f t="shared" si="23"/>
        <v>02/08/2022 05:14 AM</v>
      </c>
      <c r="R722" s="573" t="str">
        <f>IF(AND(AllC3_Data[[#This Row],[Workflow]]="Vendor Trailer",AllC3_Data[[#This Row],[OB Load Type]]="",AllC3_Data[[#This Row],[IB Load Type]]="",AllC3_Data[[#This Row],[Reusable Load Type]]=""),"Empty", HLOOKUP("*",AllC3_Data[[#This Row],[OB Load Type]:[Workflow]],1,FALSE))</f>
        <v>Live Empty</v>
      </c>
      <c r="S7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3" spans="1:21" x14ac:dyDescent="0.25">
      <c r="A723" s="567" t="s">
        <v>10294</v>
      </c>
      <c r="B723" s="568"/>
      <c r="C723" s="568"/>
      <c r="D723" s="569" t="s">
        <v>490</v>
      </c>
      <c r="E723" s="569" t="s">
        <v>8430</v>
      </c>
      <c r="F723" s="569">
        <v>1</v>
      </c>
      <c r="G723" s="568" t="s">
        <v>9309</v>
      </c>
      <c r="H723" s="568"/>
      <c r="I723" s="570" t="s">
        <v>10295</v>
      </c>
      <c r="J723" s="568" t="s">
        <v>8202</v>
      </c>
      <c r="K723" s="571" t="s">
        <v>8401</v>
      </c>
      <c r="L723" s="568" t="s">
        <v>10296</v>
      </c>
      <c r="M723" s="572"/>
      <c r="N723" s="570" t="s">
        <v>8409</v>
      </c>
      <c r="O723" s="303" t="str">
        <f>IF(AllC3_Data[[#This Row],[Door/Yard Number]]=3,"Yard","Door")</f>
        <v>Door</v>
      </c>
      <c r="P723" s="33">
        <f t="shared" si="22"/>
        <v>79.78333333338378</v>
      </c>
      <c r="Q723" s="3" t="str">
        <f t="shared" si="23"/>
        <v>02/08/2022 06:13 AM</v>
      </c>
      <c r="R723" s="573" t="str">
        <f>IF(AND(AllC3_Data[[#This Row],[Workflow]]="Vendor Trailer",AllC3_Data[[#This Row],[OB Load Type]]="",AllC3_Data[[#This Row],[IB Load Type]]="",AllC3_Data[[#This Row],[Reusable Load Type]]=""),"Empty", HLOOKUP("*",AllC3_Data[[#This Row],[OB Load Type]:[Workflow]],1,FALSE))</f>
        <v>RLBL</v>
      </c>
      <c r="S7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4" spans="1:21" x14ac:dyDescent="0.25">
      <c r="A724" s="567" t="s">
        <v>10297</v>
      </c>
      <c r="B724" s="568"/>
      <c r="C724" s="568"/>
      <c r="D724" s="569"/>
      <c r="E724" s="569" t="s">
        <v>9827</v>
      </c>
      <c r="F724" s="569">
        <v>5</v>
      </c>
      <c r="G724" s="568" t="s">
        <v>8405</v>
      </c>
      <c r="H724" s="568"/>
      <c r="I724" s="570" t="s">
        <v>10298</v>
      </c>
      <c r="J724" s="568" t="s">
        <v>8202</v>
      </c>
      <c r="K724" s="571" t="s">
        <v>8401</v>
      </c>
      <c r="L724" s="568" t="s">
        <v>10299</v>
      </c>
      <c r="M724" s="572" t="s">
        <v>10300</v>
      </c>
      <c r="N724" s="570" t="s">
        <v>8409</v>
      </c>
      <c r="O724" s="303" t="str">
        <f>IF(AllC3_Data[[#This Row],[Door/Yard Number]]=3,"Yard","Door")</f>
        <v>Door</v>
      </c>
      <c r="P724" s="33">
        <f t="shared" si="22"/>
        <v>78.916666666686069</v>
      </c>
      <c r="Q724" s="3" t="str">
        <f t="shared" si="23"/>
        <v>02/08/2022 07:05 AM</v>
      </c>
      <c r="R724" s="573" t="str">
        <f>IF(AND(AllC3_Data[[#This Row],[Workflow]]="Vendor Trailer",AllC3_Data[[#This Row],[OB Load Type]]="",AllC3_Data[[#This Row],[IB Load Type]]="",AllC3_Data[[#This Row],[Reusable Load Type]]=""),"Empty", HLOOKUP("*",AllC3_Data[[#This Row],[OB Load Type]:[Workflow]],1,FALSE))</f>
        <v>Live Empty</v>
      </c>
      <c r="S7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5" spans="1:21" x14ac:dyDescent="0.25">
      <c r="A725" s="567" t="s">
        <v>10301</v>
      </c>
      <c r="B725" s="568"/>
      <c r="C725" s="568"/>
      <c r="D725" s="569"/>
      <c r="E725" s="569" t="s">
        <v>1562</v>
      </c>
      <c r="F725" s="569">
        <v>3</v>
      </c>
      <c r="G725" s="568" t="s">
        <v>8405</v>
      </c>
      <c r="H725" s="568"/>
      <c r="I725" s="570" t="s">
        <v>10302</v>
      </c>
      <c r="J725" s="568" t="s">
        <v>8202</v>
      </c>
      <c r="K725" s="571" t="s">
        <v>8401</v>
      </c>
      <c r="L725" s="568" t="s">
        <v>5997</v>
      </c>
      <c r="M725" s="572"/>
      <c r="N725" s="570" t="s">
        <v>8409</v>
      </c>
      <c r="O725" s="303" t="str">
        <f>IF(AllC3_Data[[#This Row],[Door/Yard Number]]=3,"Yard","Door")</f>
        <v>Yard</v>
      </c>
      <c r="P725" s="33">
        <f t="shared" si="22"/>
        <v>77.266666666720994</v>
      </c>
      <c r="Q725" s="3" t="str">
        <f t="shared" si="23"/>
        <v>02/08/2022 08:44 AM</v>
      </c>
      <c r="R725" s="573" t="str">
        <f>IF(AND(AllC3_Data[[#This Row],[Workflow]]="Vendor Trailer",AllC3_Data[[#This Row],[OB Load Type]]="",AllC3_Data[[#This Row],[IB Load Type]]="",AllC3_Data[[#This Row],[Reusable Load Type]]=""),"Empty", HLOOKUP("*",AllC3_Data[[#This Row],[OB Load Type]:[Workflow]],1,FALSE))</f>
        <v>Unknown</v>
      </c>
      <c r="S72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6" spans="1:21" x14ac:dyDescent="0.25">
      <c r="A726" s="567" t="s">
        <v>10303</v>
      </c>
      <c r="B726" s="568"/>
      <c r="C726" s="568"/>
      <c r="D726" s="569"/>
      <c r="E726" s="569" t="s">
        <v>8461</v>
      </c>
      <c r="F726" s="569">
        <v>3</v>
      </c>
      <c r="G726" s="568" t="s">
        <v>9116</v>
      </c>
      <c r="H726" s="568"/>
      <c r="I726" s="570" t="s">
        <v>10304</v>
      </c>
      <c r="J726" s="568" t="s">
        <v>8202</v>
      </c>
      <c r="K726" s="571" t="s">
        <v>8401</v>
      </c>
      <c r="L726" s="568" t="s">
        <v>5999</v>
      </c>
      <c r="M726" s="572" t="s">
        <v>10305</v>
      </c>
      <c r="N726" s="570" t="s">
        <v>8409</v>
      </c>
      <c r="O726" s="303" t="str">
        <f>IF(AllC3_Data[[#This Row],[Door/Yard Number]]=3,"Yard","Door")</f>
        <v>Yard</v>
      </c>
      <c r="P726" s="33">
        <f t="shared" si="22"/>
        <v>76.216666666790843</v>
      </c>
      <c r="Q726" s="3" t="str">
        <f t="shared" si="23"/>
        <v>02/08/2022 09:47 AM</v>
      </c>
      <c r="R726" s="573" t="str">
        <f>IF(AND(AllC3_Data[[#This Row],[Workflow]]="Vendor Trailer",AllC3_Data[[#This Row],[OB Load Type]]="",AllC3_Data[[#This Row],[IB Load Type]]="",AllC3_Data[[#This Row],[Reusable Load Type]]=""),"Empty", HLOOKUP("*",AllC3_Data[[#This Row],[OB Load Type]:[Workflow]],1,FALSE))</f>
        <v>Empty</v>
      </c>
      <c r="S7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7" spans="1:21" x14ac:dyDescent="0.25">
      <c r="A727" s="567" t="s">
        <v>10306</v>
      </c>
      <c r="B727" s="568"/>
      <c r="C727" s="568"/>
      <c r="D727" s="569"/>
      <c r="E727" s="569" t="s">
        <v>8461</v>
      </c>
      <c r="F727" s="569">
        <v>3</v>
      </c>
      <c r="G727" s="568" t="s">
        <v>8434</v>
      </c>
      <c r="H727" s="568"/>
      <c r="I727" s="570" t="s">
        <v>10307</v>
      </c>
      <c r="J727" s="568" t="s">
        <v>8202</v>
      </c>
      <c r="K727" s="571" t="s">
        <v>8401</v>
      </c>
      <c r="L727" s="568" t="s">
        <v>5997</v>
      </c>
      <c r="M727" s="572" t="s">
        <v>9277</v>
      </c>
      <c r="N727" s="570" t="s">
        <v>8409</v>
      </c>
      <c r="O727" s="303" t="str">
        <f>IF(AllC3_Data[[#This Row],[Door/Yard Number]]=3,"Yard","Door")</f>
        <v>Yard</v>
      </c>
      <c r="P727" s="33">
        <f t="shared" si="22"/>
        <v>75.366666666639503</v>
      </c>
      <c r="Q727" s="3" t="str">
        <f t="shared" si="23"/>
        <v>02/08/2022 10:38 AM</v>
      </c>
      <c r="R727" s="573" t="str">
        <f>IF(AND(AllC3_Data[[#This Row],[Workflow]]="Vendor Trailer",AllC3_Data[[#This Row],[OB Load Type]]="",AllC3_Data[[#This Row],[IB Load Type]]="",AllC3_Data[[#This Row],[Reusable Load Type]]=""),"Empty", HLOOKUP("*",AllC3_Data[[#This Row],[OB Load Type]:[Workflow]],1,FALSE))</f>
        <v>Empty</v>
      </c>
      <c r="S7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8" spans="1:21" x14ac:dyDescent="0.25">
      <c r="A728" s="567" t="s">
        <v>10308</v>
      </c>
      <c r="B728" s="568"/>
      <c r="C728" s="568" t="s">
        <v>8404</v>
      </c>
      <c r="D728" s="569"/>
      <c r="E728" s="569" t="s">
        <v>897</v>
      </c>
      <c r="F728" s="569">
        <v>1</v>
      </c>
      <c r="G728" s="568" t="s">
        <v>10309</v>
      </c>
      <c r="H728" s="568" t="s">
        <v>10310</v>
      </c>
      <c r="I728" s="570" t="s">
        <v>10311</v>
      </c>
      <c r="J728" s="568" t="s">
        <v>8202</v>
      </c>
      <c r="K728" s="571" t="s">
        <v>8401</v>
      </c>
      <c r="L728" s="568" t="s">
        <v>10312</v>
      </c>
      <c r="M728" s="572" t="s">
        <v>10313</v>
      </c>
      <c r="N728" s="570" t="s">
        <v>8409</v>
      </c>
      <c r="O728" s="303" t="str">
        <f>IF(AllC3_Data[[#This Row],[Door/Yard Number]]=3,"Yard","Door")</f>
        <v>Door</v>
      </c>
      <c r="P728" s="33">
        <f t="shared" si="22"/>
        <v>1.8333333333721384</v>
      </c>
      <c r="Q728" s="3" t="str">
        <f t="shared" si="23"/>
        <v>02/11/2022 12:10 PM</v>
      </c>
      <c r="R728" s="573" t="str">
        <f>IF(AND(AllC3_Data[[#This Row],[Workflow]]="Vendor Trailer",AllC3_Data[[#This Row],[OB Load Type]]="",AllC3_Data[[#This Row],[IB Load Type]]="",AllC3_Data[[#This Row],[Reusable Load Type]]=""),"Empty", HLOOKUP("*",AllC3_Data[[#This Row],[OB Load Type]:[Workflow]],1,FALSE))</f>
        <v>A Live Delivery</v>
      </c>
      <c r="S7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29" spans="1:21" x14ac:dyDescent="0.25">
      <c r="A729" s="567" t="s">
        <v>10314</v>
      </c>
      <c r="B729" s="568"/>
      <c r="C729" s="568" t="s">
        <v>8404</v>
      </c>
      <c r="D729" s="569"/>
      <c r="E729" s="569" t="s">
        <v>897</v>
      </c>
      <c r="F729" s="569">
        <v>1</v>
      </c>
      <c r="G729" s="568" t="s">
        <v>8405</v>
      </c>
      <c r="H729" s="568" t="s">
        <v>10315</v>
      </c>
      <c r="I729" s="570" t="s">
        <v>10316</v>
      </c>
      <c r="J729" s="568" t="s">
        <v>8202</v>
      </c>
      <c r="K729" s="571" t="s">
        <v>8401</v>
      </c>
      <c r="L729" s="568" t="s">
        <v>10317</v>
      </c>
      <c r="M729" s="572" t="s">
        <v>10318</v>
      </c>
      <c r="N729" s="570" t="s">
        <v>8409</v>
      </c>
      <c r="O729" s="303" t="str">
        <f>IF(AllC3_Data[[#This Row],[Door/Yard Number]]=3,"Yard","Door")</f>
        <v>Door</v>
      </c>
      <c r="P729" s="33">
        <f t="shared" si="22"/>
        <v>1.8000000001047738</v>
      </c>
      <c r="Q729" s="3" t="str">
        <f t="shared" si="23"/>
        <v>02/11/2022 12:12 PM</v>
      </c>
      <c r="R729" s="573" t="str">
        <f>IF(AND(AllC3_Data[[#This Row],[Workflow]]="Vendor Trailer",AllC3_Data[[#This Row],[OB Load Type]]="",AllC3_Data[[#This Row],[IB Load Type]]="",AllC3_Data[[#This Row],[Reusable Load Type]]=""),"Empty", HLOOKUP("*",AllC3_Data[[#This Row],[OB Load Type]:[Workflow]],1,FALSE))</f>
        <v>A Live Delivery</v>
      </c>
      <c r="S72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0" spans="1:21" x14ac:dyDescent="0.25">
      <c r="A730" s="567" t="s">
        <v>10319</v>
      </c>
      <c r="B730" s="568" t="s">
        <v>129</v>
      </c>
      <c r="C730" s="568"/>
      <c r="D730" s="569"/>
      <c r="E730" s="569" t="s">
        <v>1659</v>
      </c>
      <c r="F730" s="569">
        <v>3</v>
      </c>
      <c r="G730" s="568" t="s">
        <v>1179</v>
      </c>
      <c r="H730" s="568"/>
      <c r="I730" s="570" t="s">
        <v>10320</v>
      </c>
      <c r="J730" s="568" t="s">
        <v>8205</v>
      </c>
      <c r="K730" s="571" t="s">
        <v>8401</v>
      </c>
      <c r="L730" s="568" t="s">
        <v>5997</v>
      </c>
      <c r="M730" s="572" t="s">
        <v>10109</v>
      </c>
      <c r="N730" s="570" t="s">
        <v>8409</v>
      </c>
      <c r="O730" s="303" t="str">
        <f>IF(AllC3_Data[[#This Row],[Door/Yard Number]]=3,"Yard","Door")</f>
        <v>Yard</v>
      </c>
      <c r="P730" s="33">
        <f t="shared" si="22"/>
        <v>73.450000000011642</v>
      </c>
      <c r="Q730" s="3" t="str">
        <f t="shared" si="23"/>
        <v>02/08/2022 12:33 PM</v>
      </c>
      <c r="R730" s="573" t="str">
        <f>IF(AND(AllC3_Data[[#This Row],[Workflow]]="Vendor Trailer",AllC3_Data[[#This Row],[OB Load Type]]="",AllC3_Data[[#This Row],[IB Load Type]]="",AllC3_Data[[#This Row],[Reusable Load Type]]=""),"Empty", HLOOKUP("*",AllC3_Data[[#This Row],[OB Load Type]:[Workflow]],1,FALSE))</f>
        <v>OFBD</v>
      </c>
      <c r="S7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7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1" spans="1:21" x14ac:dyDescent="0.25">
      <c r="A731" s="567" t="s">
        <v>10321</v>
      </c>
      <c r="B731" s="568"/>
      <c r="C731" s="568" t="s">
        <v>43</v>
      </c>
      <c r="D731" s="569"/>
      <c r="E731" s="569" t="s">
        <v>897</v>
      </c>
      <c r="F731" s="569">
        <v>3</v>
      </c>
      <c r="G731" s="568" t="s">
        <v>1179</v>
      </c>
      <c r="H731" s="568" t="s">
        <v>10322</v>
      </c>
      <c r="I731" s="570" t="s">
        <v>10323</v>
      </c>
      <c r="J731" s="568" t="s">
        <v>8205</v>
      </c>
      <c r="K731" s="571" t="s">
        <v>8401</v>
      </c>
      <c r="L731" s="568" t="s">
        <v>10018</v>
      </c>
      <c r="M731" s="572" t="s">
        <v>10323</v>
      </c>
      <c r="N731" s="570" t="s">
        <v>8409</v>
      </c>
      <c r="O731" s="303" t="str">
        <f>IF(AllC3_Data[[#This Row],[Door/Yard Number]]=3,"Yard","Door")</f>
        <v>Yard</v>
      </c>
      <c r="P731" s="33">
        <f t="shared" si="22"/>
        <v>73.050000000104774</v>
      </c>
      <c r="Q731" s="3" t="str">
        <f t="shared" si="23"/>
        <v>02/08/2022 12:57 PM</v>
      </c>
      <c r="R731" s="573" t="str">
        <f>IF(AND(AllC3_Data[[#This Row],[Workflow]]="Vendor Trailer",AllC3_Data[[#This Row],[OB Load Type]]="",AllC3_Data[[#This Row],[IB Load Type]]="",AllC3_Data[[#This Row],[Reusable Load Type]]=""),"Empty", HLOOKUP("*",AllC3_Data[[#This Row],[OB Load Type]:[Workflow]],1,FALSE))</f>
        <v>B635</v>
      </c>
      <c r="S7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7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2" spans="1:21" x14ac:dyDescent="0.25">
      <c r="A732" s="567" t="s">
        <v>10324</v>
      </c>
      <c r="B732" s="568"/>
      <c r="C732" s="568" t="s">
        <v>8404</v>
      </c>
      <c r="D732" s="569"/>
      <c r="E732" s="569" t="s">
        <v>897</v>
      </c>
      <c r="F732" s="569">
        <v>1</v>
      </c>
      <c r="G732" s="568" t="s">
        <v>10325</v>
      </c>
      <c r="H732" s="568" t="s">
        <v>10326</v>
      </c>
      <c r="I732" s="570" t="s">
        <v>10327</v>
      </c>
      <c r="J732" s="568" t="s">
        <v>8202</v>
      </c>
      <c r="K732" s="571" t="s">
        <v>8401</v>
      </c>
      <c r="L732" s="568" t="s">
        <v>10328</v>
      </c>
      <c r="M732" s="572" t="s">
        <v>10329</v>
      </c>
      <c r="N732" s="570" t="s">
        <v>8409</v>
      </c>
      <c r="O732" s="303" t="str">
        <f>IF(AllC3_Data[[#This Row],[Door/Yard Number]]=3,"Yard","Door")</f>
        <v>Door</v>
      </c>
      <c r="P732" s="33">
        <f t="shared" si="22"/>
        <v>3.1500000001396984</v>
      </c>
      <c r="Q732" s="3" t="str">
        <f t="shared" si="23"/>
        <v>02/11/2022 10:51 AM</v>
      </c>
      <c r="R732" s="573" t="str">
        <f>IF(AND(AllC3_Data[[#This Row],[Workflow]]="Vendor Trailer",AllC3_Data[[#This Row],[OB Load Type]]="",AllC3_Data[[#This Row],[IB Load Type]]="",AllC3_Data[[#This Row],[Reusable Load Type]]=""),"Empty", HLOOKUP("*",AllC3_Data[[#This Row],[OB Load Type]:[Workflow]],1,FALSE))</f>
        <v>A Live Delivery</v>
      </c>
      <c r="S7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3" spans="1:21" x14ac:dyDescent="0.25">
      <c r="A733" s="567" t="s">
        <v>10330</v>
      </c>
      <c r="B733" s="568"/>
      <c r="C733" s="568"/>
      <c r="D733" s="569"/>
      <c r="E733" s="569" t="s">
        <v>1657</v>
      </c>
      <c r="F733" s="569">
        <v>3</v>
      </c>
      <c r="G733" s="568" t="s">
        <v>1179</v>
      </c>
      <c r="H733" s="568"/>
      <c r="I733" s="570" t="s">
        <v>10331</v>
      </c>
      <c r="J733" s="568" t="s">
        <v>8210</v>
      </c>
      <c r="K733" s="571" t="s">
        <v>8401</v>
      </c>
      <c r="L733" s="568" t="s">
        <v>5999</v>
      </c>
      <c r="M733" s="572" t="s">
        <v>10332</v>
      </c>
      <c r="N733" s="570" t="s">
        <v>8409</v>
      </c>
      <c r="O733" s="303" t="str">
        <f>IF(AllC3_Data[[#This Row],[Door/Yard Number]]=3,"Yard","Door")</f>
        <v>Yard</v>
      </c>
      <c r="P733" s="33">
        <f t="shared" si="22"/>
        <v>72.116666666697711</v>
      </c>
      <c r="Q733" s="3" t="str">
        <f t="shared" si="23"/>
        <v>02/08/2022 01:53 PM</v>
      </c>
      <c r="R733" s="573" t="str">
        <f>IF(AND(AllC3_Data[[#This Row],[Workflow]]="Vendor Trailer",AllC3_Data[[#This Row],[OB Load Type]]="",AllC3_Data[[#This Row],[IB Load Type]]="",AllC3_Data[[#This Row],[Reusable Load Type]]=""),"Empty", HLOOKUP("*",AllC3_Data[[#This Row],[OB Load Type]:[Workflow]],1,FALSE))</f>
        <v>Empty</v>
      </c>
      <c r="S7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4" spans="1:21" x14ac:dyDescent="0.25">
      <c r="A734" s="567" t="s">
        <v>10333</v>
      </c>
      <c r="B734" s="568"/>
      <c r="C734" s="568"/>
      <c r="D734" s="569"/>
      <c r="E734" s="569" t="s">
        <v>8461</v>
      </c>
      <c r="F734" s="569">
        <v>3</v>
      </c>
      <c r="G734" s="568" t="s">
        <v>8405</v>
      </c>
      <c r="H734" s="568"/>
      <c r="I734" s="570" t="s">
        <v>10334</v>
      </c>
      <c r="J734" s="568" t="s">
        <v>8202</v>
      </c>
      <c r="K734" s="571" t="s">
        <v>8401</v>
      </c>
      <c r="L734" s="568" t="s">
        <v>6001</v>
      </c>
      <c r="M734" s="572"/>
      <c r="N734" s="570" t="s">
        <v>8409</v>
      </c>
      <c r="O734" s="303" t="str">
        <f>IF(AllC3_Data[[#This Row],[Door/Yard Number]]=3,"Yard","Door")</f>
        <v>Yard</v>
      </c>
      <c r="P734" s="33">
        <f t="shared" si="22"/>
        <v>70.983333333337214</v>
      </c>
      <c r="Q734" s="3" t="str">
        <f t="shared" si="23"/>
        <v>02/08/2022 03:01 PM</v>
      </c>
      <c r="R734" s="573" t="str">
        <f>IF(AND(AllC3_Data[[#This Row],[Workflow]]="Vendor Trailer",AllC3_Data[[#This Row],[OB Load Type]]="",AllC3_Data[[#This Row],[IB Load Type]]="",AllC3_Data[[#This Row],[Reusable Load Type]]=""),"Empty", HLOOKUP("*",AllC3_Data[[#This Row],[OB Load Type]:[Workflow]],1,FALSE))</f>
        <v>Empty</v>
      </c>
      <c r="S7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3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5" spans="1:21" x14ac:dyDescent="0.25">
      <c r="A735" s="567" t="s">
        <v>10335</v>
      </c>
      <c r="B735" s="568"/>
      <c r="C735" s="568" t="s">
        <v>8404</v>
      </c>
      <c r="D735" s="569"/>
      <c r="E735" s="569" t="s">
        <v>897</v>
      </c>
      <c r="F735" s="569">
        <v>1</v>
      </c>
      <c r="G735" s="568" t="s">
        <v>1239</v>
      </c>
      <c r="H735" s="568" t="s">
        <v>10336</v>
      </c>
      <c r="I735" s="570" t="s">
        <v>10337</v>
      </c>
      <c r="J735" s="568" t="s">
        <v>8202</v>
      </c>
      <c r="K735" s="571" t="s">
        <v>8401</v>
      </c>
      <c r="L735" s="568" t="s">
        <v>10338</v>
      </c>
      <c r="M735" s="572" t="s">
        <v>10339</v>
      </c>
      <c r="N735" s="570" t="s">
        <v>8409</v>
      </c>
      <c r="O735" s="303" t="str">
        <f>IF(AllC3_Data[[#This Row],[Door/Yard Number]]=3,"Yard","Door")</f>
        <v>Door</v>
      </c>
      <c r="P735" s="33">
        <f t="shared" si="22"/>
        <v>3.4333333333488554</v>
      </c>
      <c r="Q735" s="3" t="str">
        <f t="shared" si="23"/>
        <v>02/11/2022 10:34 AM</v>
      </c>
      <c r="R735" s="573" t="str">
        <f>IF(AND(AllC3_Data[[#This Row],[Workflow]]="Vendor Trailer",AllC3_Data[[#This Row],[OB Load Type]]="",AllC3_Data[[#This Row],[IB Load Type]]="",AllC3_Data[[#This Row],[Reusable Load Type]]=""),"Empty", HLOOKUP("*",AllC3_Data[[#This Row],[OB Load Type]:[Workflow]],1,FALSE))</f>
        <v>A Live Delivery</v>
      </c>
      <c r="S7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6" spans="1:21" x14ac:dyDescent="0.25">
      <c r="A736" s="567" t="s">
        <v>10340</v>
      </c>
      <c r="B736" s="568"/>
      <c r="C736" s="568" t="s">
        <v>8404</v>
      </c>
      <c r="D736" s="569"/>
      <c r="E736" s="569" t="s">
        <v>897</v>
      </c>
      <c r="F736" s="569">
        <v>1</v>
      </c>
      <c r="G736" s="568" t="s">
        <v>10341</v>
      </c>
      <c r="H736" s="568" t="s">
        <v>10342</v>
      </c>
      <c r="I736" s="570" t="s">
        <v>10343</v>
      </c>
      <c r="J736" s="568" t="s">
        <v>8202</v>
      </c>
      <c r="K736" s="571" t="s">
        <v>8401</v>
      </c>
      <c r="L736" s="568" t="s">
        <v>10344</v>
      </c>
      <c r="M736" s="572" t="s">
        <v>10345</v>
      </c>
      <c r="N736" s="570" t="s">
        <v>8409</v>
      </c>
      <c r="O736" s="303" t="str">
        <f>IF(AllC3_Data[[#This Row],[Door/Yard Number]]=3,"Yard","Door")</f>
        <v>Door</v>
      </c>
      <c r="P736" s="33">
        <f t="shared" si="22"/>
        <v>2.6833333333488554</v>
      </c>
      <c r="Q736" s="3" t="str">
        <f t="shared" si="23"/>
        <v>02/11/2022 11:19 AM</v>
      </c>
      <c r="R736" s="573" t="str">
        <f>IF(AND(AllC3_Data[[#This Row],[Workflow]]="Vendor Trailer",AllC3_Data[[#This Row],[OB Load Type]]="",AllC3_Data[[#This Row],[IB Load Type]]="",AllC3_Data[[#This Row],[Reusable Load Type]]=""),"Empty", HLOOKUP("*",AllC3_Data[[#This Row],[OB Load Type]:[Workflow]],1,FALSE))</f>
        <v>A Live Delivery</v>
      </c>
      <c r="S7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7" spans="1:21" x14ac:dyDescent="0.25">
      <c r="A737" s="567" t="s">
        <v>10346</v>
      </c>
      <c r="B737" s="568"/>
      <c r="C737" s="568" t="s">
        <v>8404</v>
      </c>
      <c r="D737" s="569"/>
      <c r="E737" s="569" t="s">
        <v>897</v>
      </c>
      <c r="F737" s="569">
        <v>1</v>
      </c>
      <c r="G737" s="568" t="s">
        <v>10347</v>
      </c>
      <c r="H737" s="568" t="s">
        <v>10348</v>
      </c>
      <c r="I737" s="570" t="s">
        <v>10349</v>
      </c>
      <c r="J737" s="568" t="s">
        <v>8202</v>
      </c>
      <c r="K737" s="571" t="s">
        <v>8401</v>
      </c>
      <c r="L737" s="568" t="s">
        <v>10350</v>
      </c>
      <c r="M737" s="572" t="s">
        <v>10351</v>
      </c>
      <c r="N737" s="570" t="s">
        <v>8409</v>
      </c>
      <c r="O737" s="303" t="str">
        <f>IF(AllC3_Data[[#This Row],[Door/Yard Number]]=3,"Yard","Door")</f>
        <v>Door</v>
      </c>
      <c r="P737" s="33">
        <f t="shared" si="22"/>
        <v>2.7333333333372138</v>
      </c>
      <c r="Q737" s="3" t="str">
        <f t="shared" si="23"/>
        <v>02/11/2022 11:16 AM</v>
      </c>
      <c r="R737" s="573" t="str">
        <f>IF(AND(AllC3_Data[[#This Row],[Workflow]]="Vendor Trailer",AllC3_Data[[#This Row],[OB Load Type]]="",AllC3_Data[[#This Row],[IB Load Type]]="",AllC3_Data[[#This Row],[Reusable Load Type]]=""),"Empty", HLOOKUP("*",AllC3_Data[[#This Row],[OB Load Type]:[Workflow]],1,FALSE))</f>
        <v>A Live Delivery</v>
      </c>
      <c r="S7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38" spans="1:21" x14ac:dyDescent="0.25">
      <c r="A738" s="567" t="s">
        <v>10352</v>
      </c>
      <c r="B738" s="568"/>
      <c r="C738" s="568" t="s">
        <v>10353</v>
      </c>
      <c r="D738" s="569"/>
      <c r="E738" s="569" t="s">
        <v>8397</v>
      </c>
      <c r="F738" s="569">
        <v>3</v>
      </c>
      <c r="G738" s="568" t="s">
        <v>1667</v>
      </c>
      <c r="H738" s="568" t="s">
        <v>10354</v>
      </c>
      <c r="I738" s="570" t="s">
        <v>10355</v>
      </c>
      <c r="J738" s="568" t="s">
        <v>8213</v>
      </c>
      <c r="K738" s="571" t="s">
        <v>8401</v>
      </c>
      <c r="L738" s="568" t="s">
        <v>5997</v>
      </c>
      <c r="M738" s="572" t="s">
        <v>10355</v>
      </c>
      <c r="N738" s="570" t="s">
        <v>8409</v>
      </c>
      <c r="O738" s="303" t="str">
        <f>IF(AllC3_Data[[#This Row],[Door/Yard Number]]=3,"Yard","Door")</f>
        <v>Yard</v>
      </c>
      <c r="P738" s="33">
        <f t="shared" si="22"/>
        <v>67.800000000104774</v>
      </c>
      <c r="Q738" s="3" t="str">
        <f t="shared" si="23"/>
        <v>02/08/2022 06:12 PM</v>
      </c>
      <c r="R738" s="573" t="str">
        <f>IF(AND(AllC3_Data[[#This Row],[Workflow]]="Vendor Trailer",AllC3_Data[[#This Row],[OB Load Type]]="",AllC3_Data[[#This Row],[IB Load Type]]="",AllC3_Data[[#This Row],[Reusable Load Type]]=""),"Empty", HLOOKUP("*",AllC3_Data[[#This Row],[OB Load Type]:[Workflow]],1,FALSE))</f>
        <v>A Live Load</v>
      </c>
      <c r="S7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3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39" spans="1:21" x14ac:dyDescent="0.25">
      <c r="A739" s="567" t="s">
        <v>10356</v>
      </c>
      <c r="B739" s="568"/>
      <c r="C739" s="568"/>
      <c r="D739" s="569" t="s">
        <v>168</v>
      </c>
      <c r="E739" s="569" t="s">
        <v>8430</v>
      </c>
      <c r="F739" s="569">
        <v>1</v>
      </c>
      <c r="G739" s="568" t="s">
        <v>1179</v>
      </c>
      <c r="H739" s="568"/>
      <c r="I739" s="570" t="s">
        <v>10357</v>
      </c>
      <c r="J739" s="568" t="s">
        <v>647</v>
      </c>
      <c r="K739" s="571" t="s">
        <v>8401</v>
      </c>
      <c r="L739" s="568" t="s">
        <v>10358</v>
      </c>
      <c r="M739" s="572" t="s">
        <v>10359</v>
      </c>
      <c r="N739" s="570" t="s">
        <v>8409</v>
      </c>
      <c r="O739" s="303" t="str">
        <f>IF(AllC3_Data[[#This Row],[Door/Yard Number]]=3,"Yard","Door")</f>
        <v>Door</v>
      </c>
      <c r="P739" s="33">
        <f t="shared" si="22"/>
        <v>67.633333333418705</v>
      </c>
      <c r="Q739" s="3" t="str">
        <f t="shared" si="23"/>
        <v>02/08/2022 06:22 PM</v>
      </c>
      <c r="R739" s="573" t="str">
        <f>IF(AND(AllC3_Data[[#This Row],[Workflow]]="Vendor Trailer",AllC3_Data[[#This Row],[OB Load Type]]="",AllC3_Data[[#This Row],[IB Load Type]]="",AllC3_Data[[#This Row],[Reusable Load Type]]=""),"Empty", HLOOKUP("*",AllC3_Data[[#This Row],[OB Load Type]:[Workflow]],1,FALSE))</f>
        <v>OGAR</v>
      </c>
      <c r="S7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0" spans="1:21" x14ac:dyDescent="0.25">
      <c r="A740" s="567" t="s">
        <v>10360</v>
      </c>
      <c r="B740" s="568"/>
      <c r="C740" s="568"/>
      <c r="D740" s="569"/>
      <c r="E740" s="569" t="s">
        <v>1657</v>
      </c>
      <c r="F740" s="569">
        <v>3</v>
      </c>
      <c r="G740" s="568" t="s">
        <v>1179</v>
      </c>
      <c r="H740" s="568"/>
      <c r="I740" s="570" t="s">
        <v>10361</v>
      </c>
      <c r="J740" s="568" t="s">
        <v>8205</v>
      </c>
      <c r="K740" s="571" t="s">
        <v>8589</v>
      </c>
      <c r="L740" s="568" t="s">
        <v>9681</v>
      </c>
      <c r="M740" s="572"/>
      <c r="N740" s="570" t="s">
        <v>8409</v>
      </c>
      <c r="O740" s="303" t="str">
        <f>IF(AllC3_Data[[#This Row],[Door/Yard Number]]=3,"Yard","Door")</f>
        <v>Yard</v>
      </c>
      <c r="P740" s="33">
        <f t="shared" si="22"/>
        <v>65.966666666732635</v>
      </c>
      <c r="Q740" s="3" t="str">
        <f t="shared" si="23"/>
        <v>02/08/2022 08:02 PM</v>
      </c>
      <c r="R740" s="573" t="str">
        <f>IF(AND(AllC3_Data[[#This Row],[Workflow]]="Vendor Trailer",AllC3_Data[[#This Row],[OB Load Type]]="",AllC3_Data[[#This Row],[IB Load Type]]="",AllC3_Data[[#This Row],[Reusable Load Type]]=""),"Empty", HLOOKUP("*",AllC3_Data[[#This Row],[OB Load Type]:[Workflow]],1,FALSE))</f>
        <v>Empty</v>
      </c>
      <c r="S7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1" spans="1:21" x14ac:dyDescent="0.25">
      <c r="A741" s="567" t="s">
        <v>10362</v>
      </c>
      <c r="B741" s="568"/>
      <c r="C741" s="568"/>
      <c r="D741" s="569" t="s">
        <v>228</v>
      </c>
      <c r="E741" s="569" t="s">
        <v>8430</v>
      </c>
      <c r="F741" s="569">
        <v>3</v>
      </c>
      <c r="G741" s="568" t="s">
        <v>1179</v>
      </c>
      <c r="H741" s="568"/>
      <c r="I741" s="570" t="s">
        <v>10363</v>
      </c>
      <c r="J741" s="568" t="s">
        <v>8210</v>
      </c>
      <c r="K741" s="571" t="s">
        <v>8401</v>
      </c>
      <c r="L741" s="568" t="s">
        <v>5997</v>
      </c>
      <c r="M741" s="572" t="s">
        <v>10364</v>
      </c>
      <c r="N741" s="570" t="s">
        <v>8409</v>
      </c>
      <c r="O741" s="303" t="str">
        <f>IF(AllC3_Data[[#This Row],[Door/Yard Number]]=3,"Yard","Door")</f>
        <v>Yard</v>
      </c>
      <c r="P741" s="33">
        <f t="shared" si="22"/>
        <v>64.78333333338378</v>
      </c>
      <c r="Q741" s="3" t="str">
        <f t="shared" si="23"/>
        <v>02/08/2022 09:13 PM</v>
      </c>
      <c r="R741" s="573" t="str">
        <f>IF(AND(AllC3_Data[[#This Row],[Workflow]]="Vendor Trailer",AllC3_Data[[#This Row],[OB Load Type]]="",AllC3_Data[[#This Row],[IB Load Type]]="",AllC3_Data[[#This Row],[Reusable Load Type]]=""),"Empty", HLOOKUP("*",AllC3_Data[[#This Row],[OB Load Type]:[Workflow]],1,FALSE))</f>
        <v>RCGB</v>
      </c>
      <c r="S7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2" spans="1:21" x14ac:dyDescent="0.25">
      <c r="A742" s="567" t="s">
        <v>10365</v>
      </c>
      <c r="B742" s="568"/>
      <c r="C742" s="568"/>
      <c r="D742" s="569" t="s">
        <v>239</v>
      </c>
      <c r="E742" s="569" t="s">
        <v>8430</v>
      </c>
      <c r="F742" s="569">
        <v>3</v>
      </c>
      <c r="G742" s="568" t="s">
        <v>1179</v>
      </c>
      <c r="H742" s="568"/>
      <c r="I742" s="570" t="s">
        <v>10366</v>
      </c>
      <c r="J742" s="568" t="s">
        <v>8208</v>
      </c>
      <c r="K742" s="571" t="s">
        <v>8401</v>
      </c>
      <c r="L742" s="568" t="s">
        <v>2977</v>
      </c>
      <c r="M742" s="572" t="s">
        <v>10367</v>
      </c>
      <c r="N742" s="570" t="s">
        <v>8409</v>
      </c>
      <c r="O742" s="303" t="str">
        <f>IF(AllC3_Data[[#This Row],[Door/Yard Number]]=3,"Yard","Door")</f>
        <v>Yard</v>
      </c>
      <c r="P742" s="33">
        <f t="shared" si="22"/>
        <v>85.03333333338378</v>
      </c>
      <c r="Q742" s="3" t="str">
        <f t="shared" si="23"/>
        <v>02/08/2022 12:58 AM</v>
      </c>
      <c r="R742" s="573" t="str">
        <f>IF(AND(AllC3_Data[[#This Row],[Workflow]]="Vendor Trailer",AllC3_Data[[#This Row],[OB Load Type]]="",AllC3_Data[[#This Row],[IB Load Type]]="",AllC3_Data[[#This Row],[Reusable Load Type]]=""),"Empty", HLOOKUP("*",AllC3_Data[[#This Row],[OB Load Type]:[Workflow]],1,FALSE))</f>
        <v>RRPC</v>
      </c>
      <c r="S7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3" spans="1:21" x14ac:dyDescent="0.25">
      <c r="A743" s="567" t="s">
        <v>10368</v>
      </c>
      <c r="B743" s="568"/>
      <c r="C743" s="568"/>
      <c r="D743" s="569" t="s">
        <v>490</v>
      </c>
      <c r="E743" s="569" t="s">
        <v>8430</v>
      </c>
      <c r="F743" s="569">
        <v>3</v>
      </c>
      <c r="G743" s="568" t="s">
        <v>9193</v>
      </c>
      <c r="H743" s="568"/>
      <c r="I743" s="570" t="s">
        <v>10369</v>
      </c>
      <c r="J743" s="568" t="s">
        <v>8202</v>
      </c>
      <c r="K743" s="571" t="s">
        <v>8401</v>
      </c>
      <c r="L743" s="568" t="s">
        <v>9084</v>
      </c>
      <c r="M743" s="572"/>
      <c r="N743" s="570" t="s">
        <v>8409</v>
      </c>
      <c r="O743" s="303" t="str">
        <f>IF(AllC3_Data[[#This Row],[Door/Yard Number]]=3,"Yard","Door")</f>
        <v>Yard</v>
      </c>
      <c r="P743" s="33">
        <f t="shared" si="22"/>
        <v>62.366666666697711</v>
      </c>
      <c r="Q743" s="3" t="str">
        <f t="shared" si="23"/>
        <v>02/08/2022 11:38 PM</v>
      </c>
      <c r="R743" s="573" t="str">
        <f>IF(AND(AllC3_Data[[#This Row],[Workflow]]="Vendor Trailer",AllC3_Data[[#This Row],[OB Load Type]]="",AllC3_Data[[#This Row],[IB Load Type]]="",AllC3_Data[[#This Row],[Reusable Load Type]]=""),"Empty", HLOOKUP("*",AllC3_Data[[#This Row],[OB Load Type]:[Workflow]],1,FALSE))</f>
        <v>RLBL</v>
      </c>
      <c r="S7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4" spans="1:21" x14ac:dyDescent="0.25">
      <c r="A744" s="567" t="s">
        <v>10370</v>
      </c>
      <c r="B744" s="568"/>
      <c r="C744" s="568"/>
      <c r="D744" s="569" t="s">
        <v>228</v>
      </c>
      <c r="E744" s="569" t="s">
        <v>8430</v>
      </c>
      <c r="F744" s="569">
        <v>3</v>
      </c>
      <c r="G744" s="568" t="s">
        <v>1179</v>
      </c>
      <c r="H744" s="568"/>
      <c r="I744" s="570" t="s">
        <v>10371</v>
      </c>
      <c r="J744" s="568" t="s">
        <v>8205</v>
      </c>
      <c r="K744" s="571" t="s">
        <v>8401</v>
      </c>
      <c r="L744" s="568" t="s">
        <v>2977</v>
      </c>
      <c r="M744" s="572"/>
      <c r="N744" s="570" t="s">
        <v>8409</v>
      </c>
      <c r="O744" s="303" t="str">
        <f>IF(AllC3_Data[[#This Row],[Door/Yard Number]]=3,"Yard","Door")</f>
        <v>Yard</v>
      </c>
      <c r="P744" s="33">
        <f t="shared" si="22"/>
        <v>62.233333333453629</v>
      </c>
      <c r="Q744" s="3" t="str">
        <f t="shared" si="23"/>
        <v>02/08/2022 11:46 PM</v>
      </c>
      <c r="R744" s="573" t="str">
        <f>IF(AND(AllC3_Data[[#This Row],[Workflow]]="Vendor Trailer",AllC3_Data[[#This Row],[OB Load Type]]="",AllC3_Data[[#This Row],[IB Load Type]]="",AllC3_Data[[#This Row],[Reusable Load Type]]=""),"Empty", HLOOKUP("*",AllC3_Data[[#This Row],[OB Load Type]:[Workflow]],1,FALSE))</f>
        <v>RCGB</v>
      </c>
      <c r="S7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5" spans="1:21" x14ac:dyDescent="0.25">
      <c r="A745" s="567" t="s">
        <v>10372</v>
      </c>
      <c r="B745" s="568"/>
      <c r="C745" s="568"/>
      <c r="D745" s="569"/>
      <c r="E745" s="569" t="s">
        <v>9827</v>
      </c>
      <c r="F745" s="569">
        <v>5</v>
      </c>
      <c r="G745" s="568" t="s">
        <v>8405</v>
      </c>
      <c r="H745" s="568"/>
      <c r="I745" s="570" t="s">
        <v>10373</v>
      </c>
      <c r="J745" s="568" t="s">
        <v>8202</v>
      </c>
      <c r="K745" s="571" t="s">
        <v>8401</v>
      </c>
      <c r="L745" s="568" t="s">
        <v>10374</v>
      </c>
      <c r="M745" s="572" t="s">
        <v>10375</v>
      </c>
      <c r="N745" s="570" t="s">
        <v>8409</v>
      </c>
      <c r="O745" s="303" t="str">
        <f>IF(AllC3_Data[[#This Row],[Door/Yard Number]]=3,"Yard","Door")</f>
        <v>Door</v>
      </c>
      <c r="P745" s="33">
        <f t="shared" si="22"/>
        <v>59.733333333337214</v>
      </c>
      <c r="Q745" s="3" t="str">
        <f t="shared" si="23"/>
        <v>02/09/2022 02:16 AM</v>
      </c>
      <c r="R745" s="573" t="str">
        <f>IF(AND(AllC3_Data[[#This Row],[Workflow]]="Vendor Trailer",AllC3_Data[[#This Row],[OB Load Type]]="",AllC3_Data[[#This Row],[IB Load Type]]="",AllC3_Data[[#This Row],[Reusable Load Type]]=""),"Empty", HLOOKUP("*",AllC3_Data[[#This Row],[OB Load Type]:[Workflow]],1,FALSE))</f>
        <v>Live Empty</v>
      </c>
      <c r="S7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6" spans="1:21" x14ac:dyDescent="0.25">
      <c r="A746" s="567" t="s">
        <v>10376</v>
      </c>
      <c r="B746" s="568"/>
      <c r="C746" s="568"/>
      <c r="D746" s="569"/>
      <c r="E746" s="569" t="s">
        <v>8461</v>
      </c>
      <c r="F746" s="569">
        <v>3</v>
      </c>
      <c r="G746" s="568" t="s">
        <v>9116</v>
      </c>
      <c r="H746" s="568"/>
      <c r="I746" s="570" t="s">
        <v>10377</v>
      </c>
      <c r="J746" s="568" t="s">
        <v>8202</v>
      </c>
      <c r="K746" s="571" t="s">
        <v>8401</v>
      </c>
      <c r="L746" s="568" t="s">
        <v>6003</v>
      </c>
      <c r="M746" s="572" t="s">
        <v>10378</v>
      </c>
      <c r="N746" s="570" t="s">
        <v>8409</v>
      </c>
      <c r="O746" s="303" t="str">
        <f>IF(AllC3_Data[[#This Row],[Door/Yard Number]]=3,"Yard","Door")</f>
        <v>Yard</v>
      </c>
      <c r="P746" s="33">
        <f t="shared" si="22"/>
        <v>57.500000000058208</v>
      </c>
      <c r="Q746" s="3" t="str">
        <f t="shared" si="23"/>
        <v>02/09/2022 04:30 AM</v>
      </c>
      <c r="R746" s="573" t="str">
        <f>IF(AND(AllC3_Data[[#This Row],[Workflow]]="Vendor Trailer",AllC3_Data[[#This Row],[OB Load Type]]="",AllC3_Data[[#This Row],[IB Load Type]]="",AllC3_Data[[#This Row],[Reusable Load Type]]=""),"Empty", HLOOKUP("*",AllC3_Data[[#This Row],[OB Load Type]:[Workflow]],1,FALSE))</f>
        <v>Empty</v>
      </c>
      <c r="S7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7" spans="1:21" x14ac:dyDescent="0.25">
      <c r="A747" s="567" t="s">
        <v>10379</v>
      </c>
      <c r="B747" s="568"/>
      <c r="C747" s="568"/>
      <c r="D747" s="569" t="s">
        <v>312</v>
      </c>
      <c r="E747" s="569" t="s">
        <v>882</v>
      </c>
      <c r="F747" s="569">
        <v>1</v>
      </c>
      <c r="G747" s="568" t="s">
        <v>1179</v>
      </c>
      <c r="H747" s="568"/>
      <c r="I747" s="570" t="s">
        <v>10380</v>
      </c>
      <c r="J747" s="568" t="s">
        <v>8208</v>
      </c>
      <c r="K747" s="571" t="s">
        <v>8401</v>
      </c>
      <c r="L747" s="568" t="s">
        <v>10381</v>
      </c>
      <c r="M747" s="572" t="s">
        <v>10382</v>
      </c>
      <c r="N747" s="570" t="s">
        <v>8409</v>
      </c>
      <c r="O747" s="303" t="str">
        <f>IF(AllC3_Data[[#This Row],[Door/Yard Number]]=3,"Yard","Door")</f>
        <v>Door</v>
      </c>
      <c r="P747" s="33">
        <f t="shared" si="22"/>
        <v>56.266666666720994</v>
      </c>
      <c r="Q747" s="3" t="str">
        <f t="shared" si="23"/>
        <v>02/09/2022 05:44 AM</v>
      </c>
      <c r="R747" s="573" t="str">
        <f>IF(AND(AllC3_Data[[#This Row],[Workflow]]="Vendor Trailer",AllC3_Data[[#This Row],[OB Load Type]]="",AllC3_Data[[#This Row],[IB Load Type]]="",AllC3_Data[[#This Row],[Reusable Load Type]]=""),"Empty", HLOOKUP("*",AllC3_Data[[#This Row],[OB Load Type]:[Workflow]],1,FALSE))</f>
        <v>TICP</v>
      </c>
      <c r="S7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7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48" spans="1:21" x14ac:dyDescent="0.25">
      <c r="A748" s="567" t="s">
        <v>10184</v>
      </c>
      <c r="B748" s="568"/>
      <c r="C748" s="568"/>
      <c r="D748" s="569"/>
      <c r="E748" s="569" t="s">
        <v>1562</v>
      </c>
      <c r="F748" s="569">
        <v>3</v>
      </c>
      <c r="G748" s="568" t="s">
        <v>1568</v>
      </c>
      <c r="H748" s="568"/>
      <c r="I748" s="570" t="s">
        <v>10383</v>
      </c>
      <c r="J748" s="568" t="s">
        <v>8212</v>
      </c>
      <c r="K748" s="571" t="s">
        <v>8401</v>
      </c>
      <c r="L748" s="568" t="s">
        <v>5997</v>
      </c>
      <c r="M748" s="572"/>
      <c r="N748" s="570" t="s">
        <v>8409</v>
      </c>
      <c r="O748" s="303" t="str">
        <f>IF(AllC3_Data[[#This Row],[Door/Yard Number]]=3,"Yard","Door")</f>
        <v>Yard</v>
      </c>
      <c r="P748" s="33">
        <f t="shared" si="22"/>
        <v>54</v>
      </c>
      <c r="Q748" s="3" t="str">
        <f t="shared" si="23"/>
        <v>02/09/2022 08:00 AM</v>
      </c>
      <c r="R748" s="573" t="str">
        <f>IF(AND(AllC3_Data[[#This Row],[Workflow]]="Vendor Trailer",AllC3_Data[[#This Row],[OB Load Type]]="",AllC3_Data[[#This Row],[IB Load Type]]="",AllC3_Data[[#This Row],[Reusable Load Type]]=""),"Empty", HLOOKUP("*",AllC3_Data[[#This Row],[OB Load Type]:[Workflow]],1,FALSE))</f>
        <v>Unknown</v>
      </c>
      <c r="S7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4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49" spans="1:21" x14ac:dyDescent="0.25">
      <c r="A749" s="567" t="s">
        <v>10384</v>
      </c>
      <c r="B749" s="568"/>
      <c r="C749" s="568" t="s">
        <v>8404</v>
      </c>
      <c r="D749" s="569"/>
      <c r="E749" s="569" t="s">
        <v>897</v>
      </c>
      <c r="F749" s="569">
        <v>4</v>
      </c>
      <c r="G749" s="568" t="s">
        <v>8405</v>
      </c>
      <c r="H749" s="568" t="s">
        <v>10385</v>
      </c>
      <c r="I749" s="570" t="s">
        <v>10386</v>
      </c>
      <c r="J749" s="568" t="s">
        <v>8202</v>
      </c>
      <c r="K749" s="571" t="s">
        <v>8401</v>
      </c>
      <c r="L749" s="568" t="s">
        <v>1661</v>
      </c>
      <c r="M749" s="572" t="s">
        <v>10387</v>
      </c>
      <c r="N749" s="570" t="s">
        <v>8409</v>
      </c>
      <c r="O749" s="303" t="str">
        <f>IF(AllC3_Data[[#This Row],[Door/Yard Number]]=3,"Yard","Door")</f>
        <v>Door</v>
      </c>
      <c r="P749" s="33">
        <f t="shared" si="22"/>
        <v>53.53333333338378</v>
      </c>
      <c r="Q749" s="3" t="str">
        <f t="shared" si="23"/>
        <v>02/09/2022 08:28 AM</v>
      </c>
      <c r="R749" s="573" t="str">
        <f>IF(AND(AllC3_Data[[#This Row],[Workflow]]="Vendor Trailer",AllC3_Data[[#This Row],[OB Load Type]]="",AllC3_Data[[#This Row],[IB Load Type]]="",AllC3_Data[[#This Row],[Reusable Load Type]]=""),"Empty", HLOOKUP("*",AllC3_Data[[#This Row],[OB Load Type]:[Workflow]],1,FALSE))</f>
        <v>A Live Delivery</v>
      </c>
      <c r="S7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0" spans="1:21" x14ac:dyDescent="0.25">
      <c r="A750" s="567" t="s">
        <v>10388</v>
      </c>
      <c r="B750" s="568"/>
      <c r="C750" s="568"/>
      <c r="D750" s="569" t="s">
        <v>492</v>
      </c>
      <c r="E750" s="569" t="s">
        <v>8430</v>
      </c>
      <c r="F750" s="569">
        <v>1</v>
      </c>
      <c r="G750" s="568" t="s">
        <v>1179</v>
      </c>
      <c r="H750" s="568"/>
      <c r="I750" s="570" t="s">
        <v>10389</v>
      </c>
      <c r="J750" s="568" t="s">
        <v>647</v>
      </c>
      <c r="K750" s="571" t="s">
        <v>8401</v>
      </c>
      <c r="L750" s="568" t="s">
        <v>10390</v>
      </c>
      <c r="M750" s="572" t="s">
        <v>10391</v>
      </c>
      <c r="N750" s="570" t="s">
        <v>8409</v>
      </c>
      <c r="O750" s="303" t="str">
        <f>IF(AllC3_Data[[#This Row],[Door/Yard Number]]=3,"Yard","Door")</f>
        <v>Door</v>
      </c>
      <c r="P750" s="33">
        <f t="shared" si="22"/>
        <v>53.616666666639503</v>
      </c>
      <c r="Q750" s="3" t="str">
        <f t="shared" si="23"/>
        <v>02/09/2022 08:23 AM</v>
      </c>
      <c r="R750" s="573" t="str">
        <f>IF(AND(AllC3_Data[[#This Row],[Workflow]]="Vendor Trailer",AllC3_Data[[#This Row],[OB Load Type]]="",AllC3_Data[[#This Row],[IB Load Type]]="",AllC3_Data[[#This Row],[Reusable Load Type]]=""),"Empty", HLOOKUP("*",AllC3_Data[[#This Row],[OB Load Type]:[Workflow]],1,FALSE))</f>
        <v>RMCP</v>
      </c>
      <c r="S7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1" spans="1:21" x14ac:dyDescent="0.25">
      <c r="A751" s="567" t="s">
        <v>10392</v>
      </c>
      <c r="B751" s="568"/>
      <c r="C751" s="568"/>
      <c r="D751" s="569"/>
      <c r="E751" s="569" t="s">
        <v>8461</v>
      </c>
      <c r="F751" s="569">
        <v>3</v>
      </c>
      <c r="G751" s="568" t="s">
        <v>9116</v>
      </c>
      <c r="H751" s="568"/>
      <c r="I751" s="570" t="s">
        <v>10393</v>
      </c>
      <c r="J751" s="568" t="s">
        <v>8202</v>
      </c>
      <c r="K751" s="571" t="s">
        <v>8401</v>
      </c>
      <c r="L751" s="568" t="s">
        <v>5999</v>
      </c>
      <c r="M751" s="572" t="s">
        <v>10394</v>
      </c>
      <c r="N751" s="570" t="s">
        <v>8409</v>
      </c>
      <c r="O751" s="303" t="str">
        <f>IF(AllC3_Data[[#This Row],[Door/Yard Number]]=3,"Yard","Door")</f>
        <v>Yard</v>
      </c>
      <c r="P751" s="33">
        <f t="shared" si="22"/>
        <v>53.500000000116415</v>
      </c>
      <c r="Q751" s="3" t="str">
        <f t="shared" si="23"/>
        <v>02/09/2022 08:30 AM</v>
      </c>
      <c r="R751" s="573" t="str">
        <f>IF(AND(AllC3_Data[[#This Row],[Workflow]]="Vendor Trailer",AllC3_Data[[#This Row],[OB Load Type]]="",AllC3_Data[[#This Row],[IB Load Type]]="",AllC3_Data[[#This Row],[Reusable Load Type]]=""),"Empty", HLOOKUP("*",AllC3_Data[[#This Row],[OB Load Type]:[Workflow]],1,FALSE))</f>
        <v>Empty</v>
      </c>
      <c r="S7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2" spans="1:21" x14ac:dyDescent="0.25">
      <c r="A752" s="567" t="s">
        <v>10395</v>
      </c>
      <c r="B752" s="568"/>
      <c r="C752" s="568"/>
      <c r="D752" s="569"/>
      <c r="E752" s="569" t="s">
        <v>8461</v>
      </c>
      <c r="F752" s="569">
        <v>3</v>
      </c>
      <c r="G752" s="568" t="s">
        <v>8490</v>
      </c>
      <c r="H752" s="568"/>
      <c r="I752" s="570" t="s">
        <v>10396</v>
      </c>
      <c r="J752" s="568" t="s">
        <v>8202</v>
      </c>
      <c r="K752" s="571" t="s">
        <v>8401</v>
      </c>
      <c r="L752" s="568" t="s">
        <v>10397</v>
      </c>
      <c r="M752" s="572"/>
      <c r="N752" s="570" t="s">
        <v>8409</v>
      </c>
      <c r="O752" s="303" t="str">
        <f>IF(AllC3_Data[[#This Row],[Door/Yard Number]]=3,"Yard","Door")</f>
        <v>Yard</v>
      </c>
      <c r="P752" s="33">
        <f t="shared" si="22"/>
        <v>52.966666666790843</v>
      </c>
      <c r="Q752" s="3" t="str">
        <f t="shared" si="23"/>
        <v>02/09/2022 09:02 AM</v>
      </c>
      <c r="R752" s="573" t="str">
        <f>IF(AND(AllC3_Data[[#This Row],[Workflow]]="Vendor Trailer",AllC3_Data[[#This Row],[OB Load Type]]="",AllC3_Data[[#This Row],[IB Load Type]]="",AllC3_Data[[#This Row],[Reusable Load Type]]=""),"Empty", HLOOKUP("*",AllC3_Data[[#This Row],[OB Load Type]:[Workflow]],1,FALSE))</f>
        <v>Empty</v>
      </c>
      <c r="S7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3" spans="1:21" x14ac:dyDescent="0.25">
      <c r="A753" s="567" t="s">
        <v>10398</v>
      </c>
      <c r="B753" s="568"/>
      <c r="C753" s="568"/>
      <c r="D753" s="569" t="s">
        <v>492</v>
      </c>
      <c r="E753" s="569" t="s">
        <v>8430</v>
      </c>
      <c r="F753" s="569">
        <v>3</v>
      </c>
      <c r="G753" s="568" t="s">
        <v>1179</v>
      </c>
      <c r="H753" s="568"/>
      <c r="I753" s="570" t="s">
        <v>10399</v>
      </c>
      <c r="J753" s="568" t="s">
        <v>647</v>
      </c>
      <c r="K753" s="571" t="s">
        <v>8401</v>
      </c>
      <c r="L753" s="568" t="s">
        <v>9687</v>
      </c>
      <c r="M753" s="572" t="s">
        <v>10400</v>
      </c>
      <c r="N753" s="570" t="s">
        <v>8409</v>
      </c>
      <c r="O753" s="303" t="str">
        <f>IF(AllC3_Data[[#This Row],[Door/Yard Number]]=3,"Yard","Door")</f>
        <v>Yard</v>
      </c>
      <c r="P753" s="33">
        <f t="shared" si="22"/>
        <v>2535.3000000001048</v>
      </c>
      <c r="Q753" s="3" t="str">
        <f t="shared" si="23"/>
        <v>10/28/2021 10:42 PM</v>
      </c>
      <c r="R753" s="573" t="str">
        <f>IF(AND(AllC3_Data[[#This Row],[Workflow]]="Vendor Trailer",AllC3_Data[[#This Row],[OB Load Type]]="",AllC3_Data[[#This Row],[IB Load Type]]="",AllC3_Data[[#This Row],[Reusable Load Type]]=""),"Empty", HLOOKUP("*",AllC3_Data[[#This Row],[OB Load Type]:[Workflow]],1,FALSE))</f>
        <v>RMCP</v>
      </c>
      <c r="S7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4" spans="1:21" x14ac:dyDescent="0.25">
      <c r="A754" s="567" t="s">
        <v>10401</v>
      </c>
      <c r="B754" s="568"/>
      <c r="C754" s="568"/>
      <c r="D754" s="569" t="s">
        <v>289</v>
      </c>
      <c r="E754" s="569" t="s">
        <v>882</v>
      </c>
      <c r="F754" s="569">
        <v>3</v>
      </c>
      <c r="G754" s="568" t="s">
        <v>1179</v>
      </c>
      <c r="H754" s="568" t="s">
        <v>9864</v>
      </c>
      <c r="I754" s="570" t="s">
        <v>10402</v>
      </c>
      <c r="J754" s="568" t="s">
        <v>8204</v>
      </c>
      <c r="K754" s="571" t="s">
        <v>8589</v>
      </c>
      <c r="L754" s="568" t="s">
        <v>5997</v>
      </c>
      <c r="M754" s="572" t="s">
        <v>10403</v>
      </c>
      <c r="N754" s="570" t="s">
        <v>8409</v>
      </c>
      <c r="O754" s="303" t="str">
        <f>IF(AllC3_Data[[#This Row],[Door/Yard Number]]=3,"Yard","Door")</f>
        <v>Yard</v>
      </c>
      <c r="P754" s="33">
        <f t="shared" si="22"/>
        <v>52.533333333441988</v>
      </c>
      <c r="Q754" s="3" t="str">
        <f t="shared" si="23"/>
        <v>02/09/2022 09:28 AM</v>
      </c>
      <c r="R754" s="573" t="str">
        <f>IF(AND(AllC3_Data[[#This Row],[Workflow]]="Vendor Trailer",AllC3_Data[[#This Row],[OB Load Type]]="",AllC3_Data[[#This Row],[IB Load Type]]="",AllC3_Data[[#This Row],[Reusable Load Type]]=""),"Empty", HLOOKUP("*",AllC3_Data[[#This Row],[OB Load Type]:[Workflow]],1,FALSE))</f>
        <v>T507</v>
      </c>
      <c r="S7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7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5" spans="1:21" x14ac:dyDescent="0.25">
      <c r="A755" s="567" t="s">
        <v>10404</v>
      </c>
      <c r="B755" s="568" t="s">
        <v>9683</v>
      </c>
      <c r="C755" s="568"/>
      <c r="D755" s="569"/>
      <c r="E755" s="569" t="s">
        <v>1659</v>
      </c>
      <c r="F755" s="569">
        <v>3</v>
      </c>
      <c r="G755" s="568" t="s">
        <v>1667</v>
      </c>
      <c r="H755" s="568"/>
      <c r="I755" s="570" t="s">
        <v>10405</v>
      </c>
      <c r="J755" s="568" t="s">
        <v>368</v>
      </c>
      <c r="K755" s="571" t="s">
        <v>8401</v>
      </c>
      <c r="L755" s="568" t="s">
        <v>5997</v>
      </c>
      <c r="M755" s="572"/>
      <c r="N755" s="570" t="s">
        <v>8409</v>
      </c>
      <c r="O755" s="303" t="str">
        <f>IF(AllC3_Data[[#This Row],[Door/Yard Number]]=3,"Yard","Door")</f>
        <v>Yard</v>
      </c>
      <c r="P755" s="33">
        <f t="shared" si="22"/>
        <v>52.000000000116415</v>
      </c>
      <c r="Q755" s="3" t="str">
        <f t="shared" si="23"/>
        <v>02/09/2022 10:00 AM</v>
      </c>
      <c r="R755" s="573" t="str">
        <f>IF(AND(AllC3_Data[[#This Row],[Workflow]]="Vendor Trailer",AllC3_Data[[#This Row],[OB Load Type]]="",AllC3_Data[[#This Row],[IB Load Type]]="",AllC3_Data[[#This Row],[Reusable Load Type]]=""),"Empty", HLOOKUP("*",AllC3_Data[[#This Row],[OB Load Type]:[Workflow]],1,FALSE))</f>
        <v>F&amp;E</v>
      </c>
      <c r="S7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56" spans="1:21" x14ac:dyDescent="0.25">
      <c r="A756" s="567" t="s">
        <v>10406</v>
      </c>
      <c r="B756" s="568" t="s">
        <v>9683</v>
      </c>
      <c r="C756" s="568"/>
      <c r="D756" s="569"/>
      <c r="E756" s="569" t="s">
        <v>1659</v>
      </c>
      <c r="F756" s="569">
        <v>3</v>
      </c>
      <c r="G756" s="568" t="s">
        <v>368</v>
      </c>
      <c r="H756" s="568"/>
      <c r="I756" s="570" t="s">
        <v>10407</v>
      </c>
      <c r="J756" s="568" t="s">
        <v>8202</v>
      </c>
      <c r="K756" s="571" t="s">
        <v>8401</v>
      </c>
      <c r="L756" s="568" t="s">
        <v>6001</v>
      </c>
      <c r="M756" s="572"/>
      <c r="N756" s="570" t="s">
        <v>8409</v>
      </c>
      <c r="O756" s="303" t="str">
        <f>IF(AllC3_Data[[#This Row],[Door/Yard Number]]=3,"Yard","Door")</f>
        <v>Yard</v>
      </c>
      <c r="P756" s="33">
        <f t="shared" si="22"/>
        <v>51.983333333395422</v>
      </c>
      <c r="Q756" s="3" t="str">
        <f t="shared" si="23"/>
        <v>02/09/2022 10:01 AM</v>
      </c>
      <c r="R756" s="573" t="str">
        <f>IF(AND(AllC3_Data[[#This Row],[Workflow]]="Vendor Trailer",AllC3_Data[[#This Row],[OB Load Type]]="",AllC3_Data[[#This Row],[IB Load Type]]="",AllC3_Data[[#This Row],[Reusable Load Type]]=""),"Empty", HLOOKUP("*",AllC3_Data[[#This Row],[OB Load Type]:[Workflow]],1,FALSE))</f>
        <v>F&amp;E</v>
      </c>
      <c r="S7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PDI</v>
      </c>
      <c r="U7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7" spans="1:21" x14ac:dyDescent="0.25">
      <c r="A757" s="567" t="s">
        <v>10408</v>
      </c>
      <c r="B757" s="568"/>
      <c r="C757" s="568"/>
      <c r="D757" s="569" t="s">
        <v>233</v>
      </c>
      <c r="E757" s="569" t="s">
        <v>8430</v>
      </c>
      <c r="F757" s="569">
        <v>1</v>
      </c>
      <c r="G757" s="568" t="s">
        <v>1179</v>
      </c>
      <c r="H757" s="568"/>
      <c r="I757" s="570" t="s">
        <v>10409</v>
      </c>
      <c r="J757" s="568" t="s">
        <v>8210</v>
      </c>
      <c r="K757" s="571" t="s">
        <v>8401</v>
      </c>
      <c r="L757" s="568" t="s">
        <v>10410</v>
      </c>
      <c r="M757" s="572" t="s">
        <v>10411</v>
      </c>
      <c r="N757" s="570" t="s">
        <v>8409</v>
      </c>
      <c r="O757" s="303" t="str">
        <f>IF(AllC3_Data[[#This Row],[Door/Yard Number]]=3,"Yard","Door")</f>
        <v>Door</v>
      </c>
      <c r="P757" s="33">
        <f t="shared" si="22"/>
        <v>51.833333333430346</v>
      </c>
      <c r="Q757" s="3" t="str">
        <f t="shared" si="23"/>
        <v>02/09/2022 10:10 AM</v>
      </c>
      <c r="R757" s="573" t="str">
        <f>IF(AND(AllC3_Data[[#This Row],[Workflow]]="Vendor Trailer",AllC3_Data[[#This Row],[OB Load Type]]="",AllC3_Data[[#This Row],[IB Load Type]]="",AllC3_Data[[#This Row],[Reusable Load Type]]=""),"Empty", HLOOKUP("*",AllC3_Data[[#This Row],[OB Load Type]:[Workflow]],1,FALSE))</f>
        <v>RMTW</v>
      </c>
      <c r="S7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8" spans="1:21" x14ac:dyDescent="0.25">
      <c r="A758" s="567" t="s">
        <v>10412</v>
      </c>
      <c r="B758" s="568"/>
      <c r="C758" s="568"/>
      <c r="D758" s="569"/>
      <c r="E758" s="569" t="s">
        <v>1657</v>
      </c>
      <c r="F758" s="569">
        <v>3</v>
      </c>
      <c r="G758" s="568" t="s">
        <v>1667</v>
      </c>
      <c r="H758" s="568"/>
      <c r="I758" s="570" t="s">
        <v>10413</v>
      </c>
      <c r="J758" s="568" t="s">
        <v>8213</v>
      </c>
      <c r="K758" s="571" t="s">
        <v>8401</v>
      </c>
      <c r="L758" s="568" t="s">
        <v>9675</v>
      </c>
      <c r="M758" s="572"/>
      <c r="N758" s="570" t="s">
        <v>8409</v>
      </c>
      <c r="O758" s="303" t="str">
        <f>IF(AllC3_Data[[#This Row],[Door/Yard Number]]=3,"Yard","Door")</f>
        <v>Yard</v>
      </c>
      <c r="P758" s="33">
        <f t="shared" si="22"/>
        <v>51.683333333465271</v>
      </c>
      <c r="Q758" s="3" t="str">
        <f t="shared" si="23"/>
        <v>02/09/2022 10:19 AM</v>
      </c>
      <c r="R758" s="573" t="str">
        <f>IF(AND(AllC3_Data[[#This Row],[Workflow]]="Vendor Trailer",AllC3_Data[[#This Row],[OB Load Type]]="",AllC3_Data[[#This Row],[IB Load Type]]="",AllC3_Data[[#This Row],[Reusable Load Type]]=""),"Empty", HLOOKUP("*",AllC3_Data[[#This Row],[OB Load Type]:[Workflow]],1,FALSE))</f>
        <v>Empty</v>
      </c>
      <c r="S7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59" spans="1:21" x14ac:dyDescent="0.25">
      <c r="A759" s="567" t="s">
        <v>10414</v>
      </c>
      <c r="B759" s="568"/>
      <c r="C759" s="568"/>
      <c r="D759" s="569" t="s">
        <v>229</v>
      </c>
      <c r="E759" s="569" t="s">
        <v>8430</v>
      </c>
      <c r="F759" s="569">
        <v>3</v>
      </c>
      <c r="G759" s="568" t="s">
        <v>1179</v>
      </c>
      <c r="H759" s="568"/>
      <c r="I759" s="570" t="s">
        <v>10415</v>
      </c>
      <c r="J759" s="568" t="s">
        <v>8205</v>
      </c>
      <c r="K759" s="571" t="s">
        <v>8401</v>
      </c>
      <c r="L759" s="568" t="s">
        <v>9754</v>
      </c>
      <c r="M759" s="572"/>
      <c r="N759" s="570" t="s">
        <v>8409</v>
      </c>
      <c r="O759" s="303" t="str">
        <f>IF(AllC3_Data[[#This Row],[Door/Yard Number]]=3,"Yard","Door")</f>
        <v>Yard</v>
      </c>
      <c r="P759" s="33">
        <f t="shared" si="22"/>
        <v>50.650000000081491</v>
      </c>
      <c r="Q759" s="3" t="str">
        <f t="shared" si="23"/>
        <v>02/09/2022 11:21 AM</v>
      </c>
      <c r="R759" s="573" t="str">
        <f>IF(AND(AllC3_Data[[#This Row],[Workflow]]="Vendor Trailer",AllC3_Data[[#This Row],[OB Load Type]]="",AllC3_Data[[#This Row],[IB Load Type]]="",AllC3_Data[[#This Row],[Reusable Load Type]]=""),"Empty", HLOOKUP("*",AllC3_Data[[#This Row],[OB Load Type]:[Workflow]],1,FALSE))</f>
        <v>RECY</v>
      </c>
      <c r="S7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0" spans="1:21" x14ac:dyDescent="0.25">
      <c r="A760" s="567" t="s">
        <v>10416</v>
      </c>
      <c r="B760" s="568"/>
      <c r="C760" s="568"/>
      <c r="D760" s="569"/>
      <c r="E760" s="569" t="s">
        <v>8461</v>
      </c>
      <c r="F760" s="569">
        <v>3</v>
      </c>
      <c r="G760" s="568" t="s">
        <v>10417</v>
      </c>
      <c r="H760" s="568"/>
      <c r="I760" s="570" t="s">
        <v>10418</v>
      </c>
      <c r="J760" s="568" t="s">
        <v>8202</v>
      </c>
      <c r="K760" s="571" t="s">
        <v>8401</v>
      </c>
      <c r="L760" s="568" t="s">
        <v>10419</v>
      </c>
      <c r="M760" s="572" t="s">
        <v>10420</v>
      </c>
      <c r="N760" s="570" t="s">
        <v>8409</v>
      </c>
      <c r="O760" s="303" t="str">
        <f>IF(AllC3_Data[[#This Row],[Door/Yard Number]]=3,"Yard","Door")</f>
        <v>Yard</v>
      </c>
      <c r="P760" s="33">
        <f t="shared" si="22"/>
        <v>50.466666666674428</v>
      </c>
      <c r="Q760" s="3" t="str">
        <f t="shared" si="23"/>
        <v>02/09/2022 11:32 AM</v>
      </c>
      <c r="R760" s="573" t="str">
        <f>IF(AND(AllC3_Data[[#This Row],[Workflow]]="Vendor Trailer",AllC3_Data[[#This Row],[OB Load Type]]="",AllC3_Data[[#This Row],[IB Load Type]]="",AllC3_Data[[#This Row],[Reusable Load Type]]=""),"Empty", HLOOKUP("*",AllC3_Data[[#This Row],[OB Load Type]:[Workflow]],1,FALSE))</f>
        <v>Empty</v>
      </c>
      <c r="S7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1" spans="1:21" x14ac:dyDescent="0.25">
      <c r="A761" s="567" t="s">
        <v>10421</v>
      </c>
      <c r="B761" s="568"/>
      <c r="C761" s="568"/>
      <c r="D761" s="569" t="s">
        <v>496</v>
      </c>
      <c r="E761" s="569" t="s">
        <v>1660</v>
      </c>
      <c r="F761" s="569">
        <v>3</v>
      </c>
      <c r="G761" s="568" t="s">
        <v>1667</v>
      </c>
      <c r="H761" s="568"/>
      <c r="I761" s="570" t="s">
        <v>10422</v>
      </c>
      <c r="J761" s="568" t="s">
        <v>8214</v>
      </c>
      <c r="K761" s="571" t="s">
        <v>8401</v>
      </c>
      <c r="L761" s="568" t="s">
        <v>6003</v>
      </c>
      <c r="M761" s="572" t="s">
        <v>10422</v>
      </c>
      <c r="N761" s="570" t="s">
        <v>8409</v>
      </c>
      <c r="O761" s="303" t="str">
        <f>IF(AllC3_Data[[#This Row],[Door/Yard Number]]=3,"Yard","Door")</f>
        <v>Yard</v>
      </c>
      <c r="P761" s="33">
        <f t="shared" si="22"/>
        <v>49.966666666790843</v>
      </c>
      <c r="Q761" s="3" t="str">
        <f t="shared" si="23"/>
        <v>02/09/2022 12:02 PM</v>
      </c>
      <c r="R761" s="573" t="str">
        <f>IF(AND(AllC3_Data[[#This Row],[Workflow]]="Vendor Trailer",AllC3_Data[[#This Row],[OB Load Type]]="",AllC3_Data[[#This Row],[IB Load Type]]="",AllC3_Data[[#This Row],[Reusable Load Type]]=""),"Empty", HLOOKUP("*",AllC3_Data[[#This Row],[OB Load Type]:[Workflow]],1,FALSE))</f>
        <v>RSAL</v>
      </c>
      <c r="S7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2" spans="1:21" x14ac:dyDescent="0.25">
      <c r="A762" s="567" t="s">
        <v>10423</v>
      </c>
      <c r="B762" s="568" t="s">
        <v>129</v>
      </c>
      <c r="C762" s="568"/>
      <c r="D762" s="569"/>
      <c r="E762" s="569" t="s">
        <v>1659</v>
      </c>
      <c r="F762" s="569">
        <v>3</v>
      </c>
      <c r="G762" s="568" t="s">
        <v>1179</v>
      </c>
      <c r="H762" s="568"/>
      <c r="I762" s="570" t="s">
        <v>10424</v>
      </c>
      <c r="J762" s="568" t="s">
        <v>8205</v>
      </c>
      <c r="K762" s="571" t="s">
        <v>8401</v>
      </c>
      <c r="L762" s="568" t="s">
        <v>5999</v>
      </c>
      <c r="M762" s="572" t="s">
        <v>10425</v>
      </c>
      <c r="N762" s="570" t="s">
        <v>8409</v>
      </c>
      <c r="O762" s="303" t="str">
        <f>IF(AllC3_Data[[#This Row],[Door/Yard Number]]=3,"Yard","Door")</f>
        <v>Yard</v>
      </c>
      <c r="P762" s="33">
        <f t="shared" si="22"/>
        <v>49.900000000081491</v>
      </c>
      <c r="Q762" s="3" t="str">
        <f t="shared" si="23"/>
        <v>02/09/2022 12:06 PM</v>
      </c>
      <c r="R762" s="573" t="str">
        <f>IF(AND(AllC3_Data[[#This Row],[Workflow]]="Vendor Trailer",AllC3_Data[[#This Row],[OB Load Type]]="",AllC3_Data[[#This Row],[IB Load Type]]="",AllC3_Data[[#This Row],[Reusable Load Type]]=""),"Empty", HLOOKUP("*",AllC3_Data[[#This Row],[OB Load Type]:[Workflow]],1,FALSE))</f>
        <v>OFBD</v>
      </c>
      <c r="S7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7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3" spans="1:21" x14ac:dyDescent="0.25">
      <c r="A763" s="567" t="s">
        <v>10426</v>
      </c>
      <c r="B763" s="568"/>
      <c r="C763" s="568" t="s">
        <v>8404</v>
      </c>
      <c r="D763" s="569"/>
      <c r="E763" s="569" t="s">
        <v>897</v>
      </c>
      <c r="F763" s="569">
        <v>1</v>
      </c>
      <c r="G763" s="568" t="s">
        <v>10427</v>
      </c>
      <c r="H763" s="568" t="s">
        <v>10428</v>
      </c>
      <c r="I763" s="570" t="s">
        <v>10429</v>
      </c>
      <c r="J763" s="568" t="s">
        <v>8202</v>
      </c>
      <c r="K763" s="571" t="s">
        <v>8401</v>
      </c>
      <c r="L763" s="568" t="s">
        <v>10430</v>
      </c>
      <c r="M763" s="572" t="s">
        <v>9062</v>
      </c>
      <c r="N763" s="570" t="s">
        <v>8409</v>
      </c>
      <c r="O763" s="303" t="str">
        <f>IF(AllC3_Data[[#This Row],[Door/Yard Number]]=3,"Yard","Door")</f>
        <v>Door</v>
      </c>
      <c r="P763" s="33">
        <f t="shared" si="22"/>
        <v>1.7500000001164153</v>
      </c>
      <c r="Q763" s="3" t="str">
        <f t="shared" si="23"/>
        <v>02/11/2022 12:15 PM</v>
      </c>
      <c r="R763" s="573" t="str">
        <f>IF(AND(AllC3_Data[[#This Row],[Workflow]]="Vendor Trailer",AllC3_Data[[#This Row],[OB Load Type]]="",AllC3_Data[[#This Row],[IB Load Type]]="",AllC3_Data[[#This Row],[Reusable Load Type]]=""),"Empty", HLOOKUP("*",AllC3_Data[[#This Row],[OB Load Type]:[Workflow]],1,FALSE))</f>
        <v>A Live Delivery</v>
      </c>
      <c r="S7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4" spans="1:21" x14ac:dyDescent="0.25">
      <c r="A764" s="567" t="s">
        <v>10431</v>
      </c>
      <c r="B764" s="568"/>
      <c r="C764" s="568"/>
      <c r="D764" s="569" t="s">
        <v>492</v>
      </c>
      <c r="E764" s="569" t="s">
        <v>8430</v>
      </c>
      <c r="F764" s="569">
        <v>3</v>
      </c>
      <c r="G764" s="568" t="s">
        <v>1179</v>
      </c>
      <c r="H764" s="568"/>
      <c r="I764" s="570" t="s">
        <v>9285</v>
      </c>
      <c r="J764" s="568" t="s">
        <v>647</v>
      </c>
      <c r="K764" s="571" t="s">
        <v>8401</v>
      </c>
      <c r="L764" s="568" t="s">
        <v>10018</v>
      </c>
      <c r="M764" s="572" t="s">
        <v>10432</v>
      </c>
      <c r="N764" s="570" t="s">
        <v>8409</v>
      </c>
      <c r="O764" s="303" t="str">
        <f>IF(AllC3_Data[[#This Row],[Door/Yard Number]]=3,"Yard","Door")</f>
        <v>Yard</v>
      </c>
      <c r="P764" s="33">
        <f t="shared" si="22"/>
        <v>1081.9000000000815</v>
      </c>
      <c r="Q764" s="3" t="str">
        <f t="shared" si="23"/>
        <v>12/28/2021 12:06 PM</v>
      </c>
      <c r="R764" s="573" t="str">
        <f>IF(AND(AllC3_Data[[#This Row],[Workflow]]="Vendor Trailer",AllC3_Data[[#This Row],[OB Load Type]]="",AllC3_Data[[#This Row],[IB Load Type]]="",AllC3_Data[[#This Row],[Reusable Load Type]]=""),"Empty", HLOOKUP("*",AllC3_Data[[#This Row],[OB Load Type]:[Workflow]],1,FALSE))</f>
        <v>RMCP</v>
      </c>
      <c r="S7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5" spans="1:21" x14ac:dyDescent="0.25">
      <c r="A765" s="567" t="s">
        <v>10433</v>
      </c>
      <c r="B765" s="568"/>
      <c r="C765" s="568"/>
      <c r="D765" s="569" t="s">
        <v>239</v>
      </c>
      <c r="E765" s="569" t="s">
        <v>8430</v>
      </c>
      <c r="F765" s="569">
        <v>3</v>
      </c>
      <c r="G765" s="568" t="s">
        <v>1667</v>
      </c>
      <c r="H765" s="568"/>
      <c r="I765" s="570" t="s">
        <v>9285</v>
      </c>
      <c r="J765" s="568" t="s">
        <v>8213</v>
      </c>
      <c r="K765" s="571" t="s">
        <v>8401</v>
      </c>
      <c r="L765" s="568" t="s">
        <v>2977</v>
      </c>
      <c r="M765" s="572"/>
      <c r="N765" s="570" t="s">
        <v>8409</v>
      </c>
      <c r="O765" s="303" t="str">
        <f>IF(AllC3_Data[[#This Row],[Door/Yard Number]]=3,"Yard","Door")</f>
        <v>Yard</v>
      </c>
      <c r="P765" s="33">
        <f t="shared" si="22"/>
        <v>49.400000000023283</v>
      </c>
      <c r="Q765" s="3" t="str">
        <f t="shared" si="23"/>
        <v>02/09/2022 12:36 PM</v>
      </c>
      <c r="R765" s="573" t="str">
        <f>IF(AND(AllC3_Data[[#This Row],[Workflow]]="Vendor Trailer",AllC3_Data[[#This Row],[OB Load Type]]="",AllC3_Data[[#This Row],[IB Load Type]]="",AllC3_Data[[#This Row],[Reusable Load Type]]=""),"Empty", HLOOKUP("*",AllC3_Data[[#This Row],[OB Load Type]:[Workflow]],1,FALSE))</f>
        <v>RRPC</v>
      </c>
      <c r="S7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6" spans="1:21" x14ac:dyDescent="0.25">
      <c r="A766" s="567" t="s">
        <v>10434</v>
      </c>
      <c r="B766" s="568"/>
      <c r="C766" s="568"/>
      <c r="D766" s="569"/>
      <c r="E766" s="569" t="s">
        <v>1657</v>
      </c>
      <c r="F766" s="569">
        <v>4</v>
      </c>
      <c r="G766" s="568" t="s">
        <v>1179</v>
      </c>
      <c r="H766" s="568"/>
      <c r="I766" s="570" t="s">
        <v>10435</v>
      </c>
      <c r="J766" s="568" t="s">
        <v>8221</v>
      </c>
      <c r="K766" s="571" t="s">
        <v>8401</v>
      </c>
      <c r="L766" s="568" t="s">
        <v>1661</v>
      </c>
      <c r="M766" s="572" t="s">
        <v>10436</v>
      </c>
      <c r="N766" s="570" t="s">
        <v>8409</v>
      </c>
      <c r="O766" s="303" t="str">
        <f>IF(AllC3_Data[[#This Row],[Door/Yard Number]]=3,"Yard","Door")</f>
        <v>Door</v>
      </c>
      <c r="P766" s="33">
        <f t="shared" si="22"/>
        <v>49.183333333348855</v>
      </c>
      <c r="Q766" s="3" t="str">
        <f t="shared" si="23"/>
        <v>02/09/2022 12:49 PM</v>
      </c>
      <c r="R766" s="573" t="str">
        <f>IF(AND(AllC3_Data[[#This Row],[Workflow]]="Vendor Trailer",AllC3_Data[[#This Row],[OB Load Type]]="",AllC3_Data[[#This Row],[IB Load Type]]="",AllC3_Data[[#This Row],[Reusable Load Type]]=""),"Empty", HLOOKUP("*",AllC3_Data[[#This Row],[OB Load Type]:[Workflow]],1,FALSE))</f>
        <v>Empty</v>
      </c>
      <c r="S7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7" spans="1:21" x14ac:dyDescent="0.25">
      <c r="A767" s="567" t="s">
        <v>10437</v>
      </c>
      <c r="B767" s="568"/>
      <c r="C767" s="568"/>
      <c r="D767" s="569"/>
      <c r="E767" s="569" t="s">
        <v>1657</v>
      </c>
      <c r="F767" s="569">
        <v>4</v>
      </c>
      <c r="G767" s="568" t="s">
        <v>1179</v>
      </c>
      <c r="H767" s="568"/>
      <c r="I767" s="570" t="s">
        <v>10438</v>
      </c>
      <c r="J767" s="568" t="s">
        <v>8221</v>
      </c>
      <c r="K767" s="571" t="s">
        <v>8401</v>
      </c>
      <c r="L767" s="568" t="s">
        <v>1661</v>
      </c>
      <c r="M767" s="572" t="s">
        <v>10439</v>
      </c>
      <c r="N767" s="570" t="s">
        <v>8409</v>
      </c>
      <c r="O767" s="303" t="str">
        <f>IF(AllC3_Data[[#This Row],[Door/Yard Number]]=3,"Yard","Door")</f>
        <v>Door</v>
      </c>
      <c r="P767" s="33">
        <f t="shared" si="22"/>
        <v>49.166666666802485</v>
      </c>
      <c r="Q767" s="3" t="str">
        <f t="shared" si="23"/>
        <v>02/09/2022 12:50 PM</v>
      </c>
      <c r="R767" s="573" t="str">
        <f>IF(AND(AllC3_Data[[#This Row],[Workflow]]="Vendor Trailer",AllC3_Data[[#This Row],[OB Load Type]]="",AllC3_Data[[#This Row],[IB Load Type]]="",AllC3_Data[[#This Row],[Reusable Load Type]]=""),"Empty", HLOOKUP("*",AllC3_Data[[#This Row],[OB Load Type]:[Workflow]],1,FALSE))</f>
        <v>Empty</v>
      </c>
      <c r="S7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8" spans="1:21" x14ac:dyDescent="0.25">
      <c r="A768" s="567" t="s">
        <v>10440</v>
      </c>
      <c r="B768" s="568" t="s">
        <v>10441</v>
      </c>
      <c r="C768" s="568"/>
      <c r="D768" s="569"/>
      <c r="E768" s="569" t="s">
        <v>1659</v>
      </c>
      <c r="F768" s="569">
        <v>4</v>
      </c>
      <c r="G768" s="568" t="s">
        <v>10032</v>
      </c>
      <c r="H768" s="568"/>
      <c r="I768" s="570" t="s">
        <v>10442</v>
      </c>
      <c r="J768" s="568" t="s">
        <v>8202</v>
      </c>
      <c r="K768" s="571" t="s">
        <v>8401</v>
      </c>
      <c r="L768" s="568" t="s">
        <v>1661</v>
      </c>
      <c r="M768" s="572"/>
      <c r="N768" s="570" t="s">
        <v>8409</v>
      </c>
      <c r="O768" s="303" t="str">
        <f>IF(AllC3_Data[[#This Row],[Door/Yard Number]]=3,"Yard","Door")</f>
        <v>Door</v>
      </c>
      <c r="P768" s="33">
        <f t="shared" si="22"/>
        <v>48.600000000034925</v>
      </c>
      <c r="Q768" s="3" t="str">
        <f t="shared" si="23"/>
        <v>02/09/2022 01:24 PM</v>
      </c>
      <c r="R768" s="573" t="str">
        <f>IF(AND(AllC3_Data[[#This Row],[Workflow]]="Vendor Trailer",AllC3_Data[[#This Row],[OB Load Type]]="",AllC3_Data[[#This Row],[IB Load Type]]="",AllC3_Data[[#This Row],[Reusable Load Type]]=""),"Empty", HLOOKUP("*",AllC3_Data[[#This Row],[OB Load Type]:[Workflow]],1,FALSE))</f>
        <v>O220</v>
      </c>
      <c r="S7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69" spans="1:21" x14ac:dyDescent="0.25">
      <c r="A769" s="567" t="s">
        <v>10443</v>
      </c>
      <c r="B769" s="568"/>
      <c r="C769" s="568" t="s">
        <v>8404</v>
      </c>
      <c r="D769" s="569"/>
      <c r="E769" s="569" t="s">
        <v>897</v>
      </c>
      <c r="F769" s="569">
        <v>1</v>
      </c>
      <c r="G769" s="568" t="s">
        <v>10444</v>
      </c>
      <c r="H769" s="568" t="s">
        <v>10445</v>
      </c>
      <c r="I769" s="570" t="s">
        <v>10446</v>
      </c>
      <c r="J769" s="568" t="s">
        <v>8202</v>
      </c>
      <c r="K769" s="571" t="s">
        <v>8401</v>
      </c>
      <c r="L769" s="568" t="s">
        <v>10447</v>
      </c>
      <c r="M769" s="572" t="s">
        <v>10448</v>
      </c>
      <c r="N769" s="570" t="s">
        <v>8409</v>
      </c>
      <c r="O769" s="303" t="str">
        <f>IF(AllC3_Data[[#This Row],[Door/Yard Number]]=3,"Yard","Door")</f>
        <v>Door</v>
      </c>
      <c r="P769" s="33">
        <f t="shared" si="22"/>
        <v>2.6000000000931323</v>
      </c>
      <c r="Q769" s="3" t="str">
        <f t="shared" si="23"/>
        <v>02/11/2022 11:24 AM</v>
      </c>
      <c r="R769" s="573" t="str">
        <f>IF(AND(AllC3_Data[[#This Row],[Workflow]]="Vendor Trailer",AllC3_Data[[#This Row],[OB Load Type]]="",AllC3_Data[[#This Row],[IB Load Type]]="",AllC3_Data[[#This Row],[Reusable Load Type]]=""),"Empty", HLOOKUP("*",AllC3_Data[[#This Row],[OB Load Type]:[Workflow]],1,FALSE))</f>
        <v>A Live Delivery</v>
      </c>
      <c r="S7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0" spans="1:21" x14ac:dyDescent="0.25">
      <c r="A770" s="567" t="s">
        <v>10449</v>
      </c>
      <c r="B770" s="568"/>
      <c r="C770" s="568" t="s">
        <v>8404</v>
      </c>
      <c r="D770" s="569"/>
      <c r="E770" s="569" t="s">
        <v>897</v>
      </c>
      <c r="F770" s="569">
        <v>1</v>
      </c>
      <c r="G770" s="568" t="s">
        <v>10444</v>
      </c>
      <c r="H770" s="568" t="s">
        <v>10450</v>
      </c>
      <c r="I770" s="570" t="s">
        <v>10451</v>
      </c>
      <c r="J770" s="568" t="s">
        <v>8202</v>
      </c>
      <c r="K770" s="571" t="s">
        <v>8401</v>
      </c>
      <c r="L770" s="568" t="s">
        <v>10452</v>
      </c>
      <c r="M770" s="572" t="s">
        <v>10453</v>
      </c>
      <c r="N770" s="570" t="s">
        <v>8409</v>
      </c>
      <c r="O770" s="303" t="str">
        <f>IF(AllC3_Data[[#This Row],[Door/Yard Number]]=3,"Yard","Door")</f>
        <v>Door</v>
      </c>
      <c r="P770" s="33">
        <f t="shared" si="22"/>
        <v>2.7000000000698492</v>
      </c>
      <c r="Q770" s="3" t="str">
        <f t="shared" si="23"/>
        <v>02/11/2022 11:18 AM</v>
      </c>
      <c r="R770" s="573" t="str">
        <f>IF(AND(AllC3_Data[[#This Row],[Workflow]]="Vendor Trailer",AllC3_Data[[#This Row],[OB Load Type]]="",AllC3_Data[[#This Row],[IB Load Type]]="",AllC3_Data[[#This Row],[Reusable Load Type]]=""),"Empty", HLOOKUP("*",AllC3_Data[[#This Row],[OB Load Type]:[Workflow]],1,FALSE))</f>
        <v>A Live Delivery</v>
      </c>
      <c r="S7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1" spans="1:21" x14ac:dyDescent="0.25">
      <c r="A771" s="567" t="s">
        <v>10454</v>
      </c>
      <c r="B771" s="568"/>
      <c r="C771" s="568" t="s">
        <v>8404</v>
      </c>
      <c r="D771" s="569"/>
      <c r="E771" s="569" t="s">
        <v>897</v>
      </c>
      <c r="F771" s="569">
        <v>1</v>
      </c>
      <c r="G771" s="568" t="s">
        <v>10455</v>
      </c>
      <c r="H771" s="568" t="s">
        <v>10456</v>
      </c>
      <c r="I771" s="570" t="s">
        <v>10457</v>
      </c>
      <c r="J771" s="568" t="s">
        <v>8202</v>
      </c>
      <c r="K771" s="571" t="s">
        <v>8401</v>
      </c>
      <c r="L771" s="568" t="s">
        <v>10458</v>
      </c>
      <c r="M771" s="572" t="s">
        <v>10459</v>
      </c>
      <c r="N771" s="570" t="s">
        <v>8409</v>
      </c>
      <c r="O771" s="303" t="str">
        <f>IF(AllC3_Data[[#This Row],[Door/Yard Number]]=3,"Yard","Door")</f>
        <v>Door</v>
      </c>
      <c r="P771" s="33">
        <f t="shared" si="22"/>
        <v>2.6333333333604969</v>
      </c>
      <c r="Q771" s="3" t="str">
        <f t="shared" si="23"/>
        <v>02/11/2022 11:22 AM</v>
      </c>
      <c r="R771" s="573" t="str">
        <f>IF(AND(AllC3_Data[[#This Row],[Workflow]]="Vendor Trailer",AllC3_Data[[#This Row],[OB Load Type]]="",AllC3_Data[[#This Row],[IB Load Type]]="",AllC3_Data[[#This Row],[Reusable Load Type]]=""),"Empty", HLOOKUP("*",AllC3_Data[[#This Row],[OB Load Type]:[Workflow]],1,FALSE))</f>
        <v>A Live Delivery</v>
      </c>
      <c r="S7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2" spans="1:21" x14ac:dyDescent="0.25">
      <c r="A772" s="567" t="s">
        <v>10460</v>
      </c>
      <c r="B772" s="568" t="s">
        <v>9683</v>
      </c>
      <c r="C772" s="568"/>
      <c r="D772" s="569"/>
      <c r="E772" s="569" t="s">
        <v>1659</v>
      </c>
      <c r="F772" s="569">
        <v>3</v>
      </c>
      <c r="G772" s="568" t="s">
        <v>1667</v>
      </c>
      <c r="H772" s="568"/>
      <c r="I772" s="570" t="s">
        <v>10461</v>
      </c>
      <c r="J772" s="568" t="s">
        <v>368</v>
      </c>
      <c r="K772" s="571" t="s">
        <v>8401</v>
      </c>
      <c r="L772" s="568" t="s">
        <v>6001</v>
      </c>
      <c r="M772" s="572"/>
      <c r="N772" s="570" t="s">
        <v>8409</v>
      </c>
      <c r="O772" s="303" t="str">
        <f>IF(AllC3_Data[[#This Row],[Door/Yard Number]]=3,"Yard","Door")</f>
        <v>Yard</v>
      </c>
      <c r="P772" s="33">
        <f t="shared" si="22"/>
        <v>48.300000000104774</v>
      </c>
      <c r="Q772" s="3" t="str">
        <f t="shared" si="23"/>
        <v>02/09/2022 01:42 PM</v>
      </c>
      <c r="R772" s="573" t="str">
        <f>IF(AND(AllC3_Data[[#This Row],[Workflow]]="Vendor Trailer",AllC3_Data[[#This Row],[OB Load Type]]="",AllC3_Data[[#This Row],[IB Load Type]]="",AllC3_Data[[#This Row],[Reusable Load Type]]=""),"Empty", HLOOKUP("*",AllC3_Data[[#This Row],[OB Load Type]:[Workflow]],1,FALSE))</f>
        <v>F&amp;E</v>
      </c>
      <c r="S7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73" spans="1:21" x14ac:dyDescent="0.25">
      <c r="A773" s="567" t="s">
        <v>10462</v>
      </c>
      <c r="B773" s="568"/>
      <c r="C773" s="568" t="s">
        <v>8404</v>
      </c>
      <c r="D773" s="569"/>
      <c r="E773" s="569" t="s">
        <v>897</v>
      </c>
      <c r="F773" s="569">
        <v>1</v>
      </c>
      <c r="G773" s="568" t="s">
        <v>8416</v>
      </c>
      <c r="H773" s="568" t="s">
        <v>10463</v>
      </c>
      <c r="I773" s="570" t="s">
        <v>10464</v>
      </c>
      <c r="J773" s="568" t="s">
        <v>8202</v>
      </c>
      <c r="K773" s="571" t="s">
        <v>8401</v>
      </c>
      <c r="L773" s="568" t="s">
        <v>10465</v>
      </c>
      <c r="M773" s="572" t="s">
        <v>10459</v>
      </c>
      <c r="N773" s="570" t="s">
        <v>8409</v>
      </c>
      <c r="O773" s="303" t="str">
        <f>IF(AllC3_Data[[#This Row],[Door/Yard Number]]=3,"Yard","Door")</f>
        <v>Door</v>
      </c>
      <c r="P773" s="33">
        <f t="shared" si="22"/>
        <v>2.6333333333604969</v>
      </c>
      <c r="Q773" s="3" t="str">
        <f t="shared" si="23"/>
        <v>02/11/2022 11:22 AM</v>
      </c>
      <c r="R773" s="573" t="str">
        <f>IF(AND(AllC3_Data[[#This Row],[Workflow]]="Vendor Trailer",AllC3_Data[[#This Row],[OB Load Type]]="",AllC3_Data[[#This Row],[IB Load Type]]="",AllC3_Data[[#This Row],[Reusable Load Type]]=""),"Empty", HLOOKUP("*",AllC3_Data[[#This Row],[OB Load Type]:[Workflow]],1,FALSE))</f>
        <v>A Live Delivery</v>
      </c>
      <c r="S7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4" spans="1:21" x14ac:dyDescent="0.25">
      <c r="A774" s="567" t="s">
        <v>10466</v>
      </c>
      <c r="B774" s="568"/>
      <c r="C774" s="568"/>
      <c r="D774" s="569" t="s">
        <v>239</v>
      </c>
      <c r="E774" s="569" t="s">
        <v>8430</v>
      </c>
      <c r="F774" s="569">
        <v>3</v>
      </c>
      <c r="G774" s="568" t="s">
        <v>1179</v>
      </c>
      <c r="H774" s="568"/>
      <c r="I774" s="570" t="s">
        <v>10467</v>
      </c>
      <c r="J774" s="568" t="s">
        <v>8208</v>
      </c>
      <c r="K774" s="571" t="s">
        <v>8401</v>
      </c>
      <c r="L774" s="568" t="s">
        <v>6003</v>
      </c>
      <c r="M774" s="572" t="s">
        <v>10467</v>
      </c>
      <c r="N774" s="570" t="s">
        <v>8409</v>
      </c>
      <c r="O774" s="303" t="str">
        <f>IF(AllC3_Data[[#This Row],[Door/Yard Number]]=3,"Yard","Door")</f>
        <v>Yard</v>
      </c>
      <c r="P774" s="33">
        <f t="shared" si="22"/>
        <v>47.933333333465271</v>
      </c>
      <c r="Q774" s="3" t="str">
        <f t="shared" si="23"/>
        <v>02/09/2022 02:04 PM</v>
      </c>
      <c r="R774" s="573" t="str">
        <f>IF(AND(AllC3_Data[[#This Row],[Workflow]]="Vendor Trailer",AllC3_Data[[#This Row],[OB Load Type]]="",AllC3_Data[[#This Row],[IB Load Type]]="",AllC3_Data[[#This Row],[Reusable Load Type]]=""),"Empty", HLOOKUP("*",AllC3_Data[[#This Row],[OB Load Type]:[Workflow]],1,FALSE))</f>
        <v>RRPC</v>
      </c>
      <c r="S7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5" spans="1:21" x14ac:dyDescent="0.25">
      <c r="A775" s="567" t="s">
        <v>10468</v>
      </c>
      <c r="B775" s="568"/>
      <c r="C775" s="568"/>
      <c r="D775" s="569" t="s">
        <v>331</v>
      </c>
      <c r="E775" s="569" t="s">
        <v>8430</v>
      </c>
      <c r="F775" s="569">
        <v>3</v>
      </c>
      <c r="G775" s="568" t="s">
        <v>1179</v>
      </c>
      <c r="H775" s="568"/>
      <c r="I775" s="570" t="s">
        <v>10467</v>
      </c>
      <c r="J775" s="568" t="s">
        <v>8210</v>
      </c>
      <c r="K775" s="571" t="s">
        <v>8401</v>
      </c>
      <c r="L775" s="568" t="s">
        <v>9754</v>
      </c>
      <c r="M775" s="572" t="s">
        <v>10469</v>
      </c>
      <c r="N775" s="570" t="s">
        <v>8409</v>
      </c>
      <c r="O775" s="303" t="str">
        <f>IF(AllC3_Data[[#This Row],[Door/Yard Number]]=3,"Yard","Door")</f>
        <v>Yard</v>
      </c>
      <c r="P775" s="33">
        <f t="shared" si="22"/>
        <v>47.933333333465271</v>
      </c>
      <c r="Q775" s="3" t="str">
        <f t="shared" si="23"/>
        <v>02/09/2022 02:04 PM</v>
      </c>
      <c r="R775" s="573" t="str">
        <f>IF(AND(AllC3_Data[[#This Row],[Workflow]]="Vendor Trailer",AllC3_Data[[#This Row],[OB Load Type]]="",AllC3_Data[[#This Row],[IB Load Type]]="",AllC3_Data[[#This Row],[Reusable Load Type]]=""),"Empty", HLOOKUP("*",AllC3_Data[[#This Row],[OB Load Type]:[Workflow]],1,FALSE))</f>
        <v>AUCT</v>
      </c>
      <c r="S7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6" spans="1:21" x14ac:dyDescent="0.25">
      <c r="A776" s="567" t="s">
        <v>10470</v>
      </c>
      <c r="B776" s="568"/>
      <c r="C776" s="568"/>
      <c r="D776" s="569"/>
      <c r="E776" s="569" t="s">
        <v>8461</v>
      </c>
      <c r="F776" s="569">
        <v>3</v>
      </c>
      <c r="G776" s="568" t="s">
        <v>9582</v>
      </c>
      <c r="H776" s="568"/>
      <c r="I776" s="570" t="s">
        <v>10471</v>
      </c>
      <c r="J776" s="568" t="s">
        <v>8202</v>
      </c>
      <c r="K776" s="571" t="s">
        <v>8401</v>
      </c>
      <c r="L776" s="568" t="s">
        <v>10419</v>
      </c>
      <c r="M776" s="572" t="s">
        <v>10472</v>
      </c>
      <c r="N776" s="570" t="s">
        <v>8409</v>
      </c>
      <c r="O776" s="303" t="str">
        <f>IF(AllC3_Data[[#This Row],[Door/Yard Number]]=3,"Yard","Door")</f>
        <v>Yard</v>
      </c>
      <c r="P776" s="33">
        <f t="shared" si="22"/>
        <v>47.666666666802485</v>
      </c>
      <c r="Q776" s="3" t="str">
        <f t="shared" si="23"/>
        <v>02/09/2022 02:20 PM</v>
      </c>
      <c r="R776" s="573" t="str">
        <f>IF(AND(AllC3_Data[[#This Row],[Workflow]]="Vendor Trailer",AllC3_Data[[#This Row],[OB Load Type]]="",AllC3_Data[[#This Row],[IB Load Type]]="",AllC3_Data[[#This Row],[Reusable Load Type]]=""),"Empty", HLOOKUP("*",AllC3_Data[[#This Row],[OB Load Type]:[Workflow]],1,FALSE))</f>
        <v>Empty</v>
      </c>
      <c r="S7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7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7" spans="1:21" x14ac:dyDescent="0.25">
      <c r="A777" s="567" t="s">
        <v>10473</v>
      </c>
      <c r="B777" s="568"/>
      <c r="C777" s="568"/>
      <c r="D777" s="569" t="s">
        <v>229</v>
      </c>
      <c r="E777" s="569" t="s">
        <v>8430</v>
      </c>
      <c r="F777" s="569">
        <v>3</v>
      </c>
      <c r="G777" s="568" t="s">
        <v>1179</v>
      </c>
      <c r="H777" s="568"/>
      <c r="I777" s="570" t="s">
        <v>10474</v>
      </c>
      <c r="J777" s="568" t="s">
        <v>8205</v>
      </c>
      <c r="K777" s="571" t="s">
        <v>8401</v>
      </c>
      <c r="L777" s="568" t="s">
        <v>6001</v>
      </c>
      <c r="M777" s="572" t="s">
        <v>10475</v>
      </c>
      <c r="N777" s="570" t="s">
        <v>8409</v>
      </c>
      <c r="O777" s="303" t="str">
        <f>IF(AllC3_Data[[#This Row],[Door/Yard Number]]=3,"Yard","Door")</f>
        <v>Yard</v>
      </c>
      <c r="P777" s="33">
        <f t="shared" ref="P777:P840" si="24">($A$1-Q777)*24</f>
        <v>47.600000000093132</v>
      </c>
      <c r="Q777" s="3" t="str">
        <f t="shared" ref="Q777:Q840" si="25">IF(I777&gt;M777,I777,IF(I777&lt;M777,M777,IF(I777=M777,I777)))</f>
        <v>02/09/2022 02:24 PM</v>
      </c>
      <c r="R777" s="573" t="str">
        <f>IF(AND(AllC3_Data[[#This Row],[Workflow]]="Vendor Trailer",AllC3_Data[[#This Row],[OB Load Type]]="",AllC3_Data[[#This Row],[IB Load Type]]="",AllC3_Data[[#This Row],[Reusable Load Type]]=""),"Empty", HLOOKUP("*",AllC3_Data[[#This Row],[OB Load Type]:[Workflow]],1,FALSE))</f>
        <v>RECY</v>
      </c>
      <c r="S7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78" spans="1:21" x14ac:dyDescent="0.25">
      <c r="A778" s="567" t="s">
        <v>10476</v>
      </c>
      <c r="B778" s="568"/>
      <c r="C778" s="568"/>
      <c r="D778" s="569"/>
      <c r="E778" s="569" t="s">
        <v>1562</v>
      </c>
      <c r="F778" s="569">
        <v>3</v>
      </c>
      <c r="G778" s="568" t="s">
        <v>1179</v>
      </c>
      <c r="H778" s="568"/>
      <c r="I778" s="570" t="s">
        <v>10477</v>
      </c>
      <c r="J778" s="568" t="s">
        <v>8210</v>
      </c>
      <c r="K778" s="571" t="s">
        <v>8401</v>
      </c>
      <c r="L778" s="568" t="s">
        <v>6001</v>
      </c>
      <c r="M778" s="572"/>
      <c r="N778" s="570" t="s">
        <v>8409</v>
      </c>
      <c r="O778" s="303" t="str">
        <f>IF(AllC3_Data[[#This Row],[Door/Yard Number]]=3,"Yard","Door")</f>
        <v>Yard</v>
      </c>
      <c r="P778" s="33">
        <f t="shared" si="24"/>
        <v>47.583333333372138</v>
      </c>
      <c r="Q778" s="3" t="str">
        <f t="shared" si="25"/>
        <v>02/09/2022 02:25 PM</v>
      </c>
      <c r="R778" s="573" t="str">
        <f>IF(AND(AllC3_Data[[#This Row],[Workflow]]="Vendor Trailer",AllC3_Data[[#This Row],[OB Load Type]]="",AllC3_Data[[#This Row],[IB Load Type]]="",AllC3_Data[[#This Row],[Reusable Load Type]]=""),"Empty", HLOOKUP("*",AllC3_Data[[#This Row],[OB Load Type]:[Workflow]],1,FALSE))</f>
        <v>Unknown</v>
      </c>
      <c r="S7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79" spans="1:21" x14ac:dyDescent="0.25">
      <c r="A779" s="567" t="s">
        <v>10478</v>
      </c>
      <c r="B779" s="568"/>
      <c r="C779" s="568"/>
      <c r="D779" s="569"/>
      <c r="E779" s="569" t="s">
        <v>1562</v>
      </c>
      <c r="F779" s="569">
        <v>3</v>
      </c>
      <c r="G779" s="568" t="s">
        <v>1179</v>
      </c>
      <c r="H779" s="568"/>
      <c r="I779" s="570" t="s">
        <v>10479</v>
      </c>
      <c r="J779" s="568" t="s">
        <v>8210</v>
      </c>
      <c r="K779" s="571" t="s">
        <v>8401</v>
      </c>
      <c r="L779" s="568" t="s">
        <v>6001</v>
      </c>
      <c r="M779" s="572"/>
      <c r="N779" s="570" t="s">
        <v>8409</v>
      </c>
      <c r="O779" s="303" t="str">
        <f>IF(AllC3_Data[[#This Row],[Door/Yard Number]]=3,"Yard","Door")</f>
        <v>Yard</v>
      </c>
      <c r="P779" s="33">
        <f t="shared" si="24"/>
        <v>47.550000000104774</v>
      </c>
      <c r="Q779" s="3" t="str">
        <f t="shared" si="25"/>
        <v>02/09/2022 02:27 PM</v>
      </c>
      <c r="R779" s="573" t="str">
        <f>IF(AND(AllC3_Data[[#This Row],[Workflow]]="Vendor Trailer",AllC3_Data[[#This Row],[OB Load Type]]="",AllC3_Data[[#This Row],[IB Load Type]]="",AllC3_Data[[#This Row],[Reusable Load Type]]=""),"Empty", HLOOKUP("*",AllC3_Data[[#This Row],[OB Load Type]:[Workflow]],1,FALSE))</f>
        <v>Unknown</v>
      </c>
      <c r="S7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7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80" spans="1:21" x14ac:dyDescent="0.25">
      <c r="A780" s="567" t="s">
        <v>10480</v>
      </c>
      <c r="B780" s="568"/>
      <c r="C780" s="568"/>
      <c r="D780" s="569"/>
      <c r="E780" s="569" t="s">
        <v>8461</v>
      </c>
      <c r="F780" s="569">
        <v>3</v>
      </c>
      <c r="G780" s="568" t="s">
        <v>9251</v>
      </c>
      <c r="H780" s="568"/>
      <c r="I780" s="570" t="s">
        <v>10481</v>
      </c>
      <c r="J780" s="568" t="s">
        <v>8202</v>
      </c>
      <c r="K780" s="571" t="s">
        <v>8401</v>
      </c>
      <c r="L780" s="568" t="s">
        <v>9084</v>
      </c>
      <c r="M780" s="572"/>
      <c r="N780" s="570" t="s">
        <v>8409</v>
      </c>
      <c r="O780" s="303" t="str">
        <f>IF(AllC3_Data[[#This Row],[Door/Yard Number]]=3,"Yard","Door")</f>
        <v>Yard</v>
      </c>
      <c r="P780" s="33">
        <f t="shared" si="24"/>
        <v>47.400000000139698</v>
      </c>
      <c r="Q780" s="3" t="str">
        <f t="shared" si="25"/>
        <v>02/09/2022 02:36 PM</v>
      </c>
      <c r="R780" s="573" t="str">
        <f>IF(AND(AllC3_Data[[#This Row],[Workflow]]="Vendor Trailer",AllC3_Data[[#This Row],[OB Load Type]]="",AllC3_Data[[#This Row],[IB Load Type]]="",AllC3_Data[[#This Row],[Reusable Load Type]]=""),"Empty", HLOOKUP("*",AllC3_Data[[#This Row],[OB Load Type]:[Workflow]],1,FALSE))</f>
        <v>Empty</v>
      </c>
      <c r="S7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1" spans="1:21" x14ac:dyDescent="0.25">
      <c r="A781" s="567" t="s">
        <v>10482</v>
      </c>
      <c r="B781" s="568"/>
      <c r="C781" s="568"/>
      <c r="D781" s="569"/>
      <c r="E781" s="569" t="s">
        <v>8461</v>
      </c>
      <c r="F781" s="569">
        <v>3</v>
      </c>
      <c r="G781" s="568" t="s">
        <v>9251</v>
      </c>
      <c r="H781" s="568"/>
      <c r="I781" s="570" t="s">
        <v>10481</v>
      </c>
      <c r="J781" s="568" t="s">
        <v>8202</v>
      </c>
      <c r="K781" s="571" t="s">
        <v>8401</v>
      </c>
      <c r="L781" s="568" t="s">
        <v>9084</v>
      </c>
      <c r="M781" s="572"/>
      <c r="N781" s="570" t="s">
        <v>8409</v>
      </c>
      <c r="O781" s="303" t="str">
        <f>IF(AllC3_Data[[#This Row],[Door/Yard Number]]=3,"Yard","Door")</f>
        <v>Yard</v>
      </c>
      <c r="P781" s="33">
        <f t="shared" si="24"/>
        <v>47.400000000139698</v>
      </c>
      <c r="Q781" s="3" t="str">
        <f t="shared" si="25"/>
        <v>02/09/2022 02:36 PM</v>
      </c>
      <c r="R781" s="573" t="str">
        <f>IF(AND(AllC3_Data[[#This Row],[Workflow]]="Vendor Trailer",AllC3_Data[[#This Row],[OB Load Type]]="",AllC3_Data[[#This Row],[IB Load Type]]="",AllC3_Data[[#This Row],[Reusable Load Type]]=""),"Empty", HLOOKUP("*",AllC3_Data[[#This Row],[OB Load Type]:[Workflow]],1,FALSE))</f>
        <v>Empty</v>
      </c>
      <c r="S7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2" spans="1:21" x14ac:dyDescent="0.25">
      <c r="A782" s="567" t="s">
        <v>10483</v>
      </c>
      <c r="B782" s="568"/>
      <c r="C782" s="568"/>
      <c r="D782" s="569"/>
      <c r="E782" s="569" t="s">
        <v>8461</v>
      </c>
      <c r="F782" s="569">
        <v>3</v>
      </c>
      <c r="G782" s="568" t="s">
        <v>9279</v>
      </c>
      <c r="H782" s="568"/>
      <c r="I782" s="570" t="s">
        <v>10484</v>
      </c>
      <c r="J782" s="568" t="s">
        <v>8202</v>
      </c>
      <c r="K782" s="571" t="s">
        <v>8401</v>
      </c>
      <c r="L782" s="568" t="s">
        <v>2977</v>
      </c>
      <c r="M782" s="572" t="s">
        <v>10485</v>
      </c>
      <c r="N782" s="570" t="s">
        <v>8409</v>
      </c>
      <c r="O782" s="303" t="str">
        <f>IF(AllC3_Data[[#This Row],[Door/Yard Number]]=3,"Yard","Door")</f>
        <v>Yard</v>
      </c>
      <c r="P782" s="33">
        <f t="shared" si="24"/>
        <v>47.333333333430346</v>
      </c>
      <c r="Q782" s="3" t="str">
        <f t="shared" si="25"/>
        <v>02/09/2022 02:40 PM</v>
      </c>
      <c r="R782" s="573" t="str">
        <f>IF(AND(AllC3_Data[[#This Row],[Workflow]]="Vendor Trailer",AllC3_Data[[#This Row],[OB Load Type]]="",AllC3_Data[[#This Row],[IB Load Type]]="",AllC3_Data[[#This Row],[Reusable Load Type]]=""),"Empty", HLOOKUP("*",AllC3_Data[[#This Row],[OB Load Type]:[Workflow]],1,FALSE))</f>
        <v>Empty</v>
      </c>
      <c r="S7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3" spans="1:21" x14ac:dyDescent="0.25">
      <c r="A783" s="567" t="s">
        <v>10486</v>
      </c>
      <c r="B783" s="568"/>
      <c r="C783" s="568"/>
      <c r="D783" s="569"/>
      <c r="E783" s="569" t="s">
        <v>8461</v>
      </c>
      <c r="F783" s="569">
        <v>3</v>
      </c>
      <c r="G783" s="568" t="s">
        <v>1096</v>
      </c>
      <c r="H783" s="568"/>
      <c r="I783" s="570" t="s">
        <v>10487</v>
      </c>
      <c r="J783" s="568" t="s">
        <v>8202</v>
      </c>
      <c r="K783" s="571" t="s">
        <v>8401</v>
      </c>
      <c r="L783" s="568" t="s">
        <v>9687</v>
      </c>
      <c r="M783" s="572"/>
      <c r="N783" s="570" t="s">
        <v>8409</v>
      </c>
      <c r="O783" s="303" t="str">
        <f>IF(AllC3_Data[[#This Row],[Door/Yard Number]]=3,"Yard","Door")</f>
        <v>Yard</v>
      </c>
      <c r="P783" s="33">
        <f t="shared" si="24"/>
        <v>47.216666666732635</v>
      </c>
      <c r="Q783" s="3" t="str">
        <f t="shared" si="25"/>
        <v>02/09/2022 02:47 PM</v>
      </c>
      <c r="R783" s="573" t="str">
        <f>IF(AND(AllC3_Data[[#This Row],[Workflow]]="Vendor Trailer",AllC3_Data[[#This Row],[OB Load Type]]="",AllC3_Data[[#This Row],[IB Load Type]]="",AllC3_Data[[#This Row],[Reusable Load Type]]=""),"Empty", HLOOKUP("*",AllC3_Data[[#This Row],[OB Load Type]:[Workflow]],1,FALSE))</f>
        <v>Empty</v>
      </c>
      <c r="S7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7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4" spans="1:21" x14ac:dyDescent="0.25">
      <c r="A784" s="567" t="s">
        <v>10488</v>
      </c>
      <c r="B784" s="568"/>
      <c r="C784" s="568" t="s">
        <v>8404</v>
      </c>
      <c r="D784" s="569"/>
      <c r="E784" s="569" t="s">
        <v>897</v>
      </c>
      <c r="F784" s="569">
        <v>1</v>
      </c>
      <c r="G784" s="568" t="s">
        <v>8405</v>
      </c>
      <c r="H784" s="568" t="s">
        <v>10489</v>
      </c>
      <c r="I784" s="570" t="s">
        <v>10490</v>
      </c>
      <c r="J784" s="568" t="s">
        <v>8202</v>
      </c>
      <c r="K784" s="571" t="s">
        <v>8401</v>
      </c>
      <c r="L784" s="568" t="s">
        <v>10491</v>
      </c>
      <c r="M784" s="572" t="s">
        <v>9664</v>
      </c>
      <c r="N784" s="570" t="s">
        <v>8409</v>
      </c>
      <c r="O784" s="303" t="str">
        <f>IF(AllC3_Data[[#This Row],[Door/Yard Number]]=3,"Yard","Door")</f>
        <v>Door</v>
      </c>
      <c r="P784" s="33">
        <f t="shared" si="24"/>
        <v>2.5666666666511446</v>
      </c>
      <c r="Q784" s="3" t="str">
        <f t="shared" si="25"/>
        <v>02/11/2022 11:26 AM</v>
      </c>
      <c r="R784" s="573" t="str">
        <f>IF(AND(AllC3_Data[[#This Row],[Workflow]]="Vendor Trailer",AllC3_Data[[#This Row],[OB Load Type]]="",AllC3_Data[[#This Row],[IB Load Type]]="",AllC3_Data[[#This Row],[Reusable Load Type]]=""),"Empty", HLOOKUP("*",AllC3_Data[[#This Row],[OB Load Type]:[Workflow]],1,FALSE))</f>
        <v>A Live Delivery</v>
      </c>
      <c r="S7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5" spans="1:21" x14ac:dyDescent="0.25">
      <c r="A785" s="567" t="s">
        <v>10492</v>
      </c>
      <c r="B785" s="568"/>
      <c r="C785" s="568"/>
      <c r="D785" s="569"/>
      <c r="E785" s="569" t="s">
        <v>8461</v>
      </c>
      <c r="F785" s="569">
        <v>3</v>
      </c>
      <c r="G785" s="568" t="s">
        <v>9296</v>
      </c>
      <c r="H785" s="568"/>
      <c r="I785" s="570" t="s">
        <v>10493</v>
      </c>
      <c r="J785" s="568" t="s">
        <v>8202</v>
      </c>
      <c r="K785" s="571" t="s">
        <v>8401</v>
      </c>
      <c r="L785" s="568" t="s">
        <v>9084</v>
      </c>
      <c r="M785" s="572"/>
      <c r="N785" s="570" t="s">
        <v>8409</v>
      </c>
      <c r="O785" s="303" t="str">
        <f>IF(AllC3_Data[[#This Row],[Door/Yard Number]]=3,"Yard","Door")</f>
        <v>Yard</v>
      </c>
      <c r="P785" s="33">
        <f t="shared" si="24"/>
        <v>45.616666666755918</v>
      </c>
      <c r="Q785" s="3" t="str">
        <f t="shared" si="25"/>
        <v>02/09/2022 04:23 PM</v>
      </c>
      <c r="R785" s="573" t="str">
        <f>IF(AND(AllC3_Data[[#This Row],[Workflow]]="Vendor Trailer",AllC3_Data[[#This Row],[OB Load Type]]="",AllC3_Data[[#This Row],[IB Load Type]]="",AllC3_Data[[#This Row],[Reusable Load Type]]=""),"Empty", HLOOKUP("*",AllC3_Data[[#This Row],[OB Load Type]:[Workflow]],1,FALSE))</f>
        <v>Empty</v>
      </c>
      <c r="S7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7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6" spans="1:21" x14ac:dyDescent="0.25">
      <c r="A786" s="567" t="s">
        <v>10494</v>
      </c>
      <c r="B786" s="568"/>
      <c r="C786" s="568"/>
      <c r="D786" s="569" t="s">
        <v>553</v>
      </c>
      <c r="E786" s="569" t="s">
        <v>8430</v>
      </c>
      <c r="F786" s="569">
        <v>1</v>
      </c>
      <c r="G786" s="568" t="s">
        <v>1179</v>
      </c>
      <c r="H786" s="568"/>
      <c r="I786" s="570" t="s">
        <v>10495</v>
      </c>
      <c r="J786" s="568" t="s">
        <v>647</v>
      </c>
      <c r="K786" s="571" t="s">
        <v>8401</v>
      </c>
      <c r="L786" s="568" t="s">
        <v>10496</v>
      </c>
      <c r="M786" s="572" t="s">
        <v>10497</v>
      </c>
      <c r="N786" s="570" t="s">
        <v>8409</v>
      </c>
      <c r="O786" s="303" t="str">
        <f>IF(AllC3_Data[[#This Row],[Door/Yard Number]]=3,"Yard","Door")</f>
        <v>Door</v>
      </c>
      <c r="P786" s="33">
        <f t="shared" si="24"/>
        <v>45.533333333325572</v>
      </c>
      <c r="Q786" s="3" t="str">
        <f t="shared" si="25"/>
        <v>02/09/2022 04:28 PM</v>
      </c>
      <c r="R786" s="573" t="str">
        <f>IF(AND(AllC3_Data[[#This Row],[Workflow]]="Vendor Trailer",AllC3_Data[[#This Row],[OB Load Type]]="",AllC3_Data[[#This Row],[IB Load Type]]="",AllC3_Data[[#This Row],[Reusable Load Type]]=""),"Empty", HLOOKUP("*",AllC3_Data[[#This Row],[OB Load Type]:[Workflow]],1,FALSE))</f>
        <v>PPDCQS</v>
      </c>
      <c r="S7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7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7" spans="1:21" x14ac:dyDescent="0.25">
      <c r="A787" s="567" t="s">
        <v>10498</v>
      </c>
      <c r="B787" s="568"/>
      <c r="C787" s="568"/>
      <c r="D787" s="569"/>
      <c r="E787" s="569" t="s">
        <v>8461</v>
      </c>
      <c r="F787" s="569">
        <v>3</v>
      </c>
      <c r="G787" s="568" t="s">
        <v>10499</v>
      </c>
      <c r="H787" s="568"/>
      <c r="I787" s="570" t="s">
        <v>10500</v>
      </c>
      <c r="J787" s="568" t="s">
        <v>8202</v>
      </c>
      <c r="K787" s="571" t="s">
        <v>8401</v>
      </c>
      <c r="L787" s="568" t="s">
        <v>10419</v>
      </c>
      <c r="M787" s="572" t="s">
        <v>10501</v>
      </c>
      <c r="N787" s="570" t="s">
        <v>8409</v>
      </c>
      <c r="O787" s="303" t="str">
        <f>IF(AllC3_Data[[#This Row],[Door/Yard Number]]=3,"Yard","Door")</f>
        <v>Yard</v>
      </c>
      <c r="P787" s="33">
        <f t="shared" si="24"/>
        <v>45.266666666662786</v>
      </c>
      <c r="Q787" s="3" t="str">
        <f t="shared" si="25"/>
        <v>02/09/2022 04:44 PM</v>
      </c>
      <c r="R787" s="573" t="str">
        <f>IF(AND(AllC3_Data[[#This Row],[Workflow]]="Vendor Trailer",AllC3_Data[[#This Row],[OB Load Type]]="",AllC3_Data[[#This Row],[IB Load Type]]="",AllC3_Data[[#This Row],[Reusable Load Type]]=""),"Empty", HLOOKUP("*",AllC3_Data[[#This Row],[OB Load Type]:[Workflow]],1,FALSE))</f>
        <v>Empty</v>
      </c>
      <c r="S7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8" spans="1:21" x14ac:dyDescent="0.25">
      <c r="A788" s="567" t="s">
        <v>10502</v>
      </c>
      <c r="B788" s="568"/>
      <c r="C788" s="568"/>
      <c r="D788" s="569"/>
      <c r="E788" s="569" t="s">
        <v>8461</v>
      </c>
      <c r="F788" s="569">
        <v>3</v>
      </c>
      <c r="G788" s="568" t="s">
        <v>10499</v>
      </c>
      <c r="H788" s="568"/>
      <c r="I788" s="570" t="s">
        <v>10500</v>
      </c>
      <c r="J788" s="568" t="s">
        <v>8202</v>
      </c>
      <c r="K788" s="571" t="s">
        <v>8401</v>
      </c>
      <c r="L788" s="568" t="s">
        <v>10419</v>
      </c>
      <c r="M788" s="572" t="s">
        <v>10503</v>
      </c>
      <c r="N788" s="570" t="s">
        <v>8409</v>
      </c>
      <c r="O788" s="303" t="str">
        <f>IF(AllC3_Data[[#This Row],[Door/Yard Number]]=3,"Yard","Door")</f>
        <v>Yard</v>
      </c>
      <c r="P788" s="33">
        <f t="shared" si="24"/>
        <v>45.266666666662786</v>
      </c>
      <c r="Q788" s="3" t="str">
        <f t="shared" si="25"/>
        <v>02/09/2022 04:44 PM</v>
      </c>
      <c r="R788" s="573" t="str">
        <f>IF(AND(AllC3_Data[[#This Row],[Workflow]]="Vendor Trailer",AllC3_Data[[#This Row],[OB Load Type]]="",AllC3_Data[[#This Row],[IB Load Type]]="",AllC3_Data[[#This Row],[Reusable Load Type]]=""),"Empty", HLOOKUP("*",AllC3_Data[[#This Row],[OB Load Type]:[Workflow]],1,FALSE))</f>
        <v>Empty</v>
      </c>
      <c r="S7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89" spans="1:21" x14ac:dyDescent="0.25">
      <c r="A789" s="567" t="s">
        <v>10504</v>
      </c>
      <c r="B789" s="568"/>
      <c r="C789" s="568"/>
      <c r="D789" s="569" t="s">
        <v>9011</v>
      </c>
      <c r="E789" s="569" t="s">
        <v>8430</v>
      </c>
      <c r="F789" s="569">
        <v>3</v>
      </c>
      <c r="G789" s="568" t="s">
        <v>1179</v>
      </c>
      <c r="H789" s="568"/>
      <c r="I789" s="570" t="s">
        <v>10505</v>
      </c>
      <c r="J789" s="568" t="s">
        <v>8205</v>
      </c>
      <c r="K789" s="571" t="s">
        <v>8401</v>
      </c>
      <c r="L789" s="568" t="s">
        <v>9754</v>
      </c>
      <c r="M789" s="572"/>
      <c r="N789" s="570" t="s">
        <v>8409</v>
      </c>
      <c r="O789" s="303" t="str">
        <f>IF(AllC3_Data[[#This Row],[Door/Yard Number]]=3,"Yard","Door")</f>
        <v>Yard</v>
      </c>
      <c r="P789" s="33">
        <f t="shared" si="24"/>
        <v>44.966666666732635</v>
      </c>
      <c r="Q789" s="3" t="str">
        <f t="shared" si="25"/>
        <v>02/09/2022 05:02 PM</v>
      </c>
      <c r="R789" s="573" t="str">
        <f>IF(AND(AllC3_Data[[#This Row],[Workflow]]="Vendor Trailer",AllC3_Data[[#This Row],[OB Load Type]]="",AllC3_Data[[#This Row],[IB Load Type]]="",AllC3_Data[[#This Row],[Reusable Load Type]]=""),"Empty", HLOOKUP("*",AllC3_Data[[#This Row],[OB Load Type]:[Workflow]],1,FALSE))</f>
        <v>OTED</v>
      </c>
      <c r="S7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8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90" spans="1:21" x14ac:dyDescent="0.25">
      <c r="A790" s="567" t="s">
        <v>10506</v>
      </c>
      <c r="B790" s="568"/>
      <c r="C790" s="568"/>
      <c r="D790" s="569" t="s">
        <v>857</v>
      </c>
      <c r="E790" s="569" t="s">
        <v>882</v>
      </c>
      <c r="F790" s="569">
        <v>3</v>
      </c>
      <c r="G790" s="568" t="s">
        <v>1179</v>
      </c>
      <c r="H790" s="568"/>
      <c r="I790" s="570" t="s">
        <v>10507</v>
      </c>
      <c r="J790" s="568" t="s">
        <v>8210</v>
      </c>
      <c r="K790" s="571" t="s">
        <v>8401</v>
      </c>
      <c r="L790" s="568" t="s">
        <v>9681</v>
      </c>
      <c r="M790" s="572" t="s">
        <v>10508</v>
      </c>
      <c r="N790" s="570" t="s">
        <v>8409</v>
      </c>
      <c r="O790" s="303" t="str">
        <f>IF(AllC3_Data[[#This Row],[Door/Yard Number]]=3,"Yard","Door")</f>
        <v>Yard</v>
      </c>
      <c r="P790" s="33">
        <f t="shared" si="24"/>
        <v>43.549999999988358</v>
      </c>
      <c r="Q790" s="3" t="str">
        <f t="shared" si="25"/>
        <v>02/09/2022 06:27 PM</v>
      </c>
      <c r="R790" s="573" t="str">
        <f>IF(AND(AllC3_Data[[#This Row],[Workflow]]="Vendor Trailer",AllC3_Data[[#This Row],[OB Load Type]]="",AllC3_Data[[#This Row],[IB Load Type]]="",AllC3_Data[[#This Row],[Reusable Load Type]]=""),"Empty", HLOOKUP("*",AllC3_Data[[#This Row],[OB Load Type]:[Workflow]],1,FALSE))</f>
        <v>T217</v>
      </c>
      <c r="S7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7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791" spans="1:21" x14ac:dyDescent="0.25">
      <c r="A791" s="567" t="s">
        <v>10509</v>
      </c>
      <c r="B791" s="568"/>
      <c r="C791" s="568"/>
      <c r="D791" s="569"/>
      <c r="E791" s="569" t="s">
        <v>1657</v>
      </c>
      <c r="F791" s="569">
        <v>3</v>
      </c>
      <c r="G791" s="568" t="s">
        <v>1179</v>
      </c>
      <c r="H791" s="568"/>
      <c r="I791" s="570" t="s">
        <v>10510</v>
      </c>
      <c r="J791" s="568" t="s">
        <v>8205</v>
      </c>
      <c r="K791" s="571" t="s">
        <v>8401</v>
      </c>
      <c r="L791" s="568" t="s">
        <v>9681</v>
      </c>
      <c r="M791" s="572"/>
      <c r="N791" s="570" t="s">
        <v>8409</v>
      </c>
      <c r="O791" s="303" t="str">
        <f>IF(AllC3_Data[[#This Row],[Door/Yard Number]]=3,"Yard","Door")</f>
        <v>Yard</v>
      </c>
      <c r="P791" s="33">
        <f t="shared" si="24"/>
        <v>42.75</v>
      </c>
      <c r="Q791" s="3" t="str">
        <f t="shared" si="25"/>
        <v>02/09/2022 07:15 PM</v>
      </c>
      <c r="R791" s="573" t="str">
        <f>IF(AND(AllC3_Data[[#This Row],[Workflow]]="Vendor Trailer",AllC3_Data[[#This Row],[OB Load Type]]="",AllC3_Data[[#This Row],[IB Load Type]]="",AllC3_Data[[#This Row],[Reusable Load Type]]=""),"Empty", HLOOKUP("*",AllC3_Data[[#This Row],[OB Load Type]:[Workflow]],1,FALSE))</f>
        <v>Empty</v>
      </c>
      <c r="S7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7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2" spans="1:21" x14ac:dyDescent="0.25">
      <c r="A792" s="567" t="s">
        <v>10511</v>
      </c>
      <c r="B792" s="568"/>
      <c r="C792" s="568"/>
      <c r="D792" s="569" t="s">
        <v>283</v>
      </c>
      <c r="E792" s="569" t="s">
        <v>882</v>
      </c>
      <c r="F792" s="569">
        <v>3</v>
      </c>
      <c r="G792" s="568" t="s">
        <v>9116</v>
      </c>
      <c r="H792" s="568"/>
      <c r="I792" s="570" t="s">
        <v>10512</v>
      </c>
      <c r="J792" s="568" t="s">
        <v>8202</v>
      </c>
      <c r="K792" s="571" t="s">
        <v>8401</v>
      </c>
      <c r="L792" s="568" t="s">
        <v>5997</v>
      </c>
      <c r="M792" s="572" t="s">
        <v>10513</v>
      </c>
      <c r="N792" s="570" t="s">
        <v>8409</v>
      </c>
      <c r="O792" s="303" t="str">
        <f>IF(AllC3_Data[[#This Row],[Door/Yard Number]]=3,"Yard","Door")</f>
        <v>Yard</v>
      </c>
      <c r="P792" s="33">
        <f t="shared" si="24"/>
        <v>41.583333333372138</v>
      </c>
      <c r="Q792" s="3" t="str">
        <f t="shared" si="25"/>
        <v>02/09/2022 08:25 PM</v>
      </c>
      <c r="R792" s="573" t="str">
        <f>IF(AND(AllC3_Data[[#This Row],[Workflow]]="Vendor Trailer",AllC3_Data[[#This Row],[OB Load Type]]="",AllC3_Data[[#This Row],[IB Load Type]]="",AllC3_Data[[#This Row],[Reusable Load Type]]=""),"Empty", HLOOKUP("*",AllC3_Data[[#This Row],[OB Load Type]:[Workflow]],1,FALSE))</f>
        <v>T404</v>
      </c>
      <c r="S7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7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7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3" spans="1:21" x14ac:dyDescent="0.25">
      <c r="A793" s="567" t="s">
        <v>10514</v>
      </c>
      <c r="B793" s="568"/>
      <c r="C793" s="568"/>
      <c r="D793" s="569" t="s">
        <v>492</v>
      </c>
      <c r="E793" s="569" t="s">
        <v>8430</v>
      </c>
      <c r="F793" s="569">
        <v>1</v>
      </c>
      <c r="G793" s="568" t="s">
        <v>1179</v>
      </c>
      <c r="H793" s="568"/>
      <c r="I793" s="570" t="s">
        <v>10515</v>
      </c>
      <c r="J793" s="568" t="s">
        <v>647</v>
      </c>
      <c r="K793" s="571" t="s">
        <v>8401</v>
      </c>
      <c r="L793" s="568" t="s">
        <v>10516</v>
      </c>
      <c r="M793" s="572" t="s">
        <v>10517</v>
      </c>
      <c r="N793" s="570" t="s">
        <v>8409</v>
      </c>
      <c r="O793" s="303" t="str">
        <f>IF(AllC3_Data[[#This Row],[Door/Yard Number]]=3,"Yard","Door")</f>
        <v>Door</v>
      </c>
      <c r="P793" s="33">
        <f t="shared" si="24"/>
        <v>2535.2166666666744</v>
      </c>
      <c r="Q793" s="3" t="str">
        <f t="shared" si="25"/>
        <v>10/28/2021 10:47 PM</v>
      </c>
      <c r="R793" s="573" t="str">
        <f>IF(AND(AllC3_Data[[#This Row],[Workflow]]="Vendor Trailer",AllC3_Data[[#This Row],[OB Load Type]]="",AllC3_Data[[#This Row],[IB Load Type]]="",AllC3_Data[[#This Row],[Reusable Load Type]]=""),"Empty", HLOOKUP("*",AllC3_Data[[#This Row],[OB Load Type]:[Workflow]],1,FALSE))</f>
        <v>RMCP</v>
      </c>
      <c r="S7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4" spans="1:21" x14ac:dyDescent="0.25">
      <c r="A794" s="567" t="s">
        <v>10518</v>
      </c>
      <c r="B794" s="568"/>
      <c r="C794" s="568"/>
      <c r="D794" s="569" t="s">
        <v>316</v>
      </c>
      <c r="E794" s="569" t="s">
        <v>8430</v>
      </c>
      <c r="F794" s="569">
        <v>3</v>
      </c>
      <c r="G794" s="568" t="s">
        <v>1179</v>
      </c>
      <c r="H794" s="568"/>
      <c r="I794" s="570" t="s">
        <v>10519</v>
      </c>
      <c r="J794" s="568" t="s">
        <v>647</v>
      </c>
      <c r="K794" s="571" t="s">
        <v>8401</v>
      </c>
      <c r="L794" s="568" t="s">
        <v>10018</v>
      </c>
      <c r="M794" s="572"/>
      <c r="N794" s="570" t="s">
        <v>8409</v>
      </c>
      <c r="O794" s="303" t="str">
        <f>IF(AllC3_Data[[#This Row],[Door/Yard Number]]=3,"Yard","Door")</f>
        <v>Yard</v>
      </c>
      <c r="P794" s="33">
        <f t="shared" si="24"/>
        <v>41.016666666779201</v>
      </c>
      <c r="Q794" s="3" t="str">
        <f t="shared" si="25"/>
        <v>02/09/2022 08:59 PM</v>
      </c>
      <c r="R794" s="573" t="str">
        <f>IF(AND(AllC3_Data[[#This Row],[Workflow]]="Vendor Trailer",AllC3_Data[[#This Row],[OB Load Type]]="",AllC3_Data[[#This Row],[IB Load Type]]="",AllC3_Data[[#This Row],[Reusable Load Type]]=""),"Empty", HLOOKUP("*",AllC3_Data[[#This Row],[OB Load Type]:[Workflow]],1,FALSE))</f>
        <v>TRCY</v>
      </c>
      <c r="S7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5" spans="1:21" x14ac:dyDescent="0.25">
      <c r="A795" s="567" t="s">
        <v>10520</v>
      </c>
      <c r="B795" s="568"/>
      <c r="C795" s="568"/>
      <c r="D795" s="569"/>
      <c r="E795" s="569" t="s">
        <v>1562</v>
      </c>
      <c r="F795" s="569">
        <v>3</v>
      </c>
      <c r="G795" s="568" t="s">
        <v>1568</v>
      </c>
      <c r="H795" s="568"/>
      <c r="I795" s="570" t="s">
        <v>10521</v>
      </c>
      <c r="J795" s="568" t="s">
        <v>8212</v>
      </c>
      <c r="K795" s="571" t="s">
        <v>8401</v>
      </c>
      <c r="L795" s="568" t="s">
        <v>9084</v>
      </c>
      <c r="M795" s="572"/>
      <c r="N795" s="570" t="s">
        <v>8409</v>
      </c>
      <c r="O795" s="303" t="str">
        <f>IF(AllC3_Data[[#This Row],[Door/Yard Number]]=3,"Yard","Door")</f>
        <v>Yard</v>
      </c>
      <c r="P795" s="33">
        <f t="shared" si="24"/>
        <v>40.599999999976717</v>
      </c>
      <c r="Q795" s="3" t="str">
        <f t="shared" si="25"/>
        <v>02/09/2022 09:24 PM</v>
      </c>
      <c r="R795" s="573" t="str">
        <f>IF(AND(AllC3_Data[[#This Row],[Workflow]]="Vendor Trailer",AllC3_Data[[#This Row],[OB Load Type]]="",AllC3_Data[[#This Row],[IB Load Type]]="",AllC3_Data[[#This Row],[Reusable Load Type]]=""),"Empty", HLOOKUP("*",AllC3_Data[[#This Row],[OB Load Type]:[Workflow]],1,FALSE))</f>
        <v>Unknown</v>
      </c>
      <c r="S79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7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796" spans="1:21" x14ac:dyDescent="0.25">
      <c r="A796" s="567" t="s">
        <v>10522</v>
      </c>
      <c r="B796" s="568"/>
      <c r="C796" s="568"/>
      <c r="D796" s="569"/>
      <c r="E796" s="569" t="s">
        <v>8461</v>
      </c>
      <c r="F796" s="569">
        <v>3</v>
      </c>
      <c r="G796" s="568" t="s">
        <v>8434</v>
      </c>
      <c r="H796" s="568"/>
      <c r="I796" s="570" t="s">
        <v>10523</v>
      </c>
      <c r="J796" s="568" t="s">
        <v>8202</v>
      </c>
      <c r="K796" s="571" t="s">
        <v>8401</v>
      </c>
      <c r="L796" s="568" t="s">
        <v>9687</v>
      </c>
      <c r="M796" s="572"/>
      <c r="N796" s="570" t="s">
        <v>8409</v>
      </c>
      <c r="O796" s="303" t="str">
        <f>IF(AllC3_Data[[#This Row],[Door/Yard Number]]=3,"Yard","Door")</f>
        <v>Yard</v>
      </c>
      <c r="P796" s="33">
        <f t="shared" si="24"/>
        <v>40.333333333313931</v>
      </c>
      <c r="Q796" s="3" t="str">
        <f t="shared" si="25"/>
        <v>02/09/2022 09:40 PM</v>
      </c>
      <c r="R796" s="573" t="str">
        <f>IF(AND(AllC3_Data[[#This Row],[Workflow]]="Vendor Trailer",AllC3_Data[[#This Row],[OB Load Type]]="",AllC3_Data[[#This Row],[IB Load Type]]="",AllC3_Data[[#This Row],[Reusable Load Type]]=""),"Empty", HLOOKUP("*",AllC3_Data[[#This Row],[OB Load Type]:[Workflow]],1,FALSE))</f>
        <v>Empty</v>
      </c>
      <c r="S7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7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7" spans="1:21" x14ac:dyDescent="0.25">
      <c r="A797" s="567" t="s">
        <v>10524</v>
      </c>
      <c r="B797" s="568"/>
      <c r="C797" s="568"/>
      <c r="D797" s="569"/>
      <c r="E797" s="569" t="s">
        <v>8461</v>
      </c>
      <c r="F797" s="569">
        <v>3</v>
      </c>
      <c r="G797" s="568" t="s">
        <v>9582</v>
      </c>
      <c r="H797" s="568"/>
      <c r="I797" s="570" t="s">
        <v>9359</v>
      </c>
      <c r="J797" s="568" t="s">
        <v>8202</v>
      </c>
      <c r="K797" s="571" t="s">
        <v>8401</v>
      </c>
      <c r="L797" s="568" t="s">
        <v>10419</v>
      </c>
      <c r="M797" s="572" t="s">
        <v>10525</v>
      </c>
      <c r="N797" s="570" t="s">
        <v>8409</v>
      </c>
      <c r="O797" s="303" t="str">
        <f>IF(AllC3_Data[[#This Row],[Door/Yard Number]]=3,"Yard","Door")</f>
        <v>Yard</v>
      </c>
      <c r="P797" s="33">
        <f t="shared" si="24"/>
        <v>40.283333333325572</v>
      </c>
      <c r="Q797" s="3" t="str">
        <f t="shared" si="25"/>
        <v>02/09/2022 09:43 PM</v>
      </c>
      <c r="R797" s="573" t="str">
        <f>IF(AND(AllC3_Data[[#This Row],[Workflow]]="Vendor Trailer",AllC3_Data[[#This Row],[OB Load Type]]="",AllC3_Data[[#This Row],[IB Load Type]]="",AllC3_Data[[#This Row],[Reusable Load Type]]=""),"Empty", HLOOKUP("*",AllC3_Data[[#This Row],[OB Load Type]:[Workflow]],1,FALSE))</f>
        <v>Empty</v>
      </c>
      <c r="S7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7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8" spans="1:21" x14ac:dyDescent="0.25">
      <c r="A798" s="567" t="s">
        <v>10526</v>
      </c>
      <c r="B798" s="568"/>
      <c r="C798" s="568"/>
      <c r="D798" s="569" t="s">
        <v>479</v>
      </c>
      <c r="E798" s="569" t="s">
        <v>8430</v>
      </c>
      <c r="F798" s="569">
        <v>3</v>
      </c>
      <c r="G798" s="568" t="s">
        <v>1179</v>
      </c>
      <c r="H798" s="568"/>
      <c r="I798" s="570" t="s">
        <v>10527</v>
      </c>
      <c r="J798" s="568" t="s">
        <v>8210</v>
      </c>
      <c r="K798" s="571" t="s">
        <v>8401</v>
      </c>
      <c r="L798" s="568" t="s">
        <v>9766</v>
      </c>
      <c r="M798" s="572" t="s">
        <v>10528</v>
      </c>
      <c r="N798" s="570" t="s">
        <v>8409</v>
      </c>
      <c r="O798" s="303" t="str">
        <f>IF(AllC3_Data[[#This Row],[Door/Yard Number]]=3,"Yard","Door")</f>
        <v>Yard</v>
      </c>
      <c r="P798" s="33">
        <f t="shared" si="24"/>
        <v>40.133333333360497</v>
      </c>
      <c r="Q798" s="3" t="str">
        <f t="shared" si="25"/>
        <v>02/09/2022 09:52 PM</v>
      </c>
      <c r="R798" s="573" t="str">
        <f>IF(AND(AllC3_Data[[#This Row],[Workflow]]="Vendor Trailer",AllC3_Data[[#This Row],[OB Load Type]]="",AllC3_Data[[#This Row],[IB Load Type]]="",AllC3_Data[[#This Row],[Reusable Load Type]]=""),"Empty", HLOOKUP("*",AllC3_Data[[#This Row],[OB Load Type]:[Workflow]],1,FALSE))</f>
        <v>PPLS</v>
      </c>
      <c r="S7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7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799" spans="1:21" x14ac:dyDescent="0.25">
      <c r="A799" s="567" t="s">
        <v>10529</v>
      </c>
      <c r="B799" s="568"/>
      <c r="C799" s="568"/>
      <c r="D799" s="569" t="s">
        <v>182</v>
      </c>
      <c r="E799" s="569" t="s">
        <v>8430</v>
      </c>
      <c r="F799" s="569">
        <v>1</v>
      </c>
      <c r="G799" s="568" t="s">
        <v>1179</v>
      </c>
      <c r="H799" s="568"/>
      <c r="I799" s="570" t="s">
        <v>10530</v>
      </c>
      <c r="J799" s="568" t="s">
        <v>647</v>
      </c>
      <c r="K799" s="571" t="s">
        <v>8401</v>
      </c>
      <c r="L799" s="568" t="s">
        <v>10531</v>
      </c>
      <c r="M799" s="572" t="s">
        <v>10532</v>
      </c>
      <c r="N799" s="570" t="s">
        <v>8409</v>
      </c>
      <c r="O799" s="303" t="str">
        <f>IF(AllC3_Data[[#This Row],[Door/Yard Number]]=3,"Yard","Door")</f>
        <v>Door</v>
      </c>
      <c r="P799" s="33">
        <f t="shared" si="24"/>
        <v>39.700000000011642</v>
      </c>
      <c r="Q799" s="3" t="str">
        <f t="shared" si="25"/>
        <v>02/09/2022 10:18 PM</v>
      </c>
      <c r="R799" s="573" t="str">
        <f>IF(AND(AllC3_Data[[#This Row],[Workflow]]="Vendor Trailer",AllC3_Data[[#This Row],[OB Load Type]]="",AllC3_Data[[#This Row],[IB Load Type]]="",AllC3_Data[[#This Row],[Reusable Load Type]]=""),"Empty", HLOOKUP("*",AllC3_Data[[#This Row],[OB Load Type]:[Workflow]],1,FALSE))</f>
        <v>PMIX</v>
      </c>
      <c r="S7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7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7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0" spans="1:21" x14ac:dyDescent="0.25">
      <c r="A800" s="567" t="s">
        <v>10533</v>
      </c>
      <c r="B800" s="568"/>
      <c r="C800" s="568"/>
      <c r="D800" s="569" t="s">
        <v>305</v>
      </c>
      <c r="E800" s="569" t="s">
        <v>882</v>
      </c>
      <c r="F800" s="569">
        <v>1</v>
      </c>
      <c r="G800" s="568" t="s">
        <v>1179</v>
      </c>
      <c r="H800" s="568"/>
      <c r="I800" s="570" t="s">
        <v>10534</v>
      </c>
      <c r="J800" s="568" t="s">
        <v>8216</v>
      </c>
      <c r="K800" s="571" t="s">
        <v>8401</v>
      </c>
      <c r="L800" s="568" t="s">
        <v>10535</v>
      </c>
      <c r="M800" s="572" t="s">
        <v>10536</v>
      </c>
      <c r="N800" s="570" t="s">
        <v>8409</v>
      </c>
      <c r="O800" s="303" t="str">
        <f>IF(AllC3_Data[[#This Row],[Door/Yard Number]]=3,"Yard","Door")</f>
        <v>Door</v>
      </c>
      <c r="P800" s="33">
        <f t="shared" si="24"/>
        <v>39.116666666697711</v>
      </c>
      <c r="Q800" s="3" t="str">
        <f t="shared" si="25"/>
        <v>02/09/2022 10:53 PM</v>
      </c>
      <c r="R800" s="573" t="str">
        <f>IF(AND(AllC3_Data[[#This Row],[Workflow]]="Vendor Trailer",AllC3_Data[[#This Row],[OB Load Type]]="",AllC3_Data[[#This Row],[IB Load Type]]="",AllC3_Data[[#This Row],[Reusable Load Type]]=""),"Empty", HLOOKUP("*",AllC3_Data[[#This Row],[OB Load Type]:[Workflow]],1,FALSE))</f>
        <v>TBKY</v>
      </c>
      <c r="S8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8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1" spans="1:21" x14ac:dyDescent="0.25">
      <c r="A801" s="567" t="s">
        <v>10537</v>
      </c>
      <c r="B801" s="568"/>
      <c r="C801" s="568"/>
      <c r="D801" s="569" t="s">
        <v>479</v>
      </c>
      <c r="E801" s="569" t="s">
        <v>8430</v>
      </c>
      <c r="F801" s="569">
        <v>1</v>
      </c>
      <c r="G801" s="568" t="s">
        <v>1179</v>
      </c>
      <c r="H801" s="568"/>
      <c r="I801" s="570" t="s">
        <v>10538</v>
      </c>
      <c r="J801" s="568" t="s">
        <v>647</v>
      </c>
      <c r="K801" s="571" t="s">
        <v>8401</v>
      </c>
      <c r="L801" s="568" t="s">
        <v>10539</v>
      </c>
      <c r="M801" s="572"/>
      <c r="N801" s="570" t="s">
        <v>8409</v>
      </c>
      <c r="O801" s="303" t="str">
        <f>IF(AllC3_Data[[#This Row],[Door/Yard Number]]=3,"Yard","Door")</f>
        <v>Door</v>
      </c>
      <c r="P801" s="33">
        <f t="shared" si="24"/>
        <v>39</v>
      </c>
      <c r="Q801" s="3" t="str">
        <f t="shared" si="25"/>
        <v>02/09/2022 11:00 PM</v>
      </c>
      <c r="R801" s="573" t="str">
        <f>IF(AND(AllC3_Data[[#This Row],[Workflow]]="Vendor Trailer",AllC3_Data[[#This Row],[OB Load Type]]="",AllC3_Data[[#This Row],[IB Load Type]]="",AllC3_Data[[#This Row],[Reusable Load Type]]=""),"Empty", HLOOKUP("*",AllC3_Data[[#This Row],[OB Load Type]:[Workflow]],1,FALSE))</f>
        <v>PPLS</v>
      </c>
      <c r="S8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2" spans="1:21" x14ac:dyDescent="0.25">
      <c r="A802" s="567" t="s">
        <v>10540</v>
      </c>
      <c r="B802" s="568"/>
      <c r="C802" s="568"/>
      <c r="D802" s="569" t="s">
        <v>182</v>
      </c>
      <c r="E802" s="569" t="s">
        <v>8430</v>
      </c>
      <c r="F802" s="569">
        <v>3</v>
      </c>
      <c r="G802" s="568" t="s">
        <v>1568</v>
      </c>
      <c r="H802" s="568"/>
      <c r="I802" s="570" t="s">
        <v>10541</v>
      </c>
      <c r="J802" s="568" t="s">
        <v>8209</v>
      </c>
      <c r="K802" s="571" t="s">
        <v>8401</v>
      </c>
      <c r="L802" s="568" t="s">
        <v>9672</v>
      </c>
      <c r="M802" s="572" t="s">
        <v>10541</v>
      </c>
      <c r="N802" s="570" t="s">
        <v>8409</v>
      </c>
      <c r="O802" s="303" t="str">
        <f>IF(AllC3_Data[[#This Row],[Door/Yard Number]]=3,"Yard","Door")</f>
        <v>Yard</v>
      </c>
      <c r="P802" s="33">
        <f t="shared" si="24"/>
        <v>38.983333333453629</v>
      </c>
      <c r="Q802" s="3" t="str">
        <f t="shared" si="25"/>
        <v>02/09/2022 11:01 PM</v>
      </c>
      <c r="R802" s="573" t="str">
        <f>IF(AND(AllC3_Data[[#This Row],[Workflow]]="Vendor Trailer",AllC3_Data[[#This Row],[OB Load Type]]="",AllC3_Data[[#This Row],[IB Load Type]]="",AllC3_Data[[#This Row],[Reusable Load Type]]=""),"Empty", HLOOKUP("*",AllC3_Data[[#This Row],[OB Load Type]:[Workflow]],1,FALSE))</f>
        <v>PMIX</v>
      </c>
      <c r="S8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3" spans="1:21" x14ac:dyDescent="0.25">
      <c r="A803" s="567" t="s">
        <v>10542</v>
      </c>
      <c r="B803" s="568"/>
      <c r="C803" s="568"/>
      <c r="D803" s="569" t="s">
        <v>245</v>
      </c>
      <c r="E803" s="569" t="s">
        <v>8430</v>
      </c>
      <c r="F803" s="569">
        <v>3</v>
      </c>
      <c r="G803" s="568" t="s">
        <v>1179</v>
      </c>
      <c r="H803" s="568"/>
      <c r="I803" s="570" t="s">
        <v>10543</v>
      </c>
      <c r="J803" s="568" t="s">
        <v>8216</v>
      </c>
      <c r="K803" s="571" t="s">
        <v>8401</v>
      </c>
      <c r="L803" s="568" t="s">
        <v>5997</v>
      </c>
      <c r="M803" s="572" t="s">
        <v>10543</v>
      </c>
      <c r="N803" s="570" t="s">
        <v>8409</v>
      </c>
      <c r="O803" s="303" t="str">
        <f>IF(AllC3_Data[[#This Row],[Door/Yard Number]]=3,"Yard","Door")</f>
        <v>Yard</v>
      </c>
      <c r="P803" s="33">
        <f t="shared" si="24"/>
        <v>38.666666666802485</v>
      </c>
      <c r="Q803" s="3" t="str">
        <f t="shared" si="25"/>
        <v>02/09/2022 11:20 PM</v>
      </c>
      <c r="R803" s="573" t="str">
        <f>IF(AND(AllC3_Data[[#This Row],[Workflow]]="Vendor Trailer",AllC3_Data[[#This Row],[OB Load Type]]="",AllC3_Data[[#This Row],[IB Load Type]]="",AllC3_Data[[#This Row],[Reusable Load Type]]=""),"Empty", HLOOKUP("*",AllC3_Data[[#This Row],[OB Load Type]:[Workflow]],1,FALSE))</f>
        <v>RUPC</v>
      </c>
      <c r="S8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4" spans="1:21" x14ac:dyDescent="0.25">
      <c r="A804" s="567" t="s">
        <v>10544</v>
      </c>
      <c r="B804" s="568"/>
      <c r="C804" s="568"/>
      <c r="D804" s="569" t="s">
        <v>239</v>
      </c>
      <c r="E804" s="569" t="s">
        <v>8430</v>
      </c>
      <c r="F804" s="569">
        <v>3</v>
      </c>
      <c r="G804" s="568" t="s">
        <v>1179</v>
      </c>
      <c r="H804" s="568"/>
      <c r="I804" s="570" t="s">
        <v>10545</v>
      </c>
      <c r="J804" s="568" t="s">
        <v>8210</v>
      </c>
      <c r="K804" s="571" t="s">
        <v>8401</v>
      </c>
      <c r="L804" s="568" t="s">
        <v>5997</v>
      </c>
      <c r="M804" s="572" t="s">
        <v>10545</v>
      </c>
      <c r="N804" s="570" t="s">
        <v>8409</v>
      </c>
      <c r="O804" s="303" t="str">
        <f>IF(AllC3_Data[[#This Row],[Door/Yard Number]]=3,"Yard","Door")</f>
        <v>Yard</v>
      </c>
      <c r="P804" s="33">
        <f t="shared" si="24"/>
        <v>38.283333333441988</v>
      </c>
      <c r="Q804" s="3" t="str">
        <f t="shared" si="25"/>
        <v>02/09/2022 11:43 PM</v>
      </c>
      <c r="R804" s="573" t="str">
        <f>IF(AND(AllC3_Data[[#This Row],[Workflow]]="Vendor Trailer",AllC3_Data[[#This Row],[OB Load Type]]="",AllC3_Data[[#This Row],[IB Load Type]]="",AllC3_Data[[#This Row],[Reusable Load Type]]=""),"Empty", HLOOKUP("*",AllC3_Data[[#This Row],[OB Load Type]:[Workflow]],1,FALSE))</f>
        <v>RRPC</v>
      </c>
      <c r="S8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5" spans="1:21" x14ac:dyDescent="0.25">
      <c r="A805" s="567" t="s">
        <v>10546</v>
      </c>
      <c r="B805" s="568"/>
      <c r="C805" s="568"/>
      <c r="D805" s="569" t="s">
        <v>233</v>
      </c>
      <c r="E805" s="569" t="s">
        <v>8430</v>
      </c>
      <c r="F805" s="569">
        <v>1</v>
      </c>
      <c r="G805" s="568" t="s">
        <v>1179</v>
      </c>
      <c r="H805" s="568"/>
      <c r="I805" s="570" t="s">
        <v>9369</v>
      </c>
      <c r="J805" s="568" t="s">
        <v>647</v>
      </c>
      <c r="K805" s="571" t="s">
        <v>8401</v>
      </c>
      <c r="L805" s="568" t="s">
        <v>10547</v>
      </c>
      <c r="M805" s="572"/>
      <c r="N805" s="570" t="s">
        <v>8409</v>
      </c>
      <c r="O805" s="303" t="str">
        <f>IF(AllC3_Data[[#This Row],[Door/Yard Number]]=3,"Yard","Door")</f>
        <v>Door</v>
      </c>
      <c r="P805" s="33">
        <f t="shared" si="24"/>
        <v>37.566666666709352</v>
      </c>
      <c r="Q805" s="3" t="str">
        <f t="shared" si="25"/>
        <v>02/10/2022 12:26 AM</v>
      </c>
      <c r="R805" s="573" t="str">
        <f>IF(AND(AllC3_Data[[#This Row],[Workflow]]="Vendor Trailer",AllC3_Data[[#This Row],[OB Load Type]]="",AllC3_Data[[#This Row],[IB Load Type]]="",AllC3_Data[[#This Row],[Reusable Load Type]]=""),"Empty", HLOOKUP("*",AllC3_Data[[#This Row],[OB Load Type]:[Workflow]],1,FALSE))</f>
        <v>RMTW</v>
      </c>
      <c r="S8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6" spans="1:21" x14ac:dyDescent="0.25">
      <c r="A806" s="567" t="s">
        <v>10548</v>
      </c>
      <c r="B806" s="568"/>
      <c r="C806" s="568"/>
      <c r="D806" s="569"/>
      <c r="E806" s="569" t="s">
        <v>8793</v>
      </c>
      <c r="F806" s="569">
        <v>3</v>
      </c>
      <c r="G806" s="568" t="s">
        <v>1667</v>
      </c>
      <c r="H806" s="568"/>
      <c r="I806" s="570" t="s">
        <v>9371</v>
      </c>
      <c r="J806" s="568" t="s">
        <v>10549</v>
      </c>
      <c r="K806" s="571" t="s">
        <v>8401</v>
      </c>
      <c r="L806" s="568" t="s">
        <v>9672</v>
      </c>
      <c r="M806" s="572" t="s">
        <v>9371</v>
      </c>
      <c r="N806" s="570" t="s">
        <v>8409</v>
      </c>
      <c r="O806" s="303" t="str">
        <f>IF(AllC3_Data[[#This Row],[Door/Yard Number]]=3,"Yard","Door")</f>
        <v>Yard</v>
      </c>
      <c r="P806" s="33">
        <f t="shared" si="24"/>
        <v>37.516666666720994</v>
      </c>
      <c r="Q806" s="3" t="str">
        <f t="shared" si="25"/>
        <v>02/10/2022 12:29 AM</v>
      </c>
      <c r="R806" s="573" t="str">
        <f>IF(AND(AllC3_Data[[#This Row],[Workflow]]="Vendor Trailer",AllC3_Data[[#This Row],[OB Load Type]]="",AllC3_Data[[#This Row],[IB Load Type]]="",AllC3_Data[[#This Row],[Reusable Load Type]]=""),"Empty", HLOOKUP("*",AllC3_Data[[#This Row],[OB Load Type]:[Workflow]],1,FALSE))</f>
        <v>XDock</v>
      </c>
      <c r="S8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07" spans="1:21" x14ac:dyDescent="0.25">
      <c r="A807" s="567" t="s">
        <v>10550</v>
      </c>
      <c r="B807" s="568"/>
      <c r="C807" s="568"/>
      <c r="D807" s="569" t="s">
        <v>239</v>
      </c>
      <c r="E807" s="569" t="s">
        <v>8430</v>
      </c>
      <c r="F807" s="569">
        <v>3</v>
      </c>
      <c r="G807" s="568" t="s">
        <v>1179</v>
      </c>
      <c r="H807" s="568"/>
      <c r="I807" s="570" t="s">
        <v>10551</v>
      </c>
      <c r="J807" s="568" t="s">
        <v>8208</v>
      </c>
      <c r="K807" s="571" t="s">
        <v>8401</v>
      </c>
      <c r="L807" s="568" t="s">
        <v>6001</v>
      </c>
      <c r="M807" s="572" t="s">
        <v>10551</v>
      </c>
      <c r="N807" s="570" t="s">
        <v>8409</v>
      </c>
      <c r="O807" s="303" t="str">
        <f>IF(AllC3_Data[[#This Row],[Door/Yard Number]]=3,"Yard","Door")</f>
        <v>Yard</v>
      </c>
      <c r="P807" s="33">
        <f t="shared" si="24"/>
        <v>37.066666666651145</v>
      </c>
      <c r="Q807" s="3" t="str">
        <f t="shared" si="25"/>
        <v>02/10/2022 12:56 AM</v>
      </c>
      <c r="R807" s="573" t="str">
        <f>IF(AND(AllC3_Data[[#This Row],[Workflow]]="Vendor Trailer",AllC3_Data[[#This Row],[OB Load Type]]="",AllC3_Data[[#This Row],[IB Load Type]]="",AllC3_Data[[#This Row],[Reusable Load Type]]=""),"Empty", HLOOKUP("*",AllC3_Data[[#This Row],[OB Load Type]:[Workflow]],1,FALSE))</f>
        <v>RRPC</v>
      </c>
      <c r="S8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8" spans="1:21" x14ac:dyDescent="0.25">
      <c r="A808" s="567" t="s">
        <v>10552</v>
      </c>
      <c r="B808" s="568"/>
      <c r="C808" s="568"/>
      <c r="D808" s="569"/>
      <c r="E808" s="569" t="s">
        <v>8461</v>
      </c>
      <c r="F808" s="569">
        <v>3</v>
      </c>
      <c r="G808" s="568" t="s">
        <v>1096</v>
      </c>
      <c r="H808" s="568"/>
      <c r="I808" s="570" t="s">
        <v>10553</v>
      </c>
      <c r="J808" s="568" t="s">
        <v>8202</v>
      </c>
      <c r="K808" s="571" t="s">
        <v>8401</v>
      </c>
      <c r="L808" s="568" t="s">
        <v>9687</v>
      </c>
      <c r="M808" s="572"/>
      <c r="N808" s="570" t="s">
        <v>8409</v>
      </c>
      <c r="O808" s="303" t="str">
        <f>IF(AllC3_Data[[#This Row],[Door/Yard Number]]=3,"Yard","Door")</f>
        <v>Yard</v>
      </c>
      <c r="P808" s="33">
        <f t="shared" si="24"/>
        <v>36.766666666720994</v>
      </c>
      <c r="Q808" s="3" t="str">
        <f t="shared" si="25"/>
        <v>02/10/2022 01:14 AM</v>
      </c>
      <c r="R808" s="573" t="str">
        <f>IF(AND(AllC3_Data[[#This Row],[Workflow]]="Vendor Trailer",AllC3_Data[[#This Row],[OB Load Type]]="",AllC3_Data[[#This Row],[IB Load Type]]="",AllC3_Data[[#This Row],[Reusable Load Type]]=""),"Empty", HLOOKUP("*",AllC3_Data[[#This Row],[OB Load Type]:[Workflow]],1,FALSE))</f>
        <v>Empty</v>
      </c>
      <c r="S8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8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09" spans="1:21" x14ac:dyDescent="0.25">
      <c r="A809" s="567" t="s">
        <v>10554</v>
      </c>
      <c r="B809" s="568"/>
      <c r="C809" s="568"/>
      <c r="D809" s="569" t="s">
        <v>182</v>
      </c>
      <c r="E809" s="569" t="s">
        <v>8430</v>
      </c>
      <c r="F809" s="569">
        <v>3</v>
      </c>
      <c r="G809" s="568" t="s">
        <v>1568</v>
      </c>
      <c r="H809" s="568"/>
      <c r="I809" s="570" t="s">
        <v>10555</v>
      </c>
      <c r="J809" s="568" t="s">
        <v>8212</v>
      </c>
      <c r="K809" s="571" t="s">
        <v>8401</v>
      </c>
      <c r="L809" s="568" t="s">
        <v>9805</v>
      </c>
      <c r="M809" s="572" t="s">
        <v>10555</v>
      </c>
      <c r="N809" s="570" t="s">
        <v>8409</v>
      </c>
      <c r="O809" s="303" t="str">
        <f>IF(AllC3_Data[[#This Row],[Door/Yard Number]]=3,"Yard","Door")</f>
        <v>Yard</v>
      </c>
      <c r="P809" s="33">
        <f t="shared" si="24"/>
        <v>36.450000000069849</v>
      </c>
      <c r="Q809" s="3" t="str">
        <f t="shared" si="25"/>
        <v>02/10/2022 01:33 AM</v>
      </c>
      <c r="R809" s="573" t="str">
        <f>IF(AND(AllC3_Data[[#This Row],[Workflow]]="Vendor Trailer",AllC3_Data[[#This Row],[OB Load Type]]="",AllC3_Data[[#This Row],[IB Load Type]]="",AllC3_Data[[#This Row],[Reusable Load Type]]=""),"Empty", HLOOKUP("*",AllC3_Data[[#This Row],[OB Load Type]:[Workflow]],1,FALSE))</f>
        <v>PMIX</v>
      </c>
      <c r="S8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0" spans="1:21" x14ac:dyDescent="0.25">
      <c r="A810" s="567" t="s">
        <v>10556</v>
      </c>
      <c r="B810" s="568"/>
      <c r="C810" s="568"/>
      <c r="D810" s="569" t="s">
        <v>239</v>
      </c>
      <c r="E810" s="569" t="s">
        <v>8430</v>
      </c>
      <c r="F810" s="569">
        <v>3</v>
      </c>
      <c r="G810" s="568" t="s">
        <v>1179</v>
      </c>
      <c r="H810" s="568"/>
      <c r="I810" s="570" t="s">
        <v>10557</v>
      </c>
      <c r="J810" s="568" t="s">
        <v>8208</v>
      </c>
      <c r="K810" s="571" t="s">
        <v>8401</v>
      </c>
      <c r="L810" s="568" t="s">
        <v>5999</v>
      </c>
      <c r="M810" s="572" t="s">
        <v>10557</v>
      </c>
      <c r="N810" s="570" t="s">
        <v>8409</v>
      </c>
      <c r="O810" s="303" t="str">
        <f>IF(AllC3_Data[[#This Row],[Door/Yard Number]]=3,"Yard","Door")</f>
        <v>Yard</v>
      </c>
      <c r="P810" s="33">
        <f t="shared" si="24"/>
        <v>34.283333333325572</v>
      </c>
      <c r="Q810" s="3" t="str">
        <f t="shared" si="25"/>
        <v>02/10/2022 03:43 AM</v>
      </c>
      <c r="R810" s="573" t="str">
        <f>IF(AND(AllC3_Data[[#This Row],[Workflow]]="Vendor Trailer",AllC3_Data[[#This Row],[OB Load Type]]="",AllC3_Data[[#This Row],[IB Load Type]]="",AllC3_Data[[#This Row],[Reusable Load Type]]=""),"Empty", HLOOKUP("*",AllC3_Data[[#This Row],[OB Load Type]:[Workflow]],1,FALSE))</f>
        <v>RRPC</v>
      </c>
      <c r="S8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1" spans="1:21" x14ac:dyDescent="0.25">
      <c r="A811" s="567" t="s">
        <v>10558</v>
      </c>
      <c r="B811" s="568"/>
      <c r="C811" s="568"/>
      <c r="D811" s="569" t="s">
        <v>179</v>
      </c>
      <c r="E811" s="569" t="s">
        <v>8430</v>
      </c>
      <c r="F811" s="569">
        <v>3</v>
      </c>
      <c r="G811" s="568" t="s">
        <v>1179</v>
      </c>
      <c r="H811" s="568"/>
      <c r="I811" s="570" t="s">
        <v>10559</v>
      </c>
      <c r="J811" s="568" t="s">
        <v>8205</v>
      </c>
      <c r="K811" s="571" t="s">
        <v>8401</v>
      </c>
      <c r="L811" s="568" t="s">
        <v>5997</v>
      </c>
      <c r="M811" s="572" t="s">
        <v>10559</v>
      </c>
      <c r="N811" s="570" t="s">
        <v>8409</v>
      </c>
      <c r="O811" s="303" t="str">
        <f>IF(AllC3_Data[[#This Row],[Door/Yard Number]]=3,"Yard","Door")</f>
        <v>Yard</v>
      </c>
      <c r="P811" s="33">
        <f t="shared" si="24"/>
        <v>33.916666666686069</v>
      </c>
      <c r="Q811" s="3" t="str">
        <f t="shared" si="25"/>
        <v>02/10/2022 04:05 AM</v>
      </c>
      <c r="R811" s="573" t="str">
        <f>IF(AND(AllC3_Data[[#This Row],[Workflow]]="Vendor Trailer",AllC3_Data[[#This Row],[OB Load Type]]="",AllC3_Data[[#This Row],[IB Load Type]]="",AllC3_Data[[#This Row],[Reusable Load Type]]=""),"Empty", HLOOKUP("*",AllC3_Data[[#This Row],[OB Load Type]:[Workflow]],1,FALSE))</f>
        <v>PBCY</v>
      </c>
      <c r="S8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2" spans="1:21" x14ac:dyDescent="0.25">
      <c r="A812" s="567" t="s">
        <v>10560</v>
      </c>
      <c r="B812" s="568"/>
      <c r="C812" s="568"/>
      <c r="D812" s="569" t="s">
        <v>179</v>
      </c>
      <c r="E812" s="569" t="s">
        <v>8430</v>
      </c>
      <c r="F812" s="569">
        <v>3</v>
      </c>
      <c r="G812" s="568" t="s">
        <v>1179</v>
      </c>
      <c r="H812" s="568"/>
      <c r="I812" s="570" t="s">
        <v>10561</v>
      </c>
      <c r="J812" s="568" t="s">
        <v>8210</v>
      </c>
      <c r="K812" s="571" t="s">
        <v>8401</v>
      </c>
      <c r="L812" s="568" t="s">
        <v>6001</v>
      </c>
      <c r="M812" s="572" t="s">
        <v>10561</v>
      </c>
      <c r="N812" s="570" t="s">
        <v>8409</v>
      </c>
      <c r="O812" s="303" t="str">
        <f>IF(AllC3_Data[[#This Row],[Door/Yard Number]]=3,"Yard","Door")</f>
        <v>Yard</v>
      </c>
      <c r="P812" s="33">
        <f t="shared" si="24"/>
        <v>33.116666666697711</v>
      </c>
      <c r="Q812" s="3" t="str">
        <f t="shared" si="25"/>
        <v>02/10/2022 04:53 AM</v>
      </c>
      <c r="R812" s="573" t="str">
        <f>IF(AND(AllC3_Data[[#This Row],[Workflow]]="Vendor Trailer",AllC3_Data[[#This Row],[OB Load Type]]="",AllC3_Data[[#This Row],[IB Load Type]]="",AllC3_Data[[#This Row],[Reusable Load Type]]=""),"Empty", HLOOKUP("*",AllC3_Data[[#This Row],[OB Load Type]:[Workflow]],1,FALSE))</f>
        <v>PBCY</v>
      </c>
      <c r="S8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3" spans="1:21" x14ac:dyDescent="0.25">
      <c r="A813" s="567" t="s">
        <v>10562</v>
      </c>
      <c r="B813" s="568"/>
      <c r="C813" s="568"/>
      <c r="D813" s="569"/>
      <c r="E813" s="569" t="s">
        <v>1657</v>
      </c>
      <c r="F813" s="569">
        <v>3</v>
      </c>
      <c r="G813" s="568" t="s">
        <v>1179</v>
      </c>
      <c r="H813" s="568"/>
      <c r="I813" s="570" t="s">
        <v>10563</v>
      </c>
      <c r="J813" s="568" t="s">
        <v>8206</v>
      </c>
      <c r="K813" s="571" t="s">
        <v>8589</v>
      </c>
      <c r="L813" s="568" t="s">
        <v>9675</v>
      </c>
      <c r="M813" s="572" t="s">
        <v>10563</v>
      </c>
      <c r="N813" s="570" t="s">
        <v>8409</v>
      </c>
      <c r="O813" s="303" t="str">
        <f>IF(AllC3_Data[[#This Row],[Door/Yard Number]]=3,"Yard","Door")</f>
        <v>Yard</v>
      </c>
      <c r="P813" s="33">
        <f t="shared" si="24"/>
        <v>32.800000000046566</v>
      </c>
      <c r="Q813" s="3" t="str">
        <f t="shared" si="25"/>
        <v>02/10/2022 05:12 AM</v>
      </c>
      <c r="R813" s="573" t="str">
        <f>IF(AND(AllC3_Data[[#This Row],[Workflow]]="Vendor Trailer",AllC3_Data[[#This Row],[OB Load Type]]="",AllC3_Data[[#This Row],[IB Load Type]]="",AllC3_Data[[#This Row],[Reusable Load Type]]=""),"Empty", HLOOKUP("*",AllC3_Data[[#This Row],[OB Load Type]:[Workflow]],1,FALSE))</f>
        <v>Empty</v>
      </c>
      <c r="S8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4" spans="1:21" x14ac:dyDescent="0.25">
      <c r="A814" s="567" t="s">
        <v>10564</v>
      </c>
      <c r="B814" s="568"/>
      <c r="C814" s="568"/>
      <c r="D814" s="569" t="s">
        <v>179</v>
      </c>
      <c r="E814" s="569" t="s">
        <v>8430</v>
      </c>
      <c r="F814" s="569">
        <v>3</v>
      </c>
      <c r="G814" s="568" t="s">
        <v>1568</v>
      </c>
      <c r="H814" s="568"/>
      <c r="I814" s="570" t="s">
        <v>10565</v>
      </c>
      <c r="J814" s="568" t="s">
        <v>8209</v>
      </c>
      <c r="K814" s="571" t="s">
        <v>8401</v>
      </c>
      <c r="L814" s="568" t="s">
        <v>5999</v>
      </c>
      <c r="M814" s="572" t="s">
        <v>10565</v>
      </c>
      <c r="N814" s="570" t="s">
        <v>8409</v>
      </c>
      <c r="O814" s="303" t="str">
        <f>IF(AllC3_Data[[#This Row],[Door/Yard Number]]=3,"Yard","Door")</f>
        <v>Yard</v>
      </c>
      <c r="P814" s="33">
        <f t="shared" si="24"/>
        <v>32.433333333407063</v>
      </c>
      <c r="Q814" s="3" t="str">
        <f t="shared" si="25"/>
        <v>02/10/2022 05:34 AM</v>
      </c>
      <c r="R814" s="573" t="str">
        <f>IF(AND(AllC3_Data[[#This Row],[Workflow]]="Vendor Trailer",AllC3_Data[[#This Row],[OB Load Type]]="",AllC3_Data[[#This Row],[IB Load Type]]="",AllC3_Data[[#This Row],[Reusable Load Type]]=""),"Empty", HLOOKUP("*",AllC3_Data[[#This Row],[OB Load Type]:[Workflow]],1,FALSE))</f>
        <v>PBCY</v>
      </c>
      <c r="S8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5" spans="1:21" x14ac:dyDescent="0.25">
      <c r="A815" s="567" t="s">
        <v>10566</v>
      </c>
      <c r="B815" s="568"/>
      <c r="C815" s="568"/>
      <c r="D815" s="569" t="s">
        <v>168</v>
      </c>
      <c r="E815" s="569" t="s">
        <v>8430</v>
      </c>
      <c r="F815" s="569">
        <v>1</v>
      </c>
      <c r="G815" s="568" t="s">
        <v>1179</v>
      </c>
      <c r="H815" s="568"/>
      <c r="I815" s="570" t="s">
        <v>10567</v>
      </c>
      <c r="J815" s="568" t="s">
        <v>8208</v>
      </c>
      <c r="K815" s="571" t="s">
        <v>8401</v>
      </c>
      <c r="L815" s="568" t="s">
        <v>10568</v>
      </c>
      <c r="M815" s="572" t="s">
        <v>10569</v>
      </c>
      <c r="N815" s="570" t="s">
        <v>8409</v>
      </c>
      <c r="O815" s="303" t="str">
        <f>IF(AllC3_Data[[#This Row],[Door/Yard Number]]=3,"Yard","Door")</f>
        <v>Door</v>
      </c>
      <c r="P815" s="33">
        <f t="shared" si="24"/>
        <v>32.283333333441988</v>
      </c>
      <c r="Q815" s="3" t="str">
        <f t="shared" si="25"/>
        <v>02/10/2022 05:43 AM</v>
      </c>
      <c r="R815" s="573" t="str">
        <f>IF(AND(AllC3_Data[[#This Row],[Workflow]]="Vendor Trailer",AllC3_Data[[#This Row],[OB Load Type]]="",AllC3_Data[[#This Row],[IB Load Type]]="",AllC3_Data[[#This Row],[Reusable Load Type]]=""),"Empty", HLOOKUP("*",AllC3_Data[[#This Row],[OB Load Type]:[Workflow]],1,FALSE))</f>
        <v>OGAR</v>
      </c>
      <c r="S8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6" spans="1:21" x14ac:dyDescent="0.25">
      <c r="A816" s="567" t="s">
        <v>10570</v>
      </c>
      <c r="B816" s="568"/>
      <c r="C816" s="568"/>
      <c r="D816" s="569" t="s">
        <v>496</v>
      </c>
      <c r="E816" s="569" t="s">
        <v>1660</v>
      </c>
      <c r="F816" s="569">
        <v>3</v>
      </c>
      <c r="G816" s="568" t="s">
        <v>1179</v>
      </c>
      <c r="H816" s="568"/>
      <c r="I816" s="570" t="s">
        <v>10571</v>
      </c>
      <c r="J816" s="568" t="s">
        <v>8204</v>
      </c>
      <c r="K816" s="571" t="s">
        <v>8401</v>
      </c>
      <c r="L816" s="568" t="s">
        <v>9754</v>
      </c>
      <c r="M816" s="572" t="s">
        <v>10571</v>
      </c>
      <c r="N816" s="570" t="s">
        <v>8409</v>
      </c>
      <c r="O816" s="303" t="str">
        <f>IF(AllC3_Data[[#This Row],[Door/Yard Number]]=3,"Yard","Door")</f>
        <v>Yard</v>
      </c>
      <c r="P816" s="33">
        <f t="shared" si="24"/>
        <v>32.233333333453629</v>
      </c>
      <c r="Q816" s="3" t="str">
        <f t="shared" si="25"/>
        <v>02/10/2022 05:46 AM</v>
      </c>
      <c r="R816" s="573" t="str">
        <f>IF(AND(AllC3_Data[[#This Row],[Workflow]]="Vendor Trailer",AllC3_Data[[#This Row],[OB Load Type]]="",AllC3_Data[[#This Row],[IB Load Type]]="",AllC3_Data[[#This Row],[Reusable Load Type]]=""),"Empty", HLOOKUP("*",AllC3_Data[[#This Row],[OB Load Type]:[Workflow]],1,FALSE))</f>
        <v>RSAL</v>
      </c>
      <c r="S8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7" spans="1:21" x14ac:dyDescent="0.25">
      <c r="A817" s="567" t="s">
        <v>10572</v>
      </c>
      <c r="B817" s="568"/>
      <c r="C817" s="568"/>
      <c r="D817" s="569" t="s">
        <v>182</v>
      </c>
      <c r="E817" s="569" t="s">
        <v>8430</v>
      </c>
      <c r="F817" s="569">
        <v>3</v>
      </c>
      <c r="G817" s="568" t="s">
        <v>1179</v>
      </c>
      <c r="H817" s="568"/>
      <c r="I817" s="570" t="s">
        <v>10573</v>
      </c>
      <c r="J817" s="568" t="s">
        <v>8210</v>
      </c>
      <c r="K817" s="571" t="s">
        <v>8401</v>
      </c>
      <c r="L817" s="568" t="s">
        <v>9754</v>
      </c>
      <c r="M817" s="572" t="s">
        <v>10387</v>
      </c>
      <c r="N817" s="570" t="s">
        <v>8409</v>
      </c>
      <c r="O817" s="303" t="str">
        <f>IF(AllC3_Data[[#This Row],[Door/Yard Number]]=3,"Yard","Door")</f>
        <v>Yard</v>
      </c>
      <c r="P817" s="33">
        <f t="shared" si="24"/>
        <v>30.900000000139698</v>
      </c>
      <c r="Q817" s="3" t="str">
        <f t="shared" si="25"/>
        <v>02/10/2022 07:06 AM</v>
      </c>
      <c r="R817" s="573" t="str">
        <f>IF(AND(AllC3_Data[[#This Row],[Workflow]]="Vendor Trailer",AllC3_Data[[#This Row],[OB Load Type]]="",AllC3_Data[[#This Row],[IB Load Type]]="",AllC3_Data[[#This Row],[Reusable Load Type]]=""),"Empty", HLOOKUP("*",AllC3_Data[[#This Row],[OB Load Type]:[Workflow]],1,FALSE))</f>
        <v>PMIX</v>
      </c>
      <c r="S8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8" spans="1:21" x14ac:dyDescent="0.25">
      <c r="A818" s="567" t="s">
        <v>10574</v>
      </c>
      <c r="B818" s="568"/>
      <c r="C818" s="568"/>
      <c r="D818" s="569" t="s">
        <v>496</v>
      </c>
      <c r="E818" s="569" t="s">
        <v>1660</v>
      </c>
      <c r="F818" s="569">
        <v>3</v>
      </c>
      <c r="G818" s="568" t="s">
        <v>1179</v>
      </c>
      <c r="H818" s="568"/>
      <c r="I818" s="570" t="s">
        <v>10575</v>
      </c>
      <c r="J818" s="568" t="s">
        <v>8205</v>
      </c>
      <c r="K818" s="571" t="s">
        <v>8401</v>
      </c>
      <c r="L818" s="568" t="s">
        <v>5999</v>
      </c>
      <c r="M818" s="572" t="s">
        <v>10575</v>
      </c>
      <c r="N818" s="570" t="s">
        <v>8409</v>
      </c>
      <c r="O818" s="303" t="str">
        <f>IF(AllC3_Data[[#This Row],[Door/Yard Number]]=3,"Yard","Door")</f>
        <v>Yard</v>
      </c>
      <c r="P818" s="33">
        <f t="shared" si="24"/>
        <v>30.799999999988358</v>
      </c>
      <c r="Q818" s="3" t="str">
        <f t="shared" si="25"/>
        <v>02/10/2022 07:12 AM</v>
      </c>
      <c r="R818" s="573" t="str">
        <f>IF(AND(AllC3_Data[[#This Row],[Workflow]]="Vendor Trailer",AllC3_Data[[#This Row],[OB Load Type]]="",AllC3_Data[[#This Row],[IB Load Type]]="",AllC3_Data[[#This Row],[Reusable Load Type]]=""),"Empty", HLOOKUP("*",AllC3_Data[[#This Row],[OB Load Type]:[Workflow]],1,FALSE))</f>
        <v>RSAL</v>
      </c>
      <c r="S8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19" spans="1:21" x14ac:dyDescent="0.25">
      <c r="A819" s="567" t="s">
        <v>10576</v>
      </c>
      <c r="B819" s="568"/>
      <c r="C819" s="568"/>
      <c r="D819" s="569" t="s">
        <v>496</v>
      </c>
      <c r="E819" s="569" t="s">
        <v>1660</v>
      </c>
      <c r="F819" s="569">
        <v>3</v>
      </c>
      <c r="G819" s="568" t="s">
        <v>1667</v>
      </c>
      <c r="H819" s="568"/>
      <c r="I819" s="570" t="s">
        <v>10577</v>
      </c>
      <c r="J819" s="568" t="s">
        <v>8213</v>
      </c>
      <c r="K819" s="571" t="s">
        <v>8401</v>
      </c>
      <c r="L819" s="568" t="s">
        <v>6001</v>
      </c>
      <c r="M819" s="572" t="s">
        <v>10577</v>
      </c>
      <c r="N819" s="570" t="s">
        <v>8409</v>
      </c>
      <c r="O819" s="303" t="str">
        <f>IF(AllC3_Data[[#This Row],[Door/Yard Number]]=3,"Yard","Door")</f>
        <v>Yard</v>
      </c>
      <c r="P819" s="33">
        <f t="shared" si="24"/>
        <v>30.600000000034925</v>
      </c>
      <c r="Q819" s="3" t="str">
        <f t="shared" si="25"/>
        <v>02/10/2022 07:24 AM</v>
      </c>
      <c r="R819" s="573" t="str">
        <f>IF(AND(AllC3_Data[[#This Row],[Workflow]]="Vendor Trailer",AllC3_Data[[#This Row],[OB Load Type]]="",AllC3_Data[[#This Row],[IB Load Type]]="",AllC3_Data[[#This Row],[Reusable Load Type]]=""),"Empty", HLOOKUP("*",AllC3_Data[[#This Row],[OB Load Type]:[Workflow]],1,FALSE))</f>
        <v>RSAL</v>
      </c>
      <c r="S8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0" spans="1:21" x14ac:dyDescent="0.25">
      <c r="A820" s="567" t="s">
        <v>10578</v>
      </c>
      <c r="B820" s="568"/>
      <c r="C820" s="568"/>
      <c r="D820" s="569" t="s">
        <v>179</v>
      </c>
      <c r="E820" s="569" t="s">
        <v>8430</v>
      </c>
      <c r="F820" s="569">
        <v>3</v>
      </c>
      <c r="G820" s="568" t="s">
        <v>1667</v>
      </c>
      <c r="H820" s="568"/>
      <c r="I820" s="570" t="s">
        <v>10579</v>
      </c>
      <c r="J820" s="568" t="s">
        <v>8213</v>
      </c>
      <c r="K820" s="571" t="s">
        <v>8401</v>
      </c>
      <c r="L820" s="568" t="s">
        <v>9672</v>
      </c>
      <c r="M820" s="572" t="s">
        <v>10580</v>
      </c>
      <c r="N820" s="570" t="s">
        <v>8409</v>
      </c>
      <c r="O820" s="303" t="str">
        <f>IF(AllC3_Data[[#This Row],[Door/Yard Number]]=3,"Yard","Door")</f>
        <v>Yard</v>
      </c>
      <c r="P820" s="33">
        <f t="shared" si="24"/>
        <v>30.450000000069849</v>
      </c>
      <c r="Q820" s="3" t="str">
        <f t="shared" si="25"/>
        <v>02/10/2022 07:33 AM</v>
      </c>
      <c r="R820" s="573" t="str">
        <f>IF(AND(AllC3_Data[[#This Row],[Workflow]]="Vendor Trailer",AllC3_Data[[#This Row],[OB Load Type]]="",AllC3_Data[[#This Row],[IB Load Type]]="",AllC3_Data[[#This Row],[Reusable Load Type]]=""),"Empty", HLOOKUP("*",AllC3_Data[[#This Row],[OB Load Type]:[Workflow]],1,FALSE))</f>
        <v>PBCY</v>
      </c>
      <c r="S8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1" spans="1:21" x14ac:dyDescent="0.25">
      <c r="A821" s="567" t="s">
        <v>10581</v>
      </c>
      <c r="B821" s="568"/>
      <c r="C821" s="568"/>
      <c r="D821" s="569" t="s">
        <v>496</v>
      </c>
      <c r="E821" s="569" t="s">
        <v>1660</v>
      </c>
      <c r="F821" s="569">
        <v>3</v>
      </c>
      <c r="G821" s="568" t="s">
        <v>1179</v>
      </c>
      <c r="H821" s="568"/>
      <c r="I821" s="570" t="s">
        <v>10582</v>
      </c>
      <c r="J821" s="568" t="s">
        <v>8205</v>
      </c>
      <c r="K821" s="571" t="s">
        <v>8401</v>
      </c>
      <c r="L821" s="568" t="s">
        <v>6001</v>
      </c>
      <c r="M821" s="572" t="s">
        <v>10582</v>
      </c>
      <c r="N821" s="570" t="s">
        <v>8409</v>
      </c>
      <c r="O821" s="303" t="str">
        <f>IF(AllC3_Data[[#This Row],[Door/Yard Number]]=3,"Yard","Door")</f>
        <v>Yard</v>
      </c>
      <c r="P821" s="33">
        <f t="shared" si="24"/>
        <v>30.383333333360497</v>
      </c>
      <c r="Q821" s="3" t="str">
        <f t="shared" si="25"/>
        <v>02/10/2022 07:37 AM</v>
      </c>
      <c r="R821" s="573" t="str">
        <f>IF(AND(AllC3_Data[[#This Row],[Workflow]]="Vendor Trailer",AllC3_Data[[#This Row],[OB Load Type]]="",AllC3_Data[[#This Row],[IB Load Type]]="",AllC3_Data[[#This Row],[Reusable Load Type]]=""),"Empty", HLOOKUP("*",AllC3_Data[[#This Row],[OB Load Type]:[Workflow]],1,FALSE))</f>
        <v>RSAL</v>
      </c>
      <c r="S8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2" spans="1:21" x14ac:dyDescent="0.25">
      <c r="A822" s="567" t="s">
        <v>10583</v>
      </c>
      <c r="B822" s="568"/>
      <c r="C822" s="568"/>
      <c r="D822" s="569" t="s">
        <v>43</v>
      </c>
      <c r="E822" s="569" t="s">
        <v>882</v>
      </c>
      <c r="F822" s="569">
        <v>3</v>
      </c>
      <c r="G822" s="568" t="s">
        <v>1179</v>
      </c>
      <c r="H822" s="568" t="s">
        <v>10584</v>
      </c>
      <c r="I822" s="570" t="s">
        <v>10585</v>
      </c>
      <c r="J822" s="568" t="s">
        <v>8210</v>
      </c>
      <c r="K822" s="571" t="s">
        <v>8401</v>
      </c>
      <c r="L822" s="568" t="s">
        <v>9672</v>
      </c>
      <c r="M822" s="572"/>
      <c r="N822" s="570" t="s">
        <v>8409</v>
      </c>
      <c r="O822" s="303" t="str">
        <f>IF(AllC3_Data[[#This Row],[Door/Yard Number]]=3,"Yard","Door")</f>
        <v>Yard</v>
      </c>
      <c r="P822" s="33">
        <f t="shared" si="24"/>
        <v>29.850000000034925</v>
      </c>
      <c r="Q822" s="3" t="str">
        <f t="shared" si="25"/>
        <v>02/10/2022 08:09 AM</v>
      </c>
      <c r="R822" s="573" t="str">
        <f>IF(AND(AllC3_Data[[#This Row],[Workflow]]="Vendor Trailer",AllC3_Data[[#This Row],[OB Load Type]]="",AllC3_Data[[#This Row],[IB Load Type]]="",AllC3_Data[[#This Row],[Reusable Load Type]]=""),"Empty", HLOOKUP("*",AllC3_Data[[#This Row],[OB Load Type]:[Workflow]],1,FALSE))</f>
        <v>B635</v>
      </c>
      <c r="S8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8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3" spans="1:21" x14ac:dyDescent="0.25">
      <c r="A823" s="567" t="s">
        <v>10586</v>
      </c>
      <c r="B823" s="568"/>
      <c r="C823" s="568"/>
      <c r="D823" s="569"/>
      <c r="E823" s="569" t="s">
        <v>8461</v>
      </c>
      <c r="F823" s="569">
        <v>3</v>
      </c>
      <c r="G823" s="568" t="s">
        <v>9116</v>
      </c>
      <c r="H823" s="568"/>
      <c r="I823" s="570" t="s">
        <v>10587</v>
      </c>
      <c r="J823" s="568" t="s">
        <v>8202</v>
      </c>
      <c r="K823" s="571" t="s">
        <v>8401</v>
      </c>
      <c r="L823" s="568" t="s">
        <v>5999</v>
      </c>
      <c r="M823" s="572" t="s">
        <v>10588</v>
      </c>
      <c r="N823" s="570" t="s">
        <v>8409</v>
      </c>
      <c r="O823" s="303" t="str">
        <f>IF(AllC3_Data[[#This Row],[Door/Yard Number]]=3,"Yard","Door")</f>
        <v>Yard</v>
      </c>
      <c r="P823" s="33">
        <f t="shared" si="24"/>
        <v>29.700000000069849</v>
      </c>
      <c r="Q823" s="3" t="str">
        <f t="shared" si="25"/>
        <v>02/10/2022 08:18 AM</v>
      </c>
      <c r="R823" s="573" t="str">
        <f>IF(AND(AllC3_Data[[#This Row],[Workflow]]="Vendor Trailer",AllC3_Data[[#This Row],[OB Load Type]]="",AllC3_Data[[#This Row],[IB Load Type]]="",AllC3_Data[[#This Row],[Reusable Load Type]]=""),"Empty", HLOOKUP("*",AllC3_Data[[#This Row],[OB Load Type]:[Workflow]],1,FALSE))</f>
        <v>Empty</v>
      </c>
      <c r="S8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8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4" spans="1:21" x14ac:dyDescent="0.25">
      <c r="A824" s="567" t="s">
        <v>10589</v>
      </c>
      <c r="B824" s="568"/>
      <c r="C824" s="568"/>
      <c r="D824" s="569"/>
      <c r="E824" s="569" t="s">
        <v>8461</v>
      </c>
      <c r="F824" s="569">
        <v>3</v>
      </c>
      <c r="G824" s="568" t="s">
        <v>10027</v>
      </c>
      <c r="H824" s="568"/>
      <c r="I824" s="570" t="s">
        <v>10590</v>
      </c>
      <c r="J824" s="568" t="s">
        <v>8202</v>
      </c>
      <c r="K824" s="571" t="s">
        <v>8401</v>
      </c>
      <c r="L824" s="568" t="s">
        <v>10397</v>
      </c>
      <c r="M824" s="572"/>
      <c r="N824" s="570" t="s">
        <v>8409</v>
      </c>
      <c r="O824" s="303" t="str">
        <f>IF(AllC3_Data[[#This Row],[Door/Yard Number]]=3,"Yard","Door")</f>
        <v>Yard</v>
      </c>
      <c r="P824" s="33">
        <f t="shared" si="24"/>
        <v>29.516666666662786</v>
      </c>
      <c r="Q824" s="3" t="str">
        <f t="shared" si="25"/>
        <v>02/10/2022 08:29 AM</v>
      </c>
      <c r="R824" s="573" t="str">
        <f>IF(AND(AllC3_Data[[#This Row],[Workflow]]="Vendor Trailer",AllC3_Data[[#This Row],[OB Load Type]]="",AllC3_Data[[#This Row],[IB Load Type]]="",AllC3_Data[[#This Row],[Reusable Load Type]]=""),"Empty", HLOOKUP("*",AllC3_Data[[#This Row],[OB Load Type]:[Workflow]],1,FALSE))</f>
        <v>Empty</v>
      </c>
      <c r="S8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5" spans="1:21" x14ac:dyDescent="0.25">
      <c r="A825" s="567" t="s">
        <v>10591</v>
      </c>
      <c r="B825" s="568"/>
      <c r="C825" s="568"/>
      <c r="D825" s="569" t="s">
        <v>8603</v>
      </c>
      <c r="E825" s="569" t="s">
        <v>8430</v>
      </c>
      <c r="F825" s="569">
        <v>1</v>
      </c>
      <c r="G825" s="568" t="s">
        <v>1568</v>
      </c>
      <c r="H825" s="568"/>
      <c r="I825" s="570" t="s">
        <v>10592</v>
      </c>
      <c r="J825" s="568" t="s">
        <v>8212</v>
      </c>
      <c r="K825" s="571" t="s">
        <v>8401</v>
      </c>
      <c r="L825" s="568" t="s">
        <v>10593</v>
      </c>
      <c r="M825" s="572"/>
      <c r="N825" s="570" t="s">
        <v>8409</v>
      </c>
      <c r="O825" s="303" t="str">
        <f>IF(AllC3_Data[[#This Row],[Door/Yard Number]]=3,"Yard","Door")</f>
        <v>Door</v>
      </c>
      <c r="P825" s="33">
        <f t="shared" si="24"/>
        <v>29.416666666686069</v>
      </c>
      <c r="Q825" s="3" t="str">
        <f t="shared" si="25"/>
        <v>02/10/2022 08:35 AM</v>
      </c>
      <c r="R825" s="573" t="str">
        <f>IF(AND(AllC3_Data[[#This Row],[Workflow]]="Vendor Trailer",AllC3_Data[[#This Row],[OB Load Type]]="",AllC3_Data[[#This Row],[IB Load Type]]="",AllC3_Data[[#This Row],[Reusable Load Type]]=""),"Empty", HLOOKUP("*",AllC3_Data[[#This Row],[OB Load Type]:[Workflow]],1,FALSE))</f>
        <v>QSBK</v>
      </c>
      <c r="S82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26" spans="1:21" x14ac:dyDescent="0.25">
      <c r="A826" s="567" t="s">
        <v>10594</v>
      </c>
      <c r="B826" s="568" t="s">
        <v>129</v>
      </c>
      <c r="C826" s="568"/>
      <c r="D826" s="569"/>
      <c r="E826" s="569" t="s">
        <v>1659</v>
      </c>
      <c r="F826" s="569">
        <v>3</v>
      </c>
      <c r="G826" s="568" t="s">
        <v>1179</v>
      </c>
      <c r="H826" s="568"/>
      <c r="I826" s="570" t="s">
        <v>10595</v>
      </c>
      <c r="J826" s="568" t="s">
        <v>8210</v>
      </c>
      <c r="K826" s="571" t="s">
        <v>8401</v>
      </c>
      <c r="L826" s="568" t="s">
        <v>6001</v>
      </c>
      <c r="M826" s="572" t="s">
        <v>10596</v>
      </c>
      <c r="N826" s="570" t="s">
        <v>8409</v>
      </c>
      <c r="O826" s="303" t="str">
        <f>IF(AllC3_Data[[#This Row],[Door/Yard Number]]=3,"Yard","Door")</f>
        <v>Yard</v>
      </c>
      <c r="P826" s="33">
        <f t="shared" si="24"/>
        <v>29.183333333465271</v>
      </c>
      <c r="Q826" s="3" t="str">
        <f t="shared" si="25"/>
        <v>02/10/2022 08:49 AM</v>
      </c>
      <c r="R826" s="573" t="str">
        <f>IF(AND(AllC3_Data[[#This Row],[Workflow]]="Vendor Trailer",AllC3_Data[[#This Row],[OB Load Type]]="",AllC3_Data[[#This Row],[IB Load Type]]="",AllC3_Data[[#This Row],[Reusable Load Type]]=""),"Empty", HLOOKUP("*",AllC3_Data[[#This Row],[OB Load Type]:[Workflow]],1,FALSE))</f>
        <v>OFBD</v>
      </c>
      <c r="S8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8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7" spans="1:21" x14ac:dyDescent="0.25">
      <c r="A827" s="567" t="s">
        <v>10597</v>
      </c>
      <c r="B827" s="568"/>
      <c r="C827" s="568"/>
      <c r="D827" s="569" t="s">
        <v>496</v>
      </c>
      <c r="E827" s="569" t="s">
        <v>1660</v>
      </c>
      <c r="F827" s="569">
        <v>3</v>
      </c>
      <c r="G827" s="568" t="s">
        <v>1667</v>
      </c>
      <c r="H827" s="568"/>
      <c r="I827" s="570" t="s">
        <v>10598</v>
      </c>
      <c r="J827" s="568" t="s">
        <v>8214</v>
      </c>
      <c r="K827" s="571" t="s">
        <v>8589</v>
      </c>
      <c r="L827" s="568" t="s">
        <v>9681</v>
      </c>
      <c r="M827" s="572"/>
      <c r="N827" s="570" t="s">
        <v>8409</v>
      </c>
      <c r="O827" s="303" t="str">
        <f>IF(AllC3_Data[[#This Row],[Door/Yard Number]]=3,"Yard","Door")</f>
        <v>Yard</v>
      </c>
      <c r="P827" s="33">
        <f t="shared" si="24"/>
        <v>29.000000000058208</v>
      </c>
      <c r="Q827" s="3" t="str">
        <f t="shared" si="25"/>
        <v>02/10/2022 09:00 AM</v>
      </c>
      <c r="R827" s="573" t="str">
        <f>IF(AND(AllC3_Data[[#This Row],[Workflow]]="Vendor Trailer",AllC3_Data[[#This Row],[OB Load Type]]="",AllC3_Data[[#This Row],[IB Load Type]]="",AllC3_Data[[#This Row],[Reusable Load Type]]=""),"Empty", HLOOKUP("*",AllC3_Data[[#This Row],[OB Load Type]:[Workflow]],1,FALSE))</f>
        <v>RSAL</v>
      </c>
      <c r="S8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8" spans="1:21" x14ac:dyDescent="0.25">
      <c r="A828" s="567" t="s">
        <v>10599</v>
      </c>
      <c r="B828" s="568"/>
      <c r="C828" s="568"/>
      <c r="D828" s="569" t="s">
        <v>179</v>
      </c>
      <c r="E828" s="569" t="s">
        <v>8430</v>
      </c>
      <c r="F828" s="569">
        <v>3</v>
      </c>
      <c r="G828" s="568" t="s">
        <v>1179</v>
      </c>
      <c r="H828" s="568"/>
      <c r="I828" s="570" t="s">
        <v>10600</v>
      </c>
      <c r="J828" s="568" t="s">
        <v>8208</v>
      </c>
      <c r="K828" s="571" t="s">
        <v>8401</v>
      </c>
      <c r="L828" s="568" t="s">
        <v>9687</v>
      </c>
      <c r="M828" s="572"/>
      <c r="N828" s="570" t="s">
        <v>8409</v>
      </c>
      <c r="O828" s="303" t="str">
        <f>IF(AllC3_Data[[#This Row],[Door/Yard Number]]=3,"Yard","Door")</f>
        <v>Yard</v>
      </c>
      <c r="P828" s="33">
        <f t="shared" si="24"/>
        <v>28.800000000104774</v>
      </c>
      <c r="Q828" s="3" t="str">
        <f t="shared" si="25"/>
        <v>02/10/2022 09:12 AM</v>
      </c>
      <c r="R828" s="573" t="str">
        <f>IF(AND(AllC3_Data[[#This Row],[Workflow]]="Vendor Trailer",AllC3_Data[[#This Row],[OB Load Type]]="",AllC3_Data[[#This Row],[IB Load Type]]="",AllC3_Data[[#This Row],[Reusable Load Type]]=""),"Empty", HLOOKUP("*",AllC3_Data[[#This Row],[OB Load Type]:[Workflow]],1,FALSE))</f>
        <v>PBCY</v>
      </c>
      <c r="S8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29" spans="1:21" x14ac:dyDescent="0.25">
      <c r="A829" s="567" t="s">
        <v>10601</v>
      </c>
      <c r="B829" s="568"/>
      <c r="C829" s="568"/>
      <c r="D829" s="569"/>
      <c r="E829" s="569" t="s">
        <v>8461</v>
      </c>
      <c r="F829" s="569">
        <v>3</v>
      </c>
      <c r="G829" s="568" t="s">
        <v>10041</v>
      </c>
      <c r="H829" s="568"/>
      <c r="I829" s="570" t="s">
        <v>10602</v>
      </c>
      <c r="J829" s="568" t="s">
        <v>8202</v>
      </c>
      <c r="K829" s="571" t="s">
        <v>8401</v>
      </c>
      <c r="L829" s="568" t="s">
        <v>6001</v>
      </c>
      <c r="M829" s="572" t="s">
        <v>10493</v>
      </c>
      <c r="N829" s="570" t="s">
        <v>8409</v>
      </c>
      <c r="O829" s="303" t="str">
        <f>IF(AllC3_Data[[#This Row],[Door/Yard Number]]=3,"Yard","Door")</f>
        <v>Yard</v>
      </c>
      <c r="P829" s="33">
        <f t="shared" si="24"/>
        <v>28.766666666662786</v>
      </c>
      <c r="Q829" s="3" t="str">
        <f t="shared" si="25"/>
        <v>02/10/2022 09:14 AM</v>
      </c>
      <c r="R829" s="573" t="str">
        <f>IF(AND(AllC3_Data[[#This Row],[Workflow]]="Vendor Trailer",AllC3_Data[[#This Row],[OB Load Type]]="",AllC3_Data[[#This Row],[IB Load Type]]="",AllC3_Data[[#This Row],[Reusable Load Type]]=""),"Empty", HLOOKUP("*",AllC3_Data[[#This Row],[OB Load Type]:[Workflow]],1,FALSE))</f>
        <v>Empty</v>
      </c>
      <c r="S8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0" spans="1:21" x14ac:dyDescent="0.25">
      <c r="A830" s="567" t="s">
        <v>10603</v>
      </c>
      <c r="B830" s="568"/>
      <c r="C830" s="568"/>
      <c r="D830" s="569" t="s">
        <v>229</v>
      </c>
      <c r="E830" s="569" t="s">
        <v>8430</v>
      </c>
      <c r="F830" s="569">
        <v>4</v>
      </c>
      <c r="G830" s="568" t="s">
        <v>1568</v>
      </c>
      <c r="H830" s="568"/>
      <c r="I830" s="570" t="s">
        <v>10602</v>
      </c>
      <c r="J830" s="568" t="s">
        <v>8209</v>
      </c>
      <c r="K830" s="571" t="s">
        <v>8401</v>
      </c>
      <c r="L830" s="568" t="s">
        <v>1661</v>
      </c>
      <c r="M830" s="572" t="s">
        <v>10602</v>
      </c>
      <c r="N830" s="570" t="s">
        <v>8409</v>
      </c>
      <c r="O830" s="303" t="str">
        <f>IF(AllC3_Data[[#This Row],[Door/Yard Number]]=3,"Yard","Door")</f>
        <v>Door</v>
      </c>
      <c r="P830" s="33">
        <f t="shared" si="24"/>
        <v>28.766666666662786</v>
      </c>
      <c r="Q830" s="3" t="str">
        <f t="shared" si="25"/>
        <v>02/10/2022 09:14 AM</v>
      </c>
      <c r="R830" s="573" t="str">
        <f>IF(AND(AllC3_Data[[#This Row],[Workflow]]="Vendor Trailer",AllC3_Data[[#This Row],[OB Load Type]]="",AllC3_Data[[#This Row],[IB Load Type]]="",AllC3_Data[[#This Row],[Reusable Load Type]]=""),"Empty", HLOOKUP("*",AllC3_Data[[#This Row],[OB Load Type]:[Workflow]],1,FALSE))</f>
        <v>RECY</v>
      </c>
      <c r="S8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1" spans="1:21" x14ac:dyDescent="0.25">
      <c r="A831" s="567" t="s">
        <v>10604</v>
      </c>
      <c r="B831" s="568"/>
      <c r="C831" s="568"/>
      <c r="D831" s="569" t="s">
        <v>231</v>
      </c>
      <c r="E831" s="569" t="s">
        <v>8430</v>
      </c>
      <c r="F831" s="569">
        <v>3</v>
      </c>
      <c r="G831" s="568" t="s">
        <v>1667</v>
      </c>
      <c r="H831" s="568"/>
      <c r="I831" s="570" t="s">
        <v>10605</v>
      </c>
      <c r="J831" s="568" t="s">
        <v>8213</v>
      </c>
      <c r="K831" s="571" t="s">
        <v>8401</v>
      </c>
      <c r="L831" s="568" t="s">
        <v>2977</v>
      </c>
      <c r="M831" s="572" t="s">
        <v>10606</v>
      </c>
      <c r="N831" s="570" t="s">
        <v>8409</v>
      </c>
      <c r="O831" s="303" t="str">
        <f>IF(AllC3_Data[[#This Row],[Door/Yard Number]]=3,"Yard","Door")</f>
        <v>Yard</v>
      </c>
      <c r="P831" s="33">
        <f t="shared" si="24"/>
        <v>28.666666666686069</v>
      </c>
      <c r="Q831" s="3" t="str">
        <f t="shared" si="25"/>
        <v>02/10/2022 09:20 AM</v>
      </c>
      <c r="R831" s="573" t="str">
        <f>IF(AND(AllC3_Data[[#This Row],[Workflow]]="Vendor Trailer",AllC3_Data[[#This Row],[OB Load Type]]="",AllC3_Data[[#This Row],[IB Load Type]]="",AllC3_Data[[#This Row],[Reusable Load Type]]=""),"Empty", HLOOKUP("*",AllC3_Data[[#This Row],[OB Load Type]:[Workflow]],1,FALSE))</f>
        <v>RMTO</v>
      </c>
      <c r="S8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2" spans="1:21" x14ac:dyDescent="0.25">
      <c r="A832" s="567" t="s">
        <v>10607</v>
      </c>
      <c r="B832" s="568"/>
      <c r="C832" s="568"/>
      <c r="D832" s="569"/>
      <c r="E832" s="569" t="s">
        <v>8461</v>
      </c>
      <c r="F832" s="569">
        <v>3</v>
      </c>
      <c r="G832" s="568" t="s">
        <v>10417</v>
      </c>
      <c r="H832" s="568"/>
      <c r="I832" s="570" t="s">
        <v>10605</v>
      </c>
      <c r="J832" s="568" t="s">
        <v>8202</v>
      </c>
      <c r="K832" s="571" t="s">
        <v>8401</v>
      </c>
      <c r="L832" s="568" t="s">
        <v>10419</v>
      </c>
      <c r="M832" s="572" t="s">
        <v>10608</v>
      </c>
      <c r="N832" s="570" t="s">
        <v>8409</v>
      </c>
      <c r="O832" s="303" t="str">
        <f>IF(AllC3_Data[[#This Row],[Door/Yard Number]]=3,"Yard","Door")</f>
        <v>Yard</v>
      </c>
      <c r="P832" s="33">
        <f t="shared" si="24"/>
        <v>28.666666666686069</v>
      </c>
      <c r="Q832" s="3" t="str">
        <f t="shared" si="25"/>
        <v>02/10/2022 09:20 AM</v>
      </c>
      <c r="R832" s="573" t="str">
        <f>IF(AND(AllC3_Data[[#This Row],[Workflow]]="Vendor Trailer",AllC3_Data[[#This Row],[OB Load Type]]="",AllC3_Data[[#This Row],[IB Load Type]]="",AllC3_Data[[#This Row],[Reusable Load Type]]=""),"Empty", HLOOKUP("*",AllC3_Data[[#This Row],[OB Load Type]:[Workflow]],1,FALSE))</f>
        <v>Empty</v>
      </c>
      <c r="S8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3" spans="1:21" x14ac:dyDescent="0.25">
      <c r="A833" s="567" t="s">
        <v>10609</v>
      </c>
      <c r="B833" s="568"/>
      <c r="C833" s="568"/>
      <c r="D833" s="569"/>
      <c r="E833" s="569" t="s">
        <v>8461</v>
      </c>
      <c r="F833" s="569">
        <v>3</v>
      </c>
      <c r="G833" s="568" t="s">
        <v>10027</v>
      </c>
      <c r="H833" s="568"/>
      <c r="I833" s="570" t="s">
        <v>10610</v>
      </c>
      <c r="J833" s="568" t="s">
        <v>8202</v>
      </c>
      <c r="K833" s="571" t="s">
        <v>8401</v>
      </c>
      <c r="L833" s="568" t="s">
        <v>5997</v>
      </c>
      <c r="M833" s="572"/>
      <c r="N833" s="570" t="s">
        <v>8409</v>
      </c>
      <c r="O833" s="303" t="str">
        <f>IF(AllC3_Data[[#This Row],[Door/Yard Number]]=3,"Yard","Door")</f>
        <v>Yard</v>
      </c>
      <c r="P833" s="33">
        <f t="shared" si="24"/>
        <v>28.516666666720994</v>
      </c>
      <c r="Q833" s="3" t="str">
        <f t="shared" si="25"/>
        <v>02/10/2022 09:29 AM</v>
      </c>
      <c r="R833" s="573" t="str">
        <f>IF(AND(AllC3_Data[[#This Row],[Workflow]]="Vendor Trailer",AllC3_Data[[#This Row],[OB Load Type]]="",AllC3_Data[[#This Row],[IB Load Type]]="",AllC3_Data[[#This Row],[Reusable Load Type]]=""),"Empty", HLOOKUP("*",AllC3_Data[[#This Row],[OB Load Type]:[Workflow]],1,FALSE))</f>
        <v>Empty</v>
      </c>
      <c r="S8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4" spans="1:21" x14ac:dyDescent="0.25">
      <c r="A834" s="567" t="s">
        <v>10611</v>
      </c>
      <c r="B834" s="568"/>
      <c r="C834" s="568"/>
      <c r="D834" s="569" t="s">
        <v>179</v>
      </c>
      <c r="E834" s="569" t="s">
        <v>8430</v>
      </c>
      <c r="F834" s="569">
        <v>3</v>
      </c>
      <c r="G834" s="568" t="s">
        <v>1179</v>
      </c>
      <c r="H834" s="568"/>
      <c r="I834" s="570" t="s">
        <v>10612</v>
      </c>
      <c r="J834" s="568" t="s">
        <v>8205</v>
      </c>
      <c r="K834" s="571" t="s">
        <v>8401</v>
      </c>
      <c r="L834" s="568" t="s">
        <v>6001</v>
      </c>
      <c r="M834" s="572" t="s">
        <v>9413</v>
      </c>
      <c r="N834" s="570" t="s">
        <v>8409</v>
      </c>
      <c r="O834" s="303" t="str">
        <f>IF(AllC3_Data[[#This Row],[Door/Yard Number]]=3,"Yard","Door")</f>
        <v>Yard</v>
      </c>
      <c r="P834" s="33">
        <f t="shared" si="24"/>
        <v>28.216666666790843</v>
      </c>
      <c r="Q834" s="3" t="str">
        <f t="shared" si="25"/>
        <v>02/10/2022 09:47 AM</v>
      </c>
      <c r="R834" s="573" t="str">
        <f>IF(AND(AllC3_Data[[#This Row],[Workflow]]="Vendor Trailer",AllC3_Data[[#This Row],[OB Load Type]]="",AllC3_Data[[#This Row],[IB Load Type]]="",AllC3_Data[[#This Row],[Reusable Load Type]]=""),"Empty", HLOOKUP("*",AllC3_Data[[#This Row],[OB Load Type]:[Workflow]],1,FALSE))</f>
        <v>PBCY</v>
      </c>
      <c r="S8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5" spans="1:21" x14ac:dyDescent="0.25">
      <c r="A835" s="567" t="s">
        <v>10613</v>
      </c>
      <c r="B835" s="568"/>
      <c r="C835" s="568"/>
      <c r="D835" s="569" t="s">
        <v>496</v>
      </c>
      <c r="E835" s="569" t="s">
        <v>1660</v>
      </c>
      <c r="F835" s="569">
        <v>3</v>
      </c>
      <c r="G835" s="568" t="s">
        <v>1179</v>
      </c>
      <c r="H835" s="568"/>
      <c r="I835" s="570" t="s">
        <v>10614</v>
      </c>
      <c r="J835" s="568" t="s">
        <v>8210</v>
      </c>
      <c r="K835" s="571" t="s">
        <v>8401</v>
      </c>
      <c r="L835" s="568" t="s">
        <v>9805</v>
      </c>
      <c r="M835" s="572" t="s">
        <v>10614</v>
      </c>
      <c r="N835" s="570" t="s">
        <v>8409</v>
      </c>
      <c r="O835" s="303" t="str">
        <f>IF(AllC3_Data[[#This Row],[Door/Yard Number]]=3,"Yard","Door")</f>
        <v>Yard</v>
      </c>
      <c r="P835" s="33">
        <f t="shared" si="24"/>
        <v>28.133333333360497</v>
      </c>
      <c r="Q835" s="3" t="str">
        <f t="shared" si="25"/>
        <v>02/10/2022 09:52 AM</v>
      </c>
      <c r="R835" s="573" t="str">
        <f>IF(AND(AllC3_Data[[#This Row],[Workflow]]="Vendor Trailer",AllC3_Data[[#This Row],[OB Load Type]]="",AllC3_Data[[#This Row],[IB Load Type]]="",AllC3_Data[[#This Row],[Reusable Load Type]]=""),"Empty", HLOOKUP("*",AllC3_Data[[#This Row],[OB Load Type]:[Workflow]],1,FALSE))</f>
        <v>RSAL</v>
      </c>
      <c r="S8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6" spans="1:21" x14ac:dyDescent="0.25">
      <c r="A836" s="567" t="s">
        <v>10615</v>
      </c>
      <c r="B836" s="568"/>
      <c r="C836" s="568" t="s">
        <v>19</v>
      </c>
      <c r="D836" s="569"/>
      <c r="E836" s="569" t="s">
        <v>897</v>
      </c>
      <c r="F836" s="569">
        <v>3</v>
      </c>
      <c r="G836" s="568" t="s">
        <v>1179</v>
      </c>
      <c r="H836" s="568" t="s">
        <v>10616</v>
      </c>
      <c r="I836" s="570" t="s">
        <v>9436</v>
      </c>
      <c r="J836" s="568" t="s">
        <v>8205</v>
      </c>
      <c r="K836" s="571" t="s">
        <v>8401</v>
      </c>
      <c r="L836" s="568" t="s">
        <v>9672</v>
      </c>
      <c r="M836" s="572" t="s">
        <v>9436</v>
      </c>
      <c r="N836" s="570" t="s">
        <v>8409</v>
      </c>
      <c r="O836" s="303" t="str">
        <f>IF(AllC3_Data[[#This Row],[Door/Yard Number]]=3,"Yard","Door")</f>
        <v>Yard</v>
      </c>
      <c r="P836" s="33">
        <f t="shared" si="24"/>
        <v>27.966666666674428</v>
      </c>
      <c r="Q836" s="3" t="str">
        <f t="shared" si="25"/>
        <v>02/10/2022 10:02 AM</v>
      </c>
      <c r="R836" s="573" t="str">
        <f>IF(AND(AllC3_Data[[#This Row],[Workflow]]="Vendor Trailer",AllC3_Data[[#This Row],[OB Load Type]]="",AllC3_Data[[#This Row],[IB Load Type]]="",AllC3_Data[[#This Row],[Reusable Load Type]]=""),"Empty", HLOOKUP("*",AllC3_Data[[#This Row],[OB Load Type]:[Workflow]],1,FALSE))</f>
        <v>B203</v>
      </c>
      <c r="S8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8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7" spans="1:21" x14ac:dyDescent="0.25">
      <c r="A837" s="567" t="s">
        <v>10617</v>
      </c>
      <c r="B837" s="568" t="s">
        <v>549</v>
      </c>
      <c r="C837" s="568"/>
      <c r="D837" s="569"/>
      <c r="E837" s="569" t="s">
        <v>1659</v>
      </c>
      <c r="F837" s="569">
        <v>4</v>
      </c>
      <c r="G837" s="568" t="s">
        <v>10032</v>
      </c>
      <c r="H837" s="568"/>
      <c r="I837" s="570" t="s">
        <v>10618</v>
      </c>
      <c r="J837" s="568" t="s">
        <v>8202</v>
      </c>
      <c r="K837" s="571" t="s">
        <v>8401</v>
      </c>
      <c r="L837" s="568" t="s">
        <v>1661</v>
      </c>
      <c r="M837" s="572"/>
      <c r="N837" s="570" t="s">
        <v>8409</v>
      </c>
      <c r="O837" s="303" t="str">
        <f>IF(AllC3_Data[[#This Row],[Door/Yard Number]]=3,"Yard","Door")</f>
        <v>Door</v>
      </c>
      <c r="P837" s="33">
        <f t="shared" si="24"/>
        <v>27.533333333325572</v>
      </c>
      <c r="Q837" s="3" t="str">
        <f t="shared" si="25"/>
        <v>02/10/2022 10:28 AM</v>
      </c>
      <c r="R837" s="573" t="str">
        <f>IF(AND(AllC3_Data[[#This Row],[Workflow]]="Vendor Trailer",AllC3_Data[[#This Row],[OB Load Type]]="",AllC3_Data[[#This Row],[IB Load Type]]="",AllC3_Data[[#This Row],[Reusable Load Type]]=""),"Empty", HLOOKUP("*",AllC3_Data[[#This Row],[OB Load Type]:[Workflow]],1,FALSE))</f>
        <v>OMXF</v>
      </c>
      <c r="S8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8" spans="1:21" x14ac:dyDescent="0.25">
      <c r="A838" s="567" t="s">
        <v>10619</v>
      </c>
      <c r="B838" s="568"/>
      <c r="C838" s="568"/>
      <c r="D838" s="569" t="s">
        <v>496</v>
      </c>
      <c r="E838" s="569" t="s">
        <v>1660</v>
      </c>
      <c r="F838" s="569">
        <v>3</v>
      </c>
      <c r="G838" s="568" t="s">
        <v>1179</v>
      </c>
      <c r="H838" s="568"/>
      <c r="I838" s="570" t="s">
        <v>10620</v>
      </c>
      <c r="J838" s="568" t="s">
        <v>8208</v>
      </c>
      <c r="K838" s="571" t="s">
        <v>8401</v>
      </c>
      <c r="L838" s="568" t="s">
        <v>6001</v>
      </c>
      <c r="M838" s="572" t="s">
        <v>10620</v>
      </c>
      <c r="N838" s="570" t="s">
        <v>8409</v>
      </c>
      <c r="O838" s="303" t="str">
        <f>IF(AllC3_Data[[#This Row],[Door/Yard Number]]=3,"Yard","Door")</f>
        <v>Yard</v>
      </c>
      <c r="P838" s="33">
        <f t="shared" si="24"/>
        <v>27.049999999988358</v>
      </c>
      <c r="Q838" s="3" t="str">
        <f t="shared" si="25"/>
        <v>02/10/2022 10:57 AM</v>
      </c>
      <c r="R838" s="573" t="str">
        <f>IF(AND(AllC3_Data[[#This Row],[Workflow]]="Vendor Trailer",AllC3_Data[[#This Row],[OB Load Type]]="",AllC3_Data[[#This Row],[IB Load Type]]="",AllC3_Data[[#This Row],[Reusable Load Type]]=""),"Empty", HLOOKUP("*",AllC3_Data[[#This Row],[OB Load Type]:[Workflow]],1,FALSE))</f>
        <v>RSAL</v>
      </c>
      <c r="S8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39" spans="1:21" x14ac:dyDescent="0.25">
      <c r="A839" s="567" t="s">
        <v>10621</v>
      </c>
      <c r="B839" s="568"/>
      <c r="C839" s="568"/>
      <c r="D839" s="569"/>
      <c r="E839" s="569" t="s">
        <v>8461</v>
      </c>
      <c r="F839" s="569">
        <v>4</v>
      </c>
      <c r="G839" s="568" t="s">
        <v>10032</v>
      </c>
      <c r="H839" s="568"/>
      <c r="I839" s="570" t="s">
        <v>10622</v>
      </c>
      <c r="J839" s="568" t="s">
        <v>8202</v>
      </c>
      <c r="K839" s="571" t="s">
        <v>8401</v>
      </c>
      <c r="L839" s="568" t="s">
        <v>1661</v>
      </c>
      <c r="M839" s="572" t="s">
        <v>10623</v>
      </c>
      <c r="N839" s="570" t="s">
        <v>8409</v>
      </c>
      <c r="O839" s="303" t="str">
        <f>IF(AllC3_Data[[#This Row],[Door/Yard Number]]=3,"Yard","Door")</f>
        <v>Door</v>
      </c>
      <c r="P839" s="33">
        <f t="shared" si="24"/>
        <v>26.850000000034925</v>
      </c>
      <c r="Q839" s="3" t="str">
        <f t="shared" si="25"/>
        <v>02/10/2022 11:09 AM</v>
      </c>
      <c r="R839" s="573" t="str">
        <f>IF(AND(AllC3_Data[[#This Row],[Workflow]]="Vendor Trailer",AllC3_Data[[#This Row],[OB Load Type]]="",AllC3_Data[[#This Row],[IB Load Type]]="",AllC3_Data[[#This Row],[Reusable Load Type]]=""),"Empty", HLOOKUP("*",AllC3_Data[[#This Row],[OB Load Type]:[Workflow]],1,FALSE))</f>
        <v>Empty</v>
      </c>
      <c r="S8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0" spans="1:21" x14ac:dyDescent="0.25">
      <c r="A840" s="567" t="s">
        <v>10624</v>
      </c>
      <c r="B840" s="568"/>
      <c r="C840" s="568" t="s">
        <v>19</v>
      </c>
      <c r="D840" s="569"/>
      <c r="E840" s="569" t="s">
        <v>897</v>
      </c>
      <c r="F840" s="569">
        <v>3</v>
      </c>
      <c r="G840" s="568" t="s">
        <v>1179</v>
      </c>
      <c r="H840" s="568" t="s">
        <v>10625</v>
      </c>
      <c r="I840" s="570" t="s">
        <v>10626</v>
      </c>
      <c r="J840" s="568" t="s">
        <v>8205</v>
      </c>
      <c r="K840" s="571" t="s">
        <v>8401</v>
      </c>
      <c r="L840" s="568" t="s">
        <v>9672</v>
      </c>
      <c r="M840" s="572" t="s">
        <v>10626</v>
      </c>
      <c r="N840" s="570" t="s">
        <v>8409</v>
      </c>
      <c r="O840" s="303" t="str">
        <f>IF(AllC3_Data[[#This Row],[Door/Yard Number]]=3,"Yard","Door")</f>
        <v>Yard</v>
      </c>
      <c r="P840" s="33">
        <f t="shared" si="24"/>
        <v>26.750000000058208</v>
      </c>
      <c r="Q840" s="3" t="str">
        <f t="shared" si="25"/>
        <v>02/10/2022 11:15 AM</v>
      </c>
      <c r="R840" s="573" t="str">
        <f>IF(AND(AllC3_Data[[#This Row],[Workflow]]="Vendor Trailer",AllC3_Data[[#This Row],[OB Load Type]]="",AllC3_Data[[#This Row],[IB Load Type]]="",AllC3_Data[[#This Row],[Reusable Load Type]]=""),"Empty", HLOOKUP("*",AllC3_Data[[#This Row],[OB Load Type]:[Workflow]],1,FALSE))</f>
        <v>B203</v>
      </c>
      <c r="S8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8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1" spans="1:21" x14ac:dyDescent="0.25">
      <c r="A841" s="567" t="s">
        <v>10627</v>
      </c>
      <c r="B841" s="568"/>
      <c r="C841" s="568"/>
      <c r="D841" s="569" t="s">
        <v>233</v>
      </c>
      <c r="E841" s="569" t="s">
        <v>8430</v>
      </c>
      <c r="F841" s="569">
        <v>1</v>
      </c>
      <c r="G841" s="568" t="s">
        <v>1568</v>
      </c>
      <c r="H841" s="568"/>
      <c r="I841" s="570" t="s">
        <v>10628</v>
      </c>
      <c r="J841" s="568" t="s">
        <v>8212</v>
      </c>
      <c r="K841" s="571" t="s">
        <v>8401</v>
      </c>
      <c r="L841" s="568" t="s">
        <v>10629</v>
      </c>
      <c r="M841" s="572" t="s">
        <v>10610</v>
      </c>
      <c r="N841" s="570" t="s">
        <v>8409</v>
      </c>
      <c r="O841" s="303" t="str">
        <f>IF(AllC3_Data[[#This Row],[Door/Yard Number]]=3,"Yard","Door")</f>
        <v>Door</v>
      </c>
      <c r="P841" s="33">
        <f t="shared" ref="P841:P904" si="26">($A$1-Q841)*24</f>
        <v>26.383333333418705</v>
      </c>
      <c r="Q841" s="3" t="str">
        <f t="shared" ref="Q841:Q904" si="27">IF(I841&gt;M841,I841,IF(I841&lt;M841,M841,IF(I841=M841,I841)))</f>
        <v>02/10/2022 11:37 AM</v>
      </c>
      <c r="R841" s="573" t="str">
        <f>IF(AND(AllC3_Data[[#This Row],[Workflow]]="Vendor Trailer",AllC3_Data[[#This Row],[OB Load Type]]="",AllC3_Data[[#This Row],[IB Load Type]]="",AllC3_Data[[#This Row],[Reusable Load Type]]=""),"Empty", HLOOKUP("*",AllC3_Data[[#This Row],[OB Load Type]:[Workflow]],1,FALSE))</f>
        <v>RMTW</v>
      </c>
      <c r="S8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2" spans="1:21" x14ac:dyDescent="0.25">
      <c r="A842" s="567" t="s">
        <v>10630</v>
      </c>
      <c r="B842" s="568"/>
      <c r="C842" s="568"/>
      <c r="D842" s="569" t="s">
        <v>295</v>
      </c>
      <c r="E842" s="569" t="s">
        <v>882</v>
      </c>
      <c r="F842" s="569">
        <v>1</v>
      </c>
      <c r="G842" s="568" t="s">
        <v>1179</v>
      </c>
      <c r="H842" s="568"/>
      <c r="I842" s="570" t="s">
        <v>10631</v>
      </c>
      <c r="J842" s="568" t="s">
        <v>8205</v>
      </c>
      <c r="K842" s="571" t="s">
        <v>8401</v>
      </c>
      <c r="L842" s="568" t="s">
        <v>10632</v>
      </c>
      <c r="M842" s="572" t="s">
        <v>10633</v>
      </c>
      <c r="N842" s="570" t="s">
        <v>8409</v>
      </c>
      <c r="O842" s="303" t="str">
        <f>IF(AllC3_Data[[#This Row],[Door/Yard Number]]=3,"Yard","Door")</f>
        <v>Door</v>
      </c>
      <c r="P842" s="33">
        <f t="shared" si="26"/>
        <v>26.366666666697711</v>
      </c>
      <c r="Q842" s="3" t="str">
        <f t="shared" si="27"/>
        <v>02/10/2022 11:38 AM</v>
      </c>
      <c r="R842" s="573" t="str">
        <f>IF(AND(AllC3_Data[[#This Row],[Workflow]]="Vendor Trailer",AllC3_Data[[#This Row],[OB Load Type]]="",AllC3_Data[[#This Row],[IB Load Type]]="",AllC3_Data[[#This Row],[Reusable Load Type]]=""),"Empty", HLOOKUP("*",AllC3_Data[[#This Row],[OB Load Type]:[Workflow]],1,FALSE))</f>
        <v>T705</v>
      </c>
      <c r="S8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8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843" spans="1:21" x14ac:dyDescent="0.25">
      <c r="A843" s="567" t="s">
        <v>10634</v>
      </c>
      <c r="B843" s="568"/>
      <c r="C843" s="568"/>
      <c r="D843" s="569" t="s">
        <v>496</v>
      </c>
      <c r="E843" s="569" t="s">
        <v>1660</v>
      </c>
      <c r="F843" s="569">
        <v>3</v>
      </c>
      <c r="G843" s="568" t="s">
        <v>1179</v>
      </c>
      <c r="H843" s="568"/>
      <c r="I843" s="570" t="s">
        <v>10635</v>
      </c>
      <c r="J843" s="568" t="s">
        <v>8206</v>
      </c>
      <c r="K843" s="571" t="s">
        <v>8401</v>
      </c>
      <c r="L843" s="568" t="s">
        <v>6001</v>
      </c>
      <c r="M843" s="572" t="s">
        <v>10635</v>
      </c>
      <c r="N843" s="570" t="s">
        <v>8409</v>
      </c>
      <c r="O843" s="303" t="str">
        <f>IF(AllC3_Data[[#This Row],[Door/Yard Number]]=3,"Yard","Door")</f>
        <v>Yard</v>
      </c>
      <c r="P843" s="33">
        <f t="shared" si="26"/>
        <v>25.900000000081491</v>
      </c>
      <c r="Q843" s="3" t="str">
        <f t="shared" si="27"/>
        <v>02/10/2022 12:06 PM</v>
      </c>
      <c r="R843" s="573" t="str">
        <f>IF(AND(AllC3_Data[[#This Row],[Workflow]]="Vendor Trailer",AllC3_Data[[#This Row],[OB Load Type]]="",AllC3_Data[[#This Row],[IB Load Type]]="",AllC3_Data[[#This Row],[Reusable Load Type]]=""),"Empty", HLOOKUP("*",AllC3_Data[[#This Row],[OB Load Type]:[Workflow]],1,FALSE))</f>
        <v>RSAL</v>
      </c>
      <c r="S8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4" spans="1:21" x14ac:dyDescent="0.25">
      <c r="A844" s="567" t="s">
        <v>10636</v>
      </c>
      <c r="B844" s="568" t="s">
        <v>9683</v>
      </c>
      <c r="C844" s="568"/>
      <c r="D844" s="569"/>
      <c r="E844" s="569" t="s">
        <v>1659</v>
      </c>
      <c r="F844" s="569">
        <v>3</v>
      </c>
      <c r="G844" s="568" t="s">
        <v>368</v>
      </c>
      <c r="H844" s="568"/>
      <c r="I844" s="570" t="s">
        <v>10637</v>
      </c>
      <c r="J844" s="568" t="s">
        <v>8202</v>
      </c>
      <c r="K844" s="571" t="s">
        <v>8401</v>
      </c>
      <c r="L844" s="568" t="s">
        <v>6001</v>
      </c>
      <c r="M844" s="572"/>
      <c r="N844" s="570" t="s">
        <v>8409</v>
      </c>
      <c r="O844" s="303" t="str">
        <f>IF(AllC3_Data[[#This Row],[Door/Yard Number]]=3,"Yard","Door")</f>
        <v>Yard</v>
      </c>
      <c r="P844" s="33">
        <f t="shared" si="26"/>
        <v>25.683333333407063</v>
      </c>
      <c r="Q844" s="3" t="str">
        <f t="shared" si="27"/>
        <v>02/10/2022 12:19 PM</v>
      </c>
      <c r="R844" s="573" t="str">
        <f>IF(AND(AllC3_Data[[#This Row],[Workflow]]="Vendor Trailer",AllC3_Data[[#This Row],[OB Load Type]]="",AllC3_Data[[#This Row],[IB Load Type]]="",AllC3_Data[[#This Row],[Reusable Load Type]]=""),"Empty", HLOOKUP("*",AllC3_Data[[#This Row],[OB Load Type]:[Workflow]],1,FALSE))</f>
        <v>F&amp;E</v>
      </c>
      <c r="S8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PDI</v>
      </c>
      <c r="U8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5" spans="1:21" x14ac:dyDescent="0.25">
      <c r="A845" s="567" t="s">
        <v>10638</v>
      </c>
      <c r="B845" s="568"/>
      <c r="C845" s="568" t="s">
        <v>41</v>
      </c>
      <c r="D845" s="569"/>
      <c r="E845" s="569" t="s">
        <v>897</v>
      </c>
      <c r="F845" s="569">
        <v>3</v>
      </c>
      <c r="G845" s="568" t="s">
        <v>1568</v>
      </c>
      <c r="H845" s="568" t="s">
        <v>10639</v>
      </c>
      <c r="I845" s="570" t="s">
        <v>10640</v>
      </c>
      <c r="J845" s="568" t="s">
        <v>8212</v>
      </c>
      <c r="K845" s="571" t="s">
        <v>8401</v>
      </c>
      <c r="L845" s="568" t="s">
        <v>5999</v>
      </c>
      <c r="M845" s="572" t="s">
        <v>10640</v>
      </c>
      <c r="N845" s="570" t="s">
        <v>8409</v>
      </c>
      <c r="O845" s="303" t="str">
        <f>IF(AllC3_Data[[#This Row],[Door/Yard Number]]=3,"Yard","Door")</f>
        <v>Yard</v>
      </c>
      <c r="P845" s="33">
        <f t="shared" si="26"/>
        <v>25.666666666686069</v>
      </c>
      <c r="Q845" s="3" t="str">
        <f t="shared" si="27"/>
        <v>02/10/2022 12:20 PM</v>
      </c>
      <c r="R845" s="573" t="str">
        <f>IF(AND(AllC3_Data[[#This Row],[Workflow]]="Vendor Trailer",AllC3_Data[[#This Row],[OB Load Type]]="",AllC3_Data[[#This Row],[IB Load Type]]="",AllC3_Data[[#This Row],[Reusable Load Type]]=""),"Empty", HLOOKUP("*",AllC3_Data[[#This Row],[OB Load Type]:[Workflow]],1,FALSE))</f>
        <v>B507</v>
      </c>
      <c r="S8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8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6" spans="1:21" x14ac:dyDescent="0.25">
      <c r="A846" s="567" t="s">
        <v>10641</v>
      </c>
      <c r="B846" s="568"/>
      <c r="C846" s="568"/>
      <c r="D846" s="569"/>
      <c r="E846" s="569" t="s">
        <v>8461</v>
      </c>
      <c r="F846" s="569">
        <v>3</v>
      </c>
      <c r="G846" s="568" t="s">
        <v>10417</v>
      </c>
      <c r="H846" s="568"/>
      <c r="I846" s="570" t="s">
        <v>10642</v>
      </c>
      <c r="J846" s="568" t="s">
        <v>8202</v>
      </c>
      <c r="K846" s="571" t="s">
        <v>8401</v>
      </c>
      <c r="L846" s="568" t="s">
        <v>10419</v>
      </c>
      <c r="M846" s="572" t="s">
        <v>10643</v>
      </c>
      <c r="N846" s="570" t="s">
        <v>8409</v>
      </c>
      <c r="O846" s="303" t="str">
        <f>IF(AllC3_Data[[#This Row],[Door/Yard Number]]=3,"Yard","Door")</f>
        <v>Yard</v>
      </c>
      <c r="P846" s="33">
        <f t="shared" si="26"/>
        <v>25.583333333430346</v>
      </c>
      <c r="Q846" s="3" t="str">
        <f t="shared" si="27"/>
        <v>02/10/2022 12:25 PM</v>
      </c>
      <c r="R846" s="573" t="str">
        <f>IF(AND(AllC3_Data[[#This Row],[Workflow]]="Vendor Trailer",AllC3_Data[[#This Row],[OB Load Type]]="",AllC3_Data[[#This Row],[IB Load Type]]="",AllC3_Data[[#This Row],[Reusable Load Type]]=""),"Empty", HLOOKUP("*",AllC3_Data[[#This Row],[OB Load Type]:[Workflow]],1,FALSE))</f>
        <v>Empty</v>
      </c>
      <c r="S8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7" spans="1:21" x14ac:dyDescent="0.25">
      <c r="A847" s="567" t="s">
        <v>10644</v>
      </c>
      <c r="B847" s="568"/>
      <c r="C847" s="568"/>
      <c r="D847" s="569" t="s">
        <v>496</v>
      </c>
      <c r="E847" s="569" t="s">
        <v>1660</v>
      </c>
      <c r="F847" s="569">
        <v>3</v>
      </c>
      <c r="G847" s="568" t="s">
        <v>1667</v>
      </c>
      <c r="H847" s="568"/>
      <c r="I847" s="570" t="s">
        <v>10645</v>
      </c>
      <c r="J847" s="568" t="s">
        <v>8213</v>
      </c>
      <c r="K847" s="571" t="s">
        <v>8401</v>
      </c>
      <c r="L847" s="568" t="s">
        <v>6003</v>
      </c>
      <c r="M847" s="572" t="s">
        <v>10645</v>
      </c>
      <c r="N847" s="570" t="s">
        <v>8409</v>
      </c>
      <c r="O847" s="303" t="str">
        <f>IF(AllC3_Data[[#This Row],[Door/Yard Number]]=3,"Yard","Door")</f>
        <v>Yard</v>
      </c>
      <c r="P847" s="33">
        <f t="shared" si="26"/>
        <v>25.549999999988358</v>
      </c>
      <c r="Q847" s="3" t="str">
        <f t="shared" si="27"/>
        <v>02/10/2022 12:27 PM</v>
      </c>
      <c r="R847" s="573" t="str">
        <f>IF(AND(AllC3_Data[[#This Row],[Workflow]]="Vendor Trailer",AllC3_Data[[#This Row],[OB Load Type]]="",AllC3_Data[[#This Row],[IB Load Type]]="",AllC3_Data[[#This Row],[Reusable Load Type]]=""),"Empty", HLOOKUP("*",AllC3_Data[[#This Row],[OB Load Type]:[Workflow]],1,FALSE))</f>
        <v>RSAL</v>
      </c>
      <c r="S8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8" spans="1:21" x14ac:dyDescent="0.25">
      <c r="A848" s="567" t="s">
        <v>10646</v>
      </c>
      <c r="B848" s="568"/>
      <c r="C848" s="568"/>
      <c r="D848" s="569"/>
      <c r="E848" s="569" t="s">
        <v>8461</v>
      </c>
      <c r="F848" s="569">
        <v>3</v>
      </c>
      <c r="G848" s="568" t="s">
        <v>10032</v>
      </c>
      <c r="H848" s="568"/>
      <c r="I848" s="570" t="s">
        <v>10647</v>
      </c>
      <c r="J848" s="568" t="s">
        <v>8202</v>
      </c>
      <c r="K848" s="571" t="s">
        <v>8401</v>
      </c>
      <c r="L848" s="568" t="s">
        <v>10419</v>
      </c>
      <c r="M848" s="572" t="s">
        <v>10648</v>
      </c>
      <c r="N848" s="570" t="s">
        <v>8409</v>
      </c>
      <c r="O848" s="303" t="str">
        <f>IF(AllC3_Data[[#This Row],[Door/Yard Number]]=3,"Yard","Door")</f>
        <v>Yard</v>
      </c>
      <c r="P848" s="33">
        <f t="shared" si="26"/>
        <v>25.433333333465271</v>
      </c>
      <c r="Q848" s="3" t="str">
        <f t="shared" si="27"/>
        <v>02/10/2022 12:34 PM</v>
      </c>
      <c r="R848" s="573" t="str">
        <f>IF(AND(AllC3_Data[[#This Row],[Workflow]]="Vendor Trailer",AllC3_Data[[#This Row],[OB Load Type]]="",AllC3_Data[[#This Row],[IB Load Type]]="",AllC3_Data[[#This Row],[Reusable Load Type]]=""),"Empty", HLOOKUP("*",AllC3_Data[[#This Row],[OB Load Type]:[Workflow]],1,FALSE))</f>
        <v>Empty</v>
      </c>
      <c r="S8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49" spans="1:21" x14ac:dyDescent="0.25">
      <c r="A849" s="567" t="s">
        <v>10649</v>
      </c>
      <c r="B849" s="568"/>
      <c r="C849" s="568"/>
      <c r="D849" s="569" t="s">
        <v>168</v>
      </c>
      <c r="E849" s="569" t="s">
        <v>8430</v>
      </c>
      <c r="F849" s="569">
        <v>1</v>
      </c>
      <c r="G849" s="568" t="s">
        <v>1179</v>
      </c>
      <c r="H849" s="568"/>
      <c r="I849" s="570" t="s">
        <v>10650</v>
      </c>
      <c r="J849" s="568" t="s">
        <v>8210</v>
      </c>
      <c r="K849" s="571" t="s">
        <v>8401</v>
      </c>
      <c r="L849" s="568" t="s">
        <v>10651</v>
      </c>
      <c r="M849" s="572" t="s">
        <v>10652</v>
      </c>
      <c r="N849" s="570" t="s">
        <v>8409</v>
      </c>
      <c r="O849" s="303" t="str">
        <f>IF(AllC3_Data[[#This Row],[Door/Yard Number]]=3,"Yard","Door")</f>
        <v>Door</v>
      </c>
      <c r="P849" s="33">
        <f t="shared" si="26"/>
        <v>25.400000000023283</v>
      </c>
      <c r="Q849" s="3" t="str">
        <f t="shared" si="27"/>
        <v>02/10/2022 12:36 PM</v>
      </c>
      <c r="R849" s="573" t="str">
        <f>IF(AND(AllC3_Data[[#This Row],[Workflow]]="Vendor Trailer",AllC3_Data[[#This Row],[OB Load Type]]="",AllC3_Data[[#This Row],[IB Load Type]]="",AllC3_Data[[#This Row],[Reusable Load Type]]=""),"Empty", HLOOKUP("*",AllC3_Data[[#This Row],[OB Load Type]:[Workflow]],1,FALSE))</f>
        <v>OGAR</v>
      </c>
      <c r="S8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0" spans="1:21" x14ac:dyDescent="0.25">
      <c r="A850" s="567" t="s">
        <v>10653</v>
      </c>
      <c r="B850" s="568"/>
      <c r="C850" s="568"/>
      <c r="D850" s="569" t="s">
        <v>496</v>
      </c>
      <c r="E850" s="569" t="s">
        <v>1660</v>
      </c>
      <c r="F850" s="569">
        <v>3</v>
      </c>
      <c r="G850" s="568" t="s">
        <v>1179</v>
      </c>
      <c r="H850" s="568"/>
      <c r="I850" s="570" t="s">
        <v>10654</v>
      </c>
      <c r="J850" s="568" t="s">
        <v>8205</v>
      </c>
      <c r="K850" s="571" t="s">
        <v>8401</v>
      </c>
      <c r="L850" s="568" t="s">
        <v>2977</v>
      </c>
      <c r="M850" s="572"/>
      <c r="N850" s="570" t="s">
        <v>8409</v>
      </c>
      <c r="O850" s="303" t="str">
        <f>IF(AllC3_Data[[#This Row],[Door/Yard Number]]=3,"Yard","Door")</f>
        <v>Yard</v>
      </c>
      <c r="P850" s="33">
        <f t="shared" si="26"/>
        <v>25.266666666779201</v>
      </c>
      <c r="Q850" s="3" t="str">
        <f t="shared" si="27"/>
        <v>02/10/2022 12:44 PM</v>
      </c>
      <c r="R850" s="573" t="str">
        <f>IF(AND(AllC3_Data[[#This Row],[Workflow]]="Vendor Trailer",AllC3_Data[[#This Row],[OB Load Type]]="",AllC3_Data[[#This Row],[IB Load Type]]="",AllC3_Data[[#This Row],[Reusable Load Type]]=""),"Empty", HLOOKUP("*",AllC3_Data[[#This Row],[OB Load Type]:[Workflow]],1,FALSE))</f>
        <v>RSAL</v>
      </c>
      <c r="S8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1" spans="1:21" x14ac:dyDescent="0.25">
      <c r="A851" s="567" t="s">
        <v>10655</v>
      </c>
      <c r="B851" s="568"/>
      <c r="C851" s="568"/>
      <c r="D851" s="569"/>
      <c r="E851" s="569" t="s">
        <v>8461</v>
      </c>
      <c r="F851" s="569">
        <v>3</v>
      </c>
      <c r="G851" s="568" t="s">
        <v>10032</v>
      </c>
      <c r="H851" s="568"/>
      <c r="I851" s="570" t="s">
        <v>10656</v>
      </c>
      <c r="J851" s="568" t="s">
        <v>8202</v>
      </c>
      <c r="K851" s="571" t="s">
        <v>8401</v>
      </c>
      <c r="L851" s="568" t="s">
        <v>10419</v>
      </c>
      <c r="M851" s="572" t="s">
        <v>10657</v>
      </c>
      <c r="N851" s="570" t="s">
        <v>8409</v>
      </c>
      <c r="O851" s="303" t="str">
        <f>IF(AllC3_Data[[#This Row],[Door/Yard Number]]=3,"Yard","Door")</f>
        <v>Yard</v>
      </c>
      <c r="P851" s="33">
        <f t="shared" si="26"/>
        <v>25.233333333337214</v>
      </c>
      <c r="Q851" s="3" t="str">
        <f t="shared" si="27"/>
        <v>02/10/2022 12:46 PM</v>
      </c>
      <c r="R851" s="573" t="str">
        <f>IF(AND(AllC3_Data[[#This Row],[Workflow]]="Vendor Trailer",AllC3_Data[[#This Row],[OB Load Type]]="",AllC3_Data[[#This Row],[IB Load Type]]="",AllC3_Data[[#This Row],[Reusable Load Type]]=""),"Empty", HLOOKUP("*",AllC3_Data[[#This Row],[OB Load Type]:[Workflow]],1,FALSE))</f>
        <v>Empty</v>
      </c>
      <c r="S8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2" spans="1:21" x14ac:dyDescent="0.25">
      <c r="A852" s="567" t="s">
        <v>10658</v>
      </c>
      <c r="B852" s="568"/>
      <c r="C852" s="568"/>
      <c r="D852" s="569"/>
      <c r="E852" s="569" t="s">
        <v>8461</v>
      </c>
      <c r="F852" s="569">
        <v>3</v>
      </c>
      <c r="G852" s="568" t="s">
        <v>10417</v>
      </c>
      <c r="H852" s="568"/>
      <c r="I852" s="570" t="s">
        <v>10659</v>
      </c>
      <c r="J852" s="568" t="s">
        <v>8202</v>
      </c>
      <c r="K852" s="571" t="s">
        <v>8401</v>
      </c>
      <c r="L852" s="568" t="s">
        <v>10419</v>
      </c>
      <c r="M852" s="572" t="s">
        <v>10660</v>
      </c>
      <c r="N852" s="570" t="s">
        <v>8409</v>
      </c>
      <c r="O852" s="303" t="str">
        <f>IF(AllC3_Data[[#This Row],[Door/Yard Number]]=3,"Yard","Door")</f>
        <v>Yard</v>
      </c>
      <c r="P852" s="33">
        <f t="shared" si="26"/>
        <v>24.933333333407063</v>
      </c>
      <c r="Q852" s="3" t="str">
        <f t="shared" si="27"/>
        <v>02/10/2022 01:04 PM</v>
      </c>
      <c r="R852" s="573" t="str">
        <f>IF(AND(AllC3_Data[[#This Row],[Workflow]]="Vendor Trailer",AllC3_Data[[#This Row],[OB Load Type]]="",AllC3_Data[[#This Row],[IB Load Type]]="",AllC3_Data[[#This Row],[Reusable Load Type]]=""),"Empty", HLOOKUP("*",AllC3_Data[[#This Row],[OB Load Type]:[Workflow]],1,FALSE))</f>
        <v>Empty</v>
      </c>
      <c r="S8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3" spans="1:21" x14ac:dyDescent="0.25">
      <c r="A853" s="567" t="s">
        <v>10661</v>
      </c>
      <c r="B853" s="568" t="s">
        <v>9683</v>
      </c>
      <c r="C853" s="568"/>
      <c r="D853" s="569"/>
      <c r="E853" s="569" t="s">
        <v>1659</v>
      </c>
      <c r="F853" s="569">
        <v>3</v>
      </c>
      <c r="G853" s="568" t="s">
        <v>1667</v>
      </c>
      <c r="H853" s="568"/>
      <c r="I853" s="570" t="s">
        <v>10662</v>
      </c>
      <c r="J853" s="568" t="s">
        <v>368</v>
      </c>
      <c r="K853" s="571" t="s">
        <v>8401</v>
      </c>
      <c r="L853" s="568" t="s">
        <v>9754</v>
      </c>
      <c r="M853" s="572"/>
      <c r="N853" s="570" t="s">
        <v>8409</v>
      </c>
      <c r="O853" s="303" t="str">
        <f>IF(AllC3_Data[[#This Row],[Door/Yard Number]]=3,"Yard","Door")</f>
        <v>Yard</v>
      </c>
      <c r="P853" s="33">
        <f t="shared" si="26"/>
        <v>24.900000000139698</v>
      </c>
      <c r="Q853" s="3" t="str">
        <f t="shared" si="27"/>
        <v>02/10/2022 01:06 PM</v>
      </c>
      <c r="R853" s="573" t="str">
        <f>IF(AND(AllC3_Data[[#This Row],[Workflow]]="Vendor Trailer",AllC3_Data[[#This Row],[OB Load Type]]="",AllC3_Data[[#This Row],[IB Load Type]]="",AllC3_Data[[#This Row],[Reusable Load Type]]=""),"Empty", HLOOKUP("*",AllC3_Data[[#This Row],[OB Load Type]:[Workflow]],1,FALSE))</f>
        <v>F&amp;E</v>
      </c>
      <c r="S8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54" spans="1:21" x14ac:dyDescent="0.25">
      <c r="A854" s="567" t="s">
        <v>10663</v>
      </c>
      <c r="B854" s="568"/>
      <c r="C854" s="568"/>
      <c r="D854" s="569" t="s">
        <v>182</v>
      </c>
      <c r="E854" s="569" t="s">
        <v>8430</v>
      </c>
      <c r="F854" s="569">
        <v>3</v>
      </c>
      <c r="G854" s="568" t="s">
        <v>1179</v>
      </c>
      <c r="H854" s="568"/>
      <c r="I854" s="570" t="s">
        <v>10664</v>
      </c>
      <c r="J854" s="568" t="s">
        <v>8207</v>
      </c>
      <c r="K854" s="571" t="s">
        <v>8401</v>
      </c>
      <c r="L854" s="568" t="s">
        <v>2977</v>
      </c>
      <c r="M854" s="572" t="s">
        <v>10664</v>
      </c>
      <c r="N854" s="570" t="s">
        <v>8409</v>
      </c>
      <c r="O854" s="303" t="str">
        <f>IF(AllC3_Data[[#This Row],[Door/Yard Number]]=3,"Yard","Door")</f>
        <v>Yard</v>
      </c>
      <c r="P854" s="33">
        <f t="shared" si="26"/>
        <v>24.733333333453629</v>
      </c>
      <c r="Q854" s="3" t="str">
        <f t="shared" si="27"/>
        <v>02/10/2022 01:16 PM</v>
      </c>
      <c r="R854" s="573" t="str">
        <f>IF(AND(AllC3_Data[[#This Row],[Workflow]]="Vendor Trailer",AllC3_Data[[#This Row],[OB Load Type]]="",AllC3_Data[[#This Row],[IB Load Type]]="",AllC3_Data[[#This Row],[Reusable Load Type]]=""),"Empty", HLOOKUP("*",AllC3_Data[[#This Row],[OB Load Type]:[Workflow]],1,FALSE))</f>
        <v>PMIX</v>
      </c>
      <c r="S8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5" spans="1:21" x14ac:dyDescent="0.25">
      <c r="A855" s="567" t="s">
        <v>10665</v>
      </c>
      <c r="B855" s="568"/>
      <c r="C855" s="568"/>
      <c r="D855" s="569" t="s">
        <v>184</v>
      </c>
      <c r="E855" s="569" t="s">
        <v>8430</v>
      </c>
      <c r="F855" s="569">
        <v>1</v>
      </c>
      <c r="G855" s="568" t="s">
        <v>1179</v>
      </c>
      <c r="H855" s="568"/>
      <c r="I855" s="570" t="s">
        <v>10666</v>
      </c>
      <c r="J855" s="568" t="s">
        <v>647</v>
      </c>
      <c r="K855" s="571" t="s">
        <v>8401</v>
      </c>
      <c r="L855" s="568" t="s">
        <v>10667</v>
      </c>
      <c r="M855" s="572"/>
      <c r="N855" s="570" t="s">
        <v>8409</v>
      </c>
      <c r="O855" s="303" t="str">
        <f>IF(AllC3_Data[[#This Row],[Door/Yard Number]]=3,"Yard","Door")</f>
        <v>Door</v>
      </c>
      <c r="P855" s="33">
        <f t="shared" si="26"/>
        <v>24.716666666732635</v>
      </c>
      <c r="Q855" s="3" t="str">
        <f t="shared" si="27"/>
        <v>02/10/2022 01:17 PM</v>
      </c>
      <c r="R855" s="573" t="str">
        <f>IF(AND(AllC3_Data[[#This Row],[Workflow]]="Vendor Trailer",AllC3_Data[[#This Row],[OB Load Type]]="",AllC3_Data[[#This Row],[IB Load Type]]="",AllC3_Data[[#This Row],[Reusable Load Type]]=""),"Empty", HLOOKUP("*",AllC3_Data[[#This Row],[OB Load Type]:[Workflow]],1,FALSE))</f>
        <v>POLY</v>
      </c>
      <c r="S8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6" spans="1:21" x14ac:dyDescent="0.25">
      <c r="A856" s="567" t="s">
        <v>10668</v>
      </c>
      <c r="B856" s="568"/>
      <c r="C856" s="568"/>
      <c r="D856" s="569" t="s">
        <v>275</v>
      </c>
      <c r="E856" s="569" t="s">
        <v>882</v>
      </c>
      <c r="F856" s="569">
        <v>1</v>
      </c>
      <c r="G856" s="568" t="s">
        <v>1179</v>
      </c>
      <c r="H856" s="568"/>
      <c r="I856" s="570" t="s">
        <v>10669</v>
      </c>
      <c r="J856" s="568" t="s">
        <v>8210</v>
      </c>
      <c r="K856" s="571" t="s">
        <v>8401</v>
      </c>
      <c r="L856" s="568" t="s">
        <v>10285</v>
      </c>
      <c r="M856" s="572" t="s">
        <v>10670</v>
      </c>
      <c r="N856" s="570" t="s">
        <v>8409</v>
      </c>
      <c r="O856" s="303" t="str">
        <f>IF(AllC3_Data[[#This Row],[Door/Yard Number]]=3,"Yard","Door")</f>
        <v>Door</v>
      </c>
      <c r="P856" s="33">
        <f t="shared" si="26"/>
        <v>24.099999999976717</v>
      </c>
      <c r="Q856" s="3" t="str">
        <f t="shared" si="27"/>
        <v>02/10/2022 01:54 PM</v>
      </c>
      <c r="R856" s="573" t="str">
        <f>IF(AND(AllC3_Data[[#This Row],[Workflow]]="Vendor Trailer",AllC3_Data[[#This Row],[OB Load Type]]="",AllC3_Data[[#This Row],[IB Load Type]]="",AllC3_Data[[#This Row],[Reusable Load Type]]=""),"Empty", HLOOKUP("*",AllC3_Data[[#This Row],[OB Load Type]:[Workflow]],1,FALSE))</f>
        <v>T222</v>
      </c>
      <c r="S8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8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7" spans="1:21" x14ac:dyDescent="0.25">
      <c r="A857" s="567" t="s">
        <v>10671</v>
      </c>
      <c r="B857" s="568"/>
      <c r="C857" s="568"/>
      <c r="D857" s="569" t="s">
        <v>331</v>
      </c>
      <c r="E857" s="569" t="s">
        <v>8430</v>
      </c>
      <c r="F857" s="569">
        <v>3</v>
      </c>
      <c r="G857" s="568" t="s">
        <v>1667</v>
      </c>
      <c r="H857" s="568"/>
      <c r="I857" s="570" t="s">
        <v>10672</v>
      </c>
      <c r="J857" s="568" t="s">
        <v>368</v>
      </c>
      <c r="K857" s="571" t="s">
        <v>8401</v>
      </c>
      <c r="L857" s="568" t="s">
        <v>5997</v>
      </c>
      <c r="M857" s="572"/>
      <c r="N857" s="570" t="s">
        <v>8409</v>
      </c>
      <c r="O857" s="303" t="str">
        <f>IF(AllC3_Data[[#This Row],[Door/Yard Number]]=3,"Yard","Door")</f>
        <v>Yard</v>
      </c>
      <c r="P857" s="33">
        <f t="shared" si="26"/>
        <v>24.083333333430346</v>
      </c>
      <c r="Q857" s="3" t="str">
        <f t="shared" si="27"/>
        <v>02/10/2022 01:55 PM</v>
      </c>
      <c r="R857" s="573" t="str">
        <f>IF(AND(AllC3_Data[[#This Row],[Workflow]]="Vendor Trailer",AllC3_Data[[#This Row],[OB Load Type]]="",AllC3_Data[[#This Row],[IB Load Type]]="",AllC3_Data[[#This Row],[Reusable Load Type]]=""),"Empty", HLOOKUP("*",AllC3_Data[[#This Row],[OB Load Type]:[Workflow]],1,FALSE))</f>
        <v>AUCT</v>
      </c>
      <c r="S8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8" spans="1:21" x14ac:dyDescent="0.25">
      <c r="A858" s="567" t="s">
        <v>10673</v>
      </c>
      <c r="B858" s="568"/>
      <c r="C858" s="568"/>
      <c r="D858" s="569" t="s">
        <v>289</v>
      </c>
      <c r="E858" s="569" t="s">
        <v>882</v>
      </c>
      <c r="F858" s="569">
        <v>3</v>
      </c>
      <c r="G858" s="568" t="s">
        <v>1568</v>
      </c>
      <c r="H858" s="568"/>
      <c r="I858" s="570" t="s">
        <v>10674</v>
      </c>
      <c r="J858" s="568" t="s">
        <v>8212</v>
      </c>
      <c r="K858" s="571" t="s">
        <v>8401</v>
      </c>
      <c r="L858" s="568" t="s">
        <v>6001</v>
      </c>
      <c r="M858" s="572"/>
      <c r="N858" s="570" t="s">
        <v>8409</v>
      </c>
      <c r="O858" s="303" t="str">
        <f>IF(AllC3_Data[[#This Row],[Door/Yard Number]]=3,"Yard","Door")</f>
        <v>Yard</v>
      </c>
      <c r="P858" s="33">
        <f t="shared" si="26"/>
        <v>24.066666666709352</v>
      </c>
      <c r="Q858" s="3" t="str">
        <f t="shared" si="27"/>
        <v>02/10/2022 01:56 PM</v>
      </c>
      <c r="R858" s="573" t="str">
        <f>IF(AND(AllC3_Data[[#This Row],[Workflow]]="Vendor Trailer",AllC3_Data[[#This Row],[OB Load Type]]="",AllC3_Data[[#This Row],[IB Load Type]]="",AllC3_Data[[#This Row],[Reusable Load Type]]=""),"Empty", HLOOKUP("*",AllC3_Data[[#This Row],[OB Load Type]:[Workflow]],1,FALSE))</f>
        <v>T507</v>
      </c>
      <c r="S8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8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59" spans="1:21" x14ac:dyDescent="0.25">
      <c r="A859" s="567" t="s">
        <v>10675</v>
      </c>
      <c r="B859" s="568"/>
      <c r="C859" s="568"/>
      <c r="D859" s="569"/>
      <c r="E859" s="569" t="s">
        <v>8461</v>
      </c>
      <c r="F859" s="569">
        <v>3</v>
      </c>
      <c r="G859" s="568" t="s">
        <v>10676</v>
      </c>
      <c r="H859" s="568"/>
      <c r="I859" s="570" t="s">
        <v>10677</v>
      </c>
      <c r="J859" s="568" t="s">
        <v>8202</v>
      </c>
      <c r="K859" s="571" t="s">
        <v>8401</v>
      </c>
      <c r="L859" s="568" t="s">
        <v>10419</v>
      </c>
      <c r="M859" s="572" t="s">
        <v>10678</v>
      </c>
      <c r="N859" s="570" t="s">
        <v>8409</v>
      </c>
      <c r="O859" s="303" t="str">
        <f>IF(AllC3_Data[[#This Row],[Door/Yard Number]]=3,"Yard","Door")</f>
        <v>Yard</v>
      </c>
      <c r="P859" s="33">
        <f t="shared" si="26"/>
        <v>23.616666666639503</v>
      </c>
      <c r="Q859" s="3" t="str">
        <f t="shared" si="27"/>
        <v>02/10/2022 02:23 PM</v>
      </c>
      <c r="R859" s="573" t="str">
        <f>IF(AND(AllC3_Data[[#This Row],[Workflow]]="Vendor Trailer",AllC3_Data[[#This Row],[OB Load Type]]="",AllC3_Data[[#This Row],[IB Load Type]]="",AllC3_Data[[#This Row],[Reusable Load Type]]=""),"Empty", HLOOKUP("*",AllC3_Data[[#This Row],[OB Load Type]:[Workflow]],1,FALSE))</f>
        <v>Empty</v>
      </c>
      <c r="S8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0" spans="1:21" x14ac:dyDescent="0.25">
      <c r="A860" s="567" t="s">
        <v>10679</v>
      </c>
      <c r="B860" s="568"/>
      <c r="C860" s="568"/>
      <c r="D860" s="569"/>
      <c r="E860" s="569" t="s">
        <v>8461</v>
      </c>
      <c r="F860" s="569">
        <v>3</v>
      </c>
      <c r="G860" s="568" t="s">
        <v>8820</v>
      </c>
      <c r="H860" s="568"/>
      <c r="I860" s="570" t="s">
        <v>8523</v>
      </c>
      <c r="J860" s="568" t="s">
        <v>8202</v>
      </c>
      <c r="K860" s="571" t="s">
        <v>8401</v>
      </c>
      <c r="L860" s="568" t="s">
        <v>10419</v>
      </c>
      <c r="M860" s="572" t="s">
        <v>10680</v>
      </c>
      <c r="N860" s="570" t="s">
        <v>8409</v>
      </c>
      <c r="O860" s="303" t="str">
        <f>IF(AllC3_Data[[#This Row],[Door/Yard Number]]=3,"Yard","Door")</f>
        <v>Yard</v>
      </c>
      <c r="P860" s="33">
        <f t="shared" si="26"/>
        <v>23.550000000104774</v>
      </c>
      <c r="Q860" s="3" t="str">
        <f t="shared" si="27"/>
        <v>02/10/2022 02:27 PM</v>
      </c>
      <c r="R860" s="573" t="str">
        <f>IF(AND(AllC3_Data[[#This Row],[Workflow]]="Vendor Trailer",AllC3_Data[[#This Row],[OB Load Type]]="",AllC3_Data[[#This Row],[IB Load Type]]="",AllC3_Data[[#This Row],[Reusable Load Type]]=""),"Empty", HLOOKUP("*",AllC3_Data[[#This Row],[OB Load Type]:[Workflow]],1,FALSE))</f>
        <v>Empty</v>
      </c>
      <c r="S8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1" spans="1:21" x14ac:dyDescent="0.25">
      <c r="A861" s="567" t="s">
        <v>10681</v>
      </c>
      <c r="B861" s="568"/>
      <c r="C861" s="568"/>
      <c r="D861" s="569"/>
      <c r="E861" s="569" t="s">
        <v>8461</v>
      </c>
      <c r="F861" s="569">
        <v>3</v>
      </c>
      <c r="G861" s="568" t="s">
        <v>10032</v>
      </c>
      <c r="H861" s="568"/>
      <c r="I861" s="570" t="s">
        <v>10682</v>
      </c>
      <c r="J861" s="568" t="s">
        <v>8202</v>
      </c>
      <c r="K861" s="571" t="s">
        <v>8401</v>
      </c>
      <c r="L861" s="568" t="s">
        <v>10419</v>
      </c>
      <c r="M861" s="572" t="s">
        <v>10683</v>
      </c>
      <c r="N861" s="570" t="s">
        <v>8409</v>
      </c>
      <c r="O861" s="303" t="str">
        <f>IF(AllC3_Data[[#This Row],[Door/Yard Number]]=3,"Yard","Door")</f>
        <v>Yard</v>
      </c>
      <c r="P861" s="33">
        <f t="shared" si="26"/>
        <v>23.500000000116415</v>
      </c>
      <c r="Q861" s="3" t="str">
        <f t="shared" si="27"/>
        <v>02/10/2022 02:30 PM</v>
      </c>
      <c r="R861" s="573" t="str">
        <f>IF(AND(AllC3_Data[[#This Row],[Workflow]]="Vendor Trailer",AllC3_Data[[#This Row],[OB Load Type]]="",AllC3_Data[[#This Row],[IB Load Type]]="",AllC3_Data[[#This Row],[Reusable Load Type]]=""),"Empty", HLOOKUP("*",AllC3_Data[[#This Row],[OB Load Type]:[Workflow]],1,FALSE))</f>
        <v>Empty</v>
      </c>
      <c r="S8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2" spans="1:21" x14ac:dyDescent="0.25">
      <c r="A862" s="567" t="s">
        <v>10684</v>
      </c>
      <c r="B862" s="568"/>
      <c r="C862" s="568"/>
      <c r="D862" s="569" t="s">
        <v>8609</v>
      </c>
      <c r="E862" s="569" t="s">
        <v>882</v>
      </c>
      <c r="F862" s="569">
        <v>1</v>
      </c>
      <c r="G862" s="568" t="s">
        <v>1179</v>
      </c>
      <c r="H862" s="568"/>
      <c r="I862" s="570" t="s">
        <v>10685</v>
      </c>
      <c r="J862" s="568" t="s">
        <v>8206</v>
      </c>
      <c r="K862" s="571" t="s">
        <v>8401</v>
      </c>
      <c r="L862" s="568" t="s">
        <v>10686</v>
      </c>
      <c r="M862" s="572" t="s">
        <v>10284</v>
      </c>
      <c r="N862" s="570" t="s">
        <v>8409</v>
      </c>
      <c r="O862" s="303" t="str">
        <f>IF(AllC3_Data[[#This Row],[Door/Yard Number]]=3,"Yard","Door")</f>
        <v>Door</v>
      </c>
      <c r="P862" s="33">
        <f t="shared" si="26"/>
        <v>23.400000000139698</v>
      </c>
      <c r="Q862" s="3" t="str">
        <f t="shared" si="27"/>
        <v>02/10/2022 02:36 PM</v>
      </c>
      <c r="R862" s="573" t="str">
        <f>IF(AND(AllC3_Data[[#This Row],[Workflow]]="Vendor Trailer",AllC3_Data[[#This Row],[OB Load Type]]="",AllC3_Data[[#This Row],[IB Load Type]]="",AllC3_Data[[#This Row],[Reusable Load Type]]=""),"Empty", HLOOKUP("*",AllC3_Data[[#This Row],[OB Load Type]:[Workflow]],1,FALSE))</f>
        <v>TSOU</v>
      </c>
      <c r="S86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6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63" spans="1:21" x14ac:dyDescent="0.25">
      <c r="A863" s="567" t="s">
        <v>10687</v>
      </c>
      <c r="B863" s="568"/>
      <c r="C863" s="568"/>
      <c r="D863" s="569" t="s">
        <v>8609</v>
      </c>
      <c r="E863" s="569" t="s">
        <v>882</v>
      </c>
      <c r="F863" s="569">
        <v>1</v>
      </c>
      <c r="G863" s="568" t="s">
        <v>1179</v>
      </c>
      <c r="H863" s="568"/>
      <c r="I863" s="570" t="s">
        <v>8914</v>
      </c>
      <c r="J863" s="568" t="s">
        <v>8204</v>
      </c>
      <c r="K863" s="571" t="s">
        <v>8401</v>
      </c>
      <c r="L863" s="568" t="s">
        <v>10688</v>
      </c>
      <c r="M863" s="572" t="s">
        <v>10689</v>
      </c>
      <c r="N863" s="570" t="s">
        <v>8409</v>
      </c>
      <c r="O863" s="303" t="str">
        <f>IF(AllC3_Data[[#This Row],[Door/Yard Number]]=3,"Yard","Door")</f>
        <v>Door</v>
      </c>
      <c r="P863" s="33">
        <f t="shared" si="26"/>
        <v>23.383333333418705</v>
      </c>
      <c r="Q863" s="3" t="str">
        <f t="shared" si="27"/>
        <v>02/10/2022 02:37 PM</v>
      </c>
      <c r="R863" s="573" t="str">
        <f>IF(AND(AllC3_Data[[#This Row],[Workflow]]="Vendor Trailer",AllC3_Data[[#This Row],[OB Load Type]]="",AllC3_Data[[#This Row],[IB Load Type]]="",AllC3_Data[[#This Row],[Reusable Load Type]]=""),"Empty", HLOOKUP("*",AllC3_Data[[#This Row],[OB Load Type]:[Workflow]],1,FALSE))</f>
        <v>TSOU</v>
      </c>
      <c r="S8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6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864" spans="1:21" x14ac:dyDescent="0.25">
      <c r="A864" s="567" t="s">
        <v>10690</v>
      </c>
      <c r="B864" s="568"/>
      <c r="C864" s="568"/>
      <c r="D864" s="569"/>
      <c r="E864" s="569" t="s">
        <v>8461</v>
      </c>
      <c r="F864" s="569">
        <v>3</v>
      </c>
      <c r="G864" s="568" t="s">
        <v>10027</v>
      </c>
      <c r="H864" s="568"/>
      <c r="I864" s="570" t="s">
        <v>10691</v>
      </c>
      <c r="J864" s="568" t="s">
        <v>8202</v>
      </c>
      <c r="K864" s="571" t="s">
        <v>8401</v>
      </c>
      <c r="L864" s="568" t="s">
        <v>5997</v>
      </c>
      <c r="M864" s="572"/>
      <c r="N864" s="570" t="s">
        <v>8409</v>
      </c>
      <c r="O864" s="303" t="str">
        <f>IF(AllC3_Data[[#This Row],[Door/Yard Number]]=3,"Yard","Door")</f>
        <v>Yard</v>
      </c>
      <c r="P864" s="33">
        <f t="shared" si="26"/>
        <v>23.316666666709352</v>
      </c>
      <c r="Q864" s="3" t="str">
        <f t="shared" si="27"/>
        <v>02/10/2022 02:41 PM</v>
      </c>
      <c r="R864" s="573" t="str">
        <f>IF(AND(AllC3_Data[[#This Row],[Workflow]]="Vendor Trailer",AllC3_Data[[#This Row],[OB Load Type]]="",AllC3_Data[[#This Row],[IB Load Type]]="",AllC3_Data[[#This Row],[Reusable Load Type]]=""),"Empty", HLOOKUP("*",AllC3_Data[[#This Row],[OB Load Type]:[Workflow]],1,FALSE))</f>
        <v>Empty</v>
      </c>
      <c r="S8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5" spans="1:21" x14ac:dyDescent="0.25">
      <c r="A865" s="567" t="s">
        <v>10692</v>
      </c>
      <c r="B865" s="568" t="s">
        <v>9683</v>
      </c>
      <c r="C865" s="568"/>
      <c r="D865" s="569"/>
      <c r="E865" s="569" t="s">
        <v>1659</v>
      </c>
      <c r="F865" s="569">
        <v>3</v>
      </c>
      <c r="G865" s="568" t="s">
        <v>10027</v>
      </c>
      <c r="H865" s="568"/>
      <c r="I865" s="570" t="s">
        <v>10693</v>
      </c>
      <c r="J865" s="568" t="s">
        <v>8202</v>
      </c>
      <c r="K865" s="571" t="s">
        <v>8401</v>
      </c>
      <c r="L865" s="568" t="s">
        <v>6003</v>
      </c>
      <c r="M865" s="572"/>
      <c r="N865" s="570" t="s">
        <v>8409</v>
      </c>
      <c r="O865" s="303" t="str">
        <f>IF(AllC3_Data[[#This Row],[Door/Yard Number]]=3,"Yard","Door")</f>
        <v>Yard</v>
      </c>
      <c r="P865" s="33">
        <f t="shared" si="26"/>
        <v>23.216666666732635</v>
      </c>
      <c r="Q865" s="3" t="str">
        <f t="shared" si="27"/>
        <v>02/10/2022 02:47 PM</v>
      </c>
      <c r="R865" s="573" t="str">
        <f>IF(AND(AllC3_Data[[#This Row],[Workflow]]="Vendor Trailer",AllC3_Data[[#This Row],[OB Load Type]]="",AllC3_Data[[#This Row],[IB Load Type]]="",AllC3_Data[[#This Row],[Reusable Load Type]]=""),"Empty", HLOOKUP("*",AllC3_Data[[#This Row],[OB Load Type]:[Workflow]],1,FALSE))</f>
        <v>F&amp;E</v>
      </c>
      <c r="S86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6" spans="1:21" x14ac:dyDescent="0.25">
      <c r="A866" s="567" t="s">
        <v>10694</v>
      </c>
      <c r="B866" s="568"/>
      <c r="C866" s="568"/>
      <c r="D866" s="569" t="s">
        <v>496</v>
      </c>
      <c r="E866" s="569" t="s">
        <v>1660</v>
      </c>
      <c r="F866" s="569">
        <v>3</v>
      </c>
      <c r="G866" s="568" t="s">
        <v>1179</v>
      </c>
      <c r="H866" s="568"/>
      <c r="I866" s="570" t="s">
        <v>8917</v>
      </c>
      <c r="J866" s="568" t="s">
        <v>8205</v>
      </c>
      <c r="K866" s="571" t="s">
        <v>8401</v>
      </c>
      <c r="L866" s="568" t="s">
        <v>9675</v>
      </c>
      <c r="M866" s="572" t="s">
        <v>8917</v>
      </c>
      <c r="N866" s="570" t="s">
        <v>8409</v>
      </c>
      <c r="O866" s="303" t="str">
        <f>IF(AllC3_Data[[#This Row],[Door/Yard Number]]=3,"Yard","Door")</f>
        <v>Yard</v>
      </c>
      <c r="P866" s="33">
        <f t="shared" si="26"/>
        <v>23.100000000034925</v>
      </c>
      <c r="Q866" s="3" t="str">
        <f t="shared" si="27"/>
        <v>02/10/2022 02:54 PM</v>
      </c>
      <c r="R866" s="573" t="str">
        <f>IF(AND(AllC3_Data[[#This Row],[Workflow]]="Vendor Trailer",AllC3_Data[[#This Row],[OB Load Type]]="",AllC3_Data[[#This Row],[IB Load Type]]="",AllC3_Data[[#This Row],[Reusable Load Type]]=""),"Empty", HLOOKUP("*",AllC3_Data[[#This Row],[OB Load Type]:[Workflow]],1,FALSE))</f>
        <v>RSAL</v>
      </c>
      <c r="S8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7" spans="1:21" x14ac:dyDescent="0.25">
      <c r="A867" s="567" t="s">
        <v>10695</v>
      </c>
      <c r="B867" s="568"/>
      <c r="C867" s="568"/>
      <c r="D867" s="569" t="s">
        <v>496</v>
      </c>
      <c r="E867" s="569" t="s">
        <v>1660</v>
      </c>
      <c r="F867" s="569">
        <v>3</v>
      </c>
      <c r="G867" s="568" t="s">
        <v>1667</v>
      </c>
      <c r="H867" s="568"/>
      <c r="I867" s="570" t="s">
        <v>10696</v>
      </c>
      <c r="J867" s="568" t="s">
        <v>8213</v>
      </c>
      <c r="K867" s="571" t="s">
        <v>8401</v>
      </c>
      <c r="L867" s="568" t="s">
        <v>6001</v>
      </c>
      <c r="M867" s="572" t="s">
        <v>10696</v>
      </c>
      <c r="N867" s="570" t="s">
        <v>8409</v>
      </c>
      <c r="O867" s="303" t="str">
        <f>IF(AllC3_Data[[#This Row],[Door/Yard Number]]=3,"Yard","Door")</f>
        <v>Yard</v>
      </c>
      <c r="P867" s="33">
        <f t="shared" si="26"/>
        <v>23.06666666676756</v>
      </c>
      <c r="Q867" s="3" t="str">
        <f t="shared" si="27"/>
        <v>02/10/2022 02:56 PM</v>
      </c>
      <c r="R867" s="573" t="str">
        <f>IF(AND(AllC3_Data[[#This Row],[Workflow]]="Vendor Trailer",AllC3_Data[[#This Row],[OB Load Type]]="",AllC3_Data[[#This Row],[IB Load Type]]="",AllC3_Data[[#This Row],[Reusable Load Type]]=""),"Empty", HLOOKUP("*",AllC3_Data[[#This Row],[OB Load Type]:[Workflow]],1,FALSE))</f>
        <v>RSAL</v>
      </c>
      <c r="S8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8" spans="1:21" x14ac:dyDescent="0.25">
      <c r="A868" s="567" t="s">
        <v>10697</v>
      </c>
      <c r="B868" s="568"/>
      <c r="C868" s="568"/>
      <c r="D868" s="569" t="s">
        <v>233</v>
      </c>
      <c r="E868" s="569" t="s">
        <v>8430</v>
      </c>
      <c r="F868" s="569">
        <v>1</v>
      </c>
      <c r="G868" s="568" t="s">
        <v>1179</v>
      </c>
      <c r="H868" s="568"/>
      <c r="I868" s="570" t="s">
        <v>10698</v>
      </c>
      <c r="J868" s="568" t="s">
        <v>647</v>
      </c>
      <c r="K868" s="571" t="s">
        <v>8401</v>
      </c>
      <c r="L868" s="568" t="s">
        <v>10699</v>
      </c>
      <c r="M868" s="572"/>
      <c r="N868" s="570" t="s">
        <v>8409</v>
      </c>
      <c r="O868" s="303" t="str">
        <f>IF(AllC3_Data[[#This Row],[Door/Yard Number]]=3,"Yard","Door")</f>
        <v>Door</v>
      </c>
      <c r="P868" s="33">
        <f t="shared" si="26"/>
        <v>22.983333333337214</v>
      </c>
      <c r="Q868" s="3" t="str">
        <f t="shared" si="27"/>
        <v>02/10/2022 03:01 PM</v>
      </c>
      <c r="R868" s="573" t="str">
        <f>IF(AND(AllC3_Data[[#This Row],[Workflow]]="Vendor Trailer",AllC3_Data[[#This Row],[OB Load Type]]="",AllC3_Data[[#This Row],[IB Load Type]]="",AllC3_Data[[#This Row],[Reusable Load Type]]=""),"Empty", HLOOKUP("*",AllC3_Data[[#This Row],[OB Load Type]:[Workflow]],1,FALSE))</f>
        <v>RMTW</v>
      </c>
      <c r="S8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69" spans="1:21" x14ac:dyDescent="0.25">
      <c r="A869" s="567" t="s">
        <v>10700</v>
      </c>
      <c r="B869" s="568"/>
      <c r="C869" s="568"/>
      <c r="D869" s="569"/>
      <c r="E869" s="569" t="s">
        <v>8461</v>
      </c>
      <c r="F869" s="569">
        <v>3</v>
      </c>
      <c r="G869" s="568" t="s">
        <v>8405</v>
      </c>
      <c r="H869" s="568"/>
      <c r="I869" s="570" t="s">
        <v>10701</v>
      </c>
      <c r="J869" s="568" t="s">
        <v>8202</v>
      </c>
      <c r="K869" s="571" t="s">
        <v>8401</v>
      </c>
      <c r="L869" s="568" t="s">
        <v>10419</v>
      </c>
      <c r="M869" s="572" t="s">
        <v>10702</v>
      </c>
      <c r="N869" s="570" t="s">
        <v>8409</v>
      </c>
      <c r="O869" s="303" t="str">
        <f>IF(AllC3_Data[[#This Row],[Door/Yard Number]]=3,"Yard","Door")</f>
        <v>Yard</v>
      </c>
      <c r="P869" s="33">
        <f t="shared" si="26"/>
        <v>22.966666666790843</v>
      </c>
      <c r="Q869" s="3" t="str">
        <f t="shared" si="27"/>
        <v>02/10/2022 03:02 PM</v>
      </c>
      <c r="R869" s="573" t="str">
        <f>IF(AND(AllC3_Data[[#This Row],[Workflow]]="Vendor Trailer",AllC3_Data[[#This Row],[OB Load Type]]="",AllC3_Data[[#This Row],[IB Load Type]]="",AllC3_Data[[#This Row],[Reusable Load Type]]=""),"Empty", HLOOKUP("*",AllC3_Data[[#This Row],[OB Load Type]:[Workflow]],1,FALSE))</f>
        <v>Empty</v>
      </c>
      <c r="S8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0" spans="1:21" x14ac:dyDescent="0.25">
      <c r="A870" s="567" t="s">
        <v>10703</v>
      </c>
      <c r="B870" s="568"/>
      <c r="C870" s="568"/>
      <c r="D870" s="569"/>
      <c r="E870" s="569" t="s">
        <v>8461</v>
      </c>
      <c r="F870" s="569">
        <v>3</v>
      </c>
      <c r="G870" s="568" t="s">
        <v>8405</v>
      </c>
      <c r="H870" s="568"/>
      <c r="I870" s="570" t="s">
        <v>10704</v>
      </c>
      <c r="J870" s="568" t="s">
        <v>8202</v>
      </c>
      <c r="K870" s="571" t="s">
        <v>8401</v>
      </c>
      <c r="L870" s="568" t="s">
        <v>10419</v>
      </c>
      <c r="M870" s="572" t="s">
        <v>10705</v>
      </c>
      <c r="N870" s="570" t="s">
        <v>8409</v>
      </c>
      <c r="O870" s="303" t="str">
        <f>IF(AllC3_Data[[#This Row],[Door/Yard Number]]=3,"Yard","Door")</f>
        <v>Yard</v>
      </c>
      <c r="P870" s="33">
        <f t="shared" si="26"/>
        <v>22.950000000069849</v>
      </c>
      <c r="Q870" s="3" t="str">
        <f t="shared" si="27"/>
        <v>02/10/2022 03:03 PM</v>
      </c>
      <c r="R870" s="573" t="str">
        <f>IF(AND(AllC3_Data[[#This Row],[Workflow]]="Vendor Trailer",AllC3_Data[[#This Row],[OB Load Type]]="",AllC3_Data[[#This Row],[IB Load Type]]="",AllC3_Data[[#This Row],[Reusable Load Type]]=""),"Empty", HLOOKUP("*",AllC3_Data[[#This Row],[OB Load Type]:[Workflow]],1,FALSE))</f>
        <v>Empty</v>
      </c>
      <c r="S8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1" spans="1:21" x14ac:dyDescent="0.25">
      <c r="A871" s="567" t="s">
        <v>10706</v>
      </c>
      <c r="B871" s="568"/>
      <c r="C871" s="568"/>
      <c r="D871" s="569"/>
      <c r="E871" s="569" t="s">
        <v>8461</v>
      </c>
      <c r="F871" s="569">
        <v>3</v>
      </c>
      <c r="G871" s="568" t="s">
        <v>8405</v>
      </c>
      <c r="H871" s="568"/>
      <c r="I871" s="570" t="s">
        <v>10704</v>
      </c>
      <c r="J871" s="568" t="s">
        <v>8202</v>
      </c>
      <c r="K871" s="571" t="s">
        <v>8401</v>
      </c>
      <c r="L871" s="568" t="s">
        <v>10419</v>
      </c>
      <c r="M871" s="572" t="s">
        <v>10707</v>
      </c>
      <c r="N871" s="570" t="s">
        <v>8409</v>
      </c>
      <c r="O871" s="303" t="str">
        <f>IF(AllC3_Data[[#This Row],[Door/Yard Number]]=3,"Yard","Door")</f>
        <v>Yard</v>
      </c>
      <c r="P871" s="33">
        <f t="shared" si="26"/>
        <v>22.950000000069849</v>
      </c>
      <c r="Q871" s="3" t="str">
        <f t="shared" si="27"/>
        <v>02/10/2022 03:03 PM</v>
      </c>
      <c r="R871" s="573" t="str">
        <f>IF(AND(AllC3_Data[[#This Row],[Workflow]]="Vendor Trailer",AllC3_Data[[#This Row],[OB Load Type]]="",AllC3_Data[[#This Row],[IB Load Type]]="",AllC3_Data[[#This Row],[Reusable Load Type]]=""),"Empty", HLOOKUP("*",AllC3_Data[[#This Row],[OB Load Type]:[Workflow]],1,FALSE))</f>
        <v>Empty</v>
      </c>
      <c r="S8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2" spans="1:21" x14ac:dyDescent="0.25">
      <c r="A872" s="567" t="s">
        <v>10498</v>
      </c>
      <c r="B872" s="568"/>
      <c r="C872" s="568"/>
      <c r="D872" s="569"/>
      <c r="E872" s="569" t="s">
        <v>8461</v>
      </c>
      <c r="F872" s="569">
        <v>3</v>
      </c>
      <c r="G872" s="568" t="s">
        <v>8405</v>
      </c>
      <c r="H872" s="568"/>
      <c r="I872" s="570" t="s">
        <v>10704</v>
      </c>
      <c r="J872" s="568" t="s">
        <v>8202</v>
      </c>
      <c r="K872" s="571" t="s">
        <v>8401</v>
      </c>
      <c r="L872" s="568" t="s">
        <v>10419</v>
      </c>
      <c r="M872" s="572" t="s">
        <v>10446</v>
      </c>
      <c r="N872" s="570" t="s">
        <v>8409</v>
      </c>
      <c r="O872" s="303" t="str">
        <f>IF(AllC3_Data[[#This Row],[Door/Yard Number]]=3,"Yard","Door")</f>
        <v>Yard</v>
      </c>
      <c r="P872" s="33">
        <f t="shared" si="26"/>
        <v>22.950000000069849</v>
      </c>
      <c r="Q872" s="3" t="str">
        <f t="shared" si="27"/>
        <v>02/10/2022 03:03 PM</v>
      </c>
      <c r="R872" s="573" t="str">
        <f>IF(AND(AllC3_Data[[#This Row],[Workflow]]="Vendor Trailer",AllC3_Data[[#This Row],[OB Load Type]]="",AllC3_Data[[#This Row],[IB Load Type]]="",AllC3_Data[[#This Row],[Reusable Load Type]]=""),"Empty", HLOOKUP("*",AllC3_Data[[#This Row],[OB Load Type]:[Workflow]],1,FALSE))</f>
        <v>Empty</v>
      </c>
      <c r="S8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3" spans="1:21" x14ac:dyDescent="0.25">
      <c r="A873" s="567" t="s">
        <v>10708</v>
      </c>
      <c r="B873" s="568"/>
      <c r="C873" s="568"/>
      <c r="D873" s="569"/>
      <c r="E873" s="569" t="s">
        <v>8461</v>
      </c>
      <c r="F873" s="569">
        <v>3</v>
      </c>
      <c r="G873" s="568" t="s">
        <v>10032</v>
      </c>
      <c r="H873" s="568"/>
      <c r="I873" s="570" t="s">
        <v>10709</v>
      </c>
      <c r="J873" s="568" t="s">
        <v>8202</v>
      </c>
      <c r="K873" s="571" t="s">
        <v>8401</v>
      </c>
      <c r="L873" s="568" t="s">
        <v>10419</v>
      </c>
      <c r="M873" s="572" t="s">
        <v>10701</v>
      </c>
      <c r="N873" s="570" t="s">
        <v>8409</v>
      </c>
      <c r="O873" s="303" t="str">
        <f>IF(AllC3_Data[[#This Row],[Door/Yard Number]]=3,"Yard","Door")</f>
        <v>Yard</v>
      </c>
      <c r="P873" s="33">
        <f t="shared" si="26"/>
        <v>22.933333333348855</v>
      </c>
      <c r="Q873" s="3" t="str">
        <f t="shared" si="27"/>
        <v>02/10/2022 03:04 PM</v>
      </c>
      <c r="R873" s="573" t="str">
        <f>IF(AND(AllC3_Data[[#This Row],[Workflow]]="Vendor Trailer",AllC3_Data[[#This Row],[OB Load Type]]="",AllC3_Data[[#This Row],[IB Load Type]]="",AllC3_Data[[#This Row],[Reusable Load Type]]=""),"Empty", HLOOKUP("*",AllC3_Data[[#This Row],[OB Load Type]:[Workflow]],1,FALSE))</f>
        <v>Empty</v>
      </c>
      <c r="S8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4" spans="1:21" x14ac:dyDescent="0.25">
      <c r="A874" s="567" t="s">
        <v>10710</v>
      </c>
      <c r="B874" s="568"/>
      <c r="C874" s="568"/>
      <c r="D874" s="569"/>
      <c r="E874" s="569" t="s">
        <v>9827</v>
      </c>
      <c r="F874" s="569">
        <v>5</v>
      </c>
      <c r="G874" s="568" t="s">
        <v>1098</v>
      </c>
      <c r="H874" s="568"/>
      <c r="I874" s="570" t="s">
        <v>10711</v>
      </c>
      <c r="J874" s="568" t="s">
        <v>8202</v>
      </c>
      <c r="K874" s="571" t="s">
        <v>8401</v>
      </c>
      <c r="L874" s="568" t="s">
        <v>10712</v>
      </c>
      <c r="M874" s="572" t="s">
        <v>10713</v>
      </c>
      <c r="N874" s="570" t="s">
        <v>8409</v>
      </c>
      <c r="O874" s="303" t="str">
        <f>IF(AllC3_Data[[#This Row],[Door/Yard Number]]=3,"Yard","Door")</f>
        <v>Door</v>
      </c>
      <c r="P874" s="33">
        <f t="shared" si="26"/>
        <v>25.066666666651145</v>
      </c>
      <c r="Q874" s="3" t="str">
        <f t="shared" si="27"/>
        <v>02/10/2022 12:56 PM</v>
      </c>
      <c r="R874" s="573" t="str">
        <f>IF(AND(AllC3_Data[[#This Row],[Workflow]]="Vendor Trailer",AllC3_Data[[#This Row],[OB Load Type]]="",AllC3_Data[[#This Row],[IB Load Type]]="",AllC3_Data[[#This Row],[Reusable Load Type]]=""),"Empty", HLOOKUP("*",AllC3_Data[[#This Row],[OB Load Type]:[Workflow]],1,FALSE))</f>
        <v>Live Empty</v>
      </c>
      <c r="S8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5" spans="1:21" x14ac:dyDescent="0.25">
      <c r="A875" s="567" t="s">
        <v>10714</v>
      </c>
      <c r="B875" s="568"/>
      <c r="C875" s="568"/>
      <c r="D875" s="569" t="s">
        <v>43</v>
      </c>
      <c r="E875" s="569" t="s">
        <v>882</v>
      </c>
      <c r="F875" s="569">
        <v>3</v>
      </c>
      <c r="G875" s="568" t="s">
        <v>1568</v>
      </c>
      <c r="H875" s="568"/>
      <c r="I875" s="570" t="s">
        <v>10715</v>
      </c>
      <c r="J875" s="568" t="s">
        <v>8209</v>
      </c>
      <c r="K875" s="571" t="s">
        <v>8401</v>
      </c>
      <c r="L875" s="568" t="s">
        <v>9672</v>
      </c>
      <c r="M875" s="572" t="s">
        <v>10716</v>
      </c>
      <c r="N875" s="570" t="s">
        <v>8409</v>
      </c>
      <c r="O875" s="303" t="str">
        <f>IF(AllC3_Data[[#This Row],[Door/Yard Number]]=3,"Yard","Door")</f>
        <v>Yard</v>
      </c>
      <c r="P875" s="33">
        <f t="shared" si="26"/>
        <v>22.466666666732635</v>
      </c>
      <c r="Q875" s="3" t="str">
        <f t="shared" si="27"/>
        <v>02/10/2022 03:32 PM</v>
      </c>
      <c r="R875" s="573" t="str">
        <f>IF(AND(AllC3_Data[[#This Row],[Workflow]]="Vendor Trailer",AllC3_Data[[#This Row],[OB Load Type]]="",AllC3_Data[[#This Row],[IB Load Type]]="",AllC3_Data[[#This Row],[Reusable Load Type]]=""),"Empty", HLOOKUP("*",AllC3_Data[[#This Row],[OB Load Type]:[Workflow]],1,FALSE))</f>
        <v>B635</v>
      </c>
      <c r="S8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8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6" spans="1:21" x14ac:dyDescent="0.25">
      <c r="A876" s="567" t="s">
        <v>10717</v>
      </c>
      <c r="B876" s="568"/>
      <c r="C876" s="568"/>
      <c r="D876" s="569" t="s">
        <v>496</v>
      </c>
      <c r="E876" s="569" t="s">
        <v>1660</v>
      </c>
      <c r="F876" s="569">
        <v>3</v>
      </c>
      <c r="G876" s="568" t="s">
        <v>1179</v>
      </c>
      <c r="H876" s="568"/>
      <c r="I876" s="570" t="s">
        <v>9473</v>
      </c>
      <c r="J876" s="568" t="s">
        <v>8205</v>
      </c>
      <c r="K876" s="571" t="s">
        <v>8401</v>
      </c>
      <c r="L876" s="568" t="s">
        <v>6001</v>
      </c>
      <c r="M876" s="572" t="s">
        <v>9473</v>
      </c>
      <c r="N876" s="570" t="s">
        <v>8409</v>
      </c>
      <c r="O876" s="303" t="str">
        <f>IF(AllC3_Data[[#This Row],[Door/Yard Number]]=3,"Yard","Door")</f>
        <v>Yard</v>
      </c>
      <c r="P876" s="33">
        <f t="shared" si="26"/>
        <v>22.416666666744277</v>
      </c>
      <c r="Q876" s="3" t="str">
        <f t="shared" si="27"/>
        <v>02/10/2022 03:35 PM</v>
      </c>
      <c r="R876" s="573" t="str">
        <f>IF(AND(AllC3_Data[[#This Row],[Workflow]]="Vendor Trailer",AllC3_Data[[#This Row],[OB Load Type]]="",AllC3_Data[[#This Row],[IB Load Type]]="",AllC3_Data[[#This Row],[Reusable Load Type]]=""),"Empty", HLOOKUP("*",AllC3_Data[[#This Row],[OB Load Type]:[Workflow]],1,FALSE))</f>
        <v>RSAL</v>
      </c>
      <c r="S8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7" spans="1:21" x14ac:dyDescent="0.25">
      <c r="A877" s="567" t="s">
        <v>10718</v>
      </c>
      <c r="B877" s="568"/>
      <c r="C877" s="568"/>
      <c r="D877" s="569" t="s">
        <v>168</v>
      </c>
      <c r="E877" s="569" t="s">
        <v>8430</v>
      </c>
      <c r="F877" s="569">
        <v>1</v>
      </c>
      <c r="G877" s="568" t="s">
        <v>1179</v>
      </c>
      <c r="H877" s="568"/>
      <c r="I877" s="570" t="s">
        <v>10719</v>
      </c>
      <c r="J877" s="568" t="s">
        <v>647</v>
      </c>
      <c r="K877" s="571" t="s">
        <v>8401</v>
      </c>
      <c r="L877" s="568" t="s">
        <v>10720</v>
      </c>
      <c r="M877" s="572"/>
      <c r="N877" s="570" t="s">
        <v>8409</v>
      </c>
      <c r="O877" s="303" t="str">
        <f>IF(AllC3_Data[[#This Row],[Door/Yard Number]]=3,"Yard","Door")</f>
        <v>Door</v>
      </c>
      <c r="P877" s="33">
        <f t="shared" si="26"/>
        <v>22.000000000116415</v>
      </c>
      <c r="Q877" s="3" t="str">
        <f t="shared" si="27"/>
        <v>02/10/2022 04:00 PM</v>
      </c>
      <c r="R877" s="573" t="str">
        <f>IF(AND(AllC3_Data[[#This Row],[Workflow]]="Vendor Trailer",AllC3_Data[[#This Row],[OB Load Type]]="",AllC3_Data[[#This Row],[IB Load Type]]="",AllC3_Data[[#This Row],[Reusable Load Type]]=""),"Empty", HLOOKUP("*",AllC3_Data[[#This Row],[OB Load Type]:[Workflow]],1,FALSE))</f>
        <v>OGAR</v>
      </c>
      <c r="S8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78" spans="1:21" x14ac:dyDescent="0.25">
      <c r="A878" s="567" t="s">
        <v>10721</v>
      </c>
      <c r="B878" s="568"/>
      <c r="C878" s="568"/>
      <c r="D878" s="569" t="s">
        <v>281</v>
      </c>
      <c r="E878" s="569" t="s">
        <v>882</v>
      </c>
      <c r="F878" s="569">
        <v>1</v>
      </c>
      <c r="G878" s="568" t="s">
        <v>1179</v>
      </c>
      <c r="H878" s="568"/>
      <c r="I878" s="570" t="s">
        <v>9480</v>
      </c>
      <c r="J878" s="568" t="s">
        <v>8205</v>
      </c>
      <c r="K878" s="571" t="s">
        <v>8401</v>
      </c>
      <c r="L878" s="568" t="s">
        <v>10722</v>
      </c>
      <c r="M878" s="572" t="s">
        <v>10723</v>
      </c>
      <c r="N878" s="570" t="s">
        <v>8409</v>
      </c>
      <c r="O878" s="303" t="str">
        <f>IF(AllC3_Data[[#This Row],[Door/Yard Number]]=3,"Yard","Door")</f>
        <v>Door</v>
      </c>
      <c r="P878" s="33">
        <f t="shared" si="26"/>
        <v>21.833333333430346</v>
      </c>
      <c r="Q878" s="3" t="str">
        <f t="shared" si="27"/>
        <v>02/10/2022 04:10 PM</v>
      </c>
      <c r="R878" s="573" t="str">
        <f>IF(AND(AllC3_Data[[#This Row],[Workflow]]="Vendor Trailer",AllC3_Data[[#This Row],[OB Load Type]]="",AllC3_Data[[#This Row],[IB Load Type]]="",AllC3_Data[[#This Row],[Reusable Load Type]]=""),"Empty", HLOOKUP("*",AllC3_Data[[#This Row],[OB Load Type]:[Workflow]],1,FALSE))</f>
        <v>T403</v>
      </c>
      <c r="S8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8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879" spans="1:21" x14ac:dyDescent="0.25">
      <c r="A879" s="567" t="s">
        <v>10724</v>
      </c>
      <c r="B879" s="568"/>
      <c r="C879" s="568"/>
      <c r="D879" s="569" t="s">
        <v>496</v>
      </c>
      <c r="E879" s="569" t="s">
        <v>1660</v>
      </c>
      <c r="F879" s="569">
        <v>3</v>
      </c>
      <c r="G879" s="568" t="s">
        <v>1179</v>
      </c>
      <c r="H879" s="568"/>
      <c r="I879" s="570" t="s">
        <v>10725</v>
      </c>
      <c r="J879" s="568" t="s">
        <v>8205</v>
      </c>
      <c r="K879" s="571" t="s">
        <v>8401</v>
      </c>
      <c r="L879" s="568" t="s">
        <v>6001</v>
      </c>
      <c r="M879" s="572" t="s">
        <v>10725</v>
      </c>
      <c r="N879" s="570" t="s">
        <v>8409</v>
      </c>
      <c r="O879" s="303" t="str">
        <f>IF(AllC3_Data[[#This Row],[Door/Yard Number]]=3,"Yard","Door")</f>
        <v>Yard</v>
      </c>
      <c r="P879" s="33">
        <f t="shared" si="26"/>
        <v>21.583333333313931</v>
      </c>
      <c r="Q879" s="3" t="str">
        <f t="shared" si="27"/>
        <v>02/10/2022 04:25 PM</v>
      </c>
      <c r="R879" s="573" t="str">
        <f>IF(AND(AllC3_Data[[#This Row],[Workflow]]="Vendor Trailer",AllC3_Data[[#This Row],[OB Load Type]]="",AllC3_Data[[#This Row],[IB Load Type]]="",AllC3_Data[[#This Row],[Reusable Load Type]]=""),"Empty", HLOOKUP("*",AllC3_Data[[#This Row],[OB Load Type]:[Workflow]],1,FALSE))</f>
        <v>RSAL</v>
      </c>
      <c r="S8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0" spans="1:21" x14ac:dyDescent="0.25">
      <c r="A880" s="567" t="s">
        <v>10726</v>
      </c>
      <c r="B880" s="568"/>
      <c r="C880" s="568"/>
      <c r="D880" s="569"/>
      <c r="E880" s="569" t="s">
        <v>8461</v>
      </c>
      <c r="F880" s="569">
        <v>4</v>
      </c>
      <c r="G880" s="568" t="s">
        <v>8405</v>
      </c>
      <c r="H880" s="568"/>
      <c r="I880" s="570" t="s">
        <v>10727</v>
      </c>
      <c r="J880" s="568" t="s">
        <v>8202</v>
      </c>
      <c r="K880" s="571" t="s">
        <v>8401</v>
      </c>
      <c r="L880" s="568" t="s">
        <v>1661</v>
      </c>
      <c r="M880" s="572" t="s">
        <v>10728</v>
      </c>
      <c r="N880" s="570" t="s">
        <v>8409</v>
      </c>
      <c r="O880" s="303" t="str">
        <f>IF(AllC3_Data[[#This Row],[Door/Yard Number]]=3,"Yard","Door")</f>
        <v>Door</v>
      </c>
      <c r="P880" s="33">
        <f t="shared" si="26"/>
        <v>20.733333333337214</v>
      </c>
      <c r="Q880" s="3" t="str">
        <f t="shared" si="27"/>
        <v>02/10/2022 05:16 PM</v>
      </c>
      <c r="R880" s="573" t="str">
        <f>IF(AND(AllC3_Data[[#This Row],[Workflow]]="Vendor Trailer",AllC3_Data[[#This Row],[OB Load Type]]="",AllC3_Data[[#This Row],[IB Load Type]]="",AllC3_Data[[#This Row],[Reusable Load Type]]=""),"Empty", HLOOKUP("*",AllC3_Data[[#This Row],[OB Load Type]:[Workflow]],1,FALSE))</f>
        <v>Empty</v>
      </c>
      <c r="S8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1" spans="1:21" x14ac:dyDescent="0.25">
      <c r="A881" s="567" t="s">
        <v>10729</v>
      </c>
      <c r="B881" s="568"/>
      <c r="C881" s="568"/>
      <c r="D881" s="569" t="s">
        <v>492</v>
      </c>
      <c r="E881" s="569" t="s">
        <v>8430</v>
      </c>
      <c r="F881" s="569">
        <v>4</v>
      </c>
      <c r="G881" s="568" t="s">
        <v>1179</v>
      </c>
      <c r="H881" s="568"/>
      <c r="I881" s="570" t="s">
        <v>10730</v>
      </c>
      <c r="J881" s="568" t="s">
        <v>8230</v>
      </c>
      <c r="K881" s="571" t="s">
        <v>8401</v>
      </c>
      <c r="L881" s="568" t="s">
        <v>1661</v>
      </c>
      <c r="M881" s="572"/>
      <c r="N881" s="570" t="s">
        <v>8409</v>
      </c>
      <c r="O881" s="303" t="str">
        <f>IF(AllC3_Data[[#This Row],[Door/Yard Number]]=3,"Yard","Door")</f>
        <v>Door</v>
      </c>
      <c r="P881" s="33">
        <f t="shared" si="26"/>
        <v>20.666666666802485</v>
      </c>
      <c r="Q881" s="3" t="str">
        <f t="shared" si="27"/>
        <v>02/10/2022 05:20 PM</v>
      </c>
      <c r="R881" s="573" t="str">
        <f>IF(AND(AllC3_Data[[#This Row],[Workflow]]="Vendor Trailer",AllC3_Data[[#This Row],[OB Load Type]]="",AllC3_Data[[#This Row],[IB Load Type]]="",AllC3_Data[[#This Row],[Reusable Load Type]]=""),"Empty", HLOOKUP("*",AllC3_Data[[#This Row],[OB Load Type]:[Workflow]],1,FALSE))</f>
        <v>RMCP</v>
      </c>
      <c r="S8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2" spans="1:21" x14ac:dyDescent="0.25">
      <c r="A882" s="567" t="s">
        <v>10731</v>
      </c>
      <c r="B882" s="568"/>
      <c r="C882" s="568"/>
      <c r="D882" s="569" t="s">
        <v>233</v>
      </c>
      <c r="E882" s="569" t="s">
        <v>8430</v>
      </c>
      <c r="F882" s="569">
        <v>1</v>
      </c>
      <c r="G882" s="568" t="s">
        <v>1179</v>
      </c>
      <c r="H882" s="568"/>
      <c r="I882" s="570" t="s">
        <v>10732</v>
      </c>
      <c r="J882" s="568" t="s">
        <v>647</v>
      </c>
      <c r="K882" s="571" t="s">
        <v>8401</v>
      </c>
      <c r="L882" s="568" t="s">
        <v>10733</v>
      </c>
      <c r="M882" s="572"/>
      <c r="N882" s="570" t="s">
        <v>8409</v>
      </c>
      <c r="O882" s="303" t="str">
        <f>IF(AllC3_Data[[#This Row],[Door/Yard Number]]=3,"Yard","Door")</f>
        <v>Door</v>
      </c>
      <c r="P882" s="33">
        <f t="shared" si="26"/>
        <v>20.000000000058208</v>
      </c>
      <c r="Q882" s="3" t="str">
        <f t="shared" si="27"/>
        <v>02/10/2022 06:00 PM</v>
      </c>
      <c r="R882" s="573" t="str">
        <f>IF(AND(AllC3_Data[[#This Row],[Workflow]]="Vendor Trailer",AllC3_Data[[#This Row],[OB Load Type]]="",AllC3_Data[[#This Row],[IB Load Type]]="",AllC3_Data[[#This Row],[Reusable Load Type]]=""),"Empty", HLOOKUP("*",AllC3_Data[[#This Row],[OB Load Type]:[Workflow]],1,FALSE))</f>
        <v>RMTW</v>
      </c>
      <c r="S8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3" spans="1:21" x14ac:dyDescent="0.25">
      <c r="A883" s="567" t="s">
        <v>10734</v>
      </c>
      <c r="B883" s="568"/>
      <c r="C883" s="568"/>
      <c r="D883" s="569" t="s">
        <v>184</v>
      </c>
      <c r="E883" s="569" t="s">
        <v>8430</v>
      </c>
      <c r="F883" s="569">
        <v>1</v>
      </c>
      <c r="G883" s="568" t="s">
        <v>1179</v>
      </c>
      <c r="H883" s="568"/>
      <c r="I883" s="570" t="s">
        <v>9488</v>
      </c>
      <c r="J883" s="568" t="s">
        <v>8210</v>
      </c>
      <c r="K883" s="571" t="s">
        <v>8401</v>
      </c>
      <c r="L883" s="568" t="s">
        <v>10735</v>
      </c>
      <c r="M883" s="572" t="s">
        <v>10736</v>
      </c>
      <c r="N883" s="570" t="s">
        <v>8409</v>
      </c>
      <c r="O883" s="303" t="str">
        <f>IF(AllC3_Data[[#This Row],[Door/Yard Number]]=3,"Yard","Door")</f>
        <v>Door</v>
      </c>
      <c r="P883" s="33">
        <f t="shared" si="26"/>
        <v>29.616666666639503</v>
      </c>
      <c r="Q883" s="3" t="str">
        <f t="shared" si="27"/>
        <v>02/10/2022 08:23 AM</v>
      </c>
      <c r="R883" s="573" t="str">
        <f>IF(AND(AllC3_Data[[#This Row],[Workflow]]="Vendor Trailer",AllC3_Data[[#This Row],[OB Load Type]]="",AllC3_Data[[#This Row],[IB Load Type]]="",AllC3_Data[[#This Row],[Reusable Load Type]]=""),"Empty", HLOOKUP("*",AllC3_Data[[#This Row],[OB Load Type]:[Workflow]],1,FALSE))</f>
        <v>POLY</v>
      </c>
      <c r="S8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4" spans="1:21" x14ac:dyDescent="0.25">
      <c r="A884" s="567" t="s">
        <v>10737</v>
      </c>
      <c r="B884" s="568"/>
      <c r="C884" s="568"/>
      <c r="D884" s="569" t="s">
        <v>295</v>
      </c>
      <c r="E884" s="569" t="s">
        <v>882</v>
      </c>
      <c r="F884" s="569">
        <v>3</v>
      </c>
      <c r="G884" s="568" t="s">
        <v>1179</v>
      </c>
      <c r="H884" s="568" t="s">
        <v>10738</v>
      </c>
      <c r="I884" s="570" t="s">
        <v>10739</v>
      </c>
      <c r="J884" s="568" t="s">
        <v>8205</v>
      </c>
      <c r="K884" s="571" t="s">
        <v>8401</v>
      </c>
      <c r="L884" s="568" t="s">
        <v>5997</v>
      </c>
      <c r="M884" s="572" t="s">
        <v>10740</v>
      </c>
      <c r="N884" s="570" t="s">
        <v>8409</v>
      </c>
      <c r="O884" s="303" t="str">
        <f>IF(AllC3_Data[[#This Row],[Door/Yard Number]]=3,"Yard","Door")</f>
        <v>Yard</v>
      </c>
      <c r="P884" s="33">
        <f t="shared" si="26"/>
        <v>19.816666666651145</v>
      </c>
      <c r="Q884" s="3" t="str">
        <f t="shared" si="27"/>
        <v>02/10/2022 06:11 PM</v>
      </c>
      <c r="R884" s="573" t="str">
        <f>IF(AND(AllC3_Data[[#This Row],[Workflow]]="Vendor Trailer",AllC3_Data[[#This Row],[OB Load Type]]="",AllC3_Data[[#This Row],[IB Load Type]]="",AllC3_Data[[#This Row],[Reusable Load Type]]=""),"Empty", HLOOKUP("*",AllC3_Data[[#This Row],[OB Load Type]:[Workflow]],1,FALSE))</f>
        <v>T705</v>
      </c>
      <c r="S8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8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885" spans="1:21" x14ac:dyDescent="0.25">
      <c r="A885" s="567" t="s">
        <v>10741</v>
      </c>
      <c r="B885" s="568"/>
      <c r="C885" s="568"/>
      <c r="D885" s="569"/>
      <c r="E885" s="569" t="s">
        <v>8461</v>
      </c>
      <c r="F885" s="569">
        <v>3</v>
      </c>
      <c r="G885" s="568" t="s">
        <v>10676</v>
      </c>
      <c r="H885" s="568"/>
      <c r="I885" s="570" t="s">
        <v>9491</v>
      </c>
      <c r="J885" s="568" t="s">
        <v>8202</v>
      </c>
      <c r="K885" s="571" t="s">
        <v>8401</v>
      </c>
      <c r="L885" s="568" t="s">
        <v>10419</v>
      </c>
      <c r="M885" s="572" t="s">
        <v>10739</v>
      </c>
      <c r="N885" s="570" t="s">
        <v>8409</v>
      </c>
      <c r="O885" s="303" t="str">
        <f>IF(AllC3_Data[[#This Row],[Door/Yard Number]]=3,"Yard","Door")</f>
        <v>Yard</v>
      </c>
      <c r="P885" s="33">
        <f t="shared" si="26"/>
        <v>19.78333333338378</v>
      </c>
      <c r="Q885" s="3" t="str">
        <f t="shared" si="27"/>
        <v>02/10/2022 06:13 PM</v>
      </c>
      <c r="R885" s="573" t="str">
        <f>IF(AND(AllC3_Data[[#This Row],[Workflow]]="Vendor Trailer",AllC3_Data[[#This Row],[OB Load Type]]="",AllC3_Data[[#This Row],[IB Load Type]]="",AllC3_Data[[#This Row],[Reusable Load Type]]=""),"Empty", HLOOKUP("*",AllC3_Data[[#This Row],[OB Load Type]:[Workflow]],1,FALSE))</f>
        <v>Empty</v>
      </c>
      <c r="S8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6" spans="1:21" x14ac:dyDescent="0.25">
      <c r="A886" s="567" t="s">
        <v>10742</v>
      </c>
      <c r="B886" s="568"/>
      <c r="C886" s="568"/>
      <c r="D886" s="569" t="s">
        <v>239</v>
      </c>
      <c r="E886" s="569" t="s">
        <v>8430</v>
      </c>
      <c r="F886" s="569">
        <v>3</v>
      </c>
      <c r="G886" s="568" t="s">
        <v>1179</v>
      </c>
      <c r="H886" s="568"/>
      <c r="I886" s="570" t="s">
        <v>10743</v>
      </c>
      <c r="J886" s="568" t="s">
        <v>8205</v>
      </c>
      <c r="K886" s="571" t="s">
        <v>8401</v>
      </c>
      <c r="L886" s="568" t="s">
        <v>2977</v>
      </c>
      <c r="M886" s="572" t="s">
        <v>10744</v>
      </c>
      <c r="N886" s="570" t="s">
        <v>8409</v>
      </c>
      <c r="O886" s="303" t="str">
        <f>IF(AllC3_Data[[#This Row],[Door/Yard Number]]=3,"Yard","Door")</f>
        <v>Yard</v>
      </c>
      <c r="P886" s="33">
        <f t="shared" si="26"/>
        <v>30.016666666720994</v>
      </c>
      <c r="Q886" s="3" t="str">
        <f t="shared" si="27"/>
        <v>02/10/2022 07:59 AM</v>
      </c>
      <c r="R886" s="573" t="str">
        <f>IF(AND(AllC3_Data[[#This Row],[Workflow]]="Vendor Trailer",AllC3_Data[[#This Row],[OB Load Type]]="",AllC3_Data[[#This Row],[IB Load Type]]="",AllC3_Data[[#This Row],[Reusable Load Type]]=""),"Empty", HLOOKUP("*",AllC3_Data[[#This Row],[OB Load Type]:[Workflow]],1,FALSE))</f>
        <v>RRPC</v>
      </c>
      <c r="S8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7" spans="1:21" x14ac:dyDescent="0.25">
      <c r="A887" s="567" t="s">
        <v>10745</v>
      </c>
      <c r="B887" s="568"/>
      <c r="C887" s="568"/>
      <c r="D887" s="569" t="s">
        <v>482</v>
      </c>
      <c r="E887" s="569" t="s">
        <v>8430</v>
      </c>
      <c r="F887" s="569">
        <v>3</v>
      </c>
      <c r="G887" s="568" t="s">
        <v>1179</v>
      </c>
      <c r="H887" s="568"/>
      <c r="I887" s="570" t="s">
        <v>10746</v>
      </c>
      <c r="J887" s="568" t="s">
        <v>8205</v>
      </c>
      <c r="K887" s="571" t="s">
        <v>8401</v>
      </c>
      <c r="L887" s="568" t="s">
        <v>2977</v>
      </c>
      <c r="M887" s="572" t="s">
        <v>10747</v>
      </c>
      <c r="N887" s="570" t="s">
        <v>8409</v>
      </c>
      <c r="O887" s="303" t="str">
        <f>IF(AllC3_Data[[#This Row],[Door/Yard Number]]=3,"Yard","Door")</f>
        <v>Yard</v>
      </c>
      <c r="P887" s="33">
        <f t="shared" si="26"/>
        <v>18.250000000116415</v>
      </c>
      <c r="Q887" s="3" t="str">
        <f t="shared" si="27"/>
        <v>02/10/2022 07:45 PM</v>
      </c>
      <c r="R887" s="573" t="str">
        <f>IF(AND(AllC3_Data[[#This Row],[Workflow]]="Vendor Trailer",AllC3_Data[[#This Row],[OB Load Type]]="",AllC3_Data[[#This Row],[IB Load Type]]="",AllC3_Data[[#This Row],[Reusable Load Type]]=""),"Empty", HLOOKUP("*",AllC3_Data[[#This Row],[OB Load Type]:[Workflow]],1,FALSE))</f>
        <v>RECP</v>
      </c>
      <c r="S8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8" spans="1:21" x14ac:dyDescent="0.25">
      <c r="A888" s="567" t="s">
        <v>10748</v>
      </c>
      <c r="B888" s="568"/>
      <c r="C888" s="568"/>
      <c r="D888" s="569" t="s">
        <v>496</v>
      </c>
      <c r="E888" s="569" t="s">
        <v>1660</v>
      </c>
      <c r="F888" s="569">
        <v>3</v>
      </c>
      <c r="G888" s="568" t="s">
        <v>1179</v>
      </c>
      <c r="H888" s="568"/>
      <c r="I888" s="570" t="s">
        <v>10749</v>
      </c>
      <c r="J888" s="568" t="s">
        <v>8210</v>
      </c>
      <c r="K888" s="571" t="s">
        <v>8401</v>
      </c>
      <c r="L888" s="568" t="s">
        <v>6001</v>
      </c>
      <c r="M888" s="572" t="s">
        <v>10749</v>
      </c>
      <c r="N888" s="570" t="s">
        <v>8409</v>
      </c>
      <c r="O888" s="303" t="str">
        <f>IF(AllC3_Data[[#This Row],[Door/Yard Number]]=3,"Yard","Door")</f>
        <v>Yard</v>
      </c>
      <c r="P888" s="33">
        <f t="shared" si="26"/>
        <v>17.716666666790843</v>
      </c>
      <c r="Q888" s="3" t="str">
        <f t="shared" si="27"/>
        <v>02/10/2022 08:17 PM</v>
      </c>
      <c r="R888" s="573" t="str">
        <f>IF(AND(AllC3_Data[[#This Row],[Workflow]]="Vendor Trailer",AllC3_Data[[#This Row],[OB Load Type]]="",AllC3_Data[[#This Row],[IB Load Type]]="",AllC3_Data[[#This Row],[Reusable Load Type]]=""),"Empty", HLOOKUP("*",AllC3_Data[[#This Row],[OB Load Type]:[Workflow]],1,FALSE))</f>
        <v>RSAL</v>
      </c>
      <c r="S8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89" spans="1:21" x14ac:dyDescent="0.25">
      <c r="A889" s="567" t="s">
        <v>10750</v>
      </c>
      <c r="B889" s="568"/>
      <c r="C889" s="568"/>
      <c r="D889" s="569" t="s">
        <v>496</v>
      </c>
      <c r="E889" s="569" t="s">
        <v>1660</v>
      </c>
      <c r="F889" s="569">
        <v>4</v>
      </c>
      <c r="G889" s="568" t="s">
        <v>10751</v>
      </c>
      <c r="H889" s="568"/>
      <c r="I889" s="570" t="s">
        <v>9511</v>
      </c>
      <c r="J889" s="568" t="s">
        <v>8212</v>
      </c>
      <c r="K889" s="571" t="s">
        <v>8401</v>
      </c>
      <c r="L889" s="568" t="s">
        <v>1661</v>
      </c>
      <c r="M889" s="572"/>
      <c r="N889" s="570" t="s">
        <v>8409</v>
      </c>
      <c r="O889" s="303" t="str">
        <f>IF(AllC3_Data[[#This Row],[Door/Yard Number]]=3,"Yard","Door")</f>
        <v>Door</v>
      </c>
      <c r="P889" s="33">
        <f t="shared" si="26"/>
        <v>17.633333333360497</v>
      </c>
      <c r="Q889" s="3" t="str">
        <f t="shared" si="27"/>
        <v>02/10/2022 08:22 PM</v>
      </c>
      <c r="R889" s="573" t="str">
        <f>IF(AND(AllC3_Data[[#This Row],[Workflow]]="Vendor Trailer",AllC3_Data[[#This Row],[OB Load Type]]="",AllC3_Data[[#This Row],[IB Load Type]]="",AllC3_Data[[#This Row],[Reusable Load Type]]=""),"Empty", HLOOKUP("*",AllC3_Data[[#This Row],[OB Load Type]:[Workflow]],1,FALSE))</f>
        <v>RSAL</v>
      </c>
      <c r="S8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0" spans="1:21" x14ac:dyDescent="0.25">
      <c r="A890" s="567" t="s">
        <v>10752</v>
      </c>
      <c r="B890" s="568"/>
      <c r="C890" s="568"/>
      <c r="D890" s="569" t="s">
        <v>184</v>
      </c>
      <c r="E890" s="569" t="s">
        <v>8430</v>
      </c>
      <c r="F890" s="569">
        <v>1</v>
      </c>
      <c r="G890" s="568" t="s">
        <v>1667</v>
      </c>
      <c r="H890" s="568"/>
      <c r="I890" s="570" t="s">
        <v>10753</v>
      </c>
      <c r="J890" s="568" t="s">
        <v>8213</v>
      </c>
      <c r="K890" s="571" t="s">
        <v>8401</v>
      </c>
      <c r="L890" s="568" t="s">
        <v>10754</v>
      </c>
      <c r="M890" s="572" t="s">
        <v>10755</v>
      </c>
      <c r="N890" s="570" t="s">
        <v>8409</v>
      </c>
      <c r="O890" s="303" t="str">
        <f>IF(AllC3_Data[[#This Row],[Door/Yard Number]]=3,"Yard","Door")</f>
        <v>Door</v>
      </c>
      <c r="P890" s="33">
        <f t="shared" si="26"/>
        <v>17.150000000023283</v>
      </c>
      <c r="Q890" s="3" t="str">
        <f t="shared" si="27"/>
        <v>02/10/2022 08:51 PM</v>
      </c>
      <c r="R890" s="573" t="str">
        <f>IF(AND(AllC3_Data[[#This Row],[Workflow]]="Vendor Trailer",AllC3_Data[[#This Row],[OB Load Type]]="",AllC3_Data[[#This Row],[IB Load Type]]="",AllC3_Data[[#This Row],[Reusable Load Type]]=""),"Empty", HLOOKUP("*",AllC3_Data[[#This Row],[OB Load Type]:[Workflow]],1,FALSE))</f>
        <v>POLY</v>
      </c>
      <c r="S8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1" spans="1:21" x14ac:dyDescent="0.25">
      <c r="A891" s="567" t="s">
        <v>10756</v>
      </c>
      <c r="B891" s="568"/>
      <c r="C891" s="568"/>
      <c r="D891" s="569" t="s">
        <v>481</v>
      </c>
      <c r="E891" s="569" t="s">
        <v>8430</v>
      </c>
      <c r="F891" s="569">
        <v>3</v>
      </c>
      <c r="G891" s="568" t="s">
        <v>1179</v>
      </c>
      <c r="H891" s="568"/>
      <c r="I891" s="570" t="s">
        <v>8952</v>
      </c>
      <c r="J891" s="568" t="s">
        <v>8208</v>
      </c>
      <c r="K891" s="571" t="s">
        <v>8401</v>
      </c>
      <c r="L891" s="568" t="s">
        <v>5997</v>
      </c>
      <c r="M891" s="572" t="s">
        <v>10757</v>
      </c>
      <c r="N891" s="570" t="s">
        <v>8409</v>
      </c>
      <c r="O891" s="303" t="str">
        <f>IF(AllC3_Data[[#This Row],[Door/Yard Number]]=3,"Yard","Door")</f>
        <v>Yard</v>
      </c>
      <c r="P891" s="33">
        <f t="shared" si="26"/>
        <v>16.750000000116415</v>
      </c>
      <c r="Q891" s="3" t="str">
        <f t="shared" si="27"/>
        <v>02/10/2022 09:15 PM</v>
      </c>
      <c r="R891" s="573" t="str">
        <f>IF(AND(AllC3_Data[[#This Row],[Workflow]]="Vendor Trailer",AllC3_Data[[#This Row],[OB Load Type]]="",AllC3_Data[[#This Row],[IB Load Type]]="",AllC3_Data[[#This Row],[Reusable Load Type]]=""),"Empty", HLOOKUP("*",AllC3_Data[[#This Row],[OB Load Type]:[Workflow]],1,FALSE))</f>
        <v>RBTN</v>
      </c>
      <c r="S8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2" spans="1:21" x14ac:dyDescent="0.25">
      <c r="A892" s="567" t="s">
        <v>10758</v>
      </c>
      <c r="B892" s="568"/>
      <c r="C892" s="568"/>
      <c r="D892" s="569" t="s">
        <v>650</v>
      </c>
      <c r="E892" s="569" t="s">
        <v>8430</v>
      </c>
      <c r="F892" s="569">
        <v>3</v>
      </c>
      <c r="G892" s="568" t="s">
        <v>910</v>
      </c>
      <c r="H892" s="568"/>
      <c r="I892" s="570" t="s">
        <v>10759</v>
      </c>
      <c r="J892" s="568" t="s">
        <v>8202</v>
      </c>
      <c r="K892" s="571" t="s">
        <v>8401</v>
      </c>
      <c r="L892" s="568" t="s">
        <v>9687</v>
      </c>
      <c r="M892" s="572"/>
      <c r="N892" s="570" t="s">
        <v>8409</v>
      </c>
      <c r="O892" s="303" t="str">
        <f>IF(AllC3_Data[[#This Row],[Door/Yard Number]]=3,"Yard","Door")</f>
        <v>Yard</v>
      </c>
      <c r="P892" s="33">
        <f t="shared" si="26"/>
        <v>16.416666666744277</v>
      </c>
      <c r="Q892" s="3" t="str">
        <f t="shared" si="27"/>
        <v>02/10/2022 09:35 PM</v>
      </c>
      <c r="R892" s="573" t="str">
        <f>IF(AND(AllC3_Data[[#This Row],[Workflow]]="Vendor Trailer",AllC3_Data[[#This Row],[OB Load Type]]="",AllC3_Data[[#This Row],[IB Load Type]]="",AllC3_Data[[#This Row],[Reusable Load Type]]=""),"Empty", HLOOKUP("*",AllC3_Data[[#This Row],[OB Load Type]:[Workflow]],1,FALSE))</f>
        <v>CHEP</v>
      </c>
      <c r="S8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8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3" spans="1:21" x14ac:dyDescent="0.25">
      <c r="A893" s="567" t="s">
        <v>10760</v>
      </c>
      <c r="B893" s="568"/>
      <c r="C893" s="568"/>
      <c r="D893" s="569" t="s">
        <v>168</v>
      </c>
      <c r="E893" s="569" t="s">
        <v>8430</v>
      </c>
      <c r="F893" s="569">
        <v>1</v>
      </c>
      <c r="G893" s="568" t="s">
        <v>1179</v>
      </c>
      <c r="H893" s="568"/>
      <c r="I893" s="570" t="s">
        <v>10761</v>
      </c>
      <c r="J893" s="568" t="s">
        <v>8210</v>
      </c>
      <c r="K893" s="571" t="s">
        <v>8401</v>
      </c>
      <c r="L893" s="568" t="s">
        <v>10762</v>
      </c>
      <c r="M893" s="572" t="s">
        <v>10763</v>
      </c>
      <c r="N893" s="570" t="s">
        <v>8409</v>
      </c>
      <c r="O893" s="303" t="str">
        <f>IF(AllC3_Data[[#This Row],[Door/Yard Number]]=3,"Yard","Door")</f>
        <v>Door</v>
      </c>
      <c r="P893" s="33">
        <f t="shared" si="26"/>
        <v>16.183333333348855</v>
      </c>
      <c r="Q893" s="3" t="str">
        <f t="shared" si="27"/>
        <v>02/10/2022 09:49 PM</v>
      </c>
      <c r="R893" s="573" t="str">
        <f>IF(AND(AllC3_Data[[#This Row],[Workflow]]="Vendor Trailer",AllC3_Data[[#This Row],[OB Load Type]]="",AllC3_Data[[#This Row],[IB Load Type]]="",AllC3_Data[[#This Row],[Reusable Load Type]]=""),"Empty", HLOOKUP("*",AllC3_Data[[#This Row],[OB Load Type]:[Workflow]],1,FALSE))</f>
        <v>OGAR</v>
      </c>
      <c r="S8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4" spans="1:21" x14ac:dyDescent="0.25">
      <c r="A894" s="567" t="s">
        <v>10764</v>
      </c>
      <c r="B894" s="568"/>
      <c r="C894" s="568"/>
      <c r="D894" s="569" t="s">
        <v>496</v>
      </c>
      <c r="E894" s="569" t="s">
        <v>1660</v>
      </c>
      <c r="F894" s="569">
        <v>3</v>
      </c>
      <c r="G894" s="568" t="s">
        <v>1179</v>
      </c>
      <c r="H894" s="568"/>
      <c r="I894" s="570" t="s">
        <v>10765</v>
      </c>
      <c r="J894" s="568" t="s">
        <v>8206</v>
      </c>
      <c r="K894" s="571" t="s">
        <v>8401</v>
      </c>
      <c r="L894" s="568" t="s">
        <v>6001</v>
      </c>
      <c r="M894" s="572" t="s">
        <v>10766</v>
      </c>
      <c r="N894" s="570" t="s">
        <v>8409</v>
      </c>
      <c r="O894" s="303" t="str">
        <f>IF(AllC3_Data[[#This Row],[Door/Yard Number]]=3,"Yard","Door")</f>
        <v>Yard</v>
      </c>
      <c r="P894" s="33">
        <f t="shared" si="26"/>
        <v>16.050000000104774</v>
      </c>
      <c r="Q894" s="3" t="str">
        <f t="shared" si="27"/>
        <v>02/10/2022 09:57 PM</v>
      </c>
      <c r="R894" s="573" t="str">
        <f>IF(AND(AllC3_Data[[#This Row],[Workflow]]="Vendor Trailer",AllC3_Data[[#This Row],[OB Load Type]]="",AllC3_Data[[#This Row],[IB Load Type]]="",AllC3_Data[[#This Row],[Reusable Load Type]]=""),"Empty", HLOOKUP("*",AllC3_Data[[#This Row],[OB Load Type]:[Workflow]],1,FALSE))</f>
        <v>RSAL</v>
      </c>
      <c r="S8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8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5" spans="1:21" x14ac:dyDescent="0.25">
      <c r="A895" s="567" t="s">
        <v>10767</v>
      </c>
      <c r="B895" s="568"/>
      <c r="C895" s="568"/>
      <c r="D895" s="569" t="s">
        <v>857</v>
      </c>
      <c r="E895" s="569" t="s">
        <v>882</v>
      </c>
      <c r="F895" s="569">
        <v>3</v>
      </c>
      <c r="G895" s="568" t="s">
        <v>1179</v>
      </c>
      <c r="H895" s="568"/>
      <c r="I895" s="570" t="s">
        <v>9524</v>
      </c>
      <c r="J895" s="568" t="s">
        <v>8210</v>
      </c>
      <c r="K895" s="571" t="s">
        <v>8401</v>
      </c>
      <c r="L895" s="568" t="s">
        <v>9754</v>
      </c>
      <c r="M895" s="572" t="s">
        <v>9524</v>
      </c>
      <c r="N895" s="570" t="s">
        <v>8409</v>
      </c>
      <c r="O895" s="303" t="str">
        <f>IF(AllC3_Data[[#This Row],[Door/Yard Number]]=3,"Yard","Door")</f>
        <v>Yard</v>
      </c>
      <c r="P895" s="33">
        <f t="shared" si="26"/>
        <v>15.550000000046566</v>
      </c>
      <c r="Q895" s="3" t="str">
        <f t="shared" si="27"/>
        <v>02/10/2022 10:27 PM</v>
      </c>
      <c r="R895" s="573" t="str">
        <f>IF(AND(AllC3_Data[[#This Row],[Workflow]]="Vendor Trailer",AllC3_Data[[#This Row],[OB Load Type]]="",AllC3_Data[[#This Row],[IB Load Type]]="",AllC3_Data[[#This Row],[Reusable Load Type]]=""),"Empty", HLOOKUP("*",AllC3_Data[[#This Row],[OB Load Type]:[Workflow]],1,FALSE))</f>
        <v>T217</v>
      </c>
      <c r="S8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8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896" spans="1:21" x14ac:dyDescent="0.25">
      <c r="A896" s="567" t="s">
        <v>10768</v>
      </c>
      <c r="B896" s="568"/>
      <c r="C896" s="568" t="s">
        <v>8404</v>
      </c>
      <c r="D896" s="569"/>
      <c r="E896" s="569" t="s">
        <v>897</v>
      </c>
      <c r="F896" s="569">
        <v>1</v>
      </c>
      <c r="G896" s="568" t="s">
        <v>10769</v>
      </c>
      <c r="H896" s="568" t="s">
        <v>10770</v>
      </c>
      <c r="I896" s="570" t="s">
        <v>8944</v>
      </c>
      <c r="J896" s="568" t="s">
        <v>8202</v>
      </c>
      <c r="K896" s="571" t="s">
        <v>8401</v>
      </c>
      <c r="L896" s="568" t="s">
        <v>10771</v>
      </c>
      <c r="M896" s="572" t="s">
        <v>10772</v>
      </c>
      <c r="N896" s="570" t="s">
        <v>8409</v>
      </c>
      <c r="O896" s="303" t="str">
        <f>IF(AllC3_Data[[#This Row],[Door/Yard Number]]=3,"Yard","Door")</f>
        <v>Door</v>
      </c>
      <c r="P896" s="33">
        <f t="shared" si="26"/>
        <v>2.6500000000814907</v>
      </c>
      <c r="Q896" s="3" t="str">
        <f t="shared" si="27"/>
        <v>02/11/2022 11:21 AM</v>
      </c>
      <c r="R896" s="573" t="str">
        <f>IF(AND(AllC3_Data[[#This Row],[Workflow]]="Vendor Trailer",AllC3_Data[[#This Row],[OB Load Type]]="",AllC3_Data[[#This Row],[IB Load Type]]="",AllC3_Data[[#This Row],[Reusable Load Type]]=""),"Empty", HLOOKUP("*",AllC3_Data[[#This Row],[OB Load Type]:[Workflow]],1,FALSE))</f>
        <v>A Live Delivery</v>
      </c>
      <c r="S8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8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8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7" spans="1:21" x14ac:dyDescent="0.25">
      <c r="A897" s="567" t="s">
        <v>10773</v>
      </c>
      <c r="B897" s="568"/>
      <c r="C897" s="568"/>
      <c r="D897" s="569" t="s">
        <v>239</v>
      </c>
      <c r="E897" s="569" t="s">
        <v>8430</v>
      </c>
      <c r="F897" s="569">
        <v>3</v>
      </c>
      <c r="G897" s="568" t="s">
        <v>1179</v>
      </c>
      <c r="H897" s="568"/>
      <c r="I897" s="570" t="s">
        <v>10774</v>
      </c>
      <c r="J897" s="568" t="s">
        <v>8216</v>
      </c>
      <c r="K897" s="571" t="s">
        <v>8401</v>
      </c>
      <c r="L897" s="568" t="s">
        <v>9766</v>
      </c>
      <c r="M897" s="572"/>
      <c r="N897" s="570" t="s">
        <v>8409</v>
      </c>
      <c r="O897" s="303" t="str">
        <f>IF(AllC3_Data[[#This Row],[Door/Yard Number]]=3,"Yard","Door")</f>
        <v>Yard</v>
      </c>
      <c r="P897" s="33">
        <f t="shared" si="26"/>
        <v>14.133333333476912</v>
      </c>
      <c r="Q897" s="3" t="str">
        <f t="shared" si="27"/>
        <v>02/10/2022 11:52 PM</v>
      </c>
      <c r="R897" s="573" t="str">
        <f>IF(AND(AllC3_Data[[#This Row],[Workflow]]="Vendor Trailer",AllC3_Data[[#This Row],[OB Load Type]]="",AllC3_Data[[#This Row],[IB Load Type]]="",AllC3_Data[[#This Row],[Reusable Load Type]]=""),"Empty", HLOOKUP("*",AllC3_Data[[#This Row],[OB Load Type]:[Workflow]],1,FALSE))</f>
        <v>RRPC</v>
      </c>
      <c r="S8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8" spans="1:21" x14ac:dyDescent="0.25">
      <c r="A898" s="567" t="s">
        <v>10775</v>
      </c>
      <c r="B898" s="568"/>
      <c r="C898" s="568"/>
      <c r="D898" s="569" t="s">
        <v>233</v>
      </c>
      <c r="E898" s="569" t="s">
        <v>8430</v>
      </c>
      <c r="F898" s="569">
        <v>1</v>
      </c>
      <c r="G898" s="568" t="s">
        <v>1568</v>
      </c>
      <c r="H898" s="568"/>
      <c r="I898" s="570" t="s">
        <v>10776</v>
      </c>
      <c r="J898" s="568" t="s">
        <v>8212</v>
      </c>
      <c r="K898" s="571" t="s">
        <v>8401</v>
      </c>
      <c r="L898" s="568" t="s">
        <v>10535</v>
      </c>
      <c r="M898" s="572" t="s">
        <v>10777</v>
      </c>
      <c r="N898" s="570" t="s">
        <v>8409</v>
      </c>
      <c r="O898" s="303" t="str">
        <f>IF(AllC3_Data[[#This Row],[Door/Yard Number]]=3,"Yard","Door")</f>
        <v>Door</v>
      </c>
      <c r="P898" s="33">
        <f t="shared" si="26"/>
        <v>14.033333333325572</v>
      </c>
      <c r="Q898" s="3" t="str">
        <f t="shared" si="27"/>
        <v>02/10/2022 11:58 PM</v>
      </c>
      <c r="R898" s="573" t="str">
        <f>IF(AND(AllC3_Data[[#This Row],[Workflow]]="Vendor Trailer",AllC3_Data[[#This Row],[OB Load Type]]="",AllC3_Data[[#This Row],[IB Load Type]]="",AllC3_Data[[#This Row],[Reusable Load Type]]=""),"Empty", HLOOKUP("*",AllC3_Data[[#This Row],[OB Load Type]:[Workflow]],1,FALSE))</f>
        <v>RMTW</v>
      </c>
      <c r="S8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8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899" spans="1:21" x14ac:dyDescent="0.25">
      <c r="A899" s="567" t="s">
        <v>10778</v>
      </c>
      <c r="B899" s="568"/>
      <c r="C899" s="568"/>
      <c r="D899" s="569" t="s">
        <v>182</v>
      </c>
      <c r="E899" s="569" t="s">
        <v>8430</v>
      </c>
      <c r="F899" s="569">
        <v>3</v>
      </c>
      <c r="G899" s="568" t="s">
        <v>1179</v>
      </c>
      <c r="H899" s="568"/>
      <c r="I899" s="570" t="s">
        <v>10779</v>
      </c>
      <c r="J899" s="568" t="s">
        <v>8210</v>
      </c>
      <c r="K899" s="571" t="s">
        <v>8401</v>
      </c>
      <c r="L899" s="568" t="s">
        <v>2977</v>
      </c>
      <c r="M899" s="572" t="s">
        <v>8906</v>
      </c>
      <c r="N899" s="570" t="s">
        <v>8409</v>
      </c>
      <c r="O899" s="303" t="str">
        <f>IF(AllC3_Data[[#This Row],[Door/Yard Number]]=3,"Yard","Door")</f>
        <v>Yard</v>
      </c>
      <c r="P899" s="33">
        <f t="shared" si="26"/>
        <v>12.816666666709352</v>
      </c>
      <c r="Q899" s="3" t="str">
        <f t="shared" si="27"/>
        <v>02/11/2022 01:11 AM</v>
      </c>
      <c r="R899" s="573" t="str">
        <f>IF(AND(AllC3_Data[[#This Row],[Workflow]]="Vendor Trailer",AllC3_Data[[#This Row],[OB Load Type]]="",AllC3_Data[[#This Row],[IB Load Type]]="",AllC3_Data[[#This Row],[Reusable Load Type]]=""),"Empty", HLOOKUP("*",AllC3_Data[[#This Row],[OB Load Type]:[Workflow]],1,FALSE))</f>
        <v>PMIX</v>
      </c>
      <c r="S8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8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8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0" spans="1:21" x14ac:dyDescent="0.25">
      <c r="A900" s="567" t="s">
        <v>10780</v>
      </c>
      <c r="B900" s="568"/>
      <c r="C900" s="568"/>
      <c r="D900" s="569"/>
      <c r="E900" s="569" t="s">
        <v>1657</v>
      </c>
      <c r="F900" s="569">
        <v>4</v>
      </c>
      <c r="G900" s="568" t="s">
        <v>1568</v>
      </c>
      <c r="H900" s="568"/>
      <c r="I900" s="570" t="s">
        <v>10781</v>
      </c>
      <c r="J900" s="568" t="s">
        <v>8209</v>
      </c>
      <c r="K900" s="571" t="s">
        <v>8401</v>
      </c>
      <c r="L900" s="568" t="s">
        <v>1661</v>
      </c>
      <c r="M900" s="572" t="s">
        <v>10782</v>
      </c>
      <c r="N900" s="570" t="s">
        <v>8409</v>
      </c>
      <c r="O900" s="303" t="str">
        <f>IF(AllC3_Data[[#This Row],[Door/Yard Number]]=3,"Yard","Door")</f>
        <v>Door</v>
      </c>
      <c r="P900" s="33">
        <f t="shared" si="26"/>
        <v>12.666666666744277</v>
      </c>
      <c r="Q900" s="3" t="str">
        <f t="shared" si="27"/>
        <v>02/11/2022 01:20 AM</v>
      </c>
      <c r="R900" s="573" t="str">
        <f>IF(AND(AllC3_Data[[#This Row],[Workflow]]="Vendor Trailer",AllC3_Data[[#This Row],[OB Load Type]]="",AllC3_Data[[#This Row],[IB Load Type]]="",AllC3_Data[[#This Row],[Reusable Load Type]]=""),"Empty", HLOOKUP("*",AllC3_Data[[#This Row],[OB Load Type]:[Workflow]],1,FALSE))</f>
        <v>Empty</v>
      </c>
      <c r="S9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1" spans="1:21" x14ac:dyDescent="0.25">
      <c r="A901" s="567" t="s">
        <v>10783</v>
      </c>
      <c r="B901" s="568"/>
      <c r="C901" s="568"/>
      <c r="D901" s="569" t="s">
        <v>479</v>
      </c>
      <c r="E901" s="569" t="s">
        <v>8430</v>
      </c>
      <c r="F901" s="569">
        <v>3</v>
      </c>
      <c r="G901" s="568" t="s">
        <v>1179</v>
      </c>
      <c r="H901" s="568"/>
      <c r="I901" s="570" t="s">
        <v>8956</v>
      </c>
      <c r="J901" s="568" t="s">
        <v>647</v>
      </c>
      <c r="K901" s="571" t="s">
        <v>8401</v>
      </c>
      <c r="L901" s="568" t="s">
        <v>2977</v>
      </c>
      <c r="M901" s="572" t="s">
        <v>10784</v>
      </c>
      <c r="N901" s="570" t="s">
        <v>8409</v>
      </c>
      <c r="O901" s="303" t="str">
        <f>IF(AllC3_Data[[#This Row],[Door/Yard Number]]=3,"Yard","Door")</f>
        <v>Yard</v>
      </c>
      <c r="P901" s="33">
        <f t="shared" si="26"/>
        <v>12.616666666755918</v>
      </c>
      <c r="Q901" s="3" t="str">
        <f t="shared" si="27"/>
        <v>02/11/2022 01:23 AM</v>
      </c>
      <c r="R901" s="573" t="str">
        <f>IF(AND(AllC3_Data[[#This Row],[Workflow]]="Vendor Trailer",AllC3_Data[[#This Row],[OB Load Type]]="",AllC3_Data[[#This Row],[IB Load Type]]="",AllC3_Data[[#This Row],[Reusable Load Type]]=""),"Empty", HLOOKUP("*",AllC3_Data[[#This Row],[OB Load Type]:[Workflow]],1,FALSE))</f>
        <v>PPLS</v>
      </c>
      <c r="S9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2" spans="1:21" x14ac:dyDescent="0.25">
      <c r="A902" s="567" t="s">
        <v>10785</v>
      </c>
      <c r="B902" s="568"/>
      <c r="C902" s="568"/>
      <c r="D902" s="569"/>
      <c r="E902" s="569" t="s">
        <v>1657</v>
      </c>
      <c r="F902" s="569">
        <v>1</v>
      </c>
      <c r="G902" s="568" t="s">
        <v>1179</v>
      </c>
      <c r="H902" s="568"/>
      <c r="I902" s="570" t="s">
        <v>10786</v>
      </c>
      <c r="J902" s="568" t="s">
        <v>8204</v>
      </c>
      <c r="K902" s="571" t="s">
        <v>8401</v>
      </c>
      <c r="L902" s="568" t="s">
        <v>10787</v>
      </c>
      <c r="M902" s="572" t="s">
        <v>10788</v>
      </c>
      <c r="N902" s="570" t="s">
        <v>8409</v>
      </c>
      <c r="O902" s="303" t="str">
        <f>IF(AllC3_Data[[#This Row],[Door/Yard Number]]=3,"Yard","Door")</f>
        <v>Door</v>
      </c>
      <c r="P902" s="33">
        <f t="shared" si="26"/>
        <v>12.383333333360497</v>
      </c>
      <c r="Q902" s="3" t="str">
        <f t="shared" si="27"/>
        <v>02/11/2022 01:37 AM</v>
      </c>
      <c r="R902" s="573" t="str">
        <f>IF(AND(AllC3_Data[[#This Row],[Workflow]]="Vendor Trailer",AllC3_Data[[#This Row],[OB Load Type]]="",AllC3_Data[[#This Row],[IB Load Type]]="",AllC3_Data[[#This Row],[Reusable Load Type]]=""),"Empty", HLOOKUP("*",AllC3_Data[[#This Row],[OB Load Type]:[Workflow]],1,FALSE))</f>
        <v>Empty</v>
      </c>
      <c r="S9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3" spans="1:21" x14ac:dyDescent="0.25">
      <c r="A903" s="567" t="s">
        <v>10789</v>
      </c>
      <c r="B903" s="568"/>
      <c r="C903" s="568"/>
      <c r="D903" s="569"/>
      <c r="E903" s="569" t="s">
        <v>1657</v>
      </c>
      <c r="F903" s="569">
        <v>1</v>
      </c>
      <c r="G903" s="568" t="s">
        <v>1179</v>
      </c>
      <c r="H903" s="568"/>
      <c r="I903" s="570" t="s">
        <v>10790</v>
      </c>
      <c r="J903" s="568" t="s">
        <v>8208</v>
      </c>
      <c r="K903" s="571" t="s">
        <v>8401</v>
      </c>
      <c r="L903" s="568" t="s">
        <v>10791</v>
      </c>
      <c r="M903" s="572" t="s">
        <v>10792</v>
      </c>
      <c r="N903" s="570" t="s">
        <v>8409</v>
      </c>
      <c r="O903" s="303" t="str">
        <f>IF(AllC3_Data[[#This Row],[Door/Yard Number]]=3,"Yard","Door")</f>
        <v>Door</v>
      </c>
      <c r="P903" s="33">
        <f t="shared" si="26"/>
        <v>12.28333333338378</v>
      </c>
      <c r="Q903" s="3" t="str">
        <f t="shared" si="27"/>
        <v>02/11/2022 01:43 AM</v>
      </c>
      <c r="R903" s="573" t="str">
        <f>IF(AND(AllC3_Data[[#This Row],[Workflow]]="Vendor Trailer",AllC3_Data[[#This Row],[OB Load Type]]="",AllC3_Data[[#This Row],[IB Load Type]]="",AllC3_Data[[#This Row],[Reusable Load Type]]=""),"Empty", HLOOKUP("*",AllC3_Data[[#This Row],[OB Load Type]:[Workflow]],1,FALSE))</f>
        <v>Empty</v>
      </c>
      <c r="S9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4" spans="1:21" x14ac:dyDescent="0.25">
      <c r="A904" s="567" t="s">
        <v>10793</v>
      </c>
      <c r="B904" s="568"/>
      <c r="C904" s="568" t="s">
        <v>19</v>
      </c>
      <c r="D904" s="569"/>
      <c r="E904" s="569" t="s">
        <v>897</v>
      </c>
      <c r="F904" s="569">
        <v>3</v>
      </c>
      <c r="G904" s="568" t="s">
        <v>1667</v>
      </c>
      <c r="H904" s="568" t="s">
        <v>10794</v>
      </c>
      <c r="I904" s="570" t="s">
        <v>8958</v>
      </c>
      <c r="J904" s="568" t="s">
        <v>8213</v>
      </c>
      <c r="K904" s="571" t="s">
        <v>8589</v>
      </c>
      <c r="L904" s="568" t="s">
        <v>2977</v>
      </c>
      <c r="M904" s="572" t="s">
        <v>8958</v>
      </c>
      <c r="N904" s="570" t="s">
        <v>8409</v>
      </c>
      <c r="O904" s="303" t="str">
        <f>IF(AllC3_Data[[#This Row],[Door/Yard Number]]=3,"Yard","Door")</f>
        <v>Yard</v>
      </c>
      <c r="P904" s="33">
        <f t="shared" si="26"/>
        <v>12.116666666697711</v>
      </c>
      <c r="Q904" s="3" t="str">
        <f t="shared" si="27"/>
        <v>02/11/2022 01:53 AM</v>
      </c>
      <c r="R904" s="573" t="str">
        <f>IF(AND(AllC3_Data[[#This Row],[Workflow]]="Vendor Trailer",AllC3_Data[[#This Row],[OB Load Type]]="",AllC3_Data[[#This Row],[IB Load Type]]="",AllC3_Data[[#This Row],[Reusable Load Type]]=""),"Empty", HLOOKUP("*",AllC3_Data[[#This Row],[OB Load Type]:[Workflow]],1,FALSE))</f>
        <v>B203</v>
      </c>
      <c r="S9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9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5" spans="1:21" x14ac:dyDescent="0.25">
      <c r="A905" s="567" t="s">
        <v>10795</v>
      </c>
      <c r="B905" s="568"/>
      <c r="C905" s="568"/>
      <c r="D905" s="569" t="s">
        <v>239</v>
      </c>
      <c r="E905" s="569" t="s">
        <v>8430</v>
      </c>
      <c r="F905" s="569">
        <v>3</v>
      </c>
      <c r="G905" s="568" t="s">
        <v>1179</v>
      </c>
      <c r="H905" s="568"/>
      <c r="I905" s="570" t="s">
        <v>10796</v>
      </c>
      <c r="J905" s="568" t="s">
        <v>8220</v>
      </c>
      <c r="K905" s="571" t="s">
        <v>8401</v>
      </c>
      <c r="L905" s="568" t="s">
        <v>6001</v>
      </c>
      <c r="M905" s="572" t="s">
        <v>10796</v>
      </c>
      <c r="N905" s="570" t="s">
        <v>8409</v>
      </c>
      <c r="O905" s="303" t="str">
        <f>IF(AllC3_Data[[#This Row],[Door/Yard Number]]=3,"Yard","Door")</f>
        <v>Yard</v>
      </c>
      <c r="P905" s="33">
        <f t="shared" ref="P905:P968" si="28">($A$1-Q905)*24</f>
        <v>11.600000000093132</v>
      </c>
      <c r="Q905" s="3" t="str">
        <f t="shared" ref="Q905:Q968" si="29">IF(I905&gt;M905,I905,IF(I905&lt;M905,M905,IF(I905=M905,I905)))</f>
        <v>02/11/2022 02:24 AM</v>
      </c>
      <c r="R905" s="573" t="str">
        <f>IF(AND(AllC3_Data[[#This Row],[Workflow]]="Vendor Trailer",AllC3_Data[[#This Row],[OB Load Type]]="",AllC3_Data[[#This Row],[IB Load Type]]="",AllC3_Data[[#This Row],[Reusable Load Type]]=""),"Empty", HLOOKUP("*",AllC3_Data[[#This Row],[OB Load Type]:[Workflow]],1,FALSE))</f>
        <v>RRPC</v>
      </c>
      <c r="S9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6" spans="1:21" x14ac:dyDescent="0.25">
      <c r="A906" s="567" t="s">
        <v>10797</v>
      </c>
      <c r="B906" s="568"/>
      <c r="C906" s="568"/>
      <c r="D906" s="569" t="s">
        <v>496</v>
      </c>
      <c r="E906" s="569" t="s">
        <v>1660</v>
      </c>
      <c r="F906" s="569">
        <v>3</v>
      </c>
      <c r="G906" s="568" t="s">
        <v>1179</v>
      </c>
      <c r="H906" s="568"/>
      <c r="I906" s="570" t="s">
        <v>8978</v>
      </c>
      <c r="J906" s="568" t="s">
        <v>8205</v>
      </c>
      <c r="K906" s="571" t="s">
        <v>8401</v>
      </c>
      <c r="L906" s="568" t="s">
        <v>9754</v>
      </c>
      <c r="M906" s="572" t="s">
        <v>8978</v>
      </c>
      <c r="N906" s="570" t="s">
        <v>8409</v>
      </c>
      <c r="O906" s="303" t="str">
        <f>IF(AllC3_Data[[#This Row],[Door/Yard Number]]=3,"Yard","Door")</f>
        <v>Yard</v>
      </c>
      <c r="P906" s="33">
        <f t="shared" si="28"/>
        <v>11.550000000104774</v>
      </c>
      <c r="Q906" s="3" t="str">
        <f t="shared" si="29"/>
        <v>02/11/2022 02:27 AM</v>
      </c>
      <c r="R906" s="573" t="str">
        <f>IF(AND(AllC3_Data[[#This Row],[Workflow]]="Vendor Trailer",AllC3_Data[[#This Row],[OB Load Type]]="",AllC3_Data[[#This Row],[IB Load Type]]="",AllC3_Data[[#This Row],[Reusable Load Type]]=""),"Empty", HLOOKUP("*",AllC3_Data[[#This Row],[OB Load Type]:[Workflow]],1,FALSE))</f>
        <v>RSAL</v>
      </c>
      <c r="S9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7" spans="1:21" x14ac:dyDescent="0.25">
      <c r="A907" s="567" t="s">
        <v>10798</v>
      </c>
      <c r="B907" s="568"/>
      <c r="C907" s="568"/>
      <c r="D907" s="569" t="s">
        <v>312</v>
      </c>
      <c r="E907" s="569" t="s">
        <v>882</v>
      </c>
      <c r="F907" s="569">
        <v>1</v>
      </c>
      <c r="G907" s="568" t="s">
        <v>1179</v>
      </c>
      <c r="H907" s="568"/>
      <c r="I907" s="570" t="s">
        <v>10799</v>
      </c>
      <c r="J907" s="568" t="s">
        <v>8208</v>
      </c>
      <c r="K907" s="571" t="s">
        <v>8401</v>
      </c>
      <c r="L907" s="568" t="s">
        <v>10667</v>
      </c>
      <c r="M907" s="572" t="s">
        <v>10800</v>
      </c>
      <c r="N907" s="570" t="s">
        <v>8409</v>
      </c>
      <c r="O907" s="303" t="str">
        <f>IF(AllC3_Data[[#This Row],[Door/Yard Number]]=3,"Yard","Door")</f>
        <v>Door</v>
      </c>
      <c r="P907" s="33">
        <f t="shared" si="28"/>
        <v>11.516666666662786</v>
      </c>
      <c r="Q907" s="3" t="str">
        <f t="shared" si="29"/>
        <v>02/11/2022 02:29 AM</v>
      </c>
      <c r="R907" s="573" t="str">
        <f>IF(AND(AllC3_Data[[#This Row],[Workflow]]="Vendor Trailer",AllC3_Data[[#This Row],[OB Load Type]]="",AllC3_Data[[#This Row],[IB Load Type]]="",AllC3_Data[[#This Row],[Reusable Load Type]]=""),"Empty", HLOOKUP("*",AllC3_Data[[#This Row],[OB Load Type]:[Workflow]],1,FALSE))</f>
        <v>TICP</v>
      </c>
      <c r="S9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Ice Cream</v>
      </c>
      <c r="T9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8" spans="1:21" x14ac:dyDescent="0.25">
      <c r="A908" s="567" t="s">
        <v>10801</v>
      </c>
      <c r="B908" s="568"/>
      <c r="C908" s="568"/>
      <c r="D908" s="569" t="s">
        <v>496</v>
      </c>
      <c r="E908" s="569" t="s">
        <v>1660</v>
      </c>
      <c r="F908" s="569">
        <v>3</v>
      </c>
      <c r="G908" s="568" t="s">
        <v>1179</v>
      </c>
      <c r="H908" s="568"/>
      <c r="I908" s="570" t="s">
        <v>10802</v>
      </c>
      <c r="J908" s="568" t="s">
        <v>8204</v>
      </c>
      <c r="K908" s="571" t="s">
        <v>8589</v>
      </c>
      <c r="L908" s="568" t="s">
        <v>9675</v>
      </c>
      <c r="M908" s="572" t="s">
        <v>10802</v>
      </c>
      <c r="N908" s="570" t="s">
        <v>8409</v>
      </c>
      <c r="O908" s="303" t="str">
        <f>IF(AllC3_Data[[#This Row],[Door/Yard Number]]=3,"Yard","Door")</f>
        <v>Yard</v>
      </c>
      <c r="P908" s="33">
        <f t="shared" si="28"/>
        <v>11.233333333453629</v>
      </c>
      <c r="Q908" s="3" t="str">
        <f t="shared" si="29"/>
        <v>02/11/2022 02:46 AM</v>
      </c>
      <c r="R908" s="573" t="str">
        <f>IF(AND(AllC3_Data[[#This Row],[Workflow]]="Vendor Trailer",AllC3_Data[[#This Row],[OB Load Type]]="",AllC3_Data[[#This Row],[IB Load Type]]="",AllC3_Data[[#This Row],[Reusable Load Type]]=""),"Empty", HLOOKUP("*",AllC3_Data[[#This Row],[OB Load Type]:[Workflow]],1,FALSE))</f>
        <v>RSAL</v>
      </c>
      <c r="S9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09" spans="1:21" x14ac:dyDescent="0.25">
      <c r="A909" s="567" t="s">
        <v>10803</v>
      </c>
      <c r="B909" s="568"/>
      <c r="C909" s="568"/>
      <c r="D909" s="569" t="s">
        <v>496</v>
      </c>
      <c r="E909" s="569" t="s">
        <v>1660</v>
      </c>
      <c r="F909" s="569">
        <v>3</v>
      </c>
      <c r="G909" s="568" t="s">
        <v>1179</v>
      </c>
      <c r="H909" s="568"/>
      <c r="I909" s="570" t="s">
        <v>10804</v>
      </c>
      <c r="J909" s="568" t="s">
        <v>8208</v>
      </c>
      <c r="K909" s="571" t="s">
        <v>8401</v>
      </c>
      <c r="L909" s="568" t="s">
        <v>9805</v>
      </c>
      <c r="M909" s="572" t="s">
        <v>10804</v>
      </c>
      <c r="N909" s="570" t="s">
        <v>8409</v>
      </c>
      <c r="O909" s="303" t="str">
        <f>IF(AllC3_Data[[#This Row],[Door/Yard Number]]=3,"Yard","Door")</f>
        <v>Yard</v>
      </c>
      <c r="P909" s="33">
        <f t="shared" si="28"/>
        <v>10.933333333348855</v>
      </c>
      <c r="Q909" s="3" t="str">
        <f t="shared" si="29"/>
        <v>02/11/2022 03:04 AM</v>
      </c>
      <c r="R909" s="573" t="str">
        <f>IF(AND(AllC3_Data[[#This Row],[Workflow]]="Vendor Trailer",AllC3_Data[[#This Row],[OB Load Type]]="",AllC3_Data[[#This Row],[IB Load Type]]="",AllC3_Data[[#This Row],[Reusable Load Type]]=""),"Empty", HLOOKUP("*",AllC3_Data[[#This Row],[OB Load Type]:[Workflow]],1,FALSE))</f>
        <v>RSAL</v>
      </c>
      <c r="S9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0" spans="1:21" x14ac:dyDescent="0.25">
      <c r="A910" s="567" t="s">
        <v>10805</v>
      </c>
      <c r="B910" s="568"/>
      <c r="C910" s="568"/>
      <c r="D910" s="569" t="s">
        <v>266</v>
      </c>
      <c r="E910" s="569" t="s">
        <v>882</v>
      </c>
      <c r="F910" s="569">
        <v>3</v>
      </c>
      <c r="G910" s="568" t="s">
        <v>1179</v>
      </c>
      <c r="H910" s="568"/>
      <c r="I910" s="570" t="s">
        <v>10806</v>
      </c>
      <c r="J910" s="568" t="s">
        <v>8216</v>
      </c>
      <c r="K910" s="571" t="s">
        <v>8401</v>
      </c>
      <c r="L910" s="568" t="s">
        <v>10419</v>
      </c>
      <c r="M910" s="572" t="s">
        <v>10807</v>
      </c>
      <c r="N910" s="570" t="s">
        <v>8409</v>
      </c>
      <c r="O910" s="303" t="str">
        <f>IF(AllC3_Data[[#This Row],[Door/Yard Number]]=3,"Yard","Door")</f>
        <v>Yard</v>
      </c>
      <c r="P910" s="33">
        <f t="shared" si="28"/>
        <v>10.78333333338378</v>
      </c>
      <c r="Q910" s="3" t="str">
        <f t="shared" si="29"/>
        <v>02/11/2022 03:13 AM</v>
      </c>
      <c r="R910" s="573" t="str">
        <f>IF(AND(AllC3_Data[[#This Row],[Workflow]]="Vendor Trailer",AllC3_Data[[#This Row],[OB Load Type]]="",AllC3_Data[[#This Row],[IB Load Type]]="",AllC3_Data[[#This Row],[Reusable Load Type]]=""),"Empty", HLOOKUP("*",AllC3_Data[[#This Row],[OB Load Type]:[Workflow]],1,FALSE))</f>
        <v>T203</v>
      </c>
      <c r="S9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9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1" spans="1:21" x14ac:dyDescent="0.25">
      <c r="A911" s="567" t="s">
        <v>10808</v>
      </c>
      <c r="B911" s="568"/>
      <c r="C911" s="568" t="s">
        <v>19</v>
      </c>
      <c r="D911" s="569"/>
      <c r="E911" s="569" t="s">
        <v>897</v>
      </c>
      <c r="F911" s="569">
        <v>3</v>
      </c>
      <c r="G911" s="568" t="s">
        <v>1667</v>
      </c>
      <c r="H911" s="568" t="s">
        <v>10809</v>
      </c>
      <c r="I911" s="570" t="s">
        <v>10810</v>
      </c>
      <c r="J911" s="568" t="s">
        <v>8213</v>
      </c>
      <c r="K911" s="571" t="s">
        <v>8401</v>
      </c>
      <c r="L911" s="568" t="s">
        <v>2977</v>
      </c>
      <c r="M911" s="572" t="s">
        <v>10810</v>
      </c>
      <c r="N911" s="570" t="s">
        <v>8409</v>
      </c>
      <c r="O911" s="303" t="str">
        <f>IF(AllC3_Data[[#This Row],[Door/Yard Number]]=3,"Yard","Door")</f>
        <v>Yard</v>
      </c>
      <c r="P911" s="33">
        <f t="shared" si="28"/>
        <v>10.466666666732635</v>
      </c>
      <c r="Q911" s="3" t="str">
        <f t="shared" si="29"/>
        <v>02/11/2022 03:32 AM</v>
      </c>
      <c r="R911" s="573" t="str">
        <f>IF(AND(AllC3_Data[[#This Row],[Workflow]]="Vendor Trailer",AllC3_Data[[#This Row],[OB Load Type]]="",AllC3_Data[[#This Row],[IB Load Type]]="",AllC3_Data[[#This Row],[Reusable Load Type]]=""),"Empty", HLOOKUP("*",AllC3_Data[[#This Row],[OB Load Type]:[Workflow]],1,FALSE))</f>
        <v>B203</v>
      </c>
      <c r="S9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9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2" spans="1:21" x14ac:dyDescent="0.25">
      <c r="A912" s="567" t="s">
        <v>10811</v>
      </c>
      <c r="B912" s="568"/>
      <c r="C912" s="568"/>
      <c r="D912" s="569" t="s">
        <v>496</v>
      </c>
      <c r="E912" s="569" t="s">
        <v>1660</v>
      </c>
      <c r="F912" s="569">
        <v>3</v>
      </c>
      <c r="G912" s="568" t="s">
        <v>1179</v>
      </c>
      <c r="H912" s="568"/>
      <c r="I912" s="570" t="s">
        <v>10812</v>
      </c>
      <c r="J912" s="568" t="s">
        <v>8208</v>
      </c>
      <c r="K912" s="571" t="s">
        <v>8401</v>
      </c>
      <c r="L912" s="568" t="s">
        <v>2977</v>
      </c>
      <c r="M912" s="572" t="s">
        <v>10812</v>
      </c>
      <c r="N912" s="570" t="s">
        <v>8409</v>
      </c>
      <c r="O912" s="303" t="str">
        <f>IF(AllC3_Data[[#This Row],[Door/Yard Number]]=3,"Yard","Door")</f>
        <v>Yard</v>
      </c>
      <c r="P912" s="33">
        <f t="shared" si="28"/>
        <v>10.450000000011642</v>
      </c>
      <c r="Q912" s="3" t="str">
        <f t="shared" si="29"/>
        <v>02/11/2022 03:33 AM</v>
      </c>
      <c r="R912" s="573" t="str">
        <f>IF(AND(AllC3_Data[[#This Row],[Workflow]]="Vendor Trailer",AllC3_Data[[#This Row],[OB Load Type]]="",AllC3_Data[[#This Row],[IB Load Type]]="",AllC3_Data[[#This Row],[Reusable Load Type]]=""),"Empty", HLOOKUP("*",AllC3_Data[[#This Row],[OB Load Type]:[Workflow]],1,FALSE))</f>
        <v>RSAL</v>
      </c>
      <c r="S9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3" spans="1:21" x14ac:dyDescent="0.25">
      <c r="A913" s="567" t="s">
        <v>10813</v>
      </c>
      <c r="B913" s="568"/>
      <c r="C913" s="568"/>
      <c r="D913" s="569" t="s">
        <v>496</v>
      </c>
      <c r="E913" s="569" t="s">
        <v>1660</v>
      </c>
      <c r="F913" s="569">
        <v>3</v>
      </c>
      <c r="G913" s="568" t="s">
        <v>1179</v>
      </c>
      <c r="H913" s="568"/>
      <c r="I913" s="570" t="s">
        <v>10814</v>
      </c>
      <c r="J913" s="568" t="s">
        <v>8205</v>
      </c>
      <c r="K913" s="571" t="s">
        <v>8401</v>
      </c>
      <c r="L913" s="568" t="s">
        <v>5999</v>
      </c>
      <c r="M913" s="572" t="s">
        <v>10814</v>
      </c>
      <c r="N913" s="570" t="s">
        <v>8409</v>
      </c>
      <c r="O913" s="303" t="str">
        <f>IF(AllC3_Data[[#This Row],[Door/Yard Number]]=3,"Yard","Door")</f>
        <v>Yard</v>
      </c>
      <c r="P913" s="33">
        <f t="shared" si="28"/>
        <v>10.416666666744277</v>
      </c>
      <c r="Q913" s="3" t="str">
        <f t="shared" si="29"/>
        <v>02/11/2022 03:35 AM</v>
      </c>
      <c r="R913" s="573" t="str">
        <f>IF(AND(AllC3_Data[[#This Row],[Workflow]]="Vendor Trailer",AllC3_Data[[#This Row],[OB Load Type]]="",AllC3_Data[[#This Row],[IB Load Type]]="",AllC3_Data[[#This Row],[Reusable Load Type]]=""),"Empty", HLOOKUP("*",AllC3_Data[[#This Row],[OB Load Type]:[Workflow]],1,FALSE))</f>
        <v>RSAL</v>
      </c>
      <c r="S9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4" spans="1:21" x14ac:dyDescent="0.25">
      <c r="A914" s="567" t="s">
        <v>10815</v>
      </c>
      <c r="B914" s="568"/>
      <c r="C914" s="568"/>
      <c r="D914" s="569" t="s">
        <v>188</v>
      </c>
      <c r="E914" s="569" t="s">
        <v>8430</v>
      </c>
      <c r="F914" s="569">
        <v>1</v>
      </c>
      <c r="G914" s="568" t="s">
        <v>1568</v>
      </c>
      <c r="H914" s="568"/>
      <c r="I914" s="570" t="s">
        <v>10816</v>
      </c>
      <c r="J914" s="568" t="s">
        <v>8212</v>
      </c>
      <c r="K914" s="571" t="s">
        <v>8401</v>
      </c>
      <c r="L914" s="568" t="s">
        <v>10817</v>
      </c>
      <c r="M914" s="572" t="s">
        <v>10818</v>
      </c>
      <c r="N914" s="570" t="s">
        <v>8409</v>
      </c>
      <c r="O914" s="303" t="str">
        <f>IF(AllC3_Data[[#This Row],[Door/Yard Number]]=3,"Yard","Door")</f>
        <v>Door</v>
      </c>
      <c r="P914" s="33">
        <f t="shared" si="28"/>
        <v>10.350000000034925</v>
      </c>
      <c r="Q914" s="3" t="str">
        <f t="shared" si="29"/>
        <v>02/11/2022 03:39 AM</v>
      </c>
      <c r="R914" s="573" t="str">
        <f>IF(AND(AllC3_Data[[#This Row],[Workflow]]="Vendor Trailer",AllC3_Data[[#This Row],[OB Load Type]]="",AllC3_Data[[#This Row],[IB Load Type]]="",AllC3_Data[[#This Row],[Reusable Load Type]]=""),"Empty", HLOOKUP("*",AllC3_Data[[#This Row],[OB Load Type]:[Workflow]],1,FALSE))</f>
        <v>PURG</v>
      </c>
      <c r="S9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5" spans="1:21" x14ac:dyDescent="0.25">
      <c r="A915" s="567" t="s">
        <v>10819</v>
      </c>
      <c r="B915" s="568"/>
      <c r="C915" s="568"/>
      <c r="D915" s="569" t="s">
        <v>305</v>
      </c>
      <c r="E915" s="569" t="s">
        <v>882</v>
      </c>
      <c r="F915" s="569">
        <v>1</v>
      </c>
      <c r="G915" s="568" t="s">
        <v>1179</v>
      </c>
      <c r="H915" s="568"/>
      <c r="I915" s="570" t="s">
        <v>10820</v>
      </c>
      <c r="J915" s="568" t="s">
        <v>8205</v>
      </c>
      <c r="K915" s="571" t="s">
        <v>8401</v>
      </c>
      <c r="L915" s="568" t="s">
        <v>10821</v>
      </c>
      <c r="M915" s="572"/>
      <c r="N915" s="570" t="s">
        <v>8409</v>
      </c>
      <c r="O915" s="303" t="str">
        <f>IF(AllC3_Data[[#This Row],[Door/Yard Number]]=3,"Yard","Door")</f>
        <v>Door</v>
      </c>
      <c r="P915" s="33">
        <f t="shared" si="28"/>
        <v>10.300000000046566</v>
      </c>
      <c r="Q915" s="3" t="str">
        <f t="shared" si="29"/>
        <v>02/11/2022 03:42 AM</v>
      </c>
      <c r="R915" s="573" t="str">
        <f>IF(AND(AllC3_Data[[#This Row],[Workflow]]="Vendor Trailer",AllC3_Data[[#This Row],[OB Load Type]]="",AllC3_Data[[#This Row],[IB Load Type]]="",AllC3_Data[[#This Row],[Reusable Load Type]]=""),"Empty", HLOOKUP("*",AllC3_Data[[#This Row],[OB Load Type]:[Workflow]],1,FALSE))</f>
        <v>TBKY</v>
      </c>
      <c r="S9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9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6" spans="1:21" x14ac:dyDescent="0.25">
      <c r="A916" s="567" t="s">
        <v>10822</v>
      </c>
      <c r="B916" s="568" t="s">
        <v>548</v>
      </c>
      <c r="C916" s="568"/>
      <c r="D916" s="569"/>
      <c r="E916" s="569" t="s">
        <v>1659</v>
      </c>
      <c r="F916" s="569">
        <v>3</v>
      </c>
      <c r="G916" s="568" t="s">
        <v>9582</v>
      </c>
      <c r="H916" s="568"/>
      <c r="I916" s="570" t="s">
        <v>10823</v>
      </c>
      <c r="J916" s="568" t="s">
        <v>8202</v>
      </c>
      <c r="K916" s="571" t="s">
        <v>8401</v>
      </c>
      <c r="L916" s="568" t="s">
        <v>10419</v>
      </c>
      <c r="M916" s="572"/>
      <c r="N916" s="570" t="s">
        <v>8409</v>
      </c>
      <c r="O916" s="303" t="str">
        <f>IF(AllC3_Data[[#This Row],[Door/Yard Number]]=3,"Yard","Door")</f>
        <v>Yard</v>
      </c>
      <c r="P916" s="33">
        <f t="shared" si="28"/>
        <v>10.216666666790843</v>
      </c>
      <c r="Q916" s="3" t="str">
        <f t="shared" si="29"/>
        <v>02/11/2022 03:47 AM</v>
      </c>
      <c r="R916" s="573" t="str">
        <f>IF(AND(AllC3_Data[[#This Row],[Workflow]]="Vendor Trailer",AllC3_Data[[#This Row],[OB Load Type]]="",AllC3_Data[[#This Row],[IB Load Type]]="",AllC3_Data[[#This Row],[Reusable Load Type]]=""),"Empty", HLOOKUP("*",AllC3_Data[[#This Row],[OB Load Type]:[Workflow]],1,FALSE))</f>
        <v>OMXD</v>
      </c>
      <c r="S9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9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9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7" spans="1:21" x14ac:dyDescent="0.25">
      <c r="A917" s="567" t="s">
        <v>10824</v>
      </c>
      <c r="B917" s="568"/>
      <c r="C917" s="568"/>
      <c r="D917" s="569" t="s">
        <v>168</v>
      </c>
      <c r="E917" s="569" t="s">
        <v>8430</v>
      </c>
      <c r="F917" s="569">
        <v>1</v>
      </c>
      <c r="G917" s="568" t="s">
        <v>1179</v>
      </c>
      <c r="H917" s="568"/>
      <c r="I917" s="570" t="s">
        <v>10825</v>
      </c>
      <c r="J917" s="568" t="s">
        <v>8210</v>
      </c>
      <c r="K917" s="571" t="s">
        <v>8401</v>
      </c>
      <c r="L917" s="568" t="s">
        <v>10826</v>
      </c>
      <c r="M917" s="572" t="s">
        <v>10827</v>
      </c>
      <c r="N917" s="570" t="s">
        <v>8409</v>
      </c>
      <c r="O917" s="303" t="str">
        <f>IF(AllC3_Data[[#This Row],[Door/Yard Number]]=3,"Yard","Door")</f>
        <v>Door</v>
      </c>
      <c r="P917" s="33">
        <f t="shared" si="28"/>
        <v>10.133333333360497</v>
      </c>
      <c r="Q917" s="3" t="str">
        <f t="shared" si="29"/>
        <v>02/11/2022 03:52 AM</v>
      </c>
      <c r="R917" s="573" t="str">
        <f>IF(AND(AllC3_Data[[#This Row],[Workflow]]="Vendor Trailer",AllC3_Data[[#This Row],[OB Load Type]]="",AllC3_Data[[#This Row],[IB Load Type]]="",AllC3_Data[[#This Row],[Reusable Load Type]]=""),"Empty", HLOOKUP("*",AllC3_Data[[#This Row],[OB Load Type]:[Workflow]],1,FALSE))</f>
        <v>OGAR</v>
      </c>
      <c r="S9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8" spans="1:21" x14ac:dyDescent="0.25">
      <c r="A918" s="567" t="s">
        <v>10828</v>
      </c>
      <c r="B918" s="568"/>
      <c r="C918" s="568"/>
      <c r="D918" s="569" t="s">
        <v>228</v>
      </c>
      <c r="E918" s="569" t="s">
        <v>8430</v>
      </c>
      <c r="F918" s="569">
        <v>3</v>
      </c>
      <c r="G918" s="568" t="s">
        <v>1179</v>
      </c>
      <c r="H918" s="568"/>
      <c r="I918" s="570" t="s">
        <v>8970</v>
      </c>
      <c r="J918" s="568" t="s">
        <v>8205</v>
      </c>
      <c r="K918" s="571" t="s">
        <v>8401</v>
      </c>
      <c r="L918" s="568" t="s">
        <v>6001</v>
      </c>
      <c r="M918" s="572" t="s">
        <v>8970</v>
      </c>
      <c r="N918" s="570" t="s">
        <v>8409</v>
      </c>
      <c r="O918" s="303" t="str">
        <f>IF(AllC3_Data[[#This Row],[Door/Yard Number]]=3,"Yard","Door")</f>
        <v>Yard</v>
      </c>
      <c r="P918" s="33">
        <f t="shared" si="28"/>
        <v>10.116666666639503</v>
      </c>
      <c r="Q918" s="3" t="str">
        <f t="shared" si="29"/>
        <v>02/11/2022 03:53 AM</v>
      </c>
      <c r="R918" s="573" t="str">
        <f>IF(AND(AllC3_Data[[#This Row],[Workflow]]="Vendor Trailer",AllC3_Data[[#This Row],[OB Load Type]]="",AllC3_Data[[#This Row],[IB Load Type]]="",AllC3_Data[[#This Row],[Reusable Load Type]]=""),"Empty", HLOOKUP("*",AllC3_Data[[#This Row],[OB Load Type]:[Workflow]],1,FALSE))</f>
        <v>RCGB</v>
      </c>
      <c r="S9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19" spans="1:21" x14ac:dyDescent="0.25">
      <c r="A919" s="567" t="s">
        <v>10829</v>
      </c>
      <c r="B919" s="568"/>
      <c r="C919" s="568"/>
      <c r="D919" s="569" t="s">
        <v>496</v>
      </c>
      <c r="E919" s="569" t="s">
        <v>1660</v>
      </c>
      <c r="F919" s="569">
        <v>3</v>
      </c>
      <c r="G919" s="568" t="s">
        <v>1179</v>
      </c>
      <c r="H919" s="568"/>
      <c r="I919" s="570" t="s">
        <v>10830</v>
      </c>
      <c r="J919" s="568" t="s">
        <v>8205</v>
      </c>
      <c r="K919" s="571" t="s">
        <v>8401</v>
      </c>
      <c r="L919" s="568" t="s">
        <v>2977</v>
      </c>
      <c r="M919" s="572" t="s">
        <v>10830</v>
      </c>
      <c r="N919" s="570" t="s">
        <v>8409</v>
      </c>
      <c r="O919" s="303" t="str">
        <f>IF(AllC3_Data[[#This Row],[Door/Yard Number]]=3,"Yard","Door")</f>
        <v>Yard</v>
      </c>
      <c r="P919" s="33">
        <f t="shared" si="28"/>
        <v>9.9166666666860692</v>
      </c>
      <c r="Q919" s="3" t="str">
        <f t="shared" si="29"/>
        <v>02/11/2022 04:05 AM</v>
      </c>
      <c r="R919" s="573" t="str">
        <f>IF(AND(AllC3_Data[[#This Row],[Workflow]]="Vendor Trailer",AllC3_Data[[#This Row],[OB Load Type]]="",AllC3_Data[[#This Row],[IB Load Type]]="",AllC3_Data[[#This Row],[Reusable Load Type]]=""),"Empty", HLOOKUP("*",AllC3_Data[[#This Row],[OB Load Type]:[Workflow]],1,FALSE))</f>
        <v>RSAL</v>
      </c>
      <c r="S9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0" spans="1:21" x14ac:dyDescent="0.25">
      <c r="A920" s="567" t="s">
        <v>10831</v>
      </c>
      <c r="B920" s="568"/>
      <c r="C920" s="568"/>
      <c r="D920" s="569" t="s">
        <v>486</v>
      </c>
      <c r="E920" s="569" t="s">
        <v>8430</v>
      </c>
      <c r="F920" s="569">
        <v>3</v>
      </c>
      <c r="G920" s="568" t="s">
        <v>1179</v>
      </c>
      <c r="H920" s="568"/>
      <c r="I920" s="570" t="s">
        <v>9570</v>
      </c>
      <c r="J920" s="568" t="s">
        <v>8210</v>
      </c>
      <c r="K920" s="571" t="s">
        <v>8401</v>
      </c>
      <c r="L920" s="568" t="s">
        <v>5999</v>
      </c>
      <c r="M920" s="572" t="s">
        <v>10832</v>
      </c>
      <c r="N920" s="570" t="s">
        <v>8409</v>
      </c>
      <c r="O920" s="303" t="str">
        <f>IF(AllC3_Data[[#This Row],[Door/Yard Number]]=3,"Yard","Door")</f>
        <v>Yard</v>
      </c>
      <c r="P920" s="33">
        <f t="shared" si="28"/>
        <v>13.433333333465271</v>
      </c>
      <c r="Q920" s="3" t="str">
        <f t="shared" si="29"/>
        <v>02/11/2022 12:34 AM</v>
      </c>
      <c r="R920" s="573" t="str">
        <f>IF(AND(AllC3_Data[[#This Row],[Workflow]]="Vendor Trailer",AllC3_Data[[#This Row],[OB Load Type]]="",AllC3_Data[[#This Row],[IB Load Type]]="",AllC3_Data[[#This Row],[Reusable Load Type]]=""),"Empty", HLOOKUP("*",AllC3_Data[[#This Row],[OB Load Type]:[Workflow]],1,FALSE))</f>
        <v>RGMB</v>
      </c>
      <c r="S9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921" spans="1:21" x14ac:dyDescent="0.25">
      <c r="A921" s="567" t="s">
        <v>10833</v>
      </c>
      <c r="B921" s="568" t="s">
        <v>548</v>
      </c>
      <c r="C921" s="568"/>
      <c r="D921" s="569"/>
      <c r="E921" s="569" t="s">
        <v>1659</v>
      </c>
      <c r="F921" s="569">
        <v>3</v>
      </c>
      <c r="G921" s="568" t="s">
        <v>8820</v>
      </c>
      <c r="H921" s="568"/>
      <c r="I921" s="570" t="s">
        <v>10834</v>
      </c>
      <c r="J921" s="568" t="s">
        <v>8202</v>
      </c>
      <c r="K921" s="571" t="s">
        <v>8401</v>
      </c>
      <c r="L921" s="568" t="s">
        <v>10419</v>
      </c>
      <c r="M921" s="572" t="s">
        <v>10835</v>
      </c>
      <c r="N921" s="570" t="s">
        <v>8409</v>
      </c>
      <c r="O921" s="303" t="str">
        <f>IF(AllC3_Data[[#This Row],[Door/Yard Number]]=3,"Yard","Door")</f>
        <v>Yard</v>
      </c>
      <c r="P921" s="33">
        <f t="shared" si="28"/>
        <v>9.5000000000582077</v>
      </c>
      <c r="Q921" s="3" t="str">
        <f t="shared" si="29"/>
        <v>02/11/2022 04:30 AM</v>
      </c>
      <c r="R921" s="573" t="str">
        <f>IF(AND(AllC3_Data[[#This Row],[Workflow]]="Vendor Trailer",AllC3_Data[[#This Row],[OB Load Type]]="",AllC3_Data[[#This Row],[IB Load Type]]="",AllC3_Data[[#This Row],[Reusable Load Type]]=""),"Empty", HLOOKUP("*",AllC3_Data[[#This Row],[OB Load Type]:[Workflow]],1,FALSE))</f>
        <v>OMXD</v>
      </c>
      <c r="S9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9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2" spans="1:21" x14ac:dyDescent="0.25">
      <c r="A922" s="567" t="s">
        <v>10836</v>
      </c>
      <c r="B922" s="568"/>
      <c r="C922" s="568"/>
      <c r="D922" s="569" t="s">
        <v>784</v>
      </c>
      <c r="E922" s="569" t="s">
        <v>882</v>
      </c>
      <c r="F922" s="569">
        <v>1</v>
      </c>
      <c r="G922" s="568" t="s">
        <v>1179</v>
      </c>
      <c r="H922" s="568"/>
      <c r="I922" s="570" t="s">
        <v>10837</v>
      </c>
      <c r="J922" s="568" t="s">
        <v>8210</v>
      </c>
      <c r="K922" s="571" t="s">
        <v>8401</v>
      </c>
      <c r="L922" s="568" t="s">
        <v>10699</v>
      </c>
      <c r="M922" s="572" t="s">
        <v>10838</v>
      </c>
      <c r="N922" s="570" t="s">
        <v>8409</v>
      </c>
      <c r="O922" s="303" t="str">
        <f>IF(AllC3_Data[[#This Row],[Door/Yard Number]]=3,"Yard","Door")</f>
        <v>Door</v>
      </c>
      <c r="P922" s="33">
        <f t="shared" si="28"/>
        <v>9.1333333334187046</v>
      </c>
      <c r="Q922" s="3" t="str">
        <f t="shared" si="29"/>
        <v>02/11/2022 04:52 AM</v>
      </c>
      <c r="R922" s="573" t="str">
        <f>IF(AND(AllC3_Data[[#This Row],[Workflow]]="Vendor Trailer",AllC3_Data[[#This Row],[OB Load Type]]="",AllC3_Data[[#This Row],[IB Load Type]]="",AllC3_Data[[#This Row],[Reusable Load Type]]=""),"Empty", HLOOKUP("*",AllC3_Data[[#This Row],[OB Load Type]:[Workflow]],1,FALSE))</f>
        <v>T227</v>
      </c>
      <c r="S9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9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923" spans="1:21" x14ac:dyDescent="0.25">
      <c r="A923" s="567" t="s">
        <v>10839</v>
      </c>
      <c r="B923" s="568"/>
      <c r="C923" s="568"/>
      <c r="D923" s="569" t="s">
        <v>283</v>
      </c>
      <c r="E923" s="569" t="s">
        <v>882</v>
      </c>
      <c r="F923" s="569">
        <v>4</v>
      </c>
      <c r="G923" s="568" t="s">
        <v>1179</v>
      </c>
      <c r="H923" s="568"/>
      <c r="I923" s="570" t="s">
        <v>10840</v>
      </c>
      <c r="J923" s="568" t="s">
        <v>8207</v>
      </c>
      <c r="K923" s="571" t="s">
        <v>8401</v>
      </c>
      <c r="L923" s="568" t="s">
        <v>1661</v>
      </c>
      <c r="M923" s="572"/>
      <c r="N923" s="570" t="s">
        <v>8409</v>
      </c>
      <c r="O923" s="303" t="str">
        <f>IF(AllC3_Data[[#This Row],[Door/Yard Number]]=3,"Yard","Door")</f>
        <v>Door</v>
      </c>
      <c r="P923" s="33">
        <f t="shared" si="28"/>
        <v>8.8000000000465661</v>
      </c>
      <c r="Q923" s="3" t="str">
        <f t="shared" si="29"/>
        <v>02/11/2022 05:12 AM</v>
      </c>
      <c r="R923" s="573" t="str">
        <f>IF(AND(AllC3_Data[[#This Row],[Workflow]]="Vendor Trailer",AllC3_Data[[#This Row],[OB Load Type]]="",AllC3_Data[[#This Row],[IB Load Type]]="",AllC3_Data[[#This Row],[Reusable Load Type]]=""),"Empty", HLOOKUP("*",AllC3_Data[[#This Row],[OB Load Type]:[Workflow]],1,FALSE))</f>
        <v>T404</v>
      </c>
      <c r="S9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9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924" spans="1:21" x14ac:dyDescent="0.25">
      <c r="A924" s="567" t="s">
        <v>10841</v>
      </c>
      <c r="B924" s="568"/>
      <c r="C924" s="568"/>
      <c r="D924" s="569" t="s">
        <v>305</v>
      </c>
      <c r="E924" s="569" t="s">
        <v>882</v>
      </c>
      <c r="F924" s="569">
        <v>1</v>
      </c>
      <c r="G924" s="568" t="s">
        <v>1179</v>
      </c>
      <c r="H924" s="568"/>
      <c r="I924" s="570" t="s">
        <v>10842</v>
      </c>
      <c r="J924" s="568" t="s">
        <v>8205</v>
      </c>
      <c r="K924" s="571" t="s">
        <v>8401</v>
      </c>
      <c r="L924" s="568" t="s">
        <v>10843</v>
      </c>
      <c r="M924" s="572" t="s">
        <v>10844</v>
      </c>
      <c r="N924" s="570" t="s">
        <v>8409</v>
      </c>
      <c r="O924" s="303" t="str">
        <f>IF(AllC3_Data[[#This Row],[Door/Yard Number]]=3,"Yard","Door")</f>
        <v>Door</v>
      </c>
      <c r="P924" s="33">
        <f t="shared" si="28"/>
        <v>7.4166666667442769</v>
      </c>
      <c r="Q924" s="3" t="str">
        <f t="shared" si="29"/>
        <v>02/11/2022 06:35 AM</v>
      </c>
      <c r="R924" s="573" t="str">
        <f>IF(AND(AllC3_Data[[#This Row],[Workflow]]="Vendor Trailer",AllC3_Data[[#This Row],[OB Load Type]]="",AllC3_Data[[#This Row],[IB Load Type]]="",AllC3_Data[[#This Row],[Reusable Load Type]]=""),"Empty", HLOOKUP("*",AllC3_Data[[#This Row],[OB Load Type]:[Workflow]],1,FALSE))</f>
        <v>TBKY</v>
      </c>
      <c r="S9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9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5" spans="1:21" x14ac:dyDescent="0.25">
      <c r="A925" s="567" t="s">
        <v>10845</v>
      </c>
      <c r="B925" s="568" t="s">
        <v>429</v>
      </c>
      <c r="C925" s="568"/>
      <c r="D925" s="569"/>
      <c r="E925" s="569" t="s">
        <v>1659</v>
      </c>
      <c r="F925" s="569">
        <v>1</v>
      </c>
      <c r="G925" s="568" t="s">
        <v>1179</v>
      </c>
      <c r="H925" s="568"/>
      <c r="I925" s="570" t="s">
        <v>8447</v>
      </c>
      <c r="J925" s="568" t="s">
        <v>8208</v>
      </c>
      <c r="K925" s="571" t="s">
        <v>8401</v>
      </c>
      <c r="L925" s="568" t="s">
        <v>10846</v>
      </c>
      <c r="M925" s="572" t="s">
        <v>10847</v>
      </c>
      <c r="N925" s="570" t="s">
        <v>8409</v>
      </c>
      <c r="O925" s="303" t="str">
        <f>IF(AllC3_Data[[#This Row],[Door/Yard Number]]=3,"Yard","Door")</f>
        <v>Door</v>
      </c>
      <c r="P925" s="33">
        <f t="shared" si="28"/>
        <v>7.0000000001164153</v>
      </c>
      <c r="Q925" s="3" t="str">
        <f t="shared" si="29"/>
        <v>02/11/2022 07:00 AM</v>
      </c>
      <c r="R925" s="573" t="str">
        <f>IF(AND(AllC3_Data[[#This Row],[Workflow]]="Vendor Trailer",AllC3_Data[[#This Row],[OB Load Type]]="",AllC3_Data[[#This Row],[IB Load Type]]="",AllC3_Data[[#This Row],[Reusable Load Type]]=""),"Empty", HLOOKUP("*",AllC3_Data[[#This Row],[OB Load Type]:[Workflow]],1,FALSE))</f>
        <v>O205</v>
      </c>
      <c r="S9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6" spans="1:21" x14ac:dyDescent="0.25">
      <c r="A926" s="567" t="s">
        <v>10848</v>
      </c>
      <c r="B926" s="568" t="s">
        <v>429</v>
      </c>
      <c r="C926" s="568"/>
      <c r="D926" s="569"/>
      <c r="E926" s="569" t="s">
        <v>1659</v>
      </c>
      <c r="F926" s="569">
        <v>1</v>
      </c>
      <c r="G926" s="568" t="s">
        <v>1179</v>
      </c>
      <c r="H926" s="568"/>
      <c r="I926" s="570" t="s">
        <v>8447</v>
      </c>
      <c r="J926" s="568" t="s">
        <v>8205</v>
      </c>
      <c r="K926" s="571" t="s">
        <v>8401</v>
      </c>
      <c r="L926" s="568" t="s">
        <v>10849</v>
      </c>
      <c r="M926" s="572" t="s">
        <v>10850</v>
      </c>
      <c r="N926" s="570" t="s">
        <v>8409</v>
      </c>
      <c r="O926" s="303" t="str">
        <f>IF(AllC3_Data[[#This Row],[Door/Yard Number]]=3,"Yard","Door")</f>
        <v>Door</v>
      </c>
      <c r="P926" s="33">
        <f t="shared" si="28"/>
        <v>6.4000000000814907</v>
      </c>
      <c r="Q926" s="3" t="str">
        <f t="shared" si="29"/>
        <v>02/11/2022 07:36 AM</v>
      </c>
      <c r="R926" s="573" t="str">
        <f>IF(AND(AllC3_Data[[#This Row],[Workflow]]="Vendor Trailer",AllC3_Data[[#This Row],[OB Load Type]]="",AllC3_Data[[#This Row],[IB Load Type]]="",AllC3_Data[[#This Row],[Reusable Load Type]]=""),"Empty", HLOOKUP("*",AllC3_Data[[#This Row],[OB Load Type]:[Workflow]],1,FALSE))</f>
        <v>O205</v>
      </c>
      <c r="S9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7" spans="1:21" x14ac:dyDescent="0.25">
      <c r="A927" s="567" t="s">
        <v>10851</v>
      </c>
      <c r="B927" s="568" t="s">
        <v>429</v>
      </c>
      <c r="C927" s="568"/>
      <c r="D927" s="569"/>
      <c r="E927" s="569" t="s">
        <v>1659</v>
      </c>
      <c r="F927" s="569">
        <v>1</v>
      </c>
      <c r="G927" s="568" t="s">
        <v>1179</v>
      </c>
      <c r="H927" s="568"/>
      <c r="I927" s="570" t="s">
        <v>8447</v>
      </c>
      <c r="J927" s="568" t="s">
        <v>8205</v>
      </c>
      <c r="K927" s="571" t="s">
        <v>8401</v>
      </c>
      <c r="L927" s="568" t="s">
        <v>10852</v>
      </c>
      <c r="M927" s="572" t="s">
        <v>10853</v>
      </c>
      <c r="N927" s="570" t="s">
        <v>8409</v>
      </c>
      <c r="O927" s="303" t="str">
        <f>IF(AllC3_Data[[#This Row],[Door/Yard Number]]=3,"Yard","Door")</f>
        <v>Door</v>
      </c>
      <c r="P927" s="33">
        <f t="shared" si="28"/>
        <v>7.4500000000116415</v>
      </c>
      <c r="Q927" s="3" t="str">
        <f t="shared" si="29"/>
        <v>02/11/2022 06:33 AM</v>
      </c>
      <c r="R927" s="573" t="str">
        <f>IF(AND(AllC3_Data[[#This Row],[Workflow]]="Vendor Trailer",AllC3_Data[[#This Row],[OB Load Type]]="",AllC3_Data[[#This Row],[IB Load Type]]="",AllC3_Data[[#This Row],[Reusable Load Type]]=""),"Empty", HLOOKUP("*",AllC3_Data[[#This Row],[OB Load Type]:[Workflow]],1,FALSE))</f>
        <v>O205</v>
      </c>
      <c r="S9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8" spans="1:21" x14ac:dyDescent="0.25">
      <c r="A928" s="567" t="s">
        <v>10854</v>
      </c>
      <c r="B928" s="568" t="s">
        <v>429</v>
      </c>
      <c r="C928" s="568"/>
      <c r="D928" s="569"/>
      <c r="E928" s="569" t="s">
        <v>1659</v>
      </c>
      <c r="F928" s="569">
        <v>1</v>
      </c>
      <c r="G928" s="568" t="s">
        <v>1179</v>
      </c>
      <c r="H928" s="568"/>
      <c r="I928" s="570" t="s">
        <v>8447</v>
      </c>
      <c r="J928" s="568" t="s">
        <v>8205</v>
      </c>
      <c r="K928" s="571" t="s">
        <v>8401</v>
      </c>
      <c r="L928" s="568" t="s">
        <v>10855</v>
      </c>
      <c r="M928" s="572" t="s">
        <v>10856</v>
      </c>
      <c r="N928" s="570" t="s">
        <v>8409</v>
      </c>
      <c r="O928" s="303" t="str">
        <f>IF(AllC3_Data[[#This Row],[Door/Yard Number]]=3,"Yard","Door")</f>
        <v>Door</v>
      </c>
      <c r="P928" s="33">
        <f t="shared" si="28"/>
        <v>8.2833333334419876</v>
      </c>
      <c r="Q928" s="3" t="str">
        <f t="shared" si="29"/>
        <v>02/11/2022 05:43 AM</v>
      </c>
      <c r="R928" s="573" t="str">
        <f>IF(AND(AllC3_Data[[#This Row],[Workflow]]="Vendor Trailer",AllC3_Data[[#This Row],[OB Load Type]]="",AllC3_Data[[#This Row],[IB Load Type]]="",AllC3_Data[[#This Row],[Reusable Load Type]]=""),"Empty", HLOOKUP("*",AllC3_Data[[#This Row],[OB Load Type]:[Workflow]],1,FALSE))</f>
        <v>O205</v>
      </c>
      <c r="S9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29" spans="1:21" x14ac:dyDescent="0.25">
      <c r="A929" s="567" t="s">
        <v>10857</v>
      </c>
      <c r="B929" s="568" t="s">
        <v>429</v>
      </c>
      <c r="C929" s="568"/>
      <c r="D929" s="569"/>
      <c r="E929" s="569" t="s">
        <v>1659</v>
      </c>
      <c r="F929" s="569">
        <v>1</v>
      </c>
      <c r="G929" s="568" t="s">
        <v>1179</v>
      </c>
      <c r="H929" s="568"/>
      <c r="I929" s="570" t="s">
        <v>8447</v>
      </c>
      <c r="J929" s="568" t="s">
        <v>8208</v>
      </c>
      <c r="K929" s="571" t="s">
        <v>8401</v>
      </c>
      <c r="L929" s="568" t="s">
        <v>10858</v>
      </c>
      <c r="M929" s="572" t="s">
        <v>10859</v>
      </c>
      <c r="N929" s="570" t="s">
        <v>8409</v>
      </c>
      <c r="O929" s="303" t="str">
        <f>IF(AllC3_Data[[#This Row],[Door/Yard Number]]=3,"Yard","Door")</f>
        <v>Door</v>
      </c>
      <c r="P929" s="33">
        <f t="shared" si="28"/>
        <v>8.2833333334419876</v>
      </c>
      <c r="Q929" s="3" t="str">
        <f t="shared" si="29"/>
        <v>02/11/2022 05:43 AM</v>
      </c>
      <c r="R929" s="573" t="str">
        <f>IF(AND(AllC3_Data[[#This Row],[Workflow]]="Vendor Trailer",AllC3_Data[[#This Row],[OB Load Type]]="",AllC3_Data[[#This Row],[IB Load Type]]="",AllC3_Data[[#This Row],[Reusable Load Type]]=""),"Empty", HLOOKUP("*",AllC3_Data[[#This Row],[OB Load Type]:[Workflow]],1,FALSE))</f>
        <v>O205</v>
      </c>
      <c r="S9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0" spans="1:21" x14ac:dyDescent="0.25">
      <c r="A930" s="567" t="s">
        <v>10860</v>
      </c>
      <c r="B930" s="568" t="s">
        <v>429</v>
      </c>
      <c r="C930" s="568"/>
      <c r="D930" s="569"/>
      <c r="E930" s="569" t="s">
        <v>1659</v>
      </c>
      <c r="F930" s="569">
        <v>1</v>
      </c>
      <c r="G930" s="568" t="s">
        <v>1179</v>
      </c>
      <c r="H930" s="568"/>
      <c r="I930" s="570" t="s">
        <v>8447</v>
      </c>
      <c r="J930" s="568" t="s">
        <v>8208</v>
      </c>
      <c r="K930" s="571" t="s">
        <v>8401</v>
      </c>
      <c r="L930" s="568" t="s">
        <v>10861</v>
      </c>
      <c r="M930" s="572" t="s">
        <v>10862</v>
      </c>
      <c r="N930" s="570" t="s">
        <v>8409</v>
      </c>
      <c r="O930" s="303" t="str">
        <f>IF(AllC3_Data[[#This Row],[Door/Yard Number]]=3,"Yard","Door")</f>
        <v>Door</v>
      </c>
      <c r="P930" s="33">
        <f t="shared" si="28"/>
        <v>7.4666666667326353</v>
      </c>
      <c r="Q930" s="3" t="str">
        <f t="shared" si="29"/>
        <v>02/11/2022 06:32 AM</v>
      </c>
      <c r="R930" s="573" t="str">
        <f>IF(AND(AllC3_Data[[#This Row],[Workflow]]="Vendor Trailer",AllC3_Data[[#This Row],[OB Load Type]]="",AllC3_Data[[#This Row],[IB Load Type]]="",AllC3_Data[[#This Row],[Reusable Load Type]]=""),"Empty", HLOOKUP("*",AllC3_Data[[#This Row],[OB Load Type]:[Workflow]],1,FALSE))</f>
        <v>O205</v>
      </c>
      <c r="S9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1" spans="1:21" x14ac:dyDescent="0.25">
      <c r="A931" s="567" t="s">
        <v>10863</v>
      </c>
      <c r="B931" s="568" t="s">
        <v>429</v>
      </c>
      <c r="C931" s="568"/>
      <c r="D931" s="569"/>
      <c r="E931" s="569" t="s">
        <v>1659</v>
      </c>
      <c r="F931" s="569">
        <v>1</v>
      </c>
      <c r="G931" s="568" t="s">
        <v>1179</v>
      </c>
      <c r="H931" s="568"/>
      <c r="I931" s="570" t="s">
        <v>8447</v>
      </c>
      <c r="J931" s="568" t="s">
        <v>8204</v>
      </c>
      <c r="K931" s="571" t="s">
        <v>8401</v>
      </c>
      <c r="L931" s="568" t="s">
        <v>10864</v>
      </c>
      <c r="M931" s="572" t="s">
        <v>8985</v>
      </c>
      <c r="N931" s="570" t="s">
        <v>8409</v>
      </c>
      <c r="O931" s="303" t="str">
        <f>IF(AllC3_Data[[#This Row],[Door/Yard Number]]=3,"Yard","Door")</f>
        <v>Door</v>
      </c>
      <c r="P931" s="33">
        <f t="shared" si="28"/>
        <v>8.2833333334419876</v>
      </c>
      <c r="Q931" s="3" t="str">
        <f t="shared" si="29"/>
        <v>02/11/2022 05:43 AM</v>
      </c>
      <c r="R931" s="573" t="str">
        <f>IF(AND(AllC3_Data[[#This Row],[Workflow]]="Vendor Trailer",AllC3_Data[[#This Row],[OB Load Type]]="",AllC3_Data[[#This Row],[IB Load Type]]="",AllC3_Data[[#This Row],[Reusable Load Type]]=""),"Empty", HLOOKUP("*",AllC3_Data[[#This Row],[OB Load Type]:[Workflow]],1,FALSE))</f>
        <v>O205</v>
      </c>
      <c r="S9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2" spans="1:21" x14ac:dyDescent="0.25">
      <c r="A932" s="567" t="s">
        <v>10865</v>
      </c>
      <c r="B932" s="568" t="s">
        <v>429</v>
      </c>
      <c r="C932" s="568"/>
      <c r="D932" s="569"/>
      <c r="E932" s="569" t="s">
        <v>1659</v>
      </c>
      <c r="F932" s="569">
        <v>1</v>
      </c>
      <c r="G932" s="568" t="s">
        <v>1179</v>
      </c>
      <c r="H932" s="568"/>
      <c r="I932" s="570" t="s">
        <v>8447</v>
      </c>
      <c r="J932" s="568" t="s">
        <v>8205</v>
      </c>
      <c r="K932" s="571" t="s">
        <v>8401</v>
      </c>
      <c r="L932" s="568" t="s">
        <v>10866</v>
      </c>
      <c r="M932" s="572" t="s">
        <v>10867</v>
      </c>
      <c r="N932" s="570" t="s">
        <v>8409</v>
      </c>
      <c r="O932" s="303" t="str">
        <f>IF(AllC3_Data[[#This Row],[Door/Yard Number]]=3,"Yard","Door")</f>
        <v>Door</v>
      </c>
      <c r="P932" s="33">
        <f t="shared" si="28"/>
        <v>8.2833333334419876</v>
      </c>
      <c r="Q932" s="3" t="str">
        <f t="shared" si="29"/>
        <v>02/11/2022 05:43 AM</v>
      </c>
      <c r="R932" s="573" t="str">
        <f>IF(AND(AllC3_Data[[#This Row],[Workflow]]="Vendor Trailer",AllC3_Data[[#This Row],[OB Load Type]]="",AllC3_Data[[#This Row],[IB Load Type]]="",AllC3_Data[[#This Row],[Reusable Load Type]]=""),"Empty", HLOOKUP("*",AllC3_Data[[#This Row],[OB Load Type]:[Workflow]],1,FALSE))</f>
        <v>O205</v>
      </c>
      <c r="S9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3" spans="1:21" x14ac:dyDescent="0.25">
      <c r="A933" s="567" t="s">
        <v>10868</v>
      </c>
      <c r="B933" s="568" t="s">
        <v>429</v>
      </c>
      <c r="C933" s="568"/>
      <c r="D933" s="569"/>
      <c r="E933" s="569" t="s">
        <v>1659</v>
      </c>
      <c r="F933" s="569">
        <v>1</v>
      </c>
      <c r="G933" s="568" t="s">
        <v>1179</v>
      </c>
      <c r="H933" s="568"/>
      <c r="I933" s="570" t="s">
        <v>8447</v>
      </c>
      <c r="J933" s="568" t="s">
        <v>8208</v>
      </c>
      <c r="K933" s="571" t="s">
        <v>8401</v>
      </c>
      <c r="L933" s="568" t="s">
        <v>10869</v>
      </c>
      <c r="M933" s="572" t="s">
        <v>8963</v>
      </c>
      <c r="N933" s="570" t="s">
        <v>8409</v>
      </c>
      <c r="O933" s="303" t="str">
        <f>IF(AllC3_Data[[#This Row],[Door/Yard Number]]=3,"Yard","Door")</f>
        <v>Door</v>
      </c>
      <c r="P933" s="33">
        <f t="shared" si="28"/>
        <v>8.2833333334419876</v>
      </c>
      <c r="Q933" s="3" t="str">
        <f t="shared" si="29"/>
        <v>02/11/2022 05:43 AM</v>
      </c>
      <c r="R933" s="573" t="str">
        <f>IF(AND(AllC3_Data[[#This Row],[Workflow]]="Vendor Trailer",AllC3_Data[[#This Row],[OB Load Type]]="",AllC3_Data[[#This Row],[IB Load Type]]="",AllC3_Data[[#This Row],[Reusable Load Type]]=""),"Empty", HLOOKUP("*",AllC3_Data[[#This Row],[OB Load Type]:[Workflow]],1,FALSE))</f>
        <v>O205</v>
      </c>
      <c r="S9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4" spans="1:21" x14ac:dyDescent="0.25">
      <c r="A934" s="567" t="s">
        <v>10870</v>
      </c>
      <c r="B934" s="568"/>
      <c r="C934" s="568"/>
      <c r="D934" s="569" t="s">
        <v>492</v>
      </c>
      <c r="E934" s="569" t="s">
        <v>8430</v>
      </c>
      <c r="F934" s="569">
        <v>1</v>
      </c>
      <c r="G934" s="568" t="s">
        <v>1179</v>
      </c>
      <c r="H934" s="568"/>
      <c r="I934" s="570" t="s">
        <v>10871</v>
      </c>
      <c r="J934" s="568" t="s">
        <v>8205</v>
      </c>
      <c r="K934" s="571" t="s">
        <v>8401</v>
      </c>
      <c r="L934" s="568" t="s">
        <v>10872</v>
      </c>
      <c r="M934" s="572" t="s">
        <v>10871</v>
      </c>
      <c r="N934" s="570" t="s">
        <v>8409</v>
      </c>
      <c r="O934" s="303" t="str">
        <f>IF(AllC3_Data[[#This Row],[Door/Yard Number]]=3,"Yard","Door")</f>
        <v>Door</v>
      </c>
      <c r="P934" s="33">
        <f t="shared" si="28"/>
        <v>8.2000000000116415</v>
      </c>
      <c r="Q934" s="3" t="str">
        <f t="shared" si="29"/>
        <v>02/11/2022 05:48 AM</v>
      </c>
      <c r="R934" s="573" t="str">
        <f>IF(AND(AllC3_Data[[#This Row],[Workflow]]="Vendor Trailer",AllC3_Data[[#This Row],[OB Load Type]]="",AllC3_Data[[#This Row],[IB Load Type]]="",AllC3_Data[[#This Row],[Reusable Load Type]]=""),"Empty", HLOOKUP("*",AllC3_Data[[#This Row],[OB Load Type]:[Workflow]],1,FALSE))</f>
        <v>RMCP</v>
      </c>
      <c r="S9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5" spans="1:21" x14ac:dyDescent="0.25">
      <c r="A935" s="567" t="s">
        <v>10873</v>
      </c>
      <c r="B935" s="568"/>
      <c r="C935" s="568"/>
      <c r="D935" s="569" t="s">
        <v>481</v>
      </c>
      <c r="E935" s="569" t="s">
        <v>8430</v>
      </c>
      <c r="F935" s="569">
        <v>3</v>
      </c>
      <c r="G935" s="568" t="s">
        <v>1179</v>
      </c>
      <c r="H935" s="568"/>
      <c r="I935" s="570" t="s">
        <v>10874</v>
      </c>
      <c r="J935" s="568" t="s">
        <v>8205</v>
      </c>
      <c r="K935" s="571" t="s">
        <v>8401</v>
      </c>
      <c r="L935" s="568" t="s">
        <v>5997</v>
      </c>
      <c r="M935" s="572" t="s">
        <v>10875</v>
      </c>
      <c r="N935" s="570" t="s">
        <v>8409</v>
      </c>
      <c r="O935" s="303" t="str">
        <f>IF(AllC3_Data[[#This Row],[Door/Yard Number]]=3,"Yard","Door")</f>
        <v>Yard</v>
      </c>
      <c r="P935" s="33">
        <f t="shared" si="28"/>
        <v>7.9833333333372138</v>
      </c>
      <c r="Q935" s="3" t="str">
        <f t="shared" si="29"/>
        <v>02/11/2022 06:01 AM</v>
      </c>
      <c r="R935" s="573" t="str">
        <f>IF(AND(AllC3_Data[[#This Row],[Workflow]]="Vendor Trailer",AllC3_Data[[#This Row],[OB Load Type]]="",AllC3_Data[[#This Row],[IB Load Type]]="",AllC3_Data[[#This Row],[Reusable Load Type]]=""),"Empty", HLOOKUP("*",AllC3_Data[[#This Row],[OB Load Type]:[Workflow]],1,FALSE))</f>
        <v>RBTN</v>
      </c>
      <c r="S9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6" spans="1:21" x14ac:dyDescent="0.25">
      <c r="A936" s="567" t="s">
        <v>10876</v>
      </c>
      <c r="B936" s="568"/>
      <c r="C936" s="568"/>
      <c r="D936" s="569"/>
      <c r="E936" s="569" t="s">
        <v>8461</v>
      </c>
      <c r="F936" s="569">
        <v>3</v>
      </c>
      <c r="G936" s="568" t="s">
        <v>10877</v>
      </c>
      <c r="H936" s="568"/>
      <c r="I936" s="570" t="s">
        <v>10878</v>
      </c>
      <c r="J936" s="568" t="s">
        <v>8202</v>
      </c>
      <c r="K936" s="571" t="s">
        <v>8401</v>
      </c>
      <c r="L936" s="568" t="s">
        <v>5999</v>
      </c>
      <c r="M936" s="572" t="s">
        <v>10879</v>
      </c>
      <c r="N936" s="570" t="s">
        <v>8409</v>
      </c>
      <c r="O936" s="303" t="str">
        <f>IF(AllC3_Data[[#This Row],[Door/Yard Number]]=3,"Yard","Door")</f>
        <v>Yard</v>
      </c>
      <c r="P936" s="33">
        <f t="shared" si="28"/>
        <v>7.9000000000814907</v>
      </c>
      <c r="Q936" s="3" t="str">
        <f t="shared" si="29"/>
        <v>02/11/2022 06:06 AM</v>
      </c>
      <c r="R936" s="573" t="str">
        <f>IF(AND(AllC3_Data[[#This Row],[Workflow]]="Vendor Trailer",AllC3_Data[[#This Row],[OB Load Type]]="",AllC3_Data[[#This Row],[IB Load Type]]="",AllC3_Data[[#This Row],[Reusable Load Type]]=""),"Empty", HLOOKUP("*",AllC3_Data[[#This Row],[OB Load Type]:[Workflow]],1,FALSE))</f>
        <v>Empty</v>
      </c>
      <c r="S9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7" spans="1:21" x14ac:dyDescent="0.25">
      <c r="A937" s="567" t="s">
        <v>10880</v>
      </c>
      <c r="B937" s="568"/>
      <c r="C937" s="568"/>
      <c r="D937" s="569" t="s">
        <v>305</v>
      </c>
      <c r="E937" s="569" t="s">
        <v>882</v>
      </c>
      <c r="F937" s="569">
        <v>1</v>
      </c>
      <c r="G937" s="568" t="s">
        <v>1179</v>
      </c>
      <c r="H937" s="568"/>
      <c r="I937" s="570" t="s">
        <v>10881</v>
      </c>
      <c r="J937" s="568" t="s">
        <v>8205</v>
      </c>
      <c r="K937" s="571" t="s">
        <v>8401</v>
      </c>
      <c r="L937" s="568" t="s">
        <v>10882</v>
      </c>
      <c r="M937" s="572" t="s">
        <v>10883</v>
      </c>
      <c r="N937" s="570" t="s">
        <v>8409</v>
      </c>
      <c r="O937" s="303" t="str">
        <f>IF(AllC3_Data[[#This Row],[Door/Yard Number]]=3,"Yard","Door")</f>
        <v>Door</v>
      </c>
      <c r="P937" s="33">
        <f t="shared" si="28"/>
        <v>6.8666666666977108</v>
      </c>
      <c r="Q937" s="3" t="str">
        <f t="shared" si="29"/>
        <v>02/11/2022 07:08 AM</v>
      </c>
      <c r="R937" s="573" t="str">
        <f>IF(AND(AllC3_Data[[#This Row],[Workflow]]="Vendor Trailer",AllC3_Data[[#This Row],[OB Load Type]]="",AllC3_Data[[#This Row],[IB Load Type]]="",AllC3_Data[[#This Row],[Reusable Load Type]]=""),"Empty", HLOOKUP("*",AllC3_Data[[#This Row],[OB Load Type]:[Workflow]],1,FALSE))</f>
        <v>TBKY</v>
      </c>
      <c r="S9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9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8" spans="1:21" x14ac:dyDescent="0.25">
      <c r="A938" s="567" t="s">
        <v>10884</v>
      </c>
      <c r="B938" s="568"/>
      <c r="C938" s="568"/>
      <c r="D938" s="569" t="s">
        <v>310</v>
      </c>
      <c r="E938" s="569" t="s">
        <v>882</v>
      </c>
      <c r="F938" s="569">
        <v>1</v>
      </c>
      <c r="G938" s="568" t="s">
        <v>1179</v>
      </c>
      <c r="H938" s="568"/>
      <c r="I938" s="570" t="s">
        <v>8984</v>
      </c>
      <c r="J938" s="568" t="s">
        <v>8205</v>
      </c>
      <c r="K938" s="571" t="s">
        <v>8401</v>
      </c>
      <c r="L938" s="568" t="s">
        <v>10885</v>
      </c>
      <c r="M938" s="572" t="s">
        <v>9522</v>
      </c>
      <c r="N938" s="570" t="s">
        <v>8409</v>
      </c>
      <c r="O938" s="303" t="str">
        <f>IF(AllC3_Data[[#This Row],[Door/Yard Number]]=3,"Yard","Door")</f>
        <v>Door</v>
      </c>
      <c r="P938" s="33">
        <f t="shared" si="28"/>
        <v>7.7666666666627862</v>
      </c>
      <c r="Q938" s="3" t="str">
        <f t="shared" si="29"/>
        <v>02/11/2022 06:14 AM</v>
      </c>
      <c r="R938" s="573" t="str">
        <f>IF(AND(AllC3_Data[[#This Row],[Workflow]]="Vendor Trailer",AllC3_Data[[#This Row],[OB Load Type]]="",AllC3_Data[[#This Row],[IB Load Type]]="",AllC3_Data[[#This Row],[Reusable Load Type]]=""),"Empty", HLOOKUP("*",AllC3_Data[[#This Row],[OB Load Type]:[Workflow]],1,FALSE))</f>
        <v>TICM</v>
      </c>
      <c r="S9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9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39" spans="1:21" x14ac:dyDescent="0.25">
      <c r="A939" s="567" t="s">
        <v>10886</v>
      </c>
      <c r="B939" s="568"/>
      <c r="C939" s="568"/>
      <c r="D939" s="569" t="s">
        <v>496</v>
      </c>
      <c r="E939" s="569" t="s">
        <v>1660</v>
      </c>
      <c r="F939" s="569">
        <v>4</v>
      </c>
      <c r="G939" s="568" t="s">
        <v>1179</v>
      </c>
      <c r="H939" s="568"/>
      <c r="I939" s="570" t="s">
        <v>10887</v>
      </c>
      <c r="J939" s="568" t="s">
        <v>8208</v>
      </c>
      <c r="K939" s="571" t="s">
        <v>8401</v>
      </c>
      <c r="L939" s="568" t="s">
        <v>1661</v>
      </c>
      <c r="M939" s="572" t="s">
        <v>10887</v>
      </c>
      <c r="N939" s="570" t="s">
        <v>8409</v>
      </c>
      <c r="O939" s="303" t="str">
        <f>IF(AllC3_Data[[#This Row],[Door/Yard Number]]=3,"Yard","Door")</f>
        <v>Door</v>
      </c>
      <c r="P939" s="33">
        <f t="shared" si="28"/>
        <v>7.6666666666860692</v>
      </c>
      <c r="Q939" s="3" t="str">
        <f t="shared" si="29"/>
        <v>02/11/2022 06:20 AM</v>
      </c>
      <c r="R939" s="573" t="str">
        <f>IF(AND(AllC3_Data[[#This Row],[Workflow]]="Vendor Trailer",AllC3_Data[[#This Row],[OB Load Type]]="",AllC3_Data[[#This Row],[IB Load Type]]="",AllC3_Data[[#This Row],[Reusable Load Type]]=""),"Empty", HLOOKUP("*",AllC3_Data[[#This Row],[OB Load Type]:[Workflow]],1,FALSE))</f>
        <v>RSAL</v>
      </c>
      <c r="S9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0" spans="1:21" x14ac:dyDescent="0.25">
      <c r="A940" s="567" t="s">
        <v>10888</v>
      </c>
      <c r="B940" s="568"/>
      <c r="C940" s="568"/>
      <c r="D940" s="569"/>
      <c r="E940" s="569" t="s">
        <v>8461</v>
      </c>
      <c r="F940" s="569">
        <v>3</v>
      </c>
      <c r="G940" s="568" t="s">
        <v>9116</v>
      </c>
      <c r="H940" s="568"/>
      <c r="I940" s="570" t="s">
        <v>10889</v>
      </c>
      <c r="J940" s="568" t="s">
        <v>8202</v>
      </c>
      <c r="K940" s="571" t="s">
        <v>8401</v>
      </c>
      <c r="L940" s="568" t="s">
        <v>5999</v>
      </c>
      <c r="M940" s="572" t="s">
        <v>10890</v>
      </c>
      <c r="N940" s="570" t="s">
        <v>8409</v>
      </c>
      <c r="O940" s="303" t="str">
        <f>IF(AllC3_Data[[#This Row],[Door/Yard Number]]=3,"Yard","Door")</f>
        <v>Yard</v>
      </c>
      <c r="P940" s="33">
        <f t="shared" si="28"/>
        <v>7.3000000000465661</v>
      </c>
      <c r="Q940" s="3" t="str">
        <f t="shared" si="29"/>
        <v>02/11/2022 06:42 AM</v>
      </c>
      <c r="R940" s="573" t="str">
        <f>IF(AND(AllC3_Data[[#This Row],[Workflow]]="Vendor Trailer",AllC3_Data[[#This Row],[OB Load Type]]="",AllC3_Data[[#This Row],[IB Load Type]]="",AllC3_Data[[#This Row],[Reusable Load Type]]=""),"Empty", HLOOKUP("*",AllC3_Data[[#This Row],[OB Load Type]:[Workflow]],1,FALSE))</f>
        <v>Empty</v>
      </c>
      <c r="S9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9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1" spans="1:21" x14ac:dyDescent="0.25">
      <c r="A941" s="567" t="s">
        <v>10891</v>
      </c>
      <c r="B941" s="568"/>
      <c r="C941" s="568"/>
      <c r="D941" s="569"/>
      <c r="E941" s="569" t="s">
        <v>1657</v>
      </c>
      <c r="F941" s="569">
        <v>4</v>
      </c>
      <c r="G941" s="568" t="s">
        <v>1179</v>
      </c>
      <c r="H941" s="568"/>
      <c r="I941" s="570" t="s">
        <v>10892</v>
      </c>
      <c r="J941" s="568" t="s">
        <v>8205</v>
      </c>
      <c r="K941" s="571" t="s">
        <v>8401</v>
      </c>
      <c r="L941" s="568" t="s">
        <v>1661</v>
      </c>
      <c r="M941" s="572" t="s">
        <v>10892</v>
      </c>
      <c r="N941" s="570" t="s">
        <v>8409</v>
      </c>
      <c r="O941" s="303" t="str">
        <f>IF(AllC3_Data[[#This Row],[Door/Yard Number]]=3,"Yard","Door")</f>
        <v>Door</v>
      </c>
      <c r="P941" s="33">
        <f t="shared" si="28"/>
        <v>7.2500000000582077</v>
      </c>
      <c r="Q941" s="3" t="str">
        <f t="shared" si="29"/>
        <v>02/11/2022 06:45 AM</v>
      </c>
      <c r="R941" s="573" t="str">
        <f>IF(AND(AllC3_Data[[#This Row],[Workflow]]="Vendor Trailer",AllC3_Data[[#This Row],[OB Load Type]]="",AllC3_Data[[#This Row],[IB Load Type]]="",AllC3_Data[[#This Row],[Reusable Load Type]]=""),"Empty", HLOOKUP("*",AllC3_Data[[#This Row],[OB Load Type]:[Workflow]],1,FALSE))</f>
        <v>Empty</v>
      </c>
      <c r="S9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2" spans="1:21" x14ac:dyDescent="0.25">
      <c r="A942" s="567" t="s">
        <v>10893</v>
      </c>
      <c r="B942" s="568"/>
      <c r="C942" s="568"/>
      <c r="D942" s="569" t="s">
        <v>496</v>
      </c>
      <c r="E942" s="569" t="s">
        <v>1660</v>
      </c>
      <c r="F942" s="569">
        <v>4</v>
      </c>
      <c r="G942" s="568" t="s">
        <v>1179</v>
      </c>
      <c r="H942" s="568"/>
      <c r="I942" s="570" t="s">
        <v>10894</v>
      </c>
      <c r="J942" s="568" t="s">
        <v>8210</v>
      </c>
      <c r="K942" s="571" t="s">
        <v>8401</v>
      </c>
      <c r="L942" s="568" t="s">
        <v>1661</v>
      </c>
      <c r="M942" s="572" t="s">
        <v>10894</v>
      </c>
      <c r="N942" s="570" t="s">
        <v>8409</v>
      </c>
      <c r="O942" s="303" t="str">
        <f>IF(AllC3_Data[[#This Row],[Door/Yard Number]]=3,"Yard","Door")</f>
        <v>Door</v>
      </c>
      <c r="P942" s="33">
        <f t="shared" si="28"/>
        <v>7.2333333333372138</v>
      </c>
      <c r="Q942" s="3" t="str">
        <f t="shared" si="29"/>
        <v>02/11/2022 06:46 AM</v>
      </c>
      <c r="R942" s="573" t="str">
        <f>IF(AND(AllC3_Data[[#This Row],[Workflow]]="Vendor Trailer",AllC3_Data[[#This Row],[OB Load Type]]="",AllC3_Data[[#This Row],[IB Load Type]]="",AllC3_Data[[#This Row],[Reusable Load Type]]=""),"Empty", HLOOKUP("*",AllC3_Data[[#This Row],[OB Load Type]:[Workflow]],1,FALSE))</f>
        <v>RSAL</v>
      </c>
      <c r="S9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3" spans="1:21" x14ac:dyDescent="0.25">
      <c r="A943" s="567" t="s">
        <v>10895</v>
      </c>
      <c r="B943" s="568"/>
      <c r="C943" s="568"/>
      <c r="D943" s="569" t="s">
        <v>266</v>
      </c>
      <c r="E943" s="569" t="s">
        <v>882</v>
      </c>
      <c r="F943" s="569">
        <v>3</v>
      </c>
      <c r="G943" s="568" t="s">
        <v>1179</v>
      </c>
      <c r="H943" s="568" t="s">
        <v>10896</v>
      </c>
      <c r="I943" s="570" t="s">
        <v>10894</v>
      </c>
      <c r="J943" s="568" t="s">
        <v>8205</v>
      </c>
      <c r="K943" s="571" t="s">
        <v>8401</v>
      </c>
      <c r="L943" s="568" t="s">
        <v>2977</v>
      </c>
      <c r="M943" s="572" t="s">
        <v>10776</v>
      </c>
      <c r="N943" s="570" t="s">
        <v>8409</v>
      </c>
      <c r="O943" s="303" t="str">
        <f>IF(AllC3_Data[[#This Row],[Door/Yard Number]]=3,"Yard","Door")</f>
        <v>Yard</v>
      </c>
      <c r="P943" s="33">
        <f t="shared" si="28"/>
        <v>7.2333333333372138</v>
      </c>
      <c r="Q943" s="3" t="str">
        <f t="shared" si="29"/>
        <v>02/11/2022 06:46 AM</v>
      </c>
      <c r="R943" s="573" t="str">
        <f>IF(AND(AllC3_Data[[#This Row],[Workflow]]="Vendor Trailer",AllC3_Data[[#This Row],[OB Load Type]]="",AllC3_Data[[#This Row],[IB Load Type]]="",AllC3_Data[[#This Row],[Reusable Load Type]]=""),"Empty", HLOOKUP("*",AllC3_Data[[#This Row],[OB Load Type]:[Workflow]],1,FALSE))</f>
        <v>T203</v>
      </c>
      <c r="S9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9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4" spans="1:21" x14ac:dyDescent="0.25">
      <c r="A944" s="567" t="s">
        <v>10897</v>
      </c>
      <c r="B944" s="568"/>
      <c r="C944" s="568" t="s">
        <v>17</v>
      </c>
      <c r="D944" s="569"/>
      <c r="E944" s="569" t="s">
        <v>897</v>
      </c>
      <c r="F944" s="569">
        <v>1</v>
      </c>
      <c r="G944" s="568" t="s">
        <v>1179</v>
      </c>
      <c r="H944" s="568" t="s">
        <v>10898</v>
      </c>
      <c r="I944" s="570" t="s">
        <v>10899</v>
      </c>
      <c r="J944" s="568" t="s">
        <v>8208</v>
      </c>
      <c r="K944" s="571" t="s">
        <v>8401</v>
      </c>
      <c r="L944" s="568" t="s">
        <v>10900</v>
      </c>
      <c r="M944" s="572" t="s">
        <v>10899</v>
      </c>
      <c r="N944" s="570" t="s">
        <v>8409</v>
      </c>
      <c r="O944" s="303" t="str">
        <f>IF(AllC3_Data[[#This Row],[Door/Yard Number]]=3,"Yard","Door")</f>
        <v>Door</v>
      </c>
      <c r="P944" s="33">
        <f t="shared" si="28"/>
        <v>7.0500000001047738</v>
      </c>
      <c r="Q944" s="3" t="str">
        <f t="shared" si="29"/>
        <v>02/11/2022 06:57 AM</v>
      </c>
      <c r="R944" s="573" t="str">
        <f>IF(AND(AllC3_Data[[#This Row],[Workflow]]="Vendor Trailer",AllC3_Data[[#This Row],[OB Load Type]]="",AllC3_Data[[#This Row],[IB Load Type]]="",AllC3_Data[[#This Row],[Reusable Load Type]]=""),"Empty", HLOOKUP("*",AllC3_Data[[#This Row],[OB Load Type]:[Workflow]],1,FALSE))</f>
        <v>B202</v>
      </c>
      <c r="S9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9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5" spans="1:21" x14ac:dyDescent="0.25">
      <c r="A945" s="567" t="s">
        <v>10901</v>
      </c>
      <c r="B945" s="568"/>
      <c r="C945" s="568" t="s">
        <v>8404</v>
      </c>
      <c r="D945" s="569"/>
      <c r="E945" s="569" t="s">
        <v>897</v>
      </c>
      <c r="F945" s="569">
        <v>1</v>
      </c>
      <c r="G945" s="568" t="s">
        <v>8405</v>
      </c>
      <c r="H945" s="568" t="s">
        <v>10902</v>
      </c>
      <c r="I945" s="570" t="s">
        <v>10883</v>
      </c>
      <c r="J945" s="568" t="s">
        <v>8202</v>
      </c>
      <c r="K945" s="571" t="s">
        <v>8401</v>
      </c>
      <c r="L945" s="568" t="s">
        <v>10903</v>
      </c>
      <c r="M945" s="572" t="s">
        <v>8693</v>
      </c>
      <c r="N945" s="570" t="s">
        <v>8409</v>
      </c>
      <c r="O945" s="303" t="str">
        <f>IF(AllC3_Data[[#This Row],[Door/Yard Number]]=3,"Yard","Door")</f>
        <v>Door</v>
      </c>
      <c r="P945" s="33">
        <f t="shared" si="28"/>
        <v>6.0833333334303461</v>
      </c>
      <c r="Q945" s="3" t="str">
        <f t="shared" si="29"/>
        <v>02/11/2022 07:55 AM</v>
      </c>
      <c r="R945" s="573" t="str">
        <f>IF(AND(AllC3_Data[[#This Row],[Workflow]]="Vendor Trailer",AllC3_Data[[#This Row],[OB Load Type]]="",AllC3_Data[[#This Row],[IB Load Type]]="",AllC3_Data[[#This Row],[Reusable Load Type]]=""),"Empty", HLOOKUP("*",AllC3_Data[[#This Row],[OB Load Type]:[Workflow]],1,FALSE))</f>
        <v>A Live Delivery</v>
      </c>
      <c r="S9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6" spans="1:21" x14ac:dyDescent="0.25">
      <c r="A946" s="567" t="s">
        <v>10904</v>
      </c>
      <c r="B946" s="568"/>
      <c r="C946" s="568"/>
      <c r="D946" s="569"/>
      <c r="E946" s="569" t="s">
        <v>9827</v>
      </c>
      <c r="F946" s="569">
        <v>4</v>
      </c>
      <c r="G946" s="568" t="s">
        <v>10905</v>
      </c>
      <c r="H946" s="568"/>
      <c r="I946" s="570" t="s">
        <v>10906</v>
      </c>
      <c r="J946" s="568" t="s">
        <v>8202</v>
      </c>
      <c r="K946" s="571" t="s">
        <v>8401</v>
      </c>
      <c r="L946" s="568" t="s">
        <v>1661</v>
      </c>
      <c r="M946" s="572" t="s">
        <v>10907</v>
      </c>
      <c r="N946" s="570" t="s">
        <v>8409</v>
      </c>
      <c r="O946" s="303" t="str">
        <f>IF(AllC3_Data[[#This Row],[Door/Yard Number]]=3,"Yard","Door")</f>
        <v>Door</v>
      </c>
      <c r="P946" s="33">
        <f t="shared" si="28"/>
        <v>6.6000000000349246</v>
      </c>
      <c r="Q946" s="3" t="str">
        <f t="shared" si="29"/>
        <v>02/11/2022 07:24 AM</v>
      </c>
      <c r="R946" s="573" t="str">
        <f>IF(AND(AllC3_Data[[#This Row],[Workflow]]="Vendor Trailer",AllC3_Data[[#This Row],[OB Load Type]]="",AllC3_Data[[#This Row],[IB Load Type]]="",AllC3_Data[[#This Row],[Reusable Load Type]]=""),"Empty", HLOOKUP("*",AllC3_Data[[#This Row],[OB Load Type]:[Workflow]],1,FALSE))</f>
        <v>Live Empty</v>
      </c>
      <c r="S9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7" spans="1:21" x14ac:dyDescent="0.25">
      <c r="A947" s="567" t="s">
        <v>10908</v>
      </c>
      <c r="B947" s="568"/>
      <c r="C947" s="568"/>
      <c r="D947" s="569" t="s">
        <v>496</v>
      </c>
      <c r="E947" s="569" t="s">
        <v>1660</v>
      </c>
      <c r="F947" s="569">
        <v>3</v>
      </c>
      <c r="G947" s="568" t="s">
        <v>1179</v>
      </c>
      <c r="H947" s="568"/>
      <c r="I947" s="570" t="s">
        <v>10909</v>
      </c>
      <c r="J947" s="568" t="s">
        <v>8205</v>
      </c>
      <c r="K947" s="571" t="s">
        <v>8401</v>
      </c>
      <c r="L947" s="568" t="s">
        <v>6001</v>
      </c>
      <c r="M947" s="572" t="s">
        <v>10909</v>
      </c>
      <c r="N947" s="570" t="s">
        <v>8409</v>
      </c>
      <c r="O947" s="303" t="str">
        <f>IF(AllC3_Data[[#This Row],[Door/Yard Number]]=3,"Yard","Door")</f>
        <v>Yard</v>
      </c>
      <c r="P947" s="33">
        <f t="shared" si="28"/>
        <v>6.466666666790843</v>
      </c>
      <c r="Q947" s="3" t="str">
        <f t="shared" si="29"/>
        <v>02/11/2022 07:32 AM</v>
      </c>
      <c r="R947" s="573" t="str">
        <f>IF(AND(AllC3_Data[[#This Row],[Workflow]]="Vendor Trailer",AllC3_Data[[#This Row],[OB Load Type]]="",AllC3_Data[[#This Row],[IB Load Type]]="",AllC3_Data[[#This Row],[Reusable Load Type]]=""),"Empty", HLOOKUP("*",AllC3_Data[[#This Row],[OB Load Type]:[Workflow]],1,FALSE))</f>
        <v>RSAL</v>
      </c>
      <c r="S9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8" spans="1:21" x14ac:dyDescent="0.25">
      <c r="A948" s="567" t="s">
        <v>10910</v>
      </c>
      <c r="B948" s="568"/>
      <c r="C948" s="568"/>
      <c r="D948" s="569" t="s">
        <v>305</v>
      </c>
      <c r="E948" s="569" t="s">
        <v>882</v>
      </c>
      <c r="F948" s="569">
        <v>1</v>
      </c>
      <c r="G948" s="568" t="s">
        <v>1179</v>
      </c>
      <c r="H948" s="568"/>
      <c r="I948" s="570" t="s">
        <v>10911</v>
      </c>
      <c r="J948" s="568" t="s">
        <v>8208</v>
      </c>
      <c r="K948" s="571" t="s">
        <v>8401</v>
      </c>
      <c r="L948" s="568" t="s">
        <v>10733</v>
      </c>
      <c r="M948" s="572" t="s">
        <v>10912</v>
      </c>
      <c r="N948" s="570" t="s">
        <v>8409</v>
      </c>
      <c r="O948" s="303" t="str">
        <f>IF(AllC3_Data[[#This Row],[Door/Yard Number]]=3,"Yard","Door")</f>
        <v>Door</v>
      </c>
      <c r="P948" s="33">
        <f t="shared" si="28"/>
        <v>13.633333333418705</v>
      </c>
      <c r="Q948" s="3" t="str">
        <f t="shared" si="29"/>
        <v>02/11/2022 12:22 AM</v>
      </c>
      <c r="R948" s="573" t="str">
        <f>IF(AND(AllC3_Data[[#This Row],[Workflow]]="Vendor Trailer",AllC3_Data[[#This Row],[OB Load Type]]="",AllC3_Data[[#This Row],[IB Load Type]]="",AllC3_Data[[#This Row],[Reusable Load Type]]=""),"Empty", HLOOKUP("*",AllC3_Data[[#This Row],[OB Load Type]:[Workflow]],1,FALSE))</f>
        <v>TBKY</v>
      </c>
      <c r="S9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9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49" spans="1:21" x14ac:dyDescent="0.25">
      <c r="A949" s="567" t="s">
        <v>10913</v>
      </c>
      <c r="B949" s="568"/>
      <c r="C949" s="568"/>
      <c r="D949" s="569"/>
      <c r="E949" s="569" t="s">
        <v>8461</v>
      </c>
      <c r="F949" s="569">
        <v>3</v>
      </c>
      <c r="G949" s="568" t="s">
        <v>10045</v>
      </c>
      <c r="H949" s="568"/>
      <c r="I949" s="570" t="s">
        <v>8996</v>
      </c>
      <c r="J949" s="568" t="s">
        <v>8202</v>
      </c>
      <c r="K949" s="571" t="s">
        <v>8401</v>
      </c>
      <c r="L949" s="568" t="s">
        <v>5997</v>
      </c>
      <c r="M949" s="572" t="s">
        <v>9548</v>
      </c>
      <c r="N949" s="570" t="s">
        <v>8409</v>
      </c>
      <c r="O949" s="303" t="str">
        <f>IF(AllC3_Data[[#This Row],[Door/Yard Number]]=3,"Yard","Door")</f>
        <v>Yard</v>
      </c>
      <c r="P949" s="33">
        <f t="shared" si="28"/>
        <v>13.78333333338378</v>
      </c>
      <c r="Q949" s="3" t="str">
        <f t="shared" si="29"/>
        <v>02/11/2022 12:13 AM</v>
      </c>
      <c r="R949" s="573" t="str">
        <f>IF(AND(AllC3_Data[[#This Row],[Workflow]]="Vendor Trailer",AllC3_Data[[#This Row],[OB Load Type]]="",AllC3_Data[[#This Row],[IB Load Type]]="",AllC3_Data[[#This Row],[Reusable Load Type]]=""),"Empty", HLOOKUP("*",AllC3_Data[[#This Row],[OB Load Type]:[Workflow]],1,FALSE))</f>
        <v>Empty</v>
      </c>
      <c r="S9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0" spans="1:21" x14ac:dyDescent="0.25">
      <c r="A950" s="567" t="s">
        <v>10914</v>
      </c>
      <c r="B950" s="568"/>
      <c r="C950" s="568"/>
      <c r="D950" s="569"/>
      <c r="E950" s="569" t="s">
        <v>9827</v>
      </c>
      <c r="F950" s="569">
        <v>4</v>
      </c>
      <c r="G950" s="568" t="s">
        <v>8405</v>
      </c>
      <c r="H950" s="568"/>
      <c r="I950" s="570" t="s">
        <v>10915</v>
      </c>
      <c r="J950" s="568" t="s">
        <v>8202</v>
      </c>
      <c r="K950" s="571" t="s">
        <v>8401</v>
      </c>
      <c r="L950" s="568" t="s">
        <v>1661</v>
      </c>
      <c r="M950" s="572" t="s">
        <v>10915</v>
      </c>
      <c r="N950" s="570" t="s">
        <v>8409</v>
      </c>
      <c r="O950" s="303" t="str">
        <f>IF(AllC3_Data[[#This Row],[Door/Yard Number]]=3,"Yard","Door")</f>
        <v>Door</v>
      </c>
      <c r="P950" s="33">
        <f t="shared" si="28"/>
        <v>6.1166666666977108</v>
      </c>
      <c r="Q950" s="3" t="str">
        <f t="shared" si="29"/>
        <v>02/11/2022 07:53 AM</v>
      </c>
      <c r="R950" s="573" t="str">
        <f>IF(AND(AllC3_Data[[#This Row],[Workflow]]="Vendor Trailer",AllC3_Data[[#This Row],[OB Load Type]]="",AllC3_Data[[#This Row],[IB Load Type]]="",AllC3_Data[[#This Row],[Reusable Load Type]]=""),"Empty", HLOOKUP("*",AllC3_Data[[#This Row],[OB Load Type]:[Workflow]],1,FALSE))</f>
        <v>Live Empty</v>
      </c>
      <c r="S95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1" spans="1:21" x14ac:dyDescent="0.25">
      <c r="A951" s="567" t="s">
        <v>10916</v>
      </c>
      <c r="B951" s="568"/>
      <c r="C951" s="568"/>
      <c r="D951" s="569" t="s">
        <v>268</v>
      </c>
      <c r="E951" s="569" t="s">
        <v>882</v>
      </c>
      <c r="F951" s="569">
        <v>3</v>
      </c>
      <c r="G951" s="568" t="s">
        <v>1179</v>
      </c>
      <c r="H951" s="568" t="s">
        <v>10917</v>
      </c>
      <c r="I951" s="570" t="s">
        <v>10915</v>
      </c>
      <c r="J951" s="568" t="s">
        <v>8206</v>
      </c>
      <c r="K951" s="571" t="s">
        <v>8401</v>
      </c>
      <c r="L951" s="568" t="s">
        <v>6001</v>
      </c>
      <c r="M951" s="572" t="s">
        <v>10918</v>
      </c>
      <c r="N951" s="570" t="s">
        <v>8409</v>
      </c>
      <c r="O951" s="303" t="str">
        <f>IF(AllC3_Data[[#This Row],[Door/Yard Number]]=3,"Yard","Door")</f>
        <v>Yard</v>
      </c>
      <c r="P951" s="33">
        <f t="shared" si="28"/>
        <v>6.1166666666977108</v>
      </c>
      <c r="Q951" s="3" t="str">
        <f t="shared" si="29"/>
        <v>02/11/2022 07:53 AM</v>
      </c>
      <c r="R951" s="573" t="str">
        <f>IF(AND(AllC3_Data[[#This Row],[Workflow]]="Vendor Trailer",AllC3_Data[[#This Row],[OB Load Type]]="",AllC3_Data[[#This Row],[IB Load Type]]="",AllC3_Data[[#This Row],[Reusable Load Type]]=""),"Empty", HLOOKUP("*",AllC3_Data[[#This Row],[OB Load Type]:[Workflow]],1,FALSE))</f>
        <v>T205</v>
      </c>
      <c r="S9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9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2" spans="1:21" x14ac:dyDescent="0.25">
      <c r="A952" s="567" t="s">
        <v>10919</v>
      </c>
      <c r="B952" s="568"/>
      <c r="C952" s="568"/>
      <c r="D952" s="569"/>
      <c r="E952" s="569" t="s">
        <v>1657</v>
      </c>
      <c r="F952" s="569">
        <v>3</v>
      </c>
      <c r="G952" s="568" t="s">
        <v>1179</v>
      </c>
      <c r="H952" s="568"/>
      <c r="I952" s="570" t="s">
        <v>10920</v>
      </c>
      <c r="J952" s="568" t="s">
        <v>8225</v>
      </c>
      <c r="K952" s="571" t="s">
        <v>8401</v>
      </c>
      <c r="L952" s="568" t="s">
        <v>9754</v>
      </c>
      <c r="M952" s="572" t="s">
        <v>10920</v>
      </c>
      <c r="N952" s="570" t="s">
        <v>8409</v>
      </c>
      <c r="O952" s="303" t="str">
        <f>IF(AllC3_Data[[#This Row],[Door/Yard Number]]=3,"Yard","Door")</f>
        <v>Yard</v>
      </c>
      <c r="P952" s="33">
        <f t="shared" si="28"/>
        <v>5.9166666667442769</v>
      </c>
      <c r="Q952" s="3" t="str">
        <f t="shared" si="29"/>
        <v>02/11/2022 08:05 AM</v>
      </c>
      <c r="R952" s="573" t="str">
        <f>IF(AND(AllC3_Data[[#This Row],[Workflow]]="Vendor Trailer",AllC3_Data[[#This Row],[OB Load Type]]="",AllC3_Data[[#This Row],[IB Load Type]]="",AllC3_Data[[#This Row],[Reusable Load Type]]=""),"Empty", HLOOKUP("*",AllC3_Data[[#This Row],[OB Load Type]:[Workflow]],1,FALSE))</f>
        <v>Empty</v>
      </c>
      <c r="S9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3" spans="1:21" x14ac:dyDescent="0.25">
      <c r="A953" s="567" t="s">
        <v>10921</v>
      </c>
      <c r="B953" s="568"/>
      <c r="C953" s="568"/>
      <c r="D953" s="569"/>
      <c r="E953" s="569" t="s">
        <v>1657</v>
      </c>
      <c r="F953" s="569">
        <v>4</v>
      </c>
      <c r="G953" s="568" t="s">
        <v>1179</v>
      </c>
      <c r="H953" s="568"/>
      <c r="I953" s="570" t="s">
        <v>10922</v>
      </c>
      <c r="J953" s="568" t="s">
        <v>8205</v>
      </c>
      <c r="K953" s="571" t="s">
        <v>8401</v>
      </c>
      <c r="L953" s="568" t="s">
        <v>1661</v>
      </c>
      <c r="M953" s="572"/>
      <c r="N953" s="570" t="s">
        <v>8409</v>
      </c>
      <c r="O953" s="303" t="str">
        <f>IF(AllC3_Data[[#This Row],[Door/Yard Number]]=3,"Yard","Door")</f>
        <v>Door</v>
      </c>
      <c r="P953" s="33">
        <f t="shared" si="28"/>
        <v>5.9000000000232831</v>
      </c>
      <c r="Q953" s="3" t="str">
        <f t="shared" si="29"/>
        <v>02/11/2022 08:06 AM</v>
      </c>
      <c r="R953" s="573" t="str">
        <f>IF(AND(AllC3_Data[[#This Row],[Workflow]]="Vendor Trailer",AllC3_Data[[#This Row],[OB Load Type]]="",AllC3_Data[[#This Row],[IB Load Type]]="",AllC3_Data[[#This Row],[Reusable Load Type]]=""),"Empty", HLOOKUP("*",AllC3_Data[[#This Row],[OB Load Type]:[Workflow]],1,FALSE))</f>
        <v>Empty</v>
      </c>
      <c r="S9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4" spans="1:21" x14ac:dyDescent="0.25">
      <c r="A954" s="567" t="s">
        <v>10923</v>
      </c>
      <c r="B954" s="568"/>
      <c r="C954" s="568"/>
      <c r="D954" s="569" t="s">
        <v>9168</v>
      </c>
      <c r="E954" s="569" t="s">
        <v>8430</v>
      </c>
      <c r="F954" s="569">
        <v>3</v>
      </c>
      <c r="G954" s="568" t="s">
        <v>9869</v>
      </c>
      <c r="H954" s="568"/>
      <c r="I954" s="570" t="s">
        <v>9608</v>
      </c>
      <c r="J954" s="568" t="s">
        <v>8202</v>
      </c>
      <c r="K954" s="571" t="s">
        <v>8401</v>
      </c>
      <c r="L954" s="568" t="s">
        <v>9687</v>
      </c>
      <c r="M954" s="572"/>
      <c r="N954" s="570" t="s">
        <v>8409</v>
      </c>
      <c r="O954" s="303" t="str">
        <f>IF(AllC3_Data[[#This Row],[Door/Yard Number]]=3,"Yard","Door")</f>
        <v>Yard</v>
      </c>
      <c r="P954" s="33">
        <f t="shared" si="28"/>
        <v>5.716666666790843</v>
      </c>
      <c r="Q954" s="3" t="str">
        <f t="shared" si="29"/>
        <v>02/11/2022 08:17 AM</v>
      </c>
      <c r="R954" s="573" t="str">
        <f>IF(AND(AllC3_Data[[#This Row],[Workflow]]="Vendor Trailer",AllC3_Data[[#This Row],[OB Load Type]]="",AllC3_Data[[#This Row],[IB Load Type]]="",AllC3_Data[[#This Row],[Reusable Load Type]]=""),"Empty", HLOOKUP("*",AllC3_Data[[#This Row],[OB Load Type]:[Workflow]],1,FALSE))</f>
        <v>WOOOD</v>
      </c>
      <c r="S9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5" spans="1:21" x14ac:dyDescent="0.25">
      <c r="A955" s="567" t="s">
        <v>10924</v>
      </c>
      <c r="B955" s="568"/>
      <c r="C955" s="568"/>
      <c r="D955" s="569" t="s">
        <v>496</v>
      </c>
      <c r="E955" s="569" t="s">
        <v>1660</v>
      </c>
      <c r="F955" s="569">
        <v>4</v>
      </c>
      <c r="G955" s="568" t="s">
        <v>1179</v>
      </c>
      <c r="H955" s="568"/>
      <c r="I955" s="570" t="s">
        <v>9608</v>
      </c>
      <c r="J955" s="568" t="s">
        <v>8210</v>
      </c>
      <c r="K955" s="571" t="s">
        <v>8401</v>
      </c>
      <c r="L955" s="568" t="s">
        <v>1661</v>
      </c>
      <c r="M955" s="572" t="s">
        <v>9608</v>
      </c>
      <c r="N955" s="570" t="s">
        <v>8409</v>
      </c>
      <c r="O955" s="303" t="str">
        <f>IF(AllC3_Data[[#This Row],[Door/Yard Number]]=3,"Yard","Door")</f>
        <v>Door</v>
      </c>
      <c r="P955" s="33">
        <f t="shared" si="28"/>
        <v>5.716666666790843</v>
      </c>
      <c r="Q955" s="3" t="str">
        <f t="shared" si="29"/>
        <v>02/11/2022 08:17 AM</v>
      </c>
      <c r="R955" s="573" t="str">
        <f>IF(AND(AllC3_Data[[#This Row],[Workflow]]="Vendor Trailer",AllC3_Data[[#This Row],[OB Load Type]]="",AllC3_Data[[#This Row],[IB Load Type]]="",AllC3_Data[[#This Row],[Reusable Load Type]]=""),"Empty", HLOOKUP("*",AllC3_Data[[#This Row],[OB Load Type]:[Workflow]],1,FALSE))</f>
        <v>RSAL</v>
      </c>
      <c r="S9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6" spans="1:21" x14ac:dyDescent="0.25">
      <c r="A956" s="567" t="s">
        <v>10925</v>
      </c>
      <c r="B956" s="568"/>
      <c r="C956" s="568"/>
      <c r="D956" s="569"/>
      <c r="E956" s="569" t="s">
        <v>1657</v>
      </c>
      <c r="F956" s="569">
        <v>3</v>
      </c>
      <c r="G956" s="568" t="s">
        <v>1179</v>
      </c>
      <c r="H956" s="568"/>
      <c r="I956" s="570" t="s">
        <v>8717</v>
      </c>
      <c r="J956" s="568" t="s">
        <v>8208</v>
      </c>
      <c r="K956" s="571" t="s">
        <v>8401</v>
      </c>
      <c r="L956" s="568" t="s">
        <v>2977</v>
      </c>
      <c r="M956" s="572" t="s">
        <v>8717</v>
      </c>
      <c r="N956" s="570" t="s">
        <v>8409</v>
      </c>
      <c r="O956" s="303" t="str">
        <f>IF(AllC3_Data[[#This Row],[Door/Yard Number]]=3,"Yard","Door")</f>
        <v>Yard</v>
      </c>
      <c r="P956" s="33">
        <f t="shared" si="28"/>
        <v>5.6666666668024845</v>
      </c>
      <c r="Q956" s="3" t="str">
        <f t="shared" si="29"/>
        <v>02/11/2022 08:20 AM</v>
      </c>
      <c r="R956" s="573" t="str">
        <f>IF(AND(AllC3_Data[[#This Row],[Workflow]]="Vendor Trailer",AllC3_Data[[#This Row],[OB Load Type]]="",AllC3_Data[[#This Row],[IB Load Type]]="",AllC3_Data[[#This Row],[Reusable Load Type]]=""),"Empty", HLOOKUP("*",AllC3_Data[[#This Row],[OB Load Type]:[Workflow]],1,FALSE))</f>
        <v>Empty</v>
      </c>
      <c r="S9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7" spans="1:21" x14ac:dyDescent="0.25">
      <c r="A957" s="567" t="s">
        <v>10926</v>
      </c>
      <c r="B957" s="568"/>
      <c r="C957" s="568"/>
      <c r="D957" s="569"/>
      <c r="E957" s="569" t="s">
        <v>8461</v>
      </c>
      <c r="F957" s="569">
        <v>3</v>
      </c>
      <c r="G957" s="568" t="s">
        <v>1096</v>
      </c>
      <c r="H957" s="568"/>
      <c r="I957" s="570" t="s">
        <v>10927</v>
      </c>
      <c r="J957" s="568" t="s">
        <v>8202</v>
      </c>
      <c r="K957" s="571" t="s">
        <v>8401</v>
      </c>
      <c r="L957" s="568" t="s">
        <v>9084</v>
      </c>
      <c r="M957" s="572"/>
      <c r="N957" s="570" t="s">
        <v>8409</v>
      </c>
      <c r="O957" s="303" t="str">
        <f>IF(AllC3_Data[[#This Row],[Door/Yard Number]]=3,"Yard","Door")</f>
        <v>Yard</v>
      </c>
      <c r="P957" s="33">
        <f t="shared" si="28"/>
        <v>5.6333333333604969</v>
      </c>
      <c r="Q957" s="3" t="str">
        <f t="shared" si="29"/>
        <v>02/11/2022 08:22 AM</v>
      </c>
      <c r="R957" s="573" t="str">
        <f>IF(AND(AllC3_Data[[#This Row],[Workflow]]="Vendor Trailer",AllC3_Data[[#This Row],[OB Load Type]]="",AllC3_Data[[#This Row],[IB Load Type]]="",AllC3_Data[[#This Row],[Reusable Load Type]]=""),"Empty", HLOOKUP("*",AllC3_Data[[#This Row],[OB Load Type]:[Workflow]],1,FALSE))</f>
        <v>Empty</v>
      </c>
      <c r="S9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9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8" spans="1:21" x14ac:dyDescent="0.25">
      <c r="A958" s="567" t="s">
        <v>10928</v>
      </c>
      <c r="B958" s="568"/>
      <c r="C958" s="568"/>
      <c r="D958" s="569" t="s">
        <v>496</v>
      </c>
      <c r="E958" s="569" t="s">
        <v>1660</v>
      </c>
      <c r="F958" s="569">
        <v>4</v>
      </c>
      <c r="G958" s="568" t="s">
        <v>1179</v>
      </c>
      <c r="H958" s="568"/>
      <c r="I958" s="570" t="s">
        <v>9615</v>
      </c>
      <c r="J958" s="568" t="s">
        <v>8205</v>
      </c>
      <c r="K958" s="571" t="s">
        <v>8401</v>
      </c>
      <c r="L958" s="568" t="s">
        <v>1661</v>
      </c>
      <c r="M958" s="572" t="s">
        <v>9615</v>
      </c>
      <c r="N958" s="570" t="s">
        <v>8409</v>
      </c>
      <c r="O958" s="303" t="str">
        <f>IF(AllC3_Data[[#This Row],[Door/Yard Number]]=3,"Yard","Door")</f>
        <v>Door</v>
      </c>
      <c r="P958" s="33">
        <f t="shared" si="28"/>
        <v>5.3333333334303461</v>
      </c>
      <c r="Q958" s="3" t="str">
        <f t="shared" si="29"/>
        <v>02/11/2022 08:40 AM</v>
      </c>
      <c r="R958" s="573" t="str">
        <f>IF(AND(AllC3_Data[[#This Row],[Workflow]]="Vendor Trailer",AllC3_Data[[#This Row],[OB Load Type]]="",AllC3_Data[[#This Row],[IB Load Type]]="",AllC3_Data[[#This Row],[Reusable Load Type]]=""),"Empty", HLOOKUP("*",AllC3_Data[[#This Row],[OB Load Type]:[Workflow]],1,FALSE))</f>
        <v>RSAL</v>
      </c>
      <c r="S9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59" spans="1:21" x14ac:dyDescent="0.25">
      <c r="A959" s="567" t="s">
        <v>10929</v>
      </c>
      <c r="B959" s="568"/>
      <c r="C959" s="568" t="s">
        <v>41</v>
      </c>
      <c r="D959" s="569"/>
      <c r="E959" s="569" t="s">
        <v>897</v>
      </c>
      <c r="F959" s="569">
        <v>3</v>
      </c>
      <c r="G959" s="568" t="s">
        <v>10045</v>
      </c>
      <c r="H959" s="568" t="s">
        <v>10930</v>
      </c>
      <c r="I959" s="570" t="s">
        <v>10931</v>
      </c>
      <c r="J959" s="568" t="s">
        <v>8202</v>
      </c>
      <c r="K959" s="571" t="s">
        <v>8401</v>
      </c>
      <c r="L959" s="568" t="s">
        <v>5997</v>
      </c>
      <c r="M959" s="572" t="s">
        <v>10931</v>
      </c>
      <c r="N959" s="570" t="s">
        <v>8409</v>
      </c>
      <c r="O959" s="303" t="str">
        <f>IF(AllC3_Data[[#This Row],[Door/Yard Number]]=3,"Yard","Door")</f>
        <v>Yard</v>
      </c>
      <c r="P959" s="33">
        <f t="shared" si="28"/>
        <v>5.3166666667093523</v>
      </c>
      <c r="Q959" s="3" t="str">
        <f t="shared" si="29"/>
        <v>02/11/2022 08:41 AM</v>
      </c>
      <c r="R959" s="573" t="str">
        <f>IF(AND(AllC3_Data[[#This Row],[Workflow]]="Vendor Trailer",AllC3_Data[[#This Row],[OB Load Type]]="",AllC3_Data[[#This Row],[IB Load Type]]="",AllC3_Data[[#This Row],[Reusable Load Type]]=""),"Empty", HLOOKUP("*",AllC3_Data[[#This Row],[OB Load Type]:[Workflow]],1,FALSE))</f>
        <v>B507</v>
      </c>
      <c r="S9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9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0" spans="1:21" x14ac:dyDescent="0.25">
      <c r="A960" s="567" t="s">
        <v>10932</v>
      </c>
      <c r="B960" s="568"/>
      <c r="C960" s="568" t="s">
        <v>8404</v>
      </c>
      <c r="D960" s="569"/>
      <c r="E960" s="569" t="s">
        <v>897</v>
      </c>
      <c r="F960" s="569">
        <v>1</v>
      </c>
      <c r="G960" s="568" t="s">
        <v>10933</v>
      </c>
      <c r="H960" s="568" t="s">
        <v>10934</v>
      </c>
      <c r="I960" s="570" t="s">
        <v>10931</v>
      </c>
      <c r="J960" s="568" t="s">
        <v>8202</v>
      </c>
      <c r="K960" s="571" t="s">
        <v>8401</v>
      </c>
      <c r="L960" s="568" t="s">
        <v>10935</v>
      </c>
      <c r="M960" s="572" t="s">
        <v>10936</v>
      </c>
      <c r="N960" s="570" t="s">
        <v>8409</v>
      </c>
      <c r="O960" s="303" t="str">
        <f>IF(AllC3_Data[[#This Row],[Door/Yard Number]]=3,"Yard","Door")</f>
        <v>Door</v>
      </c>
      <c r="P960" s="33">
        <f t="shared" si="28"/>
        <v>3.6000000000349246</v>
      </c>
      <c r="Q960" s="3" t="str">
        <f t="shared" si="29"/>
        <v>02/11/2022 10:24 AM</v>
      </c>
      <c r="R960" s="573" t="str">
        <f>IF(AND(AllC3_Data[[#This Row],[Workflow]]="Vendor Trailer",AllC3_Data[[#This Row],[OB Load Type]]="",AllC3_Data[[#This Row],[IB Load Type]]="",AllC3_Data[[#This Row],[Reusable Load Type]]=""),"Empty", HLOOKUP("*",AllC3_Data[[#This Row],[OB Load Type]:[Workflow]],1,FALSE))</f>
        <v>A Live Delivery</v>
      </c>
      <c r="S96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1" spans="1:21" x14ac:dyDescent="0.25">
      <c r="A961" s="567" t="s">
        <v>10937</v>
      </c>
      <c r="B961" s="568"/>
      <c r="C961" s="568"/>
      <c r="D961" s="569"/>
      <c r="E961" s="569" t="s">
        <v>1657</v>
      </c>
      <c r="F961" s="569">
        <v>1</v>
      </c>
      <c r="G961" s="568" t="s">
        <v>1179</v>
      </c>
      <c r="H961" s="568"/>
      <c r="I961" s="570" t="s">
        <v>9046</v>
      </c>
      <c r="J961" s="568" t="s">
        <v>8208</v>
      </c>
      <c r="K961" s="571" t="s">
        <v>8401</v>
      </c>
      <c r="L961" s="568" t="s">
        <v>10938</v>
      </c>
      <c r="M961" s="572" t="s">
        <v>10939</v>
      </c>
      <c r="N961" s="570" t="s">
        <v>8409</v>
      </c>
      <c r="O961" s="303" t="str">
        <f>IF(AllC3_Data[[#This Row],[Door/Yard Number]]=3,"Yard","Door")</f>
        <v>Door</v>
      </c>
      <c r="P961" s="33">
        <f t="shared" si="28"/>
        <v>5.2666666667209938</v>
      </c>
      <c r="Q961" s="3" t="str">
        <f t="shared" si="29"/>
        <v>02/11/2022 08:44 AM</v>
      </c>
      <c r="R961" s="573" t="str">
        <f>IF(AND(AllC3_Data[[#This Row],[Workflow]]="Vendor Trailer",AllC3_Data[[#This Row],[OB Load Type]]="",AllC3_Data[[#This Row],[IB Load Type]]="",AllC3_Data[[#This Row],[Reusable Load Type]]=""),"Empty", HLOOKUP("*",AllC3_Data[[#This Row],[OB Load Type]:[Workflow]],1,FALSE))</f>
        <v>Empty</v>
      </c>
      <c r="S9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2" spans="1:21" x14ac:dyDescent="0.25">
      <c r="A962" s="567" t="s">
        <v>10940</v>
      </c>
      <c r="B962" s="568" t="s">
        <v>129</v>
      </c>
      <c r="C962" s="568"/>
      <c r="D962" s="569"/>
      <c r="E962" s="569" t="s">
        <v>1659</v>
      </c>
      <c r="F962" s="569">
        <v>3</v>
      </c>
      <c r="G962" s="568" t="s">
        <v>1179</v>
      </c>
      <c r="H962" s="568"/>
      <c r="I962" s="570" t="s">
        <v>10941</v>
      </c>
      <c r="J962" s="568" t="s">
        <v>8208</v>
      </c>
      <c r="K962" s="571" t="s">
        <v>8401</v>
      </c>
      <c r="L962" s="568" t="s">
        <v>6001</v>
      </c>
      <c r="M962" s="572" t="s">
        <v>10942</v>
      </c>
      <c r="N962" s="570" t="s">
        <v>8409</v>
      </c>
      <c r="O962" s="303" t="str">
        <f>IF(AllC3_Data[[#This Row],[Door/Yard Number]]=3,"Yard","Door")</f>
        <v>Yard</v>
      </c>
      <c r="P962" s="33">
        <f t="shared" si="28"/>
        <v>5.0166666667792015</v>
      </c>
      <c r="Q962" s="3" t="str">
        <f t="shared" si="29"/>
        <v>02/11/2022 08:59 AM</v>
      </c>
      <c r="R962" s="573" t="str">
        <f>IF(AND(AllC3_Data[[#This Row],[Workflow]]="Vendor Trailer",AllC3_Data[[#This Row],[OB Load Type]]="",AllC3_Data[[#This Row],[IB Load Type]]="",AllC3_Data[[#This Row],[Reusable Load Type]]=""),"Empty", HLOOKUP("*",AllC3_Data[[#This Row],[OB Load Type]:[Workflow]],1,FALSE))</f>
        <v>OFBD</v>
      </c>
      <c r="S9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Public Affairs</v>
      </c>
      <c r="T9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3" spans="1:21" x14ac:dyDescent="0.25">
      <c r="A963" s="567" t="s">
        <v>10943</v>
      </c>
      <c r="B963" s="568"/>
      <c r="C963" s="568"/>
      <c r="D963" s="569"/>
      <c r="E963" s="569" t="s">
        <v>1657</v>
      </c>
      <c r="F963" s="569">
        <v>4</v>
      </c>
      <c r="G963" s="568" t="s">
        <v>1568</v>
      </c>
      <c r="H963" s="568"/>
      <c r="I963" s="570" t="s">
        <v>10944</v>
      </c>
      <c r="J963" s="568" t="s">
        <v>8209</v>
      </c>
      <c r="K963" s="571" t="s">
        <v>8401</v>
      </c>
      <c r="L963" s="568" t="s">
        <v>1661</v>
      </c>
      <c r="M963" s="572" t="s">
        <v>10945</v>
      </c>
      <c r="N963" s="570" t="s">
        <v>8409</v>
      </c>
      <c r="O963" s="303" t="str">
        <f>IF(AllC3_Data[[#This Row],[Door/Yard Number]]=3,"Yard","Door")</f>
        <v>Door</v>
      </c>
      <c r="P963" s="33">
        <f t="shared" si="28"/>
        <v>4.9333333333488554</v>
      </c>
      <c r="Q963" s="3" t="str">
        <f t="shared" si="29"/>
        <v>02/11/2022 09:04 AM</v>
      </c>
      <c r="R963" s="573" t="str">
        <f>IF(AND(AllC3_Data[[#This Row],[Workflow]]="Vendor Trailer",AllC3_Data[[#This Row],[OB Load Type]]="",AllC3_Data[[#This Row],[IB Load Type]]="",AllC3_Data[[#This Row],[Reusable Load Type]]=""),"Empty", HLOOKUP("*",AllC3_Data[[#This Row],[OB Load Type]:[Workflow]],1,FALSE))</f>
        <v>Empty</v>
      </c>
      <c r="S9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4" spans="1:21" x14ac:dyDescent="0.25">
      <c r="A964" s="567" t="s">
        <v>10946</v>
      </c>
      <c r="B964" s="568"/>
      <c r="C964" s="568"/>
      <c r="D964" s="569" t="s">
        <v>784</v>
      </c>
      <c r="E964" s="569" t="s">
        <v>882</v>
      </c>
      <c r="F964" s="569">
        <v>3</v>
      </c>
      <c r="G964" s="568" t="s">
        <v>1179</v>
      </c>
      <c r="H964" s="568" t="s">
        <v>10947</v>
      </c>
      <c r="I964" s="570" t="s">
        <v>8700</v>
      </c>
      <c r="J964" s="568" t="s">
        <v>8204</v>
      </c>
      <c r="K964" s="571" t="s">
        <v>8401</v>
      </c>
      <c r="L964" s="568" t="s">
        <v>10419</v>
      </c>
      <c r="M964" s="572" t="s">
        <v>10948</v>
      </c>
      <c r="N964" s="570" t="s">
        <v>8409</v>
      </c>
      <c r="O964" s="303" t="str">
        <f>IF(AllC3_Data[[#This Row],[Door/Yard Number]]=3,"Yard","Door")</f>
        <v>Yard</v>
      </c>
      <c r="P964" s="33">
        <f t="shared" si="28"/>
        <v>4.7666666666627862</v>
      </c>
      <c r="Q964" s="3" t="str">
        <f t="shared" si="29"/>
        <v>02/11/2022 09:14 AM</v>
      </c>
      <c r="R964" s="573" t="str">
        <f>IF(AND(AllC3_Data[[#This Row],[Workflow]]="Vendor Trailer",AllC3_Data[[#This Row],[OB Load Type]]="",AllC3_Data[[#This Row],[IB Load Type]]="",AllC3_Data[[#This Row],[Reusable Load Type]]=""),"Empty", HLOOKUP("*",AllC3_Data[[#This Row],[OB Load Type]:[Workflow]],1,FALSE))</f>
        <v>T227</v>
      </c>
      <c r="S9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9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965" spans="1:21" x14ac:dyDescent="0.25">
      <c r="A965" s="567" t="s">
        <v>10949</v>
      </c>
      <c r="B965" s="568"/>
      <c r="C965" s="568" t="s">
        <v>8404</v>
      </c>
      <c r="D965" s="569"/>
      <c r="E965" s="569" t="s">
        <v>897</v>
      </c>
      <c r="F965" s="569">
        <v>1</v>
      </c>
      <c r="G965" s="568" t="s">
        <v>10950</v>
      </c>
      <c r="H965" s="568" t="s">
        <v>10951</v>
      </c>
      <c r="I965" s="570" t="s">
        <v>8700</v>
      </c>
      <c r="J965" s="568" t="s">
        <v>8202</v>
      </c>
      <c r="K965" s="571" t="s">
        <v>8401</v>
      </c>
      <c r="L965" s="568" t="s">
        <v>10952</v>
      </c>
      <c r="M965" s="572" t="s">
        <v>10953</v>
      </c>
      <c r="N965" s="570" t="s">
        <v>8409</v>
      </c>
      <c r="O965" s="303" t="str">
        <f>IF(AllC3_Data[[#This Row],[Door/Yard Number]]=3,"Yard","Door")</f>
        <v>Door</v>
      </c>
      <c r="P965" s="33">
        <f t="shared" si="28"/>
        <v>3.183333333407063</v>
      </c>
      <c r="Q965" s="3" t="str">
        <f t="shared" si="29"/>
        <v>02/11/2022 10:49 AM</v>
      </c>
      <c r="R965" s="573" t="str">
        <f>IF(AND(AllC3_Data[[#This Row],[Workflow]]="Vendor Trailer",AllC3_Data[[#This Row],[OB Load Type]]="",AllC3_Data[[#This Row],[IB Load Type]]="",AllC3_Data[[#This Row],[Reusable Load Type]]=""),"Empty", HLOOKUP("*",AllC3_Data[[#This Row],[OB Load Type]:[Workflow]],1,FALSE))</f>
        <v>A Live Delivery</v>
      </c>
      <c r="S96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6" spans="1:21" x14ac:dyDescent="0.25">
      <c r="A966" s="567" t="s">
        <v>10954</v>
      </c>
      <c r="B966" s="568"/>
      <c r="C966" s="568"/>
      <c r="D966" s="569" t="s">
        <v>496</v>
      </c>
      <c r="E966" s="569" t="s">
        <v>1660</v>
      </c>
      <c r="F966" s="569">
        <v>3</v>
      </c>
      <c r="G966" s="568" t="s">
        <v>1179</v>
      </c>
      <c r="H966" s="568"/>
      <c r="I966" s="570" t="s">
        <v>8700</v>
      </c>
      <c r="J966" s="568" t="s">
        <v>8205</v>
      </c>
      <c r="K966" s="571" t="s">
        <v>8401</v>
      </c>
      <c r="L966" s="568" t="s">
        <v>6001</v>
      </c>
      <c r="M966" s="572" t="s">
        <v>8700</v>
      </c>
      <c r="N966" s="570" t="s">
        <v>8409</v>
      </c>
      <c r="O966" s="303" t="str">
        <f>IF(AllC3_Data[[#This Row],[Door/Yard Number]]=3,"Yard","Door")</f>
        <v>Yard</v>
      </c>
      <c r="P966" s="33">
        <f t="shared" si="28"/>
        <v>4.7666666666627862</v>
      </c>
      <c r="Q966" s="3" t="str">
        <f t="shared" si="29"/>
        <v>02/11/2022 09:14 AM</v>
      </c>
      <c r="R966" s="573" t="str">
        <f>IF(AND(AllC3_Data[[#This Row],[Workflow]]="Vendor Trailer",AllC3_Data[[#This Row],[OB Load Type]]="",AllC3_Data[[#This Row],[IB Load Type]]="",AllC3_Data[[#This Row],[Reusable Load Type]]=""),"Empty", HLOOKUP("*",AllC3_Data[[#This Row],[OB Load Type]:[Workflow]],1,FALSE))</f>
        <v>RSAL</v>
      </c>
      <c r="S9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67" spans="1:21" x14ac:dyDescent="0.25">
      <c r="A967" s="567" t="s">
        <v>10955</v>
      </c>
      <c r="B967" s="568"/>
      <c r="C967" s="568"/>
      <c r="D967" s="569" t="s">
        <v>295</v>
      </c>
      <c r="E967" s="569" t="s">
        <v>882</v>
      </c>
      <c r="F967" s="569">
        <v>1</v>
      </c>
      <c r="G967" s="568" t="s">
        <v>1179</v>
      </c>
      <c r="H967" s="568" t="s">
        <v>10956</v>
      </c>
      <c r="I967" s="570" t="s">
        <v>10957</v>
      </c>
      <c r="J967" s="568" t="s">
        <v>8205</v>
      </c>
      <c r="K967" s="571" t="s">
        <v>8401</v>
      </c>
      <c r="L967" s="568" t="s">
        <v>10958</v>
      </c>
      <c r="M967" s="572" t="s">
        <v>10959</v>
      </c>
      <c r="N967" s="570" t="s">
        <v>8409</v>
      </c>
      <c r="O967" s="303" t="str">
        <f>IF(AllC3_Data[[#This Row],[Door/Yard Number]]=3,"Yard","Door")</f>
        <v>Door</v>
      </c>
      <c r="P967" s="33">
        <f t="shared" si="28"/>
        <v>4.7000000001280569</v>
      </c>
      <c r="Q967" s="3" t="str">
        <f t="shared" si="29"/>
        <v>02/11/2022 09:18 AM</v>
      </c>
      <c r="R967" s="573" t="str">
        <f>IF(AND(AllC3_Data[[#This Row],[Workflow]]="Vendor Trailer",AllC3_Data[[#This Row],[OB Load Type]]="",AllC3_Data[[#This Row],[IB Load Type]]="",AllC3_Data[[#This Row],[Reusable Load Type]]=""),"Empty", HLOOKUP("*",AllC3_Data[[#This Row],[OB Load Type]:[Workflow]],1,FALSE))</f>
        <v>T705</v>
      </c>
      <c r="S9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9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968" spans="1:21" x14ac:dyDescent="0.25">
      <c r="A968" s="567" t="s">
        <v>10960</v>
      </c>
      <c r="B968" s="568"/>
      <c r="C968" s="568"/>
      <c r="D968" s="569"/>
      <c r="E968" s="569" t="s">
        <v>1562</v>
      </c>
      <c r="F968" s="569">
        <v>3</v>
      </c>
      <c r="G968" s="568" t="s">
        <v>1179</v>
      </c>
      <c r="H968" s="568"/>
      <c r="I968" s="570" t="s">
        <v>10961</v>
      </c>
      <c r="J968" s="568" t="s">
        <v>8205</v>
      </c>
      <c r="K968" s="571" t="s">
        <v>8401</v>
      </c>
      <c r="L968" s="568" t="s">
        <v>5997</v>
      </c>
      <c r="M968" s="572" t="s">
        <v>10635</v>
      </c>
      <c r="N968" s="570" t="s">
        <v>8409</v>
      </c>
      <c r="O968" s="303" t="str">
        <f>IF(AllC3_Data[[#This Row],[Door/Yard Number]]=3,"Yard","Door")</f>
        <v>Yard</v>
      </c>
      <c r="P968" s="33">
        <f t="shared" si="28"/>
        <v>4.6500000001396984</v>
      </c>
      <c r="Q968" s="3" t="str">
        <f t="shared" si="29"/>
        <v>02/11/2022 09:21 AM</v>
      </c>
      <c r="R968" s="573" t="str">
        <f>IF(AND(AllC3_Data[[#This Row],[Workflow]]="Vendor Trailer",AllC3_Data[[#This Row],[OB Load Type]]="",AllC3_Data[[#This Row],[IB Load Type]]="",AllC3_Data[[#This Row],[Reusable Load Type]]=""),"Empty", HLOOKUP("*",AllC3_Data[[#This Row],[OB Load Type]:[Workflow]],1,FALSE))</f>
        <v>Unknown</v>
      </c>
      <c r="S9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6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969" spans="1:21" x14ac:dyDescent="0.25">
      <c r="A969" s="567" t="s">
        <v>10962</v>
      </c>
      <c r="B969" s="568"/>
      <c r="C969" s="568"/>
      <c r="D969" s="569"/>
      <c r="E969" s="569" t="s">
        <v>8461</v>
      </c>
      <c r="F969" s="569">
        <v>3</v>
      </c>
      <c r="G969" s="568" t="s">
        <v>9869</v>
      </c>
      <c r="H969" s="568"/>
      <c r="I969" s="570" t="s">
        <v>10963</v>
      </c>
      <c r="J969" s="568" t="s">
        <v>8202</v>
      </c>
      <c r="K969" s="571" t="s">
        <v>8401</v>
      </c>
      <c r="L969" s="568" t="s">
        <v>9687</v>
      </c>
      <c r="M969" s="572"/>
      <c r="N969" s="570" t="s">
        <v>8409</v>
      </c>
      <c r="O969" s="303" t="str">
        <f>IF(AllC3_Data[[#This Row],[Door/Yard Number]]=3,"Yard","Door")</f>
        <v>Yard</v>
      </c>
      <c r="P969" s="33">
        <f t="shared" ref="P969:P1032" si="30">($A$1-Q969)*24</f>
        <v>4.5666666667093523</v>
      </c>
      <c r="Q969" s="3" t="str">
        <f t="shared" ref="Q969:Q1032" si="31">IF(I969&gt;M969,I969,IF(I969&lt;M969,M969,IF(I969=M969,I969)))</f>
        <v>02/11/2022 09:26 AM</v>
      </c>
      <c r="R969" s="573" t="str">
        <f>IF(AND(AllC3_Data[[#This Row],[Workflow]]="Vendor Trailer",AllC3_Data[[#This Row],[OB Load Type]]="",AllC3_Data[[#This Row],[IB Load Type]]="",AllC3_Data[[#This Row],[Reusable Load Type]]=""),"Empty", HLOOKUP("*",AllC3_Data[[#This Row],[OB Load Type]:[Workflow]],1,FALSE))</f>
        <v>Empty</v>
      </c>
      <c r="S9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0" spans="1:21" x14ac:dyDescent="0.25">
      <c r="A970" s="567" t="s">
        <v>10964</v>
      </c>
      <c r="B970" s="568"/>
      <c r="C970" s="568"/>
      <c r="D970" s="569"/>
      <c r="E970" s="569" t="s">
        <v>8461</v>
      </c>
      <c r="F970" s="569">
        <v>3</v>
      </c>
      <c r="G970" s="568" t="s">
        <v>9869</v>
      </c>
      <c r="H970" s="568"/>
      <c r="I970" s="570" t="s">
        <v>8570</v>
      </c>
      <c r="J970" s="568" t="s">
        <v>8202</v>
      </c>
      <c r="K970" s="571" t="s">
        <v>8401</v>
      </c>
      <c r="L970" s="568" t="s">
        <v>9687</v>
      </c>
      <c r="M970" s="572"/>
      <c r="N970" s="570" t="s">
        <v>8409</v>
      </c>
      <c r="O970" s="303" t="str">
        <f>IF(AllC3_Data[[#This Row],[Door/Yard Number]]=3,"Yard","Door")</f>
        <v>Yard</v>
      </c>
      <c r="P970" s="33">
        <f t="shared" si="30"/>
        <v>4.5499999999883585</v>
      </c>
      <c r="Q970" s="3" t="str">
        <f t="shared" si="31"/>
        <v>02/11/2022 09:27 AM</v>
      </c>
      <c r="R970" s="573" t="str">
        <f>IF(AND(AllC3_Data[[#This Row],[Workflow]]="Vendor Trailer",AllC3_Data[[#This Row],[OB Load Type]]="",AllC3_Data[[#This Row],[IB Load Type]]="",AllC3_Data[[#This Row],[Reusable Load Type]]=""),"Empty", HLOOKUP("*",AllC3_Data[[#This Row],[OB Load Type]:[Workflow]],1,FALSE))</f>
        <v>Empty</v>
      </c>
      <c r="S9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1" spans="1:21" x14ac:dyDescent="0.25">
      <c r="A971" s="567" t="s">
        <v>10965</v>
      </c>
      <c r="B971" s="568"/>
      <c r="C971" s="568"/>
      <c r="D971" s="569" t="s">
        <v>496</v>
      </c>
      <c r="E971" s="569" t="s">
        <v>1660</v>
      </c>
      <c r="F971" s="569">
        <v>3</v>
      </c>
      <c r="G971" s="568" t="s">
        <v>1179</v>
      </c>
      <c r="H971" s="568"/>
      <c r="I971" s="570" t="s">
        <v>9021</v>
      </c>
      <c r="J971" s="568" t="s">
        <v>8205</v>
      </c>
      <c r="K971" s="571" t="s">
        <v>8401</v>
      </c>
      <c r="L971" s="568" t="s">
        <v>6001</v>
      </c>
      <c r="M971" s="572" t="s">
        <v>9021</v>
      </c>
      <c r="N971" s="570" t="s">
        <v>8409</v>
      </c>
      <c r="O971" s="303" t="str">
        <f>IF(AllC3_Data[[#This Row],[Door/Yard Number]]=3,"Yard","Door")</f>
        <v>Yard</v>
      </c>
      <c r="P971" s="33">
        <f t="shared" si="30"/>
        <v>4.2000000000698492</v>
      </c>
      <c r="Q971" s="3" t="str">
        <f t="shared" si="31"/>
        <v>02/11/2022 09:48 AM</v>
      </c>
      <c r="R971" s="573" t="str">
        <f>IF(AND(AllC3_Data[[#This Row],[Workflow]]="Vendor Trailer",AllC3_Data[[#This Row],[OB Load Type]]="",AllC3_Data[[#This Row],[IB Load Type]]="",AllC3_Data[[#This Row],[Reusable Load Type]]=""),"Empty", HLOOKUP("*",AllC3_Data[[#This Row],[OB Load Type]:[Workflow]],1,FALSE))</f>
        <v>RSAL</v>
      </c>
      <c r="S9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2" spans="1:21" x14ac:dyDescent="0.25">
      <c r="A972" s="567" t="s">
        <v>10966</v>
      </c>
      <c r="B972" s="568"/>
      <c r="C972" s="568"/>
      <c r="D972" s="569" t="s">
        <v>310</v>
      </c>
      <c r="E972" s="569" t="s">
        <v>882</v>
      </c>
      <c r="F972" s="569">
        <v>1</v>
      </c>
      <c r="G972" s="568" t="s">
        <v>1179</v>
      </c>
      <c r="H972" s="568"/>
      <c r="I972" s="570" t="s">
        <v>9023</v>
      </c>
      <c r="J972" s="568" t="s">
        <v>8208</v>
      </c>
      <c r="K972" s="571" t="s">
        <v>8401</v>
      </c>
      <c r="L972" s="568" t="s">
        <v>4072</v>
      </c>
      <c r="M972" s="572" t="s">
        <v>10967</v>
      </c>
      <c r="N972" s="570" t="s">
        <v>8409</v>
      </c>
      <c r="O972" s="303" t="str">
        <f>IF(AllC3_Data[[#This Row],[Door/Yard Number]]=3,"Yard","Door")</f>
        <v>Door</v>
      </c>
      <c r="P972" s="33">
        <f t="shared" si="30"/>
        <v>4.1333333333604969</v>
      </c>
      <c r="Q972" s="3" t="str">
        <f t="shared" si="31"/>
        <v>02/11/2022 09:52 AM</v>
      </c>
      <c r="R972" s="573" t="str">
        <f>IF(AND(AllC3_Data[[#This Row],[Workflow]]="Vendor Trailer",AllC3_Data[[#This Row],[OB Load Type]]="",AllC3_Data[[#This Row],[IB Load Type]]="",AllC3_Data[[#This Row],[Reusable Load Type]]=""),"Empty", HLOOKUP("*",AllC3_Data[[#This Row],[OB Load Type]:[Workflow]],1,FALSE))</f>
        <v>TICM</v>
      </c>
      <c r="S9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9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3" spans="1:21" x14ac:dyDescent="0.25">
      <c r="A973" s="567" t="s">
        <v>10968</v>
      </c>
      <c r="B973" s="568"/>
      <c r="C973" s="568"/>
      <c r="D973" s="569" t="s">
        <v>496</v>
      </c>
      <c r="E973" s="569" t="s">
        <v>1660</v>
      </c>
      <c r="F973" s="569">
        <v>3</v>
      </c>
      <c r="G973" s="568" t="s">
        <v>1179</v>
      </c>
      <c r="H973" s="568"/>
      <c r="I973" s="570" t="s">
        <v>9023</v>
      </c>
      <c r="J973" s="568" t="s">
        <v>8205</v>
      </c>
      <c r="K973" s="571" t="s">
        <v>8401</v>
      </c>
      <c r="L973" s="568" t="s">
        <v>5999</v>
      </c>
      <c r="M973" s="572" t="s">
        <v>9023</v>
      </c>
      <c r="N973" s="570" t="s">
        <v>8409</v>
      </c>
      <c r="O973" s="303" t="str">
        <f>IF(AllC3_Data[[#This Row],[Door/Yard Number]]=3,"Yard","Door")</f>
        <v>Yard</v>
      </c>
      <c r="P973" s="33">
        <f t="shared" si="30"/>
        <v>4.1333333333604969</v>
      </c>
      <c r="Q973" s="3" t="str">
        <f t="shared" si="31"/>
        <v>02/11/2022 09:52 AM</v>
      </c>
      <c r="R973" s="573" t="str">
        <f>IF(AND(AllC3_Data[[#This Row],[Workflow]]="Vendor Trailer",AllC3_Data[[#This Row],[OB Load Type]]="",AllC3_Data[[#This Row],[IB Load Type]]="",AllC3_Data[[#This Row],[Reusable Load Type]]=""),"Empty", HLOOKUP("*",AllC3_Data[[#This Row],[OB Load Type]:[Workflow]],1,FALSE))</f>
        <v>RSAL</v>
      </c>
      <c r="S9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4" spans="1:21" x14ac:dyDescent="0.25">
      <c r="A974" s="567" t="s">
        <v>10969</v>
      </c>
      <c r="B974" s="568"/>
      <c r="C974" s="568"/>
      <c r="D974" s="569" t="s">
        <v>496</v>
      </c>
      <c r="E974" s="569" t="s">
        <v>1660</v>
      </c>
      <c r="F974" s="569">
        <v>3</v>
      </c>
      <c r="G974" s="568" t="s">
        <v>1179</v>
      </c>
      <c r="H974" s="568"/>
      <c r="I974" s="570" t="s">
        <v>10970</v>
      </c>
      <c r="J974" s="568" t="s">
        <v>8205</v>
      </c>
      <c r="K974" s="571" t="s">
        <v>8401</v>
      </c>
      <c r="L974" s="568" t="s">
        <v>5997</v>
      </c>
      <c r="M974" s="572" t="s">
        <v>10970</v>
      </c>
      <c r="N974" s="570" t="s">
        <v>8409</v>
      </c>
      <c r="O974" s="303" t="str">
        <f>IF(AllC3_Data[[#This Row],[Door/Yard Number]]=3,"Yard","Door")</f>
        <v>Yard</v>
      </c>
      <c r="P974" s="33">
        <f t="shared" si="30"/>
        <v>4.0666666666511446</v>
      </c>
      <c r="Q974" s="3" t="str">
        <f t="shared" si="31"/>
        <v>02/11/2022 09:56 AM</v>
      </c>
      <c r="R974" s="573" t="str">
        <f>IF(AND(AllC3_Data[[#This Row],[Workflow]]="Vendor Trailer",AllC3_Data[[#This Row],[OB Load Type]]="",AllC3_Data[[#This Row],[IB Load Type]]="",AllC3_Data[[#This Row],[Reusable Load Type]]=""),"Empty", HLOOKUP("*",AllC3_Data[[#This Row],[OB Load Type]:[Workflow]],1,FALSE))</f>
        <v>RSAL</v>
      </c>
      <c r="S9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5" spans="1:21" x14ac:dyDescent="0.25">
      <c r="A975" s="567" t="s">
        <v>10971</v>
      </c>
      <c r="B975" s="568"/>
      <c r="C975" s="568"/>
      <c r="D975" s="569" t="s">
        <v>239</v>
      </c>
      <c r="E975" s="569" t="s">
        <v>8430</v>
      </c>
      <c r="F975" s="569">
        <v>4</v>
      </c>
      <c r="G975" s="568" t="s">
        <v>1179</v>
      </c>
      <c r="H975" s="568"/>
      <c r="I975" s="570" t="s">
        <v>9025</v>
      </c>
      <c r="J975" s="568" t="s">
        <v>8210</v>
      </c>
      <c r="K975" s="571" t="s">
        <v>8401</v>
      </c>
      <c r="L975" s="568" t="s">
        <v>1661</v>
      </c>
      <c r="M975" s="572" t="s">
        <v>8852</v>
      </c>
      <c r="N975" s="570" t="s">
        <v>8409</v>
      </c>
      <c r="O975" s="303" t="str">
        <f>IF(AllC3_Data[[#This Row],[Door/Yard Number]]=3,"Yard","Door")</f>
        <v>Door</v>
      </c>
      <c r="P975" s="33">
        <f t="shared" si="30"/>
        <v>4.03333333338378</v>
      </c>
      <c r="Q975" s="3" t="str">
        <f t="shared" si="31"/>
        <v>02/11/2022 09:58 AM</v>
      </c>
      <c r="R975" s="573" t="str">
        <f>IF(AND(AllC3_Data[[#This Row],[Workflow]]="Vendor Trailer",AllC3_Data[[#This Row],[OB Load Type]]="",AllC3_Data[[#This Row],[IB Load Type]]="",AllC3_Data[[#This Row],[Reusable Load Type]]=""),"Empty", HLOOKUP("*",AllC3_Data[[#This Row],[OB Load Type]:[Workflow]],1,FALSE))</f>
        <v>RRPC</v>
      </c>
      <c r="S9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6" spans="1:21" x14ac:dyDescent="0.25">
      <c r="A976" s="567" t="s">
        <v>10972</v>
      </c>
      <c r="B976" s="568"/>
      <c r="C976" s="568"/>
      <c r="D976" s="569" t="s">
        <v>496</v>
      </c>
      <c r="E976" s="569" t="s">
        <v>1660</v>
      </c>
      <c r="F976" s="569">
        <v>1</v>
      </c>
      <c r="G976" s="568" t="s">
        <v>1667</v>
      </c>
      <c r="H976" s="568"/>
      <c r="I976" s="570" t="s">
        <v>9028</v>
      </c>
      <c r="J976" s="568" t="s">
        <v>8213</v>
      </c>
      <c r="K976" s="571" t="s">
        <v>8401</v>
      </c>
      <c r="L976" s="568" t="s">
        <v>10973</v>
      </c>
      <c r="M976" s="572"/>
      <c r="N976" s="570" t="s">
        <v>8409</v>
      </c>
      <c r="O976" s="303" t="str">
        <f>IF(AllC3_Data[[#This Row],[Door/Yard Number]]=3,"Yard","Door")</f>
        <v>Door</v>
      </c>
      <c r="P976" s="33">
        <f t="shared" si="30"/>
        <v>3.7333333334536292</v>
      </c>
      <c r="Q976" s="3" t="str">
        <f t="shared" si="31"/>
        <v>02/11/2022 10:16 AM</v>
      </c>
      <c r="R976" s="573" t="str">
        <f>IF(AND(AllC3_Data[[#This Row],[Workflow]]="Vendor Trailer",AllC3_Data[[#This Row],[OB Load Type]]="",AllC3_Data[[#This Row],[IB Load Type]]="",AllC3_Data[[#This Row],[Reusable Load Type]]=""),"Empty", HLOOKUP("*",AllC3_Data[[#This Row],[OB Load Type]:[Workflow]],1,FALSE))</f>
        <v>RSAL</v>
      </c>
      <c r="S9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7" spans="1:21" x14ac:dyDescent="0.25">
      <c r="A977" s="567" t="s">
        <v>10974</v>
      </c>
      <c r="B977" s="568"/>
      <c r="C977" s="568" t="s">
        <v>38</v>
      </c>
      <c r="D977" s="569"/>
      <c r="E977" s="569" t="s">
        <v>8397</v>
      </c>
      <c r="F977" s="569">
        <v>3</v>
      </c>
      <c r="G977" s="568" t="s">
        <v>1568</v>
      </c>
      <c r="H977" s="568" t="s">
        <v>10322</v>
      </c>
      <c r="I977" s="570" t="s">
        <v>9035</v>
      </c>
      <c r="J977" s="568" t="s">
        <v>8209</v>
      </c>
      <c r="K977" s="571" t="s">
        <v>8401</v>
      </c>
      <c r="L977" s="568" t="s">
        <v>6001</v>
      </c>
      <c r="M977" s="572" t="s">
        <v>9035</v>
      </c>
      <c r="N977" s="570" t="s">
        <v>8409</v>
      </c>
      <c r="O977" s="303" t="str">
        <f>IF(AllC3_Data[[#This Row],[Door/Yard Number]]=3,"Yard","Door")</f>
        <v>Yard</v>
      </c>
      <c r="P977" s="33">
        <f t="shared" si="30"/>
        <v>3.6500000000232831</v>
      </c>
      <c r="Q977" s="3" t="str">
        <f t="shared" si="31"/>
        <v>02/11/2022 10:21 AM</v>
      </c>
      <c r="R977" s="573" t="str">
        <f>IF(AND(AllC3_Data[[#This Row],[Workflow]]="Vendor Trailer",AllC3_Data[[#This Row],[OB Load Type]]="",AllC3_Data[[#This Row],[IB Load Type]]="",AllC3_Data[[#This Row],[Reusable Load Type]]=""),"Empty", HLOOKUP("*",AllC3_Data[[#This Row],[OB Load Type]:[Workflow]],1,FALSE))</f>
        <v>B407</v>
      </c>
      <c r="S9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9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978" spans="1:21" x14ac:dyDescent="0.25">
      <c r="A978" s="567" t="s">
        <v>10975</v>
      </c>
      <c r="B978" s="568"/>
      <c r="C978" s="568" t="s">
        <v>8404</v>
      </c>
      <c r="D978" s="569"/>
      <c r="E978" s="569" t="s">
        <v>897</v>
      </c>
      <c r="F978" s="569">
        <v>1</v>
      </c>
      <c r="G978" s="568" t="s">
        <v>10976</v>
      </c>
      <c r="H978" s="568" t="s">
        <v>10977</v>
      </c>
      <c r="I978" s="570" t="s">
        <v>10978</v>
      </c>
      <c r="J978" s="568" t="s">
        <v>8202</v>
      </c>
      <c r="K978" s="571" t="s">
        <v>8401</v>
      </c>
      <c r="L978" s="568" t="s">
        <v>10979</v>
      </c>
      <c r="M978" s="572" t="s">
        <v>9653</v>
      </c>
      <c r="N978" s="570" t="s">
        <v>8409</v>
      </c>
      <c r="O978" s="303" t="str">
        <f>IF(AllC3_Data[[#This Row],[Door/Yard Number]]=3,"Yard","Door")</f>
        <v>Door</v>
      </c>
      <c r="P978" s="33">
        <f t="shared" si="30"/>
        <v>3.1333333334187046</v>
      </c>
      <c r="Q978" s="3" t="str">
        <f t="shared" si="31"/>
        <v>02/11/2022 10:52 AM</v>
      </c>
      <c r="R978" s="573" t="str">
        <f>IF(AND(AllC3_Data[[#This Row],[Workflow]]="Vendor Trailer",AllC3_Data[[#This Row],[OB Load Type]]="",AllC3_Data[[#This Row],[IB Load Type]]="",AllC3_Data[[#This Row],[Reusable Load Type]]=""),"Empty", HLOOKUP("*",AllC3_Data[[#This Row],[OB Load Type]:[Workflow]],1,FALSE))</f>
        <v>A Live Delivery</v>
      </c>
      <c r="S9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79" spans="1:21" x14ac:dyDescent="0.25">
      <c r="A979" s="567" t="s">
        <v>10980</v>
      </c>
      <c r="B979" s="568"/>
      <c r="C979" s="568"/>
      <c r="D979" s="569"/>
      <c r="E979" s="569" t="s">
        <v>1657</v>
      </c>
      <c r="F979" s="569">
        <v>3</v>
      </c>
      <c r="G979" s="568" t="s">
        <v>1179</v>
      </c>
      <c r="H979" s="568"/>
      <c r="I979" s="570" t="s">
        <v>10981</v>
      </c>
      <c r="J979" s="568" t="s">
        <v>8205</v>
      </c>
      <c r="K979" s="571" t="s">
        <v>8401</v>
      </c>
      <c r="L979" s="568" t="s">
        <v>2977</v>
      </c>
      <c r="M979" s="572" t="s">
        <v>10981</v>
      </c>
      <c r="N979" s="570" t="s">
        <v>8409</v>
      </c>
      <c r="O979" s="303" t="str">
        <f>IF(AllC3_Data[[#This Row],[Door/Yard Number]]=3,"Yard","Door")</f>
        <v>Yard</v>
      </c>
      <c r="P979" s="33">
        <f t="shared" si="30"/>
        <v>3.5166666667792015</v>
      </c>
      <c r="Q979" s="3" t="str">
        <f t="shared" si="31"/>
        <v>02/11/2022 10:29 AM</v>
      </c>
      <c r="R979" s="573" t="str">
        <f>IF(AND(AllC3_Data[[#This Row],[Workflow]]="Vendor Trailer",AllC3_Data[[#This Row],[OB Load Type]]="",AllC3_Data[[#This Row],[IB Load Type]]="",AllC3_Data[[#This Row],[Reusable Load Type]]=""),"Empty", HLOOKUP("*",AllC3_Data[[#This Row],[OB Load Type]:[Workflow]],1,FALSE))</f>
        <v>Empty</v>
      </c>
      <c r="S9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0" spans="1:21" x14ac:dyDescent="0.25">
      <c r="A980" s="567" t="s">
        <v>10982</v>
      </c>
      <c r="B980" s="568"/>
      <c r="C980" s="568"/>
      <c r="D980" s="569" t="s">
        <v>228</v>
      </c>
      <c r="E980" s="569" t="s">
        <v>8430</v>
      </c>
      <c r="F980" s="569">
        <v>3</v>
      </c>
      <c r="G980" s="568" t="s">
        <v>1179</v>
      </c>
      <c r="H980" s="568"/>
      <c r="I980" s="570" t="s">
        <v>10983</v>
      </c>
      <c r="J980" s="568" t="s">
        <v>8210</v>
      </c>
      <c r="K980" s="571" t="s">
        <v>8401</v>
      </c>
      <c r="L980" s="568" t="s">
        <v>2977</v>
      </c>
      <c r="M980" s="572" t="s">
        <v>10984</v>
      </c>
      <c r="N980" s="570" t="s">
        <v>8409</v>
      </c>
      <c r="O980" s="303" t="str">
        <f>IF(AllC3_Data[[#This Row],[Door/Yard Number]]=3,"Yard","Door")</f>
        <v>Yard</v>
      </c>
      <c r="P980" s="33">
        <f t="shared" si="30"/>
        <v>3.466666666790843</v>
      </c>
      <c r="Q980" s="3" t="str">
        <f t="shared" si="31"/>
        <v>02/11/2022 10:32 AM</v>
      </c>
      <c r="R980" s="573" t="str">
        <f>IF(AND(AllC3_Data[[#This Row],[Workflow]]="Vendor Trailer",AllC3_Data[[#This Row],[OB Load Type]]="",AllC3_Data[[#This Row],[IB Load Type]]="",AllC3_Data[[#This Row],[Reusable Load Type]]=""),"Empty", HLOOKUP("*",AllC3_Data[[#This Row],[OB Load Type]:[Workflow]],1,FALSE))</f>
        <v>RCGB</v>
      </c>
      <c r="S9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1" spans="1:21" x14ac:dyDescent="0.25">
      <c r="A981" s="567" t="s">
        <v>10985</v>
      </c>
      <c r="B981" s="568" t="s">
        <v>9683</v>
      </c>
      <c r="C981" s="568"/>
      <c r="D981" s="569"/>
      <c r="E981" s="569" t="s">
        <v>1659</v>
      </c>
      <c r="F981" s="569">
        <v>3</v>
      </c>
      <c r="G981" s="568" t="s">
        <v>1667</v>
      </c>
      <c r="H981" s="568"/>
      <c r="I981" s="570" t="s">
        <v>10986</v>
      </c>
      <c r="J981" s="568" t="s">
        <v>368</v>
      </c>
      <c r="K981" s="571" t="s">
        <v>8401</v>
      </c>
      <c r="L981" s="568" t="s">
        <v>5997</v>
      </c>
      <c r="M981" s="572"/>
      <c r="N981" s="570" t="s">
        <v>8409</v>
      </c>
      <c r="O981" s="303" t="str">
        <f>IF(AllC3_Data[[#This Row],[Door/Yard Number]]=3,"Yard","Door")</f>
        <v>Yard</v>
      </c>
      <c r="P981" s="33">
        <f t="shared" si="30"/>
        <v>3.3500000000931323</v>
      </c>
      <c r="Q981" s="3" t="str">
        <f t="shared" si="31"/>
        <v>02/11/2022 10:39 AM</v>
      </c>
      <c r="R981" s="573" t="str">
        <f>IF(AND(AllC3_Data[[#This Row],[Workflow]]="Vendor Trailer",AllC3_Data[[#This Row],[OB Load Type]]="",AllC3_Data[[#This Row],[IB Load Type]]="",AllC3_Data[[#This Row],[Reusable Load Type]]=""),"Empty", HLOOKUP("*",AllC3_Data[[#This Row],[OB Load Type]:[Workflow]],1,FALSE))</f>
        <v>F&amp;E</v>
      </c>
      <c r="S9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982" spans="1:21" x14ac:dyDescent="0.25">
      <c r="A982" s="567" t="s">
        <v>10987</v>
      </c>
      <c r="B982" s="568"/>
      <c r="C982" s="568" t="s">
        <v>8404</v>
      </c>
      <c r="D982" s="569"/>
      <c r="E982" s="569" t="s">
        <v>897</v>
      </c>
      <c r="F982" s="569">
        <v>1</v>
      </c>
      <c r="G982" s="568" t="s">
        <v>1179</v>
      </c>
      <c r="H982" s="568" t="s">
        <v>10988</v>
      </c>
      <c r="I982" s="570" t="s">
        <v>8463</v>
      </c>
      <c r="J982" s="568" t="s">
        <v>8205</v>
      </c>
      <c r="K982" s="571" t="s">
        <v>8401</v>
      </c>
      <c r="L982" s="568" t="s">
        <v>10989</v>
      </c>
      <c r="M982" s="572" t="s">
        <v>8463</v>
      </c>
      <c r="N982" s="570" t="s">
        <v>8409</v>
      </c>
      <c r="O982" s="303" t="str">
        <f>IF(AllC3_Data[[#This Row],[Door/Yard Number]]=3,"Yard","Door")</f>
        <v>Door</v>
      </c>
      <c r="P982" s="33">
        <f t="shared" si="30"/>
        <v>3.1666666666860692</v>
      </c>
      <c r="Q982" s="3" t="str">
        <f t="shared" si="31"/>
        <v>02/11/2022 10:50 AM</v>
      </c>
      <c r="R982" s="573" t="str">
        <f>IF(AND(AllC3_Data[[#This Row],[Workflow]]="Vendor Trailer",AllC3_Data[[#This Row],[OB Load Type]]="",AllC3_Data[[#This Row],[IB Load Type]]="",AllC3_Data[[#This Row],[Reusable Load Type]]=""),"Empty", HLOOKUP("*",AllC3_Data[[#This Row],[OB Load Type]:[Workflow]],1,FALSE))</f>
        <v>A Live Delivery</v>
      </c>
      <c r="S9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983" spans="1:21" x14ac:dyDescent="0.25">
      <c r="A983" s="567" t="s">
        <v>10990</v>
      </c>
      <c r="B983" s="568"/>
      <c r="C983" s="568"/>
      <c r="D983" s="569" t="s">
        <v>496</v>
      </c>
      <c r="E983" s="569" t="s">
        <v>1660</v>
      </c>
      <c r="F983" s="569">
        <v>3</v>
      </c>
      <c r="G983" s="568" t="s">
        <v>1667</v>
      </c>
      <c r="H983" s="568"/>
      <c r="I983" s="570" t="s">
        <v>8465</v>
      </c>
      <c r="J983" s="568" t="s">
        <v>8213</v>
      </c>
      <c r="K983" s="571" t="s">
        <v>8589</v>
      </c>
      <c r="L983" s="568" t="s">
        <v>9678</v>
      </c>
      <c r="M983" s="572" t="s">
        <v>8465</v>
      </c>
      <c r="N983" s="570" t="s">
        <v>8409</v>
      </c>
      <c r="O983" s="303" t="str">
        <f>IF(AllC3_Data[[#This Row],[Door/Yard Number]]=3,"Yard","Door")</f>
        <v>Yard</v>
      </c>
      <c r="P983" s="33">
        <f t="shared" si="30"/>
        <v>3.1166666666977108</v>
      </c>
      <c r="Q983" s="3" t="str">
        <f t="shared" si="31"/>
        <v>02/11/2022 10:53 AM</v>
      </c>
      <c r="R983" s="573" t="str">
        <f>IF(AND(AllC3_Data[[#This Row],[Workflow]]="Vendor Trailer",AllC3_Data[[#This Row],[OB Load Type]]="",AllC3_Data[[#This Row],[IB Load Type]]="",AllC3_Data[[#This Row],[Reusable Load Type]]=""),"Empty", HLOOKUP("*",AllC3_Data[[#This Row],[OB Load Type]:[Workflow]],1,FALSE))</f>
        <v>RSAL</v>
      </c>
      <c r="S9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4" spans="1:21" x14ac:dyDescent="0.25">
      <c r="A984" s="567" t="s">
        <v>10991</v>
      </c>
      <c r="B984" s="568"/>
      <c r="C984" s="568" t="s">
        <v>10992</v>
      </c>
      <c r="D984" s="569"/>
      <c r="E984" s="569" t="s">
        <v>8397</v>
      </c>
      <c r="F984" s="569">
        <v>3</v>
      </c>
      <c r="G984" s="568" t="s">
        <v>1179</v>
      </c>
      <c r="H984" s="568" t="s">
        <v>10322</v>
      </c>
      <c r="I984" s="570" t="s">
        <v>10993</v>
      </c>
      <c r="J984" s="568" t="s">
        <v>8210</v>
      </c>
      <c r="K984" s="571" t="s">
        <v>8401</v>
      </c>
      <c r="L984" s="568" t="s">
        <v>5999</v>
      </c>
      <c r="M984" s="572" t="s">
        <v>10993</v>
      </c>
      <c r="N984" s="570" t="s">
        <v>8409</v>
      </c>
      <c r="O984" s="303" t="str">
        <f>IF(AllC3_Data[[#This Row],[Door/Yard Number]]=3,"Yard","Door")</f>
        <v>Yard</v>
      </c>
      <c r="P984" s="33">
        <f t="shared" si="30"/>
        <v>3.0499999999883585</v>
      </c>
      <c r="Q984" s="3" t="str">
        <f t="shared" si="31"/>
        <v>02/11/2022 10:57 AM</v>
      </c>
      <c r="R984" s="573" t="str">
        <f>IF(AND(AllC3_Data[[#This Row],[Workflow]]="Vendor Trailer",AllC3_Data[[#This Row],[OB Load Type]]="",AllC3_Data[[#This Row],[IB Load Type]]="",AllC3_Data[[#This Row],[Reusable Load Type]]=""),"Empty", HLOOKUP("*",AllC3_Data[[#This Row],[OB Load Type]:[Workflow]],1,FALSE))</f>
        <v>B501</v>
      </c>
      <c r="S9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985" spans="1:21" x14ac:dyDescent="0.25">
      <c r="A985" s="567" t="s">
        <v>10994</v>
      </c>
      <c r="B985" s="568"/>
      <c r="C985" s="568"/>
      <c r="D985" s="569" t="s">
        <v>496</v>
      </c>
      <c r="E985" s="569" t="s">
        <v>1660</v>
      </c>
      <c r="F985" s="569">
        <v>3</v>
      </c>
      <c r="G985" s="568" t="s">
        <v>1179</v>
      </c>
      <c r="H985" s="568"/>
      <c r="I985" s="570" t="s">
        <v>10995</v>
      </c>
      <c r="J985" s="568" t="s">
        <v>8205</v>
      </c>
      <c r="K985" s="571" t="s">
        <v>8401</v>
      </c>
      <c r="L985" s="568" t="s">
        <v>2977</v>
      </c>
      <c r="M985" s="572"/>
      <c r="N985" s="570" t="s">
        <v>8409</v>
      </c>
      <c r="O985" s="303" t="str">
        <f>IF(AllC3_Data[[#This Row],[Door/Yard Number]]=3,"Yard","Door")</f>
        <v>Yard</v>
      </c>
      <c r="P985" s="33">
        <f t="shared" si="30"/>
        <v>3</v>
      </c>
      <c r="Q985" s="3" t="str">
        <f t="shared" si="31"/>
        <v>02/11/2022 11:00 AM</v>
      </c>
      <c r="R985" s="573" t="str">
        <f>IF(AND(AllC3_Data[[#This Row],[Workflow]]="Vendor Trailer",AllC3_Data[[#This Row],[OB Load Type]]="",AllC3_Data[[#This Row],[IB Load Type]]="",AllC3_Data[[#This Row],[Reusable Load Type]]=""),"Empty", HLOOKUP("*",AllC3_Data[[#This Row],[OB Load Type]:[Workflow]],1,FALSE))</f>
        <v>RSAL</v>
      </c>
      <c r="S9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6" spans="1:21" x14ac:dyDescent="0.25">
      <c r="A986" s="567" t="s">
        <v>10996</v>
      </c>
      <c r="B986" s="568"/>
      <c r="C986" s="568"/>
      <c r="D986" s="569"/>
      <c r="E986" s="569" t="s">
        <v>1657</v>
      </c>
      <c r="F986" s="569">
        <v>3</v>
      </c>
      <c r="G986" s="568" t="s">
        <v>1667</v>
      </c>
      <c r="H986" s="568"/>
      <c r="I986" s="570" t="s">
        <v>10997</v>
      </c>
      <c r="J986" s="568" t="s">
        <v>8213</v>
      </c>
      <c r="K986" s="571" t="s">
        <v>8401</v>
      </c>
      <c r="L986" s="568" t="s">
        <v>6003</v>
      </c>
      <c r="M986" s="572" t="s">
        <v>10643</v>
      </c>
      <c r="N986" s="570" t="s">
        <v>8409</v>
      </c>
      <c r="O986" s="303" t="str">
        <f>IF(AllC3_Data[[#This Row],[Door/Yard Number]]=3,"Yard","Door")</f>
        <v>Yard</v>
      </c>
      <c r="P986" s="33">
        <f t="shared" si="30"/>
        <v>2.9666666667326353</v>
      </c>
      <c r="Q986" s="3" t="str">
        <f t="shared" si="31"/>
        <v>02/11/2022 11:02 AM</v>
      </c>
      <c r="R986" s="573" t="str">
        <f>IF(AND(AllC3_Data[[#This Row],[Workflow]]="Vendor Trailer",AllC3_Data[[#This Row],[OB Load Type]]="",AllC3_Data[[#This Row],[IB Load Type]]="",AllC3_Data[[#This Row],[Reusable Load Type]]=""),"Empty", HLOOKUP("*",AllC3_Data[[#This Row],[OB Load Type]:[Workflow]],1,FALSE))</f>
        <v>Empty</v>
      </c>
      <c r="S9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7" spans="1:21" x14ac:dyDescent="0.25">
      <c r="A987" s="567" t="s">
        <v>10998</v>
      </c>
      <c r="B987" s="568"/>
      <c r="C987" s="568" t="s">
        <v>8404</v>
      </c>
      <c r="D987" s="569"/>
      <c r="E987" s="569" t="s">
        <v>897</v>
      </c>
      <c r="F987" s="569">
        <v>1</v>
      </c>
      <c r="G987" s="568" t="s">
        <v>8556</v>
      </c>
      <c r="H987" s="568" t="s">
        <v>10999</v>
      </c>
      <c r="I987" s="570" t="s">
        <v>9045</v>
      </c>
      <c r="J987" s="568" t="s">
        <v>8202</v>
      </c>
      <c r="K987" s="571" t="s">
        <v>8401</v>
      </c>
      <c r="L987" s="568" t="s">
        <v>11000</v>
      </c>
      <c r="M987" s="572" t="s">
        <v>9045</v>
      </c>
      <c r="N987" s="570" t="s">
        <v>8409</v>
      </c>
      <c r="O987" s="303" t="str">
        <f>IF(AllC3_Data[[#This Row],[Door/Yard Number]]=3,"Yard","Door")</f>
        <v>Door</v>
      </c>
      <c r="P987" s="33">
        <f t="shared" si="30"/>
        <v>2.8666666667559184</v>
      </c>
      <c r="Q987" s="3" t="str">
        <f t="shared" si="31"/>
        <v>02/11/2022 11:08 AM</v>
      </c>
      <c r="R987" s="573" t="str">
        <f>IF(AND(AllC3_Data[[#This Row],[Workflow]]="Vendor Trailer",AllC3_Data[[#This Row],[OB Load Type]]="",AllC3_Data[[#This Row],[IB Load Type]]="",AllC3_Data[[#This Row],[Reusable Load Type]]=""),"Empty", HLOOKUP("*",AllC3_Data[[#This Row],[OB Load Type]:[Workflow]],1,FALSE))</f>
        <v>A Live Delivery</v>
      </c>
      <c r="S9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8" spans="1:21" x14ac:dyDescent="0.25">
      <c r="A988" s="567" t="s">
        <v>11001</v>
      </c>
      <c r="B988" s="568"/>
      <c r="C988" s="568"/>
      <c r="D988" s="569" t="s">
        <v>496</v>
      </c>
      <c r="E988" s="569" t="s">
        <v>1660</v>
      </c>
      <c r="F988" s="569">
        <v>4</v>
      </c>
      <c r="G988" s="568" t="s">
        <v>1179</v>
      </c>
      <c r="H988" s="568"/>
      <c r="I988" s="570" t="s">
        <v>11002</v>
      </c>
      <c r="J988" s="568" t="s">
        <v>8205</v>
      </c>
      <c r="K988" s="571" t="s">
        <v>8401</v>
      </c>
      <c r="L988" s="568" t="s">
        <v>1661</v>
      </c>
      <c r="M988" s="572" t="s">
        <v>11002</v>
      </c>
      <c r="N988" s="570" t="s">
        <v>8409</v>
      </c>
      <c r="O988" s="303" t="str">
        <f>IF(AllC3_Data[[#This Row],[Door/Yard Number]]=3,"Yard","Door")</f>
        <v>Door</v>
      </c>
      <c r="P988" s="33">
        <f t="shared" si="30"/>
        <v>2.8500000000349246</v>
      </c>
      <c r="Q988" s="3" t="str">
        <f t="shared" si="31"/>
        <v>02/11/2022 11:09 AM</v>
      </c>
      <c r="R988" s="573" t="str">
        <f>IF(AND(AllC3_Data[[#This Row],[Workflow]]="Vendor Trailer",AllC3_Data[[#This Row],[OB Load Type]]="",AllC3_Data[[#This Row],[IB Load Type]]="",AllC3_Data[[#This Row],[Reusable Load Type]]=""),"Empty", HLOOKUP("*",AllC3_Data[[#This Row],[OB Load Type]:[Workflow]],1,FALSE))</f>
        <v>RSAL</v>
      </c>
      <c r="S9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89" spans="1:21" x14ac:dyDescent="0.25">
      <c r="A989" s="567" t="s">
        <v>9824</v>
      </c>
      <c r="B989" s="568"/>
      <c r="C989" s="568" t="s">
        <v>8404</v>
      </c>
      <c r="D989" s="569"/>
      <c r="E989" s="569" t="s">
        <v>897</v>
      </c>
      <c r="F989" s="569">
        <v>3</v>
      </c>
      <c r="G989" s="568" t="s">
        <v>8405</v>
      </c>
      <c r="H989" s="568" t="s">
        <v>11003</v>
      </c>
      <c r="I989" s="570" t="s">
        <v>11004</v>
      </c>
      <c r="J989" s="568" t="s">
        <v>8202</v>
      </c>
      <c r="K989" s="571" t="s">
        <v>8401</v>
      </c>
      <c r="L989" s="568" t="s">
        <v>10397</v>
      </c>
      <c r="M989" s="572" t="s">
        <v>11004</v>
      </c>
      <c r="N989" s="570" t="s">
        <v>8409</v>
      </c>
      <c r="O989" s="303" t="str">
        <f>IF(AllC3_Data[[#This Row],[Door/Yard Number]]=3,"Yard","Door")</f>
        <v>Yard</v>
      </c>
      <c r="P989" s="33">
        <f t="shared" si="30"/>
        <v>2.8333333333139308</v>
      </c>
      <c r="Q989" s="3" t="str">
        <f t="shared" si="31"/>
        <v>02/11/2022 11:10 AM</v>
      </c>
      <c r="R989" s="573" t="str">
        <f>IF(AND(AllC3_Data[[#This Row],[Workflow]]="Vendor Trailer",AllC3_Data[[#This Row],[OB Load Type]]="",AllC3_Data[[#This Row],[IB Load Type]]="",AllC3_Data[[#This Row],[Reusable Load Type]]=""),"Empty", HLOOKUP("*",AllC3_Data[[#This Row],[OB Load Type]:[Workflow]],1,FALSE))</f>
        <v>A Live Delivery</v>
      </c>
      <c r="S9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0" spans="1:21" x14ac:dyDescent="0.25">
      <c r="A990" s="567" t="s">
        <v>11005</v>
      </c>
      <c r="B990" s="568"/>
      <c r="C990" s="568" t="s">
        <v>10992</v>
      </c>
      <c r="D990" s="569"/>
      <c r="E990" s="569" t="s">
        <v>8397</v>
      </c>
      <c r="F990" s="569">
        <v>3</v>
      </c>
      <c r="G990" s="568" t="s">
        <v>1179</v>
      </c>
      <c r="H990" s="568" t="s">
        <v>10322</v>
      </c>
      <c r="I990" s="570" t="s">
        <v>9051</v>
      </c>
      <c r="J990" s="568" t="s">
        <v>8207</v>
      </c>
      <c r="K990" s="571" t="s">
        <v>8401</v>
      </c>
      <c r="L990" s="568" t="s">
        <v>5997</v>
      </c>
      <c r="M990" s="572" t="s">
        <v>9051</v>
      </c>
      <c r="N990" s="570" t="s">
        <v>8409</v>
      </c>
      <c r="O990" s="303" t="str">
        <f>IF(AllC3_Data[[#This Row],[Door/Yard Number]]=3,"Yard","Door")</f>
        <v>Yard</v>
      </c>
      <c r="P990" s="33">
        <f t="shared" si="30"/>
        <v>2.7500000000582077</v>
      </c>
      <c r="Q990" s="3" t="str">
        <f t="shared" si="31"/>
        <v>02/11/2022 11:15 AM</v>
      </c>
      <c r="R990" s="573" t="str">
        <f>IF(AND(AllC3_Data[[#This Row],[Workflow]]="Vendor Trailer",AllC3_Data[[#This Row],[OB Load Type]]="",AllC3_Data[[#This Row],[IB Load Type]]="",AllC3_Data[[#This Row],[Reusable Load Type]]=""),"Empty", HLOOKUP("*",AllC3_Data[[#This Row],[OB Load Type]:[Workflow]],1,FALSE))</f>
        <v>B501</v>
      </c>
      <c r="S9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991" spans="1:21" x14ac:dyDescent="0.25">
      <c r="A991" s="567" t="s">
        <v>11006</v>
      </c>
      <c r="B991" s="568"/>
      <c r="C991" s="568" t="s">
        <v>8404</v>
      </c>
      <c r="D991" s="569"/>
      <c r="E991" s="569" t="s">
        <v>897</v>
      </c>
      <c r="F991" s="569">
        <v>1</v>
      </c>
      <c r="G991" s="568" t="s">
        <v>11007</v>
      </c>
      <c r="H991" s="568" t="s">
        <v>11008</v>
      </c>
      <c r="I991" s="570" t="s">
        <v>10772</v>
      </c>
      <c r="J991" s="568" t="s">
        <v>8202</v>
      </c>
      <c r="K991" s="571" t="s">
        <v>8401</v>
      </c>
      <c r="L991" s="568" t="s">
        <v>11009</v>
      </c>
      <c r="M991" s="572" t="s">
        <v>11010</v>
      </c>
      <c r="N991" s="570" t="s">
        <v>8409</v>
      </c>
      <c r="O991" s="303" t="str">
        <f>IF(AllC3_Data[[#This Row],[Door/Yard Number]]=3,"Yard","Door")</f>
        <v>Door</v>
      </c>
      <c r="P991" s="33">
        <f t="shared" si="30"/>
        <v>2.4500000001280569</v>
      </c>
      <c r="Q991" s="3" t="str">
        <f t="shared" si="31"/>
        <v>02/11/2022 11:33 AM</v>
      </c>
      <c r="R991" s="573" t="str">
        <f>IF(AND(AllC3_Data[[#This Row],[Workflow]]="Vendor Trailer",AllC3_Data[[#This Row],[OB Load Type]]="",AllC3_Data[[#This Row],[IB Load Type]]="",AllC3_Data[[#This Row],[Reusable Load Type]]=""),"Empty", HLOOKUP("*",AllC3_Data[[#This Row],[OB Load Type]:[Workflow]],1,FALSE))</f>
        <v>A Live Delivery</v>
      </c>
      <c r="S9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2" spans="1:21" x14ac:dyDescent="0.25">
      <c r="A992" s="567" t="s">
        <v>11011</v>
      </c>
      <c r="B992" s="568"/>
      <c r="C992" s="568" t="s">
        <v>8404</v>
      </c>
      <c r="D992" s="569"/>
      <c r="E992" s="569" t="s">
        <v>897</v>
      </c>
      <c r="F992" s="569">
        <v>1</v>
      </c>
      <c r="G992" s="568" t="s">
        <v>10325</v>
      </c>
      <c r="H992" s="568" t="s">
        <v>11012</v>
      </c>
      <c r="I992" s="570" t="s">
        <v>10448</v>
      </c>
      <c r="J992" s="568" t="s">
        <v>8202</v>
      </c>
      <c r="K992" s="571" t="s">
        <v>8401</v>
      </c>
      <c r="L992" s="568" t="s">
        <v>11013</v>
      </c>
      <c r="M992" s="572" t="s">
        <v>11014</v>
      </c>
      <c r="N992" s="570" t="s">
        <v>8409</v>
      </c>
      <c r="O992" s="303" t="str">
        <f>IF(AllC3_Data[[#This Row],[Door/Yard Number]]=3,"Yard","Door")</f>
        <v>Door</v>
      </c>
      <c r="P992" s="33">
        <f t="shared" si="30"/>
        <v>2.1000000000349246</v>
      </c>
      <c r="Q992" s="3" t="str">
        <f t="shared" si="31"/>
        <v>02/11/2022 11:54 AM</v>
      </c>
      <c r="R992" s="573" t="str">
        <f>IF(AND(AllC3_Data[[#This Row],[Workflow]]="Vendor Trailer",AllC3_Data[[#This Row],[OB Load Type]]="",AllC3_Data[[#This Row],[IB Load Type]]="",AllC3_Data[[#This Row],[Reusable Load Type]]=""),"Empty", HLOOKUP("*",AllC3_Data[[#This Row],[OB Load Type]:[Workflow]],1,FALSE))</f>
        <v>A Live Delivery</v>
      </c>
      <c r="S9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3" spans="1:21" x14ac:dyDescent="0.25">
      <c r="A993" s="567" t="s">
        <v>11015</v>
      </c>
      <c r="B993" s="568" t="s">
        <v>9683</v>
      </c>
      <c r="C993" s="568"/>
      <c r="D993" s="569"/>
      <c r="E993" s="569" t="s">
        <v>1659</v>
      </c>
      <c r="F993" s="569">
        <v>3</v>
      </c>
      <c r="G993" s="568" t="s">
        <v>10027</v>
      </c>
      <c r="H993" s="568"/>
      <c r="I993" s="570" t="s">
        <v>11016</v>
      </c>
      <c r="J993" s="568" t="s">
        <v>8202</v>
      </c>
      <c r="K993" s="571" t="s">
        <v>8401</v>
      </c>
      <c r="L993" s="568" t="s">
        <v>6001</v>
      </c>
      <c r="M993" s="572"/>
      <c r="N993" s="570" t="s">
        <v>8409</v>
      </c>
      <c r="O993" s="303" t="str">
        <f>IF(AllC3_Data[[#This Row],[Door/Yard Number]]=3,"Yard","Door")</f>
        <v>Yard</v>
      </c>
      <c r="P993" s="33">
        <f t="shared" si="30"/>
        <v>2.5833333333721384</v>
      </c>
      <c r="Q993" s="3" t="str">
        <f t="shared" si="31"/>
        <v>02/11/2022 11:25 AM</v>
      </c>
      <c r="R993" s="573" t="str">
        <f>IF(AND(AllC3_Data[[#This Row],[Workflow]]="Vendor Trailer",AllC3_Data[[#This Row],[OB Load Type]]="",AllC3_Data[[#This Row],[IB Load Type]]="",AllC3_Data[[#This Row],[Reusable Load Type]]=""),"Empty", HLOOKUP("*",AllC3_Data[[#This Row],[OB Load Type]:[Workflow]],1,FALSE))</f>
        <v>F&amp;E</v>
      </c>
      <c r="S9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9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9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4" spans="1:21" x14ac:dyDescent="0.25">
      <c r="A994" s="567" t="s">
        <v>11017</v>
      </c>
      <c r="B994" s="568"/>
      <c r="C994" s="568"/>
      <c r="D994" s="569" t="s">
        <v>496</v>
      </c>
      <c r="E994" s="569" t="s">
        <v>1660</v>
      </c>
      <c r="F994" s="569">
        <v>3</v>
      </c>
      <c r="G994" s="568" t="s">
        <v>1179</v>
      </c>
      <c r="H994" s="568"/>
      <c r="I994" s="570" t="s">
        <v>11018</v>
      </c>
      <c r="J994" s="568" t="s">
        <v>8205</v>
      </c>
      <c r="K994" s="571" t="s">
        <v>8401</v>
      </c>
      <c r="L994" s="568" t="s">
        <v>6001</v>
      </c>
      <c r="M994" s="572" t="s">
        <v>11018</v>
      </c>
      <c r="N994" s="570" t="s">
        <v>8409</v>
      </c>
      <c r="O994" s="303" t="str">
        <f>IF(AllC3_Data[[#This Row],[Door/Yard Number]]=3,"Yard","Door")</f>
        <v>Yard</v>
      </c>
      <c r="P994" s="33">
        <f t="shared" si="30"/>
        <v>2.5000000001164153</v>
      </c>
      <c r="Q994" s="3" t="str">
        <f t="shared" si="31"/>
        <v>02/11/2022 11:30 AM</v>
      </c>
      <c r="R994" s="573" t="str">
        <f>IF(AND(AllC3_Data[[#This Row],[Workflow]]="Vendor Trailer",AllC3_Data[[#This Row],[OB Load Type]]="",AllC3_Data[[#This Row],[IB Load Type]]="",AllC3_Data[[#This Row],[Reusable Load Type]]=""),"Empty", HLOOKUP("*",AllC3_Data[[#This Row],[OB Load Type]:[Workflow]],1,FALSE))</f>
        <v>RSAL</v>
      </c>
      <c r="S9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9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5" spans="1:21" x14ac:dyDescent="0.25">
      <c r="A995" s="567" t="s">
        <v>11019</v>
      </c>
      <c r="B995" s="568"/>
      <c r="C995" s="568"/>
      <c r="D995" s="569"/>
      <c r="E995" s="569" t="s">
        <v>1657</v>
      </c>
      <c r="F995" s="569">
        <v>3</v>
      </c>
      <c r="G995" s="568" t="s">
        <v>1667</v>
      </c>
      <c r="H995" s="568"/>
      <c r="I995" s="570" t="s">
        <v>11020</v>
      </c>
      <c r="J995" s="568" t="s">
        <v>8213</v>
      </c>
      <c r="K995" s="571" t="s">
        <v>8401</v>
      </c>
      <c r="L995" s="568" t="s">
        <v>9754</v>
      </c>
      <c r="M995" s="572" t="s">
        <v>11021</v>
      </c>
      <c r="N995" s="570" t="s">
        <v>8409</v>
      </c>
      <c r="O995" s="303" t="str">
        <f>IF(AllC3_Data[[#This Row],[Door/Yard Number]]=3,"Yard","Door")</f>
        <v>Yard</v>
      </c>
      <c r="P995" s="33">
        <f t="shared" si="30"/>
        <v>2.4666666666744277</v>
      </c>
      <c r="Q995" s="3" t="str">
        <f t="shared" si="31"/>
        <v>02/11/2022 11:32 AM</v>
      </c>
      <c r="R995" s="573" t="str">
        <f>IF(AND(AllC3_Data[[#This Row],[Workflow]]="Vendor Trailer",AllC3_Data[[#This Row],[OB Load Type]]="",AllC3_Data[[#This Row],[IB Load Type]]="",AllC3_Data[[#This Row],[Reusable Load Type]]=""),"Empty", HLOOKUP("*",AllC3_Data[[#This Row],[OB Load Type]:[Workflow]],1,FALSE))</f>
        <v>Empty</v>
      </c>
      <c r="S9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6" spans="1:21" x14ac:dyDescent="0.25">
      <c r="A996" s="567" t="s">
        <v>11022</v>
      </c>
      <c r="B996" s="568"/>
      <c r="C996" s="568"/>
      <c r="D996" s="569" t="s">
        <v>168</v>
      </c>
      <c r="E996" s="569" t="s">
        <v>8430</v>
      </c>
      <c r="F996" s="569">
        <v>3</v>
      </c>
      <c r="G996" s="568" t="s">
        <v>1568</v>
      </c>
      <c r="H996" s="568"/>
      <c r="I996" s="570" t="s">
        <v>11023</v>
      </c>
      <c r="J996" s="568" t="s">
        <v>8212</v>
      </c>
      <c r="K996" s="571" t="s">
        <v>8401</v>
      </c>
      <c r="L996" s="568" t="s">
        <v>6001</v>
      </c>
      <c r="M996" s="572"/>
      <c r="N996" s="570" t="s">
        <v>8409</v>
      </c>
      <c r="O996" s="303" t="str">
        <f>IF(AllC3_Data[[#This Row],[Door/Yard Number]]=3,"Yard","Door")</f>
        <v>Yard</v>
      </c>
      <c r="P996" s="33">
        <f t="shared" si="30"/>
        <v>2.433333333407063</v>
      </c>
      <c r="Q996" s="3" t="str">
        <f t="shared" si="31"/>
        <v>02/11/2022 11:34 AM</v>
      </c>
      <c r="R996" s="573" t="str">
        <f>IF(AND(AllC3_Data[[#This Row],[Workflow]]="Vendor Trailer",AllC3_Data[[#This Row],[OB Load Type]]="",AllC3_Data[[#This Row],[IB Load Type]]="",AllC3_Data[[#This Row],[Reusable Load Type]]=""),"Empty", HLOOKUP("*",AllC3_Data[[#This Row],[OB Load Type]:[Workflow]],1,FALSE))</f>
        <v>OGAR</v>
      </c>
      <c r="S9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9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7" spans="1:21" x14ac:dyDescent="0.25">
      <c r="A997" s="567" t="s">
        <v>11024</v>
      </c>
      <c r="B997" s="568"/>
      <c r="C997" s="568" t="s">
        <v>41</v>
      </c>
      <c r="D997" s="569"/>
      <c r="E997" s="569" t="s">
        <v>8397</v>
      </c>
      <c r="F997" s="569">
        <v>3</v>
      </c>
      <c r="G997" s="568" t="s">
        <v>1568</v>
      </c>
      <c r="H997" s="568" t="s">
        <v>10322</v>
      </c>
      <c r="I997" s="570" t="s">
        <v>11023</v>
      </c>
      <c r="J997" s="568" t="s">
        <v>8212</v>
      </c>
      <c r="K997" s="571" t="s">
        <v>8401</v>
      </c>
      <c r="L997" s="568" t="s">
        <v>5999</v>
      </c>
      <c r="M997" s="572" t="s">
        <v>11023</v>
      </c>
      <c r="N997" s="570" t="s">
        <v>8409</v>
      </c>
      <c r="O997" s="303" t="str">
        <f>IF(AllC3_Data[[#This Row],[Door/Yard Number]]=3,"Yard","Door")</f>
        <v>Yard</v>
      </c>
      <c r="P997" s="33">
        <f t="shared" si="30"/>
        <v>2.433333333407063</v>
      </c>
      <c r="Q997" s="3" t="str">
        <f t="shared" si="31"/>
        <v>02/11/2022 11:34 AM</v>
      </c>
      <c r="R997" s="573" t="str">
        <f>IF(AND(AllC3_Data[[#This Row],[Workflow]]="Vendor Trailer",AllC3_Data[[#This Row],[OB Load Type]]="",AllC3_Data[[#This Row],[IB Load Type]]="",AllC3_Data[[#This Row],[Reusable Load Type]]=""),"Empty", HLOOKUP("*",AllC3_Data[[#This Row],[OB Load Type]:[Workflow]],1,FALSE))</f>
        <v>B507</v>
      </c>
      <c r="S9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9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8" spans="1:21" x14ac:dyDescent="0.25">
      <c r="A998" s="567" t="s">
        <v>11025</v>
      </c>
      <c r="B998" s="568"/>
      <c r="C998" s="568"/>
      <c r="D998" s="569"/>
      <c r="E998" s="569" t="s">
        <v>1657</v>
      </c>
      <c r="F998" s="569">
        <v>3</v>
      </c>
      <c r="G998" s="568" t="s">
        <v>1179</v>
      </c>
      <c r="H998" s="568"/>
      <c r="I998" s="570" t="s">
        <v>11026</v>
      </c>
      <c r="J998" s="568" t="s">
        <v>8205</v>
      </c>
      <c r="K998" s="571" t="s">
        <v>8401</v>
      </c>
      <c r="L998" s="568" t="s">
        <v>2977</v>
      </c>
      <c r="M998" s="572" t="s">
        <v>11026</v>
      </c>
      <c r="N998" s="570" t="s">
        <v>8409</v>
      </c>
      <c r="O998" s="303" t="str">
        <f>IF(AllC3_Data[[#This Row],[Door/Yard Number]]=3,"Yard","Door")</f>
        <v>Yard</v>
      </c>
      <c r="P998" s="33">
        <f t="shared" si="30"/>
        <v>2.4166666666860692</v>
      </c>
      <c r="Q998" s="3" t="str">
        <f t="shared" si="31"/>
        <v>02/11/2022 11:35 AM</v>
      </c>
      <c r="R998" s="573" t="str">
        <f>IF(AND(AllC3_Data[[#This Row],[Workflow]]="Vendor Trailer",AllC3_Data[[#This Row],[OB Load Type]]="",AllC3_Data[[#This Row],[IB Load Type]]="",AllC3_Data[[#This Row],[Reusable Load Type]]=""),"Empty", HLOOKUP("*",AllC3_Data[[#This Row],[OB Load Type]:[Workflow]],1,FALSE))</f>
        <v>Empty</v>
      </c>
      <c r="S9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9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999" spans="1:21" x14ac:dyDescent="0.25">
      <c r="A999" s="567" t="s">
        <v>11027</v>
      </c>
      <c r="B999" s="568"/>
      <c r="C999" s="568" t="s">
        <v>23</v>
      </c>
      <c r="D999" s="569"/>
      <c r="E999" s="569" t="s">
        <v>897</v>
      </c>
      <c r="F999" s="569">
        <v>3</v>
      </c>
      <c r="G999" s="568" t="s">
        <v>1179</v>
      </c>
      <c r="H999" s="568" t="s">
        <v>11028</v>
      </c>
      <c r="I999" s="570" t="s">
        <v>11029</v>
      </c>
      <c r="J999" s="568" t="s">
        <v>8208</v>
      </c>
      <c r="K999" s="571" t="s">
        <v>8401</v>
      </c>
      <c r="L999" s="568" t="s">
        <v>5997</v>
      </c>
      <c r="M999" s="572" t="s">
        <v>11030</v>
      </c>
      <c r="N999" s="570" t="s">
        <v>8409</v>
      </c>
      <c r="O999" s="303" t="str">
        <f>IF(AllC3_Data[[#This Row],[Door/Yard Number]]=3,"Yard","Door")</f>
        <v>Yard</v>
      </c>
      <c r="P999" s="33">
        <f t="shared" si="30"/>
        <v>2.3499999999767169</v>
      </c>
      <c r="Q999" s="3" t="str">
        <f t="shared" si="31"/>
        <v>02/11/2022 11:39 AM</v>
      </c>
      <c r="R999" s="573" t="str">
        <f>IF(AND(AllC3_Data[[#This Row],[Workflow]]="Vendor Trailer",AllC3_Data[[#This Row],[OB Load Type]]="",AllC3_Data[[#This Row],[IB Load Type]]="",AllC3_Data[[#This Row],[Reusable Load Type]]=""),"Empty", HLOOKUP("*",AllC3_Data[[#This Row],[OB Load Type]:[Workflow]],1,FALSE))</f>
        <v>B206</v>
      </c>
      <c r="S9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9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9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0" spans="1:21" x14ac:dyDescent="0.25">
      <c r="A1000" s="567" t="s">
        <v>11031</v>
      </c>
      <c r="B1000" s="568"/>
      <c r="C1000" s="568"/>
      <c r="D1000" s="569" t="s">
        <v>283</v>
      </c>
      <c r="E1000" s="569" t="s">
        <v>882</v>
      </c>
      <c r="F1000" s="569">
        <v>3</v>
      </c>
      <c r="G1000" s="568" t="s">
        <v>1179</v>
      </c>
      <c r="H1000" s="568"/>
      <c r="I1000" s="570" t="s">
        <v>8724</v>
      </c>
      <c r="J1000" s="568" t="s">
        <v>8208</v>
      </c>
      <c r="K1000" s="571" t="s">
        <v>8401</v>
      </c>
      <c r="L1000" s="568" t="s">
        <v>5997</v>
      </c>
      <c r="M1000" s="572" t="s">
        <v>11032</v>
      </c>
      <c r="N1000" s="570" t="s">
        <v>8409</v>
      </c>
      <c r="O1000" s="303" t="str">
        <f>IF(AllC3_Data[[#This Row],[Door/Yard Number]]=3,"Yard","Door")</f>
        <v>Yard</v>
      </c>
      <c r="P1000" s="33">
        <f t="shared" si="30"/>
        <v>2.2999999999883585</v>
      </c>
      <c r="Q1000" s="3" t="str">
        <f t="shared" si="31"/>
        <v>02/11/2022 11:42 AM</v>
      </c>
      <c r="R1000" s="573" t="str">
        <f>IF(AND(AllC3_Data[[#This Row],[Workflow]]="Vendor Trailer",AllC3_Data[[#This Row],[OB Load Type]]="",AllC3_Data[[#This Row],[IB Load Type]]="",AllC3_Data[[#This Row],[Reusable Load Type]]=""),"Empty", HLOOKUP("*",AllC3_Data[[#This Row],[OB Load Type]:[Workflow]],1,FALSE))</f>
        <v>T404</v>
      </c>
      <c r="S10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0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1001" spans="1:21" x14ac:dyDescent="0.25">
      <c r="A1001" s="567" t="s">
        <v>11033</v>
      </c>
      <c r="B1001" s="568"/>
      <c r="C1001" s="568"/>
      <c r="D1001" s="569" t="s">
        <v>305</v>
      </c>
      <c r="E1001" s="569" t="s">
        <v>882</v>
      </c>
      <c r="F1001" s="569">
        <v>1</v>
      </c>
      <c r="G1001" s="568" t="s">
        <v>1179</v>
      </c>
      <c r="H1001" s="568"/>
      <c r="I1001" s="570" t="s">
        <v>11034</v>
      </c>
      <c r="J1001" s="568" t="s">
        <v>8208</v>
      </c>
      <c r="K1001" s="571" t="s">
        <v>8401</v>
      </c>
      <c r="L1001" s="568" t="s">
        <v>11035</v>
      </c>
      <c r="M1001" s="572" t="s">
        <v>11036</v>
      </c>
      <c r="N1001" s="570" t="s">
        <v>8409</v>
      </c>
      <c r="O1001" s="303" t="str">
        <f>IF(AllC3_Data[[#This Row],[Door/Yard Number]]=3,"Yard","Door")</f>
        <v>Door</v>
      </c>
      <c r="P1001" s="33">
        <f t="shared" si="30"/>
        <v>2.25</v>
      </c>
      <c r="Q1001" s="3" t="str">
        <f t="shared" si="31"/>
        <v>02/11/2022 11:45 AM</v>
      </c>
      <c r="R1001" s="573" t="str">
        <f>IF(AND(AllC3_Data[[#This Row],[Workflow]]="Vendor Trailer",AllC3_Data[[#This Row],[OB Load Type]]="",AllC3_Data[[#This Row],[IB Load Type]]="",AllC3_Data[[#This Row],[Reusable Load Type]]=""),"Empty", HLOOKUP("*",AllC3_Data[[#This Row],[OB Load Type]:[Workflow]],1,FALSE))</f>
        <v>TBKY</v>
      </c>
      <c r="S10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0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2" spans="1:21" x14ac:dyDescent="0.25">
      <c r="A1002" s="567" t="s">
        <v>11037</v>
      </c>
      <c r="B1002" s="568"/>
      <c r="C1002" s="568" t="s">
        <v>38</v>
      </c>
      <c r="D1002" s="569"/>
      <c r="E1002" s="569" t="s">
        <v>8397</v>
      </c>
      <c r="F1002" s="569">
        <v>3</v>
      </c>
      <c r="G1002" s="568" t="s">
        <v>1179</v>
      </c>
      <c r="H1002" s="568" t="s">
        <v>11038</v>
      </c>
      <c r="I1002" s="570" t="s">
        <v>11039</v>
      </c>
      <c r="J1002" s="568" t="s">
        <v>8210</v>
      </c>
      <c r="K1002" s="571" t="s">
        <v>8401</v>
      </c>
      <c r="L1002" s="568" t="s">
        <v>5997</v>
      </c>
      <c r="M1002" s="572" t="s">
        <v>11039</v>
      </c>
      <c r="N1002" s="570" t="s">
        <v>8409</v>
      </c>
      <c r="O1002" s="303" t="str">
        <f>IF(AllC3_Data[[#This Row],[Door/Yard Number]]=3,"Yard","Door")</f>
        <v>Yard</v>
      </c>
      <c r="P1002" s="33">
        <f t="shared" si="30"/>
        <v>2.2333333334536292</v>
      </c>
      <c r="Q1002" s="3" t="str">
        <f t="shared" si="31"/>
        <v>02/11/2022 11:46 AM</v>
      </c>
      <c r="R1002" s="573" t="str">
        <f>IF(AND(AllC3_Data[[#This Row],[Workflow]]="Vendor Trailer",AllC3_Data[[#This Row],[OB Load Type]]="",AllC3_Data[[#This Row],[IB Load Type]]="",AllC3_Data[[#This Row],[Reusable Load Type]]=""),"Empty", HLOOKUP("*",AllC3_Data[[#This Row],[OB Load Type]:[Workflow]],1,FALSE))</f>
        <v>B407</v>
      </c>
      <c r="S10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0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1003" spans="1:21" x14ac:dyDescent="0.25">
      <c r="A1003" s="567" t="s">
        <v>11040</v>
      </c>
      <c r="B1003" s="568"/>
      <c r="C1003" s="568"/>
      <c r="D1003" s="569" t="s">
        <v>496</v>
      </c>
      <c r="E1003" s="569" t="s">
        <v>1660</v>
      </c>
      <c r="F1003" s="569">
        <v>3</v>
      </c>
      <c r="G1003" s="568" t="s">
        <v>1179</v>
      </c>
      <c r="H1003" s="568"/>
      <c r="I1003" s="570" t="s">
        <v>11041</v>
      </c>
      <c r="J1003" s="568" t="s">
        <v>8205</v>
      </c>
      <c r="K1003" s="571" t="s">
        <v>8401</v>
      </c>
      <c r="L1003" s="568" t="s">
        <v>5999</v>
      </c>
      <c r="M1003" s="572" t="s">
        <v>11041</v>
      </c>
      <c r="N1003" s="570" t="s">
        <v>8409</v>
      </c>
      <c r="O1003" s="303" t="str">
        <f>IF(AllC3_Data[[#This Row],[Door/Yard Number]]=3,"Yard","Door")</f>
        <v>Yard</v>
      </c>
      <c r="P1003" s="33">
        <f t="shared" si="30"/>
        <v>2.1333333334769122</v>
      </c>
      <c r="Q1003" s="3" t="str">
        <f t="shared" si="31"/>
        <v>02/11/2022 11:52 AM</v>
      </c>
      <c r="R1003" s="573" t="str">
        <f>IF(AND(AllC3_Data[[#This Row],[Workflow]]="Vendor Trailer",AllC3_Data[[#This Row],[OB Load Type]]="",AllC3_Data[[#This Row],[IB Load Type]]="",AllC3_Data[[#This Row],[Reusable Load Type]]=""),"Empty", HLOOKUP("*",AllC3_Data[[#This Row],[OB Load Type]:[Workflow]],1,FALSE))</f>
        <v>RSAL</v>
      </c>
      <c r="S10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4" spans="1:21" x14ac:dyDescent="0.25">
      <c r="A1004" s="567" t="s">
        <v>11042</v>
      </c>
      <c r="B1004" s="568"/>
      <c r="C1004" s="568"/>
      <c r="D1004" s="569" t="s">
        <v>310</v>
      </c>
      <c r="E1004" s="569" t="s">
        <v>882</v>
      </c>
      <c r="F1004" s="569">
        <v>1</v>
      </c>
      <c r="G1004" s="568" t="s">
        <v>1179</v>
      </c>
      <c r="H1004" s="568"/>
      <c r="I1004" s="570" t="s">
        <v>11041</v>
      </c>
      <c r="J1004" s="568" t="s">
        <v>8216</v>
      </c>
      <c r="K1004" s="571" t="s">
        <v>8401</v>
      </c>
      <c r="L1004" s="568" t="s">
        <v>4074</v>
      </c>
      <c r="M1004" s="572" t="s">
        <v>8899</v>
      </c>
      <c r="N1004" s="570" t="s">
        <v>8409</v>
      </c>
      <c r="O1004" s="303" t="str">
        <f>IF(AllC3_Data[[#This Row],[Door/Yard Number]]=3,"Yard","Door")</f>
        <v>Door</v>
      </c>
      <c r="P1004" s="33">
        <f t="shared" si="30"/>
        <v>2.1333333334769122</v>
      </c>
      <c r="Q1004" s="3" t="str">
        <f t="shared" si="31"/>
        <v>02/11/2022 11:52 AM</v>
      </c>
      <c r="R1004" s="573" t="str">
        <f>IF(AND(AllC3_Data[[#This Row],[Workflow]]="Vendor Trailer",AllC3_Data[[#This Row],[OB Load Type]]="",AllC3_Data[[#This Row],[IB Load Type]]="",AllC3_Data[[#This Row],[Reusable Load Type]]=""),"Empty", HLOOKUP("*",AllC3_Data[[#This Row],[OB Load Type]:[Workflow]],1,FALSE))</f>
        <v>TICM</v>
      </c>
      <c r="S10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0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5" spans="1:21" x14ac:dyDescent="0.25">
      <c r="A1005" s="567" t="s">
        <v>11043</v>
      </c>
      <c r="B1005" s="568"/>
      <c r="C1005" s="568"/>
      <c r="D1005" s="569"/>
      <c r="E1005" s="569" t="s">
        <v>1657</v>
      </c>
      <c r="F1005" s="569">
        <v>3</v>
      </c>
      <c r="G1005" s="568" t="s">
        <v>1179</v>
      </c>
      <c r="H1005" s="568"/>
      <c r="I1005" s="570" t="s">
        <v>11044</v>
      </c>
      <c r="J1005" s="568" t="s">
        <v>8208</v>
      </c>
      <c r="K1005" s="571" t="s">
        <v>8401</v>
      </c>
      <c r="L1005" s="568" t="s">
        <v>10018</v>
      </c>
      <c r="M1005" s="572" t="s">
        <v>11044</v>
      </c>
      <c r="N1005" s="570" t="s">
        <v>8409</v>
      </c>
      <c r="O1005" s="303" t="str">
        <f>IF(AllC3_Data[[#This Row],[Door/Yard Number]]=3,"Yard","Door")</f>
        <v>Yard</v>
      </c>
      <c r="P1005" s="33">
        <f t="shared" si="30"/>
        <v>2.0666666667675599</v>
      </c>
      <c r="Q1005" s="3" t="str">
        <f t="shared" si="31"/>
        <v>02/11/2022 11:56 AM</v>
      </c>
      <c r="R1005" s="573" t="str">
        <f>IF(AND(AllC3_Data[[#This Row],[Workflow]]="Vendor Trailer",AllC3_Data[[#This Row],[OB Load Type]]="",AllC3_Data[[#This Row],[IB Load Type]]="",AllC3_Data[[#This Row],[Reusable Load Type]]=""),"Empty", HLOOKUP("*",AllC3_Data[[#This Row],[OB Load Type]:[Workflow]],1,FALSE))</f>
        <v>Empty</v>
      </c>
      <c r="S10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6" spans="1:21" x14ac:dyDescent="0.25">
      <c r="A1006" s="567" t="s">
        <v>10661</v>
      </c>
      <c r="B1006" s="568" t="s">
        <v>465</v>
      </c>
      <c r="C1006" s="568"/>
      <c r="D1006" s="569"/>
      <c r="E1006" s="569" t="s">
        <v>1659</v>
      </c>
      <c r="F1006" s="569">
        <v>3</v>
      </c>
      <c r="G1006" s="568" t="s">
        <v>368</v>
      </c>
      <c r="H1006" s="568"/>
      <c r="I1006" s="570" t="s">
        <v>11045</v>
      </c>
      <c r="J1006" s="568" t="s">
        <v>8202</v>
      </c>
      <c r="K1006" s="571" t="s">
        <v>8401</v>
      </c>
      <c r="L1006" s="568" t="s">
        <v>9754</v>
      </c>
      <c r="M1006" s="572"/>
      <c r="N1006" s="570" t="s">
        <v>8409</v>
      </c>
      <c r="O1006" s="303" t="str">
        <f>IF(AllC3_Data[[#This Row],[Door/Yard Number]]=3,"Yard","Door")</f>
        <v>Yard</v>
      </c>
      <c r="P1006" s="33">
        <f t="shared" si="30"/>
        <v>1.9000000000814907</v>
      </c>
      <c r="Q1006" s="3" t="str">
        <f t="shared" si="31"/>
        <v>02/11/2022 12:06 PM</v>
      </c>
      <c r="R1006" s="573" t="str">
        <f>IF(AND(AllC3_Data[[#This Row],[Workflow]]="Vendor Trailer",AllC3_Data[[#This Row],[OB Load Type]]="",AllC3_Data[[#This Row],[IB Load Type]]="",AllC3_Data[[#This Row],[Reusable Load Type]]=""),"Empty", HLOOKUP("*",AllC3_Data[[#This Row],[OB Load Type]:[Workflow]],1,FALSE))</f>
        <v>OPDI</v>
      </c>
      <c r="S10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PDI</v>
      </c>
      <c r="U10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7" spans="1:21" x14ac:dyDescent="0.25">
      <c r="A1007" s="567" t="s">
        <v>11046</v>
      </c>
      <c r="B1007" s="568"/>
      <c r="C1007" s="568"/>
      <c r="D1007" s="569"/>
      <c r="E1007" s="569" t="s">
        <v>1657</v>
      </c>
      <c r="F1007" s="569">
        <v>3</v>
      </c>
      <c r="G1007" s="568" t="s">
        <v>1179</v>
      </c>
      <c r="H1007" s="568"/>
      <c r="I1007" s="570" t="s">
        <v>11047</v>
      </c>
      <c r="J1007" s="568" t="s">
        <v>8206</v>
      </c>
      <c r="K1007" s="571" t="s">
        <v>8401</v>
      </c>
      <c r="L1007" s="568" t="s">
        <v>2977</v>
      </c>
      <c r="M1007" s="572" t="s">
        <v>11047</v>
      </c>
      <c r="N1007" s="570" t="s">
        <v>8409</v>
      </c>
      <c r="O1007" s="303" t="str">
        <f>IF(AllC3_Data[[#This Row],[Door/Yard Number]]=3,"Yard","Door")</f>
        <v>Yard</v>
      </c>
      <c r="P1007" s="33">
        <f t="shared" si="30"/>
        <v>1.683333333407063</v>
      </c>
      <c r="Q1007" s="3" t="str">
        <f t="shared" si="31"/>
        <v>02/11/2022 12:19 PM</v>
      </c>
      <c r="R1007" s="573" t="str">
        <f>IF(AND(AllC3_Data[[#This Row],[Workflow]]="Vendor Trailer",AllC3_Data[[#This Row],[OB Load Type]]="",AllC3_Data[[#This Row],[IB Load Type]]="",AllC3_Data[[#This Row],[Reusable Load Type]]=""),"Empty", HLOOKUP("*",AllC3_Data[[#This Row],[OB Load Type]:[Workflow]],1,FALSE))</f>
        <v>Empty</v>
      </c>
      <c r="S10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08" spans="1:21" x14ac:dyDescent="0.25">
      <c r="A1008" s="567" t="s">
        <v>11048</v>
      </c>
      <c r="B1008" s="568"/>
      <c r="C1008" s="568" t="s">
        <v>38</v>
      </c>
      <c r="D1008" s="569"/>
      <c r="E1008" s="569" t="s">
        <v>8397</v>
      </c>
      <c r="F1008" s="569">
        <v>3</v>
      </c>
      <c r="G1008" s="568" t="s">
        <v>1179</v>
      </c>
      <c r="H1008" s="568" t="s">
        <v>11049</v>
      </c>
      <c r="I1008" s="570" t="s">
        <v>11050</v>
      </c>
      <c r="J1008" s="568" t="s">
        <v>8210</v>
      </c>
      <c r="K1008" s="571" t="s">
        <v>8401</v>
      </c>
      <c r="L1008" s="568" t="s">
        <v>5997</v>
      </c>
      <c r="M1008" s="572" t="s">
        <v>11050</v>
      </c>
      <c r="N1008" s="570" t="s">
        <v>8409</v>
      </c>
      <c r="O1008" s="303" t="str">
        <f>IF(AllC3_Data[[#This Row],[Door/Yard Number]]=3,"Yard","Door")</f>
        <v>Yard</v>
      </c>
      <c r="P1008" s="33">
        <f t="shared" si="30"/>
        <v>1.6500000001396984</v>
      </c>
      <c r="Q1008" s="3" t="str">
        <f t="shared" si="31"/>
        <v>02/11/2022 12:21 PM</v>
      </c>
      <c r="R1008" s="573" t="str">
        <f>IF(AND(AllC3_Data[[#This Row],[Workflow]]="Vendor Trailer",AllC3_Data[[#This Row],[OB Load Type]]="",AllC3_Data[[#This Row],[IB Load Type]]="",AllC3_Data[[#This Row],[Reusable Load Type]]=""),"Empty", HLOOKUP("*",AllC3_Data[[#This Row],[OB Load Type]:[Workflow]],1,FALSE))</f>
        <v>B407</v>
      </c>
      <c r="S10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0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1009" spans="1:21" x14ac:dyDescent="0.25">
      <c r="A1009" s="567" t="s">
        <v>11051</v>
      </c>
      <c r="B1009" s="568"/>
      <c r="C1009" s="568"/>
      <c r="D1009" s="569" t="s">
        <v>245</v>
      </c>
      <c r="E1009" s="569" t="s">
        <v>8430</v>
      </c>
      <c r="F1009" s="569">
        <v>3</v>
      </c>
      <c r="G1009" s="568" t="s">
        <v>1179</v>
      </c>
      <c r="H1009" s="568"/>
      <c r="I1009" s="570" t="s">
        <v>11052</v>
      </c>
      <c r="J1009" s="568" t="s">
        <v>8205</v>
      </c>
      <c r="K1009" s="571" t="s">
        <v>8401</v>
      </c>
      <c r="L1009" s="568" t="s">
        <v>6001</v>
      </c>
      <c r="M1009" s="572" t="s">
        <v>11053</v>
      </c>
      <c r="N1009" s="570" t="s">
        <v>8409</v>
      </c>
      <c r="O1009" s="303" t="str">
        <f>IF(AllC3_Data[[#This Row],[Door/Yard Number]]=3,"Yard","Door")</f>
        <v>Yard</v>
      </c>
      <c r="P1009" s="33">
        <f t="shared" si="30"/>
        <v>1.6333333334187046</v>
      </c>
      <c r="Q1009" s="3" t="str">
        <f t="shared" si="31"/>
        <v>02/11/2022 12:22 PM</v>
      </c>
      <c r="R1009" s="573" t="str">
        <f>IF(AND(AllC3_Data[[#This Row],[Workflow]]="Vendor Trailer",AllC3_Data[[#This Row],[OB Load Type]]="",AllC3_Data[[#This Row],[IB Load Type]]="",AllC3_Data[[#This Row],[Reusable Load Type]]=""),"Empty", HLOOKUP("*",AllC3_Data[[#This Row],[OB Load Type]:[Workflow]],1,FALSE))</f>
        <v>RUPC</v>
      </c>
      <c r="S10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0" spans="1:21" x14ac:dyDescent="0.25">
      <c r="A1010" s="567" t="s">
        <v>11054</v>
      </c>
      <c r="B1010" s="568"/>
      <c r="C1010" s="568" t="s">
        <v>34</v>
      </c>
      <c r="D1010" s="569"/>
      <c r="E1010" s="569" t="s">
        <v>8397</v>
      </c>
      <c r="F1010" s="569">
        <v>3</v>
      </c>
      <c r="G1010" s="568" t="s">
        <v>1179</v>
      </c>
      <c r="H1010" s="568" t="s">
        <v>11055</v>
      </c>
      <c r="I1010" s="570" t="s">
        <v>11056</v>
      </c>
      <c r="J1010" s="568" t="s">
        <v>8210</v>
      </c>
      <c r="K1010" s="571" t="s">
        <v>8401</v>
      </c>
      <c r="L1010" s="568" t="s">
        <v>5999</v>
      </c>
      <c r="M1010" s="572" t="s">
        <v>11056</v>
      </c>
      <c r="N1010" s="570" t="s">
        <v>8409</v>
      </c>
      <c r="O1010" s="303" t="str">
        <f>IF(AllC3_Data[[#This Row],[Door/Yard Number]]=3,"Yard","Door")</f>
        <v>Yard</v>
      </c>
      <c r="P1010" s="33">
        <f t="shared" si="30"/>
        <v>1.5833333334303461</v>
      </c>
      <c r="Q1010" s="3" t="str">
        <f t="shared" si="31"/>
        <v>02/11/2022 12:25 PM</v>
      </c>
      <c r="R1010" s="573" t="str">
        <f>IF(AND(AllC3_Data[[#This Row],[Workflow]]="Vendor Trailer",AllC3_Data[[#This Row],[OB Load Type]]="",AllC3_Data[[#This Row],[IB Load Type]]="",AllC3_Data[[#This Row],[Reusable Load Type]]=""),"Empty", HLOOKUP("*",AllC3_Data[[#This Row],[OB Load Type]:[Workflow]],1,FALSE))</f>
        <v>B403</v>
      </c>
      <c r="S10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0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1011" spans="1:21" x14ac:dyDescent="0.25">
      <c r="A1011" s="567" t="s">
        <v>11057</v>
      </c>
      <c r="B1011" s="568"/>
      <c r="C1011" s="568"/>
      <c r="D1011" s="569"/>
      <c r="E1011" s="569" t="s">
        <v>1657</v>
      </c>
      <c r="F1011" s="569">
        <v>4</v>
      </c>
      <c r="G1011" s="568" t="s">
        <v>1179</v>
      </c>
      <c r="H1011" s="568"/>
      <c r="I1011" s="570" t="s">
        <v>9064</v>
      </c>
      <c r="J1011" s="568" t="s">
        <v>8205</v>
      </c>
      <c r="K1011" s="571" t="s">
        <v>8401</v>
      </c>
      <c r="L1011" s="568" t="s">
        <v>1661</v>
      </c>
      <c r="M1011" s="572" t="s">
        <v>11058</v>
      </c>
      <c r="N1011" s="570" t="s">
        <v>8409</v>
      </c>
      <c r="O1011" s="303" t="str">
        <f>IF(AllC3_Data[[#This Row],[Door/Yard Number]]=3,"Yard","Door")</f>
        <v>Door</v>
      </c>
      <c r="P1011" s="33">
        <f t="shared" si="30"/>
        <v>1.5666666667093523</v>
      </c>
      <c r="Q1011" s="3" t="str">
        <f t="shared" si="31"/>
        <v>02/11/2022 12:26 PM</v>
      </c>
      <c r="R1011" s="573" t="str">
        <f>IF(AND(AllC3_Data[[#This Row],[Workflow]]="Vendor Trailer",AllC3_Data[[#This Row],[OB Load Type]]="",AllC3_Data[[#This Row],[IB Load Type]]="",AllC3_Data[[#This Row],[Reusable Load Type]]=""),"Empty", HLOOKUP("*",AllC3_Data[[#This Row],[OB Load Type]:[Workflow]],1,FALSE))</f>
        <v>Empty</v>
      </c>
      <c r="S10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2" spans="1:21" x14ac:dyDescent="0.25">
      <c r="A1012" s="567" t="s">
        <v>11059</v>
      </c>
      <c r="B1012" s="568"/>
      <c r="C1012" s="568"/>
      <c r="D1012" s="569"/>
      <c r="E1012" s="569" t="s">
        <v>1657</v>
      </c>
      <c r="F1012" s="569">
        <v>4</v>
      </c>
      <c r="G1012" s="568" t="s">
        <v>1179</v>
      </c>
      <c r="H1012" s="568"/>
      <c r="I1012" s="570" t="s">
        <v>9064</v>
      </c>
      <c r="J1012" s="568" t="s">
        <v>8205</v>
      </c>
      <c r="K1012" s="571" t="s">
        <v>8401</v>
      </c>
      <c r="L1012" s="568" t="s">
        <v>1661</v>
      </c>
      <c r="M1012" s="572" t="s">
        <v>11060</v>
      </c>
      <c r="N1012" s="570" t="s">
        <v>8409</v>
      </c>
      <c r="O1012" s="303" t="str">
        <f>IF(AllC3_Data[[#This Row],[Door/Yard Number]]=3,"Yard","Door")</f>
        <v>Door</v>
      </c>
      <c r="P1012" s="33">
        <f t="shared" si="30"/>
        <v>1.5666666667093523</v>
      </c>
      <c r="Q1012" s="3" t="str">
        <f t="shared" si="31"/>
        <v>02/11/2022 12:26 PM</v>
      </c>
      <c r="R1012" s="573" t="str">
        <f>IF(AND(AllC3_Data[[#This Row],[Workflow]]="Vendor Trailer",AllC3_Data[[#This Row],[OB Load Type]]="",AllC3_Data[[#This Row],[IB Load Type]]="",AllC3_Data[[#This Row],[Reusable Load Type]]=""),"Empty", HLOOKUP("*",AllC3_Data[[#This Row],[OB Load Type]:[Workflow]],1,FALSE))</f>
        <v>Empty</v>
      </c>
      <c r="S10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3" spans="1:21" x14ac:dyDescent="0.25">
      <c r="A1013" s="567" t="s">
        <v>11061</v>
      </c>
      <c r="B1013" s="568"/>
      <c r="C1013" s="568"/>
      <c r="D1013" s="569" t="s">
        <v>305</v>
      </c>
      <c r="E1013" s="569" t="s">
        <v>882</v>
      </c>
      <c r="F1013" s="569">
        <v>4</v>
      </c>
      <c r="G1013" s="568" t="s">
        <v>1179</v>
      </c>
      <c r="H1013" s="568"/>
      <c r="I1013" s="570" t="s">
        <v>9066</v>
      </c>
      <c r="J1013" s="568" t="s">
        <v>8208</v>
      </c>
      <c r="K1013" s="571" t="s">
        <v>8401</v>
      </c>
      <c r="L1013" s="568" t="s">
        <v>1661</v>
      </c>
      <c r="M1013" s="572" t="s">
        <v>9664</v>
      </c>
      <c r="N1013" s="570" t="s">
        <v>8409</v>
      </c>
      <c r="O1013" s="303" t="str">
        <f>IF(AllC3_Data[[#This Row],[Door/Yard Number]]=3,"Yard","Door")</f>
        <v>Door</v>
      </c>
      <c r="P1013" s="33">
        <f t="shared" si="30"/>
        <v>1.5333333334419876</v>
      </c>
      <c r="Q1013" s="3" t="str">
        <f t="shared" si="31"/>
        <v>02/11/2022 12:28 PM</v>
      </c>
      <c r="R1013" s="573" t="str">
        <f>IF(AND(AllC3_Data[[#This Row],[Workflow]]="Vendor Trailer",AllC3_Data[[#This Row],[OB Load Type]]="",AllC3_Data[[#This Row],[IB Load Type]]="",AllC3_Data[[#This Row],[Reusable Load Type]]=""),"Empty", HLOOKUP("*",AllC3_Data[[#This Row],[OB Load Type]:[Workflow]],1,FALSE))</f>
        <v>TBKY</v>
      </c>
      <c r="S10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0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4" spans="1:21" x14ac:dyDescent="0.25">
      <c r="A1014" s="567" t="s">
        <v>11062</v>
      </c>
      <c r="B1014" s="568"/>
      <c r="C1014" s="568" t="s">
        <v>38</v>
      </c>
      <c r="D1014" s="569"/>
      <c r="E1014" s="569" t="s">
        <v>8397</v>
      </c>
      <c r="F1014" s="569">
        <v>3</v>
      </c>
      <c r="G1014" s="568" t="s">
        <v>1568</v>
      </c>
      <c r="H1014" s="568" t="s">
        <v>11063</v>
      </c>
      <c r="I1014" s="570" t="s">
        <v>11064</v>
      </c>
      <c r="J1014" s="568" t="s">
        <v>8212</v>
      </c>
      <c r="K1014" s="571" t="s">
        <v>8401</v>
      </c>
      <c r="L1014" s="568" t="s">
        <v>5997</v>
      </c>
      <c r="M1014" s="572" t="s">
        <v>11064</v>
      </c>
      <c r="N1014" s="570" t="s">
        <v>8409</v>
      </c>
      <c r="O1014" s="303" t="str">
        <f>IF(AllC3_Data[[#This Row],[Door/Yard Number]]=3,"Yard","Door")</f>
        <v>Yard</v>
      </c>
      <c r="P1014" s="33">
        <f t="shared" si="30"/>
        <v>1.4333333334652707</v>
      </c>
      <c r="Q1014" s="3" t="str">
        <f t="shared" si="31"/>
        <v>02/11/2022 12:34 PM</v>
      </c>
      <c r="R1014" s="573" t="str">
        <f>IF(AND(AllC3_Data[[#This Row],[Workflow]]="Vendor Trailer",AllC3_Data[[#This Row],[OB Load Type]]="",AllC3_Data[[#This Row],[IB Load Type]]="",AllC3_Data[[#This Row],[Reusable Load Type]]=""),"Empty", HLOOKUP("*",AllC3_Data[[#This Row],[OB Load Type]:[Workflow]],1,FALSE))</f>
        <v>B407</v>
      </c>
      <c r="S10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0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1015" spans="1:21" x14ac:dyDescent="0.25">
      <c r="A1015" s="567" t="s">
        <v>11065</v>
      </c>
      <c r="B1015" s="568"/>
      <c r="C1015" s="568"/>
      <c r="D1015" s="569"/>
      <c r="E1015" s="569" t="s">
        <v>1657</v>
      </c>
      <c r="F1015" s="569">
        <v>3</v>
      </c>
      <c r="G1015" s="568" t="s">
        <v>1179</v>
      </c>
      <c r="H1015" s="568"/>
      <c r="I1015" s="570" t="s">
        <v>9069</v>
      </c>
      <c r="J1015" s="568" t="s">
        <v>8210</v>
      </c>
      <c r="K1015" s="571" t="s">
        <v>8401</v>
      </c>
      <c r="L1015" s="568" t="s">
        <v>2977</v>
      </c>
      <c r="M1015" s="572" t="s">
        <v>9069</v>
      </c>
      <c r="N1015" s="570" t="s">
        <v>8409</v>
      </c>
      <c r="O1015" s="303" t="str">
        <f>IF(AllC3_Data[[#This Row],[Door/Yard Number]]=3,"Yard","Door")</f>
        <v>Yard</v>
      </c>
      <c r="P1015" s="33">
        <f t="shared" si="30"/>
        <v>1.3666666667559184</v>
      </c>
      <c r="Q1015" s="3" t="str">
        <f t="shared" si="31"/>
        <v>02/11/2022 12:38 PM</v>
      </c>
      <c r="R1015" s="573" t="str">
        <f>IF(AND(AllC3_Data[[#This Row],[Workflow]]="Vendor Trailer",AllC3_Data[[#This Row],[OB Load Type]]="",AllC3_Data[[#This Row],[IB Load Type]]="",AllC3_Data[[#This Row],[Reusable Load Type]]=""),"Empty", HLOOKUP("*",AllC3_Data[[#This Row],[OB Load Type]:[Workflow]],1,FALSE))</f>
        <v>Empty</v>
      </c>
      <c r="S10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6" spans="1:21" x14ac:dyDescent="0.25">
      <c r="A1016" s="567" t="s">
        <v>11066</v>
      </c>
      <c r="B1016" s="568"/>
      <c r="C1016" s="568"/>
      <c r="D1016" s="569"/>
      <c r="E1016" s="569" t="s">
        <v>1657</v>
      </c>
      <c r="F1016" s="569">
        <v>3</v>
      </c>
      <c r="G1016" s="568" t="s">
        <v>1179</v>
      </c>
      <c r="H1016" s="568"/>
      <c r="I1016" s="570" t="s">
        <v>8735</v>
      </c>
      <c r="J1016" s="568" t="s">
        <v>8205</v>
      </c>
      <c r="K1016" s="571" t="s">
        <v>8401</v>
      </c>
      <c r="L1016" s="568" t="s">
        <v>10018</v>
      </c>
      <c r="M1016" s="572" t="s">
        <v>8735</v>
      </c>
      <c r="N1016" s="570" t="s">
        <v>8409</v>
      </c>
      <c r="O1016" s="303" t="str">
        <f>IF(AllC3_Data[[#This Row],[Door/Yard Number]]=3,"Yard","Door")</f>
        <v>Yard</v>
      </c>
      <c r="P1016" s="33">
        <f t="shared" si="30"/>
        <v>1.3333333333139308</v>
      </c>
      <c r="Q1016" s="3" t="str">
        <f t="shared" si="31"/>
        <v>02/11/2022 12:40 PM</v>
      </c>
      <c r="R1016" s="573" t="str">
        <f>IF(AND(AllC3_Data[[#This Row],[Workflow]]="Vendor Trailer",AllC3_Data[[#This Row],[OB Load Type]]="",AllC3_Data[[#This Row],[IB Load Type]]="",AllC3_Data[[#This Row],[Reusable Load Type]]=""),"Empty", HLOOKUP("*",AllC3_Data[[#This Row],[OB Load Type]:[Workflow]],1,FALSE))</f>
        <v>Empty</v>
      </c>
      <c r="S10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7" spans="1:21" x14ac:dyDescent="0.25">
      <c r="A1017" s="567" t="s">
        <v>11067</v>
      </c>
      <c r="B1017" s="568"/>
      <c r="C1017" s="568"/>
      <c r="D1017" s="569"/>
      <c r="E1017" s="569" t="s">
        <v>9827</v>
      </c>
      <c r="F1017" s="569">
        <v>4</v>
      </c>
      <c r="G1017" s="568" t="s">
        <v>8405</v>
      </c>
      <c r="H1017" s="568"/>
      <c r="I1017" s="570" t="s">
        <v>11068</v>
      </c>
      <c r="J1017" s="568" t="s">
        <v>8202</v>
      </c>
      <c r="K1017" s="571" t="s">
        <v>8401</v>
      </c>
      <c r="L1017" s="568" t="s">
        <v>1661</v>
      </c>
      <c r="M1017" s="572" t="s">
        <v>10931</v>
      </c>
      <c r="N1017" s="570" t="s">
        <v>8409</v>
      </c>
      <c r="O1017" s="303" t="str">
        <f>IF(AllC3_Data[[#This Row],[Door/Yard Number]]=3,"Yard","Door")</f>
        <v>Door</v>
      </c>
      <c r="P1017" s="33">
        <f t="shared" si="30"/>
        <v>1.2666666667792015</v>
      </c>
      <c r="Q1017" s="3" t="str">
        <f t="shared" si="31"/>
        <v>02/11/2022 12:44 PM</v>
      </c>
      <c r="R1017" s="573" t="str">
        <f>IF(AND(AllC3_Data[[#This Row],[Workflow]]="Vendor Trailer",AllC3_Data[[#This Row],[OB Load Type]]="",AllC3_Data[[#This Row],[IB Load Type]]="",AllC3_Data[[#This Row],[Reusable Load Type]]=""),"Empty", HLOOKUP("*",AllC3_Data[[#This Row],[OB Load Type]:[Workflow]],1,FALSE))</f>
        <v>Live Empty</v>
      </c>
      <c r="S101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8" spans="1:21" x14ac:dyDescent="0.25">
      <c r="A1018" s="567" t="s">
        <v>11069</v>
      </c>
      <c r="B1018" s="568"/>
      <c r="C1018" s="568"/>
      <c r="D1018" s="569" t="s">
        <v>496</v>
      </c>
      <c r="E1018" s="569" t="s">
        <v>1660</v>
      </c>
      <c r="F1018" s="569">
        <v>3</v>
      </c>
      <c r="G1018" s="568" t="s">
        <v>1179</v>
      </c>
      <c r="H1018" s="568"/>
      <c r="I1018" s="570" t="s">
        <v>11068</v>
      </c>
      <c r="J1018" s="568" t="s">
        <v>8205</v>
      </c>
      <c r="K1018" s="571" t="s">
        <v>8401</v>
      </c>
      <c r="L1018" s="568" t="s">
        <v>6001</v>
      </c>
      <c r="M1018" s="572" t="s">
        <v>11068</v>
      </c>
      <c r="N1018" s="570" t="s">
        <v>8409</v>
      </c>
      <c r="O1018" s="303" t="str">
        <f>IF(AllC3_Data[[#This Row],[Door/Yard Number]]=3,"Yard","Door")</f>
        <v>Yard</v>
      </c>
      <c r="P1018" s="33">
        <f t="shared" si="30"/>
        <v>1.2666666667792015</v>
      </c>
      <c r="Q1018" s="3" t="str">
        <f t="shared" si="31"/>
        <v>02/11/2022 12:44 PM</v>
      </c>
      <c r="R1018" s="573" t="str">
        <f>IF(AND(AllC3_Data[[#This Row],[Workflow]]="Vendor Trailer",AllC3_Data[[#This Row],[OB Load Type]]="",AllC3_Data[[#This Row],[IB Load Type]]="",AllC3_Data[[#This Row],[Reusable Load Type]]=""),"Empty", HLOOKUP("*",AllC3_Data[[#This Row],[OB Load Type]:[Workflow]],1,FALSE))</f>
        <v>RSAL</v>
      </c>
      <c r="S10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19" spans="1:21" x14ac:dyDescent="0.25">
      <c r="A1019" s="567" t="s">
        <v>11070</v>
      </c>
      <c r="B1019" s="568"/>
      <c r="C1019" s="568"/>
      <c r="D1019" s="569"/>
      <c r="E1019" s="569" t="s">
        <v>1657</v>
      </c>
      <c r="F1019" s="569">
        <v>3</v>
      </c>
      <c r="G1019" s="568" t="s">
        <v>1179</v>
      </c>
      <c r="H1019" s="568"/>
      <c r="I1019" s="570" t="s">
        <v>9074</v>
      </c>
      <c r="J1019" s="568" t="s">
        <v>8205</v>
      </c>
      <c r="K1019" s="571" t="s">
        <v>8401</v>
      </c>
      <c r="L1019" s="568" t="s">
        <v>10018</v>
      </c>
      <c r="M1019" s="572" t="s">
        <v>11071</v>
      </c>
      <c r="N1019" s="570" t="s">
        <v>8409</v>
      </c>
      <c r="O1019" s="303" t="str">
        <f>IF(AllC3_Data[[#This Row],[Door/Yard Number]]=3,"Yard","Door")</f>
        <v>Yard</v>
      </c>
      <c r="P1019" s="33">
        <f t="shared" si="30"/>
        <v>1.1500000000814907</v>
      </c>
      <c r="Q1019" s="3" t="str">
        <f t="shared" si="31"/>
        <v>02/11/2022 12:51 PM</v>
      </c>
      <c r="R1019" s="573" t="str">
        <f>IF(AND(AllC3_Data[[#This Row],[Workflow]]="Vendor Trailer",AllC3_Data[[#This Row],[OB Load Type]]="",AllC3_Data[[#This Row],[IB Load Type]]="",AllC3_Data[[#This Row],[Reusable Load Type]]=""),"Empty", HLOOKUP("*",AllC3_Data[[#This Row],[OB Load Type]:[Workflow]],1,FALSE))</f>
        <v>Empty</v>
      </c>
      <c r="S10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0" spans="1:21" x14ac:dyDescent="0.25">
      <c r="A1020" s="567" t="s">
        <v>11072</v>
      </c>
      <c r="B1020" s="568"/>
      <c r="C1020" s="568"/>
      <c r="D1020" s="569"/>
      <c r="E1020" s="569" t="s">
        <v>1657</v>
      </c>
      <c r="F1020" s="569">
        <v>3</v>
      </c>
      <c r="G1020" s="568" t="s">
        <v>1179</v>
      </c>
      <c r="H1020" s="568"/>
      <c r="I1020" s="570" t="s">
        <v>11073</v>
      </c>
      <c r="J1020" s="568" t="s">
        <v>8205</v>
      </c>
      <c r="K1020" s="571" t="s">
        <v>8401</v>
      </c>
      <c r="L1020" s="568" t="s">
        <v>10018</v>
      </c>
      <c r="M1020" s="572"/>
      <c r="N1020" s="570" t="s">
        <v>8409</v>
      </c>
      <c r="O1020" s="303" t="str">
        <f>IF(AllC3_Data[[#This Row],[Door/Yard Number]]=3,"Yard","Door")</f>
        <v>Yard</v>
      </c>
      <c r="P1020" s="33">
        <f t="shared" si="30"/>
        <v>1.0833333333721384</v>
      </c>
      <c r="Q1020" s="3" t="str">
        <f t="shared" si="31"/>
        <v>02/11/2022 12:55 PM</v>
      </c>
      <c r="R1020" s="573" t="str">
        <f>IF(AND(AllC3_Data[[#This Row],[Workflow]]="Vendor Trailer",AllC3_Data[[#This Row],[OB Load Type]]="",AllC3_Data[[#This Row],[IB Load Type]]="",AllC3_Data[[#This Row],[Reusable Load Type]]=""),"Empty", HLOOKUP("*",AllC3_Data[[#This Row],[OB Load Type]:[Workflow]],1,FALSE))</f>
        <v>Empty</v>
      </c>
      <c r="S10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1" spans="1:21" x14ac:dyDescent="0.25">
      <c r="A1021" s="567" t="s">
        <v>11074</v>
      </c>
      <c r="B1021" s="568"/>
      <c r="C1021" s="568"/>
      <c r="D1021" s="569"/>
      <c r="E1021" s="569" t="s">
        <v>1657</v>
      </c>
      <c r="F1021" s="569">
        <v>3</v>
      </c>
      <c r="G1021" s="568" t="s">
        <v>1179</v>
      </c>
      <c r="H1021" s="568"/>
      <c r="I1021" s="570" t="s">
        <v>11073</v>
      </c>
      <c r="J1021" s="568" t="s">
        <v>8210</v>
      </c>
      <c r="K1021" s="571" t="s">
        <v>8401</v>
      </c>
      <c r="L1021" s="568" t="s">
        <v>2977</v>
      </c>
      <c r="M1021" s="572" t="s">
        <v>11073</v>
      </c>
      <c r="N1021" s="570" t="s">
        <v>8409</v>
      </c>
      <c r="O1021" s="303" t="str">
        <f>IF(AllC3_Data[[#This Row],[Door/Yard Number]]=3,"Yard","Door")</f>
        <v>Yard</v>
      </c>
      <c r="P1021" s="33">
        <f t="shared" si="30"/>
        <v>1.0833333333721384</v>
      </c>
      <c r="Q1021" s="3" t="str">
        <f t="shared" si="31"/>
        <v>02/11/2022 12:55 PM</v>
      </c>
      <c r="R1021" s="573" t="str">
        <f>IF(AND(AllC3_Data[[#This Row],[Workflow]]="Vendor Trailer",AllC3_Data[[#This Row],[OB Load Type]]="",AllC3_Data[[#This Row],[IB Load Type]]="",AllC3_Data[[#This Row],[Reusable Load Type]]=""),"Empty", HLOOKUP("*",AllC3_Data[[#This Row],[OB Load Type]:[Workflow]],1,FALSE))</f>
        <v>Empty</v>
      </c>
      <c r="S10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2" spans="1:21" x14ac:dyDescent="0.25">
      <c r="A1022" s="567" t="s">
        <v>11075</v>
      </c>
      <c r="B1022" s="568"/>
      <c r="C1022" s="568"/>
      <c r="D1022" s="569"/>
      <c r="E1022" s="569" t="s">
        <v>1657</v>
      </c>
      <c r="F1022" s="569">
        <v>3</v>
      </c>
      <c r="G1022" s="568" t="s">
        <v>1179</v>
      </c>
      <c r="H1022" s="568"/>
      <c r="I1022" s="570" t="s">
        <v>11076</v>
      </c>
      <c r="J1022" s="568" t="s">
        <v>8210</v>
      </c>
      <c r="K1022" s="571" t="s">
        <v>8401</v>
      </c>
      <c r="L1022" s="568" t="s">
        <v>2977</v>
      </c>
      <c r="M1022" s="572" t="s">
        <v>11076</v>
      </c>
      <c r="N1022" s="570" t="s">
        <v>8409</v>
      </c>
      <c r="O1022" s="303" t="str">
        <f>IF(AllC3_Data[[#This Row],[Door/Yard Number]]=3,"Yard","Door")</f>
        <v>Yard</v>
      </c>
      <c r="P1022" s="33">
        <f t="shared" si="30"/>
        <v>1.03333333338378</v>
      </c>
      <c r="Q1022" s="3" t="str">
        <f t="shared" si="31"/>
        <v>02/11/2022 12:58 PM</v>
      </c>
      <c r="R1022" s="573" t="str">
        <f>IF(AND(AllC3_Data[[#This Row],[Workflow]]="Vendor Trailer",AllC3_Data[[#This Row],[OB Load Type]]="",AllC3_Data[[#This Row],[IB Load Type]]="",AllC3_Data[[#This Row],[Reusable Load Type]]=""),"Empty", HLOOKUP("*",AllC3_Data[[#This Row],[OB Load Type]:[Workflow]],1,FALSE))</f>
        <v>Empty</v>
      </c>
      <c r="S10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3" spans="1:21" x14ac:dyDescent="0.25">
      <c r="A1023" s="567" t="s">
        <v>11077</v>
      </c>
      <c r="B1023" s="568"/>
      <c r="C1023" s="568"/>
      <c r="D1023" s="569"/>
      <c r="E1023" s="569" t="s">
        <v>1657</v>
      </c>
      <c r="F1023" s="569">
        <v>1</v>
      </c>
      <c r="G1023" s="568" t="s">
        <v>1179</v>
      </c>
      <c r="H1023" s="568"/>
      <c r="I1023" s="570" t="s">
        <v>11078</v>
      </c>
      <c r="J1023" s="568" t="s">
        <v>647</v>
      </c>
      <c r="K1023" s="571" t="s">
        <v>8401</v>
      </c>
      <c r="L1023" s="568" t="s">
        <v>11079</v>
      </c>
      <c r="M1023" s="572"/>
      <c r="N1023" s="570" t="s">
        <v>8409</v>
      </c>
      <c r="O1023" s="303" t="str">
        <f>IF(AllC3_Data[[#This Row],[Door/Yard Number]]=3,"Yard","Door")</f>
        <v>Door</v>
      </c>
      <c r="P1023" s="33">
        <f t="shared" si="30"/>
        <v>1.0166666666627862</v>
      </c>
      <c r="Q1023" s="3" t="str">
        <f t="shared" si="31"/>
        <v>02/11/2022 12:59 PM</v>
      </c>
      <c r="R1023" s="573" t="str">
        <f>IF(AND(AllC3_Data[[#This Row],[Workflow]]="Vendor Trailer",AllC3_Data[[#This Row],[OB Load Type]]="",AllC3_Data[[#This Row],[IB Load Type]]="",AllC3_Data[[#This Row],[Reusable Load Type]]=""),"Empty", HLOOKUP("*",AllC3_Data[[#This Row],[OB Load Type]:[Workflow]],1,FALSE))</f>
        <v>Empty</v>
      </c>
      <c r="S10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4" spans="1:21" x14ac:dyDescent="0.25">
      <c r="A1024" s="567" t="s">
        <v>11080</v>
      </c>
      <c r="B1024" s="568"/>
      <c r="C1024" s="568"/>
      <c r="D1024" s="569"/>
      <c r="E1024" s="569" t="s">
        <v>1657</v>
      </c>
      <c r="F1024" s="569">
        <v>1</v>
      </c>
      <c r="G1024" s="568" t="s">
        <v>1179</v>
      </c>
      <c r="H1024" s="568"/>
      <c r="I1024" s="570" t="s">
        <v>11081</v>
      </c>
      <c r="J1024" s="568" t="s">
        <v>8205</v>
      </c>
      <c r="K1024" s="571" t="s">
        <v>8401</v>
      </c>
      <c r="L1024" s="568" t="s">
        <v>11082</v>
      </c>
      <c r="M1024" s="572" t="s">
        <v>11083</v>
      </c>
      <c r="N1024" s="570" t="s">
        <v>8409</v>
      </c>
      <c r="O1024" s="303" t="str">
        <f>IF(AllC3_Data[[#This Row],[Door/Yard Number]]=3,"Yard","Door")</f>
        <v>Door</v>
      </c>
      <c r="P1024" s="33">
        <f t="shared" si="30"/>
        <v>0.84999999997671694</v>
      </c>
      <c r="Q1024" s="3" t="str">
        <f t="shared" si="31"/>
        <v>02/11/2022 01:09 PM</v>
      </c>
      <c r="R1024" s="573" t="str">
        <f>IF(AND(AllC3_Data[[#This Row],[Workflow]]="Vendor Trailer",AllC3_Data[[#This Row],[OB Load Type]]="",AllC3_Data[[#This Row],[IB Load Type]]="",AllC3_Data[[#This Row],[Reusable Load Type]]=""),"Empty", HLOOKUP("*",AllC3_Data[[#This Row],[OB Load Type]:[Workflow]],1,FALSE))</f>
        <v>Empty</v>
      </c>
      <c r="S10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5" spans="1:21" x14ac:dyDescent="0.25">
      <c r="A1025" s="567" t="s">
        <v>11084</v>
      </c>
      <c r="B1025" s="568"/>
      <c r="C1025" s="568"/>
      <c r="D1025" s="569" t="s">
        <v>239</v>
      </c>
      <c r="E1025" s="569" t="s">
        <v>8430</v>
      </c>
      <c r="F1025" s="569">
        <v>1</v>
      </c>
      <c r="G1025" s="568" t="s">
        <v>1179</v>
      </c>
      <c r="H1025" s="568"/>
      <c r="I1025" s="570" t="s">
        <v>11085</v>
      </c>
      <c r="J1025" s="568" t="s">
        <v>8207</v>
      </c>
      <c r="K1025" s="571" t="s">
        <v>8401</v>
      </c>
      <c r="L1025" s="568" t="s">
        <v>11086</v>
      </c>
      <c r="M1025" s="572" t="s">
        <v>11087</v>
      </c>
      <c r="N1025" s="570" t="s">
        <v>8409</v>
      </c>
      <c r="O1025" s="303" t="str">
        <f>IF(AllC3_Data[[#This Row],[Door/Yard Number]]=3,"Yard","Door")</f>
        <v>Door</v>
      </c>
      <c r="P1025" s="33">
        <f t="shared" si="30"/>
        <v>0.8333333334303461</v>
      </c>
      <c r="Q1025" s="3" t="str">
        <f t="shared" si="31"/>
        <v>02/11/2022 01:10 PM</v>
      </c>
      <c r="R1025" s="573" t="str">
        <f>IF(AND(AllC3_Data[[#This Row],[Workflow]]="Vendor Trailer",AllC3_Data[[#This Row],[OB Load Type]]="",AllC3_Data[[#This Row],[IB Load Type]]="",AllC3_Data[[#This Row],[Reusable Load Type]]=""),"Empty", HLOOKUP("*",AllC3_Data[[#This Row],[OB Load Type]:[Workflow]],1,FALSE))</f>
        <v>RRPC</v>
      </c>
      <c r="S10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6" spans="1:21" x14ac:dyDescent="0.25">
      <c r="A1026" s="567" t="s">
        <v>11088</v>
      </c>
      <c r="B1026" s="568"/>
      <c r="C1026" s="568"/>
      <c r="D1026" s="569"/>
      <c r="E1026" s="569" t="s">
        <v>9827</v>
      </c>
      <c r="F1026" s="569">
        <v>4</v>
      </c>
      <c r="G1026" s="568" t="s">
        <v>11089</v>
      </c>
      <c r="H1026" s="568"/>
      <c r="I1026" s="570" t="s">
        <v>11090</v>
      </c>
      <c r="J1026" s="568" t="s">
        <v>8202</v>
      </c>
      <c r="K1026" s="571" t="s">
        <v>8401</v>
      </c>
      <c r="L1026" s="568" t="s">
        <v>1661</v>
      </c>
      <c r="M1026" s="572" t="s">
        <v>11091</v>
      </c>
      <c r="N1026" s="570" t="s">
        <v>8409</v>
      </c>
      <c r="O1026" s="303" t="str">
        <f>IF(AllC3_Data[[#This Row],[Door/Yard Number]]=3,"Yard","Door")</f>
        <v>Door</v>
      </c>
      <c r="P1026" s="33">
        <f t="shared" si="30"/>
        <v>10.333333333313931</v>
      </c>
      <c r="Q1026" s="3" t="str">
        <f t="shared" si="31"/>
        <v>02/11/2022 03:40 AM</v>
      </c>
      <c r="R1026" s="573" t="str">
        <f>IF(AND(AllC3_Data[[#This Row],[Workflow]]="Vendor Trailer",AllC3_Data[[#This Row],[OB Load Type]]="",AllC3_Data[[#This Row],[IB Load Type]]="",AllC3_Data[[#This Row],[Reusable Load Type]]=""),"Empty", HLOOKUP("*",AllC3_Data[[#This Row],[OB Load Type]:[Workflow]],1,FALSE))</f>
        <v>Live Empty</v>
      </c>
      <c r="S10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7" spans="1:21" x14ac:dyDescent="0.25">
      <c r="A1027" s="567" t="s">
        <v>11092</v>
      </c>
      <c r="B1027" s="568"/>
      <c r="C1027" s="568"/>
      <c r="D1027" s="569" t="s">
        <v>9168</v>
      </c>
      <c r="E1027" s="569" t="s">
        <v>8430</v>
      </c>
      <c r="F1027" s="569">
        <v>3</v>
      </c>
      <c r="G1027" s="568" t="s">
        <v>9869</v>
      </c>
      <c r="H1027" s="568"/>
      <c r="I1027" s="570" t="s">
        <v>11093</v>
      </c>
      <c r="J1027" s="568" t="s">
        <v>8202</v>
      </c>
      <c r="K1027" s="571" t="s">
        <v>8401</v>
      </c>
      <c r="L1027" s="568" t="s">
        <v>9687</v>
      </c>
      <c r="M1027" s="572"/>
      <c r="N1027" s="570" t="s">
        <v>8409</v>
      </c>
      <c r="O1027" s="303" t="str">
        <f>IF(AllC3_Data[[#This Row],[Door/Yard Number]]=3,"Yard","Door")</f>
        <v>Yard</v>
      </c>
      <c r="P1027" s="33">
        <f t="shared" si="30"/>
        <v>0.73333333345362917</v>
      </c>
      <c r="Q1027" s="3" t="str">
        <f t="shared" si="31"/>
        <v>02/11/2022 01:16 PM</v>
      </c>
      <c r="R1027" s="573" t="str">
        <f>IF(AND(AllC3_Data[[#This Row],[Workflow]]="Vendor Trailer",AllC3_Data[[#This Row],[OB Load Type]]="",AllC3_Data[[#This Row],[IB Load Type]]="",AllC3_Data[[#This Row],[Reusable Load Type]]=""),"Empty", HLOOKUP("*",AllC3_Data[[#This Row],[OB Load Type]:[Workflow]],1,FALSE))</f>
        <v>WOOOD</v>
      </c>
      <c r="S10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8" spans="1:21" x14ac:dyDescent="0.25">
      <c r="A1028" s="567" t="s">
        <v>11094</v>
      </c>
      <c r="B1028" s="568"/>
      <c r="C1028" s="568" t="s">
        <v>41</v>
      </c>
      <c r="D1028" s="569"/>
      <c r="E1028" s="569" t="s">
        <v>897</v>
      </c>
      <c r="F1028" s="569">
        <v>3</v>
      </c>
      <c r="G1028" s="568" t="s">
        <v>1568</v>
      </c>
      <c r="H1028" s="568" t="s">
        <v>11095</v>
      </c>
      <c r="I1028" s="570" t="s">
        <v>8582</v>
      </c>
      <c r="J1028" s="568" t="s">
        <v>8212</v>
      </c>
      <c r="K1028" s="571" t="s">
        <v>8401</v>
      </c>
      <c r="L1028" s="568" t="s">
        <v>6001</v>
      </c>
      <c r="M1028" s="572" t="s">
        <v>8582</v>
      </c>
      <c r="N1028" s="570" t="s">
        <v>8409</v>
      </c>
      <c r="O1028" s="303" t="str">
        <f>IF(AllC3_Data[[#This Row],[Door/Yard Number]]=3,"Yard","Door")</f>
        <v>Yard</v>
      </c>
      <c r="P1028" s="33">
        <f t="shared" si="30"/>
        <v>0.66666666674427688</v>
      </c>
      <c r="Q1028" s="3" t="str">
        <f t="shared" si="31"/>
        <v>02/11/2022 01:20 PM</v>
      </c>
      <c r="R1028" s="573" t="str">
        <f>IF(AND(AllC3_Data[[#This Row],[Workflow]]="Vendor Trailer",AllC3_Data[[#This Row],[OB Load Type]]="",AllC3_Data[[#This Row],[IB Load Type]]="",AllC3_Data[[#This Row],[Reusable Load Type]]=""),"Empty", HLOOKUP("*",AllC3_Data[[#This Row],[OB Load Type]:[Workflow]],1,FALSE))</f>
        <v>B507</v>
      </c>
      <c r="S10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10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29" spans="1:21" x14ac:dyDescent="0.25">
      <c r="A1029" s="567" t="s">
        <v>11096</v>
      </c>
      <c r="B1029" s="568"/>
      <c r="C1029" s="568"/>
      <c r="D1029" s="569"/>
      <c r="E1029" s="569" t="s">
        <v>8461</v>
      </c>
      <c r="F1029" s="569">
        <v>1</v>
      </c>
      <c r="G1029" s="568" t="s">
        <v>8405</v>
      </c>
      <c r="H1029" s="568"/>
      <c r="I1029" s="570" t="s">
        <v>8741</v>
      </c>
      <c r="J1029" s="568" t="s">
        <v>8202</v>
      </c>
      <c r="K1029" s="571" t="s">
        <v>8401</v>
      </c>
      <c r="L1029" s="568" t="s">
        <v>11097</v>
      </c>
      <c r="M1029" s="572" t="s">
        <v>11098</v>
      </c>
      <c r="N1029" s="570" t="s">
        <v>8409</v>
      </c>
      <c r="O1029" s="303" t="str">
        <f>IF(AllC3_Data[[#This Row],[Door/Yard Number]]=3,"Yard","Door")</f>
        <v>Door</v>
      </c>
      <c r="P1029" s="33">
        <f t="shared" si="30"/>
        <v>0.63333333347691223</v>
      </c>
      <c r="Q1029" s="3" t="str">
        <f t="shared" si="31"/>
        <v>02/11/2022 01:22 PM</v>
      </c>
      <c r="R1029" s="573" t="str">
        <f>IF(AND(AllC3_Data[[#This Row],[Workflow]]="Vendor Trailer",AllC3_Data[[#This Row],[OB Load Type]]="",AllC3_Data[[#This Row],[IB Load Type]]="",AllC3_Data[[#This Row],[Reusable Load Type]]=""),"Empty", HLOOKUP("*",AllC3_Data[[#This Row],[OB Load Type]:[Workflow]],1,FALSE))</f>
        <v>Empty</v>
      </c>
      <c r="S10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0" spans="1:21" x14ac:dyDescent="0.25">
      <c r="A1030" s="567" t="s">
        <v>11099</v>
      </c>
      <c r="B1030" s="568"/>
      <c r="C1030" s="568"/>
      <c r="D1030" s="569"/>
      <c r="E1030" s="569" t="s">
        <v>1657</v>
      </c>
      <c r="F1030" s="569">
        <v>1</v>
      </c>
      <c r="G1030" s="568" t="s">
        <v>1179</v>
      </c>
      <c r="H1030" s="568"/>
      <c r="I1030" s="570" t="s">
        <v>11100</v>
      </c>
      <c r="J1030" s="568" t="s">
        <v>8208</v>
      </c>
      <c r="K1030" s="571" t="s">
        <v>8401</v>
      </c>
      <c r="L1030" s="568" t="s">
        <v>10817</v>
      </c>
      <c r="M1030" s="572" t="s">
        <v>11101</v>
      </c>
      <c r="N1030" s="570" t="s">
        <v>8409</v>
      </c>
      <c r="O1030" s="303" t="str">
        <f>IF(AllC3_Data[[#This Row],[Door/Yard Number]]=3,"Yard","Door")</f>
        <v>Door</v>
      </c>
      <c r="P1030" s="33">
        <f t="shared" si="30"/>
        <v>0.56666666676755995</v>
      </c>
      <c r="Q1030" s="3" t="str">
        <f t="shared" si="31"/>
        <v>02/11/2022 01:26 PM</v>
      </c>
      <c r="R1030" s="573" t="str">
        <f>IF(AND(AllC3_Data[[#This Row],[Workflow]]="Vendor Trailer",AllC3_Data[[#This Row],[OB Load Type]]="",AllC3_Data[[#This Row],[IB Load Type]]="",AllC3_Data[[#This Row],[Reusable Load Type]]=""),"Empty", HLOOKUP("*",AllC3_Data[[#This Row],[OB Load Type]:[Workflow]],1,FALSE))</f>
        <v>Empty</v>
      </c>
      <c r="S10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1" spans="1:21" x14ac:dyDescent="0.25">
      <c r="A1031" s="567" t="s">
        <v>11102</v>
      </c>
      <c r="B1031" s="568"/>
      <c r="C1031" s="568"/>
      <c r="D1031" s="569"/>
      <c r="E1031" s="569" t="s">
        <v>1657</v>
      </c>
      <c r="F1031" s="569">
        <v>3</v>
      </c>
      <c r="G1031" s="568" t="s">
        <v>1667</v>
      </c>
      <c r="H1031" s="568"/>
      <c r="I1031" s="570" t="s">
        <v>11103</v>
      </c>
      <c r="J1031" s="568" t="s">
        <v>8215</v>
      </c>
      <c r="K1031" s="571" t="s">
        <v>8589</v>
      </c>
      <c r="L1031" s="568" t="s">
        <v>11104</v>
      </c>
      <c r="M1031" s="572"/>
      <c r="N1031" s="570" t="s">
        <v>8425</v>
      </c>
      <c r="O1031" s="303" t="str">
        <f>IF(AllC3_Data[[#This Row],[Door/Yard Number]]=3,"Yard","Door")</f>
        <v>Yard</v>
      </c>
      <c r="P1031" s="33">
        <f t="shared" si="30"/>
        <v>6845.4833333333954</v>
      </c>
      <c r="Q1031" s="3" t="str">
        <f t="shared" si="31"/>
        <v>05/02/2021 08:31 AM</v>
      </c>
      <c r="R1031" s="573" t="str">
        <f>IF(AND(AllC3_Data[[#This Row],[Workflow]]="Vendor Trailer",AllC3_Data[[#This Row],[OB Load Type]]="",AllC3_Data[[#This Row],[IB Load Type]]="",AllC3_Data[[#This Row],[Reusable Load Type]]=""),"Empty", HLOOKUP("*",AllC3_Data[[#This Row],[OB Load Type]:[Workflow]],1,FALSE))</f>
        <v>Empty</v>
      </c>
      <c r="S10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2" spans="1:21" x14ac:dyDescent="0.25">
      <c r="A1032" s="567" t="s">
        <v>11105</v>
      </c>
      <c r="B1032" s="568"/>
      <c r="C1032" s="568"/>
      <c r="D1032" s="569"/>
      <c r="E1032" s="569" t="s">
        <v>1657</v>
      </c>
      <c r="F1032" s="569">
        <v>3</v>
      </c>
      <c r="G1032" s="568" t="s">
        <v>1179</v>
      </c>
      <c r="H1032" s="568"/>
      <c r="I1032" s="570" t="s">
        <v>11106</v>
      </c>
      <c r="J1032" s="568" t="s">
        <v>8205</v>
      </c>
      <c r="K1032" s="571" t="s">
        <v>8401</v>
      </c>
      <c r="L1032" s="568" t="s">
        <v>11107</v>
      </c>
      <c r="M1032" s="572" t="s">
        <v>11106</v>
      </c>
      <c r="N1032" s="570" t="s">
        <v>8445</v>
      </c>
      <c r="O1032" s="303" t="str">
        <f>IF(AllC3_Data[[#This Row],[Door/Yard Number]]=3,"Yard","Door")</f>
        <v>Yard</v>
      </c>
      <c r="P1032" s="33">
        <f t="shared" si="30"/>
        <v>4750.4666666667326</v>
      </c>
      <c r="Q1032" s="3" t="str">
        <f t="shared" si="31"/>
        <v>07/28/2021 03:32 PM</v>
      </c>
      <c r="R1032" s="573" t="str">
        <f>IF(AND(AllC3_Data[[#This Row],[Workflow]]="Vendor Trailer",AllC3_Data[[#This Row],[OB Load Type]]="",AllC3_Data[[#This Row],[IB Load Type]]="",AllC3_Data[[#This Row],[Reusable Load Type]]=""),"Empty", HLOOKUP("*",AllC3_Data[[#This Row],[OB Load Type]:[Workflow]],1,FALSE))</f>
        <v>Empty</v>
      </c>
      <c r="S10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3" spans="1:21" x14ac:dyDescent="0.25">
      <c r="A1033" s="567" t="s">
        <v>11108</v>
      </c>
      <c r="B1033" s="568"/>
      <c r="C1033" s="568"/>
      <c r="D1033" s="569"/>
      <c r="E1033" s="569" t="s">
        <v>1562</v>
      </c>
      <c r="F1033" s="569">
        <v>3</v>
      </c>
      <c r="G1033" s="568" t="s">
        <v>8405</v>
      </c>
      <c r="H1033" s="568"/>
      <c r="I1033" s="570" t="s">
        <v>11109</v>
      </c>
      <c r="J1033" s="568" t="s">
        <v>8202</v>
      </c>
      <c r="K1033" s="571" t="s">
        <v>8401</v>
      </c>
      <c r="L1033" s="568" t="s">
        <v>11110</v>
      </c>
      <c r="M1033" s="572"/>
      <c r="N1033" s="570" t="s">
        <v>8409</v>
      </c>
      <c r="O1033" s="303" t="str">
        <f>IF(AllC3_Data[[#This Row],[Door/Yard Number]]=3,"Yard","Door")</f>
        <v>Yard</v>
      </c>
      <c r="P1033" s="33">
        <f t="shared" ref="P1033:P1096" si="32">($A$1-Q1033)*24</f>
        <v>4429.0500000001048</v>
      </c>
      <c r="Q1033" s="3" t="str">
        <f t="shared" ref="Q1033:Q1096" si="33">IF(I1033&gt;M1033,I1033,IF(I1033&lt;M1033,M1033,IF(I1033=M1033,I1033)))</f>
        <v>08/11/2021 12:57 AM</v>
      </c>
      <c r="R1033" s="573" t="str">
        <f>IF(AND(AllC3_Data[[#This Row],[Workflow]]="Vendor Trailer",AllC3_Data[[#This Row],[OB Load Type]]="",AllC3_Data[[#This Row],[IB Load Type]]="",AllC3_Data[[#This Row],[Reusable Load Type]]=""),"Empty", HLOOKUP("*",AllC3_Data[[#This Row],[OB Load Type]:[Workflow]],1,FALSE))</f>
        <v>Unknown</v>
      </c>
      <c r="S10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4" spans="1:21" x14ac:dyDescent="0.25">
      <c r="A1034" s="567" t="s">
        <v>11111</v>
      </c>
      <c r="B1034" s="568"/>
      <c r="C1034" s="568"/>
      <c r="D1034" s="569"/>
      <c r="E1034" s="569" t="s">
        <v>1657</v>
      </c>
      <c r="F1034" s="569">
        <v>1</v>
      </c>
      <c r="G1034" s="568" t="s">
        <v>1179</v>
      </c>
      <c r="H1034" s="568"/>
      <c r="I1034" s="570" t="s">
        <v>11112</v>
      </c>
      <c r="J1034" s="568" t="s">
        <v>647</v>
      </c>
      <c r="K1034" s="571" t="s">
        <v>8401</v>
      </c>
      <c r="L1034" s="568" t="s">
        <v>11113</v>
      </c>
      <c r="M1034" s="572"/>
      <c r="N1034" s="570" t="s">
        <v>8425</v>
      </c>
      <c r="O1034" s="303" t="str">
        <f>IF(AllC3_Data[[#This Row],[Door/Yard Number]]=3,"Yard","Door")</f>
        <v>Door</v>
      </c>
      <c r="P1034" s="33">
        <f t="shared" si="32"/>
        <v>4250.25</v>
      </c>
      <c r="Q1034" s="3" t="str">
        <f t="shared" si="33"/>
        <v>08/18/2021 11:45 AM</v>
      </c>
      <c r="R1034" s="573" t="str">
        <f>IF(AND(AllC3_Data[[#This Row],[Workflow]]="Vendor Trailer",AllC3_Data[[#This Row],[OB Load Type]]="",AllC3_Data[[#This Row],[IB Load Type]]="",AllC3_Data[[#This Row],[Reusable Load Type]]=""),"Empty", HLOOKUP("*",AllC3_Data[[#This Row],[OB Load Type]:[Workflow]],1,FALSE))</f>
        <v>Empty</v>
      </c>
      <c r="S10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5" spans="1:21" x14ac:dyDescent="0.25">
      <c r="A1035" s="567" t="s">
        <v>11114</v>
      </c>
      <c r="B1035" s="568"/>
      <c r="C1035" s="568"/>
      <c r="D1035" s="569"/>
      <c r="E1035" s="569" t="s">
        <v>8461</v>
      </c>
      <c r="F1035" s="569">
        <v>3</v>
      </c>
      <c r="G1035" s="568" t="s">
        <v>8405</v>
      </c>
      <c r="H1035" s="568"/>
      <c r="I1035" s="570" t="s">
        <v>11115</v>
      </c>
      <c r="J1035" s="568" t="s">
        <v>8202</v>
      </c>
      <c r="K1035" s="571" t="s">
        <v>8401</v>
      </c>
      <c r="L1035" s="568" t="s">
        <v>11116</v>
      </c>
      <c r="M1035" s="572" t="s">
        <v>11117</v>
      </c>
      <c r="N1035" s="570" t="s">
        <v>8409</v>
      </c>
      <c r="O1035" s="303" t="str">
        <f>IF(AllC3_Data[[#This Row],[Door/Yard Number]]=3,"Yard","Door")</f>
        <v>Yard</v>
      </c>
      <c r="P1035" s="33">
        <f t="shared" si="32"/>
        <v>3902.25</v>
      </c>
      <c r="Q1035" s="3" t="str">
        <f t="shared" si="33"/>
        <v>09/01/2021 11:45 PM</v>
      </c>
      <c r="R1035" s="573" t="str">
        <f>IF(AND(AllC3_Data[[#This Row],[Workflow]]="Vendor Trailer",AllC3_Data[[#This Row],[OB Load Type]]="",AllC3_Data[[#This Row],[IB Load Type]]="",AllC3_Data[[#This Row],[Reusable Load Type]]=""),"Empty", HLOOKUP("*",AllC3_Data[[#This Row],[OB Load Type]:[Workflow]],1,FALSE))</f>
        <v>Empty</v>
      </c>
      <c r="S10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6" spans="1:21" x14ac:dyDescent="0.25">
      <c r="A1036" s="567" t="s">
        <v>11118</v>
      </c>
      <c r="B1036" s="568"/>
      <c r="C1036" s="568"/>
      <c r="D1036" s="569"/>
      <c r="E1036" s="569" t="s">
        <v>1562</v>
      </c>
      <c r="F1036" s="569">
        <v>3</v>
      </c>
      <c r="G1036" s="568" t="s">
        <v>8405</v>
      </c>
      <c r="H1036" s="568"/>
      <c r="I1036" s="570" t="s">
        <v>11119</v>
      </c>
      <c r="J1036" s="568" t="s">
        <v>8202</v>
      </c>
      <c r="K1036" s="571" t="s">
        <v>8401</v>
      </c>
      <c r="L1036" s="568" t="s">
        <v>11116</v>
      </c>
      <c r="M1036" s="572"/>
      <c r="N1036" s="570" t="s">
        <v>8409</v>
      </c>
      <c r="O1036" s="303" t="str">
        <f>IF(AllC3_Data[[#This Row],[Door/Yard Number]]=3,"Yard","Door")</f>
        <v>Yard</v>
      </c>
      <c r="P1036" s="33">
        <f t="shared" si="32"/>
        <v>3900.2666666666628</v>
      </c>
      <c r="Q1036" s="3" t="str">
        <f t="shared" si="33"/>
        <v>09/02/2021 01:44 AM</v>
      </c>
      <c r="R1036" s="573" t="str">
        <f>IF(AND(AllC3_Data[[#This Row],[Workflow]]="Vendor Trailer",AllC3_Data[[#This Row],[OB Load Type]]="",AllC3_Data[[#This Row],[IB Load Type]]="",AllC3_Data[[#This Row],[Reusable Load Type]]=""),"Empty", HLOOKUP("*",AllC3_Data[[#This Row],[OB Load Type]:[Workflow]],1,FALSE))</f>
        <v>Unknown</v>
      </c>
      <c r="S10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7" spans="1:21" x14ac:dyDescent="0.25">
      <c r="A1037" s="567" t="s">
        <v>11120</v>
      </c>
      <c r="B1037" s="568"/>
      <c r="C1037" s="568"/>
      <c r="D1037" s="569"/>
      <c r="E1037" s="569" t="s">
        <v>1562</v>
      </c>
      <c r="F1037" s="569">
        <v>3</v>
      </c>
      <c r="G1037" s="568" t="s">
        <v>11121</v>
      </c>
      <c r="H1037" s="568"/>
      <c r="I1037" s="570" t="s">
        <v>11122</v>
      </c>
      <c r="J1037" s="568" t="s">
        <v>8202</v>
      </c>
      <c r="K1037" s="571" t="s">
        <v>8401</v>
      </c>
      <c r="L1037" s="568" t="s">
        <v>11116</v>
      </c>
      <c r="M1037" s="572" t="s">
        <v>11123</v>
      </c>
      <c r="N1037" s="570" t="s">
        <v>8409</v>
      </c>
      <c r="O1037" s="303" t="str">
        <f>IF(AllC3_Data[[#This Row],[Door/Yard Number]]=3,"Yard","Door")</f>
        <v>Yard</v>
      </c>
      <c r="P1037" s="33">
        <f t="shared" si="32"/>
        <v>2944.0166666666628</v>
      </c>
      <c r="Q1037" s="3" t="str">
        <f t="shared" si="33"/>
        <v>10/11/2021 09:59 PM</v>
      </c>
      <c r="R1037" s="573" t="str">
        <f>IF(AND(AllC3_Data[[#This Row],[Workflow]]="Vendor Trailer",AllC3_Data[[#This Row],[OB Load Type]]="",AllC3_Data[[#This Row],[IB Load Type]]="",AllC3_Data[[#This Row],[Reusable Load Type]]=""),"Empty", HLOOKUP("*",AllC3_Data[[#This Row],[OB Load Type]:[Workflow]],1,FALSE))</f>
        <v>Unknown</v>
      </c>
      <c r="S10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38" spans="1:21" x14ac:dyDescent="0.25">
      <c r="A1038" s="567" t="s">
        <v>11124</v>
      </c>
      <c r="B1038" s="568"/>
      <c r="C1038" s="568"/>
      <c r="D1038" s="569"/>
      <c r="E1038" s="569" t="s">
        <v>1562</v>
      </c>
      <c r="F1038" s="569">
        <v>1</v>
      </c>
      <c r="G1038" s="568" t="s">
        <v>1179</v>
      </c>
      <c r="H1038" s="568"/>
      <c r="I1038" s="570" t="s">
        <v>11125</v>
      </c>
      <c r="J1038" s="568" t="s">
        <v>8205</v>
      </c>
      <c r="K1038" s="571" t="s">
        <v>8589</v>
      </c>
      <c r="L1038" s="568" t="s">
        <v>11126</v>
      </c>
      <c r="M1038" s="572"/>
      <c r="N1038" s="570" t="s">
        <v>8409</v>
      </c>
      <c r="O1038" s="303" t="str">
        <f>IF(AllC3_Data[[#This Row],[Door/Yard Number]]=3,"Yard","Door")</f>
        <v>Door</v>
      </c>
      <c r="P1038" s="33">
        <f t="shared" si="32"/>
        <v>2728.5499999999884</v>
      </c>
      <c r="Q1038" s="3" t="str">
        <f t="shared" si="33"/>
        <v>10/20/2021 09:27 PM</v>
      </c>
      <c r="R1038" s="573" t="str">
        <f>IF(AND(AllC3_Data[[#This Row],[Workflow]]="Vendor Trailer",AllC3_Data[[#This Row],[OB Load Type]]="",AllC3_Data[[#This Row],[IB Load Type]]="",AllC3_Data[[#This Row],[Reusable Load Type]]=""),"Empty", HLOOKUP("*",AllC3_Data[[#This Row],[OB Load Type]:[Workflow]],1,FALSE))</f>
        <v>Unknown</v>
      </c>
      <c r="S10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3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039" spans="1:21" x14ac:dyDescent="0.25">
      <c r="A1039" s="567" t="s">
        <v>11127</v>
      </c>
      <c r="B1039" s="568"/>
      <c r="C1039" s="568"/>
      <c r="D1039" s="569"/>
      <c r="E1039" s="569" t="s">
        <v>8461</v>
      </c>
      <c r="F1039" s="569">
        <v>3</v>
      </c>
      <c r="G1039" s="568" t="s">
        <v>8405</v>
      </c>
      <c r="H1039" s="568"/>
      <c r="I1039" s="570" t="s">
        <v>11128</v>
      </c>
      <c r="J1039" s="568" t="s">
        <v>8202</v>
      </c>
      <c r="K1039" s="571" t="s">
        <v>8401</v>
      </c>
      <c r="L1039" s="568" t="s">
        <v>11116</v>
      </c>
      <c r="M1039" s="572" t="s">
        <v>11129</v>
      </c>
      <c r="N1039" s="570" t="s">
        <v>8409</v>
      </c>
      <c r="O1039" s="303" t="str">
        <f>IF(AllC3_Data[[#This Row],[Door/Yard Number]]=3,"Yard","Door")</f>
        <v>Yard</v>
      </c>
      <c r="P1039" s="33">
        <f t="shared" si="32"/>
        <v>2607.766666666721</v>
      </c>
      <c r="Q1039" s="3" t="str">
        <f t="shared" si="33"/>
        <v>10/25/2021 10:14 PM</v>
      </c>
      <c r="R1039" s="573" t="str">
        <f>IF(AND(AllC3_Data[[#This Row],[Workflow]]="Vendor Trailer",AllC3_Data[[#This Row],[OB Load Type]]="",AllC3_Data[[#This Row],[IB Load Type]]="",AllC3_Data[[#This Row],[Reusable Load Type]]=""),"Empty", HLOOKUP("*",AllC3_Data[[#This Row],[OB Load Type]:[Workflow]],1,FALSE))</f>
        <v>Empty</v>
      </c>
      <c r="S10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0" spans="1:21" x14ac:dyDescent="0.25">
      <c r="A1040" s="567" t="s">
        <v>11130</v>
      </c>
      <c r="B1040" s="568"/>
      <c r="C1040" s="568" t="s">
        <v>11131</v>
      </c>
      <c r="D1040" s="569"/>
      <c r="E1040" s="569" t="s">
        <v>8397</v>
      </c>
      <c r="F1040" s="569">
        <v>3</v>
      </c>
      <c r="G1040" s="568" t="s">
        <v>1568</v>
      </c>
      <c r="H1040" s="568" t="s">
        <v>11107</v>
      </c>
      <c r="I1040" s="570" t="s">
        <v>11132</v>
      </c>
      <c r="J1040" s="568" t="s">
        <v>8212</v>
      </c>
      <c r="K1040" s="571" t="s">
        <v>8401</v>
      </c>
      <c r="L1040" s="568" t="s">
        <v>11133</v>
      </c>
      <c r="M1040" s="572" t="s">
        <v>11134</v>
      </c>
      <c r="N1040" s="570" t="s">
        <v>11135</v>
      </c>
      <c r="O1040" s="303" t="str">
        <f>IF(AllC3_Data[[#This Row],[Door/Yard Number]]=3,"Yard","Door")</f>
        <v>Yard</v>
      </c>
      <c r="P1040" s="33">
        <f t="shared" si="32"/>
        <v>2586.9500000001281</v>
      </c>
      <c r="Q1040" s="3" t="str">
        <f t="shared" si="33"/>
        <v>10/26/2021 07:03 PM</v>
      </c>
      <c r="R1040" s="573" t="str">
        <f>IF(AND(AllC3_Data[[#This Row],[Workflow]]="Vendor Trailer",AllC3_Data[[#This Row],[OB Load Type]]="",AllC3_Data[[#This Row],[IB Load Type]]="",AllC3_Data[[#This Row],[Reusable Load Type]]=""),"Empty", HLOOKUP("*",AllC3_Data[[#This Row],[OB Load Type]:[Workflow]],1,FALSE))</f>
        <v>RECALL</v>
      </c>
      <c r="S10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041" spans="1:21" x14ac:dyDescent="0.25">
      <c r="A1041" s="567" t="s">
        <v>11136</v>
      </c>
      <c r="B1041" s="568"/>
      <c r="C1041" s="568" t="s">
        <v>11131</v>
      </c>
      <c r="D1041" s="569"/>
      <c r="E1041" s="569" t="s">
        <v>8397</v>
      </c>
      <c r="F1041" s="569">
        <v>3</v>
      </c>
      <c r="G1041" s="568" t="s">
        <v>1568</v>
      </c>
      <c r="H1041" s="568" t="s">
        <v>11107</v>
      </c>
      <c r="I1041" s="570" t="s">
        <v>11137</v>
      </c>
      <c r="J1041" s="568" t="s">
        <v>8209</v>
      </c>
      <c r="K1041" s="571" t="s">
        <v>8401</v>
      </c>
      <c r="L1041" s="568" t="s">
        <v>11133</v>
      </c>
      <c r="M1041" s="572" t="s">
        <v>11138</v>
      </c>
      <c r="N1041" s="570" t="s">
        <v>11135</v>
      </c>
      <c r="O1041" s="303" t="str">
        <f>IF(AllC3_Data[[#This Row],[Door/Yard Number]]=3,"Yard","Door")</f>
        <v>Yard</v>
      </c>
      <c r="P1041" s="33">
        <f t="shared" si="32"/>
        <v>2586.9333333334071</v>
      </c>
      <c r="Q1041" s="3" t="str">
        <f t="shared" si="33"/>
        <v>10/26/2021 07:04 PM</v>
      </c>
      <c r="R1041" s="573" t="str">
        <f>IF(AND(AllC3_Data[[#This Row],[Workflow]]="Vendor Trailer",AllC3_Data[[#This Row],[OB Load Type]]="",AllC3_Data[[#This Row],[IB Load Type]]="",AllC3_Data[[#This Row],[Reusable Load Type]]=""),"Empty", HLOOKUP("*",AllC3_Data[[#This Row],[OB Load Type]:[Workflow]],1,FALSE))</f>
        <v>RECALL</v>
      </c>
      <c r="S10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042" spans="1:21" x14ac:dyDescent="0.25">
      <c r="A1042" s="567" t="s">
        <v>11139</v>
      </c>
      <c r="B1042" s="568"/>
      <c r="C1042" s="568"/>
      <c r="D1042" s="569"/>
      <c r="E1042" s="569" t="s">
        <v>8461</v>
      </c>
      <c r="F1042" s="569">
        <v>3</v>
      </c>
      <c r="G1042" s="568" t="s">
        <v>11140</v>
      </c>
      <c r="H1042" s="568"/>
      <c r="I1042" s="570" t="s">
        <v>11141</v>
      </c>
      <c r="J1042" s="568" t="s">
        <v>8202</v>
      </c>
      <c r="K1042" s="571" t="s">
        <v>8401</v>
      </c>
      <c r="L1042" s="568" t="s">
        <v>11116</v>
      </c>
      <c r="M1042" s="572" t="s">
        <v>11142</v>
      </c>
      <c r="N1042" s="570" t="s">
        <v>8409</v>
      </c>
      <c r="O1042" s="303" t="str">
        <f>IF(AllC3_Data[[#This Row],[Door/Yard Number]]=3,"Yard","Door")</f>
        <v>Yard</v>
      </c>
      <c r="P1042" s="33">
        <f t="shared" si="32"/>
        <v>2443.6500000001397</v>
      </c>
      <c r="Q1042" s="3" t="str">
        <f t="shared" si="33"/>
        <v>11/01/2021 06:21 PM</v>
      </c>
      <c r="R1042" s="573" t="str">
        <f>IF(AND(AllC3_Data[[#This Row],[Workflow]]="Vendor Trailer",AllC3_Data[[#This Row],[OB Load Type]]="",AllC3_Data[[#This Row],[IB Load Type]]="",AllC3_Data[[#This Row],[Reusable Load Type]]=""),"Empty", HLOOKUP("*",AllC3_Data[[#This Row],[OB Load Type]:[Workflow]],1,FALSE))</f>
        <v>Empty</v>
      </c>
      <c r="S10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3" spans="1:21" x14ac:dyDescent="0.25">
      <c r="A1043" s="567" t="s">
        <v>11143</v>
      </c>
      <c r="B1043" s="568"/>
      <c r="C1043" s="568"/>
      <c r="D1043" s="569"/>
      <c r="E1043" s="569" t="s">
        <v>8461</v>
      </c>
      <c r="F1043" s="569">
        <v>3</v>
      </c>
      <c r="G1043" s="568" t="s">
        <v>11144</v>
      </c>
      <c r="H1043" s="568"/>
      <c r="I1043" s="570" t="s">
        <v>11141</v>
      </c>
      <c r="J1043" s="568" t="s">
        <v>8202</v>
      </c>
      <c r="K1043" s="571" t="s">
        <v>8401</v>
      </c>
      <c r="L1043" s="568" t="s">
        <v>11116</v>
      </c>
      <c r="M1043" s="572" t="s">
        <v>11145</v>
      </c>
      <c r="N1043" s="570" t="s">
        <v>8409</v>
      </c>
      <c r="O1043" s="303" t="str">
        <f>IF(AllC3_Data[[#This Row],[Door/Yard Number]]=3,"Yard","Door")</f>
        <v>Yard</v>
      </c>
      <c r="P1043" s="33">
        <f t="shared" si="32"/>
        <v>2452.6166666666977</v>
      </c>
      <c r="Q1043" s="3" t="str">
        <f t="shared" si="33"/>
        <v>11/01/2021 09:23 AM</v>
      </c>
      <c r="R1043" s="573" t="str">
        <f>IF(AND(AllC3_Data[[#This Row],[Workflow]]="Vendor Trailer",AllC3_Data[[#This Row],[OB Load Type]]="",AllC3_Data[[#This Row],[IB Load Type]]="",AllC3_Data[[#This Row],[Reusable Load Type]]=""),"Empty", HLOOKUP("*",AllC3_Data[[#This Row],[OB Load Type]:[Workflow]],1,FALSE))</f>
        <v>Empty</v>
      </c>
      <c r="S10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4" spans="1:21" x14ac:dyDescent="0.25">
      <c r="A1044" s="567" t="s">
        <v>11146</v>
      </c>
      <c r="B1044" s="568"/>
      <c r="C1044" s="568"/>
      <c r="D1044" s="569"/>
      <c r="E1044" s="569" t="s">
        <v>1657</v>
      </c>
      <c r="F1044" s="569">
        <v>3</v>
      </c>
      <c r="G1044" s="568" t="s">
        <v>1179</v>
      </c>
      <c r="H1044" s="568"/>
      <c r="I1044" s="570" t="s">
        <v>11147</v>
      </c>
      <c r="J1044" s="568" t="s">
        <v>8204</v>
      </c>
      <c r="K1044" s="571" t="s">
        <v>8589</v>
      </c>
      <c r="L1044" s="568" t="s">
        <v>540</v>
      </c>
      <c r="M1044" s="572"/>
      <c r="N1044" s="570" t="s">
        <v>8445</v>
      </c>
      <c r="O1044" s="303" t="str">
        <f>IF(AllC3_Data[[#This Row],[Door/Yard Number]]=3,"Yard","Door")</f>
        <v>Yard</v>
      </c>
      <c r="P1044" s="33">
        <f t="shared" si="32"/>
        <v>2237.3499999999767</v>
      </c>
      <c r="Q1044" s="3" t="str">
        <f t="shared" si="33"/>
        <v>11/10/2021 08:39 AM</v>
      </c>
      <c r="R1044" s="573" t="str">
        <f>IF(AND(AllC3_Data[[#This Row],[Workflow]]="Vendor Trailer",AllC3_Data[[#This Row],[OB Load Type]]="",AllC3_Data[[#This Row],[IB Load Type]]="",AllC3_Data[[#This Row],[Reusable Load Type]]=""),"Empty", HLOOKUP("*",AllC3_Data[[#This Row],[OB Load Type]:[Workflow]],1,FALSE))</f>
        <v>Empty</v>
      </c>
      <c r="S10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5" spans="1:21" x14ac:dyDescent="0.25">
      <c r="A1045" s="567" t="s">
        <v>11148</v>
      </c>
      <c r="B1045" s="568"/>
      <c r="C1045" s="568"/>
      <c r="D1045" s="569" t="s">
        <v>8804</v>
      </c>
      <c r="E1045" s="569" t="s">
        <v>8430</v>
      </c>
      <c r="F1045" s="569">
        <v>3</v>
      </c>
      <c r="G1045" s="568" t="s">
        <v>1179</v>
      </c>
      <c r="H1045" s="568"/>
      <c r="I1045" s="570" t="s">
        <v>11149</v>
      </c>
      <c r="J1045" s="568" t="s">
        <v>8208</v>
      </c>
      <c r="K1045" s="571" t="s">
        <v>8401</v>
      </c>
      <c r="L1045" s="568" t="s">
        <v>11150</v>
      </c>
      <c r="M1045" s="572" t="s">
        <v>11151</v>
      </c>
      <c r="N1045" s="570" t="s">
        <v>8445</v>
      </c>
      <c r="O1045" s="303" t="str">
        <f>IF(AllC3_Data[[#This Row],[Door/Yard Number]]=3,"Yard","Door")</f>
        <v>Yard</v>
      </c>
      <c r="P1045" s="33">
        <f t="shared" si="32"/>
        <v>2021.1833333334653</v>
      </c>
      <c r="Q1045" s="3" t="str">
        <f t="shared" si="33"/>
        <v>11/19/2021 08:49 AM</v>
      </c>
      <c r="R1045" s="573" t="str">
        <f>IF(AND(AllC3_Data[[#This Row],[Workflow]]="Vendor Trailer",AllC3_Data[[#This Row],[OB Load Type]]="",AllC3_Data[[#This Row],[IB Load Type]]="",AllC3_Data[[#This Row],[Reusable Load Type]]=""),"Empty", HLOOKUP("*",AllC3_Data[[#This Row],[OB Load Type]:[Workflow]],1,FALSE))</f>
        <v>BANAB</v>
      </c>
      <c r="S10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046" spans="1:21" x14ac:dyDescent="0.25">
      <c r="A1046" s="567" t="s">
        <v>11152</v>
      </c>
      <c r="B1046" s="568"/>
      <c r="C1046" s="568"/>
      <c r="D1046" s="569"/>
      <c r="E1046" s="569" t="s">
        <v>1657</v>
      </c>
      <c r="F1046" s="569">
        <v>3</v>
      </c>
      <c r="G1046" s="568" t="s">
        <v>1179</v>
      </c>
      <c r="H1046" s="568"/>
      <c r="I1046" s="570" t="s">
        <v>11153</v>
      </c>
      <c r="J1046" s="568" t="s">
        <v>647</v>
      </c>
      <c r="K1046" s="571" t="s">
        <v>8401</v>
      </c>
      <c r="L1046" s="568" t="s">
        <v>1658</v>
      </c>
      <c r="M1046" s="572"/>
      <c r="N1046" s="570" t="s">
        <v>8425</v>
      </c>
      <c r="O1046" s="303" t="str">
        <f>IF(AllC3_Data[[#This Row],[Door/Yard Number]]=3,"Yard","Door")</f>
        <v>Yard</v>
      </c>
      <c r="P1046" s="33">
        <f t="shared" si="32"/>
        <v>1827.1833333334071</v>
      </c>
      <c r="Q1046" s="3" t="str">
        <f t="shared" si="33"/>
        <v>11/27/2021 10:49 AM</v>
      </c>
      <c r="R1046" s="573" t="str">
        <f>IF(AND(AllC3_Data[[#This Row],[Workflow]]="Vendor Trailer",AllC3_Data[[#This Row],[OB Load Type]]="",AllC3_Data[[#This Row],[IB Load Type]]="",AllC3_Data[[#This Row],[Reusable Load Type]]=""),"Empty", HLOOKUP("*",AllC3_Data[[#This Row],[OB Load Type]:[Workflow]],1,FALSE))</f>
        <v>Empty</v>
      </c>
      <c r="S10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7" spans="1:21" x14ac:dyDescent="0.25">
      <c r="A1047" s="567" t="s">
        <v>11154</v>
      </c>
      <c r="B1047" s="568"/>
      <c r="C1047" s="568"/>
      <c r="D1047" s="569"/>
      <c r="E1047" s="569" t="s">
        <v>1657</v>
      </c>
      <c r="F1047" s="569">
        <v>3</v>
      </c>
      <c r="G1047" s="568" t="s">
        <v>1179</v>
      </c>
      <c r="H1047" s="568"/>
      <c r="I1047" s="570" t="s">
        <v>11155</v>
      </c>
      <c r="J1047" s="568" t="s">
        <v>8206</v>
      </c>
      <c r="K1047" s="571" t="s">
        <v>8589</v>
      </c>
      <c r="L1047" s="568" t="s">
        <v>11104</v>
      </c>
      <c r="M1047" s="572" t="s">
        <v>11156</v>
      </c>
      <c r="N1047" s="570" t="s">
        <v>8425</v>
      </c>
      <c r="O1047" s="303" t="str">
        <f>IF(AllC3_Data[[#This Row],[Door/Yard Number]]=3,"Yard","Door")</f>
        <v>Yard</v>
      </c>
      <c r="P1047" s="33">
        <f t="shared" si="32"/>
        <v>1737.9833333333954</v>
      </c>
      <c r="Q1047" s="3" t="str">
        <f t="shared" si="33"/>
        <v>12/01/2021 04:01 AM</v>
      </c>
      <c r="R1047" s="573" t="str">
        <f>IF(AND(AllC3_Data[[#This Row],[Workflow]]="Vendor Trailer",AllC3_Data[[#This Row],[OB Load Type]]="",AllC3_Data[[#This Row],[IB Load Type]]="",AllC3_Data[[#This Row],[Reusable Load Type]]=""),"Empty", HLOOKUP("*",AllC3_Data[[#This Row],[OB Load Type]:[Workflow]],1,FALSE))</f>
        <v>Empty</v>
      </c>
      <c r="S10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8" spans="1:21" x14ac:dyDescent="0.25">
      <c r="A1048" s="567" t="s">
        <v>11157</v>
      </c>
      <c r="B1048" s="568"/>
      <c r="C1048" s="568"/>
      <c r="D1048" s="569"/>
      <c r="E1048" s="569" t="s">
        <v>1657</v>
      </c>
      <c r="F1048" s="569">
        <v>1</v>
      </c>
      <c r="G1048" s="568" t="s">
        <v>1179</v>
      </c>
      <c r="H1048" s="568"/>
      <c r="I1048" s="570" t="s">
        <v>11158</v>
      </c>
      <c r="J1048" s="568" t="s">
        <v>8205</v>
      </c>
      <c r="K1048" s="571" t="s">
        <v>8401</v>
      </c>
      <c r="L1048" s="568" t="s">
        <v>11159</v>
      </c>
      <c r="M1048" s="572" t="s">
        <v>11160</v>
      </c>
      <c r="N1048" s="570" t="s">
        <v>8445</v>
      </c>
      <c r="O1048" s="303" t="str">
        <f>IF(AllC3_Data[[#This Row],[Door/Yard Number]]=3,"Yard","Door")</f>
        <v>Door</v>
      </c>
      <c r="P1048" s="33">
        <f t="shared" si="32"/>
        <v>1686.9166666666861</v>
      </c>
      <c r="Q1048" s="3" t="str">
        <f t="shared" si="33"/>
        <v>12/03/2021 07:05 AM</v>
      </c>
      <c r="R1048" s="573" t="str">
        <f>IF(AND(AllC3_Data[[#This Row],[Workflow]]="Vendor Trailer",AllC3_Data[[#This Row],[OB Load Type]]="",AllC3_Data[[#This Row],[IB Load Type]]="",AllC3_Data[[#This Row],[Reusable Load Type]]=""),"Empty", HLOOKUP("*",AllC3_Data[[#This Row],[OB Load Type]:[Workflow]],1,FALSE))</f>
        <v>Empty</v>
      </c>
      <c r="S10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49" spans="1:21" x14ac:dyDescent="0.25">
      <c r="A1049" s="567" t="s">
        <v>11161</v>
      </c>
      <c r="B1049" s="568"/>
      <c r="C1049" s="568"/>
      <c r="D1049" s="569"/>
      <c r="E1049" s="569" t="s">
        <v>1657</v>
      </c>
      <c r="F1049" s="569">
        <v>3</v>
      </c>
      <c r="G1049" s="568" t="s">
        <v>1568</v>
      </c>
      <c r="H1049" s="568"/>
      <c r="I1049" s="570" t="s">
        <v>11162</v>
      </c>
      <c r="J1049" s="568" t="s">
        <v>8212</v>
      </c>
      <c r="K1049" s="571" t="s">
        <v>8589</v>
      </c>
      <c r="L1049" s="568" t="s">
        <v>540</v>
      </c>
      <c r="M1049" s="572" t="s">
        <v>11163</v>
      </c>
      <c r="N1049" s="570" t="s">
        <v>8445</v>
      </c>
      <c r="O1049" s="303" t="str">
        <f>IF(AllC3_Data[[#This Row],[Door/Yard Number]]=3,"Yard","Door")</f>
        <v>Yard</v>
      </c>
      <c r="P1049" s="33">
        <f t="shared" si="32"/>
        <v>1634.9833333334536</v>
      </c>
      <c r="Q1049" s="3" t="str">
        <f t="shared" si="33"/>
        <v>12/05/2021 11:01 AM</v>
      </c>
      <c r="R1049" s="573" t="str">
        <f>IF(AND(AllC3_Data[[#This Row],[Workflow]]="Vendor Trailer",AllC3_Data[[#This Row],[OB Load Type]]="",AllC3_Data[[#This Row],[IB Load Type]]="",AllC3_Data[[#This Row],[Reusable Load Type]]=""),"Empty", HLOOKUP("*",AllC3_Data[[#This Row],[OB Load Type]:[Workflow]],1,FALSE))</f>
        <v>Empty</v>
      </c>
      <c r="S10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0" spans="1:21" x14ac:dyDescent="0.25">
      <c r="A1050" s="567" t="s">
        <v>11164</v>
      </c>
      <c r="B1050" s="568"/>
      <c r="C1050" s="568"/>
      <c r="D1050" s="569" t="s">
        <v>678</v>
      </c>
      <c r="E1050" s="569" t="s">
        <v>8430</v>
      </c>
      <c r="F1050" s="569">
        <v>3</v>
      </c>
      <c r="G1050" s="568" t="s">
        <v>1179</v>
      </c>
      <c r="H1050" s="568"/>
      <c r="I1050" s="570" t="s">
        <v>11165</v>
      </c>
      <c r="J1050" s="568" t="s">
        <v>8207</v>
      </c>
      <c r="K1050" s="571" t="s">
        <v>8401</v>
      </c>
      <c r="L1050" s="568" t="s">
        <v>11166</v>
      </c>
      <c r="M1050" s="572" t="s">
        <v>11167</v>
      </c>
      <c r="N1050" s="570" t="s">
        <v>8409</v>
      </c>
      <c r="O1050" s="303" t="str">
        <f>IF(AllC3_Data[[#This Row],[Door/Yard Number]]=3,"Yard","Door")</f>
        <v>Yard</v>
      </c>
      <c r="P1050" s="33">
        <f t="shared" si="32"/>
        <v>1557.8333333334303</v>
      </c>
      <c r="Q1050" s="3" t="str">
        <f t="shared" si="33"/>
        <v>12/08/2021 04:10 PM</v>
      </c>
      <c r="R1050" s="573" t="str">
        <f>IF(AND(AllC3_Data[[#This Row],[Workflow]]="Vendor Trailer",AllC3_Data[[#This Row],[OB Load Type]]="",AllC3_Data[[#This Row],[IB Load Type]]="",AllC3_Data[[#This Row],[Reusable Load Type]]=""),"Empty", HLOOKUP("*",AllC3_Data[[#This Row],[OB Load Type]:[Workflow]],1,FALSE))</f>
        <v>MTBK</v>
      </c>
      <c r="S10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1" spans="1:21" x14ac:dyDescent="0.25">
      <c r="A1051" s="567" t="s">
        <v>11168</v>
      </c>
      <c r="B1051" s="568"/>
      <c r="C1051" s="568"/>
      <c r="D1051" s="569" t="s">
        <v>678</v>
      </c>
      <c r="E1051" s="569" t="s">
        <v>8430</v>
      </c>
      <c r="F1051" s="569">
        <v>3</v>
      </c>
      <c r="G1051" s="568" t="s">
        <v>1179</v>
      </c>
      <c r="H1051" s="568"/>
      <c r="I1051" s="570" t="s">
        <v>11169</v>
      </c>
      <c r="J1051" s="568" t="s">
        <v>647</v>
      </c>
      <c r="K1051" s="571" t="s">
        <v>8401</v>
      </c>
      <c r="L1051" s="568" t="s">
        <v>11166</v>
      </c>
      <c r="M1051" s="572"/>
      <c r="N1051" s="570" t="s">
        <v>8409</v>
      </c>
      <c r="O1051" s="303" t="str">
        <f>IF(AllC3_Data[[#This Row],[Door/Yard Number]]=3,"Yard","Door")</f>
        <v>Yard</v>
      </c>
      <c r="P1051" s="33">
        <f t="shared" si="32"/>
        <v>1540.2166666667908</v>
      </c>
      <c r="Q1051" s="3" t="str">
        <f t="shared" si="33"/>
        <v>12/09/2021 09:47 AM</v>
      </c>
      <c r="R1051" s="573" t="str">
        <f>IF(AND(AllC3_Data[[#This Row],[Workflow]]="Vendor Trailer",AllC3_Data[[#This Row],[OB Load Type]]="",AllC3_Data[[#This Row],[IB Load Type]]="",AllC3_Data[[#This Row],[Reusable Load Type]]=""),"Empty", HLOOKUP("*",AllC3_Data[[#This Row],[OB Load Type]:[Workflow]],1,FALSE))</f>
        <v>MTBK</v>
      </c>
      <c r="S10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2" spans="1:21" x14ac:dyDescent="0.25">
      <c r="A1052" s="567" t="s">
        <v>11170</v>
      </c>
      <c r="B1052" s="568"/>
      <c r="C1052" s="568"/>
      <c r="D1052" s="569"/>
      <c r="E1052" s="569" t="s">
        <v>8461</v>
      </c>
      <c r="F1052" s="569">
        <v>1</v>
      </c>
      <c r="G1052" s="568" t="s">
        <v>10027</v>
      </c>
      <c r="H1052" s="568"/>
      <c r="I1052" s="570" t="s">
        <v>11171</v>
      </c>
      <c r="J1052" s="568" t="s">
        <v>8202</v>
      </c>
      <c r="K1052" s="571" t="s">
        <v>8401</v>
      </c>
      <c r="L1052" s="568" t="s">
        <v>10535</v>
      </c>
      <c r="M1052" s="572"/>
      <c r="N1052" s="570" t="s">
        <v>8409</v>
      </c>
      <c r="O1052" s="303" t="str">
        <f>IF(AllC3_Data[[#This Row],[Door/Yard Number]]=3,"Yard","Door")</f>
        <v>Door</v>
      </c>
      <c r="P1052" s="33">
        <f t="shared" si="32"/>
        <v>1421.5000000001164</v>
      </c>
      <c r="Q1052" s="3" t="str">
        <f t="shared" si="33"/>
        <v>12/14/2021 08:30 AM</v>
      </c>
      <c r="R1052" s="573" t="str">
        <f>IF(AND(AllC3_Data[[#This Row],[Workflow]]="Vendor Trailer",AllC3_Data[[#This Row],[OB Load Type]]="",AllC3_Data[[#This Row],[IB Load Type]]="",AllC3_Data[[#This Row],[Reusable Load Type]]=""),"Empty", HLOOKUP("*",AllC3_Data[[#This Row],[OB Load Type]:[Workflow]],1,FALSE))</f>
        <v>Empty</v>
      </c>
      <c r="S10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3" spans="1:21" x14ac:dyDescent="0.25">
      <c r="A1053" s="567" t="s">
        <v>11172</v>
      </c>
      <c r="B1053" s="568"/>
      <c r="C1053" s="568"/>
      <c r="D1053" s="569"/>
      <c r="E1053" s="569" t="s">
        <v>1657</v>
      </c>
      <c r="F1053" s="569">
        <v>3</v>
      </c>
      <c r="G1053" s="568" t="s">
        <v>1179</v>
      </c>
      <c r="H1053" s="568"/>
      <c r="I1053" s="570" t="s">
        <v>11173</v>
      </c>
      <c r="J1053" s="568" t="s">
        <v>8208</v>
      </c>
      <c r="K1053" s="571" t="s">
        <v>8589</v>
      </c>
      <c r="L1053" s="568" t="s">
        <v>540</v>
      </c>
      <c r="M1053" s="572" t="s">
        <v>11174</v>
      </c>
      <c r="N1053" s="570" t="s">
        <v>8445</v>
      </c>
      <c r="O1053" s="303" t="str">
        <f>IF(AllC3_Data[[#This Row],[Door/Yard Number]]=3,"Yard","Door")</f>
        <v>Yard</v>
      </c>
      <c r="P1053" s="33">
        <f t="shared" si="32"/>
        <v>1228.7500000001164</v>
      </c>
      <c r="Q1053" s="3" t="str">
        <f t="shared" si="33"/>
        <v>12/22/2021 09:15 AM</v>
      </c>
      <c r="R1053" s="573" t="str">
        <f>IF(AND(AllC3_Data[[#This Row],[Workflow]]="Vendor Trailer",AllC3_Data[[#This Row],[OB Load Type]]="",AllC3_Data[[#This Row],[IB Load Type]]="",AllC3_Data[[#This Row],[Reusable Load Type]]=""),"Empty", HLOOKUP("*",AllC3_Data[[#This Row],[OB Load Type]:[Workflow]],1,FALSE))</f>
        <v>Empty</v>
      </c>
      <c r="S10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4" spans="1:21" x14ac:dyDescent="0.25">
      <c r="A1054" s="567" t="s">
        <v>11175</v>
      </c>
      <c r="B1054" s="568"/>
      <c r="C1054" s="568"/>
      <c r="D1054" s="569"/>
      <c r="E1054" s="569" t="s">
        <v>1657</v>
      </c>
      <c r="F1054" s="569">
        <v>3</v>
      </c>
      <c r="G1054" s="568" t="s">
        <v>1179</v>
      </c>
      <c r="H1054" s="568"/>
      <c r="I1054" s="570" t="s">
        <v>11176</v>
      </c>
      <c r="J1054" s="568" t="s">
        <v>647</v>
      </c>
      <c r="K1054" s="571" t="s">
        <v>8401</v>
      </c>
      <c r="L1054" s="568" t="s">
        <v>1658</v>
      </c>
      <c r="M1054" s="572"/>
      <c r="N1054" s="570" t="s">
        <v>8425</v>
      </c>
      <c r="O1054" s="303" t="str">
        <f>IF(AllC3_Data[[#This Row],[Door/Yard Number]]=3,"Yard","Door")</f>
        <v>Yard</v>
      </c>
      <c r="P1054" s="33">
        <f t="shared" si="32"/>
        <v>1204.3000000000466</v>
      </c>
      <c r="Q1054" s="3" t="str">
        <f t="shared" si="33"/>
        <v>12/23/2021 09:42 AM</v>
      </c>
      <c r="R1054" s="573" t="str">
        <f>IF(AND(AllC3_Data[[#This Row],[Workflow]]="Vendor Trailer",AllC3_Data[[#This Row],[OB Load Type]]="",AllC3_Data[[#This Row],[IB Load Type]]="",AllC3_Data[[#This Row],[Reusable Load Type]]=""),"Empty", HLOOKUP("*",AllC3_Data[[#This Row],[OB Load Type]:[Workflow]],1,FALSE))</f>
        <v>Empty</v>
      </c>
      <c r="S10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5" spans="1:21" x14ac:dyDescent="0.25">
      <c r="A1055" s="567" t="s">
        <v>11177</v>
      </c>
      <c r="B1055" s="568"/>
      <c r="C1055" s="568"/>
      <c r="D1055" s="569"/>
      <c r="E1055" s="569" t="s">
        <v>1657</v>
      </c>
      <c r="F1055" s="569">
        <v>3</v>
      </c>
      <c r="G1055" s="568" t="s">
        <v>1582</v>
      </c>
      <c r="H1055" s="568"/>
      <c r="I1055" s="570" t="s">
        <v>11178</v>
      </c>
      <c r="J1055" s="568" t="s">
        <v>8202</v>
      </c>
      <c r="K1055" s="571" t="s">
        <v>8401</v>
      </c>
      <c r="L1055" s="568" t="s">
        <v>11179</v>
      </c>
      <c r="M1055" s="572" t="s">
        <v>11180</v>
      </c>
      <c r="N1055" s="570" t="s">
        <v>11135</v>
      </c>
      <c r="O1055" s="303" t="str">
        <f>IF(AllC3_Data[[#This Row],[Door/Yard Number]]=3,"Yard","Door")</f>
        <v>Yard</v>
      </c>
      <c r="P1055" s="33">
        <f t="shared" si="32"/>
        <v>1080.5166666667792</v>
      </c>
      <c r="Q1055" s="3" t="str">
        <f t="shared" si="33"/>
        <v>12/28/2021 01:29 PM</v>
      </c>
      <c r="R1055" s="573" t="str">
        <f>IF(AND(AllC3_Data[[#This Row],[Workflow]]="Vendor Trailer",AllC3_Data[[#This Row],[OB Load Type]]="",AllC3_Data[[#This Row],[IB Load Type]]="",AllC3_Data[[#This Row],[Reusable Load Type]]=""),"Empty", HLOOKUP("*",AllC3_Data[[#This Row],[OB Load Type]:[Workflow]],1,FALSE))</f>
        <v>Empty</v>
      </c>
      <c r="S10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0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6" spans="1:21" x14ac:dyDescent="0.25">
      <c r="A1056" s="567" t="s">
        <v>11181</v>
      </c>
      <c r="B1056" s="568"/>
      <c r="C1056" s="568"/>
      <c r="D1056" s="569"/>
      <c r="E1056" s="569" t="s">
        <v>1657</v>
      </c>
      <c r="F1056" s="569">
        <v>3</v>
      </c>
      <c r="G1056" s="568" t="s">
        <v>1582</v>
      </c>
      <c r="H1056" s="568"/>
      <c r="I1056" s="570" t="s">
        <v>11182</v>
      </c>
      <c r="J1056" s="568" t="s">
        <v>8202</v>
      </c>
      <c r="K1056" s="571" t="s">
        <v>8401</v>
      </c>
      <c r="L1056" s="568" t="s">
        <v>11179</v>
      </c>
      <c r="M1056" s="572" t="s">
        <v>11183</v>
      </c>
      <c r="N1056" s="570" t="s">
        <v>11135</v>
      </c>
      <c r="O1056" s="303" t="str">
        <f>IF(AllC3_Data[[#This Row],[Door/Yard Number]]=3,"Yard","Door")</f>
        <v>Yard</v>
      </c>
      <c r="P1056" s="33">
        <f t="shared" si="32"/>
        <v>1079.0666666667676</v>
      </c>
      <c r="Q1056" s="3" t="str">
        <f t="shared" si="33"/>
        <v>12/28/2021 02:56 PM</v>
      </c>
      <c r="R1056" s="573" t="str">
        <f>IF(AND(AllC3_Data[[#This Row],[Workflow]]="Vendor Trailer",AllC3_Data[[#This Row],[OB Load Type]]="",AllC3_Data[[#This Row],[IB Load Type]]="",AllC3_Data[[#This Row],[Reusable Load Type]]=""),"Empty", HLOOKUP("*",AllC3_Data[[#This Row],[OB Load Type]:[Workflow]],1,FALSE))</f>
        <v>Empty</v>
      </c>
      <c r="S10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0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7" spans="1:21" x14ac:dyDescent="0.25">
      <c r="A1057" s="567" t="s">
        <v>11184</v>
      </c>
      <c r="B1057" s="568"/>
      <c r="C1057" s="568"/>
      <c r="D1057" s="569" t="s">
        <v>496</v>
      </c>
      <c r="E1057" s="569" t="s">
        <v>1660</v>
      </c>
      <c r="F1057" s="569">
        <v>3</v>
      </c>
      <c r="G1057" s="568" t="s">
        <v>1179</v>
      </c>
      <c r="H1057" s="568"/>
      <c r="I1057" s="570" t="s">
        <v>11185</v>
      </c>
      <c r="J1057" s="568" t="s">
        <v>8208</v>
      </c>
      <c r="K1057" s="571" t="s">
        <v>8589</v>
      </c>
      <c r="L1057" s="568" t="s">
        <v>11104</v>
      </c>
      <c r="M1057" s="572" t="s">
        <v>11185</v>
      </c>
      <c r="N1057" s="570" t="s">
        <v>8425</v>
      </c>
      <c r="O1057" s="303" t="str">
        <f>IF(AllC3_Data[[#This Row],[Door/Yard Number]]=3,"Yard","Door")</f>
        <v>Yard</v>
      </c>
      <c r="P1057" s="33">
        <f t="shared" si="32"/>
        <v>987.31666666665114</v>
      </c>
      <c r="Q1057" s="3" t="str">
        <f t="shared" si="33"/>
        <v>01/01/2022 10:41 AM</v>
      </c>
      <c r="R1057" s="573" t="str">
        <f>IF(AND(AllC3_Data[[#This Row],[Workflow]]="Vendor Trailer",AllC3_Data[[#This Row],[OB Load Type]]="",AllC3_Data[[#This Row],[IB Load Type]]="",AllC3_Data[[#This Row],[Reusable Load Type]]=""),"Empty", HLOOKUP("*",AllC3_Data[[#This Row],[OB Load Type]:[Workflow]],1,FALSE))</f>
        <v>RSAL</v>
      </c>
      <c r="S10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8" spans="1:21" x14ac:dyDescent="0.25">
      <c r="A1058" s="567" t="s">
        <v>11186</v>
      </c>
      <c r="B1058" s="568"/>
      <c r="C1058" s="568"/>
      <c r="D1058" s="569"/>
      <c r="E1058" s="569" t="s">
        <v>8461</v>
      </c>
      <c r="F1058" s="569">
        <v>3</v>
      </c>
      <c r="G1058" s="568" t="s">
        <v>1215</v>
      </c>
      <c r="H1058" s="568"/>
      <c r="I1058" s="570" t="s">
        <v>11187</v>
      </c>
      <c r="J1058" s="568" t="s">
        <v>8202</v>
      </c>
      <c r="K1058" s="571" t="s">
        <v>8401</v>
      </c>
      <c r="L1058" s="568" t="s">
        <v>11179</v>
      </c>
      <c r="M1058" s="572" t="s">
        <v>11188</v>
      </c>
      <c r="N1058" s="570" t="s">
        <v>11135</v>
      </c>
      <c r="O1058" s="303" t="str">
        <f>IF(AllC3_Data[[#This Row],[Door/Yard Number]]=3,"Yard","Door")</f>
        <v>Yard</v>
      </c>
      <c r="P1058" s="33">
        <f t="shared" si="32"/>
        <v>917.75000000005821</v>
      </c>
      <c r="Q1058" s="3" t="str">
        <f t="shared" si="33"/>
        <v>01/04/2022 08:15 AM</v>
      </c>
      <c r="R1058" s="573" t="str">
        <f>IF(AND(AllC3_Data[[#This Row],[Workflow]]="Vendor Trailer",AllC3_Data[[#This Row],[OB Load Type]]="",AllC3_Data[[#This Row],[IB Load Type]]="",AllC3_Data[[#This Row],[Reusable Load Type]]=""),"Empty", HLOOKUP("*",AllC3_Data[[#This Row],[OB Load Type]:[Workflow]],1,FALSE))</f>
        <v>Empty</v>
      </c>
      <c r="S10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0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59" spans="1:21" x14ac:dyDescent="0.25">
      <c r="A1059" s="567" t="s">
        <v>11189</v>
      </c>
      <c r="B1059" s="568"/>
      <c r="C1059" s="568"/>
      <c r="D1059" s="569"/>
      <c r="E1059" s="569" t="s">
        <v>8461</v>
      </c>
      <c r="F1059" s="569">
        <v>1</v>
      </c>
      <c r="G1059" s="568" t="s">
        <v>8490</v>
      </c>
      <c r="H1059" s="568"/>
      <c r="I1059" s="570" t="s">
        <v>11190</v>
      </c>
      <c r="J1059" s="568" t="s">
        <v>8202</v>
      </c>
      <c r="K1059" s="571" t="s">
        <v>8401</v>
      </c>
      <c r="L1059" s="568" t="s">
        <v>11191</v>
      </c>
      <c r="M1059" s="572"/>
      <c r="N1059" s="570" t="s">
        <v>8409</v>
      </c>
      <c r="O1059" s="303" t="str">
        <f>IF(AllC3_Data[[#This Row],[Door/Yard Number]]=3,"Yard","Door")</f>
        <v>Door</v>
      </c>
      <c r="P1059" s="33">
        <f t="shared" si="32"/>
        <v>844.15000000008149</v>
      </c>
      <c r="Q1059" s="3" t="str">
        <f t="shared" si="33"/>
        <v>01/07/2022 09:51 AM</v>
      </c>
      <c r="R1059" s="573" t="str">
        <f>IF(AND(AllC3_Data[[#This Row],[Workflow]]="Vendor Trailer",AllC3_Data[[#This Row],[OB Load Type]]="",AllC3_Data[[#This Row],[IB Load Type]]="",AllC3_Data[[#This Row],[Reusable Load Type]]=""),"Empty", HLOOKUP("*",AllC3_Data[[#This Row],[OB Load Type]:[Workflow]],1,FALSE))</f>
        <v>Empty</v>
      </c>
      <c r="S10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0" spans="1:21" x14ac:dyDescent="0.25">
      <c r="A1060" s="567" t="s">
        <v>11192</v>
      </c>
      <c r="B1060" s="568"/>
      <c r="C1060" s="568"/>
      <c r="D1060" s="569" t="s">
        <v>490</v>
      </c>
      <c r="E1060" s="569" t="s">
        <v>8430</v>
      </c>
      <c r="F1060" s="569">
        <v>1</v>
      </c>
      <c r="G1060" s="568" t="s">
        <v>1096</v>
      </c>
      <c r="H1060" s="568"/>
      <c r="I1060" s="570" t="s">
        <v>11193</v>
      </c>
      <c r="J1060" s="568" t="s">
        <v>8202</v>
      </c>
      <c r="K1060" s="571" t="s">
        <v>8401</v>
      </c>
      <c r="L1060" s="568" t="s">
        <v>11194</v>
      </c>
      <c r="M1060" s="572" t="s">
        <v>11195</v>
      </c>
      <c r="N1060" s="570" t="s">
        <v>8425</v>
      </c>
      <c r="O1060" s="303" t="str">
        <f>IF(AllC3_Data[[#This Row],[Door/Yard Number]]=3,"Yard","Door")</f>
        <v>Door</v>
      </c>
      <c r="P1060" s="33">
        <f t="shared" si="32"/>
        <v>770.56666666665114</v>
      </c>
      <c r="Q1060" s="3" t="str">
        <f t="shared" si="33"/>
        <v>01/10/2022 11:26 AM</v>
      </c>
      <c r="R1060" s="573" t="str">
        <f>IF(AND(AllC3_Data[[#This Row],[Workflow]]="Vendor Trailer",AllC3_Data[[#This Row],[OB Load Type]]="",AllC3_Data[[#This Row],[IB Load Type]]="",AllC3_Data[[#This Row],[Reusable Load Type]]=""),"Empty", HLOOKUP("*",AllC3_Data[[#This Row],[OB Load Type]:[Workflow]],1,FALSE))</f>
        <v>RLBL</v>
      </c>
      <c r="S10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0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1" spans="1:21" x14ac:dyDescent="0.25">
      <c r="A1061" s="567" t="s">
        <v>11196</v>
      </c>
      <c r="B1061" s="568"/>
      <c r="C1061" s="568"/>
      <c r="D1061" s="569" t="s">
        <v>8804</v>
      </c>
      <c r="E1061" s="569" t="s">
        <v>8430</v>
      </c>
      <c r="F1061" s="569">
        <v>3</v>
      </c>
      <c r="G1061" s="568" t="s">
        <v>1568</v>
      </c>
      <c r="H1061" s="568"/>
      <c r="I1061" s="570" t="s">
        <v>11197</v>
      </c>
      <c r="J1061" s="568" t="s">
        <v>8209</v>
      </c>
      <c r="K1061" s="571" t="s">
        <v>8401</v>
      </c>
      <c r="L1061" s="568" t="s">
        <v>11179</v>
      </c>
      <c r="M1061" s="572" t="s">
        <v>11198</v>
      </c>
      <c r="N1061" s="570" t="s">
        <v>11135</v>
      </c>
      <c r="O1061" s="303" t="str">
        <f>IF(AllC3_Data[[#This Row],[Door/Yard Number]]=3,"Yard","Door")</f>
        <v>Yard</v>
      </c>
      <c r="P1061" s="33">
        <f t="shared" si="32"/>
        <v>766.78333333338378</v>
      </c>
      <c r="Q1061" s="3" t="str">
        <f t="shared" si="33"/>
        <v>01/10/2022 03:13 PM</v>
      </c>
      <c r="R1061" s="573" t="str">
        <f>IF(AND(AllC3_Data[[#This Row],[Workflow]]="Vendor Trailer",AllC3_Data[[#This Row],[OB Load Type]]="",AllC3_Data[[#This Row],[IB Load Type]]="",AllC3_Data[[#This Row],[Reusable Load Type]]=""),"Empty", HLOOKUP("*",AllC3_Data[[#This Row],[OB Load Type]:[Workflow]],1,FALSE))</f>
        <v>BANAB</v>
      </c>
      <c r="S10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062" spans="1:21" x14ac:dyDescent="0.25">
      <c r="A1062" s="567" t="s">
        <v>11199</v>
      </c>
      <c r="B1062" s="568"/>
      <c r="C1062" s="568"/>
      <c r="D1062" s="569"/>
      <c r="E1062" s="569" t="s">
        <v>1657</v>
      </c>
      <c r="F1062" s="569">
        <v>3</v>
      </c>
      <c r="G1062" s="568" t="s">
        <v>1179</v>
      </c>
      <c r="H1062" s="568"/>
      <c r="I1062" s="570" t="s">
        <v>11200</v>
      </c>
      <c r="J1062" s="568" t="s">
        <v>8208</v>
      </c>
      <c r="K1062" s="571" t="s">
        <v>8589</v>
      </c>
      <c r="L1062" s="568" t="s">
        <v>11104</v>
      </c>
      <c r="M1062" s="572" t="s">
        <v>11201</v>
      </c>
      <c r="N1062" s="570" t="s">
        <v>8425</v>
      </c>
      <c r="O1062" s="303" t="str">
        <f>IF(AllC3_Data[[#This Row],[Door/Yard Number]]=3,"Yard","Door")</f>
        <v>Yard</v>
      </c>
      <c r="P1062" s="33">
        <f t="shared" si="32"/>
        <v>1563.016666666721</v>
      </c>
      <c r="Q1062" s="3" t="str">
        <f t="shared" si="33"/>
        <v>12/08/2021 10:59 AM</v>
      </c>
      <c r="R1062" s="573" t="str">
        <f>IF(AND(AllC3_Data[[#This Row],[Workflow]]="Vendor Trailer",AllC3_Data[[#This Row],[OB Load Type]]="",AllC3_Data[[#This Row],[IB Load Type]]="",AllC3_Data[[#This Row],[Reusable Load Type]]=""),"Empty", HLOOKUP("*",AllC3_Data[[#This Row],[OB Load Type]:[Workflow]],1,FALSE))</f>
        <v>Empty</v>
      </c>
      <c r="S10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3" spans="1:21" x14ac:dyDescent="0.25">
      <c r="A1063" s="567" t="s">
        <v>11202</v>
      </c>
      <c r="B1063" s="568"/>
      <c r="C1063" s="568"/>
      <c r="D1063" s="569"/>
      <c r="E1063" s="569" t="s">
        <v>8461</v>
      </c>
      <c r="F1063" s="569">
        <v>5</v>
      </c>
      <c r="G1063" s="568" t="s">
        <v>11203</v>
      </c>
      <c r="H1063" s="568"/>
      <c r="I1063" s="570" t="s">
        <v>11204</v>
      </c>
      <c r="J1063" s="568" t="s">
        <v>8202</v>
      </c>
      <c r="K1063" s="571" t="s">
        <v>8401</v>
      </c>
      <c r="L1063" s="568" t="s">
        <v>11205</v>
      </c>
      <c r="M1063" s="572" t="s">
        <v>11206</v>
      </c>
      <c r="N1063" s="570" t="s">
        <v>8425</v>
      </c>
      <c r="O1063" s="303" t="str">
        <f>IF(AllC3_Data[[#This Row],[Door/Yard Number]]=3,"Yard","Door")</f>
        <v>Door</v>
      </c>
      <c r="P1063" s="33">
        <f t="shared" si="32"/>
        <v>643.5</v>
      </c>
      <c r="Q1063" s="3" t="str">
        <f t="shared" si="33"/>
        <v>01/15/2022 06:30 PM</v>
      </c>
      <c r="R1063" s="573" t="str">
        <f>IF(AND(AllC3_Data[[#This Row],[Workflow]]="Vendor Trailer",AllC3_Data[[#This Row],[OB Load Type]]="",AllC3_Data[[#This Row],[IB Load Type]]="",AllC3_Data[[#This Row],[Reusable Load Type]]=""),"Empty", HLOOKUP("*",AllC3_Data[[#This Row],[OB Load Type]:[Workflow]],1,FALSE))</f>
        <v>Empty</v>
      </c>
      <c r="S10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4" spans="1:21" x14ac:dyDescent="0.25">
      <c r="A1064" s="567" t="s">
        <v>11207</v>
      </c>
      <c r="B1064" s="568"/>
      <c r="C1064" s="568"/>
      <c r="D1064" s="569"/>
      <c r="E1064" s="569" t="s">
        <v>1562</v>
      </c>
      <c r="F1064" s="569">
        <v>1</v>
      </c>
      <c r="G1064" s="568" t="s">
        <v>8936</v>
      </c>
      <c r="H1064" s="568"/>
      <c r="I1064" s="570" t="s">
        <v>11208</v>
      </c>
      <c r="J1064" s="568" t="s">
        <v>8202</v>
      </c>
      <c r="K1064" s="571" t="s">
        <v>8401</v>
      </c>
      <c r="L1064" s="568" t="s">
        <v>11126</v>
      </c>
      <c r="M1064" s="572"/>
      <c r="N1064" s="570" t="s">
        <v>8409</v>
      </c>
      <c r="O1064" s="303" t="str">
        <f>IF(AllC3_Data[[#This Row],[Door/Yard Number]]=3,"Yard","Door")</f>
        <v>Door</v>
      </c>
      <c r="P1064" s="33">
        <f t="shared" si="32"/>
        <v>641.91666666674428</v>
      </c>
      <c r="Q1064" s="3" t="str">
        <f t="shared" si="33"/>
        <v>01/15/2022 08:05 PM</v>
      </c>
      <c r="R1064" s="573" t="str">
        <f>IF(AND(AllC3_Data[[#This Row],[Workflow]]="Vendor Trailer",AllC3_Data[[#This Row],[OB Load Type]]="",AllC3_Data[[#This Row],[IB Load Type]]="",AllC3_Data[[#This Row],[Reusable Load Type]]=""),"Empty", HLOOKUP("*",AllC3_Data[[#This Row],[OB Load Type]:[Workflow]],1,FALSE))</f>
        <v>Unknown</v>
      </c>
      <c r="S10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5" spans="1:21" x14ac:dyDescent="0.25">
      <c r="A1065" s="567" t="s">
        <v>11209</v>
      </c>
      <c r="B1065" s="568"/>
      <c r="C1065" s="568"/>
      <c r="D1065" s="569" t="s">
        <v>486</v>
      </c>
      <c r="E1065" s="569" t="s">
        <v>8430</v>
      </c>
      <c r="F1065" s="569">
        <v>3</v>
      </c>
      <c r="G1065" s="568" t="s">
        <v>1179</v>
      </c>
      <c r="H1065" s="568"/>
      <c r="I1065" s="570" t="s">
        <v>11210</v>
      </c>
      <c r="J1065" s="568" t="s">
        <v>647</v>
      </c>
      <c r="K1065" s="571" t="s">
        <v>8401</v>
      </c>
      <c r="L1065" s="568" t="s">
        <v>11211</v>
      </c>
      <c r="M1065" s="572"/>
      <c r="N1065" s="570" t="s">
        <v>8425</v>
      </c>
      <c r="O1065" s="303" t="str">
        <f>IF(AllC3_Data[[#This Row],[Door/Yard Number]]=3,"Yard","Door")</f>
        <v>Yard</v>
      </c>
      <c r="P1065" s="33">
        <f t="shared" si="32"/>
        <v>616.46666666673264</v>
      </c>
      <c r="Q1065" s="3" t="str">
        <f t="shared" si="33"/>
        <v>01/16/2022 09:32 PM</v>
      </c>
      <c r="R1065" s="573" t="str">
        <f>IF(AND(AllC3_Data[[#This Row],[Workflow]]="Vendor Trailer",AllC3_Data[[#This Row],[OB Load Type]]="",AllC3_Data[[#This Row],[IB Load Type]]="",AllC3_Data[[#This Row],[Reusable Load Type]]=""),"Empty", HLOOKUP("*",AllC3_Data[[#This Row],[OB Load Type]:[Workflow]],1,FALSE))</f>
        <v>RGMB</v>
      </c>
      <c r="S10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6" spans="1:21" x14ac:dyDescent="0.25">
      <c r="A1066" s="567" t="s">
        <v>11212</v>
      </c>
      <c r="B1066" s="568"/>
      <c r="C1066" s="568"/>
      <c r="D1066" s="569" t="s">
        <v>122</v>
      </c>
      <c r="E1066" s="569" t="s">
        <v>8430</v>
      </c>
      <c r="F1066" s="569">
        <v>1</v>
      </c>
      <c r="G1066" s="568" t="s">
        <v>11213</v>
      </c>
      <c r="H1066" s="568"/>
      <c r="I1066" s="570" t="s">
        <v>11214</v>
      </c>
      <c r="J1066" s="568" t="s">
        <v>8202</v>
      </c>
      <c r="K1066" s="571" t="s">
        <v>8401</v>
      </c>
      <c r="L1066" s="568" t="s">
        <v>11215</v>
      </c>
      <c r="M1066" s="572" t="s">
        <v>11216</v>
      </c>
      <c r="N1066" s="570" t="s">
        <v>8445</v>
      </c>
      <c r="O1066" s="303" t="str">
        <f>IF(AllC3_Data[[#This Row],[Door/Yard Number]]=3,"Yard","Door")</f>
        <v>Door</v>
      </c>
      <c r="P1066" s="33">
        <f t="shared" si="32"/>
        <v>581.16666666674428</v>
      </c>
      <c r="Q1066" s="3" t="str">
        <f t="shared" si="33"/>
        <v>01/18/2022 08:50 AM</v>
      </c>
      <c r="R1066" s="573" t="str">
        <f>IF(AND(AllC3_Data[[#This Row],[Workflow]]="Vendor Trailer",AllC3_Data[[#This Row],[OB Load Type]]="",AllC3_Data[[#This Row],[IB Load Type]]="",AllC3_Data[[#This Row],[Reusable Load Type]]=""),"Empty", HLOOKUP("*",AllC3_Data[[#This Row],[OB Load Type]:[Workflow]],1,FALSE))</f>
        <v>OC</v>
      </c>
      <c r="S10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7" spans="1:21" x14ac:dyDescent="0.25">
      <c r="A1067" s="567" t="s">
        <v>11217</v>
      </c>
      <c r="B1067" s="568"/>
      <c r="C1067" s="568"/>
      <c r="D1067" s="569"/>
      <c r="E1067" s="569" t="s">
        <v>1657</v>
      </c>
      <c r="F1067" s="569">
        <v>3</v>
      </c>
      <c r="G1067" s="568" t="s">
        <v>1568</v>
      </c>
      <c r="H1067" s="568"/>
      <c r="I1067" s="570" t="s">
        <v>11218</v>
      </c>
      <c r="J1067" s="568" t="s">
        <v>8208</v>
      </c>
      <c r="K1067" s="571" t="s">
        <v>8401</v>
      </c>
      <c r="L1067" s="568" t="s">
        <v>540</v>
      </c>
      <c r="M1067" s="572"/>
      <c r="N1067" s="570" t="s">
        <v>8445</v>
      </c>
      <c r="O1067" s="303" t="str">
        <f>IF(AllC3_Data[[#This Row],[Door/Yard Number]]=3,"Yard","Door")</f>
        <v>Yard</v>
      </c>
      <c r="P1067" s="33">
        <f t="shared" si="32"/>
        <v>533.00000000005821</v>
      </c>
      <c r="Q1067" s="3" t="str">
        <f t="shared" si="33"/>
        <v>01/20/2022 09:00 AM</v>
      </c>
      <c r="R1067" s="573" t="str">
        <f>IF(AND(AllC3_Data[[#This Row],[Workflow]]="Vendor Trailer",AllC3_Data[[#This Row],[OB Load Type]]="",AllC3_Data[[#This Row],[IB Load Type]]="",AllC3_Data[[#This Row],[Reusable Load Type]]=""),"Empty", HLOOKUP("*",AllC3_Data[[#This Row],[OB Load Type]:[Workflow]],1,FALSE))</f>
        <v>Empty</v>
      </c>
      <c r="S10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8" spans="1:21" x14ac:dyDescent="0.25">
      <c r="A1068" s="567" t="s">
        <v>11219</v>
      </c>
      <c r="B1068" s="568"/>
      <c r="C1068" s="568"/>
      <c r="D1068" s="569"/>
      <c r="E1068" s="569" t="s">
        <v>1657</v>
      </c>
      <c r="F1068" s="569">
        <v>3</v>
      </c>
      <c r="G1068" s="568" t="s">
        <v>1568</v>
      </c>
      <c r="H1068" s="568"/>
      <c r="I1068" s="570" t="s">
        <v>11218</v>
      </c>
      <c r="J1068" s="568" t="s">
        <v>8212</v>
      </c>
      <c r="K1068" s="571" t="s">
        <v>8401</v>
      </c>
      <c r="L1068" s="568" t="s">
        <v>540</v>
      </c>
      <c r="M1068" s="572"/>
      <c r="N1068" s="570" t="s">
        <v>8445</v>
      </c>
      <c r="O1068" s="303" t="str">
        <f>IF(AllC3_Data[[#This Row],[Door/Yard Number]]=3,"Yard","Door")</f>
        <v>Yard</v>
      </c>
      <c r="P1068" s="33">
        <f t="shared" si="32"/>
        <v>533.00000000005821</v>
      </c>
      <c r="Q1068" s="3" t="str">
        <f t="shared" si="33"/>
        <v>01/20/2022 09:00 AM</v>
      </c>
      <c r="R1068" s="573" t="str">
        <f>IF(AND(AllC3_Data[[#This Row],[Workflow]]="Vendor Trailer",AllC3_Data[[#This Row],[OB Load Type]]="",AllC3_Data[[#This Row],[IB Load Type]]="",AllC3_Data[[#This Row],[Reusable Load Type]]=""),"Empty", HLOOKUP("*",AllC3_Data[[#This Row],[OB Load Type]:[Workflow]],1,FALSE))</f>
        <v>Empty</v>
      </c>
      <c r="S10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69" spans="1:21" x14ac:dyDescent="0.25">
      <c r="A1069" s="567" t="s">
        <v>11220</v>
      </c>
      <c r="B1069" s="568"/>
      <c r="C1069" s="568"/>
      <c r="D1069" s="569" t="s">
        <v>235</v>
      </c>
      <c r="E1069" s="569" t="s">
        <v>8430</v>
      </c>
      <c r="F1069" s="569">
        <v>1</v>
      </c>
      <c r="G1069" s="568" t="s">
        <v>1179</v>
      </c>
      <c r="H1069" s="568"/>
      <c r="I1069" s="570" t="s">
        <v>11221</v>
      </c>
      <c r="J1069" s="568" t="s">
        <v>8208</v>
      </c>
      <c r="K1069" s="571" t="s">
        <v>8401</v>
      </c>
      <c r="L1069" s="568" t="s">
        <v>11222</v>
      </c>
      <c r="M1069" s="572" t="s">
        <v>11223</v>
      </c>
      <c r="N1069" s="570" t="s">
        <v>8445</v>
      </c>
      <c r="O1069" s="303" t="str">
        <f>IF(AllC3_Data[[#This Row],[Door/Yard Number]]=3,"Yard","Door")</f>
        <v>Door</v>
      </c>
      <c r="P1069" s="33">
        <f t="shared" si="32"/>
        <v>501.66666666674428</v>
      </c>
      <c r="Q1069" s="3" t="str">
        <f t="shared" si="33"/>
        <v>01/21/2022 04:20 PM</v>
      </c>
      <c r="R1069" s="573" t="str">
        <f>IF(AND(AllC3_Data[[#This Row],[Workflow]]="Vendor Trailer",AllC3_Data[[#This Row],[OB Load Type]]="",AllC3_Data[[#This Row],[IB Load Type]]="",AllC3_Data[[#This Row],[Reusable Load Type]]=""),"Empty", HLOOKUP("*",AllC3_Data[[#This Row],[OB Load Type]:[Workflow]],1,FALSE))</f>
        <v>RPBL</v>
      </c>
      <c r="S10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0" spans="1:21" x14ac:dyDescent="0.25">
      <c r="A1070" s="567" t="s">
        <v>11224</v>
      </c>
      <c r="B1070" s="568"/>
      <c r="C1070" s="568"/>
      <c r="D1070" s="569" t="s">
        <v>182</v>
      </c>
      <c r="E1070" s="569" t="s">
        <v>8430</v>
      </c>
      <c r="F1070" s="569">
        <v>1</v>
      </c>
      <c r="G1070" s="568" t="s">
        <v>1179</v>
      </c>
      <c r="H1070" s="568"/>
      <c r="I1070" s="570" t="s">
        <v>11225</v>
      </c>
      <c r="J1070" s="568" t="s">
        <v>647</v>
      </c>
      <c r="K1070" s="571" t="s">
        <v>8401</v>
      </c>
      <c r="L1070" s="568" t="s">
        <v>10821</v>
      </c>
      <c r="M1070" s="572"/>
      <c r="N1070" s="570" t="s">
        <v>8409</v>
      </c>
      <c r="O1070" s="303" t="str">
        <f>IF(AllC3_Data[[#This Row],[Door/Yard Number]]=3,"Yard","Door")</f>
        <v>Door</v>
      </c>
      <c r="P1070" s="33">
        <f t="shared" si="32"/>
        <v>471.01666666672099</v>
      </c>
      <c r="Q1070" s="3" t="str">
        <f t="shared" si="33"/>
        <v>01/22/2022 10:59 PM</v>
      </c>
      <c r="R1070" s="573" t="str">
        <f>IF(AND(AllC3_Data[[#This Row],[Workflow]]="Vendor Trailer",AllC3_Data[[#This Row],[OB Load Type]]="",AllC3_Data[[#This Row],[IB Load Type]]="",AllC3_Data[[#This Row],[Reusable Load Type]]=""),"Empty", HLOOKUP("*",AllC3_Data[[#This Row],[OB Load Type]:[Workflow]],1,FALSE))</f>
        <v>PMIX</v>
      </c>
      <c r="S10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1" spans="1:21" x14ac:dyDescent="0.25">
      <c r="A1071" s="567" t="s">
        <v>11226</v>
      </c>
      <c r="B1071" s="568"/>
      <c r="C1071" s="568"/>
      <c r="D1071" s="569" t="s">
        <v>182</v>
      </c>
      <c r="E1071" s="569" t="s">
        <v>8430</v>
      </c>
      <c r="F1071" s="569">
        <v>1</v>
      </c>
      <c r="G1071" s="568" t="s">
        <v>1179</v>
      </c>
      <c r="H1071" s="568"/>
      <c r="I1071" s="570" t="s">
        <v>11227</v>
      </c>
      <c r="J1071" s="568" t="s">
        <v>8207</v>
      </c>
      <c r="K1071" s="571" t="s">
        <v>8401</v>
      </c>
      <c r="L1071" s="568" t="s">
        <v>10733</v>
      </c>
      <c r="M1071" s="572" t="s">
        <v>11228</v>
      </c>
      <c r="N1071" s="570" t="s">
        <v>8409</v>
      </c>
      <c r="O1071" s="303" t="str">
        <f>IF(AllC3_Data[[#This Row],[Door/Yard Number]]=3,"Yard","Door")</f>
        <v>Door</v>
      </c>
      <c r="P1071" s="33">
        <f t="shared" si="32"/>
        <v>464.31666666670935</v>
      </c>
      <c r="Q1071" s="3" t="str">
        <f t="shared" si="33"/>
        <v>01/23/2022 05:41 AM</v>
      </c>
      <c r="R1071" s="573" t="str">
        <f>IF(AND(AllC3_Data[[#This Row],[Workflow]]="Vendor Trailer",AllC3_Data[[#This Row],[OB Load Type]]="",AllC3_Data[[#This Row],[IB Load Type]]="",AllC3_Data[[#This Row],[Reusable Load Type]]=""),"Empty", HLOOKUP("*",AllC3_Data[[#This Row],[OB Load Type]:[Workflow]],1,FALSE))</f>
        <v>PMIX</v>
      </c>
      <c r="S10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2" spans="1:21" x14ac:dyDescent="0.25">
      <c r="A1072" s="567" t="s">
        <v>11229</v>
      </c>
      <c r="B1072" s="568"/>
      <c r="C1072" s="568"/>
      <c r="D1072" s="569"/>
      <c r="E1072" s="569" t="s">
        <v>1657</v>
      </c>
      <c r="F1072" s="569">
        <v>3</v>
      </c>
      <c r="G1072" s="568" t="s">
        <v>1179</v>
      </c>
      <c r="H1072" s="568"/>
      <c r="I1072" s="570" t="s">
        <v>11230</v>
      </c>
      <c r="J1072" s="568" t="s">
        <v>8208</v>
      </c>
      <c r="K1072" s="571" t="s">
        <v>8589</v>
      </c>
      <c r="L1072" s="568" t="s">
        <v>11104</v>
      </c>
      <c r="M1072" s="572" t="s">
        <v>11231</v>
      </c>
      <c r="N1072" s="570" t="s">
        <v>8425</v>
      </c>
      <c r="O1072" s="303" t="str">
        <f>IF(AllC3_Data[[#This Row],[Door/Yard Number]]=3,"Yard","Door")</f>
        <v>Yard</v>
      </c>
      <c r="P1072" s="33">
        <f t="shared" si="32"/>
        <v>462.01666666672099</v>
      </c>
      <c r="Q1072" s="3" t="str">
        <f t="shared" si="33"/>
        <v>01/23/2022 07:59 AM</v>
      </c>
      <c r="R1072" s="573" t="str">
        <f>IF(AND(AllC3_Data[[#This Row],[Workflow]]="Vendor Trailer",AllC3_Data[[#This Row],[OB Load Type]]="",AllC3_Data[[#This Row],[IB Load Type]]="",AllC3_Data[[#This Row],[Reusable Load Type]]=""),"Empty", HLOOKUP("*",AllC3_Data[[#This Row],[OB Load Type]:[Workflow]],1,FALSE))</f>
        <v>Empty</v>
      </c>
      <c r="S10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3" spans="1:21" x14ac:dyDescent="0.25">
      <c r="A1073" s="567" t="s">
        <v>11232</v>
      </c>
      <c r="B1073" s="568"/>
      <c r="C1073" s="568"/>
      <c r="D1073" s="569" t="s">
        <v>182</v>
      </c>
      <c r="E1073" s="569" t="s">
        <v>8430</v>
      </c>
      <c r="F1073" s="569">
        <v>1</v>
      </c>
      <c r="G1073" s="568" t="s">
        <v>1179</v>
      </c>
      <c r="H1073" s="568"/>
      <c r="I1073" s="570" t="s">
        <v>11233</v>
      </c>
      <c r="J1073" s="568" t="s">
        <v>8210</v>
      </c>
      <c r="K1073" s="571" t="s">
        <v>8401</v>
      </c>
      <c r="L1073" s="568" t="s">
        <v>10722</v>
      </c>
      <c r="M1073" s="572" t="s">
        <v>11234</v>
      </c>
      <c r="N1073" s="570" t="s">
        <v>8409</v>
      </c>
      <c r="O1073" s="303" t="str">
        <f>IF(AllC3_Data[[#This Row],[Door/Yard Number]]=3,"Yard","Door")</f>
        <v>Door</v>
      </c>
      <c r="P1073" s="33">
        <f t="shared" si="32"/>
        <v>461.7666666667792</v>
      </c>
      <c r="Q1073" s="3" t="str">
        <f t="shared" si="33"/>
        <v>01/23/2022 08:14 AM</v>
      </c>
      <c r="R1073" s="573" t="str">
        <f>IF(AND(AllC3_Data[[#This Row],[Workflow]]="Vendor Trailer",AllC3_Data[[#This Row],[OB Load Type]]="",AllC3_Data[[#This Row],[IB Load Type]]="",AllC3_Data[[#This Row],[Reusable Load Type]]=""),"Empty", HLOOKUP("*",AllC3_Data[[#This Row],[OB Load Type]:[Workflow]],1,FALSE))</f>
        <v>PMIX</v>
      </c>
      <c r="S10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4" spans="1:21" x14ac:dyDescent="0.25">
      <c r="A1074" s="567" t="s">
        <v>11235</v>
      </c>
      <c r="B1074" s="568"/>
      <c r="C1074" s="568" t="s">
        <v>8404</v>
      </c>
      <c r="D1074" s="569"/>
      <c r="E1074" s="569" t="s">
        <v>897</v>
      </c>
      <c r="F1074" s="569">
        <v>1</v>
      </c>
      <c r="G1074" s="568" t="s">
        <v>8405</v>
      </c>
      <c r="H1074" s="568" t="s">
        <v>11236</v>
      </c>
      <c r="I1074" s="570" t="s">
        <v>11237</v>
      </c>
      <c r="J1074" s="568" t="s">
        <v>8202</v>
      </c>
      <c r="K1074" s="571" t="s">
        <v>8401</v>
      </c>
      <c r="L1074" s="568" t="s">
        <v>11238</v>
      </c>
      <c r="M1074" s="572" t="s">
        <v>10459</v>
      </c>
      <c r="N1074" s="570" t="s">
        <v>8409</v>
      </c>
      <c r="O1074" s="303" t="str">
        <f>IF(AllC3_Data[[#This Row],[Door/Yard Number]]=3,"Yard","Door")</f>
        <v>Door</v>
      </c>
      <c r="P1074" s="33">
        <f t="shared" si="32"/>
        <v>2.6333333333604969</v>
      </c>
      <c r="Q1074" s="3" t="str">
        <f t="shared" si="33"/>
        <v>02/11/2022 11:22 AM</v>
      </c>
      <c r="R1074" s="573" t="str">
        <f>IF(AND(AllC3_Data[[#This Row],[Workflow]]="Vendor Trailer",AllC3_Data[[#This Row],[OB Load Type]]="",AllC3_Data[[#This Row],[IB Load Type]]="",AllC3_Data[[#This Row],[Reusable Load Type]]=""),"Empty", HLOOKUP("*",AllC3_Data[[#This Row],[OB Load Type]:[Workflow]],1,FALSE))</f>
        <v>A Live Delivery</v>
      </c>
      <c r="S10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5" spans="1:21" x14ac:dyDescent="0.25">
      <c r="A1075" s="567" t="s">
        <v>11239</v>
      </c>
      <c r="B1075" s="568"/>
      <c r="C1075" s="568"/>
      <c r="D1075" s="569" t="s">
        <v>182</v>
      </c>
      <c r="E1075" s="569" t="s">
        <v>8430</v>
      </c>
      <c r="F1075" s="569">
        <v>1</v>
      </c>
      <c r="G1075" s="568" t="s">
        <v>1179</v>
      </c>
      <c r="H1075" s="568"/>
      <c r="I1075" s="570" t="s">
        <v>11240</v>
      </c>
      <c r="J1075" s="568" t="s">
        <v>8204</v>
      </c>
      <c r="K1075" s="571" t="s">
        <v>8401</v>
      </c>
      <c r="L1075" s="568" t="s">
        <v>10699</v>
      </c>
      <c r="M1075" s="572" t="s">
        <v>11241</v>
      </c>
      <c r="N1075" s="570" t="s">
        <v>8409</v>
      </c>
      <c r="O1075" s="303" t="str">
        <f>IF(AllC3_Data[[#This Row],[Door/Yard Number]]=3,"Yard","Door")</f>
        <v>Door</v>
      </c>
      <c r="P1075" s="33">
        <f t="shared" si="32"/>
        <v>451.76666666666279</v>
      </c>
      <c r="Q1075" s="3" t="str">
        <f t="shared" si="33"/>
        <v>01/23/2022 06:14 PM</v>
      </c>
      <c r="R1075" s="573" t="str">
        <f>IF(AND(AllC3_Data[[#This Row],[Workflow]]="Vendor Trailer",AllC3_Data[[#This Row],[OB Load Type]]="",AllC3_Data[[#This Row],[IB Load Type]]="",AllC3_Data[[#This Row],[Reusable Load Type]]=""),"Empty", HLOOKUP("*",AllC3_Data[[#This Row],[OB Load Type]:[Workflow]],1,FALSE))</f>
        <v>PMIX</v>
      </c>
      <c r="S10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6" spans="1:21" x14ac:dyDescent="0.25">
      <c r="A1076" s="567" t="s">
        <v>11242</v>
      </c>
      <c r="B1076" s="568"/>
      <c r="C1076" s="568"/>
      <c r="D1076" s="569"/>
      <c r="E1076" s="569" t="s">
        <v>8461</v>
      </c>
      <c r="F1076" s="569">
        <v>3</v>
      </c>
      <c r="G1076" s="568" t="s">
        <v>11243</v>
      </c>
      <c r="H1076" s="568"/>
      <c r="I1076" s="570" t="s">
        <v>11244</v>
      </c>
      <c r="J1076" s="568" t="s">
        <v>8202</v>
      </c>
      <c r="K1076" s="571" t="s">
        <v>8401</v>
      </c>
      <c r="L1076" s="568" t="s">
        <v>11245</v>
      </c>
      <c r="M1076" s="572" t="s">
        <v>11246</v>
      </c>
      <c r="N1076" s="570" t="s">
        <v>11135</v>
      </c>
      <c r="O1076" s="303" t="str">
        <f>IF(AllC3_Data[[#This Row],[Door/Yard Number]]=3,"Yard","Door")</f>
        <v>Yard</v>
      </c>
      <c r="P1076" s="33">
        <f t="shared" si="32"/>
        <v>446.11666666675592</v>
      </c>
      <c r="Q1076" s="3" t="str">
        <f t="shared" si="33"/>
        <v>01/23/2022 11:53 PM</v>
      </c>
      <c r="R1076" s="573" t="str">
        <f>IF(AND(AllC3_Data[[#This Row],[Workflow]]="Vendor Trailer",AllC3_Data[[#This Row],[OB Load Type]]="",AllC3_Data[[#This Row],[IB Load Type]]="",AllC3_Data[[#This Row],[Reusable Load Type]]=""),"Empty", HLOOKUP("*",AllC3_Data[[#This Row],[OB Load Type]:[Workflow]],1,FALSE))</f>
        <v>Empty</v>
      </c>
      <c r="S10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7" spans="1:21" x14ac:dyDescent="0.25">
      <c r="A1077" s="567" t="s">
        <v>11247</v>
      </c>
      <c r="B1077" s="568"/>
      <c r="C1077" s="568"/>
      <c r="D1077" s="569"/>
      <c r="E1077" s="569" t="s">
        <v>1657</v>
      </c>
      <c r="F1077" s="569">
        <v>3</v>
      </c>
      <c r="G1077" s="568" t="s">
        <v>1179</v>
      </c>
      <c r="H1077" s="568"/>
      <c r="I1077" s="570" t="s">
        <v>11248</v>
      </c>
      <c r="J1077" s="568" t="s">
        <v>8210</v>
      </c>
      <c r="K1077" s="571" t="s">
        <v>8401</v>
      </c>
      <c r="L1077" s="568" t="s">
        <v>11249</v>
      </c>
      <c r="M1077" s="572"/>
      <c r="N1077" s="570" t="s">
        <v>8445</v>
      </c>
      <c r="O1077" s="303" t="str">
        <f>IF(AllC3_Data[[#This Row],[Door/Yard Number]]=3,"Yard","Door")</f>
        <v>Yard</v>
      </c>
      <c r="P1077" s="33">
        <f t="shared" si="32"/>
        <v>436.80000000010477</v>
      </c>
      <c r="Q1077" s="3" t="str">
        <f t="shared" si="33"/>
        <v>01/24/2022 09:12 AM</v>
      </c>
      <c r="R1077" s="573" t="str">
        <f>IF(AND(AllC3_Data[[#This Row],[Workflow]]="Vendor Trailer",AllC3_Data[[#This Row],[OB Load Type]]="",AllC3_Data[[#This Row],[IB Load Type]]="",AllC3_Data[[#This Row],[Reusable Load Type]]=""),"Empty", HLOOKUP("*",AllC3_Data[[#This Row],[OB Load Type]:[Workflow]],1,FALSE))</f>
        <v>Empty</v>
      </c>
      <c r="S10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8" spans="1:21" x14ac:dyDescent="0.25">
      <c r="A1078" s="567" t="s">
        <v>11250</v>
      </c>
      <c r="B1078" s="568"/>
      <c r="C1078" s="568"/>
      <c r="D1078" s="569"/>
      <c r="E1078" s="569" t="s">
        <v>1657</v>
      </c>
      <c r="F1078" s="569">
        <v>3</v>
      </c>
      <c r="G1078" s="568" t="s">
        <v>1179</v>
      </c>
      <c r="H1078" s="568"/>
      <c r="I1078" s="570" t="s">
        <v>11251</v>
      </c>
      <c r="J1078" s="568" t="s">
        <v>8210</v>
      </c>
      <c r="K1078" s="571" t="s">
        <v>8401</v>
      </c>
      <c r="L1078" s="568" t="s">
        <v>11249</v>
      </c>
      <c r="M1078" s="572" t="s">
        <v>11252</v>
      </c>
      <c r="N1078" s="570" t="s">
        <v>8445</v>
      </c>
      <c r="O1078" s="303" t="str">
        <f>IF(AllC3_Data[[#This Row],[Door/Yard Number]]=3,"Yard","Door")</f>
        <v>Yard</v>
      </c>
      <c r="P1078" s="33">
        <f t="shared" si="32"/>
        <v>431.7666666667792</v>
      </c>
      <c r="Q1078" s="3" t="str">
        <f t="shared" si="33"/>
        <v>01/24/2022 02:14 PM</v>
      </c>
      <c r="R1078" s="573" t="str">
        <f>IF(AND(AllC3_Data[[#This Row],[Workflow]]="Vendor Trailer",AllC3_Data[[#This Row],[OB Load Type]]="",AllC3_Data[[#This Row],[IB Load Type]]="",AllC3_Data[[#This Row],[Reusable Load Type]]=""),"Empty", HLOOKUP("*",AllC3_Data[[#This Row],[OB Load Type]:[Workflow]],1,FALSE))</f>
        <v>Empty</v>
      </c>
      <c r="S10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79" spans="1:21" x14ac:dyDescent="0.25">
      <c r="A1079" s="567" t="s">
        <v>11253</v>
      </c>
      <c r="B1079" s="568"/>
      <c r="C1079" s="568"/>
      <c r="D1079" s="569" t="s">
        <v>228</v>
      </c>
      <c r="E1079" s="569" t="s">
        <v>8430</v>
      </c>
      <c r="F1079" s="569">
        <v>3</v>
      </c>
      <c r="G1079" s="568" t="s">
        <v>1179</v>
      </c>
      <c r="H1079" s="568"/>
      <c r="I1079" s="570" t="s">
        <v>11254</v>
      </c>
      <c r="J1079" s="568" t="s">
        <v>8205</v>
      </c>
      <c r="K1079" s="571" t="s">
        <v>8401</v>
      </c>
      <c r="L1079" s="568" t="s">
        <v>11166</v>
      </c>
      <c r="M1079" s="572" t="s">
        <v>11254</v>
      </c>
      <c r="N1079" s="570" t="s">
        <v>8409</v>
      </c>
      <c r="O1079" s="303" t="str">
        <f>IF(AllC3_Data[[#This Row],[Door/Yard Number]]=3,"Yard","Door")</f>
        <v>Yard</v>
      </c>
      <c r="P1079" s="33">
        <f t="shared" si="32"/>
        <v>430.83333333337214</v>
      </c>
      <c r="Q1079" s="3" t="str">
        <f t="shared" si="33"/>
        <v>01/24/2022 03:10 PM</v>
      </c>
      <c r="R1079" s="573" t="str">
        <f>IF(AND(AllC3_Data[[#This Row],[Workflow]]="Vendor Trailer",AllC3_Data[[#This Row],[OB Load Type]]="",AllC3_Data[[#This Row],[IB Load Type]]="",AllC3_Data[[#This Row],[Reusable Load Type]]=""),"Empty", HLOOKUP("*",AllC3_Data[[#This Row],[OB Load Type]:[Workflow]],1,FALSE))</f>
        <v>RCGB</v>
      </c>
      <c r="S10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0" spans="1:21" x14ac:dyDescent="0.25">
      <c r="A1080" s="567" t="s">
        <v>9044</v>
      </c>
      <c r="B1080" s="568"/>
      <c r="C1080" s="568"/>
      <c r="D1080" s="569"/>
      <c r="E1080" s="569" t="s">
        <v>9827</v>
      </c>
      <c r="F1080" s="569">
        <v>5</v>
      </c>
      <c r="G1080" s="568" t="s">
        <v>8405</v>
      </c>
      <c r="H1080" s="568"/>
      <c r="I1080" s="570" t="s">
        <v>11255</v>
      </c>
      <c r="J1080" s="568" t="s">
        <v>8202</v>
      </c>
      <c r="K1080" s="571" t="s">
        <v>8401</v>
      </c>
      <c r="L1080" s="568" t="s">
        <v>11256</v>
      </c>
      <c r="M1080" s="572" t="s">
        <v>11257</v>
      </c>
      <c r="N1080" s="570" t="s">
        <v>8409</v>
      </c>
      <c r="O1080" s="303" t="str">
        <f>IF(AllC3_Data[[#This Row],[Door/Yard Number]]=3,"Yard","Door")</f>
        <v>Door</v>
      </c>
      <c r="P1080" s="33">
        <f t="shared" si="32"/>
        <v>435.61666666675592</v>
      </c>
      <c r="Q1080" s="3" t="str">
        <f t="shared" si="33"/>
        <v>01/24/2022 10:23 AM</v>
      </c>
      <c r="R1080" s="573" t="str">
        <f>IF(AND(AllC3_Data[[#This Row],[Workflow]]="Vendor Trailer",AllC3_Data[[#This Row],[OB Load Type]]="",AllC3_Data[[#This Row],[IB Load Type]]="",AllC3_Data[[#This Row],[Reusable Load Type]]=""),"Empty", HLOOKUP("*",AllC3_Data[[#This Row],[OB Load Type]:[Workflow]],1,FALSE))</f>
        <v>Live Empty</v>
      </c>
      <c r="S10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1" spans="1:21" x14ac:dyDescent="0.25">
      <c r="A1081" s="567" t="s">
        <v>11258</v>
      </c>
      <c r="B1081" s="568"/>
      <c r="C1081" s="568"/>
      <c r="D1081" s="569"/>
      <c r="E1081" s="569" t="s">
        <v>9827</v>
      </c>
      <c r="F1081" s="569">
        <v>5</v>
      </c>
      <c r="G1081" s="568" t="s">
        <v>8405</v>
      </c>
      <c r="H1081" s="568"/>
      <c r="I1081" s="570" t="s">
        <v>11255</v>
      </c>
      <c r="J1081" s="568" t="s">
        <v>8202</v>
      </c>
      <c r="K1081" s="571" t="s">
        <v>8401</v>
      </c>
      <c r="L1081" s="568" t="s">
        <v>11259</v>
      </c>
      <c r="M1081" s="572" t="s">
        <v>11260</v>
      </c>
      <c r="N1081" s="570" t="s">
        <v>8409</v>
      </c>
      <c r="O1081" s="303" t="str">
        <f>IF(AllC3_Data[[#This Row],[Door/Yard Number]]=3,"Yard","Door")</f>
        <v>Door</v>
      </c>
      <c r="P1081" s="33">
        <f t="shared" si="32"/>
        <v>435.11666666669771</v>
      </c>
      <c r="Q1081" s="3" t="str">
        <f t="shared" si="33"/>
        <v>01/24/2022 10:53 AM</v>
      </c>
      <c r="R1081" s="573" t="str">
        <f>IF(AND(AllC3_Data[[#This Row],[Workflow]]="Vendor Trailer",AllC3_Data[[#This Row],[OB Load Type]]="",AllC3_Data[[#This Row],[IB Load Type]]="",AllC3_Data[[#This Row],[Reusable Load Type]]=""),"Empty", HLOOKUP("*",AllC3_Data[[#This Row],[OB Load Type]:[Workflow]],1,FALSE))</f>
        <v>Live Empty</v>
      </c>
      <c r="S10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2" spans="1:21" x14ac:dyDescent="0.25">
      <c r="A1082" s="567" t="s">
        <v>11261</v>
      </c>
      <c r="B1082" s="568"/>
      <c r="C1082" s="568"/>
      <c r="D1082" s="569"/>
      <c r="E1082" s="569" t="s">
        <v>8461</v>
      </c>
      <c r="F1082" s="569">
        <v>1</v>
      </c>
      <c r="G1082" s="568" t="s">
        <v>10027</v>
      </c>
      <c r="H1082" s="568"/>
      <c r="I1082" s="570" t="s">
        <v>11262</v>
      </c>
      <c r="J1082" s="568" t="s">
        <v>8202</v>
      </c>
      <c r="K1082" s="571" t="s">
        <v>8401</v>
      </c>
      <c r="L1082" s="568" t="s">
        <v>11263</v>
      </c>
      <c r="M1082" s="572"/>
      <c r="N1082" s="570" t="s">
        <v>8409</v>
      </c>
      <c r="O1082" s="303" t="str">
        <f>IF(AllC3_Data[[#This Row],[Door/Yard Number]]=3,"Yard","Door")</f>
        <v>Door</v>
      </c>
      <c r="P1082" s="33">
        <f t="shared" si="32"/>
        <v>413.41666666668607</v>
      </c>
      <c r="Q1082" s="3" t="str">
        <f t="shared" si="33"/>
        <v>01/25/2022 08:35 AM</v>
      </c>
      <c r="R1082" s="573" t="str">
        <f>IF(AND(AllC3_Data[[#This Row],[Workflow]]="Vendor Trailer",AllC3_Data[[#This Row],[OB Load Type]]="",AllC3_Data[[#This Row],[IB Load Type]]="",AllC3_Data[[#This Row],[Reusable Load Type]]=""),"Empty", HLOOKUP("*",AllC3_Data[[#This Row],[OB Load Type]:[Workflow]],1,FALSE))</f>
        <v>Empty</v>
      </c>
      <c r="S10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3" spans="1:21" x14ac:dyDescent="0.25">
      <c r="A1083" s="567" t="s">
        <v>10817</v>
      </c>
      <c r="B1083" s="568"/>
      <c r="C1083" s="568"/>
      <c r="D1083" s="569"/>
      <c r="E1083" s="569" t="s">
        <v>8461</v>
      </c>
      <c r="F1083" s="569">
        <v>5</v>
      </c>
      <c r="G1083" s="568" t="s">
        <v>11264</v>
      </c>
      <c r="H1083" s="568"/>
      <c r="I1083" s="570" t="s">
        <v>11265</v>
      </c>
      <c r="J1083" s="568" t="s">
        <v>8202</v>
      </c>
      <c r="K1083" s="571" t="s">
        <v>8401</v>
      </c>
      <c r="L1083" s="568" t="s">
        <v>11266</v>
      </c>
      <c r="M1083" s="572" t="s">
        <v>11267</v>
      </c>
      <c r="N1083" s="570" t="s">
        <v>8425</v>
      </c>
      <c r="O1083" s="303" t="str">
        <f>IF(AllC3_Data[[#This Row],[Door/Yard Number]]=3,"Yard","Door")</f>
        <v>Door</v>
      </c>
      <c r="P1083" s="33">
        <f t="shared" si="32"/>
        <v>399.91666666668607</v>
      </c>
      <c r="Q1083" s="3" t="str">
        <f t="shared" si="33"/>
        <v>01/25/2022 10:05 PM</v>
      </c>
      <c r="R1083" s="573" t="str">
        <f>IF(AND(AllC3_Data[[#This Row],[Workflow]]="Vendor Trailer",AllC3_Data[[#This Row],[OB Load Type]]="",AllC3_Data[[#This Row],[IB Load Type]]="",AllC3_Data[[#This Row],[Reusable Load Type]]=""),"Empty", HLOOKUP("*",AllC3_Data[[#This Row],[OB Load Type]:[Workflow]],1,FALSE))</f>
        <v>Empty</v>
      </c>
      <c r="S10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4" spans="1:21" x14ac:dyDescent="0.25">
      <c r="A1084" s="567" t="s">
        <v>11268</v>
      </c>
      <c r="B1084" s="568"/>
      <c r="C1084" s="568"/>
      <c r="D1084" s="569"/>
      <c r="E1084" s="569" t="s">
        <v>8461</v>
      </c>
      <c r="F1084" s="569">
        <v>3</v>
      </c>
      <c r="G1084" s="568" t="s">
        <v>11243</v>
      </c>
      <c r="H1084" s="568"/>
      <c r="I1084" s="570" t="s">
        <v>11269</v>
      </c>
      <c r="J1084" s="568" t="s">
        <v>8202</v>
      </c>
      <c r="K1084" s="571" t="s">
        <v>8401</v>
      </c>
      <c r="L1084" s="568" t="s">
        <v>11245</v>
      </c>
      <c r="M1084" s="572" t="s">
        <v>11270</v>
      </c>
      <c r="N1084" s="570" t="s">
        <v>11135</v>
      </c>
      <c r="O1084" s="303" t="str">
        <f>IF(AllC3_Data[[#This Row],[Door/Yard Number]]=3,"Yard","Door")</f>
        <v>Yard</v>
      </c>
      <c r="P1084" s="33">
        <f t="shared" si="32"/>
        <v>398.85000000003492</v>
      </c>
      <c r="Q1084" s="3" t="str">
        <f t="shared" si="33"/>
        <v>01/25/2022 11:09 PM</v>
      </c>
      <c r="R1084" s="573" t="str">
        <f>IF(AND(AllC3_Data[[#This Row],[Workflow]]="Vendor Trailer",AllC3_Data[[#This Row],[OB Load Type]]="",AllC3_Data[[#This Row],[IB Load Type]]="",AllC3_Data[[#This Row],[Reusable Load Type]]=""),"Empty", HLOOKUP("*",AllC3_Data[[#This Row],[OB Load Type]:[Workflow]],1,FALSE))</f>
        <v>Empty</v>
      </c>
      <c r="S10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5" spans="1:21" x14ac:dyDescent="0.25">
      <c r="A1085" s="567" t="s">
        <v>11271</v>
      </c>
      <c r="B1085" s="568"/>
      <c r="C1085" s="568"/>
      <c r="D1085" s="569"/>
      <c r="E1085" s="569" t="s">
        <v>8461</v>
      </c>
      <c r="F1085" s="569">
        <v>1</v>
      </c>
      <c r="G1085" s="568" t="s">
        <v>10027</v>
      </c>
      <c r="H1085" s="568"/>
      <c r="I1085" s="570" t="s">
        <v>11272</v>
      </c>
      <c r="J1085" s="568" t="s">
        <v>8202</v>
      </c>
      <c r="K1085" s="571" t="s">
        <v>8401</v>
      </c>
      <c r="L1085" s="568" t="s">
        <v>11273</v>
      </c>
      <c r="M1085" s="572"/>
      <c r="N1085" s="570" t="s">
        <v>8409</v>
      </c>
      <c r="O1085" s="303" t="str">
        <f>IF(AllC3_Data[[#This Row],[Door/Yard Number]]=3,"Yard","Door")</f>
        <v>Door</v>
      </c>
      <c r="P1085" s="33">
        <f t="shared" si="32"/>
        <v>389.78333333332557</v>
      </c>
      <c r="Q1085" s="3" t="str">
        <f t="shared" si="33"/>
        <v>01/26/2022 08:13 AM</v>
      </c>
      <c r="R1085" s="573" t="str">
        <f>IF(AND(AllC3_Data[[#This Row],[Workflow]]="Vendor Trailer",AllC3_Data[[#This Row],[OB Load Type]]="",AllC3_Data[[#This Row],[IB Load Type]]="",AllC3_Data[[#This Row],[Reusable Load Type]]=""),"Empty", HLOOKUP("*",AllC3_Data[[#This Row],[OB Load Type]:[Workflow]],1,FALSE))</f>
        <v>Empty</v>
      </c>
      <c r="S10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6" spans="1:21" x14ac:dyDescent="0.25">
      <c r="A1086" s="567" t="s">
        <v>11274</v>
      </c>
      <c r="B1086" s="568"/>
      <c r="C1086" s="568"/>
      <c r="D1086" s="569"/>
      <c r="E1086" s="569" t="s">
        <v>1657</v>
      </c>
      <c r="F1086" s="569">
        <v>3</v>
      </c>
      <c r="G1086" s="568" t="s">
        <v>1179</v>
      </c>
      <c r="H1086" s="568"/>
      <c r="I1086" s="570" t="s">
        <v>11275</v>
      </c>
      <c r="J1086" s="568" t="s">
        <v>8219</v>
      </c>
      <c r="K1086" s="571" t="s">
        <v>8401</v>
      </c>
      <c r="L1086" s="568" t="s">
        <v>11245</v>
      </c>
      <c r="M1086" s="572" t="s">
        <v>11276</v>
      </c>
      <c r="N1086" s="570" t="s">
        <v>11135</v>
      </c>
      <c r="O1086" s="303" t="str">
        <f>IF(AllC3_Data[[#This Row],[Door/Yard Number]]=3,"Yard","Door")</f>
        <v>Yard</v>
      </c>
      <c r="P1086" s="33">
        <f t="shared" si="32"/>
        <v>387.41666666680248</v>
      </c>
      <c r="Q1086" s="3" t="str">
        <f t="shared" si="33"/>
        <v>01/26/2022 10:35 AM</v>
      </c>
      <c r="R1086" s="573" t="str">
        <f>IF(AND(AllC3_Data[[#This Row],[Workflow]]="Vendor Trailer",AllC3_Data[[#This Row],[OB Load Type]]="",AllC3_Data[[#This Row],[IB Load Type]]="",AllC3_Data[[#This Row],[Reusable Load Type]]=""),"Empty", HLOOKUP("*",AllC3_Data[[#This Row],[OB Load Type]:[Workflow]],1,FALSE))</f>
        <v>Empty</v>
      </c>
      <c r="S10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7" spans="1:21" x14ac:dyDescent="0.25">
      <c r="A1087" s="567" t="s">
        <v>11277</v>
      </c>
      <c r="B1087" s="568"/>
      <c r="C1087" s="568"/>
      <c r="D1087" s="569"/>
      <c r="E1087" s="569" t="s">
        <v>1657</v>
      </c>
      <c r="F1087" s="569">
        <v>3</v>
      </c>
      <c r="G1087" s="568" t="s">
        <v>1179</v>
      </c>
      <c r="H1087" s="568"/>
      <c r="I1087" s="570" t="s">
        <v>9170</v>
      </c>
      <c r="J1087" s="568" t="s">
        <v>8210</v>
      </c>
      <c r="K1087" s="571" t="s">
        <v>8401</v>
      </c>
      <c r="L1087" s="568" t="s">
        <v>11249</v>
      </c>
      <c r="M1087" s="572" t="s">
        <v>11278</v>
      </c>
      <c r="N1087" s="570" t="s">
        <v>8445</v>
      </c>
      <c r="O1087" s="303" t="str">
        <f>IF(AllC3_Data[[#This Row],[Door/Yard Number]]=3,"Yard","Door")</f>
        <v>Yard</v>
      </c>
      <c r="P1087" s="33">
        <f t="shared" si="32"/>
        <v>386.6166666666395</v>
      </c>
      <c r="Q1087" s="3" t="str">
        <f t="shared" si="33"/>
        <v>01/26/2022 11:23 AM</v>
      </c>
      <c r="R1087" s="573" t="str">
        <f>IF(AND(AllC3_Data[[#This Row],[Workflow]]="Vendor Trailer",AllC3_Data[[#This Row],[OB Load Type]]="",AllC3_Data[[#This Row],[IB Load Type]]="",AllC3_Data[[#This Row],[Reusable Load Type]]=""),"Empty", HLOOKUP("*",AllC3_Data[[#This Row],[OB Load Type]:[Workflow]],1,FALSE))</f>
        <v>Empty</v>
      </c>
      <c r="S10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0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8" spans="1:21" x14ac:dyDescent="0.25">
      <c r="A1088" s="567" t="s">
        <v>11279</v>
      </c>
      <c r="B1088" s="568"/>
      <c r="C1088" s="568"/>
      <c r="D1088" s="569"/>
      <c r="E1088" s="569" t="s">
        <v>9827</v>
      </c>
      <c r="F1088" s="569">
        <v>5</v>
      </c>
      <c r="G1088" s="568" t="s">
        <v>11280</v>
      </c>
      <c r="H1088" s="568"/>
      <c r="I1088" s="570" t="s">
        <v>11281</v>
      </c>
      <c r="J1088" s="568" t="s">
        <v>8202</v>
      </c>
      <c r="K1088" s="571" t="s">
        <v>8401</v>
      </c>
      <c r="L1088" s="568" t="s">
        <v>11282</v>
      </c>
      <c r="M1088" s="572" t="s">
        <v>11283</v>
      </c>
      <c r="N1088" s="570" t="s">
        <v>8409</v>
      </c>
      <c r="O1088" s="303" t="str">
        <f>IF(AllC3_Data[[#This Row],[Door/Yard Number]]=3,"Yard","Door")</f>
        <v>Door</v>
      </c>
      <c r="P1088" s="33">
        <f t="shared" si="32"/>
        <v>385.93333333334886</v>
      </c>
      <c r="Q1088" s="3" t="str">
        <f t="shared" si="33"/>
        <v>01/26/2022 12:04 PM</v>
      </c>
      <c r="R1088" s="573" t="str">
        <f>IF(AND(AllC3_Data[[#This Row],[Workflow]]="Vendor Trailer",AllC3_Data[[#This Row],[OB Load Type]]="",AllC3_Data[[#This Row],[IB Load Type]]="",AllC3_Data[[#This Row],[Reusable Load Type]]=""),"Empty", HLOOKUP("*",AllC3_Data[[#This Row],[OB Load Type]:[Workflow]],1,FALSE))</f>
        <v>Live Empty</v>
      </c>
      <c r="S10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89" spans="1:21" x14ac:dyDescent="0.25">
      <c r="A1089" s="567" t="s">
        <v>11284</v>
      </c>
      <c r="B1089" s="568"/>
      <c r="C1089" s="568"/>
      <c r="D1089" s="569"/>
      <c r="E1089" s="569" t="s">
        <v>1657</v>
      </c>
      <c r="F1089" s="569">
        <v>3</v>
      </c>
      <c r="G1089" s="568" t="s">
        <v>1179</v>
      </c>
      <c r="H1089" s="568"/>
      <c r="I1089" s="570" t="s">
        <v>11285</v>
      </c>
      <c r="J1089" s="568" t="s">
        <v>8205</v>
      </c>
      <c r="K1089" s="571" t="s">
        <v>8401</v>
      </c>
      <c r="L1089" s="568" t="s">
        <v>11245</v>
      </c>
      <c r="M1089" s="572" t="s">
        <v>11286</v>
      </c>
      <c r="N1089" s="570" t="s">
        <v>11135</v>
      </c>
      <c r="O1089" s="303" t="str">
        <f>IF(AllC3_Data[[#This Row],[Door/Yard Number]]=3,"Yard","Door")</f>
        <v>Yard</v>
      </c>
      <c r="P1089" s="33">
        <f t="shared" si="32"/>
        <v>387.79999999998836</v>
      </c>
      <c r="Q1089" s="3" t="str">
        <f t="shared" si="33"/>
        <v>01/26/2022 10:12 AM</v>
      </c>
      <c r="R1089" s="573" t="str">
        <f>IF(AND(AllC3_Data[[#This Row],[Workflow]]="Vendor Trailer",AllC3_Data[[#This Row],[OB Load Type]]="",AllC3_Data[[#This Row],[IB Load Type]]="",AllC3_Data[[#This Row],[Reusable Load Type]]=""),"Empty", HLOOKUP("*",AllC3_Data[[#This Row],[OB Load Type]:[Workflow]],1,FALSE))</f>
        <v>Empty</v>
      </c>
      <c r="S10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0" spans="1:21" x14ac:dyDescent="0.25">
      <c r="A1090" s="567" t="s">
        <v>11287</v>
      </c>
      <c r="B1090" s="568"/>
      <c r="C1090" s="568"/>
      <c r="D1090" s="569"/>
      <c r="E1090" s="569" t="s">
        <v>1657</v>
      </c>
      <c r="F1090" s="569">
        <v>3</v>
      </c>
      <c r="G1090" s="568" t="s">
        <v>1179</v>
      </c>
      <c r="H1090" s="568"/>
      <c r="I1090" s="570" t="s">
        <v>11288</v>
      </c>
      <c r="J1090" s="568" t="s">
        <v>8206</v>
      </c>
      <c r="K1090" s="571" t="s">
        <v>8401</v>
      </c>
      <c r="L1090" s="568" t="s">
        <v>11245</v>
      </c>
      <c r="M1090" s="572" t="s">
        <v>11288</v>
      </c>
      <c r="N1090" s="570" t="s">
        <v>11135</v>
      </c>
      <c r="O1090" s="303" t="str">
        <f>IF(AllC3_Data[[#This Row],[Door/Yard Number]]=3,"Yard","Door")</f>
        <v>Yard</v>
      </c>
      <c r="P1090" s="33">
        <f t="shared" si="32"/>
        <v>381.3833333333605</v>
      </c>
      <c r="Q1090" s="3" t="str">
        <f t="shared" si="33"/>
        <v>01/26/2022 04:37 PM</v>
      </c>
      <c r="R1090" s="573" t="str">
        <f>IF(AND(AllC3_Data[[#This Row],[Workflow]]="Vendor Trailer",AllC3_Data[[#This Row],[OB Load Type]]="",AllC3_Data[[#This Row],[IB Load Type]]="",AllC3_Data[[#This Row],[Reusable Load Type]]=""),"Empty", HLOOKUP("*",AllC3_Data[[#This Row],[OB Load Type]:[Workflow]],1,FALSE))</f>
        <v>Empty</v>
      </c>
      <c r="S10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1" spans="1:21" x14ac:dyDescent="0.25">
      <c r="A1091" s="567" t="s">
        <v>11289</v>
      </c>
      <c r="B1091" s="568"/>
      <c r="C1091" s="568"/>
      <c r="D1091" s="569" t="s">
        <v>182</v>
      </c>
      <c r="E1091" s="569" t="s">
        <v>8430</v>
      </c>
      <c r="F1091" s="569">
        <v>3</v>
      </c>
      <c r="G1091" s="568" t="s">
        <v>1568</v>
      </c>
      <c r="H1091" s="568"/>
      <c r="I1091" s="570" t="s">
        <v>11290</v>
      </c>
      <c r="J1091" s="568" t="s">
        <v>8209</v>
      </c>
      <c r="K1091" s="571" t="s">
        <v>8401</v>
      </c>
      <c r="L1091" s="568" t="s">
        <v>540</v>
      </c>
      <c r="M1091" s="572" t="s">
        <v>11291</v>
      </c>
      <c r="N1091" s="570" t="s">
        <v>8445</v>
      </c>
      <c r="O1091" s="303" t="str">
        <f>IF(AllC3_Data[[#This Row],[Door/Yard Number]]=3,"Yard","Door")</f>
        <v>Yard</v>
      </c>
      <c r="P1091" s="33">
        <f t="shared" si="32"/>
        <v>366.81666666670935</v>
      </c>
      <c r="Q1091" s="3" t="str">
        <f t="shared" si="33"/>
        <v>01/27/2022 07:11 AM</v>
      </c>
      <c r="R1091" s="573" t="str">
        <f>IF(AND(AllC3_Data[[#This Row],[Workflow]]="Vendor Trailer",AllC3_Data[[#This Row],[OB Load Type]]="",AllC3_Data[[#This Row],[IB Load Type]]="",AllC3_Data[[#This Row],[Reusable Load Type]]=""),"Empty", HLOOKUP("*",AllC3_Data[[#This Row],[OB Load Type]:[Workflow]],1,FALSE))</f>
        <v>PMIX</v>
      </c>
      <c r="S10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2" spans="1:21" x14ac:dyDescent="0.25">
      <c r="A1092" s="567" t="s">
        <v>11292</v>
      </c>
      <c r="B1092" s="568"/>
      <c r="C1092" s="568"/>
      <c r="D1092" s="569"/>
      <c r="E1092" s="569" t="s">
        <v>897</v>
      </c>
      <c r="F1092" s="569">
        <v>1</v>
      </c>
      <c r="G1092" s="568" t="s">
        <v>11293</v>
      </c>
      <c r="H1092" s="568" t="s">
        <v>11294</v>
      </c>
      <c r="I1092" s="570" t="s">
        <v>11295</v>
      </c>
      <c r="J1092" s="568" t="s">
        <v>8202</v>
      </c>
      <c r="K1092" s="571" t="s">
        <v>8401</v>
      </c>
      <c r="L1092" s="568" t="s">
        <v>11296</v>
      </c>
      <c r="M1092" s="572" t="s">
        <v>8741</v>
      </c>
      <c r="N1092" s="570" t="s">
        <v>8445</v>
      </c>
      <c r="O1092" s="303" t="str">
        <f>IF(AllC3_Data[[#This Row],[Door/Yard Number]]=3,"Yard","Door")</f>
        <v>Door</v>
      </c>
      <c r="P1092" s="33">
        <f t="shared" si="32"/>
        <v>0.63333333347691223</v>
      </c>
      <c r="Q1092" s="3" t="str">
        <f t="shared" si="33"/>
        <v>02/11/2022 01:22 PM</v>
      </c>
      <c r="R1092" s="573" t="str">
        <f>IF(AND(AllC3_Data[[#This Row],[Workflow]]="Vendor Trailer",AllC3_Data[[#This Row],[OB Load Type]]="",AllC3_Data[[#This Row],[IB Load Type]]="",AllC3_Data[[#This Row],[Reusable Load Type]]=""),"Empty", HLOOKUP("*",AllC3_Data[[#This Row],[OB Load Type]:[Workflow]],1,FALSE))</f>
        <v>Inbound</v>
      </c>
      <c r="S10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3" spans="1:21" x14ac:dyDescent="0.25">
      <c r="A1093" s="567" t="s">
        <v>11297</v>
      </c>
      <c r="B1093" s="568"/>
      <c r="C1093" s="568" t="s">
        <v>8404</v>
      </c>
      <c r="D1093" s="569"/>
      <c r="E1093" s="569" t="s">
        <v>897</v>
      </c>
      <c r="F1093" s="569">
        <v>1</v>
      </c>
      <c r="G1093" s="568" t="s">
        <v>8405</v>
      </c>
      <c r="H1093" s="568" t="s">
        <v>11298</v>
      </c>
      <c r="I1093" s="570" t="s">
        <v>11299</v>
      </c>
      <c r="J1093" s="568" t="s">
        <v>8202</v>
      </c>
      <c r="K1093" s="571" t="s">
        <v>8401</v>
      </c>
      <c r="L1093" s="568" t="s">
        <v>11300</v>
      </c>
      <c r="M1093" s="572" t="s">
        <v>11301</v>
      </c>
      <c r="N1093" s="570" t="s">
        <v>8409</v>
      </c>
      <c r="O1093" s="303" t="str">
        <f>IF(AllC3_Data[[#This Row],[Door/Yard Number]]=3,"Yard","Door")</f>
        <v>Door</v>
      </c>
      <c r="P1093" s="33">
        <f t="shared" si="32"/>
        <v>3.2333333333954215</v>
      </c>
      <c r="Q1093" s="3" t="str">
        <f t="shared" si="33"/>
        <v>02/11/2022 10:46 AM</v>
      </c>
      <c r="R1093" s="573" t="str">
        <f>IF(AND(AllC3_Data[[#This Row],[Workflow]]="Vendor Trailer",AllC3_Data[[#This Row],[OB Load Type]]="",AllC3_Data[[#This Row],[IB Load Type]]="",AllC3_Data[[#This Row],[Reusable Load Type]]=""),"Empty", HLOOKUP("*",AllC3_Data[[#This Row],[OB Load Type]:[Workflow]],1,FALSE))</f>
        <v>A Live Delivery</v>
      </c>
      <c r="S10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0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4" spans="1:21" x14ac:dyDescent="0.25">
      <c r="A1094" s="567" t="s">
        <v>11302</v>
      </c>
      <c r="B1094" s="568"/>
      <c r="C1094" s="568"/>
      <c r="D1094" s="569"/>
      <c r="E1094" s="569" t="s">
        <v>1657</v>
      </c>
      <c r="F1094" s="569">
        <v>3</v>
      </c>
      <c r="G1094" s="568" t="s">
        <v>1179</v>
      </c>
      <c r="H1094" s="568"/>
      <c r="I1094" s="570" t="s">
        <v>11303</v>
      </c>
      <c r="J1094" s="568" t="s">
        <v>8210</v>
      </c>
      <c r="K1094" s="571" t="s">
        <v>8401</v>
      </c>
      <c r="L1094" s="568" t="s">
        <v>11179</v>
      </c>
      <c r="M1094" s="572" t="s">
        <v>11304</v>
      </c>
      <c r="N1094" s="570" t="s">
        <v>11135</v>
      </c>
      <c r="O1094" s="303" t="str">
        <f>IF(AllC3_Data[[#This Row],[Door/Yard Number]]=3,"Yard","Door")</f>
        <v>Yard</v>
      </c>
      <c r="P1094" s="33">
        <f t="shared" si="32"/>
        <v>360.56666666676756</v>
      </c>
      <c r="Q1094" s="3" t="str">
        <f t="shared" si="33"/>
        <v>01/27/2022 01:26 PM</v>
      </c>
      <c r="R1094" s="573" t="str">
        <f>IF(AND(AllC3_Data[[#This Row],[Workflow]]="Vendor Trailer",AllC3_Data[[#This Row],[OB Load Type]]="",AllC3_Data[[#This Row],[IB Load Type]]="",AllC3_Data[[#This Row],[Reusable Load Type]]=""),"Empty", HLOOKUP("*",AllC3_Data[[#This Row],[OB Load Type]:[Workflow]],1,FALSE))</f>
        <v>Empty</v>
      </c>
      <c r="S10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5" spans="1:21" x14ac:dyDescent="0.25">
      <c r="A1095" s="567" t="s">
        <v>11305</v>
      </c>
      <c r="B1095" s="568"/>
      <c r="C1095" s="568"/>
      <c r="D1095" s="569" t="s">
        <v>496</v>
      </c>
      <c r="E1095" s="569" t="s">
        <v>1660</v>
      </c>
      <c r="F1095" s="569">
        <v>1</v>
      </c>
      <c r="G1095" s="568" t="s">
        <v>1179</v>
      </c>
      <c r="H1095" s="568"/>
      <c r="I1095" s="570" t="s">
        <v>11306</v>
      </c>
      <c r="J1095" s="568" t="s">
        <v>8208</v>
      </c>
      <c r="K1095" s="571" t="s">
        <v>8589</v>
      </c>
      <c r="L1095" s="568" t="s">
        <v>11307</v>
      </c>
      <c r="M1095" s="572" t="s">
        <v>11306</v>
      </c>
      <c r="N1095" s="570" t="s">
        <v>8409</v>
      </c>
      <c r="O1095" s="303" t="str">
        <f>IF(AllC3_Data[[#This Row],[Door/Yard Number]]=3,"Yard","Door")</f>
        <v>Door</v>
      </c>
      <c r="P1095" s="33">
        <f t="shared" si="32"/>
        <v>360.53333333332557</v>
      </c>
      <c r="Q1095" s="3" t="str">
        <f t="shared" si="33"/>
        <v>01/27/2022 01:28 PM</v>
      </c>
      <c r="R1095" s="573" t="str">
        <f>IF(AND(AllC3_Data[[#This Row],[Workflow]]="Vendor Trailer",AllC3_Data[[#This Row],[OB Load Type]]="",AllC3_Data[[#This Row],[IB Load Type]]="",AllC3_Data[[#This Row],[Reusable Load Type]]=""),"Empty", HLOOKUP("*",AllC3_Data[[#This Row],[OB Load Type]:[Workflow]],1,FALSE))</f>
        <v>RSAL</v>
      </c>
      <c r="S10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0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6" spans="1:21" x14ac:dyDescent="0.25">
      <c r="A1096" s="567" t="s">
        <v>11308</v>
      </c>
      <c r="B1096" s="568"/>
      <c r="C1096" s="568"/>
      <c r="D1096" s="569"/>
      <c r="E1096" s="569" t="s">
        <v>1657</v>
      </c>
      <c r="F1096" s="569">
        <v>3</v>
      </c>
      <c r="G1096" s="568" t="s">
        <v>1179</v>
      </c>
      <c r="H1096" s="568"/>
      <c r="I1096" s="570" t="s">
        <v>11309</v>
      </c>
      <c r="J1096" s="568" t="s">
        <v>8210</v>
      </c>
      <c r="K1096" s="571" t="s">
        <v>8401</v>
      </c>
      <c r="L1096" s="568" t="s">
        <v>11179</v>
      </c>
      <c r="M1096" s="572" t="s">
        <v>11310</v>
      </c>
      <c r="N1096" s="570" t="s">
        <v>11135</v>
      </c>
      <c r="O1096" s="303" t="str">
        <f>IF(AllC3_Data[[#This Row],[Door/Yard Number]]=3,"Yard","Door")</f>
        <v>Yard</v>
      </c>
      <c r="P1096" s="33">
        <f t="shared" si="32"/>
        <v>360.21666666667443</v>
      </c>
      <c r="Q1096" s="3" t="str">
        <f t="shared" si="33"/>
        <v>01/27/2022 01:47 PM</v>
      </c>
      <c r="R1096" s="573" t="str">
        <f>IF(AND(AllC3_Data[[#This Row],[Workflow]]="Vendor Trailer",AllC3_Data[[#This Row],[OB Load Type]]="",AllC3_Data[[#This Row],[IB Load Type]]="",AllC3_Data[[#This Row],[Reusable Load Type]]=""),"Empty", HLOOKUP("*",AllC3_Data[[#This Row],[OB Load Type]:[Workflow]],1,FALSE))</f>
        <v>Empty</v>
      </c>
      <c r="S10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7" spans="1:21" x14ac:dyDescent="0.25">
      <c r="A1097" s="567" t="s">
        <v>11311</v>
      </c>
      <c r="B1097" s="568"/>
      <c r="C1097" s="568"/>
      <c r="D1097" s="569"/>
      <c r="E1097" s="569" t="s">
        <v>1657</v>
      </c>
      <c r="F1097" s="569">
        <v>3</v>
      </c>
      <c r="G1097" s="568" t="s">
        <v>1179</v>
      </c>
      <c r="H1097" s="568"/>
      <c r="I1097" s="570" t="s">
        <v>11312</v>
      </c>
      <c r="J1097" s="568" t="s">
        <v>8210</v>
      </c>
      <c r="K1097" s="571" t="s">
        <v>8401</v>
      </c>
      <c r="L1097" s="568" t="s">
        <v>11245</v>
      </c>
      <c r="M1097" s="572" t="s">
        <v>11313</v>
      </c>
      <c r="N1097" s="570" t="s">
        <v>11135</v>
      </c>
      <c r="O1097" s="303" t="str">
        <f>IF(AllC3_Data[[#This Row],[Door/Yard Number]]=3,"Yard","Door")</f>
        <v>Yard</v>
      </c>
      <c r="P1097" s="33">
        <f t="shared" ref="P1097:P1160" si="34">($A$1-Q1097)*24</f>
        <v>357.33333333337214</v>
      </c>
      <c r="Q1097" s="3" t="str">
        <f t="shared" ref="Q1097:Q1160" si="35">IF(I1097&gt;M1097,I1097,IF(I1097&lt;M1097,M1097,IF(I1097=M1097,I1097)))</f>
        <v>01/27/2022 04:40 PM</v>
      </c>
      <c r="R1097" s="573" t="str">
        <f>IF(AND(AllC3_Data[[#This Row],[Workflow]]="Vendor Trailer",AllC3_Data[[#This Row],[OB Load Type]]="",AllC3_Data[[#This Row],[IB Load Type]]="",AllC3_Data[[#This Row],[Reusable Load Type]]=""),"Empty", HLOOKUP("*",AllC3_Data[[#This Row],[OB Load Type]:[Workflow]],1,FALSE))</f>
        <v>Empty</v>
      </c>
      <c r="S10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8" spans="1:21" x14ac:dyDescent="0.25">
      <c r="A1098" s="567" t="s">
        <v>11314</v>
      </c>
      <c r="B1098" s="568"/>
      <c r="C1098" s="568"/>
      <c r="D1098" s="569"/>
      <c r="E1098" s="569" t="s">
        <v>1657</v>
      </c>
      <c r="F1098" s="569">
        <v>3</v>
      </c>
      <c r="G1098" s="568" t="s">
        <v>1179</v>
      </c>
      <c r="H1098" s="568"/>
      <c r="I1098" s="570" t="s">
        <v>11315</v>
      </c>
      <c r="J1098" s="568" t="s">
        <v>8210</v>
      </c>
      <c r="K1098" s="571" t="s">
        <v>8401</v>
      </c>
      <c r="L1098" s="568" t="s">
        <v>11245</v>
      </c>
      <c r="M1098" s="572" t="s">
        <v>11315</v>
      </c>
      <c r="N1098" s="570" t="s">
        <v>11135</v>
      </c>
      <c r="O1098" s="303" t="str">
        <f>IF(AllC3_Data[[#This Row],[Door/Yard Number]]=3,"Yard","Door")</f>
        <v>Yard</v>
      </c>
      <c r="P1098" s="33">
        <f t="shared" si="34"/>
        <v>355.46666666673264</v>
      </c>
      <c r="Q1098" s="3" t="str">
        <f t="shared" si="35"/>
        <v>01/27/2022 06:32 PM</v>
      </c>
      <c r="R1098" s="573" t="str">
        <f>IF(AND(AllC3_Data[[#This Row],[Workflow]]="Vendor Trailer",AllC3_Data[[#This Row],[OB Load Type]]="",AllC3_Data[[#This Row],[IB Load Type]]="",AllC3_Data[[#This Row],[Reusable Load Type]]=""),"Empty", HLOOKUP("*",AllC3_Data[[#This Row],[OB Load Type]:[Workflow]],1,FALSE))</f>
        <v>Empty</v>
      </c>
      <c r="S10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0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0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099" spans="1:21" x14ac:dyDescent="0.25">
      <c r="A1099" s="567" t="s">
        <v>11316</v>
      </c>
      <c r="B1099" s="568"/>
      <c r="C1099" s="568"/>
      <c r="D1099" s="569"/>
      <c r="E1099" s="569" t="s">
        <v>8461</v>
      </c>
      <c r="F1099" s="569">
        <v>3</v>
      </c>
      <c r="G1099" s="568" t="s">
        <v>11317</v>
      </c>
      <c r="H1099" s="568"/>
      <c r="I1099" s="570" t="s">
        <v>11318</v>
      </c>
      <c r="J1099" s="568" t="s">
        <v>8202</v>
      </c>
      <c r="K1099" s="571" t="s">
        <v>8401</v>
      </c>
      <c r="L1099" s="568" t="s">
        <v>11245</v>
      </c>
      <c r="M1099" s="572" t="s">
        <v>11319</v>
      </c>
      <c r="N1099" s="570" t="s">
        <v>11135</v>
      </c>
      <c r="O1099" s="303" t="str">
        <f>IF(AllC3_Data[[#This Row],[Door/Yard Number]]=3,"Yard","Door")</f>
        <v>Yard</v>
      </c>
      <c r="P1099" s="33">
        <f t="shared" si="34"/>
        <v>346.78333333338378</v>
      </c>
      <c r="Q1099" s="3" t="str">
        <f t="shared" si="35"/>
        <v>01/28/2022 03:13 AM</v>
      </c>
      <c r="R1099" s="573" t="str">
        <f>IF(AND(AllC3_Data[[#This Row],[Workflow]]="Vendor Trailer",AllC3_Data[[#This Row],[OB Load Type]]="",AllC3_Data[[#This Row],[IB Load Type]]="",AllC3_Data[[#This Row],[Reusable Load Type]]=""),"Empty", HLOOKUP("*",AllC3_Data[[#This Row],[OB Load Type]:[Workflow]],1,FALSE))</f>
        <v>Empty</v>
      </c>
      <c r="S10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0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0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0" spans="1:21" x14ac:dyDescent="0.25">
      <c r="A1100" s="567" t="s">
        <v>11320</v>
      </c>
      <c r="B1100" s="568"/>
      <c r="C1100" s="568"/>
      <c r="D1100" s="569" t="s">
        <v>289</v>
      </c>
      <c r="E1100" s="569" t="s">
        <v>882</v>
      </c>
      <c r="F1100" s="569">
        <v>1</v>
      </c>
      <c r="G1100" s="568" t="s">
        <v>1568</v>
      </c>
      <c r="H1100" s="568"/>
      <c r="I1100" s="570" t="s">
        <v>11321</v>
      </c>
      <c r="J1100" s="568" t="s">
        <v>8212</v>
      </c>
      <c r="K1100" s="571" t="s">
        <v>8401</v>
      </c>
      <c r="L1100" s="568" t="s">
        <v>11322</v>
      </c>
      <c r="M1100" s="572" t="s">
        <v>11323</v>
      </c>
      <c r="N1100" s="570" t="s">
        <v>8409</v>
      </c>
      <c r="O1100" s="303" t="str">
        <f>IF(AllC3_Data[[#This Row],[Door/Yard Number]]=3,"Yard","Door")</f>
        <v>Door</v>
      </c>
      <c r="P1100" s="33">
        <f t="shared" si="34"/>
        <v>349.8666666666395</v>
      </c>
      <c r="Q1100" s="3" t="str">
        <f t="shared" si="35"/>
        <v>01/28/2022 12:08 AM</v>
      </c>
      <c r="R1100" s="573" t="str">
        <f>IF(AND(AllC3_Data[[#This Row],[Workflow]]="Vendor Trailer",AllC3_Data[[#This Row],[OB Load Type]]="",AllC3_Data[[#This Row],[IB Load Type]]="",AllC3_Data[[#This Row],[Reusable Load Type]]=""),"Empty", HLOOKUP("*",AllC3_Data[[#This Row],[OB Load Type]:[Workflow]],1,FALSE))</f>
        <v>T507</v>
      </c>
      <c r="S11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11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1" spans="1:21" x14ac:dyDescent="0.25">
      <c r="A1101" s="567" t="s">
        <v>11324</v>
      </c>
      <c r="B1101" s="568"/>
      <c r="C1101" s="568"/>
      <c r="D1101" s="569" t="s">
        <v>289</v>
      </c>
      <c r="E1101" s="569" t="s">
        <v>882</v>
      </c>
      <c r="F1101" s="569">
        <v>1</v>
      </c>
      <c r="G1101" s="568" t="s">
        <v>1568</v>
      </c>
      <c r="H1101" s="568"/>
      <c r="I1101" s="570" t="s">
        <v>11321</v>
      </c>
      <c r="J1101" s="568" t="s">
        <v>8212</v>
      </c>
      <c r="K1101" s="571" t="s">
        <v>8401</v>
      </c>
      <c r="L1101" s="568" t="s">
        <v>10129</v>
      </c>
      <c r="M1101" s="572"/>
      <c r="N1101" s="570" t="s">
        <v>8409</v>
      </c>
      <c r="O1101" s="303" t="str">
        <f>IF(AllC3_Data[[#This Row],[Door/Yard Number]]=3,"Yard","Door")</f>
        <v>Door</v>
      </c>
      <c r="P1101" s="33">
        <f t="shared" si="34"/>
        <v>344.95000000001164</v>
      </c>
      <c r="Q1101" s="3" t="str">
        <f t="shared" si="35"/>
        <v>01/28/2022 05:03 AM</v>
      </c>
      <c r="R1101" s="573" t="str">
        <f>IF(AND(AllC3_Data[[#This Row],[Workflow]]="Vendor Trailer",AllC3_Data[[#This Row],[OB Load Type]]="",AllC3_Data[[#This Row],[IB Load Type]]="",AllC3_Data[[#This Row],[Reusable Load Type]]=""),"Empty", HLOOKUP("*",AllC3_Data[[#This Row],[OB Load Type]:[Workflow]],1,FALSE))</f>
        <v>T507</v>
      </c>
      <c r="S11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11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2" spans="1:21" x14ac:dyDescent="0.25">
      <c r="A1102" s="567" t="s">
        <v>11325</v>
      </c>
      <c r="B1102" s="568"/>
      <c r="C1102" s="568"/>
      <c r="D1102" s="569"/>
      <c r="E1102" s="569" t="s">
        <v>1657</v>
      </c>
      <c r="F1102" s="569">
        <v>3</v>
      </c>
      <c r="G1102" s="568" t="s">
        <v>1179</v>
      </c>
      <c r="H1102" s="568"/>
      <c r="I1102" s="570" t="s">
        <v>11326</v>
      </c>
      <c r="J1102" s="568" t="s">
        <v>8210</v>
      </c>
      <c r="K1102" s="571" t="s">
        <v>8401</v>
      </c>
      <c r="L1102" s="568" t="s">
        <v>11245</v>
      </c>
      <c r="M1102" s="572" t="s">
        <v>11327</v>
      </c>
      <c r="N1102" s="570" t="s">
        <v>11135</v>
      </c>
      <c r="O1102" s="303" t="str">
        <f>IF(AllC3_Data[[#This Row],[Door/Yard Number]]=3,"Yard","Door")</f>
        <v>Yard</v>
      </c>
      <c r="P1102" s="33">
        <f t="shared" si="34"/>
        <v>344.31666666670935</v>
      </c>
      <c r="Q1102" s="3" t="str">
        <f t="shared" si="35"/>
        <v>01/28/2022 05:41 AM</v>
      </c>
      <c r="R1102" s="573" t="str">
        <f>IF(AND(AllC3_Data[[#This Row],[Workflow]]="Vendor Trailer",AllC3_Data[[#This Row],[OB Load Type]]="",AllC3_Data[[#This Row],[IB Load Type]]="",AllC3_Data[[#This Row],[Reusable Load Type]]=""),"Empty", HLOOKUP("*",AllC3_Data[[#This Row],[OB Load Type]:[Workflow]],1,FALSE))</f>
        <v>Empty</v>
      </c>
      <c r="S11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3" spans="1:21" x14ac:dyDescent="0.25">
      <c r="A1103" s="567" t="s">
        <v>11328</v>
      </c>
      <c r="B1103" s="568"/>
      <c r="C1103" s="568"/>
      <c r="D1103" s="569"/>
      <c r="E1103" s="569" t="s">
        <v>1657</v>
      </c>
      <c r="F1103" s="569">
        <v>3</v>
      </c>
      <c r="G1103" s="568" t="s">
        <v>1179</v>
      </c>
      <c r="H1103" s="568"/>
      <c r="I1103" s="570" t="s">
        <v>11329</v>
      </c>
      <c r="J1103" s="568" t="s">
        <v>8206</v>
      </c>
      <c r="K1103" s="571" t="s">
        <v>8401</v>
      </c>
      <c r="L1103" s="568" t="s">
        <v>11245</v>
      </c>
      <c r="M1103" s="572" t="s">
        <v>11330</v>
      </c>
      <c r="N1103" s="570" t="s">
        <v>11135</v>
      </c>
      <c r="O1103" s="303" t="str">
        <f>IF(AllC3_Data[[#This Row],[Door/Yard Number]]=3,"Yard","Door")</f>
        <v>Yard</v>
      </c>
      <c r="P1103" s="33">
        <f t="shared" si="34"/>
        <v>343.15000000008149</v>
      </c>
      <c r="Q1103" s="3" t="str">
        <f t="shared" si="35"/>
        <v>01/28/2022 06:51 AM</v>
      </c>
      <c r="R1103" s="573" t="str">
        <f>IF(AND(AllC3_Data[[#This Row],[Workflow]]="Vendor Trailer",AllC3_Data[[#This Row],[OB Load Type]]="",AllC3_Data[[#This Row],[IB Load Type]]="",AllC3_Data[[#This Row],[Reusable Load Type]]=""),"Empty", HLOOKUP("*",AllC3_Data[[#This Row],[OB Load Type]:[Workflow]],1,FALSE))</f>
        <v>Empty</v>
      </c>
      <c r="S11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4" spans="1:21" x14ac:dyDescent="0.25">
      <c r="A1104" s="567" t="s">
        <v>11331</v>
      </c>
      <c r="B1104" s="568"/>
      <c r="C1104" s="568"/>
      <c r="D1104" s="569"/>
      <c r="E1104" s="569" t="s">
        <v>9827</v>
      </c>
      <c r="F1104" s="569">
        <v>5</v>
      </c>
      <c r="G1104" s="568" t="s">
        <v>9899</v>
      </c>
      <c r="H1104" s="568"/>
      <c r="I1104" s="570" t="s">
        <v>11332</v>
      </c>
      <c r="J1104" s="568" t="s">
        <v>8202</v>
      </c>
      <c r="K1104" s="571" t="s">
        <v>8401</v>
      </c>
      <c r="L1104" s="568" t="s">
        <v>11333</v>
      </c>
      <c r="M1104" s="572" t="s">
        <v>11334</v>
      </c>
      <c r="N1104" s="570" t="s">
        <v>8409</v>
      </c>
      <c r="O1104" s="303" t="str">
        <f>IF(AllC3_Data[[#This Row],[Door/Yard Number]]=3,"Yard","Door")</f>
        <v>Door</v>
      </c>
      <c r="P1104" s="33">
        <f t="shared" si="34"/>
        <v>341.43333333340706</v>
      </c>
      <c r="Q1104" s="3" t="str">
        <f t="shared" si="35"/>
        <v>01/28/2022 08:34 AM</v>
      </c>
      <c r="R1104" s="573" t="str">
        <f>IF(AND(AllC3_Data[[#This Row],[Workflow]]="Vendor Trailer",AllC3_Data[[#This Row],[OB Load Type]]="",AllC3_Data[[#This Row],[IB Load Type]]="",AllC3_Data[[#This Row],[Reusable Load Type]]=""),"Empty", HLOOKUP("*",AllC3_Data[[#This Row],[OB Load Type]:[Workflow]],1,FALSE))</f>
        <v>Live Empty</v>
      </c>
      <c r="S110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5" spans="1:21" x14ac:dyDescent="0.25">
      <c r="A1105" s="567" t="s">
        <v>11335</v>
      </c>
      <c r="B1105" s="568"/>
      <c r="C1105" s="568"/>
      <c r="D1105" s="569"/>
      <c r="E1105" s="569" t="s">
        <v>1657</v>
      </c>
      <c r="F1105" s="569">
        <v>3</v>
      </c>
      <c r="G1105" s="568" t="s">
        <v>1179</v>
      </c>
      <c r="H1105" s="568"/>
      <c r="I1105" s="570" t="s">
        <v>11336</v>
      </c>
      <c r="J1105" s="568" t="s">
        <v>8205</v>
      </c>
      <c r="K1105" s="571" t="s">
        <v>8401</v>
      </c>
      <c r="L1105" s="568" t="s">
        <v>11179</v>
      </c>
      <c r="M1105" s="572" t="s">
        <v>11336</v>
      </c>
      <c r="N1105" s="570" t="s">
        <v>11135</v>
      </c>
      <c r="O1105" s="303" t="str">
        <f>IF(AllC3_Data[[#This Row],[Door/Yard Number]]=3,"Yard","Door")</f>
        <v>Yard</v>
      </c>
      <c r="P1105" s="33">
        <f t="shared" si="34"/>
        <v>340.8666666666395</v>
      </c>
      <c r="Q1105" s="3" t="str">
        <f t="shared" si="35"/>
        <v>01/28/2022 09:08 AM</v>
      </c>
      <c r="R1105" s="573" t="str">
        <f>IF(AND(AllC3_Data[[#This Row],[Workflow]]="Vendor Trailer",AllC3_Data[[#This Row],[OB Load Type]]="",AllC3_Data[[#This Row],[IB Load Type]]="",AllC3_Data[[#This Row],[Reusable Load Type]]=""),"Empty", HLOOKUP("*",AllC3_Data[[#This Row],[OB Load Type]:[Workflow]],1,FALSE))</f>
        <v>Empty</v>
      </c>
      <c r="S11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6" spans="1:21" x14ac:dyDescent="0.25">
      <c r="A1106" s="567" t="s">
        <v>11337</v>
      </c>
      <c r="B1106" s="568"/>
      <c r="C1106" s="568"/>
      <c r="D1106" s="569"/>
      <c r="E1106" s="569" t="s">
        <v>1562</v>
      </c>
      <c r="F1106" s="569">
        <v>1</v>
      </c>
      <c r="G1106" s="568" t="s">
        <v>8405</v>
      </c>
      <c r="H1106" s="568"/>
      <c r="I1106" s="570" t="s">
        <v>11338</v>
      </c>
      <c r="J1106" s="568" t="s">
        <v>8202</v>
      </c>
      <c r="K1106" s="571" t="s">
        <v>8401</v>
      </c>
      <c r="L1106" s="568" t="s">
        <v>11339</v>
      </c>
      <c r="M1106" s="572"/>
      <c r="N1106" s="570" t="s">
        <v>8409</v>
      </c>
      <c r="O1106" s="303" t="str">
        <f>IF(AllC3_Data[[#This Row],[Door/Yard Number]]=3,"Yard","Door")</f>
        <v>Door</v>
      </c>
      <c r="P1106" s="33">
        <f t="shared" si="34"/>
        <v>340.68333333340706</v>
      </c>
      <c r="Q1106" s="3" t="str">
        <f t="shared" si="35"/>
        <v>01/28/2022 09:19 AM</v>
      </c>
      <c r="R1106" s="573" t="str">
        <f>IF(AND(AllC3_Data[[#This Row],[Workflow]]="Vendor Trailer",AllC3_Data[[#This Row],[OB Load Type]]="",AllC3_Data[[#This Row],[IB Load Type]]="",AllC3_Data[[#This Row],[Reusable Load Type]]=""),"Empty", HLOOKUP("*",AllC3_Data[[#This Row],[OB Load Type]:[Workflow]],1,FALSE))</f>
        <v>Unknown</v>
      </c>
      <c r="S11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7" spans="1:21" x14ac:dyDescent="0.25">
      <c r="A1107" s="567" t="s">
        <v>11340</v>
      </c>
      <c r="B1107" s="568"/>
      <c r="C1107" s="568"/>
      <c r="D1107" s="569"/>
      <c r="E1107" s="569" t="s">
        <v>9827</v>
      </c>
      <c r="F1107" s="569">
        <v>5</v>
      </c>
      <c r="G1107" s="568" t="s">
        <v>11341</v>
      </c>
      <c r="H1107" s="568"/>
      <c r="I1107" s="570" t="s">
        <v>11342</v>
      </c>
      <c r="J1107" s="568" t="s">
        <v>8202</v>
      </c>
      <c r="K1107" s="571" t="s">
        <v>8401</v>
      </c>
      <c r="L1107" s="568" t="s">
        <v>11343</v>
      </c>
      <c r="M1107" s="572" t="s">
        <v>11344</v>
      </c>
      <c r="N1107" s="570" t="s">
        <v>8409</v>
      </c>
      <c r="O1107" s="303" t="str">
        <f>IF(AllC3_Data[[#This Row],[Door/Yard Number]]=3,"Yard","Door")</f>
        <v>Door</v>
      </c>
      <c r="P1107" s="33">
        <f t="shared" si="34"/>
        <v>339.33333333337214</v>
      </c>
      <c r="Q1107" s="3" t="str">
        <f t="shared" si="35"/>
        <v>01/28/2022 10:40 AM</v>
      </c>
      <c r="R1107" s="573" t="str">
        <f>IF(AND(AllC3_Data[[#This Row],[Workflow]]="Vendor Trailer",AllC3_Data[[#This Row],[OB Load Type]]="",AllC3_Data[[#This Row],[IB Load Type]]="",AllC3_Data[[#This Row],[Reusable Load Type]]=""),"Empty", HLOOKUP("*",AllC3_Data[[#This Row],[OB Load Type]:[Workflow]],1,FALSE))</f>
        <v>Live Empty</v>
      </c>
      <c r="S11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8" spans="1:21" x14ac:dyDescent="0.25">
      <c r="A1108" s="567" t="s">
        <v>11345</v>
      </c>
      <c r="B1108" s="568"/>
      <c r="C1108" s="568"/>
      <c r="D1108" s="569"/>
      <c r="E1108" s="569" t="s">
        <v>1657</v>
      </c>
      <c r="F1108" s="569">
        <v>3</v>
      </c>
      <c r="G1108" s="568" t="s">
        <v>1179</v>
      </c>
      <c r="H1108" s="568"/>
      <c r="I1108" s="570" t="s">
        <v>11346</v>
      </c>
      <c r="J1108" s="568" t="s">
        <v>8210</v>
      </c>
      <c r="K1108" s="571" t="s">
        <v>8401</v>
      </c>
      <c r="L1108" s="568" t="s">
        <v>11245</v>
      </c>
      <c r="M1108" s="572" t="s">
        <v>11346</v>
      </c>
      <c r="N1108" s="570" t="s">
        <v>11135</v>
      </c>
      <c r="O1108" s="303" t="str">
        <f>IF(AllC3_Data[[#This Row],[Door/Yard Number]]=3,"Yard","Door")</f>
        <v>Yard</v>
      </c>
      <c r="P1108" s="33">
        <f t="shared" si="34"/>
        <v>336.73333333345363</v>
      </c>
      <c r="Q1108" s="3" t="str">
        <f t="shared" si="35"/>
        <v>01/28/2022 01:16 PM</v>
      </c>
      <c r="R1108" s="573" t="str">
        <f>IF(AND(AllC3_Data[[#This Row],[Workflow]]="Vendor Trailer",AllC3_Data[[#This Row],[OB Load Type]]="",AllC3_Data[[#This Row],[IB Load Type]]="",AllC3_Data[[#This Row],[Reusable Load Type]]=""),"Empty", HLOOKUP("*",AllC3_Data[[#This Row],[OB Load Type]:[Workflow]],1,FALSE))</f>
        <v>Empty</v>
      </c>
      <c r="S11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09" spans="1:21" x14ac:dyDescent="0.25">
      <c r="A1109" s="567" t="s">
        <v>11347</v>
      </c>
      <c r="B1109" s="568"/>
      <c r="C1109" s="568"/>
      <c r="D1109" s="569"/>
      <c r="E1109" s="569" t="s">
        <v>1657</v>
      </c>
      <c r="F1109" s="569">
        <v>3</v>
      </c>
      <c r="G1109" s="568" t="s">
        <v>1179</v>
      </c>
      <c r="H1109" s="568"/>
      <c r="I1109" s="570" t="s">
        <v>11348</v>
      </c>
      <c r="J1109" s="568" t="s">
        <v>8210</v>
      </c>
      <c r="K1109" s="571" t="s">
        <v>8401</v>
      </c>
      <c r="L1109" s="568" t="s">
        <v>11179</v>
      </c>
      <c r="M1109" s="572" t="s">
        <v>11349</v>
      </c>
      <c r="N1109" s="570" t="s">
        <v>11135</v>
      </c>
      <c r="O1109" s="303" t="str">
        <f>IF(AllC3_Data[[#This Row],[Door/Yard Number]]=3,"Yard","Door")</f>
        <v>Yard</v>
      </c>
      <c r="P1109" s="33">
        <f t="shared" si="34"/>
        <v>335.75000000005821</v>
      </c>
      <c r="Q1109" s="3" t="str">
        <f t="shared" si="35"/>
        <v>01/28/2022 02:15 PM</v>
      </c>
      <c r="R1109" s="573" t="str">
        <f>IF(AND(AllC3_Data[[#This Row],[Workflow]]="Vendor Trailer",AllC3_Data[[#This Row],[OB Load Type]]="",AllC3_Data[[#This Row],[IB Load Type]]="",AllC3_Data[[#This Row],[Reusable Load Type]]=""),"Empty", HLOOKUP("*",AllC3_Data[[#This Row],[OB Load Type]:[Workflow]],1,FALSE))</f>
        <v>Empty</v>
      </c>
      <c r="S11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0" spans="1:21" x14ac:dyDescent="0.25">
      <c r="A1110" s="567" t="s">
        <v>11350</v>
      </c>
      <c r="B1110" s="568"/>
      <c r="C1110" s="568"/>
      <c r="D1110" s="569"/>
      <c r="E1110" s="569" t="s">
        <v>1657</v>
      </c>
      <c r="F1110" s="569">
        <v>3</v>
      </c>
      <c r="G1110" s="568" t="s">
        <v>1179</v>
      </c>
      <c r="H1110" s="568"/>
      <c r="I1110" s="570" t="s">
        <v>11351</v>
      </c>
      <c r="J1110" s="568" t="s">
        <v>8208</v>
      </c>
      <c r="K1110" s="571" t="s">
        <v>8401</v>
      </c>
      <c r="L1110" s="568" t="s">
        <v>11179</v>
      </c>
      <c r="M1110" s="572" t="s">
        <v>11351</v>
      </c>
      <c r="N1110" s="570" t="s">
        <v>11135</v>
      </c>
      <c r="O1110" s="303" t="str">
        <f>IF(AllC3_Data[[#This Row],[Door/Yard Number]]=3,"Yard","Door")</f>
        <v>Yard</v>
      </c>
      <c r="P1110" s="33">
        <f t="shared" si="34"/>
        <v>335.18333333346527</v>
      </c>
      <c r="Q1110" s="3" t="str">
        <f t="shared" si="35"/>
        <v>01/28/2022 02:49 PM</v>
      </c>
      <c r="R1110" s="573" t="str">
        <f>IF(AND(AllC3_Data[[#This Row],[Workflow]]="Vendor Trailer",AllC3_Data[[#This Row],[OB Load Type]]="",AllC3_Data[[#This Row],[IB Load Type]]="",AllC3_Data[[#This Row],[Reusable Load Type]]=""),"Empty", HLOOKUP("*",AllC3_Data[[#This Row],[OB Load Type]:[Workflow]],1,FALSE))</f>
        <v>Empty</v>
      </c>
      <c r="S11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1" spans="1:21" x14ac:dyDescent="0.25">
      <c r="A1111" s="567" t="s">
        <v>11352</v>
      </c>
      <c r="B1111" s="568"/>
      <c r="C1111" s="568"/>
      <c r="D1111" s="569"/>
      <c r="E1111" s="569" t="s">
        <v>1657</v>
      </c>
      <c r="F1111" s="569">
        <v>3</v>
      </c>
      <c r="G1111" s="568" t="s">
        <v>1179</v>
      </c>
      <c r="H1111" s="568"/>
      <c r="I1111" s="570" t="s">
        <v>11353</v>
      </c>
      <c r="J1111" s="568" t="s">
        <v>8210</v>
      </c>
      <c r="K1111" s="571" t="s">
        <v>8401</v>
      </c>
      <c r="L1111" s="568" t="s">
        <v>11245</v>
      </c>
      <c r="M1111" s="572" t="s">
        <v>11354</v>
      </c>
      <c r="N1111" s="570" t="s">
        <v>11135</v>
      </c>
      <c r="O1111" s="303" t="str">
        <f>IF(AllC3_Data[[#This Row],[Door/Yard Number]]=3,"Yard","Door")</f>
        <v>Yard</v>
      </c>
      <c r="P1111" s="33">
        <f t="shared" si="34"/>
        <v>334.33333333331393</v>
      </c>
      <c r="Q1111" s="3" t="str">
        <f t="shared" si="35"/>
        <v>01/28/2022 03:40 PM</v>
      </c>
      <c r="R1111" s="573" t="str">
        <f>IF(AND(AllC3_Data[[#This Row],[Workflow]]="Vendor Trailer",AllC3_Data[[#This Row],[OB Load Type]]="",AllC3_Data[[#This Row],[IB Load Type]]="",AllC3_Data[[#This Row],[Reusable Load Type]]=""),"Empty", HLOOKUP("*",AllC3_Data[[#This Row],[OB Load Type]:[Workflow]],1,FALSE))</f>
        <v>Empty</v>
      </c>
      <c r="S11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2" spans="1:21" x14ac:dyDescent="0.25">
      <c r="A1112" s="567" t="s">
        <v>11355</v>
      </c>
      <c r="B1112" s="568"/>
      <c r="C1112" s="568"/>
      <c r="D1112" s="569"/>
      <c r="E1112" s="569" t="s">
        <v>8461</v>
      </c>
      <c r="F1112" s="569">
        <v>3</v>
      </c>
      <c r="G1112" s="568" t="s">
        <v>11356</v>
      </c>
      <c r="H1112" s="568"/>
      <c r="I1112" s="570" t="s">
        <v>11357</v>
      </c>
      <c r="J1112" s="568" t="s">
        <v>8202</v>
      </c>
      <c r="K1112" s="571" t="s">
        <v>8401</v>
      </c>
      <c r="L1112" s="568" t="s">
        <v>11245</v>
      </c>
      <c r="M1112" s="572" t="s">
        <v>11358</v>
      </c>
      <c r="N1112" s="570" t="s">
        <v>11135</v>
      </c>
      <c r="O1112" s="303" t="str">
        <f>IF(AllC3_Data[[#This Row],[Door/Yard Number]]=3,"Yard","Door")</f>
        <v>Yard</v>
      </c>
      <c r="P1112" s="33">
        <f t="shared" si="34"/>
        <v>332.68333333334886</v>
      </c>
      <c r="Q1112" s="3" t="str">
        <f t="shared" si="35"/>
        <v>01/28/2022 05:19 PM</v>
      </c>
      <c r="R1112" s="573" t="str">
        <f>IF(AND(AllC3_Data[[#This Row],[Workflow]]="Vendor Trailer",AllC3_Data[[#This Row],[OB Load Type]]="",AllC3_Data[[#This Row],[IB Load Type]]="",AllC3_Data[[#This Row],[Reusable Load Type]]=""),"Empty", HLOOKUP("*",AllC3_Data[[#This Row],[OB Load Type]:[Workflow]],1,FALSE))</f>
        <v>Empty</v>
      </c>
      <c r="S11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3" spans="1:21" x14ac:dyDescent="0.25">
      <c r="A1113" s="567" t="s">
        <v>11359</v>
      </c>
      <c r="B1113" s="568"/>
      <c r="C1113" s="568"/>
      <c r="D1113" s="569"/>
      <c r="E1113" s="569" t="s">
        <v>8461</v>
      </c>
      <c r="F1113" s="569">
        <v>3</v>
      </c>
      <c r="G1113" s="568" t="s">
        <v>11360</v>
      </c>
      <c r="H1113" s="568"/>
      <c r="I1113" s="570" t="s">
        <v>11361</v>
      </c>
      <c r="J1113" s="568" t="s">
        <v>8202</v>
      </c>
      <c r="K1113" s="571" t="s">
        <v>8401</v>
      </c>
      <c r="L1113" s="568" t="s">
        <v>11245</v>
      </c>
      <c r="M1113" s="572" t="s">
        <v>11362</v>
      </c>
      <c r="N1113" s="570" t="s">
        <v>11135</v>
      </c>
      <c r="O1113" s="303" t="str">
        <f>IF(AllC3_Data[[#This Row],[Door/Yard Number]]=3,"Yard","Door")</f>
        <v>Yard</v>
      </c>
      <c r="P1113" s="33">
        <f t="shared" si="34"/>
        <v>326.65000000008149</v>
      </c>
      <c r="Q1113" s="3" t="str">
        <f t="shared" si="35"/>
        <v>01/28/2022 11:21 PM</v>
      </c>
      <c r="R1113" s="573" t="str">
        <f>IF(AND(AllC3_Data[[#This Row],[Workflow]]="Vendor Trailer",AllC3_Data[[#This Row],[OB Load Type]]="",AllC3_Data[[#This Row],[IB Load Type]]="",AllC3_Data[[#This Row],[Reusable Load Type]]=""),"Empty", HLOOKUP("*",AllC3_Data[[#This Row],[OB Load Type]:[Workflow]],1,FALSE))</f>
        <v>Empty</v>
      </c>
      <c r="S11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4" spans="1:21" x14ac:dyDescent="0.25">
      <c r="A1114" s="567" t="s">
        <v>11363</v>
      </c>
      <c r="B1114" s="568"/>
      <c r="C1114" s="568"/>
      <c r="D1114" s="569"/>
      <c r="E1114" s="569" t="s">
        <v>1657</v>
      </c>
      <c r="F1114" s="569">
        <v>3</v>
      </c>
      <c r="G1114" s="568" t="s">
        <v>1179</v>
      </c>
      <c r="H1114" s="568"/>
      <c r="I1114" s="570" t="s">
        <v>11364</v>
      </c>
      <c r="J1114" s="568" t="s">
        <v>8204</v>
      </c>
      <c r="K1114" s="571" t="s">
        <v>8401</v>
      </c>
      <c r="L1114" s="568" t="s">
        <v>11245</v>
      </c>
      <c r="M1114" s="572" t="s">
        <v>11364</v>
      </c>
      <c r="N1114" s="570" t="s">
        <v>11135</v>
      </c>
      <c r="O1114" s="303" t="str">
        <f>IF(AllC3_Data[[#This Row],[Door/Yard Number]]=3,"Yard","Door")</f>
        <v>Yard</v>
      </c>
      <c r="P1114" s="33">
        <f t="shared" si="34"/>
        <v>326.13333333347691</v>
      </c>
      <c r="Q1114" s="3" t="str">
        <f t="shared" si="35"/>
        <v>01/28/2022 11:52 PM</v>
      </c>
      <c r="R1114" s="573" t="str">
        <f>IF(AND(AllC3_Data[[#This Row],[Workflow]]="Vendor Trailer",AllC3_Data[[#This Row],[OB Load Type]]="",AllC3_Data[[#This Row],[IB Load Type]]="",AllC3_Data[[#This Row],[Reusable Load Type]]=""),"Empty", HLOOKUP("*",AllC3_Data[[#This Row],[OB Load Type]:[Workflow]],1,FALSE))</f>
        <v>Empty</v>
      </c>
      <c r="S11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5" spans="1:21" x14ac:dyDescent="0.25">
      <c r="A1115" s="567" t="s">
        <v>11365</v>
      </c>
      <c r="B1115" s="568"/>
      <c r="C1115" s="568"/>
      <c r="D1115" s="569" t="s">
        <v>479</v>
      </c>
      <c r="E1115" s="569" t="s">
        <v>8430</v>
      </c>
      <c r="F1115" s="569">
        <v>1</v>
      </c>
      <c r="G1115" s="568" t="s">
        <v>1179</v>
      </c>
      <c r="H1115" s="568"/>
      <c r="I1115" s="570" t="s">
        <v>11366</v>
      </c>
      <c r="J1115" s="568" t="s">
        <v>8205</v>
      </c>
      <c r="K1115" s="571" t="s">
        <v>8401</v>
      </c>
      <c r="L1115" s="568" t="s">
        <v>11367</v>
      </c>
      <c r="M1115" s="572" t="s">
        <v>11366</v>
      </c>
      <c r="N1115" s="570" t="s">
        <v>11135</v>
      </c>
      <c r="O1115" s="303" t="str">
        <f>IF(AllC3_Data[[#This Row],[Door/Yard Number]]=3,"Yard","Door")</f>
        <v>Door</v>
      </c>
      <c r="P1115" s="33">
        <f t="shared" si="34"/>
        <v>323.93333333346527</v>
      </c>
      <c r="Q1115" s="3" t="str">
        <f t="shared" si="35"/>
        <v>01/29/2022 02:04 AM</v>
      </c>
      <c r="R1115" s="573" t="str">
        <f>IF(AND(AllC3_Data[[#This Row],[Workflow]]="Vendor Trailer",AllC3_Data[[#This Row],[OB Load Type]]="",AllC3_Data[[#This Row],[IB Load Type]]="",AllC3_Data[[#This Row],[Reusable Load Type]]=""),"Empty", HLOOKUP("*",AllC3_Data[[#This Row],[OB Load Type]:[Workflow]],1,FALSE))</f>
        <v>PPLS</v>
      </c>
      <c r="S11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1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6" spans="1:21" x14ac:dyDescent="0.25">
      <c r="A1116" s="567" t="s">
        <v>11368</v>
      </c>
      <c r="B1116" s="568"/>
      <c r="C1116" s="568"/>
      <c r="D1116" s="569"/>
      <c r="E1116" s="569" t="s">
        <v>1657</v>
      </c>
      <c r="F1116" s="569">
        <v>1</v>
      </c>
      <c r="G1116" s="568" t="s">
        <v>1179</v>
      </c>
      <c r="H1116" s="568"/>
      <c r="I1116" s="570" t="s">
        <v>11369</v>
      </c>
      <c r="J1116" s="568" t="s">
        <v>8203</v>
      </c>
      <c r="K1116" s="571" t="s">
        <v>8401</v>
      </c>
      <c r="L1116" s="568" t="s">
        <v>11370</v>
      </c>
      <c r="M1116" s="572"/>
      <c r="N1116" s="570" t="s">
        <v>8425</v>
      </c>
      <c r="O1116" s="303" t="str">
        <f>IF(AllC3_Data[[#This Row],[Door/Yard Number]]=3,"Yard","Door")</f>
        <v>Door</v>
      </c>
      <c r="P1116" s="33">
        <f t="shared" si="34"/>
        <v>319.91666666680248</v>
      </c>
      <c r="Q1116" s="3" t="str">
        <f t="shared" si="35"/>
        <v>01/29/2022 06:05 AM</v>
      </c>
      <c r="R1116" s="573" t="str">
        <f>IF(AND(AllC3_Data[[#This Row],[Workflow]]="Vendor Trailer",AllC3_Data[[#This Row],[OB Load Type]]="",AllC3_Data[[#This Row],[IB Load Type]]="",AllC3_Data[[#This Row],[Reusable Load Type]]=""),"Empty", HLOOKUP("*",AllC3_Data[[#This Row],[OB Load Type]:[Workflow]],1,FALSE))</f>
        <v>Empty</v>
      </c>
      <c r="S11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7" spans="1:21" x14ac:dyDescent="0.25">
      <c r="A1117" s="567" t="s">
        <v>11371</v>
      </c>
      <c r="B1117" s="568"/>
      <c r="C1117" s="568"/>
      <c r="D1117" s="569"/>
      <c r="E1117" s="569" t="s">
        <v>1657</v>
      </c>
      <c r="F1117" s="569">
        <v>3</v>
      </c>
      <c r="G1117" s="568" t="s">
        <v>1179</v>
      </c>
      <c r="H1117" s="568"/>
      <c r="I1117" s="570" t="s">
        <v>11372</v>
      </c>
      <c r="J1117" s="568" t="s">
        <v>8208</v>
      </c>
      <c r="K1117" s="571" t="s">
        <v>8401</v>
      </c>
      <c r="L1117" s="568" t="s">
        <v>11179</v>
      </c>
      <c r="M1117" s="572" t="s">
        <v>11372</v>
      </c>
      <c r="N1117" s="570" t="s">
        <v>11135</v>
      </c>
      <c r="O1117" s="303" t="str">
        <f>IF(AllC3_Data[[#This Row],[Door/Yard Number]]=3,"Yard","Door")</f>
        <v>Yard</v>
      </c>
      <c r="P1117" s="33">
        <f t="shared" si="34"/>
        <v>318.84999999997672</v>
      </c>
      <c r="Q1117" s="3" t="str">
        <f t="shared" si="35"/>
        <v>01/29/2022 07:09 AM</v>
      </c>
      <c r="R1117" s="573" t="str">
        <f>IF(AND(AllC3_Data[[#This Row],[Workflow]]="Vendor Trailer",AllC3_Data[[#This Row],[OB Load Type]]="",AllC3_Data[[#This Row],[IB Load Type]]="",AllC3_Data[[#This Row],[Reusable Load Type]]=""),"Empty", HLOOKUP("*",AllC3_Data[[#This Row],[OB Load Type]:[Workflow]],1,FALSE))</f>
        <v>Empty</v>
      </c>
      <c r="S11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8" spans="1:21" x14ac:dyDescent="0.25">
      <c r="A1118" s="567" t="s">
        <v>11373</v>
      </c>
      <c r="B1118" s="568"/>
      <c r="C1118" s="568"/>
      <c r="D1118" s="569"/>
      <c r="E1118" s="569" t="s">
        <v>9827</v>
      </c>
      <c r="F1118" s="569">
        <v>5</v>
      </c>
      <c r="G1118" s="568" t="s">
        <v>8416</v>
      </c>
      <c r="H1118" s="568"/>
      <c r="I1118" s="570" t="s">
        <v>11374</v>
      </c>
      <c r="J1118" s="568" t="s">
        <v>8202</v>
      </c>
      <c r="K1118" s="571" t="s">
        <v>8401</v>
      </c>
      <c r="L1118" s="568" t="s">
        <v>11375</v>
      </c>
      <c r="M1118" s="572" t="s">
        <v>11376</v>
      </c>
      <c r="N1118" s="570" t="s">
        <v>8409</v>
      </c>
      <c r="O1118" s="303" t="str">
        <f>IF(AllC3_Data[[#This Row],[Door/Yard Number]]=3,"Yard","Door")</f>
        <v>Door</v>
      </c>
      <c r="P1118" s="33">
        <f t="shared" si="34"/>
        <v>317.85000000003492</v>
      </c>
      <c r="Q1118" s="3" t="str">
        <f t="shared" si="35"/>
        <v>01/29/2022 08:09 AM</v>
      </c>
      <c r="R1118" s="573" t="str">
        <f>IF(AND(AllC3_Data[[#This Row],[Workflow]]="Vendor Trailer",AllC3_Data[[#This Row],[OB Load Type]]="",AllC3_Data[[#This Row],[IB Load Type]]="",AllC3_Data[[#This Row],[Reusable Load Type]]=""),"Empty", HLOOKUP("*",AllC3_Data[[#This Row],[OB Load Type]:[Workflow]],1,FALSE))</f>
        <v>Live Empty</v>
      </c>
      <c r="S11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19" spans="1:21" x14ac:dyDescent="0.25">
      <c r="A1119" s="567" t="s">
        <v>11377</v>
      </c>
      <c r="B1119" s="568"/>
      <c r="C1119" s="568"/>
      <c r="D1119" s="569"/>
      <c r="E1119" s="569" t="s">
        <v>1657</v>
      </c>
      <c r="F1119" s="569">
        <v>3</v>
      </c>
      <c r="G1119" s="568" t="s">
        <v>1179</v>
      </c>
      <c r="H1119" s="568"/>
      <c r="I1119" s="570" t="s">
        <v>11378</v>
      </c>
      <c r="J1119" s="568" t="s">
        <v>8210</v>
      </c>
      <c r="K1119" s="571" t="s">
        <v>8401</v>
      </c>
      <c r="L1119" s="568" t="s">
        <v>11211</v>
      </c>
      <c r="M1119" s="572" t="s">
        <v>11379</v>
      </c>
      <c r="N1119" s="570" t="s">
        <v>8425</v>
      </c>
      <c r="O1119" s="303" t="str">
        <f>IF(AllC3_Data[[#This Row],[Door/Yard Number]]=3,"Yard","Door")</f>
        <v>Yard</v>
      </c>
      <c r="P1119" s="33">
        <f t="shared" si="34"/>
        <v>313.2666666667792</v>
      </c>
      <c r="Q1119" s="3" t="str">
        <f t="shared" si="35"/>
        <v>01/29/2022 12:44 PM</v>
      </c>
      <c r="R1119" s="573" t="str">
        <f>IF(AND(AllC3_Data[[#This Row],[Workflow]]="Vendor Trailer",AllC3_Data[[#This Row],[OB Load Type]]="",AllC3_Data[[#This Row],[IB Load Type]]="",AllC3_Data[[#This Row],[Reusable Load Type]]=""),"Empty", HLOOKUP("*",AllC3_Data[[#This Row],[OB Load Type]:[Workflow]],1,FALSE))</f>
        <v>Empty</v>
      </c>
      <c r="S11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0" spans="1:21" x14ac:dyDescent="0.25">
      <c r="A1120" s="567" t="s">
        <v>11380</v>
      </c>
      <c r="B1120" s="568"/>
      <c r="C1120" s="568"/>
      <c r="D1120" s="569"/>
      <c r="E1120" s="569" t="s">
        <v>9827</v>
      </c>
      <c r="F1120" s="569">
        <v>5</v>
      </c>
      <c r="G1120" s="568" t="s">
        <v>1450</v>
      </c>
      <c r="H1120" s="568"/>
      <c r="I1120" s="570" t="s">
        <v>11381</v>
      </c>
      <c r="J1120" s="568" t="s">
        <v>8202</v>
      </c>
      <c r="K1120" s="571" t="s">
        <v>8401</v>
      </c>
      <c r="L1120" s="568" t="s">
        <v>11382</v>
      </c>
      <c r="M1120" s="572" t="s">
        <v>11383</v>
      </c>
      <c r="N1120" s="570" t="s">
        <v>8409</v>
      </c>
      <c r="O1120" s="303" t="str">
        <f>IF(AllC3_Data[[#This Row],[Door/Yard Number]]=3,"Yard","Door")</f>
        <v>Door</v>
      </c>
      <c r="P1120" s="33">
        <f t="shared" si="34"/>
        <v>318.63333333347691</v>
      </c>
      <c r="Q1120" s="3" t="str">
        <f t="shared" si="35"/>
        <v>01/29/2022 07:22 AM</v>
      </c>
      <c r="R1120" s="573" t="str">
        <f>IF(AND(AllC3_Data[[#This Row],[Workflow]]="Vendor Trailer",AllC3_Data[[#This Row],[OB Load Type]]="",AllC3_Data[[#This Row],[IB Load Type]]="",AllC3_Data[[#This Row],[Reusable Load Type]]=""),"Empty", HLOOKUP("*",AllC3_Data[[#This Row],[OB Load Type]:[Workflow]],1,FALSE))</f>
        <v>Live Empty</v>
      </c>
      <c r="S11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1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1" spans="1:21" x14ac:dyDescent="0.25">
      <c r="A1121" s="567" t="s">
        <v>11384</v>
      </c>
      <c r="B1121" s="568"/>
      <c r="C1121" s="568"/>
      <c r="D1121" s="569"/>
      <c r="E1121" s="569" t="s">
        <v>9827</v>
      </c>
      <c r="F1121" s="569">
        <v>5</v>
      </c>
      <c r="G1121" s="568" t="s">
        <v>10032</v>
      </c>
      <c r="H1121" s="568"/>
      <c r="I1121" s="570" t="s">
        <v>11385</v>
      </c>
      <c r="J1121" s="568" t="s">
        <v>8202</v>
      </c>
      <c r="K1121" s="571" t="s">
        <v>8401</v>
      </c>
      <c r="L1121" s="568" t="s">
        <v>11386</v>
      </c>
      <c r="M1121" s="572" t="s">
        <v>11387</v>
      </c>
      <c r="N1121" s="570" t="s">
        <v>8409</v>
      </c>
      <c r="O1121" s="303" t="str">
        <f>IF(AllC3_Data[[#This Row],[Door/Yard Number]]=3,"Yard","Door")</f>
        <v>Door</v>
      </c>
      <c r="P1121" s="33">
        <f t="shared" si="34"/>
        <v>321.3666666666395</v>
      </c>
      <c r="Q1121" s="3" t="str">
        <f t="shared" si="35"/>
        <v>01/29/2022 04:38 AM</v>
      </c>
      <c r="R1121" s="573" t="str">
        <f>IF(AND(AllC3_Data[[#This Row],[Workflow]]="Vendor Trailer",AllC3_Data[[#This Row],[OB Load Type]]="",AllC3_Data[[#This Row],[IB Load Type]]="",AllC3_Data[[#This Row],[Reusable Load Type]]=""),"Empty", HLOOKUP("*",AllC3_Data[[#This Row],[OB Load Type]:[Workflow]],1,FALSE))</f>
        <v>Live Empty</v>
      </c>
      <c r="S11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2" spans="1:21" x14ac:dyDescent="0.25">
      <c r="A1122" s="567" t="s">
        <v>11388</v>
      </c>
      <c r="B1122" s="568"/>
      <c r="C1122" s="568"/>
      <c r="D1122" s="569" t="s">
        <v>479</v>
      </c>
      <c r="E1122" s="569" t="s">
        <v>8430</v>
      </c>
      <c r="F1122" s="569">
        <v>1</v>
      </c>
      <c r="G1122" s="568" t="s">
        <v>1179</v>
      </c>
      <c r="H1122" s="568"/>
      <c r="I1122" s="570" t="s">
        <v>11389</v>
      </c>
      <c r="J1122" s="568" t="s">
        <v>8208</v>
      </c>
      <c r="K1122" s="571" t="s">
        <v>8401</v>
      </c>
      <c r="L1122" s="568" t="s">
        <v>11322</v>
      </c>
      <c r="M1122" s="572" t="s">
        <v>11389</v>
      </c>
      <c r="N1122" s="570" t="s">
        <v>11135</v>
      </c>
      <c r="O1122" s="303" t="str">
        <f>IF(AllC3_Data[[#This Row],[Door/Yard Number]]=3,"Yard","Door")</f>
        <v>Door</v>
      </c>
      <c r="P1122" s="33">
        <f t="shared" si="34"/>
        <v>312.16666666668607</v>
      </c>
      <c r="Q1122" s="3" t="str">
        <f t="shared" si="35"/>
        <v>01/29/2022 01:50 PM</v>
      </c>
      <c r="R1122" s="573" t="str">
        <f>IF(AND(AllC3_Data[[#This Row],[Workflow]]="Vendor Trailer",AllC3_Data[[#This Row],[OB Load Type]]="",AllC3_Data[[#This Row],[IB Load Type]]="",AllC3_Data[[#This Row],[Reusable Load Type]]=""),"Empty", HLOOKUP("*",AllC3_Data[[#This Row],[OB Load Type]:[Workflow]],1,FALSE))</f>
        <v>PPLS</v>
      </c>
      <c r="S11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1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3" spans="1:21" x14ac:dyDescent="0.25">
      <c r="A1123" s="567" t="s">
        <v>11390</v>
      </c>
      <c r="B1123" s="568"/>
      <c r="C1123" s="568"/>
      <c r="D1123" s="569"/>
      <c r="E1123" s="569" t="s">
        <v>9827</v>
      </c>
      <c r="F1123" s="569">
        <v>5</v>
      </c>
      <c r="G1123" s="568" t="s">
        <v>10933</v>
      </c>
      <c r="H1123" s="568"/>
      <c r="I1123" s="570" t="s">
        <v>11391</v>
      </c>
      <c r="J1123" s="568" t="s">
        <v>8202</v>
      </c>
      <c r="K1123" s="571" t="s">
        <v>8401</v>
      </c>
      <c r="L1123" s="568" t="s">
        <v>11392</v>
      </c>
      <c r="M1123" s="572" t="s">
        <v>11393</v>
      </c>
      <c r="N1123" s="570" t="s">
        <v>8409</v>
      </c>
      <c r="O1123" s="303" t="str">
        <f>IF(AllC3_Data[[#This Row],[Door/Yard Number]]=3,"Yard","Door")</f>
        <v>Door</v>
      </c>
      <c r="P1123" s="33">
        <f t="shared" si="34"/>
        <v>314.6333333333605</v>
      </c>
      <c r="Q1123" s="3" t="str">
        <f t="shared" si="35"/>
        <v>01/29/2022 11:22 AM</v>
      </c>
      <c r="R1123" s="573" t="str">
        <f>IF(AND(AllC3_Data[[#This Row],[Workflow]]="Vendor Trailer",AllC3_Data[[#This Row],[OB Load Type]]="",AllC3_Data[[#This Row],[IB Load Type]]="",AllC3_Data[[#This Row],[Reusable Load Type]]=""),"Empty", HLOOKUP("*",AllC3_Data[[#This Row],[OB Load Type]:[Workflow]],1,FALSE))</f>
        <v>Live Empty</v>
      </c>
      <c r="S112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4" spans="1:21" x14ac:dyDescent="0.25">
      <c r="A1124" s="567" t="s">
        <v>11394</v>
      </c>
      <c r="B1124" s="568"/>
      <c r="C1124" s="568"/>
      <c r="D1124" s="569"/>
      <c r="E1124" s="569" t="s">
        <v>1657</v>
      </c>
      <c r="F1124" s="569">
        <v>3</v>
      </c>
      <c r="G1124" s="568" t="s">
        <v>1179</v>
      </c>
      <c r="H1124" s="568"/>
      <c r="I1124" s="570" t="s">
        <v>11395</v>
      </c>
      <c r="J1124" s="568" t="s">
        <v>8205</v>
      </c>
      <c r="K1124" s="571" t="s">
        <v>8401</v>
      </c>
      <c r="L1124" s="568" t="s">
        <v>11245</v>
      </c>
      <c r="M1124" s="572" t="s">
        <v>11395</v>
      </c>
      <c r="N1124" s="570" t="s">
        <v>11135</v>
      </c>
      <c r="O1124" s="303" t="str">
        <f>IF(AllC3_Data[[#This Row],[Door/Yard Number]]=3,"Yard","Door")</f>
        <v>Yard</v>
      </c>
      <c r="P1124" s="33">
        <f t="shared" si="34"/>
        <v>310.53333333344199</v>
      </c>
      <c r="Q1124" s="3" t="str">
        <f t="shared" si="35"/>
        <v>01/29/2022 03:28 PM</v>
      </c>
      <c r="R1124" s="573" t="str">
        <f>IF(AND(AllC3_Data[[#This Row],[Workflow]]="Vendor Trailer",AllC3_Data[[#This Row],[OB Load Type]]="",AllC3_Data[[#This Row],[IB Load Type]]="",AllC3_Data[[#This Row],[Reusable Load Type]]=""),"Empty", HLOOKUP("*",AllC3_Data[[#This Row],[OB Load Type]:[Workflow]],1,FALSE))</f>
        <v>Empty</v>
      </c>
      <c r="S11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5" spans="1:21" x14ac:dyDescent="0.25">
      <c r="A1125" s="567" t="s">
        <v>11396</v>
      </c>
      <c r="B1125" s="568"/>
      <c r="C1125" s="568"/>
      <c r="D1125" s="569"/>
      <c r="E1125" s="569" t="s">
        <v>1657</v>
      </c>
      <c r="F1125" s="569">
        <v>3</v>
      </c>
      <c r="G1125" s="568" t="s">
        <v>1179</v>
      </c>
      <c r="H1125" s="568"/>
      <c r="I1125" s="570" t="s">
        <v>11397</v>
      </c>
      <c r="J1125" s="568" t="s">
        <v>8205</v>
      </c>
      <c r="K1125" s="571" t="s">
        <v>8401</v>
      </c>
      <c r="L1125" s="568" t="s">
        <v>11245</v>
      </c>
      <c r="M1125" s="572" t="s">
        <v>11398</v>
      </c>
      <c r="N1125" s="570" t="s">
        <v>11135</v>
      </c>
      <c r="O1125" s="303" t="str">
        <f>IF(AllC3_Data[[#This Row],[Door/Yard Number]]=3,"Yard","Door")</f>
        <v>Yard</v>
      </c>
      <c r="P1125" s="33">
        <f t="shared" si="34"/>
        <v>309.03333333344199</v>
      </c>
      <c r="Q1125" s="3" t="str">
        <f t="shared" si="35"/>
        <v>01/29/2022 04:58 PM</v>
      </c>
      <c r="R1125" s="573" t="str">
        <f>IF(AND(AllC3_Data[[#This Row],[Workflow]]="Vendor Trailer",AllC3_Data[[#This Row],[OB Load Type]]="",AllC3_Data[[#This Row],[IB Load Type]]="",AllC3_Data[[#This Row],[Reusable Load Type]]=""),"Empty", HLOOKUP("*",AllC3_Data[[#This Row],[OB Load Type]:[Workflow]],1,FALSE))</f>
        <v>Empty</v>
      </c>
      <c r="S11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6" spans="1:21" x14ac:dyDescent="0.25">
      <c r="A1126" s="567" t="s">
        <v>11399</v>
      </c>
      <c r="B1126" s="568"/>
      <c r="C1126" s="568"/>
      <c r="D1126" s="569"/>
      <c r="E1126" s="569" t="s">
        <v>1657</v>
      </c>
      <c r="F1126" s="569">
        <v>3</v>
      </c>
      <c r="G1126" s="568" t="s">
        <v>1179</v>
      </c>
      <c r="H1126" s="568"/>
      <c r="I1126" s="570" t="s">
        <v>11400</v>
      </c>
      <c r="J1126" s="568" t="s">
        <v>8204</v>
      </c>
      <c r="K1126" s="571" t="s">
        <v>8401</v>
      </c>
      <c r="L1126" s="568" t="s">
        <v>11179</v>
      </c>
      <c r="M1126" s="572" t="s">
        <v>11400</v>
      </c>
      <c r="N1126" s="570" t="s">
        <v>11135</v>
      </c>
      <c r="O1126" s="303" t="str">
        <f>IF(AllC3_Data[[#This Row],[Door/Yard Number]]=3,"Yard","Door")</f>
        <v>Yard</v>
      </c>
      <c r="P1126" s="33">
        <f t="shared" si="34"/>
        <v>301.8833333333605</v>
      </c>
      <c r="Q1126" s="3" t="str">
        <f t="shared" si="35"/>
        <v>01/30/2022 12:07 AM</v>
      </c>
      <c r="R1126" s="573" t="str">
        <f>IF(AND(AllC3_Data[[#This Row],[Workflow]]="Vendor Trailer",AllC3_Data[[#This Row],[OB Load Type]]="",AllC3_Data[[#This Row],[IB Load Type]]="",AllC3_Data[[#This Row],[Reusable Load Type]]=""),"Empty", HLOOKUP("*",AllC3_Data[[#This Row],[OB Load Type]:[Workflow]],1,FALSE))</f>
        <v>Empty</v>
      </c>
      <c r="S11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7" spans="1:21" x14ac:dyDescent="0.25">
      <c r="A1127" s="567" t="s">
        <v>11401</v>
      </c>
      <c r="B1127" s="568"/>
      <c r="C1127" s="568"/>
      <c r="D1127" s="569"/>
      <c r="E1127" s="569" t="s">
        <v>1657</v>
      </c>
      <c r="F1127" s="569">
        <v>3</v>
      </c>
      <c r="G1127" s="568" t="s">
        <v>1179</v>
      </c>
      <c r="H1127" s="568"/>
      <c r="I1127" s="570" t="s">
        <v>11402</v>
      </c>
      <c r="J1127" s="568" t="s">
        <v>8210</v>
      </c>
      <c r="K1127" s="571" t="s">
        <v>8401</v>
      </c>
      <c r="L1127" s="568" t="s">
        <v>11179</v>
      </c>
      <c r="M1127" s="572" t="s">
        <v>11402</v>
      </c>
      <c r="N1127" s="570" t="s">
        <v>11135</v>
      </c>
      <c r="O1127" s="303" t="str">
        <f>IF(AllC3_Data[[#This Row],[Door/Yard Number]]=3,"Yard","Door")</f>
        <v>Yard</v>
      </c>
      <c r="P1127" s="33">
        <f t="shared" si="34"/>
        <v>296.36666666669771</v>
      </c>
      <c r="Q1127" s="3" t="str">
        <f t="shared" si="35"/>
        <v>01/30/2022 05:38 AM</v>
      </c>
      <c r="R1127" s="573" t="str">
        <f>IF(AND(AllC3_Data[[#This Row],[Workflow]]="Vendor Trailer",AllC3_Data[[#This Row],[OB Load Type]]="",AllC3_Data[[#This Row],[IB Load Type]]="",AllC3_Data[[#This Row],[Reusable Load Type]]=""),"Empty", HLOOKUP("*",AllC3_Data[[#This Row],[OB Load Type]:[Workflow]],1,FALSE))</f>
        <v>Empty</v>
      </c>
      <c r="S11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8" spans="1:21" x14ac:dyDescent="0.25">
      <c r="A1128" s="567" t="s">
        <v>11403</v>
      </c>
      <c r="B1128" s="568"/>
      <c r="C1128" s="568"/>
      <c r="D1128" s="569"/>
      <c r="E1128" s="569" t="s">
        <v>1657</v>
      </c>
      <c r="F1128" s="569">
        <v>3</v>
      </c>
      <c r="G1128" s="568" t="s">
        <v>1179</v>
      </c>
      <c r="H1128" s="568"/>
      <c r="I1128" s="570" t="s">
        <v>11404</v>
      </c>
      <c r="J1128" s="568" t="s">
        <v>8205</v>
      </c>
      <c r="K1128" s="571" t="s">
        <v>8401</v>
      </c>
      <c r="L1128" s="568" t="s">
        <v>11104</v>
      </c>
      <c r="M1128" s="572"/>
      <c r="N1128" s="570" t="s">
        <v>8425</v>
      </c>
      <c r="O1128" s="303" t="str">
        <f>IF(AllC3_Data[[#This Row],[Door/Yard Number]]=3,"Yard","Door")</f>
        <v>Yard</v>
      </c>
      <c r="P1128" s="33">
        <f t="shared" si="34"/>
        <v>293.21666666673264</v>
      </c>
      <c r="Q1128" s="3" t="str">
        <f t="shared" si="35"/>
        <v>01/30/2022 08:47 AM</v>
      </c>
      <c r="R1128" s="573" t="str">
        <f>IF(AND(AllC3_Data[[#This Row],[Workflow]]="Vendor Trailer",AllC3_Data[[#This Row],[OB Load Type]]="",AllC3_Data[[#This Row],[IB Load Type]]="",AllC3_Data[[#This Row],[Reusable Load Type]]=""),"Empty", HLOOKUP("*",AllC3_Data[[#This Row],[OB Load Type]:[Workflow]],1,FALSE))</f>
        <v>Empty</v>
      </c>
      <c r="S11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29" spans="1:21" x14ac:dyDescent="0.25">
      <c r="A1129" s="567" t="s">
        <v>11405</v>
      </c>
      <c r="B1129" s="568"/>
      <c r="C1129" s="568"/>
      <c r="D1129" s="569" t="s">
        <v>486</v>
      </c>
      <c r="E1129" s="569" t="s">
        <v>8430</v>
      </c>
      <c r="F1129" s="569">
        <v>1</v>
      </c>
      <c r="G1129" s="568" t="s">
        <v>1179</v>
      </c>
      <c r="H1129" s="568"/>
      <c r="I1129" s="570" t="s">
        <v>11406</v>
      </c>
      <c r="J1129" s="568" t="s">
        <v>8210</v>
      </c>
      <c r="K1129" s="571" t="s">
        <v>8401</v>
      </c>
      <c r="L1129" s="568" t="s">
        <v>11407</v>
      </c>
      <c r="M1129" s="572" t="s">
        <v>11408</v>
      </c>
      <c r="N1129" s="570" t="s">
        <v>8409</v>
      </c>
      <c r="O1129" s="303" t="str">
        <f>IF(AllC3_Data[[#This Row],[Door/Yard Number]]=3,"Yard","Door")</f>
        <v>Door</v>
      </c>
      <c r="P1129" s="33">
        <f t="shared" si="34"/>
        <v>288.86666666669771</v>
      </c>
      <c r="Q1129" s="3" t="str">
        <f t="shared" si="35"/>
        <v>01/30/2022 01:08 PM</v>
      </c>
      <c r="R1129" s="573" t="str">
        <f>IF(AND(AllC3_Data[[#This Row],[Workflow]]="Vendor Trailer",AllC3_Data[[#This Row],[OB Load Type]]="",AllC3_Data[[#This Row],[IB Load Type]]="",AllC3_Data[[#This Row],[Reusable Load Type]]=""),"Empty", HLOOKUP("*",AllC3_Data[[#This Row],[OB Load Type]:[Workflow]],1,FALSE))</f>
        <v>RGMB</v>
      </c>
      <c r="S11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1130" spans="1:21" x14ac:dyDescent="0.25">
      <c r="A1130" s="567" t="s">
        <v>11409</v>
      </c>
      <c r="B1130" s="568"/>
      <c r="C1130" s="568"/>
      <c r="D1130" s="569"/>
      <c r="E1130" s="569" t="s">
        <v>1657</v>
      </c>
      <c r="F1130" s="569">
        <v>3</v>
      </c>
      <c r="G1130" s="568" t="s">
        <v>1179</v>
      </c>
      <c r="H1130" s="568"/>
      <c r="I1130" s="570" t="s">
        <v>11410</v>
      </c>
      <c r="J1130" s="568" t="s">
        <v>8210</v>
      </c>
      <c r="K1130" s="571" t="s">
        <v>8401</v>
      </c>
      <c r="L1130" s="568" t="s">
        <v>11179</v>
      </c>
      <c r="M1130" s="572" t="s">
        <v>11411</v>
      </c>
      <c r="N1130" s="570" t="s">
        <v>11135</v>
      </c>
      <c r="O1130" s="303" t="str">
        <f>IF(AllC3_Data[[#This Row],[Door/Yard Number]]=3,"Yard","Door")</f>
        <v>Yard</v>
      </c>
      <c r="P1130" s="33">
        <f t="shared" si="34"/>
        <v>286.85000000009313</v>
      </c>
      <c r="Q1130" s="3" t="str">
        <f t="shared" si="35"/>
        <v>01/30/2022 03:09 PM</v>
      </c>
      <c r="R1130" s="573" t="str">
        <f>IF(AND(AllC3_Data[[#This Row],[Workflow]]="Vendor Trailer",AllC3_Data[[#This Row],[OB Load Type]]="",AllC3_Data[[#This Row],[IB Load Type]]="",AllC3_Data[[#This Row],[Reusable Load Type]]=""),"Empty", HLOOKUP("*",AllC3_Data[[#This Row],[OB Load Type]:[Workflow]],1,FALSE))</f>
        <v>Empty</v>
      </c>
      <c r="S11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1" spans="1:21" x14ac:dyDescent="0.25">
      <c r="A1131" s="567" t="s">
        <v>11412</v>
      </c>
      <c r="B1131" s="568"/>
      <c r="C1131" s="568"/>
      <c r="D1131" s="569"/>
      <c r="E1131" s="569" t="s">
        <v>1657</v>
      </c>
      <c r="F1131" s="569">
        <v>3</v>
      </c>
      <c r="G1131" s="568" t="s">
        <v>1179</v>
      </c>
      <c r="H1131" s="568"/>
      <c r="I1131" s="570" t="s">
        <v>11413</v>
      </c>
      <c r="J1131" s="568" t="s">
        <v>8210</v>
      </c>
      <c r="K1131" s="571" t="s">
        <v>8401</v>
      </c>
      <c r="L1131" s="568" t="s">
        <v>11179</v>
      </c>
      <c r="M1131" s="572" t="s">
        <v>11414</v>
      </c>
      <c r="N1131" s="570" t="s">
        <v>11135</v>
      </c>
      <c r="O1131" s="303" t="str">
        <f>IF(AllC3_Data[[#This Row],[Door/Yard Number]]=3,"Yard","Door")</f>
        <v>Yard</v>
      </c>
      <c r="P1131" s="33">
        <f t="shared" si="34"/>
        <v>286.80000000010477</v>
      </c>
      <c r="Q1131" s="3" t="str">
        <f t="shared" si="35"/>
        <v>01/30/2022 03:12 PM</v>
      </c>
      <c r="R1131" s="573" t="str">
        <f>IF(AND(AllC3_Data[[#This Row],[Workflow]]="Vendor Trailer",AllC3_Data[[#This Row],[OB Load Type]]="",AllC3_Data[[#This Row],[IB Load Type]]="",AllC3_Data[[#This Row],[Reusable Load Type]]=""),"Empty", HLOOKUP("*",AllC3_Data[[#This Row],[OB Load Type]:[Workflow]],1,FALSE))</f>
        <v>Empty</v>
      </c>
      <c r="S11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2" spans="1:21" x14ac:dyDescent="0.25">
      <c r="A1132" s="567" t="s">
        <v>11415</v>
      </c>
      <c r="B1132" s="568"/>
      <c r="C1132" s="568"/>
      <c r="D1132" s="569"/>
      <c r="E1132" s="569" t="s">
        <v>1657</v>
      </c>
      <c r="F1132" s="569">
        <v>3</v>
      </c>
      <c r="G1132" s="568" t="s">
        <v>1179</v>
      </c>
      <c r="H1132" s="568"/>
      <c r="I1132" s="570" t="s">
        <v>11416</v>
      </c>
      <c r="J1132" s="568" t="s">
        <v>8204</v>
      </c>
      <c r="K1132" s="571" t="s">
        <v>8401</v>
      </c>
      <c r="L1132" s="568" t="s">
        <v>11245</v>
      </c>
      <c r="M1132" s="572" t="s">
        <v>11416</v>
      </c>
      <c r="N1132" s="570" t="s">
        <v>11135</v>
      </c>
      <c r="O1132" s="303" t="str">
        <f>IF(AllC3_Data[[#This Row],[Door/Yard Number]]=3,"Yard","Door")</f>
        <v>Yard</v>
      </c>
      <c r="P1132" s="33">
        <f t="shared" si="34"/>
        <v>286.70000000012806</v>
      </c>
      <c r="Q1132" s="3" t="str">
        <f t="shared" si="35"/>
        <v>01/30/2022 03:18 PM</v>
      </c>
      <c r="R1132" s="573" t="str">
        <f>IF(AND(AllC3_Data[[#This Row],[Workflow]]="Vendor Trailer",AllC3_Data[[#This Row],[OB Load Type]]="",AllC3_Data[[#This Row],[IB Load Type]]="",AllC3_Data[[#This Row],[Reusable Load Type]]=""),"Empty", HLOOKUP("*",AllC3_Data[[#This Row],[OB Load Type]:[Workflow]],1,FALSE))</f>
        <v>Empty</v>
      </c>
      <c r="S11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3" spans="1:21" x14ac:dyDescent="0.25">
      <c r="A1133" s="567" t="s">
        <v>11417</v>
      </c>
      <c r="B1133" s="568"/>
      <c r="C1133" s="568"/>
      <c r="D1133" s="569"/>
      <c r="E1133" s="569" t="s">
        <v>1657</v>
      </c>
      <c r="F1133" s="569">
        <v>3</v>
      </c>
      <c r="G1133" s="568" t="s">
        <v>1179</v>
      </c>
      <c r="H1133" s="568"/>
      <c r="I1133" s="570" t="s">
        <v>11418</v>
      </c>
      <c r="J1133" s="568" t="s">
        <v>8210</v>
      </c>
      <c r="K1133" s="571" t="s">
        <v>8401</v>
      </c>
      <c r="L1133" s="568" t="s">
        <v>11245</v>
      </c>
      <c r="M1133" s="572" t="s">
        <v>11418</v>
      </c>
      <c r="N1133" s="570" t="s">
        <v>11135</v>
      </c>
      <c r="O1133" s="303" t="str">
        <f>IF(AllC3_Data[[#This Row],[Door/Yard Number]]=3,"Yard","Door")</f>
        <v>Yard</v>
      </c>
      <c r="P1133" s="33">
        <f t="shared" si="34"/>
        <v>285.84999999997672</v>
      </c>
      <c r="Q1133" s="3" t="str">
        <f t="shared" si="35"/>
        <v>01/30/2022 04:09 PM</v>
      </c>
      <c r="R1133" s="573" t="str">
        <f>IF(AND(AllC3_Data[[#This Row],[Workflow]]="Vendor Trailer",AllC3_Data[[#This Row],[OB Load Type]]="",AllC3_Data[[#This Row],[IB Load Type]]="",AllC3_Data[[#This Row],[Reusable Load Type]]=""),"Empty", HLOOKUP("*",AllC3_Data[[#This Row],[OB Load Type]:[Workflow]],1,FALSE))</f>
        <v>Empty</v>
      </c>
      <c r="S11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4" spans="1:21" x14ac:dyDescent="0.25">
      <c r="A1134" s="567" t="s">
        <v>11419</v>
      </c>
      <c r="B1134" s="568"/>
      <c r="C1134" s="568"/>
      <c r="D1134" s="569"/>
      <c r="E1134" s="569" t="s">
        <v>1657</v>
      </c>
      <c r="F1134" s="569">
        <v>3</v>
      </c>
      <c r="G1134" s="568" t="s">
        <v>1179</v>
      </c>
      <c r="H1134" s="568"/>
      <c r="I1134" s="570" t="s">
        <v>11420</v>
      </c>
      <c r="J1134" s="568" t="s">
        <v>8208</v>
      </c>
      <c r="K1134" s="571" t="s">
        <v>8401</v>
      </c>
      <c r="L1134" s="568" t="s">
        <v>11179</v>
      </c>
      <c r="M1134" s="572" t="s">
        <v>11420</v>
      </c>
      <c r="N1134" s="570" t="s">
        <v>11135</v>
      </c>
      <c r="O1134" s="303" t="str">
        <f>IF(AllC3_Data[[#This Row],[Door/Yard Number]]=3,"Yard","Door")</f>
        <v>Yard</v>
      </c>
      <c r="P1134" s="33">
        <f t="shared" si="34"/>
        <v>285.78333333344199</v>
      </c>
      <c r="Q1134" s="3" t="str">
        <f t="shared" si="35"/>
        <v>01/30/2022 04:13 PM</v>
      </c>
      <c r="R1134" s="573" t="str">
        <f>IF(AND(AllC3_Data[[#This Row],[Workflow]]="Vendor Trailer",AllC3_Data[[#This Row],[OB Load Type]]="",AllC3_Data[[#This Row],[IB Load Type]]="",AllC3_Data[[#This Row],[Reusable Load Type]]=""),"Empty", HLOOKUP("*",AllC3_Data[[#This Row],[OB Load Type]:[Workflow]],1,FALSE))</f>
        <v>Empty</v>
      </c>
      <c r="S11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5" spans="1:21" x14ac:dyDescent="0.25">
      <c r="A1135" s="567" t="s">
        <v>11421</v>
      </c>
      <c r="B1135" s="568"/>
      <c r="C1135" s="568"/>
      <c r="D1135" s="569"/>
      <c r="E1135" s="569" t="s">
        <v>1657</v>
      </c>
      <c r="F1135" s="569">
        <v>3</v>
      </c>
      <c r="G1135" s="568" t="s">
        <v>1179</v>
      </c>
      <c r="H1135" s="568"/>
      <c r="I1135" s="570" t="s">
        <v>11422</v>
      </c>
      <c r="J1135" s="568" t="s">
        <v>8208</v>
      </c>
      <c r="K1135" s="571" t="s">
        <v>8401</v>
      </c>
      <c r="L1135" s="568" t="s">
        <v>11245</v>
      </c>
      <c r="M1135" s="572" t="s">
        <v>11422</v>
      </c>
      <c r="N1135" s="570" t="s">
        <v>11135</v>
      </c>
      <c r="O1135" s="303" t="str">
        <f>IF(AllC3_Data[[#This Row],[Door/Yard Number]]=3,"Yard","Door")</f>
        <v>Yard</v>
      </c>
      <c r="P1135" s="33">
        <f t="shared" si="34"/>
        <v>285.18333333340706</v>
      </c>
      <c r="Q1135" s="3" t="str">
        <f t="shared" si="35"/>
        <v>01/30/2022 04:49 PM</v>
      </c>
      <c r="R1135" s="573" t="str">
        <f>IF(AND(AllC3_Data[[#This Row],[Workflow]]="Vendor Trailer",AllC3_Data[[#This Row],[OB Load Type]]="",AllC3_Data[[#This Row],[IB Load Type]]="",AllC3_Data[[#This Row],[Reusable Load Type]]=""),"Empty", HLOOKUP("*",AllC3_Data[[#This Row],[OB Load Type]:[Workflow]],1,FALSE))</f>
        <v>Empty</v>
      </c>
      <c r="S11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6" spans="1:21" x14ac:dyDescent="0.25">
      <c r="A1136" s="567" t="s">
        <v>11423</v>
      </c>
      <c r="B1136" s="568"/>
      <c r="C1136" s="568"/>
      <c r="D1136" s="569"/>
      <c r="E1136" s="569" t="s">
        <v>1657</v>
      </c>
      <c r="F1136" s="569">
        <v>3</v>
      </c>
      <c r="G1136" s="568" t="s">
        <v>1179</v>
      </c>
      <c r="H1136" s="568"/>
      <c r="I1136" s="570" t="s">
        <v>11424</v>
      </c>
      <c r="J1136" s="568" t="s">
        <v>8207</v>
      </c>
      <c r="K1136" s="571" t="s">
        <v>8401</v>
      </c>
      <c r="L1136" s="568" t="s">
        <v>11179</v>
      </c>
      <c r="M1136" s="572" t="s">
        <v>11424</v>
      </c>
      <c r="N1136" s="570" t="s">
        <v>11135</v>
      </c>
      <c r="O1136" s="303" t="str">
        <f>IF(AllC3_Data[[#This Row],[Door/Yard Number]]=3,"Yard","Door")</f>
        <v>Yard</v>
      </c>
      <c r="P1136" s="33">
        <f t="shared" si="34"/>
        <v>285.03333333344199</v>
      </c>
      <c r="Q1136" s="3" t="str">
        <f t="shared" si="35"/>
        <v>01/30/2022 04:58 PM</v>
      </c>
      <c r="R1136" s="573" t="str">
        <f>IF(AND(AllC3_Data[[#This Row],[Workflow]]="Vendor Trailer",AllC3_Data[[#This Row],[OB Load Type]]="",AllC3_Data[[#This Row],[IB Load Type]]="",AllC3_Data[[#This Row],[Reusable Load Type]]=""),"Empty", HLOOKUP("*",AllC3_Data[[#This Row],[OB Load Type]:[Workflow]],1,FALSE))</f>
        <v>Empty</v>
      </c>
      <c r="S11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7" spans="1:21" x14ac:dyDescent="0.25">
      <c r="A1137" s="567" t="s">
        <v>11425</v>
      </c>
      <c r="B1137" s="568"/>
      <c r="C1137" s="568"/>
      <c r="D1137" s="569"/>
      <c r="E1137" s="569" t="s">
        <v>1657</v>
      </c>
      <c r="F1137" s="569">
        <v>3</v>
      </c>
      <c r="G1137" s="568" t="s">
        <v>1179</v>
      </c>
      <c r="H1137" s="568"/>
      <c r="I1137" s="570" t="s">
        <v>11426</v>
      </c>
      <c r="J1137" s="568" t="s">
        <v>8210</v>
      </c>
      <c r="K1137" s="571" t="s">
        <v>8401</v>
      </c>
      <c r="L1137" s="568" t="s">
        <v>11179</v>
      </c>
      <c r="M1137" s="572" t="s">
        <v>11426</v>
      </c>
      <c r="N1137" s="570" t="s">
        <v>11135</v>
      </c>
      <c r="O1137" s="303" t="str">
        <f>IF(AllC3_Data[[#This Row],[Door/Yard Number]]=3,"Yard","Door")</f>
        <v>Yard</v>
      </c>
      <c r="P1137" s="33">
        <f t="shared" si="34"/>
        <v>283.78333333338378</v>
      </c>
      <c r="Q1137" s="3" t="str">
        <f t="shared" si="35"/>
        <v>01/30/2022 06:13 PM</v>
      </c>
      <c r="R1137" s="573" t="str">
        <f>IF(AND(AllC3_Data[[#This Row],[Workflow]]="Vendor Trailer",AllC3_Data[[#This Row],[OB Load Type]]="",AllC3_Data[[#This Row],[IB Load Type]]="",AllC3_Data[[#This Row],[Reusable Load Type]]=""),"Empty", HLOOKUP("*",AllC3_Data[[#This Row],[OB Load Type]:[Workflow]],1,FALSE))</f>
        <v>Empty</v>
      </c>
      <c r="S11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8" spans="1:21" x14ac:dyDescent="0.25">
      <c r="A1138" s="567" t="s">
        <v>11427</v>
      </c>
      <c r="B1138" s="568"/>
      <c r="C1138" s="568"/>
      <c r="D1138" s="569"/>
      <c r="E1138" s="569" t="s">
        <v>1657</v>
      </c>
      <c r="F1138" s="569">
        <v>3</v>
      </c>
      <c r="G1138" s="568" t="s">
        <v>1179</v>
      </c>
      <c r="H1138" s="568"/>
      <c r="I1138" s="570" t="s">
        <v>11428</v>
      </c>
      <c r="J1138" s="568" t="s">
        <v>8210</v>
      </c>
      <c r="K1138" s="571" t="s">
        <v>8401</v>
      </c>
      <c r="L1138" s="568" t="s">
        <v>11179</v>
      </c>
      <c r="M1138" s="572" t="s">
        <v>11429</v>
      </c>
      <c r="N1138" s="570" t="s">
        <v>11135</v>
      </c>
      <c r="O1138" s="303" t="str">
        <f>IF(AllC3_Data[[#This Row],[Door/Yard Number]]=3,"Yard","Door")</f>
        <v>Yard</v>
      </c>
      <c r="P1138" s="33">
        <f t="shared" si="34"/>
        <v>283.59999999997672</v>
      </c>
      <c r="Q1138" s="3" t="str">
        <f t="shared" si="35"/>
        <v>01/30/2022 06:24 PM</v>
      </c>
      <c r="R1138" s="573" t="str">
        <f>IF(AND(AllC3_Data[[#This Row],[Workflow]]="Vendor Trailer",AllC3_Data[[#This Row],[OB Load Type]]="",AllC3_Data[[#This Row],[IB Load Type]]="",AllC3_Data[[#This Row],[Reusable Load Type]]=""),"Empty", HLOOKUP("*",AllC3_Data[[#This Row],[OB Load Type]:[Workflow]],1,FALSE))</f>
        <v>Empty</v>
      </c>
      <c r="S11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39" spans="1:21" x14ac:dyDescent="0.25">
      <c r="A1139" s="567" t="s">
        <v>11430</v>
      </c>
      <c r="B1139" s="568"/>
      <c r="C1139" s="568"/>
      <c r="D1139" s="569"/>
      <c r="E1139" s="569" t="s">
        <v>1657</v>
      </c>
      <c r="F1139" s="569">
        <v>3</v>
      </c>
      <c r="G1139" s="568" t="s">
        <v>1179</v>
      </c>
      <c r="H1139" s="568"/>
      <c r="I1139" s="570" t="s">
        <v>11431</v>
      </c>
      <c r="J1139" s="568" t="s">
        <v>8207</v>
      </c>
      <c r="K1139" s="571" t="s">
        <v>8401</v>
      </c>
      <c r="L1139" s="568" t="s">
        <v>11179</v>
      </c>
      <c r="M1139" s="572" t="s">
        <v>11432</v>
      </c>
      <c r="N1139" s="570" t="s">
        <v>11135</v>
      </c>
      <c r="O1139" s="303" t="str">
        <f>IF(AllC3_Data[[#This Row],[Door/Yard Number]]=3,"Yard","Door")</f>
        <v>Yard</v>
      </c>
      <c r="P1139" s="33">
        <f t="shared" si="34"/>
        <v>283.58333333343035</v>
      </c>
      <c r="Q1139" s="3" t="str">
        <f t="shared" si="35"/>
        <v>01/30/2022 06:25 PM</v>
      </c>
      <c r="R1139" s="573" t="str">
        <f>IF(AND(AllC3_Data[[#This Row],[Workflow]]="Vendor Trailer",AllC3_Data[[#This Row],[OB Load Type]]="",AllC3_Data[[#This Row],[IB Load Type]]="",AllC3_Data[[#This Row],[Reusable Load Type]]=""),"Empty", HLOOKUP("*",AllC3_Data[[#This Row],[OB Load Type]:[Workflow]],1,FALSE))</f>
        <v>Empty</v>
      </c>
      <c r="S11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0" spans="1:21" x14ac:dyDescent="0.25">
      <c r="A1140" s="567" t="s">
        <v>11433</v>
      </c>
      <c r="B1140" s="568"/>
      <c r="C1140" s="568"/>
      <c r="D1140" s="569"/>
      <c r="E1140" s="569" t="s">
        <v>1657</v>
      </c>
      <c r="F1140" s="569">
        <v>3</v>
      </c>
      <c r="G1140" s="568" t="s">
        <v>1179</v>
      </c>
      <c r="H1140" s="568"/>
      <c r="I1140" s="570" t="s">
        <v>11434</v>
      </c>
      <c r="J1140" s="568" t="s">
        <v>8210</v>
      </c>
      <c r="K1140" s="571" t="s">
        <v>8401</v>
      </c>
      <c r="L1140" s="568" t="s">
        <v>11179</v>
      </c>
      <c r="M1140" s="572" t="s">
        <v>11434</v>
      </c>
      <c r="N1140" s="570" t="s">
        <v>11135</v>
      </c>
      <c r="O1140" s="303" t="str">
        <f>IF(AllC3_Data[[#This Row],[Door/Yard Number]]=3,"Yard","Door")</f>
        <v>Yard</v>
      </c>
      <c r="P1140" s="33">
        <f t="shared" si="34"/>
        <v>282.75</v>
      </c>
      <c r="Q1140" s="3" t="str">
        <f t="shared" si="35"/>
        <v>01/30/2022 07:15 PM</v>
      </c>
      <c r="R1140" s="573" t="str">
        <f>IF(AND(AllC3_Data[[#This Row],[Workflow]]="Vendor Trailer",AllC3_Data[[#This Row],[OB Load Type]]="",AllC3_Data[[#This Row],[IB Load Type]]="",AllC3_Data[[#This Row],[Reusable Load Type]]=""),"Empty", HLOOKUP("*",AllC3_Data[[#This Row],[OB Load Type]:[Workflow]],1,FALSE))</f>
        <v>Empty</v>
      </c>
      <c r="S11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1" spans="1:21" x14ac:dyDescent="0.25">
      <c r="A1141" s="567" t="s">
        <v>11435</v>
      </c>
      <c r="B1141" s="568"/>
      <c r="C1141" s="568"/>
      <c r="D1141" s="569"/>
      <c r="E1141" s="569" t="s">
        <v>1657</v>
      </c>
      <c r="F1141" s="569">
        <v>3</v>
      </c>
      <c r="G1141" s="568" t="s">
        <v>1179</v>
      </c>
      <c r="H1141" s="568"/>
      <c r="I1141" s="570" t="s">
        <v>11436</v>
      </c>
      <c r="J1141" s="568" t="s">
        <v>8204</v>
      </c>
      <c r="K1141" s="571" t="s">
        <v>8401</v>
      </c>
      <c r="L1141" s="568" t="s">
        <v>11179</v>
      </c>
      <c r="M1141" s="572" t="s">
        <v>11436</v>
      </c>
      <c r="N1141" s="570" t="s">
        <v>11135</v>
      </c>
      <c r="O1141" s="303" t="str">
        <f>IF(AllC3_Data[[#This Row],[Door/Yard Number]]=3,"Yard","Door")</f>
        <v>Yard</v>
      </c>
      <c r="P1141" s="33">
        <f t="shared" si="34"/>
        <v>282.31666666665114</v>
      </c>
      <c r="Q1141" s="3" t="str">
        <f t="shared" si="35"/>
        <v>01/30/2022 07:41 PM</v>
      </c>
      <c r="R1141" s="573" t="str">
        <f>IF(AND(AllC3_Data[[#This Row],[Workflow]]="Vendor Trailer",AllC3_Data[[#This Row],[OB Load Type]]="",AllC3_Data[[#This Row],[IB Load Type]]="",AllC3_Data[[#This Row],[Reusable Load Type]]=""),"Empty", HLOOKUP("*",AllC3_Data[[#This Row],[OB Load Type]:[Workflow]],1,FALSE))</f>
        <v>Empty</v>
      </c>
      <c r="S11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2" spans="1:21" x14ac:dyDescent="0.25">
      <c r="A1142" s="567" t="s">
        <v>11437</v>
      </c>
      <c r="B1142" s="568"/>
      <c r="C1142" s="568"/>
      <c r="D1142" s="569"/>
      <c r="E1142" s="569" t="s">
        <v>8461</v>
      </c>
      <c r="F1142" s="569">
        <v>3</v>
      </c>
      <c r="G1142" s="568" t="s">
        <v>1487</v>
      </c>
      <c r="H1142" s="568"/>
      <c r="I1142" s="570" t="s">
        <v>11438</v>
      </c>
      <c r="J1142" s="568" t="s">
        <v>8202</v>
      </c>
      <c r="K1142" s="571" t="s">
        <v>8401</v>
      </c>
      <c r="L1142" s="568" t="s">
        <v>11179</v>
      </c>
      <c r="M1142" s="572" t="s">
        <v>11439</v>
      </c>
      <c r="N1142" s="570" t="s">
        <v>11135</v>
      </c>
      <c r="O1142" s="303" t="str">
        <f>IF(AllC3_Data[[#This Row],[Door/Yard Number]]=3,"Yard","Door")</f>
        <v>Yard</v>
      </c>
      <c r="P1142" s="33">
        <f t="shared" si="34"/>
        <v>282.30000000010477</v>
      </c>
      <c r="Q1142" s="3" t="str">
        <f t="shared" si="35"/>
        <v>01/30/2022 07:42 PM</v>
      </c>
      <c r="R1142" s="573" t="str">
        <f>IF(AND(AllC3_Data[[#This Row],[Workflow]]="Vendor Trailer",AllC3_Data[[#This Row],[OB Load Type]]="",AllC3_Data[[#This Row],[IB Load Type]]="",AllC3_Data[[#This Row],[Reusable Load Type]]=""),"Empty", HLOOKUP("*",AllC3_Data[[#This Row],[OB Load Type]:[Workflow]],1,FALSE))</f>
        <v>Empty</v>
      </c>
      <c r="S11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3" spans="1:21" x14ac:dyDescent="0.25">
      <c r="A1143" s="567" t="s">
        <v>11440</v>
      </c>
      <c r="B1143" s="568"/>
      <c r="C1143" s="568"/>
      <c r="D1143" s="569"/>
      <c r="E1143" s="569" t="s">
        <v>1657</v>
      </c>
      <c r="F1143" s="569">
        <v>3</v>
      </c>
      <c r="G1143" s="568" t="s">
        <v>1179</v>
      </c>
      <c r="H1143" s="568"/>
      <c r="I1143" s="570" t="s">
        <v>11441</v>
      </c>
      <c r="J1143" s="568" t="s">
        <v>8207</v>
      </c>
      <c r="K1143" s="571" t="s">
        <v>8401</v>
      </c>
      <c r="L1143" s="568" t="s">
        <v>11179</v>
      </c>
      <c r="M1143" s="572" t="s">
        <v>11441</v>
      </c>
      <c r="N1143" s="570" t="s">
        <v>11135</v>
      </c>
      <c r="O1143" s="303" t="str">
        <f>IF(AllC3_Data[[#This Row],[Door/Yard Number]]=3,"Yard","Door")</f>
        <v>Yard</v>
      </c>
      <c r="P1143" s="33">
        <f t="shared" si="34"/>
        <v>281.58333333337214</v>
      </c>
      <c r="Q1143" s="3" t="str">
        <f t="shared" si="35"/>
        <v>01/30/2022 08:25 PM</v>
      </c>
      <c r="R1143" s="573" t="str">
        <f>IF(AND(AllC3_Data[[#This Row],[Workflow]]="Vendor Trailer",AllC3_Data[[#This Row],[OB Load Type]]="",AllC3_Data[[#This Row],[IB Load Type]]="",AllC3_Data[[#This Row],[Reusable Load Type]]=""),"Empty", HLOOKUP("*",AllC3_Data[[#This Row],[OB Load Type]:[Workflow]],1,FALSE))</f>
        <v>Empty</v>
      </c>
      <c r="S11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4" spans="1:21" x14ac:dyDescent="0.25">
      <c r="A1144" s="567" t="s">
        <v>11442</v>
      </c>
      <c r="B1144" s="568"/>
      <c r="C1144" s="568"/>
      <c r="D1144" s="569"/>
      <c r="E1144" s="569" t="s">
        <v>1657</v>
      </c>
      <c r="F1144" s="569">
        <v>3</v>
      </c>
      <c r="G1144" s="568" t="s">
        <v>1179</v>
      </c>
      <c r="H1144" s="568"/>
      <c r="I1144" s="570" t="s">
        <v>11443</v>
      </c>
      <c r="J1144" s="568" t="s">
        <v>8204</v>
      </c>
      <c r="K1144" s="571" t="s">
        <v>8401</v>
      </c>
      <c r="L1144" s="568" t="s">
        <v>11245</v>
      </c>
      <c r="M1144" s="572" t="s">
        <v>11443</v>
      </c>
      <c r="N1144" s="570" t="s">
        <v>11135</v>
      </c>
      <c r="O1144" s="303" t="str">
        <f>IF(AllC3_Data[[#This Row],[Door/Yard Number]]=3,"Yard","Door")</f>
        <v>Yard</v>
      </c>
      <c r="P1144" s="33">
        <f t="shared" si="34"/>
        <v>279.61666666675592</v>
      </c>
      <c r="Q1144" s="3" t="str">
        <f t="shared" si="35"/>
        <v>01/30/2022 10:23 PM</v>
      </c>
      <c r="R1144" s="573" t="str">
        <f>IF(AND(AllC3_Data[[#This Row],[Workflow]]="Vendor Trailer",AllC3_Data[[#This Row],[OB Load Type]]="",AllC3_Data[[#This Row],[IB Load Type]]="",AllC3_Data[[#This Row],[Reusable Load Type]]=""),"Empty", HLOOKUP("*",AllC3_Data[[#This Row],[OB Load Type]:[Workflow]],1,FALSE))</f>
        <v>Empty</v>
      </c>
      <c r="S11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5" spans="1:21" x14ac:dyDescent="0.25">
      <c r="A1145" s="567" t="s">
        <v>11444</v>
      </c>
      <c r="B1145" s="568"/>
      <c r="C1145" s="568"/>
      <c r="D1145" s="569"/>
      <c r="E1145" s="569" t="s">
        <v>1657</v>
      </c>
      <c r="F1145" s="569">
        <v>3</v>
      </c>
      <c r="G1145" s="568" t="s">
        <v>1667</v>
      </c>
      <c r="H1145" s="568"/>
      <c r="I1145" s="570" t="s">
        <v>11445</v>
      </c>
      <c r="J1145" s="568" t="s">
        <v>8215</v>
      </c>
      <c r="K1145" s="571" t="s">
        <v>8401</v>
      </c>
      <c r="L1145" s="568" t="s">
        <v>11245</v>
      </c>
      <c r="M1145" s="572" t="s">
        <v>11445</v>
      </c>
      <c r="N1145" s="570" t="s">
        <v>11135</v>
      </c>
      <c r="O1145" s="303" t="str">
        <f>IF(AllC3_Data[[#This Row],[Door/Yard Number]]=3,"Yard","Door")</f>
        <v>Yard</v>
      </c>
      <c r="P1145" s="33">
        <f t="shared" si="34"/>
        <v>271.31666666676756</v>
      </c>
      <c r="Q1145" s="3" t="str">
        <f t="shared" si="35"/>
        <v>01/31/2022 06:41 AM</v>
      </c>
      <c r="R1145" s="573" t="str">
        <f>IF(AND(AllC3_Data[[#This Row],[Workflow]]="Vendor Trailer",AllC3_Data[[#This Row],[OB Load Type]]="",AllC3_Data[[#This Row],[IB Load Type]]="",AllC3_Data[[#This Row],[Reusable Load Type]]=""),"Empty", HLOOKUP("*",AllC3_Data[[#This Row],[OB Load Type]:[Workflow]],1,FALSE))</f>
        <v>Empty</v>
      </c>
      <c r="S11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6" spans="1:21" x14ac:dyDescent="0.25">
      <c r="A1146" s="567" t="s">
        <v>11446</v>
      </c>
      <c r="B1146" s="568"/>
      <c r="C1146" s="568"/>
      <c r="D1146" s="569"/>
      <c r="E1146" s="569" t="s">
        <v>1657</v>
      </c>
      <c r="F1146" s="569">
        <v>3</v>
      </c>
      <c r="G1146" s="568" t="s">
        <v>1179</v>
      </c>
      <c r="H1146" s="568"/>
      <c r="I1146" s="570" t="s">
        <v>11447</v>
      </c>
      <c r="J1146" s="568" t="s">
        <v>8205</v>
      </c>
      <c r="K1146" s="571" t="s">
        <v>8401</v>
      </c>
      <c r="L1146" s="568" t="s">
        <v>11179</v>
      </c>
      <c r="M1146" s="572" t="s">
        <v>11448</v>
      </c>
      <c r="N1146" s="570" t="s">
        <v>11135</v>
      </c>
      <c r="O1146" s="303" t="str">
        <f>IF(AllC3_Data[[#This Row],[Door/Yard Number]]=3,"Yard","Door")</f>
        <v>Yard</v>
      </c>
      <c r="P1146" s="33">
        <f t="shared" si="34"/>
        <v>269.93333333346527</v>
      </c>
      <c r="Q1146" s="3" t="str">
        <f t="shared" si="35"/>
        <v>01/31/2022 08:04 AM</v>
      </c>
      <c r="R1146" s="573" t="str">
        <f>IF(AND(AllC3_Data[[#This Row],[Workflow]]="Vendor Trailer",AllC3_Data[[#This Row],[OB Load Type]]="",AllC3_Data[[#This Row],[IB Load Type]]="",AllC3_Data[[#This Row],[Reusable Load Type]]=""),"Empty", HLOOKUP("*",AllC3_Data[[#This Row],[OB Load Type]:[Workflow]],1,FALSE))</f>
        <v>Empty</v>
      </c>
      <c r="S11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7" spans="1:21" x14ac:dyDescent="0.25">
      <c r="A1147" s="567" t="s">
        <v>11449</v>
      </c>
      <c r="B1147" s="568"/>
      <c r="C1147" s="568" t="s">
        <v>28</v>
      </c>
      <c r="D1147" s="569"/>
      <c r="E1147" s="569" t="s">
        <v>897</v>
      </c>
      <c r="F1147" s="569">
        <v>1</v>
      </c>
      <c r="G1147" s="568" t="s">
        <v>1179</v>
      </c>
      <c r="H1147" s="568" t="s">
        <v>11450</v>
      </c>
      <c r="I1147" s="570" t="s">
        <v>11451</v>
      </c>
      <c r="J1147" s="568" t="s">
        <v>8207</v>
      </c>
      <c r="K1147" s="571" t="s">
        <v>8589</v>
      </c>
      <c r="L1147" s="568" t="s">
        <v>11452</v>
      </c>
      <c r="M1147" s="572" t="s">
        <v>11451</v>
      </c>
      <c r="N1147" s="570" t="s">
        <v>8409</v>
      </c>
      <c r="O1147" s="303" t="str">
        <f>IF(AllC3_Data[[#This Row],[Door/Yard Number]]=3,"Yard","Door")</f>
        <v>Door</v>
      </c>
      <c r="P1147" s="33">
        <f t="shared" si="34"/>
        <v>269.21666666673264</v>
      </c>
      <c r="Q1147" s="3" t="str">
        <f t="shared" si="35"/>
        <v>01/31/2022 08:47 AM</v>
      </c>
      <c r="R1147" s="573" t="str">
        <f>IF(AND(AllC3_Data[[#This Row],[Workflow]]="Vendor Trailer",AllC3_Data[[#This Row],[OB Load Type]]="",AllC3_Data[[#This Row],[IB Load Type]]="",AllC3_Data[[#This Row],[Reusable Load Type]]=""),"Empty", HLOOKUP("*",AllC3_Data[[#This Row],[OB Load Type]:[Workflow]],1,FALSE))</f>
        <v>B222</v>
      </c>
      <c r="S11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11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8" spans="1:21" x14ac:dyDescent="0.25">
      <c r="A1148" s="567" t="s">
        <v>11453</v>
      </c>
      <c r="B1148" s="568"/>
      <c r="C1148" s="568"/>
      <c r="D1148" s="569" t="s">
        <v>58</v>
      </c>
      <c r="E1148" s="569" t="s">
        <v>8430</v>
      </c>
      <c r="F1148" s="569">
        <v>3</v>
      </c>
      <c r="G1148" s="568" t="s">
        <v>1568</v>
      </c>
      <c r="H1148" s="568"/>
      <c r="I1148" s="570" t="s">
        <v>11454</v>
      </c>
      <c r="J1148" s="568" t="s">
        <v>8212</v>
      </c>
      <c r="K1148" s="571" t="s">
        <v>8401</v>
      </c>
      <c r="L1148" s="568" t="s">
        <v>11166</v>
      </c>
      <c r="M1148" s="572" t="s">
        <v>11455</v>
      </c>
      <c r="N1148" s="570" t="s">
        <v>8409</v>
      </c>
      <c r="O1148" s="303" t="str">
        <f>IF(AllC3_Data[[#This Row],[Door/Yard Number]]=3,"Yard","Door")</f>
        <v>Yard</v>
      </c>
      <c r="P1148" s="33">
        <f t="shared" si="34"/>
        <v>264.46666666679084</v>
      </c>
      <c r="Q1148" s="3" t="str">
        <f t="shared" si="35"/>
        <v>01/31/2022 01:32 PM</v>
      </c>
      <c r="R1148" s="573" t="str">
        <f>IF(AND(AllC3_Data[[#This Row],[Workflow]]="Vendor Trailer",AllC3_Data[[#This Row],[OB Load Type]]="",AllC3_Data[[#This Row],[IB Load Type]]="",AllC3_Data[[#This Row],[Reusable Load Type]]=""),"Empty", HLOOKUP("*",AllC3_Data[[#This Row],[OB Load Type]:[Workflow]],1,FALSE))</f>
        <v>BINS</v>
      </c>
      <c r="S11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49" spans="1:21" x14ac:dyDescent="0.25">
      <c r="A1149" s="567" t="s">
        <v>11080</v>
      </c>
      <c r="B1149" s="568"/>
      <c r="C1149" s="568"/>
      <c r="D1149" s="569"/>
      <c r="E1149" s="569" t="s">
        <v>897</v>
      </c>
      <c r="F1149" s="569">
        <v>1</v>
      </c>
      <c r="G1149" s="568" t="s">
        <v>11456</v>
      </c>
      <c r="H1149" s="568" t="s">
        <v>11457</v>
      </c>
      <c r="I1149" s="570" t="s">
        <v>11458</v>
      </c>
      <c r="J1149" s="568" t="s">
        <v>8202</v>
      </c>
      <c r="K1149" s="571" t="s">
        <v>8401</v>
      </c>
      <c r="L1149" s="568" t="s">
        <v>11459</v>
      </c>
      <c r="M1149" s="572" t="s">
        <v>11460</v>
      </c>
      <c r="N1149" s="570" t="s">
        <v>8445</v>
      </c>
      <c r="O1149" s="303" t="str">
        <f>IF(AllC3_Data[[#This Row],[Door/Yard Number]]=3,"Yard","Door")</f>
        <v>Door</v>
      </c>
      <c r="P1149" s="33">
        <f t="shared" si="34"/>
        <v>0.9833333333954215</v>
      </c>
      <c r="Q1149" s="3" t="str">
        <f t="shared" si="35"/>
        <v>02/11/2022 01:01 PM</v>
      </c>
      <c r="R1149" s="573" t="str">
        <f>IF(AND(AllC3_Data[[#This Row],[Workflow]]="Vendor Trailer",AllC3_Data[[#This Row],[OB Load Type]]="",AllC3_Data[[#This Row],[IB Load Type]]="",AllC3_Data[[#This Row],[Reusable Load Type]]=""),"Empty", HLOOKUP("*",AllC3_Data[[#This Row],[OB Load Type]:[Workflow]],1,FALSE))</f>
        <v>Inbound</v>
      </c>
      <c r="S11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0" spans="1:21" x14ac:dyDescent="0.25">
      <c r="A1150" s="567" t="s">
        <v>11461</v>
      </c>
      <c r="B1150" s="568"/>
      <c r="C1150" s="568"/>
      <c r="D1150" s="569"/>
      <c r="E1150" s="569" t="s">
        <v>8461</v>
      </c>
      <c r="F1150" s="569">
        <v>3</v>
      </c>
      <c r="G1150" s="568" t="s">
        <v>10253</v>
      </c>
      <c r="H1150" s="568"/>
      <c r="I1150" s="570" t="s">
        <v>11462</v>
      </c>
      <c r="J1150" s="568" t="s">
        <v>8202</v>
      </c>
      <c r="K1150" s="571" t="s">
        <v>8401</v>
      </c>
      <c r="L1150" s="568" t="s">
        <v>11245</v>
      </c>
      <c r="M1150" s="572" t="s">
        <v>11463</v>
      </c>
      <c r="N1150" s="570" t="s">
        <v>11135</v>
      </c>
      <c r="O1150" s="303" t="str">
        <f>IF(AllC3_Data[[#This Row],[Door/Yard Number]]=3,"Yard","Door")</f>
        <v>Yard</v>
      </c>
      <c r="P1150" s="33">
        <f t="shared" si="34"/>
        <v>258.23333333339542</v>
      </c>
      <c r="Q1150" s="3" t="str">
        <f t="shared" si="35"/>
        <v>01/31/2022 07:46 PM</v>
      </c>
      <c r="R1150" s="573" t="str">
        <f>IF(AND(AllC3_Data[[#This Row],[Workflow]]="Vendor Trailer",AllC3_Data[[#This Row],[OB Load Type]]="",AllC3_Data[[#This Row],[IB Load Type]]="",AllC3_Data[[#This Row],[Reusable Load Type]]=""),"Empty", HLOOKUP("*",AllC3_Data[[#This Row],[OB Load Type]:[Workflow]],1,FALSE))</f>
        <v>Empty</v>
      </c>
      <c r="S11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1" spans="1:21" x14ac:dyDescent="0.25">
      <c r="A1151" s="567" t="s">
        <v>11464</v>
      </c>
      <c r="B1151" s="568"/>
      <c r="C1151" s="568"/>
      <c r="D1151" s="569"/>
      <c r="E1151" s="569" t="s">
        <v>897</v>
      </c>
      <c r="F1151" s="569">
        <v>1</v>
      </c>
      <c r="G1151" s="568" t="s">
        <v>8405</v>
      </c>
      <c r="H1151" s="568" t="s">
        <v>11465</v>
      </c>
      <c r="I1151" s="570" t="s">
        <v>11466</v>
      </c>
      <c r="J1151" s="568" t="s">
        <v>8202</v>
      </c>
      <c r="K1151" s="571" t="s">
        <v>8401</v>
      </c>
      <c r="L1151" s="568" t="s">
        <v>11467</v>
      </c>
      <c r="M1151" s="572" t="s">
        <v>11468</v>
      </c>
      <c r="N1151" s="570" t="s">
        <v>8445</v>
      </c>
      <c r="O1151" s="303" t="str">
        <f>IF(AllC3_Data[[#This Row],[Door/Yard Number]]=3,"Yard","Door")</f>
        <v>Door</v>
      </c>
      <c r="P1151" s="33">
        <f t="shared" si="34"/>
        <v>0.93333333340706304</v>
      </c>
      <c r="Q1151" s="3" t="str">
        <f t="shared" si="35"/>
        <v>02/11/2022 01:04 PM</v>
      </c>
      <c r="R1151" s="573" t="str">
        <f>IF(AND(AllC3_Data[[#This Row],[Workflow]]="Vendor Trailer",AllC3_Data[[#This Row],[OB Load Type]]="",AllC3_Data[[#This Row],[IB Load Type]]="",AllC3_Data[[#This Row],[Reusable Load Type]]=""),"Empty", HLOOKUP("*",AllC3_Data[[#This Row],[OB Load Type]:[Workflow]],1,FALSE))</f>
        <v>Inbound</v>
      </c>
      <c r="S11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2" spans="1:21" x14ac:dyDescent="0.25">
      <c r="A1152" s="567" t="s">
        <v>11469</v>
      </c>
      <c r="B1152" s="568"/>
      <c r="C1152" s="568"/>
      <c r="D1152" s="569"/>
      <c r="E1152" s="569" t="s">
        <v>1657</v>
      </c>
      <c r="F1152" s="569">
        <v>3</v>
      </c>
      <c r="G1152" s="568" t="s">
        <v>1179</v>
      </c>
      <c r="H1152" s="568"/>
      <c r="I1152" s="570" t="s">
        <v>11470</v>
      </c>
      <c r="J1152" s="568" t="s">
        <v>8207</v>
      </c>
      <c r="K1152" s="571" t="s">
        <v>8401</v>
      </c>
      <c r="L1152" s="568" t="s">
        <v>11245</v>
      </c>
      <c r="M1152" s="572" t="s">
        <v>11471</v>
      </c>
      <c r="N1152" s="570" t="s">
        <v>11135</v>
      </c>
      <c r="O1152" s="303" t="str">
        <f>IF(AllC3_Data[[#This Row],[Door/Yard Number]]=3,"Yard","Door")</f>
        <v>Yard</v>
      </c>
      <c r="P1152" s="33">
        <f t="shared" si="34"/>
        <v>244.28333333332557</v>
      </c>
      <c r="Q1152" s="3" t="str">
        <f t="shared" si="35"/>
        <v>02/01/2022 09:43 AM</v>
      </c>
      <c r="R1152" s="573" t="str">
        <f>IF(AND(AllC3_Data[[#This Row],[Workflow]]="Vendor Trailer",AllC3_Data[[#This Row],[OB Load Type]]="",AllC3_Data[[#This Row],[IB Load Type]]="",AllC3_Data[[#This Row],[Reusable Load Type]]=""),"Empty", HLOOKUP("*",AllC3_Data[[#This Row],[OB Load Type]:[Workflow]],1,FALSE))</f>
        <v>Empty</v>
      </c>
      <c r="S11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1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3" spans="1:21" x14ac:dyDescent="0.25">
      <c r="A1153" s="567" t="s">
        <v>11472</v>
      </c>
      <c r="B1153" s="568"/>
      <c r="C1153" s="568"/>
      <c r="D1153" s="569"/>
      <c r="E1153" s="569" t="s">
        <v>897</v>
      </c>
      <c r="F1153" s="569">
        <v>1</v>
      </c>
      <c r="G1153" s="568" t="s">
        <v>9141</v>
      </c>
      <c r="H1153" s="568" t="s">
        <v>11473</v>
      </c>
      <c r="I1153" s="570" t="s">
        <v>11474</v>
      </c>
      <c r="J1153" s="568" t="s">
        <v>8202</v>
      </c>
      <c r="K1153" s="571" t="s">
        <v>8401</v>
      </c>
      <c r="L1153" s="568" t="s">
        <v>11475</v>
      </c>
      <c r="M1153" s="572" t="s">
        <v>11460</v>
      </c>
      <c r="N1153" s="570" t="s">
        <v>8445</v>
      </c>
      <c r="O1153" s="303" t="str">
        <f>IF(AllC3_Data[[#This Row],[Door/Yard Number]]=3,"Yard","Door")</f>
        <v>Door</v>
      </c>
      <c r="P1153" s="33">
        <f t="shared" si="34"/>
        <v>0.9833333333954215</v>
      </c>
      <c r="Q1153" s="3" t="str">
        <f t="shared" si="35"/>
        <v>02/11/2022 01:01 PM</v>
      </c>
      <c r="R1153" s="573" t="str">
        <f>IF(AND(AllC3_Data[[#This Row],[Workflow]]="Vendor Trailer",AllC3_Data[[#This Row],[OB Load Type]]="",AllC3_Data[[#This Row],[IB Load Type]]="",AllC3_Data[[#This Row],[Reusable Load Type]]=""),"Empty", HLOOKUP("*",AllC3_Data[[#This Row],[OB Load Type]:[Workflow]],1,FALSE))</f>
        <v>Inbound</v>
      </c>
      <c r="S11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5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4" spans="1:21" x14ac:dyDescent="0.25">
      <c r="A1154" s="567" t="s">
        <v>11476</v>
      </c>
      <c r="B1154" s="568"/>
      <c r="C1154" s="568"/>
      <c r="D1154" s="569" t="s">
        <v>504</v>
      </c>
      <c r="E1154" s="569" t="s">
        <v>1660</v>
      </c>
      <c r="F1154" s="569">
        <v>3</v>
      </c>
      <c r="G1154" s="568" t="s">
        <v>1179</v>
      </c>
      <c r="H1154" s="568"/>
      <c r="I1154" s="570" t="s">
        <v>11477</v>
      </c>
      <c r="J1154" s="568" t="s">
        <v>8210</v>
      </c>
      <c r="K1154" s="571" t="s">
        <v>8401</v>
      </c>
      <c r="L1154" s="568" t="s">
        <v>11478</v>
      </c>
      <c r="M1154" s="572" t="s">
        <v>11477</v>
      </c>
      <c r="N1154" s="570" t="s">
        <v>8425</v>
      </c>
      <c r="O1154" s="303" t="str">
        <f>IF(AllC3_Data[[#This Row],[Door/Yard Number]]=3,"Yard","Door")</f>
        <v>Yard</v>
      </c>
      <c r="P1154" s="33">
        <f t="shared" si="34"/>
        <v>238.81666666665114</v>
      </c>
      <c r="Q1154" s="3" t="str">
        <f t="shared" si="35"/>
        <v>02/01/2022 03:11 PM</v>
      </c>
      <c r="R1154" s="573" t="str">
        <f>IF(AND(AllC3_Data[[#This Row],[Workflow]]="Vendor Trailer",AllC3_Data[[#This Row],[OB Load Type]]="",AllC3_Data[[#This Row],[IB Load Type]]="",AllC3_Data[[#This Row],[Reusable Load Type]]=""),"Empty", HLOOKUP("*",AllC3_Data[[#This Row],[OB Load Type]:[Workflow]],1,FALSE))</f>
        <v>WASH</v>
      </c>
      <c r="S11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5" spans="1:21" x14ac:dyDescent="0.25">
      <c r="A1155" s="567" t="s">
        <v>11479</v>
      </c>
      <c r="B1155" s="568"/>
      <c r="C1155" s="568" t="s">
        <v>8404</v>
      </c>
      <c r="D1155" s="569"/>
      <c r="E1155" s="569" t="s">
        <v>897</v>
      </c>
      <c r="F1155" s="569">
        <v>1</v>
      </c>
      <c r="G1155" s="568" t="s">
        <v>11480</v>
      </c>
      <c r="H1155" s="568" t="s">
        <v>11481</v>
      </c>
      <c r="I1155" s="570" t="s">
        <v>11482</v>
      </c>
      <c r="J1155" s="568" t="s">
        <v>8202</v>
      </c>
      <c r="K1155" s="571" t="s">
        <v>8401</v>
      </c>
      <c r="L1155" s="568" t="s">
        <v>11467</v>
      </c>
      <c r="M1155" s="572" t="s">
        <v>11483</v>
      </c>
      <c r="N1155" s="570" t="s">
        <v>8409</v>
      </c>
      <c r="O1155" s="303" t="str">
        <f>IF(AllC3_Data[[#This Row],[Door/Yard Number]]=3,"Yard","Door")</f>
        <v>Door</v>
      </c>
      <c r="P1155" s="33">
        <f t="shared" si="34"/>
        <v>1.8166666666511446</v>
      </c>
      <c r="Q1155" s="3" t="str">
        <f t="shared" si="35"/>
        <v>02/11/2022 12:11 PM</v>
      </c>
      <c r="R1155" s="573" t="str">
        <f>IF(AND(AllC3_Data[[#This Row],[Workflow]]="Vendor Trailer",AllC3_Data[[#This Row],[OB Load Type]]="",AllC3_Data[[#This Row],[IB Load Type]]="",AllC3_Data[[#This Row],[Reusable Load Type]]=""),"Empty", HLOOKUP("*",AllC3_Data[[#This Row],[OB Load Type]:[Workflow]],1,FALSE))</f>
        <v>A Live Delivery</v>
      </c>
      <c r="S11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6" spans="1:21" x14ac:dyDescent="0.25">
      <c r="A1156" s="567" t="s">
        <v>11484</v>
      </c>
      <c r="B1156" s="568"/>
      <c r="C1156" s="568" t="s">
        <v>8404</v>
      </c>
      <c r="D1156" s="569"/>
      <c r="E1156" s="569" t="s">
        <v>897</v>
      </c>
      <c r="F1156" s="569">
        <v>1</v>
      </c>
      <c r="G1156" s="568" t="s">
        <v>8405</v>
      </c>
      <c r="H1156" s="568" t="s">
        <v>11485</v>
      </c>
      <c r="I1156" s="570" t="s">
        <v>11486</v>
      </c>
      <c r="J1156" s="568" t="s">
        <v>8202</v>
      </c>
      <c r="K1156" s="571" t="s">
        <v>8401</v>
      </c>
      <c r="L1156" s="568" t="s">
        <v>11487</v>
      </c>
      <c r="M1156" s="572" t="s">
        <v>11058</v>
      </c>
      <c r="N1156" s="570" t="s">
        <v>8409</v>
      </c>
      <c r="O1156" s="303" t="str">
        <f>IF(AllC3_Data[[#This Row],[Door/Yard Number]]=3,"Yard","Door")</f>
        <v>Door</v>
      </c>
      <c r="P1156" s="33">
        <f t="shared" si="34"/>
        <v>6.0499999999883585</v>
      </c>
      <c r="Q1156" s="3" t="str">
        <f t="shared" si="35"/>
        <v>02/11/2022 07:57 AM</v>
      </c>
      <c r="R1156" s="573" t="str">
        <f>IF(AND(AllC3_Data[[#This Row],[Workflow]]="Vendor Trailer",AllC3_Data[[#This Row],[OB Load Type]]="",AllC3_Data[[#This Row],[IB Load Type]]="",AllC3_Data[[#This Row],[Reusable Load Type]]=""),"Empty", HLOOKUP("*",AllC3_Data[[#This Row],[OB Load Type]:[Workflow]],1,FALSE))</f>
        <v>A Live Delivery</v>
      </c>
      <c r="S11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7" spans="1:21" x14ac:dyDescent="0.25">
      <c r="A1157" s="567" t="s">
        <v>11488</v>
      </c>
      <c r="B1157" s="568"/>
      <c r="C1157" s="568"/>
      <c r="D1157" s="569"/>
      <c r="E1157" s="569" t="s">
        <v>8461</v>
      </c>
      <c r="F1157" s="569">
        <v>3</v>
      </c>
      <c r="G1157" s="568" t="s">
        <v>9899</v>
      </c>
      <c r="H1157" s="568"/>
      <c r="I1157" s="570" t="s">
        <v>11489</v>
      </c>
      <c r="J1157" s="568" t="s">
        <v>8202</v>
      </c>
      <c r="K1157" s="571" t="s">
        <v>8401</v>
      </c>
      <c r="L1157" s="568" t="s">
        <v>11179</v>
      </c>
      <c r="M1157" s="572" t="s">
        <v>11490</v>
      </c>
      <c r="N1157" s="570" t="s">
        <v>11135</v>
      </c>
      <c r="O1157" s="303" t="str">
        <f>IF(AllC3_Data[[#This Row],[Door/Yard Number]]=3,"Yard","Door")</f>
        <v>Yard</v>
      </c>
      <c r="P1157" s="33">
        <f t="shared" si="34"/>
        <v>233.46666666667443</v>
      </c>
      <c r="Q1157" s="3" t="str">
        <f t="shared" si="35"/>
        <v>02/01/2022 08:32 PM</v>
      </c>
      <c r="R1157" s="573" t="str">
        <f>IF(AND(AllC3_Data[[#This Row],[Workflow]]="Vendor Trailer",AllC3_Data[[#This Row],[OB Load Type]]="",AllC3_Data[[#This Row],[IB Load Type]]="",AllC3_Data[[#This Row],[Reusable Load Type]]=""),"Empty", HLOOKUP("*",AllC3_Data[[#This Row],[OB Load Type]:[Workflow]],1,FALSE))</f>
        <v>Empty</v>
      </c>
      <c r="S11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8" spans="1:21" x14ac:dyDescent="0.25">
      <c r="A1158" s="567" t="s">
        <v>11491</v>
      </c>
      <c r="B1158" s="568"/>
      <c r="C1158" s="568"/>
      <c r="D1158" s="569"/>
      <c r="E1158" s="569" t="s">
        <v>9827</v>
      </c>
      <c r="F1158" s="569">
        <v>5</v>
      </c>
      <c r="G1158" s="568" t="s">
        <v>9082</v>
      </c>
      <c r="H1158" s="568"/>
      <c r="I1158" s="570" t="s">
        <v>11492</v>
      </c>
      <c r="J1158" s="568" t="s">
        <v>8202</v>
      </c>
      <c r="K1158" s="571" t="s">
        <v>8401</v>
      </c>
      <c r="L1158" s="568" t="s">
        <v>11493</v>
      </c>
      <c r="M1158" s="572" t="s">
        <v>11494</v>
      </c>
      <c r="N1158" s="570" t="s">
        <v>8409</v>
      </c>
      <c r="O1158" s="303" t="str">
        <f>IF(AllC3_Data[[#This Row],[Door/Yard Number]]=3,"Yard","Door")</f>
        <v>Door</v>
      </c>
      <c r="P1158" s="33">
        <f t="shared" si="34"/>
        <v>219.46666666679084</v>
      </c>
      <c r="Q1158" s="3" t="str">
        <f t="shared" si="35"/>
        <v>02/02/2022 10:32 AM</v>
      </c>
      <c r="R1158" s="573" t="str">
        <f>IF(AND(AllC3_Data[[#This Row],[Workflow]]="Vendor Trailer",AllC3_Data[[#This Row],[OB Load Type]]="",AllC3_Data[[#This Row],[IB Load Type]]="",AllC3_Data[[#This Row],[Reusable Load Type]]=""),"Empty", HLOOKUP("*",AllC3_Data[[#This Row],[OB Load Type]:[Workflow]],1,FALSE))</f>
        <v>Live Empty</v>
      </c>
      <c r="S115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1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59" spans="1:21" x14ac:dyDescent="0.25">
      <c r="A1159" s="567" t="s">
        <v>11495</v>
      </c>
      <c r="B1159" s="568"/>
      <c r="C1159" s="568"/>
      <c r="D1159" s="569"/>
      <c r="E1159" s="569" t="s">
        <v>9827</v>
      </c>
      <c r="F1159" s="569">
        <v>5</v>
      </c>
      <c r="G1159" s="568" t="s">
        <v>11496</v>
      </c>
      <c r="H1159" s="568"/>
      <c r="I1159" s="570" t="s">
        <v>11497</v>
      </c>
      <c r="J1159" s="568" t="s">
        <v>8202</v>
      </c>
      <c r="K1159" s="571" t="s">
        <v>8401</v>
      </c>
      <c r="L1159" s="568" t="s">
        <v>11498</v>
      </c>
      <c r="M1159" s="572" t="s">
        <v>11499</v>
      </c>
      <c r="N1159" s="570" t="s">
        <v>8409</v>
      </c>
      <c r="O1159" s="303" t="str">
        <f>IF(AllC3_Data[[#This Row],[Door/Yard Number]]=3,"Yard","Door")</f>
        <v>Door</v>
      </c>
      <c r="P1159" s="33">
        <f t="shared" si="34"/>
        <v>219.1500000001397</v>
      </c>
      <c r="Q1159" s="3" t="str">
        <f t="shared" si="35"/>
        <v>02/02/2022 10:51 AM</v>
      </c>
      <c r="R1159" s="573" t="str">
        <f>IF(AND(AllC3_Data[[#This Row],[Workflow]]="Vendor Trailer",AllC3_Data[[#This Row],[OB Load Type]]="",AllC3_Data[[#This Row],[IB Load Type]]="",AllC3_Data[[#This Row],[Reusable Load Type]]=""),"Empty", HLOOKUP("*",AllC3_Data[[#This Row],[OB Load Type]:[Workflow]],1,FALSE))</f>
        <v>Live Empty</v>
      </c>
      <c r="S11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0" spans="1:21" x14ac:dyDescent="0.25">
      <c r="A1160" s="567" t="s">
        <v>11500</v>
      </c>
      <c r="B1160" s="568"/>
      <c r="C1160" s="568" t="s">
        <v>8404</v>
      </c>
      <c r="D1160" s="569"/>
      <c r="E1160" s="569" t="s">
        <v>897</v>
      </c>
      <c r="F1160" s="569">
        <v>1</v>
      </c>
      <c r="G1160" s="568" t="s">
        <v>11501</v>
      </c>
      <c r="H1160" s="568" t="s">
        <v>11502</v>
      </c>
      <c r="I1160" s="570" t="s">
        <v>11503</v>
      </c>
      <c r="J1160" s="568" t="s">
        <v>8202</v>
      </c>
      <c r="K1160" s="571" t="s">
        <v>8401</v>
      </c>
      <c r="L1160" s="568" t="s">
        <v>10903</v>
      </c>
      <c r="M1160" s="572" t="s">
        <v>11504</v>
      </c>
      <c r="N1160" s="570" t="s">
        <v>8409</v>
      </c>
      <c r="O1160" s="303" t="str">
        <f>IF(AllC3_Data[[#This Row],[Door/Yard Number]]=3,"Yard","Door")</f>
        <v>Door</v>
      </c>
      <c r="P1160" s="33">
        <f t="shared" si="34"/>
        <v>5.1500000000232831</v>
      </c>
      <c r="Q1160" s="3" t="str">
        <f t="shared" si="35"/>
        <v>02/11/2022 08:51 AM</v>
      </c>
      <c r="R1160" s="573" t="str">
        <f>IF(AND(AllC3_Data[[#This Row],[Workflow]]="Vendor Trailer",AllC3_Data[[#This Row],[OB Load Type]]="",AllC3_Data[[#This Row],[IB Load Type]]="",AllC3_Data[[#This Row],[Reusable Load Type]]=""),"Empty", HLOOKUP("*",AllC3_Data[[#This Row],[OB Load Type]:[Workflow]],1,FALSE))</f>
        <v>A Live Delivery</v>
      </c>
      <c r="S116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1" spans="1:21" x14ac:dyDescent="0.25">
      <c r="A1161" s="567" t="s">
        <v>11505</v>
      </c>
      <c r="B1161" s="568"/>
      <c r="C1161" s="568"/>
      <c r="D1161" s="569" t="s">
        <v>496</v>
      </c>
      <c r="E1161" s="569" t="s">
        <v>1660</v>
      </c>
      <c r="F1161" s="569">
        <v>3</v>
      </c>
      <c r="G1161" s="568" t="s">
        <v>1179</v>
      </c>
      <c r="H1161" s="568"/>
      <c r="I1161" s="570" t="s">
        <v>11506</v>
      </c>
      <c r="J1161" s="568" t="s">
        <v>8216</v>
      </c>
      <c r="K1161" s="571" t="s">
        <v>8589</v>
      </c>
      <c r="L1161" s="568" t="s">
        <v>11507</v>
      </c>
      <c r="M1161" s="572" t="s">
        <v>11506</v>
      </c>
      <c r="N1161" s="570" t="s">
        <v>8425</v>
      </c>
      <c r="O1161" s="303" t="str">
        <f>IF(AllC3_Data[[#This Row],[Door/Yard Number]]=3,"Yard","Door")</f>
        <v>Yard</v>
      </c>
      <c r="P1161" s="33">
        <f t="shared" ref="P1161:P1224" si="36">($A$1-Q1161)*24</f>
        <v>216.08333333343035</v>
      </c>
      <c r="Q1161" s="3" t="str">
        <f t="shared" ref="Q1161:Q1224" si="37">IF(I1161&gt;M1161,I1161,IF(I1161&lt;M1161,M1161,IF(I1161=M1161,I1161)))</f>
        <v>02/02/2022 01:55 PM</v>
      </c>
      <c r="R1161" s="573" t="str">
        <f>IF(AND(AllC3_Data[[#This Row],[Workflow]]="Vendor Trailer",AllC3_Data[[#This Row],[OB Load Type]]="",AllC3_Data[[#This Row],[IB Load Type]]="",AllC3_Data[[#This Row],[Reusable Load Type]]=""),"Empty", HLOOKUP("*",AllC3_Data[[#This Row],[OB Load Type]:[Workflow]],1,FALSE))</f>
        <v>RSAL</v>
      </c>
      <c r="S11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2" spans="1:21" x14ac:dyDescent="0.25">
      <c r="A1162" s="567" t="s">
        <v>11508</v>
      </c>
      <c r="B1162" s="568"/>
      <c r="C1162" s="568"/>
      <c r="D1162" s="569" t="s">
        <v>117</v>
      </c>
      <c r="E1162" s="569" t="s">
        <v>8430</v>
      </c>
      <c r="F1162" s="569">
        <v>3</v>
      </c>
      <c r="G1162" s="568" t="s">
        <v>9217</v>
      </c>
      <c r="H1162" s="568"/>
      <c r="I1162" s="570" t="s">
        <v>11509</v>
      </c>
      <c r="J1162" s="568" t="s">
        <v>8202</v>
      </c>
      <c r="K1162" s="571" t="s">
        <v>8401</v>
      </c>
      <c r="L1162" s="568" t="s">
        <v>11179</v>
      </c>
      <c r="M1162" s="572" t="s">
        <v>11510</v>
      </c>
      <c r="N1162" s="570" t="s">
        <v>11135</v>
      </c>
      <c r="O1162" s="303" t="str">
        <f>IF(AllC3_Data[[#This Row],[Door/Yard Number]]=3,"Yard","Door")</f>
        <v>Yard</v>
      </c>
      <c r="P1162" s="33">
        <f t="shared" si="36"/>
        <v>215.96666666673264</v>
      </c>
      <c r="Q1162" s="3" t="str">
        <f t="shared" si="37"/>
        <v>02/02/2022 02:02 PM</v>
      </c>
      <c r="R1162" s="573" t="str">
        <f>IF(AND(AllC3_Data[[#This Row],[Workflow]]="Vendor Trailer",AllC3_Data[[#This Row],[OB Load Type]]="",AllC3_Data[[#This Row],[IB Load Type]]="",AllC3_Data[[#This Row],[Reusable Load Type]]=""),"Empty", HLOOKUP("*",AllC3_Data[[#This Row],[OB Load Type]:[Workflow]],1,FALSE))</f>
        <v>OA</v>
      </c>
      <c r="S11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1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3" spans="1:21" x14ac:dyDescent="0.25">
      <c r="A1163" s="567" t="s">
        <v>11511</v>
      </c>
      <c r="B1163" s="568"/>
      <c r="C1163" s="568"/>
      <c r="D1163" s="569"/>
      <c r="E1163" s="569" t="s">
        <v>897</v>
      </c>
      <c r="F1163" s="569">
        <v>1</v>
      </c>
      <c r="G1163" s="568" t="s">
        <v>11512</v>
      </c>
      <c r="H1163" s="568" t="s">
        <v>11513</v>
      </c>
      <c r="I1163" s="570" t="s">
        <v>11514</v>
      </c>
      <c r="J1163" s="568" t="s">
        <v>8202</v>
      </c>
      <c r="K1163" s="571" t="s">
        <v>8401</v>
      </c>
      <c r="L1163" s="568" t="s">
        <v>11515</v>
      </c>
      <c r="M1163" s="572" t="s">
        <v>8741</v>
      </c>
      <c r="N1163" s="570" t="s">
        <v>8445</v>
      </c>
      <c r="O1163" s="303" t="str">
        <f>IF(AllC3_Data[[#This Row],[Door/Yard Number]]=3,"Yard","Door")</f>
        <v>Door</v>
      </c>
      <c r="P1163" s="33">
        <f t="shared" si="36"/>
        <v>0.63333333347691223</v>
      </c>
      <c r="Q1163" s="3" t="str">
        <f t="shared" si="37"/>
        <v>02/11/2022 01:22 PM</v>
      </c>
      <c r="R1163" s="573" t="str">
        <f>IF(AND(AllC3_Data[[#This Row],[Workflow]]="Vendor Trailer",AllC3_Data[[#This Row],[OB Load Type]]="",AllC3_Data[[#This Row],[IB Load Type]]="",AllC3_Data[[#This Row],[Reusable Load Type]]=""),"Empty", HLOOKUP("*",AllC3_Data[[#This Row],[OB Load Type]:[Workflow]],1,FALSE))</f>
        <v>Inbound</v>
      </c>
      <c r="S11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4" spans="1:21" x14ac:dyDescent="0.25">
      <c r="A1164" s="567" t="s">
        <v>11516</v>
      </c>
      <c r="B1164" s="568"/>
      <c r="C1164" s="568"/>
      <c r="D1164" s="569"/>
      <c r="E1164" s="569" t="s">
        <v>897</v>
      </c>
      <c r="F1164" s="569">
        <v>1</v>
      </c>
      <c r="G1164" s="568" t="s">
        <v>11517</v>
      </c>
      <c r="H1164" s="568" t="s">
        <v>11518</v>
      </c>
      <c r="I1164" s="570" t="s">
        <v>11519</v>
      </c>
      <c r="J1164" s="568" t="s">
        <v>8202</v>
      </c>
      <c r="K1164" s="571" t="s">
        <v>8401</v>
      </c>
      <c r="L1164" s="568" t="s">
        <v>11520</v>
      </c>
      <c r="M1164" s="572" t="s">
        <v>11521</v>
      </c>
      <c r="N1164" s="570" t="s">
        <v>8445</v>
      </c>
      <c r="O1164" s="303" t="str">
        <f>IF(AllC3_Data[[#This Row],[Door/Yard Number]]=3,"Yard","Door")</f>
        <v>Door</v>
      </c>
      <c r="P1164" s="33">
        <f t="shared" si="36"/>
        <v>0.61666666675591841</v>
      </c>
      <c r="Q1164" s="3" t="str">
        <f t="shared" si="37"/>
        <v>02/11/2022 01:23 PM</v>
      </c>
      <c r="R1164" s="573" t="str">
        <f>IF(AND(AllC3_Data[[#This Row],[Workflow]]="Vendor Trailer",AllC3_Data[[#This Row],[OB Load Type]]="",AllC3_Data[[#This Row],[IB Load Type]]="",AllC3_Data[[#This Row],[Reusable Load Type]]=""),"Empty", HLOOKUP("*",AllC3_Data[[#This Row],[OB Load Type]:[Workflow]],1,FALSE))</f>
        <v>Inbound</v>
      </c>
      <c r="S11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5" spans="1:21" x14ac:dyDescent="0.25">
      <c r="A1165" s="567" t="s">
        <v>11522</v>
      </c>
      <c r="B1165" s="568"/>
      <c r="C1165" s="568"/>
      <c r="D1165" s="569"/>
      <c r="E1165" s="569" t="s">
        <v>8461</v>
      </c>
      <c r="F1165" s="569">
        <v>3</v>
      </c>
      <c r="G1165" s="568" t="s">
        <v>8405</v>
      </c>
      <c r="H1165" s="568"/>
      <c r="I1165" s="570" t="s">
        <v>11523</v>
      </c>
      <c r="J1165" s="568" t="s">
        <v>8202</v>
      </c>
      <c r="K1165" s="571" t="s">
        <v>8401</v>
      </c>
      <c r="L1165" s="568" t="s">
        <v>1663</v>
      </c>
      <c r="M1165" s="572" t="s">
        <v>11524</v>
      </c>
      <c r="N1165" s="570" t="s">
        <v>8445</v>
      </c>
      <c r="O1165" s="303" t="str">
        <f>IF(AllC3_Data[[#This Row],[Door/Yard Number]]=3,"Yard","Door")</f>
        <v>Yard</v>
      </c>
      <c r="P1165" s="33">
        <f t="shared" si="36"/>
        <v>213.43333333334886</v>
      </c>
      <c r="Q1165" s="3" t="str">
        <f t="shared" si="37"/>
        <v>02/02/2022 04:34 PM</v>
      </c>
      <c r="R1165" s="573" t="str">
        <f>IF(AND(AllC3_Data[[#This Row],[Workflow]]="Vendor Trailer",AllC3_Data[[#This Row],[OB Load Type]]="",AllC3_Data[[#This Row],[IB Load Type]]="",AllC3_Data[[#This Row],[Reusable Load Type]]=""),"Empty", HLOOKUP("*",AllC3_Data[[#This Row],[OB Load Type]:[Workflow]],1,FALSE))</f>
        <v>Empty</v>
      </c>
      <c r="S11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6" spans="1:21" x14ac:dyDescent="0.25">
      <c r="A1166" s="567" t="s">
        <v>11525</v>
      </c>
      <c r="B1166" s="568"/>
      <c r="C1166" s="568"/>
      <c r="D1166" s="569"/>
      <c r="E1166" s="569" t="s">
        <v>8461</v>
      </c>
      <c r="F1166" s="569">
        <v>5</v>
      </c>
      <c r="G1166" s="568" t="s">
        <v>1339</v>
      </c>
      <c r="H1166" s="568"/>
      <c r="I1166" s="570" t="s">
        <v>11526</v>
      </c>
      <c r="J1166" s="568" t="s">
        <v>8202</v>
      </c>
      <c r="K1166" s="571" t="s">
        <v>8401</v>
      </c>
      <c r="L1166" s="568" t="s">
        <v>11527</v>
      </c>
      <c r="M1166" s="572" t="s">
        <v>11528</v>
      </c>
      <c r="N1166" s="570" t="s">
        <v>8425</v>
      </c>
      <c r="O1166" s="303" t="str">
        <f>IF(AllC3_Data[[#This Row],[Door/Yard Number]]=3,"Yard","Door")</f>
        <v>Door</v>
      </c>
      <c r="P1166" s="33">
        <f t="shared" si="36"/>
        <v>212.45000000012806</v>
      </c>
      <c r="Q1166" s="3" t="str">
        <f t="shared" si="37"/>
        <v>02/02/2022 05:33 PM</v>
      </c>
      <c r="R1166" s="573" t="str">
        <f>IF(AND(AllC3_Data[[#This Row],[Workflow]]="Vendor Trailer",AllC3_Data[[#This Row],[OB Load Type]]="",AllC3_Data[[#This Row],[IB Load Type]]="",AllC3_Data[[#This Row],[Reusable Load Type]]=""),"Empty", HLOOKUP("*",AllC3_Data[[#This Row],[OB Load Type]:[Workflow]],1,FALSE))</f>
        <v>Empty</v>
      </c>
      <c r="S11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1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7" spans="1:21" x14ac:dyDescent="0.25">
      <c r="A1167" s="567" t="s">
        <v>11529</v>
      </c>
      <c r="B1167" s="568"/>
      <c r="C1167" s="568"/>
      <c r="D1167" s="569"/>
      <c r="E1167" s="569" t="s">
        <v>1657</v>
      </c>
      <c r="F1167" s="569">
        <v>3</v>
      </c>
      <c r="G1167" s="568" t="s">
        <v>1179</v>
      </c>
      <c r="H1167" s="568"/>
      <c r="I1167" s="570" t="s">
        <v>11530</v>
      </c>
      <c r="J1167" s="568" t="s">
        <v>8204</v>
      </c>
      <c r="K1167" s="571" t="s">
        <v>8589</v>
      </c>
      <c r="L1167" s="568" t="s">
        <v>11104</v>
      </c>
      <c r="M1167" s="572" t="s">
        <v>11531</v>
      </c>
      <c r="N1167" s="570" t="s">
        <v>8425</v>
      </c>
      <c r="O1167" s="303" t="str">
        <f>IF(AllC3_Data[[#This Row],[Door/Yard Number]]=3,"Yard","Door")</f>
        <v>Yard</v>
      </c>
      <c r="P1167" s="33">
        <f t="shared" si="36"/>
        <v>203.75000000005821</v>
      </c>
      <c r="Q1167" s="3" t="str">
        <f t="shared" si="37"/>
        <v>02/03/2022 02:15 AM</v>
      </c>
      <c r="R1167" s="573" t="str">
        <f>IF(AND(AllC3_Data[[#This Row],[Workflow]]="Vendor Trailer",AllC3_Data[[#This Row],[OB Load Type]]="",AllC3_Data[[#This Row],[IB Load Type]]="",AllC3_Data[[#This Row],[Reusable Load Type]]=""),"Empty", HLOOKUP("*",AllC3_Data[[#This Row],[OB Load Type]:[Workflow]],1,FALSE))</f>
        <v>Empty</v>
      </c>
      <c r="S11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68" spans="1:21" x14ac:dyDescent="0.25">
      <c r="A1168" s="567" t="s">
        <v>11532</v>
      </c>
      <c r="B1168" s="568"/>
      <c r="C1168" s="568"/>
      <c r="D1168" s="569"/>
      <c r="E1168" s="569" t="s">
        <v>1562</v>
      </c>
      <c r="F1168" s="569">
        <v>1</v>
      </c>
      <c r="G1168" s="568" t="s">
        <v>1179</v>
      </c>
      <c r="H1168" s="568"/>
      <c r="I1168" s="570" t="s">
        <v>11533</v>
      </c>
      <c r="J1168" s="568" t="s">
        <v>8205</v>
      </c>
      <c r="K1168" s="571" t="s">
        <v>8401</v>
      </c>
      <c r="L1168" s="568" t="s">
        <v>11534</v>
      </c>
      <c r="M1168" s="572"/>
      <c r="N1168" s="570" t="s">
        <v>8425</v>
      </c>
      <c r="O1168" s="303" t="str">
        <f>IF(AllC3_Data[[#This Row],[Door/Yard Number]]=3,"Yard","Door")</f>
        <v>Door</v>
      </c>
      <c r="P1168" s="33">
        <f t="shared" si="36"/>
        <v>203.26666666672099</v>
      </c>
      <c r="Q1168" s="3" t="str">
        <f t="shared" si="37"/>
        <v>02/03/2022 02:44 AM</v>
      </c>
      <c r="R1168" s="573" t="str">
        <f>IF(AND(AllC3_Data[[#This Row],[Workflow]]="Vendor Trailer",AllC3_Data[[#This Row],[OB Load Type]]="",AllC3_Data[[#This Row],[IB Load Type]]="",AllC3_Data[[#This Row],[Reusable Load Type]]=""),"Empty", HLOOKUP("*",AllC3_Data[[#This Row],[OB Load Type]:[Workflow]],1,FALSE))</f>
        <v>Unknown</v>
      </c>
      <c r="S11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6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169" spans="1:21" x14ac:dyDescent="0.25">
      <c r="A1169" s="567" t="s">
        <v>11535</v>
      </c>
      <c r="B1169" s="568"/>
      <c r="C1169" s="568"/>
      <c r="D1169" s="569"/>
      <c r="E1169" s="569" t="s">
        <v>9827</v>
      </c>
      <c r="F1169" s="569">
        <v>5</v>
      </c>
      <c r="G1169" s="568" t="s">
        <v>8405</v>
      </c>
      <c r="H1169" s="568"/>
      <c r="I1169" s="570" t="s">
        <v>11536</v>
      </c>
      <c r="J1169" s="568" t="s">
        <v>8202</v>
      </c>
      <c r="K1169" s="571" t="s">
        <v>8401</v>
      </c>
      <c r="L1169" s="568" t="s">
        <v>11537</v>
      </c>
      <c r="M1169" s="572" t="s">
        <v>11538</v>
      </c>
      <c r="N1169" s="570" t="s">
        <v>8409</v>
      </c>
      <c r="O1169" s="303" t="str">
        <f>IF(AllC3_Data[[#This Row],[Door/Yard Number]]=3,"Yard","Door")</f>
        <v>Door</v>
      </c>
      <c r="P1169" s="33">
        <f t="shared" si="36"/>
        <v>200.06666666676756</v>
      </c>
      <c r="Q1169" s="3" t="str">
        <f t="shared" si="37"/>
        <v>02/03/2022 05:56 AM</v>
      </c>
      <c r="R1169" s="573" t="str">
        <f>IF(AND(AllC3_Data[[#This Row],[Workflow]]="Vendor Trailer",AllC3_Data[[#This Row],[OB Load Type]]="",AllC3_Data[[#This Row],[IB Load Type]]="",AllC3_Data[[#This Row],[Reusable Load Type]]=""),"Empty", HLOOKUP("*",AllC3_Data[[#This Row],[OB Load Type]:[Workflow]],1,FALSE))</f>
        <v>Live Empty</v>
      </c>
      <c r="S11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0" spans="1:21" x14ac:dyDescent="0.25">
      <c r="A1170" s="567" t="s">
        <v>11539</v>
      </c>
      <c r="B1170" s="568"/>
      <c r="C1170" s="568"/>
      <c r="D1170" s="569"/>
      <c r="E1170" s="569" t="s">
        <v>9827</v>
      </c>
      <c r="F1170" s="569">
        <v>5</v>
      </c>
      <c r="G1170" s="568" t="s">
        <v>11540</v>
      </c>
      <c r="H1170" s="568"/>
      <c r="I1170" s="570" t="s">
        <v>11541</v>
      </c>
      <c r="J1170" s="568" t="s">
        <v>8202</v>
      </c>
      <c r="K1170" s="571" t="s">
        <v>8401</v>
      </c>
      <c r="L1170" s="568" t="s">
        <v>11542</v>
      </c>
      <c r="M1170" s="572" t="s">
        <v>11543</v>
      </c>
      <c r="N1170" s="570" t="s">
        <v>8409</v>
      </c>
      <c r="O1170" s="303" t="str">
        <f>IF(AllC3_Data[[#This Row],[Door/Yard Number]]=3,"Yard","Door")</f>
        <v>Door</v>
      </c>
      <c r="P1170" s="33">
        <f t="shared" si="36"/>
        <v>199.58333333343035</v>
      </c>
      <c r="Q1170" s="3" t="str">
        <f t="shared" si="37"/>
        <v>02/03/2022 06:25 AM</v>
      </c>
      <c r="R1170" s="573" t="str">
        <f>IF(AND(AllC3_Data[[#This Row],[Workflow]]="Vendor Trailer",AllC3_Data[[#This Row],[OB Load Type]]="",AllC3_Data[[#This Row],[IB Load Type]]="",AllC3_Data[[#This Row],[Reusable Load Type]]=""),"Empty", HLOOKUP("*",AllC3_Data[[#This Row],[OB Load Type]:[Workflow]],1,FALSE))</f>
        <v>Live Empty</v>
      </c>
      <c r="S11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1" spans="1:21" x14ac:dyDescent="0.25">
      <c r="A1171" s="567" t="s">
        <v>11544</v>
      </c>
      <c r="B1171" s="568"/>
      <c r="C1171" s="568"/>
      <c r="D1171" s="569" t="s">
        <v>479</v>
      </c>
      <c r="E1171" s="569" t="s">
        <v>8430</v>
      </c>
      <c r="F1171" s="569">
        <v>3</v>
      </c>
      <c r="G1171" s="568" t="s">
        <v>1667</v>
      </c>
      <c r="H1171" s="568"/>
      <c r="I1171" s="570" t="s">
        <v>11545</v>
      </c>
      <c r="J1171" s="568" t="s">
        <v>8213</v>
      </c>
      <c r="K1171" s="571" t="s">
        <v>8401</v>
      </c>
      <c r="L1171" s="568" t="s">
        <v>1664</v>
      </c>
      <c r="M1171" s="572" t="s">
        <v>11546</v>
      </c>
      <c r="N1171" s="570" t="s">
        <v>8445</v>
      </c>
      <c r="O1171" s="303" t="str">
        <f>IF(AllC3_Data[[#This Row],[Door/Yard Number]]=3,"Yard","Door")</f>
        <v>Yard</v>
      </c>
      <c r="P1171" s="33">
        <f t="shared" si="36"/>
        <v>199.5</v>
      </c>
      <c r="Q1171" s="3" t="str">
        <f t="shared" si="37"/>
        <v>02/03/2022 06:30 AM</v>
      </c>
      <c r="R1171" s="573" t="str">
        <f>IF(AND(AllC3_Data[[#This Row],[Workflow]]="Vendor Trailer",AllC3_Data[[#This Row],[OB Load Type]]="",AllC3_Data[[#This Row],[IB Load Type]]="",AllC3_Data[[#This Row],[Reusable Load Type]]=""),"Empty", HLOOKUP("*",AllC3_Data[[#This Row],[OB Load Type]:[Workflow]],1,FALSE))</f>
        <v>PPLS</v>
      </c>
      <c r="S11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1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2" spans="1:21" x14ac:dyDescent="0.25">
      <c r="A1172" s="567" t="s">
        <v>11547</v>
      </c>
      <c r="B1172" s="568"/>
      <c r="C1172" s="568"/>
      <c r="D1172" s="569"/>
      <c r="E1172" s="569" t="s">
        <v>9827</v>
      </c>
      <c r="F1172" s="569">
        <v>5</v>
      </c>
      <c r="G1172" s="568" t="s">
        <v>11548</v>
      </c>
      <c r="H1172" s="568"/>
      <c r="I1172" s="570" t="s">
        <v>11549</v>
      </c>
      <c r="J1172" s="568" t="s">
        <v>8202</v>
      </c>
      <c r="K1172" s="571" t="s">
        <v>8401</v>
      </c>
      <c r="L1172" s="568" t="s">
        <v>11550</v>
      </c>
      <c r="M1172" s="572" t="s">
        <v>11551</v>
      </c>
      <c r="N1172" s="570" t="s">
        <v>8409</v>
      </c>
      <c r="O1172" s="303" t="str">
        <f>IF(AllC3_Data[[#This Row],[Door/Yard Number]]=3,"Yard","Door")</f>
        <v>Door</v>
      </c>
      <c r="P1172" s="33">
        <f t="shared" si="36"/>
        <v>196.06666666665114</v>
      </c>
      <c r="Q1172" s="3" t="str">
        <f t="shared" si="37"/>
        <v>02/03/2022 09:56 AM</v>
      </c>
      <c r="R1172" s="573" t="str">
        <f>IF(AND(AllC3_Data[[#This Row],[Workflow]]="Vendor Trailer",AllC3_Data[[#This Row],[OB Load Type]]="",AllC3_Data[[#This Row],[IB Load Type]]="",AllC3_Data[[#This Row],[Reusable Load Type]]=""),"Empty", HLOOKUP("*",AllC3_Data[[#This Row],[OB Load Type]:[Workflow]],1,FALSE))</f>
        <v>Live Empty</v>
      </c>
      <c r="S11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3" spans="1:21" x14ac:dyDescent="0.25">
      <c r="A1173" s="567" t="s">
        <v>11552</v>
      </c>
      <c r="B1173" s="568"/>
      <c r="C1173" s="568"/>
      <c r="D1173" s="569"/>
      <c r="E1173" s="569" t="s">
        <v>9827</v>
      </c>
      <c r="F1173" s="569">
        <v>5</v>
      </c>
      <c r="G1173" s="568" t="s">
        <v>8405</v>
      </c>
      <c r="H1173" s="568"/>
      <c r="I1173" s="570" t="s">
        <v>11553</v>
      </c>
      <c r="J1173" s="568" t="s">
        <v>8202</v>
      </c>
      <c r="K1173" s="571" t="s">
        <v>8401</v>
      </c>
      <c r="L1173" s="568" t="s">
        <v>11554</v>
      </c>
      <c r="M1173" s="572" t="s">
        <v>11555</v>
      </c>
      <c r="N1173" s="570" t="s">
        <v>8409</v>
      </c>
      <c r="O1173" s="303" t="str">
        <f>IF(AllC3_Data[[#This Row],[Door/Yard Number]]=3,"Yard","Door")</f>
        <v>Door</v>
      </c>
      <c r="P1173" s="33">
        <f t="shared" si="36"/>
        <v>194.23333333345363</v>
      </c>
      <c r="Q1173" s="3" t="str">
        <f t="shared" si="37"/>
        <v>02/03/2022 11:46 AM</v>
      </c>
      <c r="R1173" s="573" t="str">
        <f>IF(AND(AllC3_Data[[#This Row],[Workflow]]="Vendor Trailer",AllC3_Data[[#This Row],[OB Load Type]]="",AllC3_Data[[#This Row],[IB Load Type]]="",AllC3_Data[[#This Row],[Reusable Load Type]]=""),"Empty", HLOOKUP("*",AllC3_Data[[#This Row],[OB Load Type]:[Workflow]],1,FALSE))</f>
        <v>Live Empty</v>
      </c>
      <c r="S11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4" spans="1:21" x14ac:dyDescent="0.25">
      <c r="A1174" s="567" t="s">
        <v>11556</v>
      </c>
      <c r="B1174" s="568"/>
      <c r="C1174" s="568"/>
      <c r="D1174" s="569" t="s">
        <v>101</v>
      </c>
      <c r="E1174" s="569" t="s">
        <v>8430</v>
      </c>
      <c r="F1174" s="569">
        <v>3</v>
      </c>
      <c r="G1174" s="568" t="s">
        <v>1179</v>
      </c>
      <c r="H1174" s="568"/>
      <c r="I1174" s="570" t="s">
        <v>11557</v>
      </c>
      <c r="J1174" s="568" t="s">
        <v>8205</v>
      </c>
      <c r="K1174" s="571" t="s">
        <v>8401</v>
      </c>
      <c r="L1174" s="568" t="s">
        <v>11166</v>
      </c>
      <c r="M1174" s="572" t="s">
        <v>11557</v>
      </c>
      <c r="N1174" s="570" t="s">
        <v>8409</v>
      </c>
      <c r="O1174" s="303" t="str">
        <f>IF(AllC3_Data[[#This Row],[Door/Yard Number]]=3,"Yard","Door")</f>
        <v>Yard</v>
      </c>
      <c r="P1174" s="33">
        <f t="shared" si="36"/>
        <v>193.33333333331393</v>
      </c>
      <c r="Q1174" s="3" t="str">
        <f t="shared" si="37"/>
        <v>02/03/2022 12:40 PM</v>
      </c>
      <c r="R1174" s="573" t="str">
        <f>IF(AND(AllC3_Data[[#This Row],[Workflow]]="Vendor Trailer",AllC3_Data[[#This Row],[OB Load Type]]="",AllC3_Data[[#This Row],[IB Load Type]]="",AllC3_Data[[#This Row],[Reusable Load Type]]=""),"Empty", HLOOKUP("*",AllC3_Data[[#This Row],[OB Load Type]:[Workflow]],1,FALSE))</f>
        <v>MDMC</v>
      </c>
      <c r="S11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5" spans="1:21" x14ac:dyDescent="0.25">
      <c r="A1175" s="567" t="s">
        <v>11558</v>
      </c>
      <c r="B1175" s="568"/>
      <c r="C1175" s="568"/>
      <c r="D1175" s="569" t="s">
        <v>43</v>
      </c>
      <c r="E1175" s="569" t="s">
        <v>882</v>
      </c>
      <c r="F1175" s="569">
        <v>1</v>
      </c>
      <c r="G1175" s="568" t="s">
        <v>1179</v>
      </c>
      <c r="H1175" s="568" t="s">
        <v>11559</v>
      </c>
      <c r="I1175" s="570" t="s">
        <v>11560</v>
      </c>
      <c r="J1175" s="568" t="s">
        <v>8210</v>
      </c>
      <c r="K1175" s="571" t="s">
        <v>8401</v>
      </c>
      <c r="L1175" s="568" t="s">
        <v>10817</v>
      </c>
      <c r="M1175" s="572" t="s">
        <v>11561</v>
      </c>
      <c r="N1175" s="570" t="s">
        <v>8409</v>
      </c>
      <c r="O1175" s="303" t="str">
        <f>IF(AllC3_Data[[#This Row],[Door/Yard Number]]=3,"Yard","Door")</f>
        <v>Door</v>
      </c>
      <c r="P1175" s="33">
        <f t="shared" si="36"/>
        <v>204.11666666669771</v>
      </c>
      <c r="Q1175" s="3" t="str">
        <f t="shared" si="37"/>
        <v>02/03/2022 01:53 AM</v>
      </c>
      <c r="R1175" s="573" t="str">
        <f>IF(AND(AllC3_Data[[#This Row],[Workflow]]="Vendor Trailer",AllC3_Data[[#This Row],[OB Load Type]]="",AllC3_Data[[#This Row],[IB Load Type]]="",AllC3_Data[[#This Row],[Reusable Load Type]]=""),"Empty", HLOOKUP("*",AllC3_Data[[#This Row],[OB Load Type]:[Workflow]],1,FALSE))</f>
        <v>B635</v>
      </c>
      <c r="S11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1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6" spans="1:21" x14ac:dyDescent="0.25">
      <c r="A1176" s="567" t="s">
        <v>11562</v>
      </c>
      <c r="B1176" s="568"/>
      <c r="C1176" s="568" t="s">
        <v>8404</v>
      </c>
      <c r="D1176" s="569"/>
      <c r="E1176" s="569" t="s">
        <v>897</v>
      </c>
      <c r="F1176" s="569">
        <v>1</v>
      </c>
      <c r="G1176" s="568" t="s">
        <v>11563</v>
      </c>
      <c r="H1176" s="568" t="s">
        <v>11564</v>
      </c>
      <c r="I1176" s="570" t="s">
        <v>11565</v>
      </c>
      <c r="J1176" s="568" t="s">
        <v>8202</v>
      </c>
      <c r="K1176" s="571" t="s">
        <v>8401</v>
      </c>
      <c r="L1176" s="568" t="s">
        <v>11566</v>
      </c>
      <c r="M1176" s="572" t="s">
        <v>9054</v>
      </c>
      <c r="N1176" s="570" t="s">
        <v>8409</v>
      </c>
      <c r="O1176" s="303" t="str">
        <f>IF(AllC3_Data[[#This Row],[Door/Yard Number]]=3,"Yard","Door")</f>
        <v>Door</v>
      </c>
      <c r="P1176" s="33">
        <f t="shared" si="36"/>
        <v>2.5500000001047738</v>
      </c>
      <c r="Q1176" s="3" t="str">
        <f t="shared" si="37"/>
        <v>02/11/2022 11:27 AM</v>
      </c>
      <c r="R1176" s="573" t="str">
        <f>IF(AND(AllC3_Data[[#This Row],[Workflow]]="Vendor Trailer",AllC3_Data[[#This Row],[OB Load Type]]="",AllC3_Data[[#This Row],[IB Load Type]]="",AllC3_Data[[#This Row],[Reusable Load Type]]=""),"Empty", HLOOKUP("*",AllC3_Data[[#This Row],[OB Load Type]:[Workflow]],1,FALSE))</f>
        <v>A Live Delivery</v>
      </c>
      <c r="S11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7" spans="1:21" x14ac:dyDescent="0.25">
      <c r="A1177" s="567" t="s">
        <v>11567</v>
      </c>
      <c r="B1177" s="568"/>
      <c r="C1177" s="568" t="s">
        <v>8404</v>
      </c>
      <c r="D1177" s="569"/>
      <c r="E1177" s="569" t="s">
        <v>897</v>
      </c>
      <c r="F1177" s="569">
        <v>1</v>
      </c>
      <c r="G1177" s="568" t="s">
        <v>11568</v>
      </c>
      <c r="H1177" s="568" t="s">
        <v>11569</v>
      </c>
      <c r="I1177" s="570" t="s">
        <v>11570</v>
      </c>
      <c r="J1177" s="568" t="s">
        <v>8202</v>
      </c>
      <c r="K1177" s="571" t="s">
        <v>8401</v>
      </c>
      <c r="L1177" s="568" t="s">
        <v>10843</v>
      </c>
      <c r="M1177" s="572" t="s">
        <v>11571</v>
      </c>
      <c r="N1177" s="570" t="s">
        <v>8409</v>
      </c>
      <c r="O1177" s="303" t="str">
        <f>IF(AllC3_Data[[#This Row],[Door/Yard Number]]=3,"Yard","Door")</f>
        <v>Door</v>
      </c>
      <c r="P1177" s="33">
        <f t="shared" si="36"/>
        <v>3.8333333334303461</v>
      </c>
      <c r="Q1177" s="3" t="str">
        <f t="shared" si="37"/>
        <v>02/11/2022 10:10 AM</v>
      </c>
      <c r="R1177" s="573" t="str">
        <f>IF(AND(AllC3_Data[[#This Row],[Workflow]]="Vendor Trailer",AllC3_Data[[#This Row],[OB Load Type]]="",AllC3_Data[[#This Row],[IB Load Type]]="",AllC3_Data[[#This Row],[Reusable Load Type]]=""),"Empty", HLOOKUP("*",AllC3_Data[[#This Row],[OB Load Type]:[Workflow]],1,FALSE))</f>
        <v>A Live Delivery</v>
      </c>
      <c r="S11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8" spans="1:21" x14ac:dyDescent="0.25">
      <c r="A1178" s="567" t="s">
        <v>11572</v>
      </c>
      <c r="B1178" s="568"/>
      <c r="C1178" s="568"/>
      <c r="D1178" s="569"/>
      <c r="E1178" s="569" t="s">
        <v>8461</v>
      </c>
      <c r="F1178" s="569">
        <v>3</v>
      </c>
      <c r="G1178" s="568" t="s">
        <v>1458</v>
      </c>
      <c r="H1178" s="568"/>
      <c r="I1178" s="570" t="s">
        <v>11573</v>
      </c>
      <c r="J1178" s="568" t="s">
        <v>8202</v>
      </c>
      <c r="K1178" s="571" t="s">
        <v>8401</v>
      </c>
      <c r="L1178" s="568" t="s">
        <v>11179</v>
      </c>
      <c r="M1178" s="572" t="s">
        <v>11574</v>
      </c>
      <c r="N1178" s="570" t="s">
        <v>11135</v>
      </c>
      <c r="O1178" s="303" t="str">
        <f>IF(AllC3_Data[[#This Row],[Door/Yard Number]]=3,"Yard","Door")</f>
        <v>Yard</v>
      </c>
      <c r="P1178" s="33">
        <f t="shared" si="36"/>
        <v>185.65000000008149</v>
      </c>
      <c r="Q1178" s="3" t="str">
        <f t="shared" si="37"/>
        <v>02/03/2022 08:21 PM</v>
      </c>
      <c r="R1178" s="573" t="str">
        <f>IF(AND(AllC3_Data[[#This Row],[Workflow]]="Vendor Trailer",AllC3_Data[[#This Row],[OB Load Type]]="",AllC3_Data[[#This Row],[IB Load Type]]="",AllC3_Data[[#This Row],[Reusable Load Type]]=""),"Empty", HLOOKUP("*",AllC3_Data[[#This Row],[OB Load Type]:[Workflow]],1,FALSE))</f>
        <v>Empty</v>
      </c>
      <c r="S11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1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79" spans="1:21" x14ac:dyDescent="0.25">
      <c r="A1179" s="567" t="s">
        <v>11575</v>
      </c>
      <c r="B1179" s="568"/>
      <c r="C1179" s="568"/>
      <c r="D1179" s="569"/>
      <c r="E1179" s="569" t="s">
        <v>8461</v>
      </c>
      <c r="F1179" s="569">
        <v>3</v>
      </c>
      <c r="G1179" s="568" t="s">
        <v>1339</v>
      </c>
      <c r="H1179" s="568"/>
      <c r="I1179" s="570" t="s">
        <v>11576</v>
      </c>
      <c r="J1179" s="568" t="s">
        <v>8202</v>
      </c>
      <c r="K1179" s="571" t="s">
        <v>8401</v>
      </c>
      <c r="L1179" s="568" t="s">
        <v>11245</v>
      </c>
      <c r="M1179" s="572" t="s">
        <v>11577</v>
      </c>
      <c r="N1179" s="570" t="s">
        <v>11135</v>
      </c>
      <c r="O1179" s="303" t="str">
        <f>IF(AllC3_Data[[#This Row],[Door/Yard Number]]=3,"Yard","Door")</f>
        <v>Yard</v>
      </c>
      <c r="P1179" s="33">
        <f t="shared" si="36"/>
        <v>181.61666666669771</v>
      </c>
      <c r="Q1179" s="3" t="str">
        <f t="shared" si="37"/>
        <v>02/04/2022 12:23 AM</v>
      </c>
      <c r="R1179" s="573" t="str">
        <f>IF(AND(AllC3_Data[[#This Row],[Workflow]]="Vendor Trailer",AllC3_Data[[#This Row],[OB Load Type]]="",AllC3_Data[[#This Row],[IB Load Type]]="",AllC3_Data[[#This Row],[Reusable Load Type]]=""),"Empty", HLOOKUP("*",AllC3_Data[[#This Row],[OB Load Type]:[Workflow]],1,FALSE))</f>
        <v>Empty</v>
      </c>
      <c r="S11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1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0" spans="1:21" x14ac:dyDescent="0.25">
      <c r="A1180" s="567" t="s">
        <v>11578</v>
      </c>
      <c r="B1180" s="568"/>
      <c r="C1180" s="568"/>
      <c r="D1180" s="569" t="s">
        <v>43</v>
      </c>
      <c r="E1180" s="569" t="s">
        <v>882</v>
      </c>
      <c r="F1180" s="569">
        <v>1</v>
      </c>
      <c r="G1180" s="568" t="s">
        <v>1179</v>
      </c>
      <c r="H1180" s="568"/>
      <c r="I1180" s="570" t="s">
        <v>11579</v>
      </c>
      <c r="J1180" s="568" t="s">
        <v>8210</v>
      </c>
      <c r="K1180" s="571" t="s">
        <v>8401</v>
      </c>
      <c r="L1180" s="568" t="s">
        <v>11580</v>
      </c>
      <c r="M1180" s="572" t="s">
        <v>11581</v>
      </c>
      <c r="N1180" s="570" t="s">
        <v>8409</v>
      </c>
      <c r="O1180" s="303" t="str">
        <f>IF(AllC3_Data[[#This Row],[Door/Yard Number]]=3,"Yard","Door")</f>
        <v>Door</v>
      </c>
      <c r="P1180" s="33">
        <f t="shared" si="36"/>
        <v>175.05000000010477</v>
      </c>
      <c r="Q1180" s="3" t="str">
        <f t="shared" si="37"/>
        <v>02/04/2022 06:57 AM</v>
      </c>
      <c r="R1180" s="573" t="str">
        <f>IF(AND(AllC3_Data[[#This Row],[Workflow]]="Vendor Trailer",AllC3_Data[[#This Row],[OB Load Type]]="",AllC3_Data[[#This Row],[IB Load Type]]="",AllC3_Data[[#This Row],[Reusable Load Type]]=""),"Empty", HLOOKUP("*",AllC3_Data[[#This Row],[OB Load Type]:[Workflow]],1,FALSE))</f>
        <v>B635</v>
      </c>
      <c r="S11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11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1" spans="1:21" x14ac:dyDescent="0.25">
      <c r="A1181" s="567" t="s">
        <v>11582</v>
      </c>
      <c r="B1181" s="568"/>
      <c r="C1181" s="568" t="s">
        <v>8404</v>
      </c>
      <c r="D1181" s="569"/>
      <c r="E1181" s="569" t="s">
        <v>897</v>
      </c>
      <c r="F1181" s="569">
        <v>1</v>
      </c>
      <c r="G1181" s="568" t="s">
        <v>11583</v>
      </c>
      <c r="H1181" s="568" t="s">
        <v>11584</v>
      </c>
      <c r="I1181" s="570" t="s">
        <v>11585</v>
      </c>
      <c r="J1181" s="568" t="s">
        <v>8202</v>
      </c>
      <c r="K1181" s="571" t="s">
        <v>8401</v>
      </c>
      <c r="L1181" s="568" t="s">
        <v>11322</v>
      </c>
      <c r="M1181" s="572" t="s">
        <v>11586</v>
      </c>
      <c r="N1181" s="570" t="s">
        <v>8409</v>
      </c>
      <c r="O1181" s="303" t="str">
        <f>IF(AllC3_Data[[#This Row],[Door/Yard Number]]=3,"Yard","Door")</f>
        <v>Door</v>
      </c>
      <c r="P1181" s="33">
        <f t="shared" si="36"/>
        <v>0.95000000012805685</v>
      </c>
      <c r="Q1181" s="3" t="str">
        <f t="shared" si="37"/>
        <v>02/11/2022 01:03 PM</v>
      </c>
      <c r="R1181" s="573" t="str">
        <f>IF(AND(AllC3_Data[[#This Row],[Workflow]]="Vendor Trailer",AllC3_Data[[#This Row],[OB Load Type]]="",AllC3_Data[[#This Row],[IB Load Type]]="",AllC3_Data[[#This Row],[Reusable Load Type]]=""),"Empty", HLOOKUP("*",AllC3_Data[[#This Row],[OB Load Type]:[Workflow]],1,FALSE))</f>
        <v>A Live Delivery</v>
      </c>
      <c r="S11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2" spans="1:21" x14ac:dyDescent="0.25">
      <c r="A1182" s="567" t="s">
        <v>11587</v>
      </c>
      <c r="B1182" s="568"/>
      <c r="C1182" s="568" t="s">
        <v>8404</v>
      </c>
      <c r="D1182" s="569"/>
      <c r="E1182" s="569" t="s">
        <v>897</v>
      </c>
      <c r="F1182" s="569">
        <v>1</v>
      </c>
      <c r="G1182" s="568" t="s">
        <v>1399</v>
      </c>
      <c r="H1182" s="568" t="s">
        <v>11588</v>
      </c>
      <c r="I1182" s="570" t="s">
        <v>11589</v>
      </c>
      <c r="J1182" s="568" t="s">
        <v>8202</v>
      </c>
      <c r="K1182" s="571" t="s">
        <v>8401</v>
      </c>
      <c r="L1182" s="568" t="s">
        <v>11590</v>
      </c>
      <c r="M1182" s="572" t="s">
        <v>10495</v>
      </c>
      <c r="N1182" s="570" t="s">
        <v>11135</v>
      </c>
      <c r="O1182" s="303" t="str">
        <f>IF(AllC3_Data[[#This Row],[Door/Yard Number]]=3,"Yard","Door")</f>
        <v>Door</v>
      </c>
      <c r="P1182" s="33">
        <f t="shared" si="36"/>
        <v>45.533333333325572</v>
      </c>
      <c r="Q1182" s="3" t="str">
        <f t="shared" si="37"/>
        <v>02/09/2022 04:28 PM</v>
      </c>
      <c r="R1182" s="573" t="str">
        <f>IF(AND(AllC3_Data[[#This Row],[Workflow]]="Vendor Trailer",AllC3_Data[[#This Row],[OB Load Type]]="",AllC3_Data[[#This Row],[IB Load Type]]="",AllC3_Data[[#This Row],[Reusable Load Type]]=""),"Empty", HLOOKUP("*",AllC3_Data[[#This Row],[OB Load Type]:[Workflow]],1,FALSE))</f>
        <v>A Live Delivery</v>
      </c>
      <c r="S11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1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3" spans="1:21" x14ac:dyDescent="0.25">
      <c r="A1183" s="567" t="s">
        <v>11591</v>
      </c>
      <c r="B1183" s="568"/>
      <c r="C1183" s="568" t="s">
        <v>8404</v>
      </c>
      <c r="D1183" s="569"/>
      <c r="E1183" s="569" t="s">
        <v>897</v>
      </c>
      <c r="F1183" s="569">
        <v>1</v>
      </c>
      <c r="G1183" s="568" t="s">
        <v>11592</v>
      </c>
      <c r="H1183" s="568" t="s">
        <v>11593</v>
      </c>
      <c r="I1183" s="570" t="s">
        <v>11594</v>
      </c>
      <c r="J1183" s="568" t="s">
        <v>8202</v>
      </c>
      <c r="K1183" s="571" t="s">
        <v>8401</v>
      </c>
      <c r="L1183" s="568" t="s">
        <v>11595</v>
      </c>
      <c r="M1183" s="572" t="s">
        <v>11596</v>
      </c>
      <c r="N1183" s="570" t="s">
        <v>8409</v>
      </c>
      <c r="O1183" s="303" t="str">
        <f>IF(AllC3_Data[[#This Row],[Door/Yard Number]]=3,"Yard","Door")</f>
        <v>Door</v>
      </c>
      <c r="P1183" s="33">
        <f t="shared" si="36"/>
        <v>2.1666666667442769</v>
      </c>
      <c r="Q1183" s="3" t="str">
        <f t="shared" si="37"/>
        <v>02/11/2022 11:50 AM</v>
      </c>
      <c r="R1183" s="573" t="str">
        <f>IF(AND(AllC3_Data[[#This Row],[Workflow]]="Vendor Trailer",AllC3_Data[[#This Row],[OB Load Type]]="",AllC3_Data[[#This Row],[IB Load Type]]="",AllC3_Data[[#This Row],[Reusable Load Type]]=""),"Empty", HLOOKUP("*",AllC3_Data[[#This Row],[OB Load Type]:[Workflow]],1,FALSE))</f>
        <v>A Live Delivery</v>
      </c>
      <c r="S11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4" spans="1:21" x14ac:dyDescent="0.25">
      <c r="A1184" s="567" t="s">
        <v>11597</v>
      </c>
      <c r="B1184" s="568"/>
      <c r="C1184" s="568" t="s">
        <v>8404</v>
      </c>
      <c r="D1184" s="569"/>
      <c r="E1184" s="569" t="s">
        <v>897</v>
      </c>
      <c r="F1184" s="569">
        <v>1</v>
      </c>
      <c r="G1184" s="568" t="s">
        <v>1729</v>
      </c>
      <c r="H1184" s="568" t="s">
        <v>11598</v>
      </c>
      <c r="I1184" s="570" t="s">
        <v>11599</v>
      </c>
      <c r="J1184" s="568" t="s">
        <v>8202</v>
      </c>
      <c r="K1184" s="571" t="s">
        <v>8401</v>
      </c>
      <c r="L1184" s="568" t="s">
        <v>11600</v>
      </c>
      <c r="M1184" s="572" t="s">
        <v>11601</v>
      </c>
      <c r="N1184" s="570" t="s">
        <v>8409</v>
      </c>
      <c r="O1184" s="303" t="str">
        <f>IF(AllC3_Data[[#This Row],[Door/Yard Number]]=3,"Yard","Door")</f>
        <v>Door</v>
      </c>
      <c r="P1184" s="33">
        <f t="shared" si="36"/>
        <v>3.4500000000698492</v>
      </c>
      <c r="Q1184" s="3" t="str">
        <f t="shared" si="37"/>
        <v>02/11/2022 10:33 AM</v>
      </c>
      <c r="R1184" s="573" t="str">
        <f>IF(AND(AllC3_Data[[#This Row],[Workflow]]="Vendor Trailer",AllC3_Data[[#This Row],[OB Load Type]]="",AllC3_Data[[#This Row],[IB Load Type]]="",AllC3_Data[[#This Row],[Reusable Load Type]]=""),"Empty", HLOOKUP("*",AllC3_Data[[#This Row],[OB Load Type]:[Workflow]],1,FALSE))</f>
        <v>A Live Delivery</v>
      </c>
      <c r="S11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5" spans="1:21" x14ac:dyDescent="0.25">
      <c r="A1185" s="567" t="s">
        <v>11602</v>
      </c>
      <c r="B1185" s="568"/>
      <c r="C1185" s="568"/>
      <c r="D1185" s="569"/>
      <c r="E1185" s="569" t="s">
        <v>1657</v>
      </c>
      <c r="F1185" s="569">
        <v>1</v>
      </c>
      <c r="G1185" s="568" t="s">
        <v>1667</v>
      </c>
      <c r="H1185" s="568"/>
      <c r="I1185" s="570" t="s">
        <v>11603</v>
      </c>
      <c r="J1185" s="568" t="s">
        <v>8213</v>
      </c>
      <c r="K1185" s="571" t="s">
        <v>8401</v>
      </c>
      <c r="L1185" s="568" t="s">
        <v>11604</v>
      </c>
      <c r="M1185" s="572" t="s">
        <v>11605</v>
      </c>
      <c r="N1185" s="570" t="s">
        <v>8445</v>
      </c>
      <c r="O1185" s="303" t="str">
        <f>IF(AllC3_Data[[#This Row],[Door/Yard Number]]=3,"Yard","Door")</f>
        <v>Door</v>
      </c>
      <c r="P1185" s="33">
        <f t="shared" si="36"/>
        <v>172.08333333337214</v>
      </c>
      <c r="Q1185" s="3" t="str">
        <f t="shared" si="37"/>
        <v>02/04/2022 09:55 AM</v>
      </c>
      <c r="R1185" s="573" t="str">
        <f>IF(AND(AllC3_Data[[#This Row],[Workflow]]="Vendor Trailer",AllC3_Data[[#This Row],[OB Load Type]]="",AllC3_Data[[#This Row],[IB Load Type]]="",AllC3_Data[[#This Row],[Reusable Load Type]]=""),"Empty", HLOOKUP("*",AllC3_Data[[#This Row],[OB Load Type]:[Workflow]],1,FALSE))</f>
        <v>Empty</v>
      </c>
      <c r="S11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1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1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6" spans="1:21" x14ac:dyDescent="0.25">
      <c r="A1186" s="567" t="s">
        <v>11606</v>
      </c>
      <c r="B1186" s="568"/>
      <c r="C1186" s="568" t="s">
        <v>36</v>
      </c>
      <c r="D1186" s="569"/>
      <c r="E1186" s="569" t="s">
        <v>897</v>
      </c>
      <c r="F1186" s="569">
        <v>3</v>
      </c>
      <c r="G1186" s="568" t="s">
        <v>8820</v>
      </c>
      <c r="H1186" s="568" t="s">
        <v>11607</v>
      </c>
      <c r="I1186" s="570" t="s">
        <v>11608</v>
      </c>
      <c r="J1186" s="568" t="s">
        <v>8202</v>
      </c>
      <c r="K1186" s="571" t="s">
        <v>8401</v>
      </c>
      <c r="L1186" s="568" t="s">
        <v>11609</v>
      </c>
      <c r="M1186" s="572" t="s">
        <v>11610</v>
      </c>
      <c r="N1186" s="570" t="s">
        <v>11135</v>
      </c>
      <c r="O1186" s="303" t="str">
        <f>IF(AllC3_Data[[#This Row],[Door/Yard Number]]=3,"Yard","Door")</f>
        <v>Yard</v>
      </c>
      <c r="P1186" s="33">
        <f t="shared" si="36"/>
        <v>17.983333333453629</v>
      </c>
      <c r="Q1186" s="3" t="str">
        <f t="shared" si="37"/>
        <v>02/10/2022 08:01 PM</v>
      </c>
      <c r="R1186" s="573" t="str">
        <f>IF(AND(AllC3_Data[[#This Row],[Workflow]]="Vendor Trailer",AllC3_Data[[#This Row],[OB Load Type]]="",AllC3_Data[[#This Row],[IB Load Type]]="",AllC3_Data[[#This Row],[Reusable Load Type]]=""),"Empty", HLOOKUP("*",AllC3_Data[[#This Row],[OB Load Type]:[Workflow]],1,FALSE))</f>
        <v>B404</v>
      </c>
      <c r="S11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1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7" spans="1:21" x14ac:dyDescent="0.25">
      <c r="A1187" s="567" t="s">
        <v>11611</v>
      </c>
      <c r="B1187" s="568"/>
      <c r="C1187" s="568" t="s">
        <v>8404</v>
      </c>
      <c r="D1187" s="569"/>
      <c r="E1187" s="569" t="s">
        <v>897</v>
      </c>
      <c r="F1187" s="569">
        <v>1</v>
      </c>
      <c r="G1187" s="568" t="s">
        <v>8405</v>
      </c>
      <c r="H1187" s="568" t="s">
        <v>11612</v>
      </c>
      <c r="I1187" s="570" t="s">
        <v>11613</v>
      </c>
      <c r="J1187" s="568" t="s">
        <v>8202</v>
      </c>
      <c r="K1187" s="571" t="s">
        <v>8401</v>
      </c>
      <c r="L1187" s="568" t="s">
        <v>10733</v>
      </c>
      <c r="M1187" s="572" t="s">
        <v>11085</v>
      </c>
      <c r="N1187" s="570" t="s">
        <v>8409</v>
      </c>
      <c r="O1187" s="303" t="str">
        <f>IF(AllC3_Data[[#This Row],[Door/Yard Number]]=3,"Yard","Door")</f>
        <v>Door</v>
      </c>
      <c r="P1187" s="33">
        <f t="shared" si="36"/>
        <v>0.8333333334303461</v>
      </c>
      <c r="Q1187" s="3" t="str">
        <f t="shared" si="37"/>
        <v>02/11/2022 01:10 PM</v>
      </c>
      <c r="R1187" s="573" t="str">
        <f>IF(AND(AllC3_Data[[#This Row],[Workflow]]="Vendor Trailer",AllC3_Data[[#This Row],[OB Load Type]]="",AllC3_Data[[#This Row],[IB Load Type]]="",AllC3_Data[[#This Row],[Reusable Load Type]]=""),"Empty", HLOOKUP("*",AllC3_Data[[#This Row],[OB Load Type]:[Workflow]],1,FALSE))</f>
        <v>A Live Delivery</v>
      </c>
      <c r="S11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8" spans="1:21" x14ac:dyDescent="0.25">
      <c r="A1188" s="567" t="s">
        <v>11614</v>
      </c>
      <c r="B1188" s="568"/>
      <c r="C1188" s="568"/>
      <c r="D1188" s="569"/>
      <c r="E1188" s="569" t="s">
        <v>8461</v>
      </c>
      <c r="F1188" s="569">
        <v>1</v>
      </c>
      <c r="G1188" s="568" t="s">
        <v>10027</v>
      </c>
      <c r="H1188" s="568"/>
      <c r="I1188" s="570" t="s">
        <v>11615</v>
      </c>
      <c r="J1188" s="568" t="s">
        <v>8202</v>
      </c>
      <c r="K1188" s="571" t="s">
        <v>8401</v>
      </c>
      <c r="L1188" s="568" t="s">
        <v>11580</v>
      </c>
      <c r="M1188" s="572"/>
      <c r="N1188" s="570" t="s">
        <v>8409</v>
      </c>
      <c r="O1188" s="303" t="str">
        <f>IF(AllC3_Data[[#This Row],[Door/Yard Number]]=3,"Yard","Door")</f>
        <v>Door</v>
      </c>
      <c r="P1188" s="33">
        <f t="shared" si="36"/>
        <v>169.20000000006985</v>
      </c>
      <c r="Q1188" s="3" t="str">
        <f t="shared" si="37"/>
        <v>02/04/2022 12:48 PM</v>
      </c>
      <c r="R1188" s="573" t="str">
        <f>IF(AND(AllC3_Data[[#This Row],[Workflow]]="Vendor Trailer",AllC3_Data[[#This Row],[OB Load Type]]="",AllC3_Data[[#This Row],[IB Load Type]]="",AllC3_Data[[#This Row],[Reusable Load Type]]=""),"Empty", HLOOKUP("*",AllC3_Data[[#This Row],[OB Load Type]:[Workflow]],1,FALSE))</f>
        <v>Empty</v>
      </c>
      <c r="S11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1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89" spans="1:21" x14ac:dyDescent="0.25">
      <c r="A1189" s="567" t="s">
        <v>11616</v>
      </c>
      <c r="B1189" s="568"/>
      <c r="C1189" s="568" t="s">
        <v>8404</v>
      </c>
      <c r="D1189" s="569"/>
      <c r="E1189" s="569" t="s">
        <v>897</v>
      </c>
      <c r="F1189" s="569">
        <v>1</v>
      </c>
      <c r="G1189" s="568" t="s">
        <v>8820</v>
      </c>
      <c r="H1189" s="568" t="s">
        <v>11617</v>
      </c>
      <c r="I1189" s="570" t="s">
        <v>11618</v>
      </c>
      <c r="J1189" s="568" t="s">
        <v>8202</v>
      </c>
      <c r="K1189" s="571" t="s">
        <v>8401</v>
      </c>
      <c r="L1189" s="568" t="s">
        <v>11619</v>
      </c>
      <c r="M1189" s="572" t="s">
        <v>11620</v>
      </c>
      <c r="N1189" s="570" t="s">
        <v>11135</v>
      </c>
      <c r="O1189" s="303" t="str">
        <f>IF(AllC3_Data[[#This Row],[Door/Yard Number]]=3,"Yard","Door")</f>
        <v>Door</v>
      </c>
      <c r="P1189" s="33">
        <f t="shared" si="36"/>
        <v>19.800000000104774</v>
      </c>
      <c r="Q1189" s="3" t="str">
        <f t="shared" si="37"/>
        <v>02/10/2022 06:12 PM</v>
      </c>
      <c r="R1189" s="573" t="str">
        <f>IF(AND(AllC3_Data[[#This Row],[Workflow]]="Vendor Trailer",AllC3_Data[[#This Row],[OB Load Type]]="",AllC3_Data[[#This Row],[IB Load Type]]="",AllC3_Data[[#This Row],[Reusable Load Type]]=""),"Empty", HLOOKUP("*",AllC3_Data[[#This Row],[OB Load Type]:[Workflow]],1,FALSE))</f>
        <v>A Live Delivery</v>
      </c>
      <c r="S11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0" spans="1:21" x14ac:dyDescent="0.25">
      <c r="A1190" s="567" t="s">
        <v>11621</v>
      </c>
      <c r="B1190" s="568"/>
      <c r="C1190" s="568" t="s">
        <v>8404</v>
      </c>
      <c r="D1190" s="569"/>
      <c r="E1190" s="569" t="s">
        <v>897</v>
      </c>
      <c r="F1190" s="569">
        <v>1</v>
      </c>
      <c r="G1190" s="568" t="s">
        <v>11622</v>
      </c>
      <c r="H1190" s="568" t="s">
        <v>11623</v>
      </c>
      <c r="I1190" s="570" t="s">
        <v>11624</v>
      </c>
      <c r="J1190" s="568" t="s">
        <v>8202</v>
      </c>
      <c r="K1190" s="571" t="s">
        <v>8401</v>
      </c>
      <c r="L1190" s="568" t="s">
        <v>10821</v>
      </c>
      <c r="M1190" s="572" t="s">
        <v>11625</v>
      </c>
      <c r="N1190" s="570" t="s">
        <v>8409</v>
      </c>
      <c r="O1190" s="303" t="str">
        <f>IF(AllC3_Data[[#This Row],[Door/Yard Number]]=3,"Yard","Door")</f>
        <v>Door</v>
      </c>
      <c r="P1190" s="33">
        <f t="shared" si="36"/>
        <v>4.5166666667209938</v>
      </c>
      <c r="Q1190" s="3" t="str">
        <f t="shared" si="37"/>
        <v>02/11/2022 09:29 AM</v>
      </c>
      <c r="R1190" s="573" t="str">
        <f>IF(AND(AllC3_Data[[#This Row],[Workflow]]="Vendor Trailer",AllC3_Data[[#This Row],[OB Load Type]]="",AllC3_Data[[#This Row],[IB Load Type]]="",AllC3_Data[[#This Row],[Reusable Load Type]]=""),"Empty", HLOOKUP("*",AllC3_Data[[#This Row],[OB Load Type]:[Workflow]],1,FALSE))</f>
        <v>A Live Delivery</v>
      </c>
      <c r="S11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1" spans="1:21" x14ac:dyDescent="0.25">
      <c r="A1191" s="567" t="s">
        <v>11626</v>
      </c>
      <c r="B1191" s="568"/>
      <c r="C1191" s="568" t="s">
        <v>8404</v>
      </c>
      <c r="D1191" s="569"/>
      <c r="E1191" s="569" t="s">
        <v>897</v>
      </c>
      <c r="F1191" s="569">
        <v>1</v>
      </c>
      <c r="G1191" s="568" t="s">
        <v>11627</v>
      </c>
      <c r="H1191" s="568" t="s">
        <v>11628</v>
      </c>
      <c r="I1191" s="570" t="s">
        <v>11629</v>
      </c>
      <c r="J1191" s="568" t="s">
        <v>8202</v>
      </c>
      <c r="K1191" s="571" t="s">
        <v>8401</v>
      </c>
      <c r="L1191" s="568" t="s">
        <v>10885</v>
      </c>
      <c r="M1191" s="572" t="s">
        <v>11630</v>
      </c>
      <c r="N1191" s="570" t="s">
        <v>8409</v>
      </c>
      <c r="O1191" s="303" t="str">
        <f>IF(AllC3_Data[[#This Row],[Door/Yard Number]]=3,"Yard","Door")</f>
        <v>Door</v>
      </c>
      <c r="P1191" s="33">
        <f t="shared" si="36"/>
        <v>2.9333333334652707</v>
      </c>
      <c r="Q1191" s="3" t="str">
        <f t="shared" si="37"/>
        <v>02/11/2022 11:04 AM</v>
      </c>
      <c r="R1191" s="573" t="str">
        <f>IF(AND(AllC3_Data[[#This Row],[Workflow]]="Vendor Trailer",AllC3_Data[[#This Row],[OB Load Type]]="",AllC3_Data[[#This Row],[IB Load Type]]="",AllC3_Data[[#This Row],[Reusable Load Type]]=""),"Empty", HLOOKUP("*",AllC3_Data[[#This Row],[OB Load Type]:[Workflow]],1,FALSE))</f>
        <v>A Live Delivery</v>
      </c>
      <c r="S11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2" spans="1:21" x14ac:dyDescent="0.25">
      <c r="A1192" s="567" t="s">
        <v>11631</v>
      </c>
      <c r="B1192" s="568"/>
      <c r="C1192" s="568" t="s">
        <v>8404</v>
      </c>
      <c r="D1192" s="569"/>
      <c r="E1192" s="569" t="s">
        <v>897</v>
      </c>
      <c r="F1192" s="569">
        <v>1</v>
      </c>
      <c r="G1192" s="568" t="s">
        <v>11627</v>
      </c>
      <c r="H1192" s="568" t="s">
        <v>11632</v>
      </c>
      <c r="I1192" s="570" t="s">
        <v>11633</v>
      </c>
      <c r="J1192" s="568" t="s">
        <v>8202</v>
      </c>
      <c r="K1192" s="571" t="s">
        <v>8401</v>
      </c>
      <c r="L1192" s="568" t="s">
        <v>10568</v>
      </c>
      <c r="M1192" s="572" t="s">
        <v>11634</v>
      </c>
      <c r="N1192" s="570" t="s">
        <v>8409</v>
      </c>
      <c r="O1192" s="303" t="str">
        <f>IF(AllC3_Data[[#This Row],[Door/Yard Number]]=3,"Yard","Door")</f>
        <v>Door</v>
      </c>
      <c r="P1192" s="33">
        <f t="shared" si="36"/>
        <v>2.9500000000116415</v>
      </c>
      <c r="Q1192" s="3" t="str">
        <f t="shared" si="37"/>
        <v>02/11/2022 11:03 AM</v>
      </c>
      <c r="R1192" s="573" t="str">
        <f>IF(AND(AllC3_Data[[#This Row],[Workflow]]="Vendor Trailer",AllC3_Data[[#This Row],[OB Load Type]]="",AllC3_Data[[#This Row],[IB Load Type]]="",AllC3_Data[[#This Row],[Reusable Load Type]]=""),"Empty", HLOOKUP("*",AllC3_Data[[#This Row],[OB Load Type]:[Workflow]],1,FALSE))</f>
        <v>A Live Delivery</v>
      </c>
      <c r="S11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3" spans="1:21" x14ac:dyDescent="0.25">
      <c r="A1193" s="567" t="s">
        <v>11635</v>
      </c>
      <c r="B1193" s="568"/>
      <c r="C1193" s="568" t="s">
        <v>8404</v>
      </c>
      <c r="D1193" s="569"/>
      <c r="E1193" s="569" t="s">
        <v>897</v>
      </c>
      <c r="F1193" s="569">
        <v>1</v>
      </c>
      <c r="G1193" s="568" t="s">
        <v>11636</v>
      </c>
      <c r="H1193" s="568" t="s">
        <v>11637</v>
      </c>
      <c r="I1193" s="570" t="s">
        <v>11638</v>
      </c>
      <c r="J1193" s="568" t="s">
        <v>8202</v>
      </c>
      <c r="K1193" s="571" t="s">
        <v>8401</v>
      </c>
      <c r="L1193" s="568" t="s">
        <v>10667</v>
      </c>
      <c r="M1193" s="572" t="s">
        <v>10997</v>
      </c>
      <c r="N1193" s="570" t="s">
        <v>8409</v>
      </c>
      <c r="O1193" s="303" t="str">
        <f>IF(AllC3_Data[[#This Row],[Door/Yard Number]]=3,"Yard","Door")</f>
        <v>Door</v>
      </c>
      <c r="P1193" s="33">
        <f t="shared" si="36"/>
        <v>2.9666666667326353</v>
      </c>
      <c r="Q1193" s="3" t="str">
        <f t="shared" si="37"/>
        <v>02/11/2022 11:02 AM</v>
      </c>
      <c r="R1193" s="573" t="str">
        <f>IF(AND(AllC3_Data[[#This Row],[Workflow]]="Vendor Trailer",AllC3_Data[[#This Row],[OB Load Type]]="",AllC3_Data[[#This Row],[IB Load Type]]="",AllC3_Data[[#This Row],[Reusable Load Type]]=""),"Empty", HLOOKUP("*",AllC3_Data[[#This Row],[OB Load Type]:[Workflow]],1,FALSE))</f>
        <v>A Live Delivery</v>
      </c>
      <c r="S11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4" spans="1:21" x14ac:dyDescent="0.25">
      <c r="A1194" s="567" t="s">
        <v>11639</v>
      </c>
      <c r="B1194" s="568"/>
      <c r="C1194" s="568" t="s">
        <v>8404</v>
      </c>
      <c r="D1194" s="569"/>
      <c r="E1194" s="569" t="s">
        <v>897</v>
      </c>
      <c r="F1194" s="569">
        <v>1</v>
      </c>
      <c r="G1194" s="568" t="s">
        <v>11627</v>
      </c>
      <c r="H1194" s="568" t="s">
        <v>11640</v>
      </c>
      <c r="I1194" s="570" t="s">
        <v>11641</v>
      </c>
      <c r="J1194" s="568" t="s">
        <v>8202</v>
      </c>
      <c r="K1194" s="571" t="s">
        <v>8401</v>
      </c>
      <c r="L1194" s="568" t="s">
        <v>10535</v>
      </c>
      <c r="M1194" s="572" t="s">
        <v>10997</v>
      </c>
      <c r="N1194" s="570" t="s">
        <v>8409</v>
      </c>
      <c r="O1194" s="303" t="str">
        <f>IF(AllC3_Data[[#This Row],[Door/Yard Number]]=3,"Yard","Door")</f>
        <v>Door</v>
      </c>
      <c r="P1194" s="33">
        <f t="shared" si="36"/>
        <v>2.9666666667326353</v>
      </c>
      <c r="Q1194" s="3" t="str">
        <f t="shared" si="37"/>
        <v>02/11/2022 11:02 AM</v>
      </c>
      <c r="R1194" s="573" t="str">
        <f>IF(AND(AllC3_Data[[#This Row],[Workflow]]="Vendor Trailer",AllC3_Data[[#This Row],[OB Load Type]]="",AllC3_Data[[#This Row],[IB Load Type]]="",AllC3_Data[[#This Row],[Reusable Load Type]]=""),"Empty", HLOOKUP("*",AllC3_Data[[#This Row],[OB Load Type]:[Workflow]],1,FALSE))</f>
        <v>A Live Delivery</v>
      </c>
      <c r="S11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5" spans="1:21" x14ac:dyDescent="0.25">
      <c r="A1195" s="567" t="s">
        <v>11642</v>
      </c>
      <c r="B1195" s="568"/>
      <c r="C1195" s="568" t="s">
        <v>8404</v>
      </c>
      <c r="D1195" s="569"/>
      <c r="E1195" s="569" t="s">
        <v>897</v>
      </c>
      <c r="F1195" s="569">
        <v>1</v>
      </c>
      <c r="G1195" s="568" t="s">
        <v>8405</v>
      </c>
      <c r="H1195" s="568" t="s">
        <v>11643</v>
      </c>
      <c r="I1195" s="570" t="s">
        <v>11644</v>
      </c>
      <c r="J1195" s="568" t="s">
        <v>8202</v>
      </c>
      <c r="K1195" s="571" t="s">
        <v>8401</v>
      </c>
      <c r="L1195" s="568" t="s">
        <v>10358</v>
      </c>
      <c r="M1195" s="572" t="s">
        <v>11645</v>
      </c>
      <c r="N1195" s="570" t="s">
        <v>8409</v>
      </c>
      <c r="O1195" s="303" t="str">
        <f>IF(AllC3_Data[[#This Row],[Door/Yard Number]]=3,"Yard","Door")</f>
        <v>Door</v>
      </c>
      <c r="P1195" s="33">
        <f t="shared" si="36"/>
        <v>3.8833333334187046</v>
      </c>
      <c r="Q1195" s="3" t="str">
        <f t="shared" si="37"/>
        <v>02/11/2022 10:07 AM</v>
      </c>
      <c r="R1195" s="573" t="str">
        <f>IF(AND(AllC3_Data[[#This Row],[Workflow]]="Vendor Trailer",AllC3_Data[[#This Row],[OB Load Type]]="",AllC3_Data[[#This Row],[IB Load Type]]="",AllC3_Data[[#This Row],[Reusable Load Type]]=""),"Empty", HLOOKUP("*",AllC3_Data[[#This Row],[OB Load Type]:[Workflow]],1,FALSE))</f>
        <v>A Live Delivery</v>
      </c>
      <c r="S119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6" spans="1:21" x14ac:dyDescent="0.25">
      <c r="A1196" s="567" t="s">
        <v>11646</v>
      </c>
      <c r="B1196" s="568"/>
      <c r="C1196" s="568" t="s">
        <v>8404</v>
      </c>
      <c r="D1196" s="569"/>
      <c r="E1196" s="569" t="s">
        <v>897</v>
      </c>
      <c r="F1196" s="569">
        <v>1</v>
      </c>
      <c r="G1196" s="568" t="s">
        <v>8405</v>
      </c>
      <c r="H1196" s="568" t="s">
        <v>11647</v>
      </c>
      <c r="I1196" s="570" t="s">
        <v>11648</v>
      </c>
      <c r="J1196" s="568" t="s">
        <v>8202</v>
      </c>
      <c r="K1196" s="571" t="s">
        <v>8401</v>
      </c>
      <c r="L1196" s="568" t="s">
        <v>11649</v>
      </c>
      <c r="M1196" s="572" t="s">
        <v>11650</v>
      </c>
      <c r="N1196" s="570" t="s">
        <v>8409</v>
      </c>
      <c r="O1196" s="303" t="str">
        <f>IF(AllC3_Data[[#This Row],[Door/Yard Number]]=3,"Yard","Door")</f>
        <v>Door</v>
      </c>
      <c r="P1196" s="33">
        <f t="shared" si="36"/>
        <v>4.3000000000465661</v>
      </c>
      <c r="Q1196" s="3" t="str">
        <f t="shared" si="37"/>
        <v>02/11/2022 09:42 AM</v>
      </c>
      <c r="R1196" s="573" t="str">
        <f>IF(AND(AllC3_Data[[#This Row],[Workflow]]="Vendor Trailer",AllC3_Data[[#This Row],[OB Load Type]]="",AllC3_Data[[#This Row],[IB Load Type]]="",AllC3_Data[[#This Row],[Reusable Load Type]]=""),"Empty", HLOOKUP("*",AllC3_Data[[#This Row],[OB Load Type]:[Workflow]],1,FALSE))</f>
        <v>A Live Delivery</v>
      </c>
      <c r="S11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7" spans="1:21" x14ac:dyDescent="0.25">
      <c r="A1197" s="567" t="s">
        <v>11651</v>
      </c>
      <c r="B1197" s="568"/>
      <c r="C1197" s="568" t="s">
        <v>8404</v>
      </c>
      <c r="D1197" s="569"/>
      <c r="E1197" s="569" t="s">
        <v>897</v>
      </c>
      <c r="F1197" s="569">
        <v>1</v>
      </c>
      <c r="G1197" s="568" t="s">
        <v>11652</v>
      </c>
      <c r="H1197" s="568" t="s">
        <v>11653</v>
      </c>
      <c r="I1197" s="570" t="s">
        <v>11654</v>
      </c>
      <c r="J1197" s="568" t="s">
        <v>8202</v>
      </c>
      <c r="K1197" s="571" t="s">
        <v>8401</v>
      </c>
      <c r="L1197" s="568" t="s">
        <v>11655</v>
      </c>
      <c r="M1197" s="572" t="s">
        <v>9648</v>
      </c>
      <c r="N1197" s="570" t="s">
        <v>8409</v>
      </c>
      <c r="O1197" s="303" t="str">
        <f>IF(AllC3_Data[[#This Row],[Door/Yard Number]]=3,"Yard","Door")</f>
        <v>Door</v>
      </c>
      <c r="P1197" s="33">
        <f t="shared" si="36"/>
        <v>3.6833333334652707</v>
      </c>
      <c r="Q1197" s="3" t="str">
        <f t="shared" si="37"/>
        <v>02/11/2022 10:19 AM</v>
      </c>
      <c r="R1197" s="573" t="str">
        <f>IF(AND(AllC3_Data[[#This Row],[Workflow]]="Vendor Trailer",AllC3_Data[[#This Row],[OB Load Type]]="",AllC3_Data[[#This Row],[IB Load Type]]="",AllC3_Data[[#This Row],[Reusable Load Type]]=""),"Empty", HLOOKUP("*",AllC3_Data[[#This Row],[OB Load Type]:[Workflow]],1,FALSE))</f>
        <v>A Live Delivery</v>
      </c>
      <c r="S119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8" spans="1:21" x14ac:dyDescent="0.25">
      <c r="A1198" s="567" t="s">
        <v>11656</v>
      </c>
      <c r="B1198" s="568"/>
      <c r="C1198" s="568" t="s">
        <v>8404</v>
      </c>
      <c r="D1198" s="569"/>
      <c r="E1198" s="569" t="s">
        <v>897</v>
      </c>
      <c r="F1198" s="569">
        <v>1</v>
      </c>
      <c r="G1198" s="568" t="s">
        <v>11657</v>
      </c>
      <c r="H1198" s="568" t="s">
        <v>11658</v>
      </c>
      <c r="I1198" s="570" t="s">
        <v>11659</v>
      </c>
      <c r="J1198" s="568" t="s">
        <v>8202</v>
      </c>
      <c r="K1198" s="571" t="s">
        <v>8401</v>
      </c>
      <c r="L1198" s="568" t="s">
        <v>11660</v>
      </c>
      <c r="M1198" s="572" t="s">
        <v>11661</v>
      </c>
      <c r="N1198" s="570" t="s">
        <v>8409</v>
      </c>
      <c r="O1198" s="303" t="str">
        <f>IF(AllC3_Data[[#This Row],[Door/Yard Number]]=3,"Yard","Door")</f>
        <v>Door</v>
      </c>
      <c r="P1198" s="33">
        <f t="shared" si="36"/>
        <v>4.3333333333139308</v>
      </c>
      <c r="Q1198" s="3" t="str">
        <f t="shared" si="37"/>
        <v>02/11/2022 09:40 AM</v>
      </c>
      <c r="R1198" s="573" t="str">
        <f>IF(AND(AllC3_Data[[#This Row],[Workflow]]="Vendor Trailer",AllC3_Data[[#This Row],[OB Load Type]]="",AllC3_Data[[#This Row],[IB Load Type]]="",AllC3_Data[[#This Row],[Reusable Load Type]]=""),"Empty", HLOOKUP("*",AllC3_Data[[#This Row],[OB Load Type]:[Workflow]],1,FALSE))</f>
        <v>A Live Delivery</v>
      </c>
      <c r="S11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199" spans="1:21" x14ac:dyDescent="0.25">
      <c r="A1199" s="567" t="s">
        <v>11662</v>
      </c>
      <c r="B1199" s="568"/>
      <c r="C1199" s="568" t="s">
        <v>8404</v>
      </c>
      <c r="D1199" s="569"/>
      <c r="E1199" s="569" t="s">
        <v>897</v>
      </c>
      <c r="F1199" s="569">
        <v>1</v>
      </c>
      <c r="G1199" s="568" t="s">
        <v>11663</v>
      </c>
      <c r="H1199" s="568" t="s">
        <v>11664</v>
      </c>
      <c r="I1199" s="570" t="s">
        <v>11665</v>
      </c>
      <c r="J1199" s="568" t="s">
        <v>8202</v>
      </c>
      <c r="K1199" s="571" t="s">
        <v>8401</v>
      </c>
      <c r="L1199" s="568" t="s">
        <v>11666</v>
      </c>
      <c r="M1199" s="572" t="s">
        <v>10459</v>
      </c>
      <c r="N1199" s="570" t="s">
        <v>8409</v>
      </c>
      <c r="O1199" s="303" t="str">
        <f>IF(AllC3_Data[[#This Row],[Door/Yard Number]]=3,"Yard","Door")</f>
        <v>Door</v>
      </c>
      <c r="P1199" s="33">
        <f t="shared" si="36"/>
        <v>2.6333333333604969</v>
      </c>
      <c r="Q1199" s="3" t="str">
        <f t="shared" si="37"/>
        <v>02/11/2022 11:22 AM</v>
      </c>
      <c r="R1199" s="573" t="str">
        <f>IF(AND(AllC3_Data[[#This Row],[Workflow]]="Vendor Trailer",AllC3_Data[[#This Row],[OB Load Type]]="",AllC3_Data[[#This Row],[IB Load Type]]="",AllC3_Data[[#This Row],[Reusable Load Type]]=""),"Empty", HLOOKUP("*",AllC3_Data[[#This Row],[OB Load Type]:[Workflow]],1,FALSE))</f>
        <v>A Live Delivery</v>
      </c>
      <c r="S119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1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1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0" spans="1:21" x14ac:dyDescent="0.25">
      <c r="A1200" s="567" t="s">
        <v>11667</v>
      </c>
      <c r="B1200" s="568"/>
      <c r="C1200" s="568"/>
      <c r="D1200" s="569"/>
      <c r="E1200" s="569" t="s">
        <v>9827</v>
      </c>
      <c r="F1200" s="569">
        <v>5</v>
      </c>
      <c r="G1200" s="568" t="s">
        <v>11668</v>
      </c>
      <c r="H1200" s="568"/>
      <c r="I1200" s="570" t="s">
        <v>11669</v>
      </c>
      <c r="J1200" s="568" t="s">
        <v>8202</v>
      </c>
      <c r="K1200" s="571" t="s">
        <v>8401</v>
      </c>
      <c r="L1200" s="568" t="s">
        <v>11670</v>
      </c>
      <c r="M1200" s="572" t="s">
        <v>11671</v>
      </c>
      <c r="N1200" s="570" t="s">
        <v>8409</v>
      </c>
      <c r="O1200" s="303" t="str">
        <f>IF(AllC3_Data[[#This Row],[Door/Yard Number]]=3,"Yard","Door")</f>
        <v>Door</v>
      </c>
      <c r="P1200" s="33">
        <f t="shared" si="36"/>
        <v>169.8666666666395</v>
      </c>
      <c r="Q1200" s="3" t="str">
        <f t="shared" si="37"/>
        <v>02/04/2022 12:08 PM</v>
      </c>
      <c r="R1200" s="573" t="str">
        <f>IF(AND(AllC3_Data[[#This Row],[Workflow]]="Vendor Trailer",AllC3_Data[[#This Row],[OB Load Type]]="",AllC3_Data[[#This Row],[IB Load Type]]="",AllC3_Data[[#This Row],[Reusable Load Type]]=""),"Empty", HLOOKUP("*",AllC3_Data[[#This Row],[OB Load Type]:[Workflow]],1,FALSE))</f>
        <v>Live Empty</v>
      </c>
      <c r="S120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1" spans="1:21" x14ac:dyDescent="0.25">
      <c r="A1201" s="567" t="s">
        <v>11672</v>
      </c>
      <c r="B1201" s="568"/>
      <c r="C1201" s="568"/>
      <c r="D1201" s="569"/>
      <c r="E1201" s="569" t="s">
        <v>8461</v>
      </c>
      <c r="F1201" s="569">
        <v>3</v>
      </c>
      <c r="G1201" s="568" t="s">
        <v>11673</v>
      </c>
      <c r="H1201" s="568"/>
      <c r="I1201" s="570" t="s">
        <v>11674</v>
      </c>
      <c r="J1201" s="568" t="s">
        <v>8202</v>
      </c>
      <c r="K1201" s="571" t="s">
        <v>8401</v>
      </c>
      <c r="L1201" s="568" t="s">
        <v>11179</v>
      </c>
      <c r="M1201" s="572" t="s">
        <v>11675</v>
      </c>
      <c r="N1201" s="570" t="s">
        <v>11135</v>
      </c>
      <c r="O1201" s="303" t="str">
        <f>IF(AllC3_Data[[#This Row],[Door/Yard Number]]=3,"Yard","Door")</f>
        <v>Yard</v>
      </c>
      <c r="P1201" s="33">
        <f t="shared" si="36"/>
        <v>163.46666666673264</v>
      </c>
      <c r="Q1201" s="3" t="str">
        <f t="shared" si="37"/>
        <v>02/04/2022 06:32 PM</v>
      </c>
      <c r="R1201" s="573" t="str">
        <f>IF(AND(AllC3_Data[[#This Row],[Workflow]]="Vendor Trailer",AllC3_Data[[#This Row],[OB Load Type]]="",AllC3_Data[[#This Row],[IB Load Type]]="",AllC3_Data[[#This Row],[Reusable Load Type]]=""),"Empty", HLOOKUP("*",AllC3_Data[[#This Row],[OB Load Type]:[Workflow]],1,FALSE))</f>
        <v>Empty</v>
      </c>
      <c r="S12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2" spans="1:21" x14ac:dyDescent="0.25">
      <c r="A1202" s="567" t="s">
        <v>11676</v>
      </c>
      <c r="B1202" s="568"/>
      <c r="C1202" s="568"/>
      <c r="D1202" s="569"/>
      <c r="E1202" s="569" t="s">
        <v>8461</v>
      </c>
      <c r="F1202" s="569">
        <v>3</v>
      </c>
      <c r="G1202" s="568" t="s">
        <v>11673</v>
      </c>
      <c r="H1202" s="568"/>
      <c r="I1202" s="570" t="s">
        <v>11677</v>
      </c>
      <c r="J1202" s="568" t="s">
        <v>8202</v>
      </c>
      <c r="K1202" s="571" t="s">
        <v>8401</v>
      </c>
      <c r="L1202" s="568" t="s">
        <v>11179</v>
      </c>
      <c r="M1202" s="572" t="s">
        <v>11678</v>
      </c>
      <c r="N1202" s="570" t="s">
        <v>11135</v>
      </c>
      <c r="O1202" s="303" t="str">
        <f>IF(AllC3_Data[[#This Row],[Door/Yard Number]]=3,"Yard","Door")</f>
        <v>Yard</v>
      </c>
      <c r="P1202" s="33">
        <f t="shared" si="36"/>
        <v>162.21666666667443</v>
      </c>
      <c r="Q1202" s="3" t="str">
        <f t="shared" si="37"/>
        <v>02/04/2022 07:47 PM</v>
      </c>
      <c r="R1202" s="573" t="str">
        <f>IF(AND(AllC3_Data[[#This Row],[Workflow]]="Vendor Trailer",AllC3_Data[[#This Row],[OB Load Type]]="",AllC3_Data[[#This Row],[IB Load Type]]="",AllC3_Data[[#This Row],[Reusable Load Type]]=""),"Empty", HLOOKUP("*",AllC3_Data[[#This Row],[OB Load Type]:[Workflow]],1,FALSE))</f>
        <v>Empty</v>
      </c>
      <c r="S12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3" spans="1:21" x14ac:dyDescent="0.25">
      <c r="A1203" s="567" t="s">
        <v>11679</v>
      </c>
      <c r="B1203" s="568"/>
      <c r="C1203" s="568"/>
      <c r="D1203" s="569"/>
      <c r="E1203" s="569" t="s">
        <v>8461</v>
      </c>
      <c r="F1203" s="569">
        <v>3</v>
      </c>
      <c r="G1203" s="568" t="s">
        <v>11673</v>
      </c>
      <c r="H1203" s="568"/>
      <c r="I1203" s="570" t="s">
        <v>11680</v>
      </c>
      <c r="J1203" s="568" t="s">
        <v>8202</v>
      </c>
      <c r="K1203" s="571" t="s">
        <v>8401</v>
      </c>
      <c r="L1203" s="568" t="s">
        <v>11179</v>
      </c>
      <c r="M1203" s="572" t="s">
        <v>11681</v>
      </c>
      <c r="N1203" s="570" t="s">
        <v>11135</v>
      </c>
      <c r="O1203" s="303" t="str">
        <f>IF(AllC3_Data[[#This Row],[Door/Yard Number]]=3,"Yard","Door")</f>
        <v>Yard</v>
      </c>
      <c r="P1203" s="33">
        <f t="shared" si="36"/>
        <v>161.81666666676756</v>
      </c>
      <c r="Q1203" s="3" t="str">
        <f t="shared" si="37"/>
        <v>02/04/2022 08:11 PM</v>
      </c>
      <c r="R1203" s="573" t="str">
        <f>IF(AND(AllC3_Data[[#This Row],[Workflow]]="Vendor Trailer",AllC3_Data[[#This Row],[OB Load Type]]="",AllC3_Data[[#This Row],[IB Load Type]]="",AllC3_Data[[#This Row],[Reusable Load Type]]=""),"Empty", HLOOKUP("*",AllC3_Data[[#This Row],[OB Load Type]:[Workflow]],1,FALSE))</f>
        <v>Empty</v>
      </c>
      <c r="S12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4" spans="1:21" x14ac:dyDescent="0.25">
      <c r="A1204" s="567" t="s">
        <v>11682</v>
      </c>
      <c r="B1204" s="568"/>
      <c r="C1204" s="568"/>
      <c r="D1204" s="569"/>
      <c r="E1204" s="569" t="s">
        <v>8461</v>
      </c>
      <c r="F1204" s="569">
        <v>3</v>
      </c>
      <c r="G1204" s="568" t="s">
        <v>11317</v>
      </c>
      <c r="H1204" s="568"/>
      <c r="I1204" s="570" t="s">
        <v>11683</v>
      </c>
      <c r="J1204" s="568" t="s">
        <v>8202</v>
      </c>
      <c r="K1204" s="571" t="s">
        <v>8401</v>
      </c>
      <c r="L1204" s="568" t="s">
        <v>11245</v>
      </c>
      <c r="M1204" s="572" t="s">
        <v>11684</v>
      </c>
      <c r="N1204" s="570" t="s">
        <v>11135</v>
      </c>
      <c r="O1204" s="303" t="str">
        <f>IF(AllC3_Data[[#This Row],[Door/Yard Number]]=3,"Yard","Door")</f>
        <v>Yard</v>
      </c>
      <c r="P1204" s="33">
        <f t="shared" si="36"/>
        <v>161.41666666668607</v>
      </c>
      <c r="Q1204" s="3" t="str">
        <f t="shared" si="37"/>
        <v>02/04/2022 08:35 PM</v>
      </c>
      <c r="R1204" s="573" t="str">
        <f>IF(AND(AllC3_Data[[#This Row],[Workflow]]="Vendor Trailer",AllC3_Data[[#This Row],[OB Load Type]]="",AllC3_Data[[#This Row],[IB Load Type]]="",AllC3_Data[[#This Row],[Reusable Load Type]]=""),"Empty", HLOOKUP("*",AllC3_Data[[#This Row],[OB Load Type]:[Workflow]],1,FALSE))</f>
        <v>Empty</v>
      </c>
      <c r="S12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5" spans="1:21" x14ac:dyDescent="0.25">
      <c r="A1205" s="567" t="s">
        <v>11685</v>
      </c>
      <c r="B1205" s="568"/>
      <c r="C1205" s="568"/>
      <c r="D1205" s="569"/>
      <c r="E1205" s="569" t="s">
        <v>8461</v>
      </c>
      <c r="F1205" s="569">
        <v>3</v>
      </c>
      <c r="G1205" s="568" t="s">
        <v>10877</v>
      </c>
      <c r="H1205" s="568"/>
      <c r="I1205" s="570" t="s">
        <v>8685</v>
      </c>
      <c r="J1205" s="568" t="s">
        <v>8202</v>
      </c>
      <c r="K1205" s="571" t="s">
        <v>8401</v>
      </c>
      <c r="L1205" s="568" t="s">
        <v>11245</v>
      </c>
      <c r="M1205" s="572" t="s">
        <v>11686</v>
      </c>
      <c r="N1205" s="570" t="s">
        <v>11135</v>
      </c>
      <c r="O1205" s="303" t="str">
        <f>IF(AllC3_Data[[#This Row],[Door/Yard Number]]=3,"Yard","Door")</f>
        <v>Yard</v>
      </c>
      <c r="P1205" s="33">
        <f t="shared" si="36"/>
        <v>155.13333333347691</v>
      </c>
      <c r="Q1205" s="3" t="str">
        <f t="shared" si="37"/>
        <v>02/05/2022 02:52 AM</v>
      </c>
      <c r="R1205" s="573" t="str">
        <f>IF(AND(AllC3_Data[[#This Row],[Workflow]]="Vendor Trailer",AllC3_Data[[#This Row],[OB Load Type]]="",AllC3_Data[[#This Row],[IB Load Type]]="",AllC3_Data[[#This Row],[Reusable Load Type]]=""),"Empty", HLOOKUP("*",AllC3_Data[[#This Row],[OB Load Type]:[Workflow]],1,FALSE))</f>
        <v>Empty</v>
      </c>
      <c r="S12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6" spans="1:21" x14ac:dyDescent="0.25">
      <c r="A1206" s="567" t="s">
        <v>11687</v>
      </c>
      <c r="B1206" s="568"/>
      <c r="C1206" s="568"/>
      <c r="D1206" s="569"/>
      <c r="E1206" s="569" t="s">
        <v>8461</v>
      </c>
      <c r="F1206" s="569">
        <v>3</v>
      </c>
      <c r="G1206" s="568" t="s">
        <v>11673</v>
      </c>
      <c r="H1206" s="568"/>
      <c r="I1206" s="570" t="s">
        <v>11688</v>
      </c>
      <c r="J1206" s="568" t="s">
        <v>8202</v>
      </c>
      <c r="K1206" s="571" t="s">
        <v>8401</v>
      </c>
      <c r="L1206" s="568" t="s">
        <v>11179</v>
      </c>
      <c r="M1206" s="572" t="s">
        <v>11689</v>
      </c>
      <c r="N1206" s="570" t="s">
        <v>11135</v>
      </c>
      <c r="O1206" s="303" t="str">
        <f>IF(AllC3_Data[[#This Row],[Door/Yard Number]]=3,"Yard","Door")</f>
        <v>Yard</v>
      </c>
      <c r="P1206" s="33">
        <f t="shared" si="36"/>
        <v>155.0166666667792</v>
      </c>
      <c r="Q1206" s="3" t="str">
        <f t="shared" si="37"/>
        <v>02/05/2022 02:59 AM</v>
      </c>
      <c r="R1206" s="573" t="str">
        <f>IF(AND(AllC3_Data[[#This Row],[Workflow]]="Vendor Trailer",AllC3_Data[[#This Row],[OB Load Type]]="",AllC3_Data[[#This Row],[IB Load Type]]="",AllC3_Data[[#This Row],[Reusable Load Type]]=""),"Empty", HLOOKUP("*",AllC3_Data[[#This Row],[OB Load Type]:[Workflow]],1,FALSE))</f>
        <v>Empty</v>
      </c>
      <c r="S12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7" spans="1:21" x14ac:dyDescent="0.25">
      <c r="A1207" s="567" t="s">
        <v>11690</v>
      </c>
      <c r="B1207" s="568"/>
      <c r="C1207" s="568"/>
      <c r="D1207" s="569"/>
      <c r="E1207" s="569" t="s">
        <v>8461</v>
      </c>
      <c r="F1207" s="569">
        <v>3</v>
      </c>
      <c r="G1207" s="568" t="s">
        <v>11673</v>
      </c>
      <c r="H1207" s="568"/>
      <c r="I1207" s="570" t="s">
        <v>11691</v>
      </c>
      <c r="J1207" s="568" t="s">
        <v>8202</v>
      </c>
      <c r="K1207" s="571" t="s">
        <v>8401</v>
      </c>
      <c r="L1207" s="568" t="s">
        <v>11179</v>
      </c>
      <c r="M1207" s="572" t="s">
        <v>11692</v>
      </c>
      <c r="N1207" s="570" t="s">
        <v>11135</v>
      </c>
      <c r="O1207" s="303" t="str">
        <f>IF(AllC3_Data[[#This Row],[Door/Yard Number]]=3,"Yard","Door")</f>
        <v>Yard</v>
      </c>
      <c r="P1207" s="33">
        <f t="shared" si="36"/>
        <v>154.98333333333721</v>
      </c>
      <c r="Q1207" s="3" t="str">
        <f t="shared" si="37"/>
        <v>02/05/2022 03:01 AM</v>
      </c>
      <c r="R1207" s="573" t="str">
        <f>IF(AND(AllC3_Data[[#This Row],[Workflow]]="Vendor Trailer",AllC3_Data[[#This Row],[OB Load Type]]="",AllC3_Data[[#This Row],[IB Load Type]]="",AllC3_Data[[#This Row],[Reusable Load Type]]=""),"Empty", HLOOKUP("*",AllC3_Data[[#This Row],[OB Load Type]:[Workflow]],1,FALSE))</f>
        <v>Empty</v>
      </c>
      <c r="S12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8" spans="1:21" x14ac:dyDescent="0.25">
      <c r="A1208" s="567" t="s">
        <v>11693</v>
      </c>
      <c r="B1208" s="568"/>
      <c r="C1208" s="568"/>
      <c r="D1208" s="569"/>
      <c r="E1208" s="569" t="s">
        <v>8461</v>
      </c>
      <c r="F1208" s="569">
        <v>3</v>
      </c>
      <c r="G1208" s="568" t="s">
        <v>11673</v>
      </c>
      <c r="H1208" s="568"/>
      <c r="I1208" s="570" t="s">
        <v>11694</v>
      </c>
      <c r="J1208" s="568" t="s">
        <v>8202</v>
      </c>
      <c r="K1208" s="571" t="s">
        <v>8401</v>
      </c>
      <c r="L1208" s="568" t="s">
        <v>11179</v>
      </c>
      <c r="M1208" s="572" t="s">
        <v>11695</v>
      </c>
      <c r="N1208" s="570" t="s">
        <v>11135</v>
      </c>
      <c r="O1208" s="303" t="str">
        <f>IF(AllC3_Data[[#This Row],[Door/Yard Number]]=3,"Yard","Door")</f>
        <v>Yard</v>
      </c>
      <c r="P1208" s="33">
        <f t="shared" si="36"/>
        <v>154.6333333334187</v>
      </c>
      <c r="Q1208" s="3" t="str">
        <f t="shared" si="37"/>
        <v>02/05/2022 03:22 AM</v>
      </c>
      <c r="R1208" s="573" t="str">
        <f>IF(AND(AllC3_Data[[#This Row],[Workflow]]="Vendor Trailer",AllC3_Data[[#This Row],[OB Load Type]]="",AllC3_Data[[#This Row],[IB Load Type]]="",AllC3_Data[[#This Row],[Reusable Load Type]]=""),"Empty", HLOOKUP("*",AllC3_Data[[#This Row],[OB Load Type]:[Workflow]],1,FALSE))</f>
        <v>Empty</v>
      </c>
      <c r="S12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09" spans="1:21" x14ac:dyDescent="0.25">
      <c r="A1209" s="567" t="s">
        <v>11696</v>
      </c>
      <c r="B1209" s="568"/>
      <c r="C1209" s="568"/>
      <c r="D1209" s="569"/>
      <c r="E1209" s="569" t="s">
        <v>1657</v>
      </c>
      <c r="F1209" s="569">
        <v>3</v>
      </c>
      <c r="G1209" s="568" t="s">
        <v>1179</v>
      </c>
      <c r="H1209" s="568"/>
      <c r="I1209" s="570" t="s">
        <v>10228</v>
      </c>
      <c r="J1209" s="568" t="s">
        <v>8218</v>
      </c>
      <c r="K1209" s="571" t="s">
        <v>8401</v>
      </c>
      <c r="L1209" s="568" t="s">
        <v>11179</v>
      </c>
      <c r="M1209" s="572" t="s">
        <v>11697</v>
      </c>
      <c r="N1209" s="570" t="s">
        <v>11135</v>
      </c>
      <c r="O1209" s="303" t="str">
        <f>IF(AllC3_Data[[#This Row],[Door/Yard Number]]=3,"Yard","Door")</f>
        <v>Yard</v>
      </c>
      <c r="P1209" s="33">
        <f t="shared" si="36"/>
        <v>145.40000000002328</v>
      </c>
      <c r="Q1209" s="3" t="str">
        <f t="shared" si="37"/>
        <v>02/05/2022 12:36 PM</v>
      </c>
      <c r="R1209" s="573" t="str">
        <f>IF(AND(AllC3_Data[[#This Row],[Workflow]]="Vendor Trailer",AllC3_Data[[#This Row],[OB Load Type]]="",AllC3_Data[[#This Row],[IB Load Type]]="",AllC3_Data[[#This Row],[Reusable Load Type]]=""),"Empty", HLOOKUP("*",AllC3_Data[[#This Row],[OB Load Type]:[Workflow]],1,FALSE))</f>
        <v>Empty</v>
      </c>
      <c r="S12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2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0" spans="1:21" x14ac:dyDescent="0.25">
      <c r="A1210" s="567" t="s">
        <v>11698</v>
      </c>
      <c r="B1210" s="568"/>
      <c r="C1210" s="568"/>
      <c r="D1210" s="569" t="s">
        <v>486</v>
      </c>
      <c r="E1210" s="569" t="s">
        <v>8430</v>
      </c>
      <c r="F1210" s="569">
        <v>3</v>
      </c>
      <c r="G1210" s="568" t="s">
        <v>1179</v>
      </c>
      <c r="H1210" s="568"/>
      <c r="I1210" s="570" t="s">
        <v>11699</v>
      </c>
      <c r="J1210" s="568" t="s">
        <v>8207</v>
      </c>
      <c r="K1210" s="571" t="s">
        <v>8401</v>
      </c>
      <c r="L1210" s="568" t="s">
        <v>11700</v>
      </c>
      <c r="M1210" s="572" t="s">
        <v>11699</v>
      </c>
      <c r="N1210" s="570" t="s">
        <v>11135</v>
      </c>
      <c r="O1210" s="303" t="str">
        <f>IF(AllC3_Data[[#This Row],[Door/Yard Number]]=3,"Yard","Door")</f>
        <v>Yard</v>
      </c>
      <c r="P1210" s="33">
        <f t="shared" si="36"/>
        <v>142.51666666672099</v>
      </c>
      <c r="Q1210" s="3" t="str">
        <f t="shared" si="37"/>
        <v>02/05/2022 03:29 PM</v>
      </c>
      <c r="R1210" s="573" t="str">
        <f>IF(AND(AllC3_Data[[#This Row],[Workflow]]="Vendor Trailer",AllC3_Data[[#This Row],[OB Load Type]]="",AllC3_Data[[#This Row],[IB Load Type]]="",AllC3_Data[[#This Row],[Reusable Load Type]]=""),"Empty", HLOOKUP("*",AllC3_Data[[#This Row],[OB Load Type]:[Workflow]],1,FALSE))</f>
        <v>RGMB</v>
      </c>
      <c r="S12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1" spans="1:21" x14ac:dyDescent="0.25">
      <c r="A1211" s="567" t="s">
        <v>11701</v>
      </c>
      <c r="B1211" s="568"/>
      <c r="C1211" s="568"/>
      <c r="D1211" s="569" t="s">
        <v>496</v>
      </c>
      <c r="E1211" s="569" t="s">
        <v>1660</v>
      </c>
      <c r="F1211" s="569">
        <v>3</v>
      </c>
      <c r="G1211" s="568" t="s">
        <v>1667</v>
      </c>
      <c r="H1211" s="568"/>
      <c r="I1211" s="570" t="s">
        <v>11702</v>
      </c>
      <c r="J1211" s="568" t="s">
        <v>8213</v>
      </c>
      <c r="K1211" s="571" t="s">
        <v>8401</v>
      </c>
      <c r="L1211" s="568" t="s">
        <v>8500</v>
      </c>
      <c r="M1211" s="572" t="s">
        <v>11702</v>
      </c>
      <c r="N1211" s="570" t="s">
        <v>8445</v>
      </c>
      <c r="O1211" s="303" t="str">
        <f>IF(AllC3_Data[[#This Row],[Door/Yard Number]]=3,"Yard","Door")</f>
        <v>Yard</v>
      </c>
      <c r="P1211" s="33">
        <f t="shared" si="36"/>
        <v>141.96666666667443</v>
      </c>
      <c r="Q1211" s="3" t="str">
        <f t="shared" si="37"/>
        <v>02/05/2022 04:02 PM</v>
      </c>
      <c r="R1211" s="573" t="str">
        <f>IF(AND(AllC3_Data[[#This Row],[Workflow]]="Vendor Trailer",AllC3_Data[[#This Row],[OB Load Type]]="",AllC3_Data[[#This Row],[IB Load Type]]="",AllC3_Data[[#This Row],[Reusable Load Type]]=""),"Empty", HLOOKUP("*",AllC3_Data[[#This Row],[OB Load Type]:[Workflow]],1,FALSE))</f>
        <v>RSAL</v>
      </c>
      <c r="S12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2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2" spans="1:21" x14ac:dyDescent="0.25">
      <c r="A1212" s="567" t="s">
        <v>11703</v>
      </c>
      <c r="B1212" s="568"/>
      <c r="C1212" s="568"/>
      <c r="D1212" s="569"/>
      <c r="E1212" s="569" t="s">
        <v>8461</v>
      </c>
      <c r="F1212" s="569">
        <v>3</v>
      </c>
      <c r="G1212" s="568" t="s">
        <v>11673</v>
      </c>
      <c r="H1212" s="568"/>
      <c r="I1212" s="570" t="s">
        <v>11704</v>
      </c>
      <c r="J1212" s="568" t="s">
        <v>8202</v>
      </c>
      <c r="K1212" s="571" t="s">
        <v>8401</v>
      </c>
      <c r="L1212" s="568" t="s">
        <v>11179</v>
      </c>
      <c r="M1212" s="572" t="s">
        <v>11705</v>
      </c>
      <c r="N1212" s="570" t="s">
        <v>11135</v>
      </c>
      <c r="O1212" s="303" t="str">
        <f>IF(AllC3_Data[[#This Row],[Door/Yard Number]]=3,"Yard","Door")</f>
        <v>Yard</v>
      </c>
      <c r="P1212" s="33">
        <f t="shared" si="36"/>
        <v>141.84999999997672</v>
      </c>
      <c r="Q1212" s="3" t="str">
        <f t="shared" si="37"/>
        <v>02/05/2022 04:09 PM</v>
      </c>
      <c r="R1212" s="573" t="str">
        <f>IF(AND(AllC3_Data[[#This Row],[Workflow]]="Vendor Trailer",AllC3_Data[[#This Row],[OB Load Type]]="",AllC3_Data[[#This Row],[IB Load Type]]="",AllC3_Data[[#This Row],[Reusable Load Type]]=""),"Empty", HLOOKUP("*",AllC3_Data[[#This Row],[OB Load Type]:[Workflow]],1,FALSE))</f>
        <v>Empty</v>
      </c>
      <c r="S12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3" spans="1:21" x14ac:dyDescent="0.25">
      <c r="A1213" s="567" t="s">
        <v>11706</v>
      </c>
      <c r="B1213" s="568"/>
      <c r="C1213" s="568" t="s">
        <v>8404</v>
      </c>
      <c r="D1213" s="569"/>
      <c r="E1213" s="569" t="s">
        <v>897</v>
      </c>
      <c r="F1213" s="569">
        <v>1</v>
      </c>
      <c r="G1213" s="568" t="s">
        <v>11707</v>
      </c>
      <c r="H1213" s="568" t="s">
        <v>11708</v>
      </c>
      <c r="I1213" s="570" t="s">
        <v>11709</v>
      </c>
      <c r="J1213" s="568" t="s">
        <v>8202</v>
      </c>
      <c r="K1213" s="571" t="s">
        <v>8401</v>
      </c>
      <c r="L1213" s="568" t="s">
        <v>11710</v>
      </c>
      <c r="M1213" s="572" t="s">
        <v>11711</v>
      </c>
      <c r="N1213" s="570" t="s">
        <v>8409</v>
      </c>
      <c r="O1213" s="303" t="str">
        <f>IF(AllC3_Data[[#This Row],[Door/Yard Number]]=3,"Yard","Door")</f>
        <v>Door</v>
      </c>
      <c r="P1213" s="33">
        <f t="shared" si="36"/>
        <v>1.2333333333372138</v>
      </c>
      <c r="Q1213" s="3" t="str">
        <f t="shared" si="37"/>
        <v>02/11/2022 12:46 PM</v>
      </c>
      <c r="R1213" s="573" t="str">
        <f>IF(AND(AllC3_Data[[#This Row],[Workflow]]="Vendor Trailer",AllC3_Data[[#This Row],[OB Load Type]]="",AllC3_Data[[#This Row],[IB Load Type]]="",AllC3_Data[[#This Row],[Reusable Load Type]]=""),"Empty", HLOOKUP("*",AllC3_Data[[#This Row],[OB Load Type]:[Workflow]],1,FALSE))</f>
        <v>A Live Delivery</v>
      </c>
      <c r="S12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4" spans="1:21" x14ac:dyDescent="0.25">
      <c r="A1214" s="567" t="s">
        <v>9873</v>
      </c>
      <c r="B1214" s="568"/>
      <c r="C1214" s="568"/>
      <c r="D1214" s="569"/>
      <c r="E1214" s="569" t="s">
        <v>8461</v>
      </c>
      <c r="F1214" s="569">
        <v>3</v>
      </c>
      <c r="G1214" s="568" t="s">
        <v>8405</v>
      </c>
      <c r="H1214" s="568"/>
      <c r="I1214" s="570" t="s">
        <v>11712</v>
      </c>
      <c r="J1214" s="568" t="s">
        <v>8202</v>
      </c>
      <c r="K1214" s="571" t="s">
        <v>8401</v>
      </c>
      <c r="L1214" s="568" t="s">
        <v>11609</v>
      </c>
      <c r="M1214" s="572" t="s">
        <v>11713</v>
      </c>
      <c r="N1214" s="570" t="s">
        <v>11135</v>
      </c>
      <c r="O1214" s="303" t="str">
        <f>IF(AllC3_Data[[#This Row],[Door/Yard Number]]=3,"Yard","Door")</f>
        <v>Yard</v>
      </c>
      <c r="P1214" s="33">
        <f t="shared" si="36"/>
        <v>139.98333333333721</v>
      </c>
      <c r="Q1214" s="3" t="str">
        <f t="shared" si="37"/>
        <v>02/05/2022 06:01 PM</v>
      </c>
      <c r="R1214" s="573" t="str">
        <f>IF(AND(AllC3_Data[[#This Row],[Workflow]]="Vendor Trailer",AllC3_Data[[#This Row],[OB Load Type]]="",AllC3_Data[[#This Row],[IB Load Type]]="",AllC3_Data[[#This Row],[Reusable Load Type]]=""),"Empty", HLOOKUP("*",AllC3_Data[[#This Row],[OB Load Type]:[Workflow]],1,FALSE))</f>
        <v>Empty</v>
      </c>
      <c r="S12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5" spans="1:21" x14ac:dyDescent="0.25">
      <c r="A1215" s="567" t="s">
        <v>11714</v>
      </c>
      <c r="B1215" s="568"/>
      <c r="C1215" s="568"/>
      <c r="D1215" s="569"/>
      <c r="E1215" s="569" t="s">
        <v>8461</v>
      </c>
      <c r="F1215" s="569">
        <v>3</v>
      </c>
      <c r="G1215" s="568" t="s">
        <v>11673</v>
      </c>
      <c r="H1215" s="568"/>
      <c r="I1215" s="570" t="s">
        <v>11715</v>
      </c>
      <c r="J1215" s="568" t="s">
        <v>8202</v>
      </c>
      <c r="K1215" s="571" t="s">
        <v>8401</v>
      </c>
      <c r="L1215" s="568" t="s">
        <v>11179</v>
      </c>
      <c r="M1215" s="572" t="s">
        <v>11716</v>
      </c>
      <c r="N1215" s="570" t="s">
        <v>11135</v>
      </c>
      <c r="O1215" s="303" t="str">
        <f>IF(AllC3_Data[[#This Row],[Door/Yard Number]]=3,"Yard","Door")</f>
        <v>Yard</v>
      </c>
      <c r="P1215" s="33">
        <f t="shared" si="36"/>
        <v>136.80000000010477</v>
      </c>
      <c r="Q1215" s="3" t="str">
        <f t="shared" si="37"/>
        <v>02/05/2022 09:12 PM</v>
      </c>
      <c r="R1215" s="573" t="str">
        <f>IF(AND(AllC3_Data[[#This Row],[Workflow]]="Vendor Trailer",AllC3_Data[[#This Row],[OB Load Type]]="",AllC3_Data[[#This Row],[IB Load Type]]="",AllC3_Data[[#This Row],[Reusable Load Type]]=""),"Empty", HLOOKUP("*",AllC3_Data[[#This Row],[OB Load Type]:[Workflow]],1,FALSE))</f>
        <v>Empty</v>
      </c>
      <c r="S12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6" spans="1:21" x14ac:dyDescent="0.25">
      <c r="A1216" s="567" t="s">
        <v>11717</v>
      </c>
      <c r="B1216" s="568"/>
      <c r="C1216" s="568"/>
      <c r="D1216" s="569"/>
      <c r="E1216" s="569" t="s">
        <v>8461</v>
      </c>
      <c r="F1216" s="569">
        <v>3</v>
      </c>
      <c r="G1216" s="568" t="s">
        <v>11673</v>
      </c>
      <c r="H1216" s="568"/>
      <c r="I1216" s="570" t="s">
        <v>11718</v>
      </c>
      <c r="J1216" s="568" t="s">
        <v>8202</v>
      </c>
      <c r="K1216" s="571" t="s">
        <v>8401</v>
      </c>
      <c r="L1216" s="568" t="s">
        <v>11179</v>
      </c>
      <c r="M1216" s="572" t="s">
        <v>11719</v>
      </c>
      <c r="N1216" s="570" t="s">
        <v>11135</v>
      </c>
      <c r="O1216" s="303" t="str">
        <f>IF(AllC3_Data[[#This Row],[Door/Yard Number]]=3,"Yard","Door")</f>
        <v>Yard</v>
      </c>
      <c r="P1216" s="33">
        <f t="shared" si="36"/>
        <v>133.16666666680248</v>
      </c>
      <c r="Q1216" s="3" t="str">
        <f t="shared" si="37"/>
        <v>02/06/2022 12:50 AM</v>
      </c>
      <c r="R1216" s="573" t="str">
        <f>IF(AND(AllC3_Data[[#This Row],[Workflow]]="Vendor Trailer",AllC3_Data[[#This Row],[OB Load Type]]="",AllC3_Data[[#This Row],[IB Load Type]]="",AllC3_Data[[#This Row],[Reusable Load Type]]=""),"Empty", HLOOKUP("*",AllC3_Data[[#This Row],[OB Load Type]:[Workflow]],1,FALSE))</f>
        <v>Empty</v>
      </c>
      <c r="S12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7" spans="1:21" x14ac:dyDescent="0.25">
      <c r="A1217" s="567" t="s">
        <v>11720</v>
      </c>
      <c r="B1217" s="568"/>
      <c r="C1217" s="568"/>
      <c r="D1217" s="569"/>
      <c r="E1217" s="569" t="s">
        <v>8461</v>
      </c>
      <c r="F1217" s="569">
        <v>3</v>
      </c>
      <c r="G1217" s="568" t="s">
        <v>1215</v>
      </c>
      <c r="H1217" s="568"/>
      <c r="I1217" s="570" t="s">
        <v>11721</v>
      </c>
      <c r="J1217" s="568" t="s">
        <v>8202</v>
      </c>
      <c r="K1217" s="571" t="s">
        <v>8401</v>
      </c>
      <c r="L1217" s="568" t="s">
        <v>11179</v>
      </c>
      <c r="M1217" s="572" t="s">
        <v>11722</v>
      </c>
      <c r="N1217" s="570" t="s">
        <v>11135</v>
      </c>
      <c r="O1217" s="303" t="str">
        <f>IF(AllC3_Data[[#This Row],[Door/Yard Number]]=3,"Yard","Door")</f>
        <v>Yard</v>
      </c>
      <c r="P1217" s="33">
        <f t="shared" si="36"/>
        <v>131.96666666673264</v>
      </c>
      <c r="Q1217" s="3" t="str">
        <f t="shared" si="37"/>
        <v>02/06/2022 02:02 AM</v>
      </c>
      <c r="R1217" s="573" t="str">
        <f>IF(AND(AllC3_Data[[#This Row],[Workflow]]="Vendor Trailer",AllC3_Data[[#This Row],[OB Load Type]]="",AllC3_Data[[#This Row],[IB Load Type]]="",AllC3_Data[[#This Row],[Reusable Load Type]]=""),"Empty", HLOOKUP("*",AllC3_Data[[#This Row],[OB Load Type]:[Workflow]],1,FALSE))</f>
        <v>Empty</v>
      </c>
      <c r="S12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8" spans="1:21" x14ac:dyDescent="0.25">
      <c r="A1218" s="567" t="s">
        <v>11723</v>
      </c>
      <c r="B1218" s="568"/>
      <c r="C1218" s="568"/>
      <c r="D1218" s="569"/>
      <c r="E1218" s="569" t="s">
        <v>8461</v>
      </c>
      <c r="F1218" s="569">
        <v>3</v>
      </c>
      <c r="G1218" s="568" t="s">
        <v>8434</v>
      </c>
      <c r="H1218" s="568"/>
      <c r="I1218" s="570" t="s">
        <v>11724</v>
      </c>
      <c r="J1218" s="568" t="s">
        <v>8202</v>
      </c>
      <c r="K1218" s="571" t="s">
        <v>8401</v>
      </c>
      <c r="L1218" s="568" t="s">
        <v>11179</v>
      </c>
      <c r="M1218" s="572" t="s">
        <v>11725</v>
      </c>
      <c r="N1218" s="570" t="s">
        <v>11135</v>
      </c>
      <c r="O1218" s="303" t="str">
        <f>IF(AllC3_Data[[#This Row],[Door/Yard Number]]=3,"Yard","Door")</f>
        <v>Yard</v>
      </c>
      <c r="P1218" s="33">
        <f t="shared" si="36"/>
        <v>131.71666666679084</v>
      </c>
      <c r="Q1218" s="3" t="str">
        <f t="shared" si="37"/>
        <v>02/06/2022 02:17 AM</v>
      </c>
      <c r="R1218" s="573" t="str">
        <f>IF(AND(AllC3_Data[[#This Row],[Workflow]]="Vendor Trailer",AllC3_Data[[#This Row],[OB Load Type]]="",AllC3_Data[[#This Row],[IB Load Type]]="",AllC3_Data[[#This Row],[Reusable Load Type]]=""),"Empty", HLOOKUP("*",AllC3_Data[[#This Row],[OB Load Type]:[Workflow]],1,FALSE))</f>
        <v>Empty</v>
      </c>
      <c r="S12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19" spans="1:21" x14ac:dyDescent="0.25">
      <c r="A1219" s="567" t="s">
        <v>11726</v>
      </c>
      <c r="B1219" s="568"/>
      <c r="C1219" s="568"/>
      <c r="D1219" s="569"/>
      <c r="E1219" s="569" t="s">
        <v>8461</v>
      </c>
      <c r="F1219" s="569">
        <v>3</v>
      </c>
      <c r="G1219" s="568" t="s">
        <v>11673</v>
      </c>
      <c r="H1219" s="568"/>
      <c r="I1219" s="570" t="s">
        <v>11727</v>
      </c>
      <c r="J1219" s="568" t="s">
        <v>8202</v>
      </c>
      <c r="K1219" s="571" t="s">
        <v>8401</v>
      </c>
      <c r="L1219" s="568" t="s">
        <v>11179</v>
      </c>
      <c r="M1219" s="572" t="s">
        <v>11728</v>
      </c>
      <c r="N1219" s="570" t="s">
        <v>11135</v>
      </c>
      <c r="O1219" s="303" t="str">
        <f>IF(AllC3_Data[[#This Row],[Door/Yard Number]]=3,"Yard","Door")</f>
        <v>Yard</v>
      </c>
      <c r="P1219" s="33">
        <f t="shared" si="36"/>
        <v>131.66666666680248</v>
      </c>
      <c r="Q1219" s="3" t="str">
        <f t="shared" si="37"/>
        <v>02/06/2022 02:20 AM</v>
      </c>
      <c r="R1219" s="573" t="str">
        <f>IF(AND(AllC3_Data[[#This Row],[Workflow]]="Vendor Trailer",AllC3_Data[[#This Row],[OB Load Type]]="",AllC3_Data[[#This Row],[IB Load Type]]="",AllC3_Data[[#This Row],[Reusable Load Type]]=""),"Empty", HLOOKUP("*",AllC3_Data[[#This Row],[OB Load Type]:[Workflow]],1,FALSE))</f>
        <v>Empty</v>
      </c>
      <c r="S12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0" spans="1:21" x14ac:dyDescent="0.25">
      <c r="A1220" s="567" t="s">
        <v>11729</v>
      </c>
      <c r="B1220" s="568"/>
      <c r="C1220" s="568"/>
      <c r="D1220" s="569" t="s">
        <v>479</v>
      </c>
      <c r="E1220" s="569" t="s">
        <v>8430</v>
      </c>
      <c r="F1220" s="569">
        <v>3</v>
      </c>
      <c r="G1220" s="568" t="s">
        <v>1179</v>
      </c>
      <c r="H1220" s="568"/>
      <c r="I1220" s="570" t="s">
        <v>11730</v>
      </c>
      <c r="J1220" s="568" t="s">
        <v>8210</v>
      </c>
      <c r="K1220" s="571" t="s">
        <v>8401</v>
      </c>
      <c r="L1220" s="568" t="s">
        <v>11609</v>
      </c>
      <c r="M1220" s="572" t="s">
        <v>11730</v>
      </c>
      <c r="N1220" s="570" t="s">
        <v>11135</v>
      </c>
      <c r="O1220" s="303" t="str">
        <f>IF(AllC3_Data[[#This Row],[Door/Yard Number]]=3,"Yard","Door")</f>
        <v>Yard</v>
      </c>
      <c r="P1220" s="33">
        <f t="shared" si="36"/>
        <v>131.53333333338378</v>
      </c>
      <c r="Q1220" s="3" t="str">
        <f t="shared" si="37"/>
        <v>02/06/2022 02:28 AM</v>
      </c>
      <c r="R1220" s="573" t="str">
        <f>IF(AND(AllC3_Data[[#This Row],[Workflow]]="Vendor Trailer",AllC3_Data[[#This Row],[OB Load Type]]="",AllC3_Data[[#This Row],[IB Load Type]]="",AllC3_Data[[#This Row],[Reusable Load Type]]=""),"Empty", HLOOKUP("*",AllC3_Data[[#This Row],[OB Load Type]:[Workflow]],1,FALSE))</f>
        <v>PPLS</v>
      </c>
      <c r="S12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1" spans="1:21" x14ac:dyDescent="0.25">
      <c r="A1221" s="567" t="s">
        <v>11731</v>
      </c>
      <c r="B1221" s="568"/>
      <c r="C1221" s="568"/>
      <c r="D1221" s="569" t="s">
        <v>479</v>
      </c>
      <c r="E1221" s="569" t="s">
        <v>8430</v>
      </c>
      <c r="F1221" s="569">
        <v>3</v>
      </c>
      <c r="G1221" s="568" t="s">
        <v>1179</v>
      </c>
      <c r="H1221" s="568"/>
      <c r="I1221" s="570" t="s">
        <v>11732</v>
      </c>
      <c r="J1221" s="568" t="s">
        <v>8210</v>
      </c>
      <c r="K1221" s="571" t="s">
        <v>8401</v>
      </c>
      <c r="L1221" s="568" t="s">
        <v>11609</v>
      </c>
      <c r="M1221" s="572" t="s">
        <v>11732</v>
      </c>
      <c r="N1221" s="570" t="s">
        <v>11135</v>
      </c>
      <c r="O1221" s="303" t="str">
        <f>IF(AllC3_Data[[#This Row],[Door/Yard Number]]=3,"Yard","Door")</f>
        <v>Yard</v>
      </c>
      <c r="P1221" s="33">
        <f t="shared" si="36"/>
        <v>131.05000000004657</v>
      </c>
      <c r="Q1221" s="3" t="str">
        <f t="shared" si="37"/>
        <v>02/06/2022 02:57 AM</v>
      </c>
      <c r="R1221" s="573" t="str">
        <f>IF(AND(AllC3_Data[[#This Row],[Workflow]]="Vendor Trailer",AllC3_Data[[#This Row],[OB Load Type]]="",AllC3_Data[[#This Row],[IB Load Type]]="",AllC3_Data[[#This Row],[Reusable Load Type]]=""),"Empty", HLOOKUP("*",AllC3_Data[[#This Row],[OB Load Type]:[Workflow]],1,FALSE))</f>
        <v>PPLS</v>
      </c>
      <c r="S12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2" spans="1:21" x14ac:dyDescent="0.25">
      <c r="A1222" s="567" t="s">
        <v>11733</v>
      </c>
      <c r="B1222" s="568"/>
      <c r="C1222" s="568"/>
      <c r="D1222" s="569"/>
      <c r="E1222" s="569" t="s">
        <v>1657</v>
      </c>
      <c r="F1222" s="569">
        <v>1</v>
      </c>
      <c r="G1222" s="568" t="s">
        <v>1179</v>
      </c>
      <c r="H1222" s="568"/>
      <c r="I1222" s="570" t="s">
        <v>11734</v>
      </c>
      <c r="J1222" s="568" t="s">
        <v>8208</v>
      </c>
      <c r="K1222" s="571" t="s">
        <v>8589</v>
      </c>
      <c r="L1222" s="568" t="s">
        <v>11464</v>
      </c>
      <c r="M1222" s="572" t="s">
        <v>11735</v>
      </c>
      <c r="N1222" s="570" t="s">
        <v>8409</v>
      </c>
      <c r="O1222" s="303" t="str">
        <f>IF(AllC3_Data[[#This Row],[Door/Yard Number]]=3,"Yard","Door")</f>
        <v>Door</v>
      </c>
      <c r="P1222" s="33">
        <f t="shared" si="36"/>
        <v>129.81666666670935</v>
      </c>
      <c r="Q1222" s="3" t="str">
        <f t="shared" si="37"/>
        <v>02/06/2022 04:11 AM</v>
      </c>
      <c r="R1222" s="573" t="str">
        <f>IF(AND(AllC3_Data[[#This Row],[Workflow]]="Vendor Trailer",AllC3_Data[[#This Row],[OB Load Type]]="",AllC3_Data[[#This Row],[IB Load Type]]="",AllC3_Data[[#This Row],[Reusable Load Type]]=""),"Empty", HLOOKUP("*",AllC3_Data[[#This Row],[OB Load Type]:[Workflow]],1,FALSE))</f>
        <v>Empty</v>
      </c>
      <c r="S12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3" spans="1:21" x14ac:dyDescent="0.25">
      <c r="A1223" s="567" t="s">
        <v>11736</v>
      </c>
      <c r="B1223" s="568"/>
      <c r="C1223" s="568"/>
      <c r="D1223" s="569"/>
      <c r="E1223" s="569" t="s">
        <v>1657</v>
      </c>
      <c r="F1223" s="569">
        <v>3</v>
      </c>
      <c r="G1223" s="568" t="s">
        <v>1179</v>
      </c>
      <c r="H1223" s="568"/>
      <c r="I1223" s="570" t="s">
        <v>11737</v>
      </c>
      <c r="J1223" s="568" t="s">
        <v>8210</v>
      </c>
      <c r="K1223" s="571" t="s">
        <v>8401</v>
      </c>
      <c r="L1223" s="568" t="s">
        <v>11249</v>
      </c>
      <c r="M1223" s="572" t="s">
        <v>11098</v>
      </c>
      <c r="N1223" s="570" t="s">
        <v>8445</v>
      </c>
      <c r="O1223" s="303" t="str">
        <f>IF(AllC3_Data[[#This Row],[Door/Yard Number]]=3,"Yard","Door")</f>
        <v>Yard</v>
      </c>
      <c r="P1223" s="33">
        <f t="shared" si="36"/>
        <v>128.05000000004657</v>
      </c>
      <c r="Q1223" s="3" t="str">
        <f t="shared" si="37"/>
        <v>02/06/2022 05:57 AM</v>
      </c>
      <c r="R1223" s="573" t="str">
        <f>IF(AND(AllC3_Data[[#This Row],[Workflow]]="Vendor Trailer",AllC3_Data[[#This Row],[OB Load Type]]="",AllC3_Data[[#This Row],[IB Load Type]]="",AllC3_Data[[#This Row],[Reusable Load Type]]=""),"Empty", HLOOKUP("*",AllC3_Data[[#This Row],[OB Load Type]:[Workflow]],1,FALSE))</f>
        <v>Empty</v>
      </c>
      <c r="S12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4" spans="1:21" x14ac:dyDescent="0.25">
      <c r="A1224" s="567" t="s">
        <v>11738</v>
      </c>
      <c r="B1224" s="568"/>
      <c r="C1224" s="568"/>
      <c r="D1224" s="569" t="s">
        <v>490</v>
      </c>
      <c r="E1224" s="569" t="s">
        <v>8430</v>
      </c>
      <c r="F1224" s="569">
        <v>3</v>
      </c>
      <c r="G1224" s="568" t="s">
        <v>1412</v>
      </c>
      <c r="H1224" s="568"/>
      <c r="I1224" s="570" t="s">
        <v>11739</v>
      </c>
      <c r="J1224" s="568" t="s">
        <v>8202</v>
      </c>
      <c r="K1224" s="571" t="s">
        <v>8401</v>
      </c>
      <c r="L1224" s="568" t="s">
        <v>1663</v>
      </c>
      <c r="M1224" s="572" t="s">
        <v>11740</v>
      </c>
      <c r="N1224" s="570" t="s">
        <v>8445</v>
      </c>
      <c r="O1224" s="303" t="str">
        <f>IF(AllC3_Data[[#This Row],[Door/Yard Number]]=3,"Yard","Door")</f>
        <v>Yard</v>
      </c>
      <c r="P1224" s="33">
        <f t="shared" si="36"/>
        <v>127.06666666665114</v>
      </c>
      <c r="Q1224" s="3" t="str">
        <f t="shared" si="37"/>
        <v>02/06/2022 06:56 AM</v>
      </c>
      <c r="R1224" s="573" t="str">
        <f>IF(AND(AllC3_Data[[#This Row],[Workflow]]="Vendor Trailer",AllC3_Data[[#This Row],[OB Load Type]]="",AllC3_Data[[#This Row],[IB Load Type]]="",AllC3_Data[[#This Row],[Reusable Load Type]]=""),"Empty", HLOOKUP("*",AllC3_Data[[#This Row],[OB Load Type]:[Workflow]],1,FALSE))</f>
        <v>RLBL</v>
      </c>
      <c r="S12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5" spans="1:21" x14ac:dyDescent="0.25">
      <c r="A1225" s="567" t="s">
        <v>11741</v>
      </c>
      <c r="B1225" s="568"/>
      <c r="C1225" s="568"/>
      <c r="D1225" s="569" t="s">
        <v>486</v>
      </c>
      <c r="E1225" s="569" t="s">
        <v>8430</v>
      </c>
      <c r="F1225" s="569">
        <v>3</v>
      </c>
      <c r="G1225" s="568" t="s">
        <v>1179</v>
      </c>
      <c r="H1225" s="568"/>
      <c r="I1225" s="570" t="s">
        <v>11739</v>
      </c>
      <c r="J1225" s="568" t="s">
        <v>647</v>
      </c>
      <c r="K1225" s="571" t="s">
        <v>8401</v>
      </c>
      <c r="L1225" s="568" t="s">
        <v>11742</v>
      </c>
      <c r="M1225" s="572"/>
      <c r="N1225" s="570" t="s">
        <v>8425</v>
      </c>
      <c r="O1225" s="303" t="str">
        <f>IF(AllC3_Data[[#This Row],[Door/Yard Number]]=3,"Yard","Door")</f>
        <v>Yard</v>
      </c>
      <c r="P1225" s="33">
        <f t="shared" ref="P1225:P1288" si="38">($A$1-Q1225)*24</f>
        <v>127.06666666665114</v>
      </c>
      <c r="Q1225" s="3" t="str">
        <f t="shared" ref="Q1225:Q1288" si="39">IF(I1225&gt;M1225,I1225,IF(I1225&lt;M1225,M1225,IF(I1225=M1225,I1225)))</f>
        <v>02/06/2022 06:56 AM</v>
      </c>
      <c r="R1225" s="573" t="str">
        <f>IF(AND(AllC3_Data[[#This Row],[Workflow]]="Vendor Trailer",AllC3_Data[[#This Row],[OB Load Type]]="",AllC3_Data[[#This Row],[IB Load Type]]="",AllC3_Data[[#This Row],[Reusable Load Type]]=""),"Empty", HLOOKUP("*",AllC3_Data[[#This Row],[OB Load Type]:[Workflow]],1,FALSE))</f>
        <v>RGMB</v>
      </c>
      <c r="S12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2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6" spans="1:21" x14ac:dyDescent="0.25">
      <c r="A1226" s="567" t="s">
        <v>11743</v>
      </c>
      <c r="B1226" s="568"/>
      <c r="C1226" s="568"/>
      <c r="D1226" s="569" t="s">
        <v>479</v>
      </c>
      <c r="E1226" s="569" t="s">
        <v>8430</v>
      </c>
      <c r="F1226" s="569">
        <v>3</v>
      </c>
      <c r="G1226" s="568" t="s">
        <v>1568</v>
      </c>
      <c r="H1226" s="568"/>
      <c r="I1226" s="570" t="s">
        <v>11744</v>
      </c>
      <c r="J1226" s="568" t="s">
        <v>8212</v>
      </c>
      <c r="K1226" s="571" t="s">
        <v>8401</v>
      </c>
      <c r="L1226" s="568" t="s">
        <v>11609</v>
      </c>
      <c r="M1226" s="572" t="s">
        <v>11744</v>
      </c>
      <c r="N1226" s="570" t="s">
        <v>11135</v>
      </c>
      <c r="O1226" s="303" t="str">
        <f>IF(AllC3_Data[[#This Row],[Door/Yard Number]]=3,"Yard","Door")</f>
        <v>Yard</v>
      </c>
      <c r="P1226" s="33">
        <f t="shared" si="38"/>
        <v>126.60000000003492</v>
      </c>
      <c r="Q1226" s="3" t="str">
        <f t="shared" si="39"/>
        <v>02/06/2022 07:24 AM</v>
      </c>
      <c r="R1226" s="573" t="str">
        <f>IF(AND(AllC3_Data[[#This Row],[Workflow]]="Vendor Trailer",AllC3_Data[[#This Row],[OB Load Type]]="",AllC3_Data[[#This Row],[IB Load Type]]="",AllC3_Data[[#This Row],[Reusable Load Type]]=""),"Empty", HLOOKUP("*",AllC3_Data[[#This Row],[OB Load Type]:[Workflow]],1,FALSE))</f>
        <v>PPLS</v>
      </c>
      <c r="S12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7" spans="1:21" x14ac:dyDescent="0.25">
      <c r="A1227" s="567" t="s">
        <v>11745</v>
      </c>
      <c r="B1227" s="568"/>
      <c r="C1227" s="568"/>
      <c r="D1227" s="569" t="s">
        <v>479</v>
      </c>
      <c r="E1227" s="569" t="s">
        <v>8430</v>
      </c>
      <c r="F1227" s="569">
        <v>3</v>
      </c>
      <c r="G1227" s="568" t="s">
        <v>1179</v>
      </c>
      <c r="H1227" s="568"/>
      <c r="I1227" s="570" t="s">
        <v>11746</v>
      </c>
      <c r="J1227" s="568" t="s">
        <v>8210</v>
      </c>
      <c r="K1227" s="571" t="s">
        <v>8401</v>
      </c>
      <c r="L1227" s="568" t="s">
        <v>11609</v>
      </c>
      <c r="M1227" s="572" t="s">
        <v>11746</v>
      </c>
      <c r="N1227" s="570" t="s">
        <v>11135</v>
      </c>
      <c r="O1227" s="303" t="str">
        <f>IF(AllC3_Data[[#This Row],[Door/Yard Number]]=3,"Yard","Door")</f>
        <v>Yard</v>
      </c>
      <c r="P1227" s="33">
        <f t="shared" si="38"/>
        <v>125.18333333346527</v>
      </c>
      <c r="Q1227" s="3" t="str">
        <f t="shared" si="39"/>
        <v>02/06/2022 08:49 AM</v>
      </c>
      <c r="R1227" s="573" t="str">
        <f>IF(AND(AllC3_Data[[#This Row],[Workflow]]="Vendor Trailer",AllC3_Data[[#This Row],[OB Load Type]]="",AllC3_Data[[#This Row],[IB Load Type]]="",AllC3_Data[[#This Row],[Reusable Load Type]]=""),"Empty", HLOOKUP("*",AllC3_Data[[#This Row],[OB Load Type]:[Workflow]],1,FALSE))</f>
        <v>PPLS</v>
      </c>
      <c r="S12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8" spans="1:21" x14ac:dyDescent="0.25">
      <c r="A1228" s="567" t="s">
        <v>11747</v>
      </c>
      <c r="B1228" s="568"/>
      <c r="C1228" s="568"/>
      <c r="D1228" s="569"/>
      <c r="E1228" s="569" t="s">
        <v>1657</v>
      </c>
      <c r="F1228" s="569">
        <v>3</v>
      </c>
      <c r="G1228" s="568" t="s">
        <v>1179</v>
      </c>
      <c r="H1228" s="568"/>
      <c r="I1228" s="570" t="s">
        <v>11748</v>
      </c>
      <c r="J1228" s="568" t="s">
        <v>8205</v>
      </c>
      <c r="K1228" s="571" t="s">
        <v>8401</v>
      </c>
      <c r="L1228" s="568" t="s">
        <v>11179</v>
      </c>
      <c r="M1228" s="572" t="s">
        <v>11749</v>
      </c>
      <c r="N1228" s="570" t="s">
        <v>11135</v>
      </c>
      <c r="O1228" s="303" t="str">
        <f>IF(AllC3_Data[[#This Row],[Door/Yard Number]]=3,"Yard","Door")</f>
        <v>Yard</v>
      </c>
      <c r="P1228" s="33">
        <f t="shared" si="38"/>
        <v>121.01666666666279</v>
      </c>
      <c r="Q1228" s="3" t="str">
        <f t="shared" si="39"/>
        <v>02/06/2022 12:59 PM</v>
      </c>
      <c r="R1228" s="573" t="str">
        <f>IF(AND(AllC3_Data[[#This Row],[Workflow]]="Vendor Trailer",AllC3_Data[[#This Row],[OB Load Type]]="",AllC3_Data[[#This Row],[IB Load Type]]="",AllC3_Data[[#This Row],[Reusable Load Type]]=""),"Empty", HLOOKUP("*",AllC3_Data[[#This Row],[OB Load Type]:[Workflow]],1,FALSE))</f>
        <v>Empty</v>
      </c>
      <c r="S12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2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29" spans="1:21" x14ac:dyDescent="0.25">
      <c r="A1229" s="567" t="s">
        <v>11750</v>
      </c>
      <c r="B1229" s="568"/>
      <c r="C1229" s="568"/>
      <c r="D1229" s="569"/>
      <c r="E1229" s="569" t="s">
        <v>1657</v>
      </c>
      <c r="F1229" s="569">
        <v>3</v>
      </c>
      <c r="G1229" s="568" t="s">
        <v>1179</v>
      </c>
      <c r="H1229" s="568"/>
      <c r="I1229" s="570" t="s">
        <v>11748</v>
      </c>
      <c r="J1229" s="568" t="s">
        <v>8205</v>
      </c>
      <c r="K1229" s="571" t="s">
        <v>8401</v>
      </c>
      <c r="L1229" s="568" t="s">
        <v>11179</v>
      </c>
      <c r="M1229" s="572" t="s">
        <v>11751</v>
      </c>
      <c r="N1229" s="570" t="s">
        <v>11135</v>
      </c>
      <c r="O1229" s="303" t="str">
        <f>IF(AllC3_Data[[#This Row],[Door/Yard Number]]=3,"Yard","Door")</f>
        <v>Yard</v>
      </c>
      <c r="P1229" s="33">
        <f t="shared" si="38"/>
        <v>121.01666666666279</v>
      </c>
      <c r="Q1229" s="3" t="str">
        <f t="shared" si="39"/>
        <v>02/06/2022 12:59 PM</v>
      </c>
      <c r="R1229" s="573" t="str">
        <f>IF(AND(AllC3_Data[[#This Row],[Workflow]]="Vendor Trailer",AllC3_Data[[#This Row],[OB Load Type]]="",AllC3_Data[[#This Row],[IB Load Type]]="",AllC3_Data[[#This Row],[Reusable Load Type]]=""),"Empty", HLOOKUP("*",AllC3_Data[[#This Row],[OB Load Type]:[Workflow]],1,FALSE))</f>
        <v>Empty</v>
      </c>
      <c r="S12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2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0" spans="1:21" x14ac:dyDescent="0.25">
      <c r="A1230" s="567" t="s">
        <v>11752</v>
      </c>
      <c r="B1230" s="568"/>
      <c r="C1230" s="568"/>
      <c r="D1230" s="569"/>
      <c r="E1230" s="569" t="s">
        <v>1657</v>
      </c>
      <c r="F1230" s="569">
        <v>3</v>
      </c>
      <c r="G1230" s="568" t="s">
        <v>1179</v>
      </c>
      <c r="H1230" s="568"/>
      <c r="I1230" s="570" t="s">
        <v>11753</v>
      </c>
      <c r="J1230" s="568" t="s">
        <v>8205</v>
      </c>
      <c r="K1230" s="571" t="s">
        <v>8401</v>
      </c>
      <c r="L1230" s="568" t="s">
        <v>11179</v>
      </c>
      <c r="M1230" s="572" t="s">
        <v>11754</v>
      </c>
      <c r="N1230" s="570" t="s">
        <v>11135</v>
      </c>
      <c r="O1230" s="303" t="str">
        <f>IF(AllC3_Data[[#This Row],[Door/Yard Number]]=3,"Yard","Door")</f>
        <v>Yard</v>
      </c>
      <c r="P1230" s="33">
        <f t="shared" si="38"/>
        <v>121.00000000011642</v>
      </c>
      <c r="Q1230" s="3" t="str">
        <f t="shared" si="39"/>
        <v>02/06/2022 01:00 PM</v>
      </c>
      <c r="R1230" s="573" t="str">
        <f>IF(AND(AllC3_Data[[#This Row],[Workflow]]="Vendor Trailer",AllC3_Data[[#This Row],[OB Load Type]]="",AllC3_Data[[#This Row],[IB Load Type]]="",AllC3_Data[[#This Row],[Reusable Load Type]]=""),"Empty", HLOOKUP("*",AllC3_Data[[#This Row],[OB Load Type]:[Workflow]],1,FALSE))</f>
        <v>Empty</v>
      </c>
      <c r="S12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2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1" spans="1:21" x14ac:dyDescent="0.25">
      <c r="A1231" s="567" t="s">
        <v>11755</v>
      </c>
      <c r="B1231" s="568"/>
      <c r="C1231" s="568"/>
      <c r="D1231" s="569"/>
      <c r="E1231" s="569" t="s">
        <v>1657</v>
      </c>
      <c r="F1231" s="569">
        <v>3</v>
      </c>
      <c r="G1231" s="568" t="s">
        <v>1179</v>
      </c>
      <c r="H1231" s="568"/>
      <c r="I1231" s="570" t="s">
        <v>11756</v>
      </c>
      <c r="J1231" s="568" t="s">
        <v>8205</v>
      </c>
      <c r="K1231" s="571" t="s">
        <v>8401</v>
      </c>
      <c r="L1231" s="568" t="s">
        <v>11179</v>
      </c>
      <c r="M1231" s="572" t="s">
        <v>11757</v>
      </c>
      <c r="N1231" s="570" t="s">
        <v>11135</v>
      </c>
      <c r="O1231" s="303" t="str">
        <f>IF(AllC3_Data[[#This Row],[Door/Yard Number]]=3,"Yard","Door")</f>
        <v>Yard</v>
      </c>
      <c r="P1231" s="33">
        <f t="shared" si="38"/>
        <v>120.98333333339542</v>
      </c>
      <c r="Q1231" s="3" t="str">
        <f t="shared" si="39"/>
        <v>02/06/2022 01:01 PM</v>
      </c>
      <c r="R1231" s="573" t="str">
        <f>IF(AND(AllC3_Data[[#This Row],[Workflow]]="Vendor Trailer",AllC3_Data[[#This Row],[OB Load Type]]="",AllC3_Data[[#This Row],[IB Load Type]]="",AllC3_Data[[#This Row],[Reusable Load Type]]=""),"Empty", HLOOKUP("*",AllC3_Data[[#This Row],[OB Load Type]:[Workflow]],1,FALSE))</f>
        <v>Empty</v>
      </c>
      <c r="S12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2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2" spans="1:21" x14ac:dyDescent="0.25">
      <c r="A1232" s="567" t="s">
        <v>11758</v>
      </c>
      <c r="B1232" s="568"/>
      <c r="C1232" s="568"/>
      <c r="D1232" s="569"/>
      <c r="E1232" s="569" t="s">
        <v>1657</v>
      </c>
      <c r="F1232" s="569">
        <v>3</v>
      </c>
      <c r="G1232" s="568" t="s">
        <v>1179</v>
      </c>
      <c r="H1232" s="568"/>
      <c r="I1232" s="570" t="s">
        <v>11759</v>
      </c>
      <c r="J1232" s="568" t="s">
        <v>8205</v>
      </c>
      <c r="K1232" s="571" t="s">
        <v>8589</v>
      </c>
      <c r="L1232" s="568" t="s">
        <v>11211</v>
      </c>
      <c r="M1232" s="572" t="s">
        <v>11760</v>
      </c>
      <c r="N1232" s="570" t="s">
        <v>8425</v>
      </c>
      <c r="O1232" s="303" t="str">
        <f>IF(AllC3_Data[[#This Row],[Door/Yard Number]]=3,"Yard","Door")</f>
        <v>Yard</v>
      </c>
      <c r="P1232" s="33">
        <f t="shared" si="38"/>
        <v>122.86666666675592</v>
      </c>
      <c r="Q1232" s="3" t="str">
        <f t="shared" si="39"/>
        <v>02/06/2022 11:08 AM</v>
      </c>
      <c r="R1232" s="573" t="str">
        <f>IF(AND(AllC3_Data[[#This Row],[Workflow]]="Vendor Trailer",AllC3_Data[[#This Row],[OB Load Type]]="",AllC3_Data[[#This Row],[IB Load Type]]="",AllC3_Data[[#This Row],[Reusable Load Type]]=""),"Empty", HLOOKUP("*",AllC3_Data[[#This Row],[OB Load Type]:[Workflow]],1,FALSE))</f>
        <v>Empty</v>
      </c>
      <c r="S12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3" spans="1:21" x14ac:dyDescent="0.25">
      <c r="A1233" s="567" t="s">
        <v>11761</v>
      </c>
      <c r="B1233" s="568"/>
      <c r="C1233" s="568"/>
      <c r="D1233" s="569" t="s">
        <v>486</v>
      </c>
      <c r="E1233" s="569" t="s">
        <v>8430</v>
      </c>
      <c r="F1233" s="569">
        <v>3</v>
      </c>
      <c r="G1233" s="568" t="s">
        <v>1568</v>
      </c>
      <c r="H1233" s="568"/>
      <c r="I1233" s="570" t="s">
        <v>11762</v>
      </c>
      <c r="J1233" s="568" t="s">
        <v>8209</v>
      </c>
      <c r="K1233" s="571" t="s">
        <v>8401</v>
      </c>
      <c r="L1233" s="568" t="s">
        <v>11700</v>
      </c>
      <c r="M1233" s="572" t="s">
        <v>11762</v>
      </c>
      <c r="N1233" s="570" t="s">
        <v>11135</v>
      </c>
      <c r="O1233" s="303" t="str">
        <f>IF(AllC3_Data[[#This Row],[Door/Yard Number]]=3,"Yard","Door")</f>
        <v>Yard</v>
      </c>
      <c r="P1233" s="33">
        <f t="shared" si="38"/>
        <v>119.83333333331393</v>
      </c>
      <c r="Q1233" s="3" t="str">
        <f t="shared" si="39"/>
        <v>02/06/2022 02:10 PM</v>
      </c>
      <c r="R1233" s="573" t="str">
        <f>IF(AND(AllC3_Data[[#This Row],[Workflow]]="Vendor Trailer",AllC3_Data[[#This Row],[OB Load Type]]="",AllC3_Data[[#This Row],[IB Load Type]]="",AllC3_Data[[#This Row],[Reusable Load Type]]=""),"Empty", HLOOKUP("*",AllC3_Data[[#This Row],[OB Load Type]:[Workflow]],1,FALSE))</f>
        <v>RGMB</v>
      </c>
      <c r="S12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4" spans="1:21" x14ac:dyDescent="0.25">
      <c r="A1234" s="567" t="s">
        <v>11763</v>
      </c>
      <c r="B1234" s="568"/>
      <c r="C1234" s="568"/>
      <c r="D1234" s="569"/>
      <c r="E1234" s="569" t="s">
        <v>897</v>
      </c>
      <c r="F1234" s="569">
        <v>1</v>
      </c>
      <c r="G1234" s="568" t="s">
        <v>1412</v>
      </c>
      <c r="H1234" s="568" t="s">
        <v>11764</v>
      </c>
      <c r="I1234" s="570" t="s">
        <v>11765</v>
      </c>
      <c r="J1234" s="568" t="s">
        <v>8202</v>
      </c>
      <c r="K1234" s="571" t="s">
        <v>8401</v>
      </c>
      <c r="L1234" s="568" t="s">
        <v>11766</v>
      </c>
      <c r="M1234" s="572" t="s">
        <v>11468</v>
      </c>
      <c r="N1234" s="570" t="s">
        <v>8445</v>
      </c>
      <c r="O1234" s="303" t="str">
        <f>IF(AllC3_Data[[#This Row],[Door/Yard Number]]=3,"Yard","Door")</f>
        <v>Door</v>
      </c>
      <c r="P1234" s="33">
        <f t="shared" si="38"/>
        <v>0.93333333340706304</v>
      </c>
      <c r="Q1234" s="3" t="str">
        <f t="shared" si="39"/>
        <v>02/11/2022 01:04 PM</v>
      </c>
      <c r="R1234" s="573" t="str">
        <f>IF(AND(AllC3_Data[[#This Row],[Workflow]]="Vendor Trailer",AllC3_Data[[#This Row],[OB Load Type]]="",AllC3_Data[[#This Row],[IB Load Type]]="",AllC3_Data[[#This Row],[Reusable Load Type]]=""),"Empty", HLOOKUP("*",AllC3_Data[[#This Row],[OB Load Type]:[Workflow]],1,FALSE))</f>
        <v>Inbound</v>
      </c>
      <c r="S12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5" spans="1:21" x14ac:dyDescent="0.25">
      <c r="A1235" s="567" t="s">
        <v>11767</v>
      </c>
      <c r="B1235" s="568"/>
      <c r="C1235" s="568"/>
      <c r="D1235" s="569" t="s">
        <v>490</v>
      </c>
      <c r="E1235" s="569" t="s">
        <v>8430</v>
      </c>
      <c r="F1235" s="569">
        <v>3</v>
      </c>
      <c r="G1235" s="568" t="s">
        <v>11768</v>
      </c>
      <c r="H1235" s="568"/>
      <c r="I1235" s="570" t="s">
        <v>11769</v>
      </c>
      <c r="J1235" s="568" t="s">
        <v>8202</v>
      </c>
      <c r="K1235" s="571" t="s">
        <v>8401</v>
      </c>
      <c r="L1235" s="568" t="s">
        <v>1663</v>
      </c>
      <c r="M1235" s="572" t="s">
        <v>11770</v>
      </c>
      <c r="N1235" s="570" t="s">
        <v>8445</v>
      </c>
      <c r="O1235" s="303" t="str">
        <f>IF(AllC3_Data[[#This Row],[Door/Yard Number]]=3,"Yard","Door")</f>
        <v>Yard</v>
      </c>
      <c r="P1235" s="33">
        <f t="shared" si="38"/>
        <v>117.50000000005821</v>
      </c>
      <c r="Q1235" s="3" t="str">
        <f t="shared" si="39"/>
        <v>02/06/2022 04:30 PM</v>
      </c>
      <c r="R1235" s="573" t="str">
        <f>IF(AND(AllC3_Data[[#This Row],[Workflow]]="Vendor Trailer",AllC3_Data[[#This Row],[OB Load Type]]="",AllC3_Data[[#This Row],[IB Load Type]]="",AllC3_Data[[#This Row],[Reusable Load Type]]=""),"Empty", HLOOKUP("*",AllC3_Data[[#This Row],[OB Load Type]:[Workflow]],1,FALSE))</f>
        <v>RLBL</v>
      </c>
      <c r="S12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6" spans="1:21" x14ac:dyDescent="0.25">
      <c r="A1236" s="567" t="s">
        <v>11771</v>
      </c>
      <c r="B1236" s="568"/>
      <c r="C1236" s="568"/>
      <c r="D1236" s="569" t="s">
        <v>486</v>
      </c>
      <c r="E1236" s="569" t="s">
        <v>8430</v>
      </c>
      <c r="F1236" s="569">
        <v>3</v>
      </c>
      <c r="G1236" s="568" t="s">
        <v>1179</v>
      </c>
      <c r="H1236" s="568"/>
      <c r="I1236" s="570" t="s">
        <v>11772</v>
      </c>
      <c r="J1236" s="568" t="s">
        <v>8208</v>
      </c>
      <c r="K1236" s="571" t="s">
        <v>8401</v>
      </c>
      <c r="L1236" s="568" t="s">
        <v>11700</v>
      </c>
      <c r="M1236" s="572" t="s">
        <v>11772</v>
      </c>
      <c r="N1236" s="570" t="s">
        <v>11135</v>
      </c>
      <c r="O1236" s="303" t="str">
        <f>IF(AllC3_Data[[#This Row],[Door/Yard Number]]=3,"Yard","Door")</f>
        <v>Yard</v>
      </c>
      <c r="P1236" s="33">
        <f t="shared" si="38"/>
        <v>116.86666666675592</v>
      </c>
      <c r="Q1236" s="3" t="str">
        <f t="shared" si="39"/>
        <v>02/06/2022 05:08 PM</v>
      </c>
      <c r="R1236" s="573" t="str">
        <f>IF(AND(AllC3_Data[[#This Row],[Workflow]]="Vendor Trailer",AllC3_Data[[#This Row],[OB Load Type]]="",AllC3_Data[[#This Row],[IB Load Type]]="",AllC3_Data[[#This Row],[Reusable Load Type]]=""),"Empty", HLOOKUP("*",AllC3_Data[[#This Row],[OB Load Type]:[Workflow]],1,FALSE))</f>
        <v>RGMB</v>
      </c>
      <c r="S12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7" spans="1:21" x14ac:dyDescent="0.25">
      <c r="A1237" s="567" t="s">
        <v>11773</v>
      </c>
      <c r="B1237" s="568"/>
      <c r="C1237" s="568"/>
      <c r="D1237" s="569"/>
      <c r="E1237" s="569" t="s">
        <v>8461</v>
      </c>
      <c r="F1237" s="569">
        <v>3</v>
      </c>
      <c r="G1237" s="568" t="s">
        <v>11673</v>
      </c>
      <c r="H1237" s="568"/>
      <c r="I1237" s="570" t="s">
        <v>11774</v>
      </c>
      <c r="J1237" s="568" t="s">
        <v>8202</v>
      </c>
      <c r="K1237" s="571" t="s">
        <v>8401</v>
      </c>
      <c r="L1237" s="568" t="s">
        <v>11179</v>
      </c>
      <c r="M1237" s="572" t="s">
        <v>11775</v>
      </c>
      <c r="N1237" s="570" t="s">
        <v>11135</v>
      </c>
      <c r="O1237" s="303" t="str">
        <f>IF(AllC3_Data[[#This Row],[Door/Yard Number]]=3,"Yard","Door")</f>
        <v>Yard</v>
      </c>
      <c r="P1237" s="33">
        <f t="shared" si="38"/>
        <v>113.16666666674428</v>
      </c>
      <c r="Q1237" s="3" t="str">
        <f t="shared" si="39"/>
        <v>02/06/2022 08:50 PM</v>
      </c>
      <c r="R1237" s="573" t="str">
        <f>IF(AND(AllC3_Data[[#This Row],[Workflow]]="Vendor Trailer",AllC3_Data[[#This Row],[OB Load Type]]="",AllC3_Data[[#This Row],[IB Load Type]]="",AllC3_Data[[#This Row],[Reusable Load Type]]=""),"Empty", HLOOKUP("*",AllC3_Data[[#This Row],[OB Load Type]:[Workflow]],1,FALSE))</f>
        <v>Empty</v>
      </c>
      <c r="S12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8" spans="1:21" x14ac:dyDescent="0.25">
      <c r="A1238" s="567" t="s">
        <v>11776</v>
      </c>
      <c r="B1238" s="568"/>
      <c r="C1238" s="568"/>
      <c r="D1238" s="569"/>
      <c r="E1238" s="569" t="s">
        <v>1657</v>
      </c>
      <c r="F1238" s="569">
        <v>1</v>
      </c>
      <c r="G1238" s="568" t="s">
        <v>1179</v>
      </c>
      <c r="H1238" s="568"/>
      <c r="I1238" s="570" t="s">
        <v>11777</v>
      </c>
      <c r="J1238" s="568" t="s">
        <v>8208</v>
      </c>
      <c r="K1238" s="571" t="s">
        <v>8589</v>
      </c>
      <c r="L1238" s="568" t="s">
        <v>11778</v>
      </c>
      <c r="M1238" s="572" t="s">
        <v>11779</v>
      </c>
      <c r="N1238" s="570" t="s">
        <v>8409</v>
      </c>
      <c r="O1238" s="303" t="str">
        <f>IF(AllC3_Data[[#This Row],[Door/Yard Number]]=3,"Yard","Door")</f>
        <v>Door</v>
      </c>
      <c r="P1238" s="33">
        <f t="shared" si="38"/>
        <v>109.1333333333605</v>
      </c>
      <c r="Q1238" s="3" t="str">
        <f t="shared" si="39"/>
        <v>02/07/2022 12:52 AM</v>
      </c>
      <c r="R1238" s="573" t="str">
        <f>IF(AND(AllC3_Data[[#This Row],[Workflow]]="Vendor Trailer",AllC3_Data[[#This Row],[OB Load Type]]="",AllC3_Data[[#This Row],[IB Load Type]]="",AllC3_Data[[#This Row],[Reusable Load Type]]=""),"Empty", HLOOKUP("*",AllC3_Data[[#This Row],[OB Load Type]:[Workflow]],1,FALSE))</f>
        <v>Empty</v>
      </c>
      <c r="S12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39" spans="1:21" x14ac:dyDescent="0.25">
      <c r="A1239" s="567" t="s">
        <v>11780</v>
      </c>
      <c r="B1239" s="568"/>
      <c r="C1239" s="568"/>
      <c r="D1239" s="569"/>
      <c r="E1239" s="569" t="s">
        <v>8461</v>
      </c>
      <c r="F1239" s="569">
        <v>3</v>
      </c>
      <c r="G1239" s="568" t="s">
        <v>1458</v>
      </c>
      <c r="H1239" s="568"/>
      <c r="I1239" s="570" t="s">
        <v>11781</v>
      </c>
      <c r="J1239" s="568" t="s">
        <v>8202</v>
      </c>
      <c r="K1239" s="571" t="s">
        <v>8401</v>
      </c>
      <c r="L1239" s="568" t="s">
        <v>11179</v>
      </c>
      <c r="M1239" s="572" t="s">
        <v>11782</v>
      </c>
      <c r="N1239" s="570" t="s">
        <v>11135</v>
      </c>
      <c r="O1239" s="303" t="str">
        <f>IF(AllC3_Data[[#This Row],[Door/Yard Number]]=3,"Yard","Door")</f>
        <v>Yard</v>
      </c>
      <c r="P1239" s="33">
        <f t="shared" si="38"/>
        <v>106.54999999998836</v>
      </c>
      <c r="Q1239" s="3" t="str">
        <f t="shared" si="39"/>
        <v>02/07/2022 03:27 AM</v>
      </c>
      <c r="R1239" s="573" t="str">
        <f>IF(AND(AllC3_Data[[#This Row],[Workflow]]="Vendor Trailer",AllC3_Data[[#This Row],[OB Load Type]]="",AllC3_Data[[#This Row],[IB Load Type]]="",AllC3_Data[[#This Row],[Reusable Load Type]]=""),"Empty", HLOOKUP("*",AllC3_Data[[#This Row],[OB Load Type]:[Workflow]],1,FALSE))</f>
        <v>Empty</v>
      </c>
      <c r="S12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0" spans="1:21" x14ac:dyDescent="0.25">
      <c r="A1240" s="567" t="s">
        <v>11783</v>
      </c>
      <c r="B1240" s="568"/>
      <c r="C1240" s="568"/>
      <c r="D1240" s="569" t="s">
        <v>179</v>
      </c>
      <c r="E1240" s="569" t="s">
        <v>8430</v>
      </c>
      <c r="F1240" s="569">
        <v>3</v>
      </c>
      <c r="G1240" s="568" t="s">
        <v>1179</v>
      </c>
      <c r="H1240" s="568"/>
      <c r="I1240" s="570" t="s">
        <v>11784</v>
      </c>
      <c r="J1240" s="568" t="s">
        <v>8205</v>
      </c>
      <c r="K1240" s="571" t="s">
        <v>8589</v>
      </c>
      <c r="L1240" s="568" t="s">
        <v>11166</v>
      </c>
      <c r="M1240" s="572"/>
      <c r="N1240" s="570" t="s">
        <v>8409</v>
      </c>
      <c r="O1240" s="303" t="str">
        <f>IF(AllC3_Data[[#This Row],[Door/Yard Number]]=3,"Yard","Door")</f>
        <v>Yard</v>
      </c>
      <c r="P1240" s="33">
        <f t="shared" si="38"/>
        <v>106.10000000009313</v>
      </c>
      <c r="Q1240" s="3" t="str">
        <f t="shared" si="39"/>
        <v>02/07/2022 03:54 AM</v>
      </c>
      <c r="R1240" s="573" t="str">
        <f>IF(AND(AllC3_Data[[#This Row],[Workflow]]="Vendor Trailer",AllC3_Data[[#This Row],[OB Load Type]]="",AllC3_Data[[#This Row],[IB Load Type]]="",AllC3_Data[[#This Row],[Reusable Load Type]]=""),"Empty", HLOOKUP("*",AllC3_Data[[#This Row],[OB Load Type]:[Workflow]],1,FALSE))</f>
        <v>PBCY</v>
      </c>
      <c r="S12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1" spans="1:21" x14ac:dyDescent="0.25">
      <c r="A1241" s="567" t="s">
        <v>11785</v>
      </c>
      <c r="B1241" s="568"/>
      <c r="C1241" s="568"/>
      <c r="D1241" s="569" t="s">
        <v>486</v>
      </c>
      <c r="E1241" s="569" t="s">
        <v>8430</v>
      </c>
      <c r="F1241" s="569">
        <v>3</v>
      </c>
      <c r="G1241" s="568" t="s">
        <v>1667</v>
      </c>
      <c r="H1241" s="568"/>
      <c r="I1241" s="570" t="s">
        <v>11786</v>
      </c>
      <c r="J1241" s="568" t="s">
        <v>8214</v>
      </c>
      <c r="K1241" s="571" t="s">
        <v>8401</v>
      </c>
      <c r="L1241" s="568" t="s">
        <v>11609</v>
      </c>
      <c r="M1241" s="572" t="s">
        <v>11786</v>
      </c>
      <c r="N1241" s="570" t="s">
        <v>11135</v>
      </c>
      <c r="O1241" s="303" t="str">
        <f>IF(AllC3_Data[[#This Row],[Door/Yard Number]]=3,"Yard","Door")</f>
        <v>Yard</v>
      </c>
      <c r="P1241" s="33">
        <f t="shared" si="38"/>
        <v>105.21666666667443</v>
      </c>
      <c r="Q1241" s="3" t="str">
        <f t="shared" si="39"/>
        <v>02/07/2022 04:47 AM</v>
      </c>
      <c r="R1241" s="573" t="str">
        <f>IF(AND(AllC3_Data[[#This Row],[Workflow]]="Vendor Trailer",AllC3_Data[[#This Row],[OB Load Type]]="",AllC3_Data[[#This Row],[IB Load Type]]="",AllC3_Data[[#This Row],[Reusable Load Type]]=""),"Empty", HLOOKUP("*",AllC3_Data[[#This Row],[OB Load Type]:[Workflow]],1,FALSE))</f>
        <v>RGMB</v>
      </c>
      <c r="S12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2" spans="1:21" x14ac:dyDescent="0.25">
      <c r="A1242" s="567" t="s">
        <v>11787</v>
      </c>
      <c r="B1242" s="568"/>
      <c r="C1242" s="568"/>
      <c r="D1242" s="569" t="s">
        <v>486</v>
      </c>
      <c r="E1242" s="569" t="s">
        <v>8430</v>
      </c>
      <c r="F1242" s="569">
        <v>3</v>
      </c>
      <c r="G1242" s="568" t="s">
        <v>1568</v>
      </c>
      <c r="H1242" s="568"/>
      <c r="I1242" s="570" t="s">
        <v>11788</v>
      </c>
      <c r="J1242" s="568" t="s">
        <v>8212</v>
      </c>
      <c r="K1242" s="571" t="s">
        <v>8401</v>
      </c>
      <c r="L1242" s="568" t="s">
        <v>11609</v>
      </c>
      <c r="M1242" s="572" t="s">
        <v>11788</v>
      </c>
      <c r="N1242" s="570" t="s">
        <v>11135</v>
      </c>
      <c r="O1242" s="303" t="str">
        <f>IF(AllC3_Data[[#This Row],[Door/Yard Number]]=3,"Yard","Door")</f>
        <v>Yard</v>
      </c>
      <c r="P1242" s="33">
        <f t="shared" si="38"/>
        <v>103.61666666669771</v>
      </c>
      <c r="Q1242" s="3" t="str">
        <f t="shared" si="39"/>
        <v>02/07/2022 06:23 AM</v>
      </c>
      <c r="R1242" s="573" t="str">
        <f>IF(AND(AllC3_Data[[#This Row],[Workflow]]="Vendor Trailer",AllC3_Data[[#This Row],[OB Load Type]]="",AllC3_Data[[#This Row],[IB Load Type]]="",AllC3_Data[[#This Row],[Reusable Load Type]]=""),"Empty", HLOOKUP("*",AllC3_Data[[#This Row],[OB Load Type]:[Workflow]],1,FALSE))</f>
        <v>RGMB</v>
      </c>
      <c r="S12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3" spans="1:21" x14ac:dyDescent="0.25">
      <c r="A1243" s="567" t="s">
        <v>11789</v>
      </c>
      <c r="B1243" s="568"/>
      <c r="C1243" s="568" t="s">
        <v>8404</v>
      </c>
      <c r="D1243" s="569"/>
      <c r="E1243" s="569" t="s">
        <v>897</v>
      </c>
      <c r="F1243" s="569">
        <v>1</v>
      </c>
      <c r="G1243" s="568" t="s">
        <v>11790</v>
      </c>
      <c r="H1243" s="568" t="s">
        <v>11791</v>
      </c>
      <c r="I1243" s="570" t="s">
        <v>11792</v>
      </c>
      <c r="J1243" s="568" t="s">
        <v>8202</v>
      </c>
      <c r="K1243" s="571" t="s">
        <v>8401</v>
      </c>
      <c r="L1243" s="568" t="s">
        <v>11793</v>
      </c>
      <c r="M1243" s="572" t="s">
        <v>10850</v>
      </c>
      <c r="N1243" s="570" t="s">
        <v>8409</v>
      </c>
      <c r="O1243" s="303" t="str">
        <f>IF(AllC3_Data[[#This Row],[Door/Yard Number]]=3,"Yard","Door")</f>
        <v>Door</v>
      </c>
      <c r="P1243" s="33">
        <f t="shared" si="38"/>
        <v>6.4000000000814907</v>
      </c>
      <c r="Q1243" s="3" t="str">
        <f t="shared" si="39"/>
        <v>02/11/2022 07:36 AM</v>
      </c>
      <c r="R1243" s="573" t="str">
        <f>IF(AND(AllC3_Data[[#This Row],[Workflow]]="Vendor Trailer",AllC3_Data[[#This Row],[OB Load Type]]="",AllC3_Data[[#This Row],[IB Load Type]]="",AllC3_Data[[#This Row],[Reusable Load Type]]=""),"Empty", HLOOKUP("*",AllC3_Data[[#This Row],[OB Load Type]:[Workflow]],1,FALSE))</f>
        <v>A Live Delivery</v>
      </c>
      <c r="S124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4" spans="1:21" x14ac:dyDescent="0.25">
      <c r="A1244" s="567" t="s">
        <v>11794</v>
      </c>
      <c r="B1244" s="568"/>
      <c r="C1244" s="568"/>
      <c r="D1244" s="569" t="s">
        <v>117</v>
      </c>
      <c r="E1244" s="569" t="s">
        <v>8430</v>
      </c>
      <c r="F1244" s="569">
        <v>3</v>
      </c>
      <c r="G1244" s="568" t="s">
        <v>9251</v>
      </c>
      <c r="H1244" s="568"/>
      <c r="I1244" s="570" t="s">
        <v>11795</v>
      </c>
      <c r="J1244" s="568" t="s">
        <v>8202</v>
      </c>
      <c r="K1244" s="571" t="s">
        <v>8401</v>
      </c>
      <c r="L1244" s="568" t="s">
        <v>11179</v>
      </c>
      <c r="M1244" s="572" t="s">
        <v>11796</v>
      </c>
      <c r="N1244" s="570" t="s">
        <v>11135</v>
      </c>
      <c r="O1244" s="303" t="str">
        <f>IF(AllC3_Data[[#This Row],[Door/Yard Number]]=3,"Yard","Door")</f>
        <v>Yard</v>
      </c>
      <c r="P1244" s="33">
        <f t="shared" si="38"/>
        <v>102.06666666670935</v>
      </c>
      <c r="Q1244" s="3" t="str">
        <f t="shared" si="39"/>
        <v>02/07/2022 07:56 AM</v>
      </c>
      <c r="R1244" s="573" t="str">
        <f>IF(AND(AllC3_Data[[#This Row],[Workflow]]="Vendor Trailer",AllC3_Data[[#This Row],[OB Load Type]]="",AllC3_Data[[#This Row],[IB Load Type]]="",AllC3_Data[[#This Row],[Reusable Load Type]]=""),"Empty", HLOOKUP("*",AllC3_Data[[#This Row],[OB Load Type]:[Workflow]],1,FALSE))</f>
        <v>OA</v>
      </c>
      <c r="S12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5" spans="1:21" x14ac:dyDescent="0.25">
      <c r="A1245" s="567" t="s">
        <v>11797</v>
      </c>
      <c r="B1245" s="568"/>
      <c r="C1245" s="568" t="s">
        <v>8404</v>
      </c>
      <c r="D1245" s="569"/>
      <c r="E1245" s="569" t="s">
        <v>897</v>
      </c>
      <c r="F1245" s="569">
        <v>1</v>
      </c>
      <c r="G1245" s="568" t="s">
        <v>11798</v>
      </c>
      <c r="H1245" s="568" t="s">
        <v>11799</v>
      </c>
      <c r="I1245" s="570" t="s">
        <v>11800</v>
      </c>
      <c r="J1245" s="568" t="s">
        <v>8202</v>
      </c>
      <c r="K1245" s="571" t="s">
        <v>8401</v>
      </c>
      <c r="L1245" s="568" t="s">
        <v>11801</v>
      </c>
      <c r="M1245" s="572" t="s">
        <v>11802</v>
      </c>
      <c r="N1245" s="570" t="s">
        <v>8409</v>
      </c>
      <c r="O1245" s="303" t="str">
        <f>IF(AllC3_Data[[#This Row],[Door/Yard Number]]=3,"Yard","Door")</f>
        <v>Door</v>
      </c>
      <c r="P1245" s="33">
        <f t="shared" si="38"/>
        <v>3.6166666667559184</v>
      </c>
      <c r="Q1245" s="3" t="str">
        <f t="shared" si="39"/>
        <v>02/11/2022 10:23 AM</v>
      </c>
      <c r="R1245" s="573" t="str">
        <f>IF(AND(AllC3_Data[[#This Row],[Workflow]]="Vendor Trailer",AllC3_Data[[#This Row],[OB Load Type]]="",AllC3_Data[[#This Row],[IB Load Type]]="",AllC3_Data[[#This Row],[Reusable Load Type]]=""),"Empty", HLOOKUP("*",AllC3_Data[[#This Row],[OB Load Type]:[Workflow]],1,FALSE))</f>
        <v>A Live Delivery</v>
      </c>
      <c r="S12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6" spans="1:21" x14ac:dyDescent="0.25">
      <c r="A1246" s="567" t="s">
        <v>11803</v>
      </c>
      <c r="B1246" s="568"/>
      <c r="C1246" s="568" t="s">
        <v>8404</v>
      </c>
      <c r="D1246" s="569"/>
      <c r="E1246" s="569" t="s">
        <v>897</v>
      </c>
      <c r="F1246" s="569">
        <v>1</v>
      </c>
      <c r="G1246" s="568" t="s">
        <v>8405</v>
      </c>
      <c r="H1246" s="568" t="s">
        <v>11804</v>
      </c>
      <c r="I1246" s="570" t="s">
        <v>11805</v>
      </c>
      <c r="J1246" s="568" t="s">
        <v>8202</v>
      </c>
      <c r="K1246" s="571" t="s">
        <v>8401</v>
      </c>
      <c r="L1246" s="568" t="s">
        <v>11806</v>
      </c>
      <c r="M1246" s="572" t="s">
        <v>8729</v>
      </c>
      <c r="N1246" s="570" t="s">
        <v>8409</v>
      </c>
      <c r="O1246" s="303" t="str">
        <f>IF(AllC3_Data[[#This Row],[Door/Yard Number]]=3,"Yard","Door")</f>
        <v>Door</v>
      </c>
      <c r="P1246" s="33">
        <f t="shared" si="38"/>
        <v>1.8500000000931323</v>
      </c>
      <c r="Q1246" s="3" t="str">
        <f t="shared" si="39"/>
        <v>02/11/2022 12:09 PM</v>
      </c>
      <c r="R1246" s="573" t="str">
        <f>IF(AND(AllC3_Data[[#This Row],[Workflow]]="Vendor Trailer",AllC3_Data[[#This Row],[OB Load Type]]="",AllC3_Data[[#This Row],[IB Load Type]]="",AllC3_Data[[#This Row],[Reusable Load Type]]=""),"Empty", HLOOKUP("*",AllC3_Data[[#This Row],[OB Load Type]:[Workflow]],1,FALSE))</f>
        <v>A Live Delivery</v>
      </c>
      <c r="S12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7" spans="1:21" x14ac:dyDescent="0.25">
      <c r="A1247" s="567" t="s">
        <v>2950</v>
      </c>
      <c r="B1247" s="568"/>
      <c r="C1247" s="568" t="s">
        <v>8404</v>
      </c>
      <c r="D1247" s="569"/>
      <c r="E1247" s="569" t="s">
        <v>897</v>
      </c>
      <c r="F1247" s="569">
        <v>1</v>
      </c>
      <c r="G1247" s="568" t="s">
        <v>11807</v>
      </c>
      <c r="H1247" s="568" t="s">
        <v>11808</v>
      </c>
      <c r="I1247" s="570" t="s">
        <v>11805</v>
      </c>
      <c r="J1247" s="568" t="s">
        <v>8202</v>
      </c>
      <c r="K1247" s="571" t="s">
        <v>8401</v>
      </c>
      <c r="L1247" s="568" t="s">
        <v>11809</v>
      </c>
      <c r="M1247" s="572" t="s">
        <v>8732</v>
      </c>
      <c r="N1247" s="570" t="s">
        <v>8409</v>
      </c>
      <c r="O1247" s="303" t="str">
        <f>IF(AllC3_Data[[#This Row],[Door/Yard Number]]=3,"Yard","Door")</f>
        <v>Door</v>
      </c>
      <c r="P1247" s="33">
        <f t="shared" si="38"/>
        <v>1.7666666666627862</v>
      </c>
      <c r="Q1247" s="3" t="str">
        <f t="shared" si="39"/>
        <v>02/11/2022 12:14 PM</v>
      </c>
      <c r="R1247" s="573" t="str">
        <f>IF(AND(AllC3_Data[[#This Row],[Workflow]]="Vendor Trailer",AllC3_Data[[#This Row],[OB Load Type]]="",AllC3_Data[[#This Row],[IB Load Type]]="",AllC3_Data[[#This Row],[Reusable Load Type]]=""),"Empty", HLOOKUP("*",AllC3_Data[[#This Row],[OB Load Type]:[Workflow]],1,FALSE))</f>
        <v>A Live Delivery</v>
      </c>
      <c r="S12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8" spans="1:21" x14ac:dyDescent="0.25">
      <c r="A1248" s="567" t="s">
        <v>11810</v>
      </c>
      <c r="B1248" s="568"/>
      <c r="C1248" s="568" t="s">
        <v>8404</v>
      </c>
      <c r="D1248" s="569"/>
      <c r="E1248" s="569" t="s">
        <v>897</v>
      </c>
      <c r="F1248" s="569">
        <v>1</v>
      </c>
      <c r="G1248" s="568" t="s">
        <v>11807</v>
      </c>
      <c r="H1248" s="568" t="s">
        <v>11811</v>
      </c>
      <c r="I1248" s="570" t="s">
        <v>11812</v>
      </c>
      <c r="J1248" s="568" t="s">
        <v>8202</v>
      </c>
      <c r="K1248" s="571" t="s">
        <v>8401</v>
      </c>
      <c r="L1248" s="568" t="s">
        <v>11339</v>
      </c>
      <c r="M1248" s="572" t="s">
        <v>11813</v>
      </c>
      <c r="N1248" s="570" t="s">
        <v>8409</v>
      </c>
      <c r="O1248" s="303" t="str">
        <f>IF(AllC3_Data[[#This Row],[Door/Yard Number]]=3,"Yard","Door")</f>
        <v>Door</v>
      </c>
      <c r="P1248" s="33">
        <f t="shared" si="38"/>
        <v>1.4833333334536292</v>
      </c>
      <c r="Q1248" s="3" t="str">
        <f t="shared" si="39"/>
        <v>02/11/2022 12:31 PM</v>
      </c>
      <c r="R1248" s="573" t="str">
        <f>IF(AND(AllC3_Data[[#This Row],[Workflow]]="Vendor Trailer",AllC3_Data[[#This Row],[OB Load Type]]="",AllC3_Data[[#This Row],[IB Load Type]]="",AllC3_Data[[#This Row],[Reusable Load Type]]=""),"Empty", HLOOKUP("*",AllC3_Data[[#This Row],[OB Load Type]:[Workflow]],1,FALSE))</f>
        <v>A Live Delivery</v>
      </c>
      <c r="S12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49" spans="1:21" x14ac:dyDescent="0.25">
      <c r="A1249" s="567" t="s">
        <v>11814</v>
      </c>
      <c r="B1249" s="568"/>
      <c r="C1249" s="568"/>
      <c r="D1249" s="569" t="s">
        <v>490</v>
      </c>
      <c r="E1249" s="569" t="s">
        <v>8430</v>
      </c>
      <c r="F1249" s="569">
        <v>3</v>
      </c>
      <c r="G1249" s="568" t="s">
        <v>1412</v>
      </c>
      <c r="H1249" s="568"/>
      <c r="I1249" s="570" t="s">
        <v>11815</v>
      </c>
      <c r="J1249" s="568" t="s">
        <v>8202</v>
      </c>
      <c r="K1249" s="571" t="s">
        <v>8401</v>
      </c>
      <c r="L1249" s="568" t="s">
        <v>1663</v>
      </c>
      <c r="M1249" s="572"/>
      <c r="N1249" s="570" t="s">
        <v>8445</v>
      </c>
      <c r="O1249" s="303" t="str">
        <f>IF(AllC3_Data[[#This Row],[Door/Yard Number]]=3,"Yard","Door")</f>
        <v>Yard</v>
      </c>
      <c r="P1249" s="33">
        <f t="shared" si="38"/>
        <v>99.450000000069849</v>
      </c>
      <c r="Q1249" s="3" t="str">
        <f t="shared" si="39"/>
        <v>02/07/2022 10:33 AM</v>
      </c>
      <c r="R1249" s="573" t="str">
        <f>IF(AND(AllC3_Data[[#This Row],[Workflow]]="Vendor Trailer",AllC3_Data[[#This Row],[OB Load Type]]="",AllC3_Data[[#This Row],[IB Load Type]]="",AllC3_Data[[#This Row],[Reusable Load Type]]=""),"Empty", HLOOKUP("*",AllC3_Data[[#This Row],[OB Load Type]:[Workflow]],1,FALSE))</f>
        <v>RLBL</v>
      </c>
      <c r="S12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0" spans="1:21" x14ac:dyDescent="0.25">
      <c r="A1250" s="567" t="s">
        <v>11816</v>
      </c>
      <c r="B1250" s="568"/>
      <c r="C1250" s="568"/>
      <c r="D1250" s="569"/>
      <c r="E1250" s="569" t="s">
        <v>8461</v>
      </c>
      <c r="F1250" s="569">
        <v>1</v>
      </c>
      <c r="G1250" s="568" t="s">
        <v>10027</v>
      </c>
      <c r="H1250" s="568"/>
      <c r="I1250" s="570" t="s">
        <v>11817</v>
      </c>
      <c r="J1250" s="568" t="s">
        <v>8202</v>
      </c>
      <c r="K1250" s="571" t="s">
        <v>8401</v>
      </c>
      <c r="L1250" s="568" t="s">
        <v>11818</v>
      </c>
      <c r="M1250" s="572"/>
      <c r="N1250" s="570" t="s">
        <v>8409</v>
      </c>
      <c r="O1250" s="303" t="str">
        <f>IF(AllC3_Data[[#This Row],[Door/Yard Number]]=3,"Yard","Door")</f>
        <v>Door</v>
      </c>
      <c r="P1250" s="33">
        <f t="shared" si="38"/>
        <v>97.78333333338378</v>
      </c>
      <c r="Q1250" s="3" t="str">
        <f t="shared" si="39"/>
        <v>02/07/2022 12:13 PM</v>
      </c>
      <c r="R1250" s="573" t="str">
        <f>IF(AND(AllC3_Data[[#This Row],[Workflow]]="Vendor Trailer",AllC3_Data[[#This Row],[OB Load Type]]="",AllC3_Data[[#This Row],[IB Load Type]]="",AllC3_Data[[#This Row],[Reusable Load Type]]=""),"Empty", HLOOKUP("*",AllC3_Data[[#This Row],[OB Load Type]:[Workflow]],1,FALSE))</f>
        <v>Empty</v>
      </c>
      <c r="S12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1" spans="1:21" x14ac:dyDescent="0.25">
      <c r="A1251" s="567" t="s">
        <v>11819</v>
      </c>
      <c r="B1251" s="568"/>
      <c r="C1251" s="568"/>
      <c r="D1251" s="569" t="s">
        <v>496</v>
      </c>
      <c r="E1251" s="569" t="s">
        <v>1660</v>
      </c>
      <c r="F1251" s="569">
        <v>4</v>
      </c>
      <c r="G1251" s="568" t="s">
        <v>1179</v>
      </c>
      <c r="H1251" s="568"/>
      <c r="I1251" s="570" t="s">
        <v>11820</v>
      </c>
      <c r="J1251" s="568" t="s">
        <v>8205</v>
      </c>
      <c r="K1251" s="571" t="s">
        <v>8401</v>
      </c>
      <c r="L1251" s="568" t="s">
        <v>1661</v>
      </c>
      <c r="M1251" s="572" t="s">
        <v>11820</v>
      </c>
      <c r="N1251" s="570" t="s">
        <v>8445</v>
      </c>
      <c r="O1251" s="303" t="str">
        <f>IF(AllC3_Data[[#This Row],[Door/Yard Number]]=3,"Yard","Door")</f>
        <v>Door</v>
      </c>
      <c r="P1251" s="33">
        <f t="shared" si="38"/>
        <v>97.700000000128057</v>
      </c>
      <c r="Q1251" s="3" t="str">
        <f t="shared" si="39"/>
        <v>02/07/2022 12:18 PM</v>
      </c>
      <c r="R1251" s="573" t="str">
        <f>IF(AND(AllC3_Data[[#This Row],[Workflow]]="Vendor Trailer",AllC3_Data[[#This Row],[OB Load Type]]="",AllC3_Data[[#This Row],[IB Load Type]]="",AllC3_Data[[#This Row],[Reusable Load Type]]=""),"Empty", HLOOKUP("*",AllC3_Data[[#This Row],[OB Load Type]:[Workflow]],1,FALSE))</f>
        <v>RSAL</v>
      </c>
      <c r="S12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2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2" spans="1:21" x14ac:dyDescent="0.25">
      <c r="A1252" s="567" t="s">
        <v>11821</v>
      </c>
      <c r="B1252" s="568"/>
      <c r="C1252" s="568"/>
      <c r="D1252" s="569" t="s">
        <v>331</v>
      </c>
      <c r="E1252" s="569" t="s">
        <v>8430</v>
      </c>
      <c r="F1252" s="569">
        <v>3</v>
      </c>
      <c r="G1252" s="568" t="s">
        <v>1179</v>
      </c>
      <c r="H1252" s="568"/>
      <c r="I1252" s="570" t="s">
        <v>11822</v>
      </c>
      <c r="J1252" s="568" t="s">
        <v>647</v>
      </c>
      <c r="K1252" s="571" t="s">
        <v>8401</v>
      </c>
      <c r="L1252" s="568" t="s">
        <v>11166</v>
      </c>
      <c r="M1252" s="572" t="s">
        <v>11823</v>
      </c>
      <c r="N1252" s="570" t="s">
        <v>8409</v>
      </c>
      <c r="O1252" s="303" t="str">
        <f>IF(AllC3_Data[[#This Row],[Door/Yard Number]]=3,"Yard","Door")</f>
        <v>Yard</v>
      </c>
      <c r="P1252" s="33">
        <f t="shared" si="38"/>
        <v>96.783333333441988</v>
      </c>
      <c r="Q1252" s="3" t="str">
        <f t="shared" si="39"/>
        <v>02/07/2022 01:13 PM</v>
      </c>
      <c r="R1252" s="573" t="str">
        <f>IF(AND(AllC3_Data[[#This Row],[Workflow]]="Vendor Trailer",AllC3_Data[[#This Row],[OB Load Type]]="",AllC3_Data[[#This Row],[IB Load Type]]="",AllC3_Data[[#This Row],[Reusable Load Type]]=""),"Empty", HLOOKUP("*",AllC3_Data[[#This Row],[OB Load Type]:[Workflow]],1,FALSE))</f>
        <v>AUCT</v>
      </c>
      <c r="S12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3" spans="1:21" x14ac:dyDescent="0.25">
      <c r="A1253" s="567" t="s">
        <v>11824</v>
      </c>
      <c r="B1253" s="568"/>
      <c r="C1253" s="568"/>
      <c r="D1253" s="569" t="s">
        <v>9168</v>
      </c>
      <c r="E1253" s="569" t="s">
        <v>8430</v>
      </c>
      <c r="F1253" s="569">
        <v>3</v>
      </c>
      <c r="G1253" s="568" t="s">
        <v>11825</v>
      </c>
      <c r="H1253" s="568"/>
      <c r="I1253" s="570" t="s">
        <v>11826</v>
      </c>
      <c r="J1253" s="568" t="s">
        <v>8202</v>
      </c>
      <c r="K1253" s="571" t="s">
        <v>8401</v>
      </c>
      <c r="L1253" s="568" t="s">
        <v>1663</v>
      </c>
      <c r="M1253" s="572" t="s">
        <v>11827</v>
      </c>
      <c r="N1253" s="570" t="s">
        <v>8445</v>
      </c>
      <c r="O1253" s="303" t="str">
        <f>IF(AllC3_Data[[#This Row],[Door/Yard Number]]=3,"Yard","Door")</f>
        <v>Yard</v>
      </c>
      <c r="P1253" s="33">
        <f t="shared" si="38"/>
        <v>97.116666666639503</v>
      </c>
      <c r="Q1253" s="3" t="str">
        <f t="shared" si="39"/>
        <v>02/07/2022 12:53 PM</v>
      </c>
      <c r="R1253" s="573" t="str">
        <f>IF(AND(AllC3_Data[[#This Row],[Workflow]]="Vendor Trailer",AllC3_Data[[#This Row],[OB Load Type]]="",AllC3_Data[[#This Row],[IB Load Type]]="",AllC3_Data[[#This Row],[Reusable Load Type]]=""),"Empty", HLOOKUP("*",AllC3_Data[[#This Row],[OB Load Type]:[Workflow]],1,FALSE))</f>
        <v>WOOOD</v>
      </c>
      <c r="S12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4" spans="1:21" x14ac:dyDescent="0.25">
      <c r="A1254" s="567" t="s">
        <v>11828</v>
      </c>
      <c r="B1254" s="568"/>
      <c r="C1254" s="568" t="s">
        <v>8404</v>
      </c>
      <c r="D1254" s="569"/>
      <c r="E1254" s="569" t="s">
        <v>897</v>
      </c>
      <c r="F1254" s="569">
        <v>1</v>
      </c>
      <c r="G1254" s="568" t="s">
        <v>11829</v>
      </c>
      <c r="H1254" s="568" t="s">
        <v>11830</v>
      </c>
      <c r="I1254" s="570" t="s">
        <v>11831</v>
      </c>
      <c r="J1254" s="568" t="s">
        <v>8202</v>
      </c>
      <c r="K1254" s="571" t="s">
        <v>8401</v>
      </c>
      <c r="L1254" s="568" t="s">
        <v>11832</v>
      </c>
      <c r="M1254" s="572" t="s">
        <v>11833</v>
      </c>
      <c r="N1254" s="570" t="s">
        <v>8409</v>
      </c>
      <c r="O1254" s="303" t="str">
        <f>IF(AllC3_Data[[#This Row],[Door/Yard Number]]=3,"Yard","Door")</f>
        <v>Door</v>
      </c>
      <c r="P1254" s="33">
        <f t="shared" si="38"/>
        <v>1.5499999999883585</v>
      </c>
      <c r="Q1254" s="3" t="str">
        <f t="shared" si="39"/>
        <v>02/11/2022 12:27 PM</v>
      </c>
      <c r="R1254" s="573" t="str">
        <f>IF(AND(AllC3_Data[[#This Row],[Workflow]]="Vendor Trailer",AllC3_Data[[#This Row],[OB Load Type]]="",AllC3_Data[[#This Row],[IB Load Type]]="",AllC3_Data[[#This Row],[Reusable Load Type]]=""),"Empty", HLOOKUP("*",AllC3_Data[[#This Row],[OB Load Type]:[Workflow]],1,FALSE))</f>
        <v>A Live Delivery</v>
      </c>
      <c r="S12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5" spans="1:21" x14ac:dyDescent="0.25">
      <c r="A1255" s="567" t="s">
        <v>11834</v>
      </c>
      <c r="B1255" s="568"/>
      <c r="C1255" s="568" t="s">
        <v>8404</v>
      </c>
      <c r="D1255" s="569"/>
      <c r="E1255" s="569" t="s">
        <v>897</v>
      </c>
      <c r="F1255" s="569">
        <v>1</v>
      </c>
      <c r="G1255" s="568" t="s">
        <v>11835</v>
      </c>
      <c r="H1255" s="568" t="s">
        <v>11836</v>
      </c>
      <c r="I1255" s="570" t="s">
        <v>11831</v>
      </c>
      <c r="J1255" s="568" t="s">
        <v>8202</v>
      </c>
      <c r="K1255" s="571" t="s">
        <v>8401</v>
      </c>
      <c r="L1255" s="568" t="s">
        <v>11837</v>
      </c>
      <c r="M1255" s="572" t="s">
        <v>11838</v>
      </c>
      <c r="N1255" s="570" t="s">
        <v>8409</v>
      </c>
      <c r="O1255" s="303" t="str">
        <f>IF(AllC3_Data[[#This Row],[Door/Yard Number]]=3,"Yard","Door")</f>
        <v>Door</v>
      </c>
      <c r="P1255" s="33">
        <f t="shared" si="38"/>
        <v>3.8499999999767169</v>
      </c>
      <c r="Q1255" s="3" t="str">
        <f t="shared" si="39"/>
        <v>02/11/2022 10:09 AM</v>
      </c>
      <c r="R1255" s="573" t="str">
        <f>IF(AND(AllC3_Data[[#This Row],[Workflow]]="Vendor Trailer",AllC3_Data[[#This Row],[OB Load Type]]="",AllC3_Data[[#This Row],[IB Load Type]]="",AllC3_Data[[#This Row],[Reusable Load Type]]=""),"Empty", HLOOKUP("*",AllC3_Data[[#This Row],[OB Load Type]:[Workflow]],1,FALSE))</f>
        <v>A Live Delivery</v>
      </c>
      <c r="S12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6" spans="1:21" x14ac:dyDescent="0.25">
      <c r="A1256" s="567" t="s">
        <v>11839</v>
      </c>
      <c r="B1256" s="568"/>
      <c r="C1256" s="568"/>
      <c r="D1256" s="569" t="s">
        <v>486</v>
      </c>
      <c r="E1256" s="569" t="s">
        <v>8430</v>
      </c>
      <c r="F1256" s="569">
        <v>3</v>
      </c>
      <c r="G1256" s="568" t="s">
        <v>1179</v>
      </c>
      <c r="H1256" s="568"/>
      <c r="I1256" s="570" t="s">
        <v>11840</v>
      </c>
      <c r="J1256" s="568" t="s">
        <v>8205</v>
      </c>
      <c r="K1256" s="571" t="s">
        <v>8401</v>
      </c>
      <c r="L1256" s="568" t="s">
        <v>11700</v>
      </c>
      <c r="M1256" s="572" t="s">
        <v>11840</v>
      </c>
      <c r="N1256" s="570" t="s">
        <v>11135</v>
      </c>
      <c r="O1256" s="303" t="str">
        <f>IF(AllC3_Data[[#This Row],[Door/Yard Number]]=3,"Yard","Door")</f>
        <v>Yard</v>
      </c>
      <c r="P1256" s="33">
        <f t="shared" si="38"/>
        <v>94.166666666802485</v>
      </c>
      <c r="Q1256" s="3" t="str">
        <f t="shared" si="39"/>
        <v>02/07/2022 03:50 PM</v>
      </c>
      <c r="R1256" s="573" t="str">
        <f>IF(AND(AllC3_Data[[#This Row],[Workflow]]="Vendor Trailer",AllC3_Data[[#This Row],[OB Load Type]]="",AllC3_Data[[#This Row],[IB Load Type]]="",AllC3_Data[[#This Row],[Reusable Load Type]]=""),"Empty", HLOOKUP("*",AllC3_Data[[#This Row],[OB Load Type]:[Workflow]],1,FALSE))</f>
        <v>RGMB</v>
      </c>
      <c r="S12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7" spans="1:21" x14ac:dyDescent="0.25">
      <c r="A1257" s="567" t="s">
        <v>11841</v>
      </c>
      <c r="B1257" s="568"/>
      <c r="C1257" s="568"/>
      <c r="D1257" s="569"/>
      <c r="E1257" s="569" t="s">
        <v>8461</v>
      </c>
      <c r="F1257" s="569">
        <v>3</v>
      </c>
      <c r="G1257" s="568" t="s">
        <v>1412</v>
      </c>
      <c r="H1257" s="568"/>
      <c r="I1257" s="570" t="s">
        <v>11842</v>
      </c>
      <c r="J1257" s="568" t="s">
        <v>8202</v>
      </c>
      <c r="K1257" s="571" t="s">
        <v>8401</v>
      </c>
      <c r="L1257" s="568" t="s">
        <v>1663</v>
      </c>
      <c r="M1257" s="572" t="s">
        <v>11843</v>
      </c>
      <c r="N1257" s="570" t="s">
        <v>8445</v>
      </c>
      <c r="O1257" s="303" t="str">
        <f>IF(AllC3_Data[[#This Row],[Door/Yard Number]]=3,"Yard","Door")</f>
        <v>Yard</v>
      </c>
      <c r="P1257" s="33">
        <f t="shared" si="38"/>
        <v>93.016666666720994</v>
      </c>
      <c r="Q1257" s="3" t="str">
        <f t="shared" si="39"/>
        <v>02/07/2022 04:59 PM</v>
      </c>
      <c r="R1257" s="573" t="str">
        <f>IF(AND(AllC3_Data[[#This Row],[Workflow]]="Vendor Trailer",AllC3_Data[[#This Row],[OB Load Type]]="",AllC3_Data[[#This Row],[IB Load Type]]="",AllC3_Data[[#This Row],[Reusable Load Type]]=""),"Empty", HLOOKUP("*",AllC3_Data[[#This Row],[OB Load Type]:[Workflow]],1,FALSE))</f>
        <v>Empty</v>
      </c>
      <c r="S12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8" spans="1:21" x14ac:dyDescent="0.25">
      <c r="A1258" s="567" t="s">
        <v>11844</v>
      </c>
      <c r="B1258" s="568"/>
      <c r="C1258" s="568" t="s">
        <v>8404</v>
      </c>
      <c r="D1258" s="569"/>
      <c r="E1258" s="569" t="s">
        <v>897</v>
      </c>
      <c r="F1258" s="569">
        <v>1</v>
      </c>
      <c r="G1258" s="568" t="s">
        <v>10676</v>
      </c>
      <c r="H1258" s="568" t="s">
        <v>11845</v>
      </c>
      <c r="I1258" s="570" t="s">
        <v>11846</v>
      </c>
      <c r="J1258" s="568" t="s">
        <v>8202</v>
      </c>
      <c r="K1258" s="571" t="s">
        <v>8401</v>
      </c>
      <c r="L1258" s="568" t="s">
        <v>11296</v>
      </c>
      <c r="M1258" s="572" t="s">
        <v>11847</v>
      </c>
      <c r="N1258" s="570" t="s">
        <v>8409</v>
      </c>
      <c r="O1258" s="303" t="str">
        <f>IF(AllC3_Data[[#This Row],[Door/Yard Number]]=3,"Yard","Door")</f>
        <v>Door</v>
      </c>
      <c r="P1258" s="33">
        <f t="shared" si="38"/>
        <v>1.7333333333954215</v>
      </c>
      <c r="Q1258" s="3" t="str">
        <f t="shared" si="39"/>
        <v>02/11/2022 12:16 PM</v>
      </c>
      <c r="R1258" s="573" t="str">
        <f>IF(AND(AllC3_Data[[#This Row],[Workflow]]="Vendor Trailer",AllC3_Data[[#This Row],[OB Load Type]]="",AllC3_Data[[#This Row],[IB Load Type]]="",AllC3_Data[[#This Row],[Reusable Load Type]]=""),"Empty", HLOOKUP("*",AllC3_Data[[#This Row],[OB Load Type]:[Workflow]],1,FALSE))</f>
        <v>A Live Delivery</v>
      </c>
      <c r="S125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59" spans="1:21" x14ac:dyDescent="0.25">
      <c r="A1259" s="567" t="s">
        <v>11848</v>
      </c>
      <c r="B1259" s="568"/>
      <c r="C1259" s="568" t="s">
        <v>8404</v>
      </c>
      <c r="D1259" s="569"/>
      <c r="E1259" s="569" t="s">
        <v>897</v>
      </c>
      <c r="F1259" s="569">
        <v>1</v>
      </c>
      <c r="G1259" s="568" t="s">
        <v>11849</v>
      </c>
      <c r="H1259" s="568" t="s">
        <v>11850</v>
      </c>
      <c r="I1259" s="570" t="s">
        <v>11851</v>
      </c>
      <c r="J1259" s="568" t="s">
        <v>8202</v>
      </c>
      <c r="K1259" s="571" t="s">
        <v>8401</v>
      </c>
      <c r="L1259" s="568" t="s">
        <v>11852</v>
      </c>
      <c r="M1259" s="572" t="s">
        <v>11853</v>
      </c>
      <c r="N1259" s="570" t="s">
        <v>8409</v>
      </c>
      <c r="O1259" s="303" t="str">
        <f>IF(AllC3_Data[[#This Row],[Door/Yard Number]]=3,"Yard","Door")</f>
        <v>Door</v>
      </c>
      <c r="P1259" s="33">
        <f t="shared" si="38"/>
        <v>3.4166666668024845</v>
      </c>
      <c r="Q1259" s="3" t="str">
        <f t="shared" si="39"/>
        <v>02/11/2022 10:35 AM</v>
      </c>
      <c r="R1259" s="573" t="str">
        <f>IF(AND(AllC3_Data[[#This Row],[Workflow]]="Vendor Trailer",AllC3_Data[[#This Row],[OB Load Type]]="",AllC3_Data[[#This Row],[IB Load Type]]="",AllC3_Data[[#This Row],[Reusable Load Type]]=""),"Empty", HLOOKUP("*",AllC3_Data[[#This Row],[OB Load Type]:[Workflow]],1,FALSE))</f>
        <v>A Live Delivery</v>
      </c>
      <c r="S12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0" spans="1:21" x14ac:dyDescent="0.25">
      <c r="A1260" s="567" t="s">
        <v>11854</v>
      </c>
      <c r="B1260" s="568"/>
      <c r="C1260" s="568"/>
      <c r="D1260" s="569"/>
      <c r="E1260" s="569" t="s">
        <v>8461</v>
      </c>
      <c r="F1260" s="569">
        <v>3</v>
      </c>
      <c r="G1260" s="568" t="s">
        <v>9899</v>
      </c>
      <c r="H1260" s="568"/>
      <c r="I1260" s="570" t="s">
        <v>11855</v>
      </c>
      <c r="J1260" s="568" t="s">
        <v>8202</v>
      </c>
      <c r="K1260" s="571" t="s">
        <v>8401</v>
      </c>
      <c r="L1260" s="568" t="s">
        <v>11245</v>
      </c>
      <c r="M1260" s="572" t="s">
        <v>11856</v>
      </c>
      <c r="N1260" s="570" t="s">
        <v>11135</v>
      </c>
      <c r="O1260" s="303" t="str">
        <f>IF(AllC3_Data[[#This Row],[Door/Yard Number]]=3,"Yard","Door")</f>
        <v>Yard</v>
      </c>
      <c r="P1260" s="33">
        <f t="shared" si="38"/>
        <v>87.799999999988358</v>
      </c>
      <c r="Q1260" s="3" t="str">
        <f t="shared" si="39"/>
        <v>02/07/2022 10:12 PM</v>
      </c>
      <c r="R1260" s="573" t="str">
        <f>IF(AND(AllC3_Data[[#This Row],[Workflow]]="Vendor Trailer",AllC3_Data[[#This Row],[OB Load Type]]="",AllC3_Data[[#This Row],[IB Load Type]]="",AllC3_Data[[#This Row],[Reusable Load Type]]=""),"Empty", HLOOKUP("*",AllC3_Data[[#This Row],[OB Load Type]:[Workflow]],1,FALSE))</f>
        <v>Empty</v>
      </c>
      <c r="S12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1" spans="1:21" x14ac:dyDescent="0.25">
      <c r="A1261" s="567" t="s">
        <v>11857</v>
      </c>
      <c r="B1261" s="568"/>
      <c r="C1261" s="568"/>
      <c r="D1261" s="569"/>
      <c r="E1261" s="569" t="s">
        <v>1657</v>
      </c>
      <c r="F1261" s="569">
        <v>3</v>
      </c>
      <c r="G1261" s="568" t="s">
        <v>1179</v>
      </c>
      <c r="H1261" s="568"/>
      <c r="I1261" s="570" t="s">
        <v>11858</v>
      </c>
      <c r="J1261" s="568" t="s">
        <v>8205</v>
      </c>
      <c r="K1261" s="571" t="s">
        <v>8589</v>
      </c>
      <c r="L1261" s="568" t="s">
        <v>11104</v>
      </c>
      <c r="M1261" s="572" t="s">
        <v>11859</v>
      </c>
      <c r="N1261" s="570" t="s">
        <v>8425</v>
      </c>
      <c r="O1261" s="303" t="str">
        <f>IF(AllC3_Data[[#This Row],[Door/Yard Number]]=3,"Yard","Door")</f>
        <v>Yard</v>
      </c>
      <c r="P1261" s="33">
        <f t="shared" si="38"/>
        <v>85.233333333337214</v>
      </c>
      <c r="Q1261" s="3" t="str">
        <f t="shared" si="39"/>
        <v>02/08/2022 12:46 AM</v>
      </c>
      <c r="R1261" s="573" t="str">
        <f>IF(AND(AllC3_Data[[#This Row],[Workflow]]="Vendor Trailer",AllC3_Data[[#This Row],[OB Load Type]]="",AllC3_Data[[#This Row],[IB Load Type]]="",AllC3_Data[[#This Row],[Reusable Load Type]]=""),"Empty", HLOOKUP("*",AllC3_Data[[#This Row],[OB Load Type]:[Workflow]],1,FALSE))</f>
        <v>Empty</v>
      </c>
      <c r="S12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2" spans="1:21" x14ac:dyDescent="0.25">
      <c r="A1262" s="567" t="s">
        <v>11860</v>
      </c>
      <c r="B1262" s="568"/>
      <c r="C1262" s="568"/>
      <c r="D1262" s="569" t="s">
        <v>479</v>
      </c>
      <c r="E1262" s="569" t="s">
        <v>8430</v>
      </c>
      <c r="F1262" s="569">
        <v>3</v>
      </c>
      <c r="G1262" s="568" t="s">
        <v>1179</v>
      </c>
      <c r="H1262" s="568"/>
      <c r="I1262" s="570" t="s">
        <v>11861</v>
      </c>
      <c r="J1262" s="568" t="s">
        <v>8210</v>
      </c>
      <c r="K1262" s="571" t="s">
        <v>8401</v>
      </c>
      <c r="L1262" s="568" t="s">
        <v>1658</v>
      </c>
      <c r="M1262" s="572" t="s">
        <v>11862</v>
      </c>
      <c r="N1262" s="570" t="s">
        <v>8425</v>
      </c>
      <c r="O1262" s="303" t="str">
        <f>IF(AllC3_Data[[#This Row],[Door/Yard Number]]=3,"Yard","Door")</f>
        <v>Yard</v>
      </c>
      <c r="P1262" s="33">
        <f t="shared" si="38"/>
        <v>83.700000000069849</v>
      </c>
      <c r="Q1262" s="3" t="str">
        <f t="shared" si="39"/>
        <v>02/08/2022 02:18 AM</v>
      </c>
      <c r="R1262" s="573" t="str">
        <f>IF(AND(AllC3_Data[[#This Row],[Workflow]]="Vendor Trailer",AllC3_Data[[#This Row],[OB Load Type]]="",AllC3_Data[[#This Row],[IB Load Type]]="",AllC3_Data[[#This Row],[Reusable Load Type]]=""),"Empty", HLOOKUP("*",AllC3_Data[[#This Row],[OB Load Type]:[Workflow]],1,FALSE))</f>
        <v>PPLS</v>
      </c>
      <c r="S12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2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3" spans="1:21" x14ac:dyDescent="0.25">
      <c r="A1263" s="567" t="s">
        <v>11863</v>
      </c>
      <c r="B1263" s="568"/>
      <c r="C1263" s="568"/>
      <c r="D1263" s="569" t="s">
        <v>486</v>
      </c>
      <c r="E1263" s="569" t="s">
        <v>8430</v>
      </c>
      <c r="F1263" s="569">
        <v>3</v>
      </c>
      <c r="G1263" s="568" t="s">
        <v>1179</v>
      </c>
      <c r="H1263" s="568"/>
      <c r="I1263" s="570" t="s">
        <v>11864</v>
      </c>
      <c r="J1263" s="568" t="s">
        <v>8216</v>
      </c>
      <c r="K1263" s="571" t="s">
        <v>8401</v>
      </c>
      <c r="L1263" s="568" t="s">
        <v>11609</v>
      </c>
      <c r="M1263" s="572" t="s">
        <v>11864</v>
      </c>
      <c r="N1263" s="570" t="s">
        <v>11135</v>
      </c>
      <c r="O1263" s="303" t="str">
        <f>IF(AllC3_Data[[#This Row],[Door/Yard Number]]=3,"Yard","Door")</f>
        <v>Yard</v>
      </c>
      <c r="P1263" s="33">
        <f t="shared" si="38"/>
        <v>82.833333333372138</v>
      </c>
      <c r="Q1263" s="3" t="str">
        <f t="shared" si="39"/>
        <v>02/08/2022 03:10 AM</v>
      </c>
      <c r="R1263" s="573" t="str">
        <f>IF(AND(AllC3_Data[[#This Row],[Workflow]]="Vendor Trailer",AllC3_Data[[#This Row],[OB Load Type]]="",AllC3_Data[[#This Row],[IB Load Type]]="",AllC3_Data[[#This Row],[Reusable Load Type]]=""),"Empty", HLOOKUP("*",AllC3_Data[[#This Row],[OB Load Type]:[Workflow]],1,FALSE))</f>
        <v>RGMB</v>
      </c>
      <c r="S12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4" spans="1:21" x14ac:dyDescent="0.25">
      <c r="A1264" s="567" t="s">
        <v>11865</v>
      </c>
      <c r="B1264" s="568"/>
      <c r="C1264" s="568"/>
      <c r="D1264" s="569"/>
      <c r="E1264" s="569" t="s">
        <v>8461</v>
      </c>
      <c r="F1264" s="569">
        <v>3</v>
      </c>
      <c r="G1264" s="568" t="s">
        <v>9899</v>
      </c>
      <c r="H1264" s="568"/>
      <c r="I1264" s="570" t="s">
        <v>11866</v>
      </c>
      <c r="J1264" s="568" t="s">
        <v>8202</v>
      </c>
      <c r="K1264" s="571" t="s">
        <v>8401</v>
      </c>
      <c r="L1264" s="568" t="s">
        <v>11245</v>
      </c>
      <c r="M1264" s="572" t="s">
        <v>11867</v>
      </c>
      <c r="N1264" s="570" t="s">
        <v>11135</v>
      </c>
      <c r="O1264" s="303" t="str">
        <f>IF(AllC3_Data[[#This Row],[Door/Yard Number]]=3,"Yard","Door")</f>
        <v>Yard</v>
      </c>
      <c r="P1264" s="33">
        <f t="shared" si="38"/>
        <v>82.333333333313931</v>
      </c>
      <c r="Q1264" s="3" t="str">
        <f t="shared" si="39"/>
        <v>02/08/2022 03:40 AM</v>
      </c>
      <c r="R1264" s="573" t="str">
        <f>IF(AND(AllC3_Data[[#This Row],[Workflow]]="Vendor Trailer",AllC3_Data[[#This Row],[OB Load Type]]="",AllC3_Data[[#This Row],[IB Load Type]]="",AllC3_Data[[#This Row],[Reusable Load Type]]=""),"Empty", HLOOKUP("*",AllC3_Data[[#This Row],[OB Load Type]:[Workflow]],1,FALSE))</f>
        <v>Empty</v>
      </c>
      <c r="S12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5" spans="1:21" x14ac:dyDescent="0.25">
      <c r="A1265" s="567" t="s">
        <v>11868</v>
      </c>
      <c r="B1265" s="568"/>
      <c r="C1265" s="568"/>
      <c r="D1265" s="569"/>
      <c r="E1265" s="569" t="s">
        <v>1657</v>
      </c>
      <c r="F1265" s="569">
        <v>3</v>
      </c>
      <c r="G1265" s="568" t="s">
        <v>1179</v>
      </c>
      <c r="H1265" s="568"/>
      <c r="I1265" s="570" t="s">
        <v>11869</v>
      </c>
      <c r="J1265" s="568" t="s">
        <v>647</v>
      </c>
      <c r="K1265" s="571" t="s">
        <v>8401</v>
      </c>
      <c r="L1265" s="568" t="s">
        <v>11211</v>
      </c>
      <c r="M1265" s="572"/>
      <c r="N1265" s="570" t="s">
        <v>8425</v>
      </c>
      <c r="O1265" s="303" t="str">
        <f>IF(AllC3_Data[[#This Row],[Door/Yard Number]]=3,"Yard","Door")</f>
        <v>Yard</v>
      </c>
      <c r="P1265" s="33">
        <f t="shared" si="38"/>
        <v>81.916666666686069</v>
      </c>
      <c r="Q1265" s="3" t="str">
        <f t="shared" si="39"/>
        <v>02/08/2022 04:05 AM</v>
      </c>
      <c r="R1265" s="573" t="str">
        <f>IF(AND(AllC3_Data[[#This Row],[Workflow]]="Vendor Trailer",AllC3_Data[[#This Row],[OB Load Type]]="",AllC3_Data[[#This Row],[IB Load Type]]="",AllC3_Data[[#This Row],[Reusable Load Type]]=""),"Empty", HLOOKUP("*",AllC3_Data[[#This Row],[OB Load Type]:[Workflow]],1,FALSE))</f>
        <v>Empty</v>
      </c>
      <c r="S12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6" spans="1:21" x14ac:dyDescent="0.25">
      <c r="A1266" s="567" t="s">
        <v>11870</v>
      </c>
      <c r="B1266" s="568"/>
      <c r="C1266" s="568"/>
      <c r="D1266" s="569" t="s">
        <v>239</v>
      </c>
      <c r="E1266" s="569" t="s">
        <v>8430</v>
      </c>
      <c r="F1266" s="569">
        <v>1</v>
      </c>
      <c r="G1266" s="568" t="s">
        <v>1179</v>
      </c>
      <c r="H1266" s="568"/>
      <c r="I1266" s="570" t="s">
        <v>11871</v>
      </c>
      <c r="J1266" s="568" t="s">
        <v>8210</v>
      </c>
      <c r="K1266" s="571" t="s">
        <v>8401</v>
      </c>
      <c r="L1266" s="568" t="s">
        <v>10817</v>
      </c>
      <c r="M1266" s="572" t="s">
        <v>11871</v>
      </c>
      <c r="N1266" s="570" t="s">
        <v>8409</v>
      </c>
      <c r="O1266" s="303" t="str">
        <f>IF(AllC3_Data[[#This Row],[Door/Yard Number]]=3,"Yard","Door")</f>
        <v>Door</v>
      </c>
      <c r="P1266" s="33">
        <f t="shared" si="38"/>
        <v>81.350000000093132</v>
      </c>
      <c r="Q1266" s="3" t="str">
        <f t="shared" si="39"/>
        <v>02/08/2022 04:39 AM</v>
      </c>
      <c r="R1266" s="573" t="str">
        <f>IF(AND(AllC3_Data[[#This Row],[Workflow]]="Vendor Trailer",AllC3_Data[[#This Row],[OB Load Type]]="",AllC3_Data[[#This Row],[IB Load Type]]="",AllC3_Data[[#This Row],[Reusable Load Type]]=""),"Empty", HLOOKUP("*",AllC3_Data[[#This Row],[OB Load Type]:[Workflow]],1,FALSE))</f>
        <v>RRPC</v>
      </c>
      <c r="S12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7" spans="1:21" x14ac:dyDescent="0.25">
      <c r="A1267" s="567" t="s">
        <v>11872</v>
      </c>
      <c r="B1267" s="568"/>
      <c r="C1267" s="568"/>
      <c r="D1267" s="569"/>
      <c r="E1267" s="569" t="s">
        <v>1657</v>
      </c>
      <c r="F1267" s="569">
        <v>1</v>
      </c>
      <c r="G1267" s="568" t="s">
        <v>1179</v>
      </c>
      <c r="H1267" s="568"/>
      <c r="I1267" s="570" t="s">
        <v>11873</v>
      </c>
      <c r="J1267" s="568" t="s">
        <v>8205</v>
      </c>
      <c r="K1267" s="571" t="s">
        <v>8401</v>
      </c>
      <c r="L1267" s="568" t="s">
        <v>11874</v>
      </c>
      <c r="M1267" s="572" t="s">
        <v>11873</v>
      </c>
      <c r="N1267" s="570" t="s">
        <v>8445</v>
      </c>
      <c r="O1267" s="303" t="str">
        <f>IF(AllC3_Data[[#This Row],[Door/Yard Number]]=3,"Yard","Door")</f>
        <v>Door</v>
      </c>
      <c r="P1267" s="33">
        <f t="shared" si="38"/>
        <v>80.016666666779201</v>
      </c>
      <c r="Q1267" s="3" t="str">
        <f t="shared" si="39"/>
        <v>02/08/2022 05:59 AM</v>
      </c>
      <c r="R1267" s="573" t="str">
        <f>IF(AND(AllC3_Data[[#This Row],[Workflow]]="Vendor Trailer",AllC3_Data[[#This Row],[OB Load Type]]="",AllC3_Data[[#This Row],[IB Load Type]]="",AllC3_Data[[#This Row],[Reusable Load Type]]=""),"Empty", HLOOKUP("*",AllC3_Data[[#This Row],[OB Load Type]:[Workflow]],1,FALSE))</f>
        <v>Empty</v>
      </c>
      <c r="S12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8" spans="1:21" x14ac:dyDescent="0.25">
      <c r="A1268" s="567" t="s">
        <v>11875</v>
      </c>
      <c r="B1268" s="568"/>
      <c r="C1268" s="568" t="s">
        <v>8404</v>
      </c>
      <c r="D1268" s="569"/>
      <c r="E1268" s="569" t="s">
        <v>897</v>
      </c>
      <c r="F1268" s="569">
        <v>1</v>
      </c>
      <c r="G1268" s="568" t="s">
        <v>11876</v>
      </c>
      <c r="H1268" s="568" t="s">
        <v>11877</v>
      </c>
      <c r="I1268" s="570" t="s">
        <v>11878</v>
      </c>
      <c r="J1268" s="568" t="s">
        <v>8202</v>
      </c>
      <c r="K1268" s="571" t="s">
        <v>8401</v>
      </c>
      <c r="L1268" s="568" t="s">
        <v>11879</v>
      </c>
      <c r="M1268" s="572" t="s">
        <v>10345</v>
      </c>
      <c r="N1268" s="570" t="s">
        <v>8409</v>
      </c>
      <c r="O1268" s="303" t="str">
        <f>IF(AllC3_Data[[#This Row],[Door/Yard Number]]=3,"Yard","Door")</f>
        <v>Door</v>
      </c>
      <c r="P1268" s="33">
        <f t="shared" si="38"/>
        <v>2.6833333333488554</v>
      </c>
      <c r="Q1268" s="3" t="str">
        <f t="shared" si="39"/>
        <v>02/11/2022 11:19 AM</v>
      </c>
      <c r="R1268" s="573" t="str">
        <f>IF(AND(AllC3_Data[[#This Row],[Workflow]]="Vendor Trailer",AllC3_Data[[#This Row],[OB Load Type]]="",AllC3_Data[[#This Row],[IB Load Type]]="",AllC3_Data[[#This Row],[Reusable Load Type]]=""),"Empty", HLOOKUP("*",AllC3_Data[[#This Row],[OB Load Type]:[Workflow]],1,FALSE))</f>
        <v>A Live Delivery</v>
      </c>
      <c r="S12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69" spans="1:21" x14ac:dyDescent="0.25">
      <c r="A1269" s="567" t="s">
        <v>11880</v>
      </c>
      <c r="B1269" s="568"/>
      <c r="C1269" s="568"/>
      <c r="D1269" s="569"/>
      <c r="E1269" s="569" t="s">
        <v>8461</v>
      </c>
      <c r="F1269" s="569">
        <v>3</v>
      </c>
      <c r="G1269" s="568" t="s">
        <v>9296</v>
      </c>
      <c r="H1269" s="568"/>
      <c r="I1269" s="570" t="s">
        <v>9225</v>
      </c>
      <c r="J1269" s="568" t="s">
        <v>8202</v>
      </c>
      <c r="K1269" s="571" t="s">
        <v>8401</v>
      </c>
      <c r="L1269" s="568" t="s">
        <v>1664</v>
      </c>
      <c r="M1269" s="572" t="s">
        <v>11881</v>
      </c>
      <c r="N1269" s="570" t="s">
        <v>8445</v>
      </c>
      <c r="O1269" s="303" t="str">
        <f>IF(AllC3_Data[[#This Row],[Door/Yard Number]]=3,"Yard","Door")</f>
        <v>Yard</v>
      </c>
      <c r="P1269" s="33">
        <f t="shared" si="38"/>
        <v>78.200000000128057</v>
      </c>
      <c r="Q1269" s="3" t="str">
        <f t="shared" si="39"/>
        <v>02/08/2022 07:48 AM</v>
      </c>
      <c r="R1269" s="573" t="str">
        <f>IF(AND(AllC3_Data[[#This Row],[Workflow]]="Vendor Trailer",AllC3_Data[[#This Row],[OB Load Type]]="",AllC3_Data[[#This Row],[IB Load Type]]="",AllC3_Data[[#This Row],[Reusable Load Type]]=""),"Empty", HLOOKUP("*",AllC3_Data[[#This Row],[OB Load Type]:[Workflow]],1,FALSE))</f>
        <v>Empty</v>
      </c>
      <c r="S12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0" spans="1:21" x14ac:dyDescent="0.25">
      <c r="A1270" s="567" t="s">
        <v>11882</v>
      </c>
      <c r="B1270" s="568"/>
      <c r="C1270" s="568"/>
      <c r="D1270" s="569"/>
      <c r="E1270" s="569" t="s">
        <v>1657</v>
      </c>
      <c r="F1270" s="569">
        <v>1</v>
      </c>
      <c r="G1270" s="568" t="s">
        <v>1179</v>
      </c>
      <c r="H1270" s="568"/>
      <c r="I1270" s="570" t="s">
        <v>11883</v>
      </c>
      <c r="J1270" s="568" t="s">
        <v>8207</v>
      </c>
      <c r="K1270" s="571" t="s">
        <v>8589</v>
      </c>
      <c r="L1270" s="568" t="s">
        <v>11884</v>
      </c>
      <c r="M1270" s="572" t="s">
        <v>11883</v>
      </c>
      <c r="N1270" s="570" t="s">
        <v>8409</v>
      </c>
      <c r="O1270" s="303" t="str">
        <f>IF(AllC3_Data[[#This Row],[Door/Yard Number]]=3,"Yard","Door")</f>
        <v>Door</v>
      </c>
      <c r="P1270" s="33">
        <f t="shared" si="38"/>
        <v>78</v>
      </c>
      <c r="Q1270" s="3" t="str">
        <f t="shared" si="39"/>
        <v>02/08/2022 08:00 AM</v>
      </c>
      <c r="R1270" s="573" t="str">
        <f>IF(AND(AllC3_Data[[#This Row],[Workflow]]="Vendor Trailer",AllC3_Data[[#This Row],[OB Load Type]]="",AllC3_Data[[#This Row],[IB Load Type]]="",AllC3_Data[[#This Row],[Reusable Load Type]]=""),"Empty", HLOOKUP("*",AllC3_Data[[#This Row],[OB Load Type]:[Workflow]],1,FALSE))</f>
        <v>Empty</v>
      </c>
      <c r="S12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1" spans="1:21" x14ac:dyDescent="0.25">
      <c r="A1271" s="567" t="s">
        <v>11885</v>
      </c>
      <c r="B1271" s="568"/>
      <c r="C1271" s="568"/>
      <c r="D1271" s="569" t="s">
        <v>229</v>
      </c>
      <c r="E1271" s="569" t="s">
        <v>8430</v>
      </c>
      <c r="F1271" s="569">
        <v>3</v>
      </c>
      <c r="G1271" s="568" t="s">
        <v>1179</v>
      </c>
      <c r="H1271" s="568"/>
      <c r="I1271" s="570" t="s">
        <v>11886</v>
      </c>
      <c r="J1271" s="568" t="s">
        <v>647</v>
      </c>
      <c r="K1271" s="571" t="s">
        <v>8401</v>
      </c>
      <c r="L1271" s="568" t="s">
        <v>11166</v>
      </c>
      <c r="M1271" s="572"/>
      <c r="N1271" s="570" t="s">
        <v>8409</v>
      </c>
      <c r="O1271" s="303" t="str">
        <f>IF(AllC3_Data[[#This Row],[Door/Yard Number]]=3,"Yard","Door")</f>
        <v>Yard</v>
      </c>
      <c r="P1271" s="33">
        <f t="shared" si="38"/>
        <v>77.516666666662786</v>
      </c>
      <c r="Q1271" s="3" t="str">
        <f t="shared" si="39"/>
        <v>02/08/2022 08:29 AM</v>
      </c>
      <c r="R1271" s="573" t="str">
        <f>IF(AND(AllC3_Data[[#This Row],[Workflow]]="Vendor Trailer",AllC3_Data[[#This Row],[OB Load Type]]="",AllC3_Data[[#This Row],[IB Load Type]]="",AllC3_Data[[#This Row],[Reusable Load Type]]=""),"Empty", HLOOKUP("*",AllC3_Data[[#This Row],[OB Load Type]:[Workflow]],1,FALSE))</f>
        <v>RECY</v>
      </c>
      <c r="S12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2" spans="1:21" x14ac:dyDescent="0.25">
      <c r="A1272" s="567" t="s">
        <v>11887</v>
      </c>
      <c r="B1272" s="568"/>
      <c r="C1272" s="568" t="s">
        <v>8404</v>
      </c>
      <c r="D1272" s="569"/>
      <c r="E1272" s="569" t="s">
        <v>897</v>
      </c>
      <c r="F1272" s="569">
        <v>1</v>
      </c>
      <c r="G1272" s="568" t="s">
        <v>11888</v>
      </c>
      <c r="H1272" s="568" t="s">
        <v>11889</v>
      </c>
      <c r="I1272" s="570" t="s">
        <v>11890</v>
      </c>
      <c r="J1272" s="568" t="s">
        <v>8202</v>
      </c>
      <c r="K1272" s="571" t="s">
        <v>8401</v>
      </c>
      <c r="L1272" s="568" t="s">
        <v>11891</v>
      </c>
      <c r="M1272" s="572" t="s">
        <v>11596</v>
      </c>
      <c r="N1272" s="570" t="s">
        <v>8409</v>
      </c>
      <c r="O1272" s="303" t="str">
        <f>IF(AllC3_Data[[#This Row],[Door/Yard Number]]=3,"Yard","Door")</f>
        <v>Door</v>
      </c>
      <c r="P1272" s="33">
        <f t="shared" si="38"/>
        <v>2.1666666667442769</v>
      </c>
      <c r="Q1272" s="3" t="str">
        <f t="shared" si="39"/>
        <v>02/11/2022 11:50 AM</v>
      </c>
      <c r="R1272" s="573" t="str">
        <f>IF(AND(AllC3_Data[[#This Row],[Workflow]]="Vendor Trailer",AllC3_Data[[#This Row],[OB Load Type]]="",AllC3_Data[[#This Row],[IB Load Type]]="",AllC3_Data[[#This Row],[Reusable Load Type]]=""),"Empty", HLOOKUP("*",AllC3_Data[[#This Row],[OB Load Type]:[Workflow]],1,FALSE))</f>
        <v>A Live Delivery</v>
      </c>
      <c r="S12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3" spans="1:21" x14ac:dyDescent="0.25">
      <c r="A1273" s="567" t="s">
        <v>11892</v>
      </c>
      <c r="B1273" s="568"/>
      <c r="C1273" s="568"/>
      <c r="D1273" s="569" t="s">
        <v>117</v>
      </c>
      <c r="E1273" s="569" t="s">
        <v>8430</v>
      </c>
      <c r="F1273" s="569">
        <v>3</v>
      </c>
      <c r="G1273" s="568" t="s">
        <v>8498</v>
      </c>
      <c r="H1273" s="568"/>
      <c r="I1273" s="570" t="s">
        <v>11893</v>
      </c>
      <c r="J1273" s="568" t="s">
        <v>8202</v>
      </c>
      <c r="K1273" s="571" t="s">
        <v>8401</v>
      </c>
      <c r="L1273" s="568" t="s">
        <v>11179</v>
      </c>
      <c r="M1273" s="572" t="s">
        <v>11894</v>
      </c>
      <c r="N1273" s="570" t="s">
        <v>11135</v>
      </c>
      <c r="O1273" s="303" t="str">
        <f>IF(AllC3_Data[[#This Row],[Door/Yard Number]]=3,"Yard","Door")</f>
        <v>Yard</v>
      </c>
      <c r="P1273" s="33">
        <f t="shared" si="38"/>
        <v>76.083333333372138</v>
      </c>
      <c r="Q1273" s="3" t="str">
        <f t="shared" si="39"/>
        <v>02/08/2022 09:55 AM</v>
      </c>
      <c r="R1273" s="573" t="str">
        <f>IF(AND(AllC3_Data[[#This Row],[Workflow]]="Vendor Trailer",AllC3_Data[[#This Row],[OB Load Type]]="",AllC3_Data[[#This Row],[IB Load Type]]="",AllC3_Data[[#This Row],[Reusable Load Type]]=""),"Empty", HLOOKUP("*",AllC3_Data[[#This Row],[OB Load Type]:[Workflow]],1,FALSE))</f>
        <v>OA</v>
      </c>
      <c r="S12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4" spans="1:21" x14ac:dyDescent="0.25">
      <c r="A1274" s="567" t="s">
        <v>11895</v>
      </c>
      <c r="B1274" s="568"/>
      <c r="C1274" s="568"/>
      <c r="D1274" s="569"/>
      <c r="E1274" s="569" t="s">
        <v>8461</v>
      </c>
      <c r="F1274" s="569">
        <v>3</v>
      </c>
      <c r="G1274" s="568" t="s">
        <v>11896</v>
      </c>
      <c r="H1274" s="568"/>
      <c r="I1274" s="570" t="s">
        <v>11897</v>
      </c>
      <c r="J1274" s="568" t="s">
        <v>8202</v>
      </c>
      <c r="K1274" s="571" t="s">
        <v>8401</v>
      </c>
      <c r="L1274" s="568" t="s">
        <v>11179</v>
      </c>
      <c r="M1274" s="572" t="s">
        <v>11898</v>
      </c>
      <c r="N1274" s="570" t="s">
        <v>11135</v>
      </c>
      <c r="O1274" s="303" t="str">
        <f>IF(AllC3_Data[[#This Row],[Door/Yard Number]]=3,"Yard","Door")</f>
        <v>Yard</v>
      </c>
      <c r="P1274" s="33">
        <f t="shared" si="38"/>
        <v>76.016666666662786</v>
      </c>
      <c r="Q1274" s="3" t="str">
        <f t="shared" si="39"/>
        <v>02/08/2022 09:59 AM</v>
      </c>
      <c r="R1274" s="573" t="str">
        <f>IF(AND(AllC3_Data[[#This Row],[Workflow]]="Vendor Trailer",AllC3_Data[[#This Row],[OB Load Type]]="",AllC3_Data[[#This Row],[IB Load Type]]="",AllC3_Data[[#This Row],[Reusable Load Type]]=""),"Empty", HLOOKUP("*",AllC3_Data[[#This Row],[OB Load Type]:[Workflow]],1,FALSE))</f>
        <v>Empty</v>
      </c>
      <c r="S12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5" spans="1:21" x14ac:dyDescent="0.25">
      <c r="A1275" s="567" t="s">
        <v>11899</v>
      </c>
      <c r="B1275" s="568"/>
      <c r="C1275" s="568" t="s">
        <v>8404</v>
      </c>
      <c r="D1275" s="569"/>
      <c r="E1275" s="569" t="s">
        <v>897</v>
      </c>
      <c r="F1275" s="569">
        <v>1</v>
      </c>
      <c r="G1275" s="568" t="s">
        <v>8405</v>
      </c>
      <c r="H1275" s="568" t="s">
        <v>11900</v>
      </c>
      <c r="I1275" s="570" t="s">
        <v>11901</v>
      </c>
      <c r="J1275" s="568" t="s">
        <v>8202</v>
      </c>
      <c r="K1275" s="571" t="s">
        <v>8401</v>
      </c>
      <c r="L1275" s="568" t="s">
        <v>11902</v>
      </c>
      <c r="M1275" s="572" t="s">
        <v>11903</v>
      </c>
      <c r="N1275" s="570" t="s">
        <v>8409</v>
      </c>
      <c r="O1275" s="303" t="str">
        <f>IF(AllC3_Data[[#This Row],[Door/Yard Number]]=3,"Yard","Door")</f>
        <v>Door</v>
      </c>
      <c r="P1275" s="33">
        <f t="shared" si="38"/>
        <v>1.5</v>
      </c>
      <c r="Q1275" s="3" t="str">
        <f t="shared" si="39"/>
        <v>02/11/2022 12:30 PM</v>
      </c>
      <c r="R1275" s="573" t="str">
        <f>IF(AND(AllC3_Data[[#This Row],[Workflow]]="Vendor Trailer",AllC3_Data[[#This Row],[OB Load Type]]="",AllC3_Data[[#This Row],[IB Load Type]]="",AllC3_Data[[#This Row],[Reusable Load Type]]=""),"Empty", HLOOKUP("*",AllC3_Data[[#This Row],[OB Load Type]:[Workflow]],1,FALSE))</f>
        <v>A Live Delivery</v>
      </c>
      <c r="S12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6" spans="1:21" x14ac:dyDescent="0.25">
      <c r="A1276" s="567" t="s">
        <v>11904</v>
      </c>
      <c r="B1276" s="568"/>
      <c r="C1276" s="568" t="s">
        <v>8404</v>
      </c>
      <c r="D1276" s="569"/>
      <c r="E1276" s="569" t="s">
        <v>897</v>
      </c>
      <c r="F1276" s="569">
        <v>1</v>
      </c>
      <c r="G1276" s="568" t="s">
        <v>8405</v>
      </c>
      <c r="H1276" s="568" t="s">
        <v>11905</v>
      </c>
      <c r="I1276" s="570" t="s">
        <v>11906</v>
      </c>
      <c r="J1276" s="568" t="s">
        <v>8202</v>
      </c>
      <c r="K1276" s="571" t="s">
        <v>8401</v>
      </c>
      <c r="L1276" s="568" t="s">
        <v>11907</v>
      </c>
      <c r="M1276" s="572" t="s">
        <v>11064</v>
      </c>
      <c r="N1276" s="570" t="s">
        <v>8409</v>
      </c>
      <c r="O1276" s="303" t="str">
        <f>IF(AllC3_Data[[#This Row],[Door/Yard Number]]=3,"Yard","Door")</f>
        <v>Door</v>
      </c>
      <c r="P1276" s="33">
        <f t="shared" si="38"/>
        <v>1.4333333334652707</v>
      </c>
      <c r="Q1276" s="3" t="str">
        <f t="shared" si="39"/>
        <v>02/11/2022 12:34 PM</v>
      </c>
      <c r="R1276" s="573" t="str">
        <f>IF(AND(AllC3_Data[[#This Row],[Workflow]]="Vendor Trailer",AllC3_Data[[#This Row],[OB Load Type]]="",AllC3_Data[[#This Row],[IB Load Type]]="",AllC3_Data[[#This Row],[Reusable Load Type]]=""),"Empty", HLOOKUP("*",AllC3_Data[[#This Row],[OB Load Type]:[Workflow]],1,FALSE))</f>
        <v>A Live Delivery</v>
      </c>
      <c r="S12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7" spans="1:21" x14ac:dyDescent="0.25">
      <c r="A1277" s="567" t="s">
        <v>11908</v>
      </c>
      <c r="B1277" s="568"/>
      <c r="C1277" s="568"/>
      <c r="D1277" s="569"/>
      <c r="E1277" s="569" t="s">
        <v>1657</v>
      </c>
      <c r="F1277" s="569">
        <v>1</v>
      </c>
      <c r="G1277" s="568" t="s">
        <v>1179</v>
      </c>
      <c r="H1277" s="568"/>
      <c r="I1277" s="570" t="s">
        <v>11909</v>
      </c>
      <c r="J1277" s="568" t="s">
        <v>647</v>
      </c>
      <c r="K1277" s="571" t="s">
        <v>8589</v>
      </c>
      <c r="L1277" s="568" t="s">
        <v>11910</v>
      </c>
      <c r="M1277" s="572"/>
      <c r="N1277" s="570" t="s">
        <v>8409</v>
      </c>
      <c r="O1277" s="303" t="str">
        <f>IF(AllC3_Data[[#This Row],[Door/Yard Number]]=3,"Yard","Door")</f>
        <v>Door</v>
      </c>
      <c r="P1277" s="33">
        <f t="shared" si="38"/>
        <v>75.550000000046566</v>
      </c>
      <c r="Q1277" s="3" t="str">
        <f t="shared" si="39"/>
        <v>02/08/2022 10:27 AM</v>
      </c>
      <c r="R1277" s="573" t="str">
        <f>IF(AND(AllC3_Data[[#This Row],[Workflow]]="Vendor Trailer",AllC3_Data[[#This Row],[OB Load Type]]="",AllC3_Data[[#This Row],[IB Load Type]]="",AllC3_Data[[#This Row],[Reusable Load Type]]=""),"Empty", HLOOKUP("*",AllC3_Data[[#This Row],[OB Load Type]:[Workflow]],1,FALSE))</f>
        <v>Empty</v>
      </c>
      <c r="S12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8" spans="1:21" x14ac:dyDescent="0.25">
      <c r="A1278" s="567" t="s">
        <v>11911</v>
      </c>
      <c r="B1278" s="568"/>
      <c r="C1278" s="568"/>
      <c r="D1278" s="569"/>
      <c r="E1278" s="569" t="s">
        <v>8461</v>
      </c>
      <c r="F1278" s="569">
        <v>1</v>
      </c>
      <c r="G1278" s="568" t="s">
        <v>8490</v>
      </c>
      <c r="H1278" s="568"/>
      <c r="I1278" s="570" t="s">
        <v>11912</v>
      </c>
      <c r="J1278" s="568" t="s">
        <v>8202</v>
      </c>
      <c r="K1278" s="571" t="s">
        <v>8401</v>
      </c>
      <c r="L1278" s="568" t="s">
        <v>11913</v>
      </c>
      <c r="M1278" s="572"/>
      <c r="N1278" s="570" t="s">
        <v>8409</v>
      </c>
      <c r="O1278" s="303" t="str">
        <f>IF(AllC3_Data[[#This Row],[Door/Yard Number]]=3,"Yard","Door")</f>
        <v>Door</v>
      </c>
      <c r="P1278" s="33">
        <f t="shared" si="38"/>
        <v>74.966666666732635</v>
      </c>
      <c r="Q1278" s="3" t="str">
        <f t="shared" si="39"/>
        <v>02/08/2022 11:02 AM</v>
      </c>
      <c r="R1278" s="573" t="str">
        <f>IF(AND(AllC3_Data[[#This Row],[Workflow]]="Vendor Trailer",AllC3_Data[[#This Row],[OB Load Type]]="",AllC3_Data[[#This Row],[IB Load Type]]="",AllC3_Data[[#This Row],[Reusable Load Type]]=""),"Empty", HLOOKUP("*",AllC3_Data[[#This Row],[OB Load Type]:[Workflow]],1,FALSE))</f>
        <v>Empty</v>
      </c>
      <c r="S12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79" spans="1:21" x14ac:dyDescent="0.25">
      <c r="A1279" s="567" t="s">
        <v>11914</v>
      </c>
      <c r="B1279" s="568"/>
      <c r="C1279" s="568" t="s">
        <v>8404</v>
      </c>
      <c r="D1279" s="569"/>
      <c r="E1279" s="569" t="s">
        <v>897</v>
      </c>
      <c r="F1279" s="569">
        <v>1</v>
      </c>
      <c r="G1279" s="568" t="s">
        <v>11915</v>
      </c>
      <c r="H1279" s="568" t="s">
        <v>11916</v>
      </c>
      <c r="I1279" s="570" t="s">
        <v>11917</v>
      </c>
      <c r="J1279" s="568" t="s">
        <v>8202</v>
      </c>
      <c r="K1279" s="571" t="s">
        <v>8401</v>
      </c>
      <c r="L1279" s="568" t="s">
        <v>11918</v>
      </c>
      <c r="M1279" s="572" t="s">
        <v>9040</v>
      </c>
      <c r="N1279" s="570" t="s">
        <v>8409</v>
      </c>
      <c r="O1279" s="303" t="str">
        <f>IF(AllC3_Data[[#This Row],[Door/Yard Number]]=3,"Yard","Door")</f>
        <v>Door</v>
      </c>
      <c r="P1279" s="33">
        <f t="shared" si="38"/>
        <v>3.0166666667209938</v>
      </c>
      <c r="Q1279" s="3" t="str">
        <f t="shared" si="39"/>
        <v>02/11/2022 10:59 AM</v>
      </c>
      <c r="R1279" s="573" t="str">
        <f>IF(AND(AllC3_Data[[#This Row],[Workflow]]="Vendor Trailer",AllC3_Data[[#This Row],[OB Load Type]]="",AllC3_Data[[#This Row],[IB Load Type]]="",AllC3_Data[[#This Row],[Reusable Load Type]]=""),"Empty", HLOOKUP("*",AllC3_Data[[#This Row],[OB Load Type]:[Workflow]],1,FALSE))</f>
        <v>A Live Delivery</v>
      </c>
      <c r="S12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0" spans="1:21" x14ac:dyDescent="0.25">
      <c r="A1280" s="567" t="s">
        <v>11919</v>
      </c>
      <c r="B1280" s="568"/>
      <c r="C1280" s="568"/>
      <c r="D1280" s="569"/>
      <c r="E1280" s="569" t="s">
        <v>8461</v>
      </c>
      <c r="F1280" s="569">
        <v>1</v>
      </c>
      <c r="G1280" s="568" t="s">
        <v>10027</v>
      </c>
      <c r="H1280" s="568"/>
      <c r="I1280" s="570" t="s">
        <v>11920</v>
      </c>
      <c r="J1280" s="568" t="s">
        <v>8202</v>
      </c>
      <c r="K1280" s="571" t="s">
        <v>8401</v>
      </c>
      <c r="L1280" s="568" t="s">
        <v>11921</v>
      </c>
      <c r="M1280" s="572"/>
      <c r="N1280" s="570" t="s">
        <v>8409</v>
      </c>
      <c r="O1280" s="303" t="str">
        <f>IF(AllC3_Data[[#This Row],[Door/Yard Number]]=3,"Yard","Door")</f>
        <v>Door</v>
      </c>
      <c r="P1280" s="33">
        <f t="shared" si="38"/>
        <v>73.300000000046566</v>
      </c>
      <c r="Q1280" s="3" t="str">
        <f t="shared" si="39"/>
        <v>02/08/2022 12:42 PM</v>
      </c>
      <c r="R1280" s="573" t="str">
        <f>IF(AND(AllC3_Data[[#This Row],[Workflow]]="Vendor Trailer",AllC3_Data[[#This Row],[OB Load Type]]="",AllC3_Data[[#This Row],[IB Load Type]]="",AllC3_Data[[#This Row],[Reusable Load Type]]=""),"Empty", HLOOKUP("*",AllC3_Data[[#This Row],[OB Load Type]:[Workflow]],1,FALSE))</f>
        <v>Empty</v>
      </c>
      <c r="S12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1" spans="1:21" x14ac:dyDescent="0.25">
      <c r="A1281" s="567" t="s">
        <v>11922</v>
      </c>
      <c r="B1281" s="568"/>
      <c r="C1281" s="568"/>
      <c r="D1281" s="569"/>
      <c r="E1281" s="569" t="s">
        <v>8461</v>
      </c>
      <c r="F1281" s="569">
        <v>3</v>
      </c>
      <c r="G1281" s="568" t="s">
        <v>9293</v>
      </c>
      <c r="H1281" s="568"/>
      <c r="I1281" s="570" t="s">
        <v>11923</v>
      </c>
      <c r="J1281" s="568" t="s">
        <v>8202</v>
      </c>
      <c r="K1281" s="571" t="s">
        <v>8401</v>
      </c>
      <c r="L1281" s="568" t="s">
        <v>11179</v>
      </c>
      <c r="M1281" s="572" t="s">
        <v>11924</v>
      </c>
      <c r="N1281" s="570" t="s">
        <v>11135</v>
      </c>
      <c r="O1281" s="303" t="str">
        <f>IF(AllC3_Data[[#This Row],[Door/Yard Number]]=3,"Yard","Door")</f>
        <v>Yard</v>
      </c>
      <c r="P1281" s="33">
        <f t="shared" si="38"/>
        <v>72.433333333348855</v>
      </c>
      <c r="Q1281" s="3" t="str">
        <f t="shared" si="39"/>
        <v>02/08/2022 01:34 PM</v>
      </c>
      <c r="R1281" s="573" t="str">
        <f>IF(AND(AllC3_Data[[#This Row],[Workflow]]="Vendor Trailer",AllC3_Data[[#This Row],[OB Load Type]]="",AllC3_Data[[#This Row],[IB Load Type]]="",AllC3_Data[[#This Row],[Reusable Load Type]]=""),"Empty", HLOOKUP("*",AllC3_Data[[#This Row],[OB Load Type]:[Workflow]],1,FALSE))</f>
        <v>Empty</v>
      </c>
      <c r="S12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2" spans="1:21" x14ac:dyDescent="0.25">
      <c r="A1282" s="567" t="s">
        <v>11925</v>
      </c>
      <c r="B1282" s="568"/>
      <c r="C1282" s="568"/>
      <c r="D1282" s="569" t="s">
        <v>5270</v>
      </c>
      <c r="E1282" s="569" t="s">
        <v>8430</v>
      </c>
      <c r="F1282" s="569">
        <v>1</v>
      </c>
      <c r="G1282" s="568" t="s">
        <v>8936</v>
      </c>
      <c r="H1282" s="568"/>
      <c r="I1282" s="570" t="s">
        <v>11926</v>
      </c>
      <c r="J1282" s="568" t="s">
        <v>8202</v>
      </c>
      <c r="K1282" s="571" t="s">
        <v>8401</v>
      </c>
      <c r="L1282" s="568" t="s">
        <v>5270</v>
      </c>
      <c r="M1282" s="572"/>
      <c r="N1282" s="570" t="s">
        <v>8409</v>
      </c>
      <c r="O1282" s="303" t="str">
        <f>IF(AllC3_Data[[#This Row],[Door/Yard Number]]=3,"Yard","Door")</f>
        <v>Door</v>
      </c>
      <c r="P1282" s="33">
        <f t="shared" si="38"/>
        <v>72.350000000093132</v>
      </c>
      <c r="Q1282" s="3" t="str">
        <f t="shared" si="39"/>
        <v>02/08/2022 01:39 PM</v>
      </c>
      <c r="R1282" s="573" t="str">
        <f>IF(AND(AllC3_Data[[#This Row],[Workflow]]="Vendor Trailer",AllC3_Data[[#This Row],[OB Load Type]]="",AllC3_Data[[#This Row],[IB Load Type]]="",AllC3_Data[[#This Row],[Reusable Load Type]]=""),"Empty", HLOOKUP("*",AllC3_Data[[#This Row],[OB Load Type]:[Workflow]],1,FALSE))</f>
        <v>FEED</v>
      </c>
      <c r="S12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3" spans="1:21" x14ac:dyDescent="0.25">
      <c r="A1283" s="567" t="s">
        <v>11927</v>
      </c>
      <c r="B1283" s="568"/>
      <c r="C1283" s="568"/>
      <c r="D1283" s="569"/>
      <c r="E1283" s="569" t="s">
        <v>8461</v>
      </c>
      <c r="F1283" s="569">
        <v>3</v>
      </c>
      <c r="G1283" s="568" t="s">
        <v>1096</v>
      </c>
      <c r="H1283" s="568"/>
      <c r="I1283" s="570" t="s">
        <v>10327</v>
      </c>
      <c r="J1283" s="568" t="s">
        <v>8202</v>
      </c>
      <c r="K1283" s="571" t="s">
        <v>8401</v>
      </c>
      <c r="L1283" s="568" t="s">
        <v>1663</v>
      </c>
      <c r="M1283" s="572" t="s">
        <v>11928</v>
      </c>
      <c r="N1283" s="570" t="s">
        <v>8445</v>
      </c>
      <c r="O1283" s="303" t="str">
        <f>IF(AllC3_Data[[#This Row],[Door/Yard Number]]=3,"Yard","Door")</f>
        <v>Yard</v>
      </c>
      <c r="P1283" s="33">
        <f t="shared" si="38"/>
        <v>72.150000000139698</v>
      </c>
      <c r="Q1283" s="3" t="str">
        <f t="shared" si="39"/>
        <v>02/08/2022 01:51 PM</v>
      </c>
      <c r="R1283" s="573" t="str">
        <f>IF(AND(AllC3_Data[[#This Row],[Workflow]]="Vendor Trailer",AllC3_Data[[#This Row],[OB Load Type]]="",AllC3_Data[[#This Row],[IB Load Type]]="",AllC3_Data[[#This Row],[Reusable Load Type]]=""),"Empty", HLOOKUP("*",AllC3_Data[[#This Row],[OB Load Type]:[Workflow]],1,FALSE))</f>
        <v>Empty</v>
      </c>
      <c r="S12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4" spans="1:21" x14ac:dyDescent="0.25">
      <c r="A1284" s="567" t="s">
        <v>11929</v>
      </c>
      <c r="B1284" s="568"/>
      <c r="C1284" s="568" t="s">
        <v>8404</v>
      </c>
      <c r="D1284" s="569"/>
      <c r="E1284" s="569" t="s">
        <v>897</v>
      </c>
      <c r="F1284" s="569">
        <v>1</v>
      </c>
      <c r="G1284" s="568" t="s">
        <v>8405</v>
      </c>
      <c r="H1284" s="568" t="s">
        <v>11930</v>
      </c>
      <c r="I1284" s="570" t="s">
        <v>11931</v>
      </c>
      <c r="J1284" s="568" t="s">
        <v>8202</v>
      </c>
      <c r="K1284" s="571" t="s">
        <v>8401</v>
      </c>
      <c r="L1284" s="568" t="s">
        <v>11932</v>
      </c>
      <c r="M1284" s="572" t="s">
        <v>11933</v>
      </c>
      <c r="N1284" s="570" t="s">
        <v>8409</v>
      </c>
      <c r="O1284" s="303" t="str">
        <f>IF(AllC3_Data[[#This Row],[Door/Yard Number]]=3,"Yard","Door")</f>
        <v>Door</v>
      </c>
      <c r="P1284" s="33">
        <f t="shared" si="38"/>
        <v>1.8666666666395031</v>
      </c>
      <c r="Q1284" s="3" t="str">
        <f t="shared" si="39"/>
        <v>02/11/2022 12:08 PM</v>
      </c>
      <c r="R1284" s="573" t="str">
        <f>IF(AND(AllC3_Data[[#This Row],[Workflow]]="Vendor Trailer",AllC3_Data[[#This Row],[OB Load Type]]="",AllC3_Data[[#This Row],[IB Load Type]]="",AllC3_Data[[#This Row],[Reusable Load Type]]=""),"Empty", HLOOKUP("*",AllC3_Data[[#This Row],[OB Load Type]:[Workflow]],1,FALSE))</f>
        <v>A Live Delivery</v>
      </c>
      <c r="S12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5" spans="1:21" x14ac:dyDescent="0.25">
      <c r="A1285" s="567" t="s">
        <v>11934</v>
      </c>
      <c r="B1285" s="568"/>
      <c r="C1285" s="568" t="s">
        <v>36</v>
      </c>
      <c r="D1285" s="569"/>
      <c r="E1285" s="569" t="s">
        <v>897</v>
      </c>
      <c r="F1285" s="569">
        <v>1</v>
      </c>
      <c r="G1285" s="568" t="s">
        <v>9916</v>
      </c>
      <c r="H1285" s="568" t="s">
        <v>11935</v>
      </c>
      <c r="I1285" s="570" t="s">
        <v>10349</v>
      </c>
      <c r="J1285" s="568" t="s">
        <v>8202</v>
      </c>
      <c r="K1285" s="571" t="s">
        <v>8401</v>
      </c>
      <c r="L1285" s="568" t="s">
        <v>10973</v>
      </c>
      <c r="M1285" s="572" t="s">
        <v>11936</v>
      </c>
      <c r="N1285" s="570" t="s">
        <v>11135</v>
      </c>
      <c r="O1285" s="303" t="str">
        <f>IF(AllC3_Data[[#This Row],[Door/Yard Number]]=3,"Yard","Door")</f>
        <v>Door</v>
      </c>
      <c r="P1285" s="33">
        <f t="shared" si="38"/>
        <v>5.0833333333139308</v>
      </c>
      <c r="Q1285" s="3" t="str">
        <f t="shared" si="39"/>
        <v>02/11/2022 08:55 AM</v>
      </c>
      <c r="R1285" s="573" t="str">
        <f>IF(AND(AllC3_Data[[#This Row],[Workflow]]="Vendor Trailer",AllC3_Data[[#This Row],[OB Load Type]]="",AllC3_Data[[#This Row],[IB Load Type]]="",AllC3_Data[[#This Row],[Reusable Load Type]]=""),"Empty", HLOOKUP("*",AllC3_Data[[#This Row],[OB Load Type]:[Workflow]],1,FALSE))</f>
        <v>B404</v>
      </c>
      <c r="S12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2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6" spans="1:21" x14ac:dyDescent="0.25">
      <c r="A1286" s="567" t="s">
        <v>11937</v>
      </c>
      <c r="B1286" s="568"/>
      <c r="C1286" s="568" t="s">
        <v>8404</v>
      </c>
      <c r="D1286" s="569"/>
      <c r="E1286" s="569" t="s">
        <v>897</v>
      </c>
      <c r="F1286" s="569">
        <v>1</v>
      </c>
      <c r="G1286" s="568" t="s">
        <v>9916</v>
      </c>
      <c r="H1286" s="568" t="s">
        <v>11938</v>
      </c>
      <c r="I1286" s="570" t="s">
        <v>10349</v>
      </c>
      <c r="J1286" s="568" t="s">
        <v>8202</v>
      </c>
      <c r="K1286" s="571" t="s">
        <v>8401</v>
      </c>
      <c r="L1286" s="568" t="s">
        <v>11939</v>
      </c>
      <c r="M1286" s="572" t="s">
        <v>11940</v>
      </c>
      <c r="N1286" s="570" t="s">
        <v>11135</v>
      </c>
      <c r="O1286" s="303" t="str">
        <f>IF(AllC3_Data[[#This Row],[Door/Yard Number]]=3,"Yard","Door")</f>
        <v>Door</v>
      </c>
      <c r="P1286" s="33">
        <f t="shared" si="38"/>
        <v>1.4000000000232831</v>
      </c>
      <c r="Q1286" s="3" t="str">
        <f t="shared" si="39"/>
        <v>02/11/2022 12:36 PM</v>
      </c>
      <c r="R1286" s="573" t="str">
        <f>IF(AND(AllC3_Data[[#This Row],[Workflow]]="Vendor Trailer",AllC3_Data[[#This Row],[OB Load Type]]="",AllC3_Data[[#This Row],[IB Load Type]]="",AllC3_Data[[#This Row],[Reusable Load Type]]=""),"Empty", HLOOKUP("*",AllC3_Data[[#This Row],[OB Load Type]:[Workflow]],1,FALSE))</f>
        <v>A Live Delivery</v>
      </c>
      <c r="S12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7" spans="1:21" x14ac:dyDescent="0.25">
      <c r="A1287" s="567" t="s">
        <v>11941</v>
      </c>
      <c r="B1287" s="568"/>
      <c r="C1287" s="568"/>
      <c r="D1287" s="569"/>
      <c r="E1287" s="569" t="s">
        <v>8461</v>
      </c>
      <c r="F1287" s="569">
        <v>1</v>
      </c>
      <c r="G1287" s="568" t="s">
        <v>8490</v>
      </c>
      <c r="H1287" s="568"/>
      <c r="I1287" s="570" t="s">
        <v>11942</v>
      </c>
      <c r="J1287" s="568" t="s">
        <v>8202</v>
      </c>
      <c r="K1287" s="571" t="s">
        <v>8401</v>
      </c>
      <c r="L1287" s="568" t="s">
        <v>11943</v>
      </c>
      <c r="M1287" s="572"/>
      <c r="N1287" s="570" t="s">
        <v>8409</v>
      </c>
      <c r="O1287" s="303" t="str">
        <f>IF(AllC3_Data[[#This Row],[Door/Yard Number]]=3,"Yard","Door")</f>
        <v>Door</v>
      </c>
      <c r="P1287" s="33">
        <f t="shared" si="38"/>
        <v>70.066666666651145</v>
      </c>
      <c r="Q1287" s="3" t="str">
        <f t="shared" si="39"/>
        <v>02/08/2022 03:56 PM</v>
      </c>
      <c r="R1287" s="573" t="str">
        <f>IF(AND(AllC3_Data[[#This Row],[Workflow]]="Vendor Trailer",AllC3_Data[[#This Row],[OB Load Type]]="",AllC3_Data[[#This Row],[IB Load Type]]="",AllC3_Data[[#This Row],[Reusable Load Type]]=""),"Empty", HLOOKUP("*",AllC3_Data[[#This Row],[OB Load Type]:[Workflow]],1,FALSE))</f>
        <v>Empty</v>
      </c>
      <c r="S12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8" spans="1:21" x14ac:dyDescent="0.25">
      <c r="A1288" s="567" t="s">
        <v>11944</v>
      </c>
      <c r="B1288" s="568"/>
      <c r="C1288" s="568" t="s">
        <v>8404</v>
      </c>
      <c r="D1288" s="569"/>
      <c r="E1288" s="569" t="s">
        <v>897</v>
      </c>
      <c r="F1288" s="569">
        <v>1</v>
      </c>
      <c r="G1288" s="568" t="s">
        <v>8405</v>
      </c>
      <c r="H1288" s="568" t="s">
        <v>11945</v>
      </c>
      <c r="I1288" s="570" t="s">
        <v>11946</v>
      </c>
      <c r="J1288" s="568" t="s">
        <v>8202</v>
      </c>
      <c r="K1288" s="571" t="s">
        <v>8401</v>
      </c>
      <c r="L1288" s="568" t="s">
        <v>11947</v>
      </c>
      <c r="M1288" s="572" t="s">
        <v>8483</v>
      </c>
      <c r="N1288" s="570" t="s">
        <v>8409</v>
      </c>
      <c r="O1288" s="303" t="str">
        <f>IF(AllC3_Data[[#This Row],[Door/Yard Number]]=3,"Yard","Door")</f>
        <v>Door</v>
      </c>
      <c r="P1288" s="33">
        <f t="shared" si="38"/>
        <v>0.76666666672099382</v>
      </c>
      <c r="Q1288" s="3" t="str">
        <f t="shared" si="39"/>
        <v>02/11/2022 01:14 PM</v>
      </c>
      <c r="R1288" s="573" t="str">
        <f>IF(AND(AllC3_Data[[#This Row],[Workflow]]="Vendor Trailer",AllC3_Data[[#This Row],[OB Load Type]]="",AllC3_Data[[#This Row],[IB Load Type]]="",AllC3_Data[[#This Row],[Reusable Load Type]]=""),"Empty", HLOOKUP("*",AllC3_Data[[#This Row],[OB Load Type]:[Workflow]],1,FALSE))</f>
        <v>A Live Delivery</v>
      </c>
      <c r="S12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89" spans="1:21" x14ac:dyDescent="0.25">
      <c r="A1289" s="567" t="s">
        <v>11948</v>
      </c>
      <c r="B1289" s="568"/>
      <c r="C1289" s="568" t="s">
        <v>8404</v>
      </c>
      <c r="D1289" s="569"/>
      <c r="E1289" s="569" t="s">
        <v>897</v>
      </c>
      <c r="F1289" s="569">
        <v>1</v>
      </c>
      <c r="G1289" s="568" t="s">
        <v>11949</v>
      </c>
      <c r="H1289" s="568" t="s">
        <v>11950</v>
      </c>
      <c r="I1289" s="570" t="s">
        <v>11946</v>
      </c>
      <c r="J1289" s="568" t="s">
        <v>8202</v>
      </c>
      <c r="K1289" s="571" t="s">
        <v>8401</v>
      </c>
      <c r="L1289" s="568" t="s">
        <v>11951</v>
      </c>
      <c r="M1289" s="572" t="s">
        <v>11952</v>
      </c>
      <c r="N1289" s="570" t="s">
        <v>8409</v>
      </c>
      <c r="O1289" s="303" t="str">
        <f>IF(AllC3_Data[[#This Row],[Door/Yard Number]]=3,"Yard","Door")</f>
        <v>Door</v>
      </c>
      <c r="P1289" s="33">
        <f t="shared" ref="P1289:P1352" si="40">($A$1-Q1289)*24</f>
        <v>0.75</v>
      </c>
      <c r="Q1289" s="3" t="str">
        <f t="shared" ref="Q1289:Q1352" si="41">IF(I1289&gt;M1289,I1289,IF(I1289&lt;M1289,M1289,IF(I1289=M1289,I1289)))</f>
        <v>02/11/2022 01:15 PM</v>
      </c>
      <c r="R1289" s="573" t="str">
        <f>IF(AND(AllC3_Data[[#This Row],[Workflow]]="Vendor Trailer",AllC3_Data[[#This Row],[OB Load Type]]="",AllC3_Data[[#This Row],[IB Load Type]]="",AllC3_Data[[#This Row],[Reusable Load Type]]=""),"Empty", HLOOKUP("*",AllC3_Data[[#This Row],[OB Load Type]:[Workflow]],1,FALSE))</f>
        <v>A Live Delivery</v>
      </c>
      <c r="S12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0" spans="1:21" x14ac:dyDescent="0.25">
      <c r="A1290" s="567" t="s">
        <v>11953</v>
      </c>
      <c r="B1290" s="568"/>
      <c r="C1290" s="568" t="s">
        <v>8404</v>
      </c>
      <c r="D1290" s="569"/>
      <c r="E1290" s="569" t="s">
        <v>897</v>
      </c>
      <c r="F1290" s="569">
        <v>1</v>
      </c>
      <c r="G1290" s="568" t="s">
        <v>8405</v>
      </c>
      <c r="H1290" s="568" t="s">
        <v>11954</v>
      </c>
      <c r="I1290" s="570" t="s">
        <v>9249</v>
      </c>
      <c r="J1290" s="568" t="s">
        <v>8202</v>
      </c>
      <c r="K1290" s="571" t="s">
        <v>8401</v>
      </c>
      <c r="L1290" s="568" t="s">
        <v>11955</v>
      </c>
      <c r="M1290" s="572" t="s">
        <v>9077</v>
      </c>
      <c r="N1290" s="570" t="s">
        <v>8409</v>
      </c>
      <c r="O1290" s="303" t="str">
        <f>IF(AllC3_Data[[#This Row],[Door/Yard Number]]=3,"Yard","Door")</f>
        <v>Door</v>
      </c>
      <c r="P1290" s="33">
        <f t="shared" si="40"/>
        <v>1.1000000000931323</v>
      </c>
      <c r="Q1290" s="3" t="str">
        <f t="shared" si="41"/>
        <v>02/11/2022 12:54 PM</v>
      </c>
      <c r="R1290" s="573" t="str">
        <f>IF(AND(AllC3_Data[[#This Row],[Workflow]]="Vendor Trailer",AllC3_Data[[#This Row],[OB Load Type]]="",AllC3_Data[[#This Row],[IB Load Type]]="",AllC3_Data[[#This Row],[Reusable Load Type]]=""),"Empty", HLOOKUP("*",AllC3_Data[[#This Row],[OB Load Type]:[Workflow]],1,FALSE))</f>
        <v>A Live Delivery</v>
      </c>
      <c r="S12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2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1" spans="1:21" x14ac:dyDescent="0.25">
      <c r="A1291" s="567" t="s">
        <v>11956</v>
      </c>
      <c r="B1291" s="568"/>
      <c r="C1291" s="568"/>
      <c r="D1291" s="569"/>
      <c r="E1291" s="569" t="s">
        <v>8461</v>
      </c>
      <c r="F1291" s="569">
        <v>5</v>
      </c>
      <c r="G1291" s="568" t="s">
        <v>1339</v>
      </c>
      <c r="H1291" s="568"/>
      <c r="I1291" s="570" t="s">
        <v>8604</v>
      </c>
      <c r="J1291" s="568" t="s">
        <v>8202</v>
      </c>
      <c r="K1291" s="571" t="s">
        <v>8401</v>
      </c>
      <c r="L1291" s="568" t="s">
        <v>9945</v>
      </c>
      <c r="M1291" s="572" t="s">
        <v>11957</v>
      </c>
      <c r="N1291" s="570" t="s">
        <v>8425</v>
      </c>
      <c r="O1291" s="303" t="str">
        <f>IF(AllC3_Data[[#This Row],[Door/Yard Number]]=3,"Yard","Door")</f>
        <v>Door</v>
      </c>
      <c r="P1291" s="33">
        <f t="shared" si="40"/>
        <v>67.933333333348855</v>
      </c>
      <c r="Q1291" s="3" t="str">
        <f t="shared" si="41"/>
        <v>02/08/2022 06:04 PM</v>
      </c>
      <c r="R1291" s="573" t="str">
        <f>IF(AND(AllC3_Data[[#This Row],[Workflow]]="Vendor Trailer",AllC3_Data[[#This Row],[OB Load Type]]="",AllC3_Data[[#This Row],[IB Load Type]]="",AllC3_Data[[#This Row],[Reusable Load Type]]=""),"Empty", HLOOKUP("*",AllC3_Data[[#This Row],[OB Load Type]:[Workflow]],1,FALSE))</f>
        <v>Empty</v>
      </c>
      <c r="S12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2" spans="1:21" x14ac:dyDescent="0.25">
      <c r="A1292" s="567" t="s">
        <v>11958</v>
      </c>
      <c r="B1292" s="568"/>
      <c r="C1292" s="568"/>
      <c r="D1292" s="569" t="s">
        <v>168</v>
      </c>
      <c r="E1292" s="569" t="s">
        <v>8430</v>
      </c>
      <c r="F1292" s="569">
        <v>1</v>
      </c>
      <c r="G1292" s="568" t="s">
        <v>1179</v>
      </c>
      <c r="H1292" s="568"/>
      <c r="I1292" s="570" t="s">
        <v>11959</v>
      </c>
      <c r="J1292" s="568" t="s">
        <v>8207</v>
      </c>
      <c r="K1292" s="571" t="s">
        <v>8401</v>
      </c>
      <c r="L1292" s="568" t="s">
        <v>11191</v>
      </c>
      <c r="M1292" s="572" t="s">
        <v>11960</v>
      </c>
      <c r="N1292" s="570" t="s">
        <v>8409</v>
      </c>
      <c r="O1292" s="303" t="str">
        <f>IF(AllC3_Data[[#This Row],[Door/Yard Number]]=3,"Yard","Door")</f>
        <v>Door</v>
      </c>
      <c r="P1292" s="33">
        <f t="shared" si="40"/>
        <v>67.000000000116415</v>
      </c>
      <c r="Q1292" s="3" t="str">
        <f t="shared" si="41"/>
        <v>02/08/2022 07:00 PM</v>
      </c>
      <c r="R1292" s="573" t="str">
        <f>IF(AND(AllC3_Data[[#This Row],[Workflow]]="Vendor Trailer",AllC3_Data[[#This Row],[OB Load Type]]="",AllC3_Data[[#This Row],[IB Load Type]]="",AllC3_Data[[#This Row],[Reusable Load Type]]=""),"Empty", HLOOKUP("*",AllC3_Data[[#This Row],[OB Load Type]:[Workflow]],1,FALSE))</f>
        <v>OGAR</v>
      </c>
      <c r="S12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3" spans="1:21" x14ac:dyDescent="0.25">
      <c r="A1293" s="567" t="s">
        <v>11961</v>
      </c>
      <c r="B1293" s="568"/>
      <c r="C1293" s="568"/>
      <c r="D1293" s="569"/>
      <c r="E1293" s="569" t="s">
        <v>8461</v>
      </c>
      <c r="F1293" s="569">
        <v>3</v>
      </c>
      <c r="G1293" s="568" t="s">
        <v>933</v>
      </c>
      <c r="H1293" s="568"/>
      <c r="I1293" s="570" t="s">
        <v>11962</v>
      </c>
      <c r="J1293" s="568" t="s">
        <v>8202</v>
      </c>
      <c r="K1293" s="571" t="s">
        <v>8401</v>
      </c>
      <c r="L1293" s="568" t="s">
        <v>11179</v>
      </c>
      <c r="M1293" s="572" t="s">
        <v>11963</v>
      </c>
      <c r="N1293" s="570" t="s">
        <v>11135</v>
      </c>
      <c r="O1293" s="303" t="str">
        <f>IF(AllC3_Data[[#This Row],[Door/Yard Number]]=3,"Yard","Door")</f>
        <v>Yard</v>
      </c>
      <c r="P1293" s="33">
        <f t="shared" si="40"/>
        <v>66.933333333407063</v>
      </c>
      <c r="Q1293" s="3" t="str">
        <f t="shared" si="41"/>
        <v>02/08/2022 07:04 PM</v>
      </c>
      <c r="R1293" s="573" t="str">
        <f>IF(AND(AllC3_Data[[#This Row],[Workflow]]="Vendor Trailer",AllC3_Data[[#This Row],[OB Load Type]]="",AllC3_Data[[#This Row],[IB Load Type]]="",AllC3_Data[[#This Row],[Reusable Load Type]]=""),"Empty", HLOOKUP("*",AllC3_Data[[#This Row],[OB Load Type]:[Workflow]],1,FALSE))</f>
        <v>Empty</v>
      </c>
      <c r="S12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2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4" spans="1:21" x14ac:dyDescent="0.25">
      <c r="A1294" s="567" t="s">
        <v>11964</v>
      </c>
      <c r="B1294" s="568"/>
      <c r="C1294" s="568"/>
      <c r="D1294" s="569"/>
      <c r="E1294" s="569" t="s">
        <v>8461</v>
      </c>
      <c r="F1294" s="569">
        <v>3</v>
      </c>
      <c r="G1294" s="568" t="s">
        <v>9899</v>
      </c>
      <c r="H1294" s="568"/>
      <c r="I1294" s="570" t="s">
        <v>11965</v>
      </c>
      <c r="J1294" s="568" t="s">
        <v>8202</v>
      </c>
      <c r="K1294" s="571" t="s">
        <v>8401</v>
      </c>
      <c r="L1294" s="568" t="s">
        <v>11245</v>
      </c>
      <c r="M1294" s="572" t="s">
        <v>11966</v>
      </c>
      <c r="N1294" s="570" t="s">
        <v>11135</v>
      </c>
      <c r="O1294" s="303" t="str">
        <f>IF(AllC3_Data[[#This Row],[Door/Yard Number]]=3,"Yard","Door")</f>
        <v>Yard</v>
      </c>
      <c r="P1294" s="33">
        <f t="shared" si="40"/>
        <v>66.200000000128057</v>
      </c>
      <c r="Q1294" s="3" t="str">
        <f t="shared" si="41"/>
        <v>02/08/2022 07:48 PM</v>
      </c>
      <c r="R1294" s="573" t="str">
        <f>IF(AND(AllC3_Data[[#This Row],[Workflow]]="Vendor Trailer",AllC3_Data[[#This Row],[OB Load Type]]="",AllC3_Data[[#This Row],[IB Load Type]]="",AllC3_Data[[#This Row],[Reusable Load Type]]=""),"Empty", HLOOKUP("*",AllC3_Data[[#This Row],[OB Load Type]:[Workflow]],1,FALSE))</f>
        <v>Empty</v>
      </c>
      <c r="S12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5" spans="1:21" x14ac:dyDescent="0.25">
      <c r="A1295" s="567" t="s">
        <v>11967</v>
      </c>
      <c r="B1295" s="568"/>
      <c r="C1295" s="568"/>
      <c r="D1295" s="569" t="s">
        <v>237</v>
      </c>
      <c r="E1295" s="569" t="s">
        <v>8430</v>
      </c>
      <c r="F1295" s="569">
        <v>1</v>
      </c>
      <c r="G1295" s="568" t="s">
        <v>1179</v>
      </c>
      <c r="H1295" s="568"/>
      <c r="I1295" s="570" t="s">
        <v>11968</v>
      </c>
      <c r="J1295" s="568" t="s">
        <v>8210</v>
      </c>
      <c r="K1295" s="571" t="s">
        <v>8401</v>
      </c>
      <c r="L1295" s="568" t="s">
        <v>10733</v>
      </c>
      <c r="M1295" s="572" t="s">
        <v>11960</v>
      </c>
      <c r="N1295" s="570" t="s">
        <v>8409</v>
      </c>
      <c r="O1295" s="303" t="str">
        <f>IF(AllC3_Data[[#This Row],[Door/Yard Number]]=3,"Yard","Door")</f>
        <v>Door</v>
      </c>
      <c r="P1295" s="33">
        <f t="shared" si="40"/>
        <v>64.850000000093132</v>
      </c>
      <c r="Q1295" s="3" t="str">
        <f t="shared" si="41"/>
        <v>02/08/2022 09:09 PM</v>
      </c>
      <c r="R1295" s="573" t="str">
        <f>IF(AND(AllC3_Data[[#This Row],[Workflow]]="Vendor Trailer",AllC3_Data[[#This Row],[OB Load Type]]="",AllC3_Data[[#This Row],[IB Load Type]]="",AllC3_Data[[#This Row],[Reusable Load Type]]=""),"Empty", HLOOKUP("*",AllC3_Data[[#This Row],[OB Load Type]:[Workflow]],1,FALSE))</f>
        <v>RPCB</v>
      </c>
      <c r="S12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6" spans="1:21" x14ac:dyDescent="0.25">
      <c r="A1296" s="567" t="s">
        <v>11969</v>
      </c>
      <c r="B1296" s="568"/>
      <c r="C1296" s="568"/>
      <c r="D1296" s="569"/>
      <c r="E1296" s="569" t="s">
        <v>1657</v>
      </c>
      <c r="F1296" s="569">
        <v>3</v>
      </c>
      <c r="G1296" s="568" t="s">
        <v>1179</v>
      </c>
      <c r="H1296" s="568"/>
      <c r="I1296" s="570" t="s">
        <v>11970</v>
      </c>
      <c r="J1296" s="568" t="s">
        <v>8205</v>
      </c>
      <c r="K1296" s="571" t="s">
        <v>8401</v>
      </c>
      <c r="L1296" s="568" t="s">
        <v>8500</v>
      </c>
      <c r="M1296" s="572" t="s">
        <v>8865</v>
      </c>
      <c r="N1296" s="570" t="s">
        <v>8445</v>
      </c>
      <c r="O1296" s="303" t="str">
        <f>IF(AllC3_Data[[#This Row],[Door/Yard Number]]=3,"Yard","Door")</f>
        <v>Yard</v>
      </c>
      <c r="P1296" s="33">
        <f t="shared" si="40"/>
        <v>63.783333333441988</v>
      </c>
      <c r="Q1296" s="3" t="str">
        <f t="shared" si="41"/>
        <v>02/08/2022 10:13 PM</v>
      </c>
      <c r="R1296" s="573" t="str">
        <f>IF(AND(AllC3_Data[[#This Row],[Workflow]]="Vendor Trailer",AllC3_Data[[#This Row],[OB Load Type]]="",AllC3_Data[[#This Row],[IB Load Type]]="",AllC3_Data[[#This Row],[Reusable Load Type]]=""),"Empty", HLOOKUP("*",AllC3_Data[[#This Row],[OB Load Type]:[Workflow]],1,FALSE))</f>
        <v>Empty</v>
      </c>
      <c r="S12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7" spans="1:21" x14ac:dyDescent="0.25">
      <c r="A1297" s="567" t="s">
        <v>11971</v>
      </c>
      <c r="B1297" s="568"/>
      <c r="C1297" s="568"/>
      <c r="D1297" s="569" t="s">
        <v>486</v>
      </c>
      <c r="E1297" s="569" t="s">
        <v>8430</v>
      </c>
      <c r="F1297" s="569">
        <v>3</v>
      </c>
      <c r="G1297" s="568" t="s">
        <v>1667</v>
      </c>
      <c r="H1297" s="568"/>
      <c r="I1297" s="570" t="s">
        <v>11972</v>
      </c>
      <c r="J1297" s="568" t="s">
        <v>8213</v>
      </c>
      <c r="K1297" s="571" t="s">
        <v>8401</v>
      </c>
      <c r="L1297" s="568" t="s">
        <v>11700</v>
      </c>
      <c r="M1297" s="572" t="s">
        <v>11972</v>
      </c>
      <c r="N1297" s="570" t="s">
        <v>11135</v>
      </c>
      <c r="O1297" s="303" t="str">
        <f>IF(AllC3_Data[[#This Row],[Door/Yard Number]]=3,"Yard","Door")</f>
        <v>Yard</v>
      </c>
      <c r="P1297" s="33">
        <f t="shared" si="40"/>
        <v>62.866666666755918</v>
      </c>
      <c r="Q1297" s="3" t="str">
        <f t="shared" si="41"/>
        <v>02/08/2022 11:08 PM</v>
      </c>
      <c r="R1297" s="573" t="str">
        <f>IF(AND(AllC3_Data[[#This Row],[Workflow]]="Vendor Trailer",AllC3_Data[[#This Row],[OB Load Type]]="",AllC3_Data[[#This Row],[IB Load Type]]="",AllC3_Data[[#This Row],[Reusable Load Type]]=""),"Empty", HLOOKUP("*",AllC3_Data[[#This Row],[OB Load Type]:[Workflow]],1,FALSE))</f>
        <v>RGMB</v>
      </c>
      <c r="S12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2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8" spans="1:21" x14ac:dyDescent="0.25">
      <c r="A1298" s="567" t="s">
        <v>11973</v>
      </c>
      <c r="B1298" s="568"/>
      <c r="C1298" s="568"/>
      <c r="D1298" s="569"/>
      <c r="E1298" s="569" t="s">
        <v>8461</v>
      </c>
      <c r="F1298" s="569">
        <v>3</v>
      </c>
      <c r="G1298" s="568" t="s">
        <v>9899</v>
      </c>
      <c r="H1298" s="568"/>
      <c r="I1298" s="570" t="s">
        <v>11974</v>
      </c>
      <c r="J1298" s="568" t="s">
        <v>8202</v>
      </c>
      <c r="K1298" s="571" t="s">
        <v>8401</v>
      </c>
      <c r="L1298" s="568" t="s">
        <v>11179</v>
      </c>
      <c r="M1298" s="572" t="s">
        <v>11975</v>
      </c>
      <c r="N1298" s="570" t="s">
        <v>11135</v>
      </c>
      <c r="O1298" s="303" t="str">
        <f>IF(AllC3_Data[[#This Row],[Door/Yard Number]]=3,"Yard","Door")</f>
        <v>Yard</v>
      </c>
      <c r="P1298" s="33">
        <f t="shared" si="40"/>
        <v>62.083333333313931</v>
      </c>
      <c r="Q1298" s="3" t="str">
        <f t="shared" si="41"/>
        <v>02/08/2022 11:55 PM</v>
      </c>
      <c r="R1298" s="573" t="str">
        <f>IF(AND(AllC3_Data[[#This Row],[Workflow]]="Vendor Trailer",AllC3_Data[[#This Row],[OB Load Type]]="",AllC3_Data[[#This Row],[IB Load Type]]="",AllC3_Data[[#This Row],[Reusable Load Type]]=""),"Empty", HLOOKUP("*",AllC3_Data[[#This Row],[OB Load Type]:[Workflow]],1,FALSE))</f>
        <v>Empty</v>
      </c>
      <c r="S12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2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2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299" spans="1:21" x14ac:dyDescent="0.25">
      <c r="A1299" s="567" t="s">
        <v>11976</v>
      </c>
      <c r="B1299" s="568"/>
      <c r="C1299" s="568"/>
      <c r="D1299" s="569"/>
      <c r="E1299" s="569" t="s">
        <v>1657</v>
      </c>
      <c r="F1299" s="569">
        <v>3</v>
      </c>
      <c r="G1299" s="568" t="s">
        <v>1179</v>
      </c>
      <c r="H1299" s="568"/>
      <c r="I1299" s="570" t="s">
        <v>11977</v>
      </c>
      <c r="J1299" s="568" t="s">
        <v>8207</v>
      </c>
      <c r="K1299" s="571" t="s">
        <v>8401</v>
      </c>
      <c r="L1299" s="568" t="s">
        <v>11978</v>
      </c>
      <c r="M1299" s="572" t="s">
        <v>11979</v>
      </c>
      <c r="N1299" s="570" t="s">
        <v>8425</v>
      </c>
      <c r="O1299" s="303" t="str">
        <f>IF(AllC3_Data[[#This Row],[Door/Yard Number]]=3,"Yard","Door")</f>
        <v>Yard</v>
      </c>
      <c r="P1299" s="33">
        <f t="shared" si="40"/>
        <v>61.333333333313931</v>
      </c>
      <c r="Q1299" s="3" t="str">
        <f t="shared" si="41"/>
        <v>02/09/2022 12:40 AM</v>
      </c>
      <c r="R1299" s="573" t="str">
        <f>IF(AND(AllC3_Data[[#This Row],[Workflow]]="Vendor Trailer",AllC3_Data[[#This Row],[OB Load Type]]="",AllC3_Data[[#This Row],[IB Load Type]]="",AllC3_Data[[#This Row],[Reusable Load Type]]=""),"Empty", HLOOKUP("*",AllC3_Data[[#This Row],[OB Load Type]:[Workflow]],1,FALSE))</f>
        <v>Empty</v>
      </c>
      <c r="S12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2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2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0" spans="1:21" x14ac:dyDescent="0.25">
      <c r="A1300" s="567" t="s">
        <v>11980</v>
      </c>
      <c r="B1300" s="568"/>
      <c r="C1300" s="568"/>
      <c r="D1300" s="569" t="s">
        <v>179</v>
      </c>
      <c r="E1300" s="569" t="s">
        <v>8430</v>
      </c>
      <c r="F1300" s="569">
        <v>3</v>
      </c>
      <c r="G1300" s="568" t="s">
        <v>1179</v>
      </c>
      <c r="H1300" s="568"/>
      <c r="I1300" s="570" t="s">
        <v>11981</v>
      </c>
      <c r="J1300" s="568" t="s">
        <v>8210</v>
      </c>
      <c r="K1300" s="571" t="s">
        <v>8401</v>
      </c>
      <c r="L1300" s="568" t="s">
        <v>11166</v>
      </c>
      <c r="M1300" s="572" t="s">
        <v>11982</v>
      </c>
      <c r="N1300" s="570" t="s">
        <v>8409</v>
      </c>
      <c r="O1300" s="303" t="str">
        <f>IF(AllC3_Data[[#This Row],[Door/Yard Number]]=3,"Yard","Door")</f>
        <v>Yard</v>
      </c>
      <c r="P1300" s="33">
        <f t="shared" si="40"/>
        <v>61.31666666676756</v>
      </c>
      <c r="Q1300" s="3" t="str">
        <f t="shared" si="41"/>
        <v>02/09/2022 12:41 AM</v>
      </c>
      <c r="R1300" s="573" t="str">
        <f>IF(AND(AllC3_Data[[#This Row],[Workflow]]="Vendor Trailer",AllC3_Data[[#This Row],[OB Load Type]]="",AllC3_Data[[#This Row],[IB Load Type]]="",AllC3_Data[[#This Row],[Reusable Load Type]]=""),"Empty", HLOOKUP("*",AllC3_Data[[#This Row],[OB Load Type]:[Workflow]],1,FALSE))</f>
        <v>PBCY</v>
      </c>
      <c r="S13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1" spans="1:21" x14ac:dyDescent="0.25">
      <c r="A1301" s="567" t="s">
        <v>11983</v>
      </c>
      <c r="B1301" s="568"/>
      <c r="C1301" s="568"/>
      <c r="D1301" s="569" t="s">
        <v>179</v>
      </c>
      <c r="E1301" s="569" t="s">
        <v>8430</v>
      </c>
      <c r="F1301" s="569">
        <v>1</v>
      </c>
      <c r="G1301" s="568" t="s">
        <v>1179</v>
      </c>
      <c r="H1301" s="568"/>
      <c r="I1301" s="570" t="s">
        <v>11984</v>
      </c>
      <c r="J1301" s="568" t="s">
        <v>8205</v>
      </c>
      <c r="K1301" s="571" t="s">
        <v>8401</v>
      </c>
      <c r="L1301" s="568" t="s">
        <v>11985</v>
      </c>
      <c r="M1301" s="572" t="s">
        <v>11984</v>
      </c>
      <c r="N1301" s="570" t="s">
        <v>8409</v>
      </c>
      <c r="O1301" s="303" t="str">
        <f>IF(AllC3_Data[[#This Row],[Door/Yard Number]]=3,"Yard","Door")</f>
        <v>Door</v>
      </c>
      <c r="P1301" s="33">
        <f t="shared" si="40"/>
        <v>61.283333333325572</v>
      </c>
      <c r="Q1301" s="3" t="str">
        <f t="shared" si="41"/>
        <v>02/09/2022 12:43 AM</v>
      </c>
      <c r="R1301" s="573" t="str">
        <f>IF(AND(AllC3_Data[[#This Row],[Workflow]]="Vendor Trailer",AllC3_Data[[#This Row],[OB Load Type]]="",AllC3_Data[[#This Row],[IB Load Type]]="",AllC3_Data[[#This Row],[Reusable Load Type]]=""),"Empty", HLOOKUP("*",AllC3_Data[[#This Row],[OB Load Type]:[Workflow]],1,FALSE))</f>
        <v>PBCY</v>
      </c>
      <c r="S13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2" spans="1:21" x14ac:dyDescent="0.25">
      <c r="A1302" s="567" t="s">
        <v>11986</v>
      </c>
      <c r="B1302" s="568"/>
      <c r="C1302" s="568"/>
      <c r="D1302" s="569" t="s">
        <v>239</v>
      </c>
      <c r="E1302" s="569" t="s">
        <v>8430</v>
      </c>
      <c r="F1302" s="569">
        <v>1</v>
      </c>
      <c r="G1302" s="568" t="s">
        <v>1179</v>
      </c>
      <c r="H1302" s="568"/>
      <c r="I1302" s="570" t="s">
        <v>11987</v>
      </c>
      <c r="J1302" s="568" t="s">
        <v>647</v>
      </c>
      <c r="K1302" s="571" t="s">
        <v>8401</v>
      </c>
      <c r="L1302" s="568" t="s">
        <v>10129</v>
      </c>
      <c r="M1302" s="572"/>
      <c r="N1302" s="570" t="s">
        <v>8409</v>
      </c>
      <c r="O1302" s="303" t="str">
        <f>IF(AllC3_Data[[#This Row],[Door/Yard Number]]=3,"Yard","Door")</f>
        <v>Door</v>
      </c>
      <c r="P1302" s="33">
        <f t="shared" si="40"/>
        <v>61.216666666790843</v>
      </c>
      <c r="Q1302" s="3" t="str">
        <f t="shared" si="41"/>
        <v>02/09/2022 12:47 AM</v>
      </c>
      <c r="R1302" s="573" t="str">
        <f>IF(AND(AllC3_Data[[#This Row],[Workflow]]="Vendor Trailer",AllC3_Data[[#This Row],[OB Load Type]]="",AllC3_Data[[#This Row],[IB Load Type]]="",AllC3_Data[[#This Row],[Reusable Load Type]]=""),"Empty", HLOOKUP("*",AllC3_Data[[#This Row],[OB Load Type]:[Workflow]],1,FALSE))</f>
        <v>RRPC</v>
      </c>
      <c r="S13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3" spans="1:21" x14ac:dyDescent="0.25">
      <c r="A1303" s="567" t="s">
        <v>11988</v>
      </c>
      <c r="B1303" s="568"/>
      <c r="C1303" s="568"/>
      <c r="D1303" s="569" t="s">
        <v>486</v>
      </c>
      <c r="E1303" s="569" t="s">
        <v>8430</v>
      </c>
      <c r="F1303" s="569">
        <v>3</v>
      </c>
      <c r="G1303" s="568" t="s">
        <v>1179</v>
      </c>
      <c r="H1303" s="568"/>
      <c r="I1303" s="570" t="s">
        <v>11989</v>
      </c>
      <c r="J1303" s="568" t="s">
        <v>8207</v>
      </c>
      <c r="K1303" s="571" t="s">
        <v>8401</v>
      </c>
      <c r="L1303" s="568" t="s">
        <v>11609</v>
      </c>
      <c r="M1303" s="572" t="s">
        <v>11989</v>
      </c>
      <c r="N1303" s="570" t="s">
        <v>11135</v>
      </c>
      <c r="O1303" s="303" t="str">
        <f>IF(AllC3_Data[[#This Row],[Door/Yard Number]]=3,"Yard","Door")</f>
        <v>Yard</v>
      </c>
      <c r="P1303" s="33">
        <f t="shared" si="40"/>
        <v>60.250000000116415</v>
      </c>
      <c r="Q1303" s="3" t="str">
        <f t="shared" si="41"/>
        <v>02/09/2022 01:45 AM</v>
      </c>
      <c r="R1303" s="573" t="str">
        <f>IF(AND(AllC3_Data[[#This Row],[Workflow]]="Vendor Trailer",AllC3_Data[[#This Row],[OB Load Type]]="",AllC3_Data[[#This Row],[IB Load Type]]="",AllC3_Data[[#This Row],[Reusable Load Type]]=""),"Empty", HLOOKUP("*",AllC3_Data[[#This Row],[OB Load Type]:[Workflow]],1,FALSE))</f>
        <v>RGMB</v>
      </c>
      <c r="S13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3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4" spans="1:21" x14ac:dyDescent="0.25">
      <c r="A1304" s="567" t="s">
        <v>11990</v>
      </c>
      <c r="B1304" s="568"/>
      <c r="C1304" s="568"/>
      <c r="D1304" s="569"/>
      <c r="E1304" s="569" t="s">
        <v>8461</v>
      </c>
      <c r="F1304" s="569">
        <v>3</v>
      </c>
      <c r="G1304" s="568" t="s">
        <v>11991</v>
      </c>
      <c r="H1304" s="568"/>
      <c r="I1304" s="570" t="s">
        <v>11992</v>
      </c>
      <c r="J1304" s="568" t="s">
        <v>8202</v>
      </c>
      <c r="K1304" s="571" t="s">
        <v>8401</v>
      </c>
      <c r="L1304" s="568" t="s">
        <v>11245</v>
      </c>
      <c r="M1304" s="572" t="s">
        <v>11993</v>
      </c>
      <c r="N1304" s="570" t="s">
        <v>11135</v>
      </c>
      <c r="O1304" s="303" t="str">
        <f>IF(AllC3_Data[[#This Row],[Door/Yard Number]]=3,"Yard","Door")</f>
        <v>Yard</v>
      </c>
      <c r="P1304" s="33">
        <f t="shared" si="40"/>
        <v>60</v>
      </c>
      <c r="Q1304" s="3" t="str">
        <f t="shared" si="41"/>
        <v>02/09/2022 02:00 AM</v>
      </c>
      <c r="R1304" s="573" t="str">
        <f>IF(AND(AllC3_Data[[#This Row],[Workflow]]="Vendor Trailer",AllC3_Data[[#This Row],[OB Load Type]]="",AllC3_Data[[#This Row],[IB Load Type]]="",AllC3_Data[[#This Row],[Reusable Load Type]]=""),"Empty", HLOOKUP("*",AllC3_Data[[#This Row],[OB Load Type]:[Workflow]],1,FALSE))</f>
        <v>Empty</v>
      </c>
      <c r="S13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5" spans="1:21" x14ac:dyDescent="0.25">
      <c r="A1305" s="567" t="s">
        <v>11994</v>
      </c>
      <c r="B1305" s="568"/>
      <c r="C1305" s="568"/>
      <c r="D1305" s="569" t="s">
        <v>481</v>
      </c>
      <c r="E1305" s="569" t="s">
        <v>8430</v>
      </c>
      <c r="F1305" s="569">
        <v>3</v>
      </c>
      <c r="G1305" s="568" t="s">
        <v>1179</v>
      </c>
      <c r="H1305" s="568"/>
      <c r="I1305" s="570" t="s">
        <v>11995</v>
      </c>
      <c r="J1305" s="568" t="s">
        <v>8210</v>
      </c>
      <c r="K1305" s="571" t="s">
        <v>8401</v>
      </c>
      <c r="L1305" s="568" t="s">
        <v>1658</v>
      </c>
      <c r="M1305" s="572" t="s">
        <v>11996</v>
      </c>
      <c r="N1305" s="570" t="s">
        <v>8425</v>
      </c>
      <c r="O1305" s="303" t="str">
        <f>IF(AllC3_Data[[#This Row],[Door/Yard Number]]=3,"Yard","Door")</f>
        <v>Yard</v>
      </c>
      <c r="P1305" s="33">
        <f t="shared" si="40"/>
        <v>59.633333333360497</v>
      </c>
      <c r="Q1305" s="3" t="str">
        <f t="shared" si="41"/>
        <v>02/09/2022 02:22 AM</v>
      </c>
      <c r="R1305" s="573" t="str">
        <f>IF(AND(AllC3_Data[[#This Row],[Workflow]]="Vendor Trailer",AllC3_Data[[#This Row],[OB Load Type]]="",AllC3_Data[[#This Row],[IB Load Type]]="",AllC3_Data[[#This Row],[Reusable Load Type]]=""),"Empty", HLOOKUP("*",AllC3_Data[[#This Row],[OB Load Type]:[Workflow]],1,FALSE))</f>
        <v>RBTN</v>
      </c>
      <c r="S13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3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306" spans="1:21" x14ac:dyDescent="0.25">
      <c r="A1306" s="567" t="s">
        <v>11997</v>
      </c>
      <c r="B1306" s="568"/>
      <c r="C1306" s="568"/>
      <c r="D1306" s="569"/>
      <c r="E1306" s="569" t="s">
        <v>8461</v>
      </c>
      <c r="F1306" s="569">
        <v>3</v>
      </c>
      <c r="G1306" s="568" t="s">
        <v>11317</v>
      </c>
      <c r="H1306" s="568"/>
      <c r="I1306" s="570" t="s">
        <v>11998</v>
      </c>
      <c r="J1306" s="568" t="s">
        <v>8202</v>
      </c>
      <c r="K1306" s="571" t="s">
        <v>8401</v>
      </c>
      <c r="L1306" s="568" t="s">
        <v>11245</v>
      </c>
      <c r="M1306" s="572" t="s">
        <v>10302</v>
      </c>
      <c r="N1306" s="570" t="s">
        <v>11135</v>
      </c>
      <c r="O1306" s="303" t="str">
        <f>IF(AllC3_Data[[#This Row],[Door/Yard Number]]=3,"Yard","Door")</f>
        <v>Yard</v>
      </c>
      <c r="P1306" s="33">
        <f t="shared" si="40"/>
        <v>59.283333333441988</v>
      </c>
      <c r="Q1306" s="3" t="str">
        <f t="shared" si="41"/>
        <v>02/09/2022 02:43 AM</v>
      </c>
      <c r="R1306" s="573" t="str">
        <f>IF(AND(AllC3_Data[[#This Row],[Workflow]]="Vendor Trailer",AllC3_Data[[#This Row],[OB Load Type]]="",AllC3_Data[[#This Row],[IB Load Type]]="",AllC3_Data[[#This Row],[Reusable Load Type]]=""),"Empty", HLOOKUP("*",AllC3_Data[[#This Row],[OB Load Type]:[Workflow]],1,FALSE))</f>
        <v>Empty</v>
      </c>
      <c r="S13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7" spans="1:21" x14ac:dyDescent="0.25">
      <c r="A1307" s="567" t="s">
        <v>11999</v>
      </c>
      <c r="B1307" s="568"/>
      <c r="C1307" s="568"/>
      <c r="D1307" s="569" t="s">
        <v>479</v>
      </c>
      <c r="E1307" s="569" t="s">
        <v>8430</v>
      </c>
      <c r="F1307" s="569">
        <v>1</v>
      </c>
      <c r="G1307" s="568" t="s">
        <v>1179</v>
      </c>
      <c r="H1307" s="568"/>
      <c r="I1307" s="570" t="s">
        <v>12000</v>
      </c>
      <c r="J1307" s="568" t="s">
        <v>647</v>
      </c>
      <c r="K1307" s="571" t="s">
        <v>8401</v>
      </c>
      <c r="L1307" s="568" t="s">
        <v>12001</v>
      </c>
      <c r="M1307" s="572" t="s">
        <v>12002</v>
      </c>
      <c r="N1307" s="570" t="s">
        <v>8409</v>
      </c>
      <c r="O1307" s="303" t="str">
        <f>IF(AllC3_Data[[#This Row],[Door/Yard Number]]=3,"Yard","Door")</f>
        <v>Door</v>
      </c>
      <c r="P1307" s="33">
        <f t="shared" si="40"/>
        <v>4297.2833333333256</v>
      </c>
      <c r="Q1307" s="3" t="str">
        <f t="shared" si="41"/>
        <v>08/16/2021 12:43 PM</v>
      </c>
      <c r="R1307" s="573" t="str">
        <f>IF(AND(AllC3_Data[[#This Row],[Workflow]]="Vendor Trailer",AllC3_Data[[#This Row],[OB Load Type]]="",AllC3_Data[[#This Row],[IB Load Type]]="",AllC3_Data[[#This Row],[Reusable Load Type]]=""),"Empty", HLOOKUP("*",AllC3_Data[[#This Row],[OB Load Type]:[Workflow]],1,FALSE))</f>
        <v>PPLS</v>
      </c>
      <c r="S13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8" spans="1:21" x14ac:dyDescent="0.25">
      <c r="A1308" s="567" t="s">
        <v>12003</v>
      </c>
      <c r="B1308" s="568"/>
      <c r="C1308" s="568"/>
      <c r="D1308" s="569"/>
      <c r="E1308" s="569" t="s">
        <v>1657</v>
      </c>
      <c r="F1308" s="569">
        <v>3</v>
      </c>
      <c r="G1308" s="568" t="s">
        <v>1179</v>
      </c>
      <c r="H1308" s="568"/>
      <c r="I1308" s="570" t="s">
        <v>12004</v>
      </c>
      <c r="J1308" s="568" t="s">
        <v>8205</v>
      </c>
      <c r="K1308" s="571" t="s">
        <v>8401</v>
      </c>
      <c r="L1308" s="568" t="s">
        <v>1658</v>
      </c>
      <c r="M1308" s="572" t="s">
        <v>12005</v>
      </c>
      <c r="N1308" s="570" t="s">
        <v>8425</v>
      </c>
      <c r="O1308" s="303" t="str">
        <f>IF(AllC3_Data[[#This Row],[Door/Yard Number]]=3,"Yard","Door")</f>
        <v>Yard</v>
      </c>
      <c r="P1308" s="33">
        <f t="shared" si="40"/>
        <v>57.450000000069849</v>
      </c>
      <c r="Q1308" s="3" t="str">
        <f t="shared" si="41"/>
        <v>02/09/2022 04:33 AM</v>
      </c>
      <c r="R1308" s="573" t="str">
        <f>IF(AND(AllC3_Data[[#This Row],[Workflow]]="Vendor Trailer",AllC3_Data[[#This Row],[OB Load Type]]="",AllC3_Data[[#This Row],[IB Load Type]]="",AllC3_Data[[#This Row],[Reusable Load Type]]=""),"Empty", HLOOKUP("*",AllC3_Data[[#This Row],[OB Load Type]:[Workflow]],1,FALSE))</f>
        <v>Empty</v>
      </c>
      <c r="S13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09" spans="1:21" x14ac:dyDescent="0.25">
      <c r="A1309" s="567" t="s">
        <v>12006</v>
      </c>
      <c r="B1309" s="568"/>
      <c r="C1309" s="568"/>
      <c r="D1309" s="569" t="s">
        <v>122</v>
      </c>
      <c r="E1309" s="569" t="s">
        <v>8430</v>
      </c>
      <c r="F1309" s="569">
        <v>3</v>
      </c>
      <c r="G1309" s="568" t="s">
        <v>12007</v>
      </c>
      <c r="H1309" s="568"/>
      <c r="I1309" s="570" t="s">
        <v>12008</v>
      </c>
      <c r="J1309" s="568" t="s">
        <v>8209</v>
      </c>
      <c r="K1309" s="571" t="s">
        <v>8401</v>
      </c>
      <c r="L1309" s="568" t="s">
        <v>1663</v>
      </c>
      <c r="M1309" s="572" t="s">
        <v>12009</v>
      </c>
      <c r="N1309" s="570" t="s">
        <v>8445</v>
      </c>
      <c r="O1309" s="303" t="str">
        <f>IF(AllC3_Data[[#This Row],[Door/Yard Number]]=3,"Yard","Door")</f>
        <v>Yard</v>
      </c>
      <c r="P1309" s="33">
        <f t="shared" si="40"/>
        <v>56.150000000023283</v>
      </c>
      <c r="Q1309" s="3" t="str">
        <f t="shared" si="41"/>
        <v>02/09/2022 05:51 AM</v>
      </c>
      <c r="R1309" s="573" t="str">
        <f>IF(AND(AllC3_Data[[#This Row],[Workflow]]="Vendor Trailer",AllC3_Data[[#This Row],[OB Load Type]]="",AllC3_Data[[#This Row],[IB Load Type]]="",AllC3_Data[[#This Row],[Reusable Load Type]]=""),"Empty", HLOOKUP("*",AllC3_Data[[#This Row],[OB Load Type]:[Workflow]],1,FALSE))</f>
        <v>OC</v>
      </c>
      <c r="S13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3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0" spans="1:21" x14ac:dyDescent="0.25">
      <c r="A1310" s="567" t="s">
        <v>9759</v>
      </c>
      <c r="B1310" s="568"/>
      <c r="C1310" s="568"/>
      <c r="D1310" s="569" t="s">
        <v>117</v>
      </c>
      <c r="E1310" s="569" t="s">
        <v>8430</v>
      </c>
      <c r="F1310" s="569">
        <v>3</v>
      </c>
      <c r="G1310" s="568" t="s">
        <v>12010</v>
      </c>
      <c r="H1310" s="568"/>
      <c r="I1310" s="570" t="s">
        <v>12011</v>
      </c>
      <c r="J1310" s="568" t="s">
        <v>8202</v>
      </c>
      <c r="K1310" s="571" t="s">
        <v>8401</v>
      </c>
      <c r="L1310" s="568" t="s">
        <v>11179</v>
      </c>
      <c r="M1310" s="572" t="s">
        <v>12012</v>
      </c>
      <c r="N1310" s="570" t="s">
        <v>11135</v>
      </c>
      <c r="O1310" s="303" t="str">
        <f>IF(AllC3_Data[[#This Row],[Door/Yard Number]]=3,"Yard","Door")</f>
        <v>Yard</v>
      </c>
      <c r="P1310" s="33">
        <f t="shared" si="40"/>
        <v>56.016666666779201</v>
      </c>
      <c r="Q1310" s="3" t="str">
        <f t="shared" si="41"/>
        <v>02/09/2022 05:59 AM</v>
      </c>
      <c r="R1310" s="573" t="str">
        <f>IF(AND(AllC3_Data[[#This Row],[Workflow]]="Vendor Trailer",AllC3_Data[[#This Row],[OB Load Type]]="",AllC3_Data[[#This Row],[IB Load Type]]="",AllC3_Data[[#This Row],[Reusable Load Type]]=""),"Empty", HLOOKUP("*",AllC3_Data[[#This Row],[OB Load Type]:[Workflow]],1,FALSE))</f>
        <v>OA</v>
      </c>
      <c r="S13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1" spans="1:21" x14ac:dyDescent="0.25">
      <c r="A1311" s="567" t="s">
        <v>12013</v>
      </c>
      <c r="B1311" s="568"/>
      <c r="C1311" s="568"/>
      <c r="D1311" s="569" t="s">
        <v>9011</v>
      </c>
      <c r="E1311" s="569" t="s">
        <v>8430</v>
      </c>
      <c r="F1311" s="569">
        <v>3</v>
      </c>
      <c r="G1311" s="568" t="s">
        <v>1179</v>
      </c>
      <c r="H1311" s="568"/>
      <c r="I1311" s="570" t="s">
        <v>8844</v>
      </c>
      <c r="J1311" s="568" t="s">
        <v>8210</v>
      </c>
      <c r="K1311" s="571" t="s">
        <v>8401</v>
      </c>
      <c r="L1311" s="568" t="s">
        <v>11166</v>
      </c>
      <c r="M1311" s="572"/>
      <c r="N1311" s="570" t="s">
        <v>8409</v>
      </c>
      <c r="O1311" s="303" t="str">
        <f>IF(AllC3_Data[[#This Row],[Door/Yard Number]]=3,"Yard","Door")</f>
        <v>Yard</v>
      </c>
      <c r="P1311" s="33">
        <f t="shared" si="40"/>
        <v>55.549999999988358</v>
      </c>
      <c r="Q1311" s="3" t="str">
        <f t="shared" si="41"/>
        <v>02/09/2022 06:27 AM</v>
      </c>
      <c r="R1311" s="573" t="str">
        <f>IF(AND(AllC3_Data[[#This Row],[Workflow]]="Vendor Trailer",AllC3_Data[[#This Row],[OB Load Type]]="",AllC3_Data[[#This Row],[IB Load Type]]="",AllC3_Data[[#This Row],[Reusable Load Type]]=""),"Empty", HLOOKUP("*",AllC3_Data[[#This Row],[OB Load Type]:[Workflow]],1,FALSE))</f>
        <v>OTED</v>
      </c>
      <c r="S13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312" spans="1:21" x14ac:dyDescent="0.25">
      <c r="A1312" s="567" t="s">
        <v>12014</v>
      </c>
      <c r="B1312" s="568"/>
      <c r="C1312" s="568"/>
      <c r="D1312" s="569"/>
      <c r="E1312" s="569" t="s">
        <v>1657</v>
      </c>
      <c r="F1312" s="569">
        <v>3</v>
      </c>
      <c r="G1312" s="568" t="s">
        <v>1179</v>
      </c>
      <c r="H1312" s="568"/>
      <c r="I1312" s="570" t="s">
        <v>12015</v>
      </c>
      <c r="J1312" s="568" t="s">
        <v>8204</v>
      </c>
      <c r="K1312" s="571" t="s">
        <v>8401</v>
      </c>
      <c r="L1312" s="568" t="s">
        <v>12016</v>
      </c>
      <c r="M1312" s="572" t="s">
        <v>12015</v>
      </c>
      <c r="N1312" s="570" t="s">
        <v>8445</v>
      </c>
      <c r="O1312" s="303" t="str">
        <f>IF(AllC3_Data[[#This Row],[Door/Yard Number]]=3,"Yard","Door")</f>
        <v>Yard</v>
      </c>
      <c r="P1312" s="33">
        <f t="shared" si="40"/>
        <v>55.400000000023283</v>
      </c>
      <c r="Q1312" s="3" t="str">
        <f t="shared" si="41"/>
        <v>02/09/2022 06:36 AM</v>
      </c>
      <c r="R1312" s="573" t="str">
        <f>IF(AND(AllC3_Data[[#This Row],[Workflow]]="Vendor Trailer",AllC3_Data[[#This Row],[OB Load Type]]="",AllC3_Data[[#This Row],[IB Load Type]]="",AllC3_Data[[#This Row],[Reusable Load Type]]=""),"Empty", HLOOKUP("*",AllC3_Data[[#This Row],[OB Load Type]:[Workflow]],1,FALSE))</f>
        <v>Empty</v>
      </c>
      <c r="S13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3" spans="1:21" x14ac:dyDescent="0.25">
      <c r="A1313" s="567" t="s">
        <v>12017</v>
      </c>
      <c r="B1313" s="568"/>
      <c r="C1313" s="568"/>
      <c r="D1313" s="569" t="s">
        <v>553</v>
      </c>
      <c r="E1313" s="569" t="s">
        <v>8430</v>
      </c>
      <c r="F1313" s="569">
        <v>1</v>
      </c>
      <c r="G1313" s="568" t="s">
        <v>1179</v>
      </c>
      <c r="H1313" s="568"/>
      <c r="I1313" s="570" t="s">
        <v>12018</v>
      </c>
      <c r="J1313" s="568" t="s">
        <v>8210</v>
      </c>
      <c r="K1313" s="571" t="s">
        <v>8401</v>
      </c>
      <c r="L1313" s="568" t="s">
        <v>12019</v>
      </c>
      <c r="M1313" s="572"/>
      <c r="N1313" s="570" t="s">
        <v>8409</v>
      </c>
      <c r="O1313" s="303" t="str">
        <f>IF(AllC3_Data[[#This Row],[Door/Yard Number]]=3,"Yard","Door")</f>
        <v>Door</v>
      </c>
      <c r="P1313" s="33">
        <f t="shared" si="40"/>
        <v>55.000000000116415</v>
      </c>
      <c r="Q1313" s="3" t="str">
        <f t="shared" si="41"/>
        <v>02/09/2022 07:00 AM</v>
      </c>
      <c r="R1313" s="573" t="str">
        <f>IF(AND(AllC3_Data[[#This Row],[Workflow]]="Vendor Trailer",AllC3_Data[[#This Row],[OB Load Type]]="",AllC3_Data[[#This Row],[IB Load Type]]="",AllC3_Data[[#This Row],[Reusable Load Type]]=""),"Empty", HLOOKUP("*",AllC3_Data[[#This Row],[OB Load Type]:[Workflow]],1,FALSE))</f>
        <v>PPDCQS</v>
      </c>
      <c r="S13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13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4" spans="1:21" x14ac:dyDescent="0.25">
      <c r="A1314" s="567" t="s">
        <v>12020</v>
      </c>
      <c r="B1314" s="568"/>
      <c r="C1314" s="568" t="s">
        <v>8404</v>
      </c>
      <c r="D1314" s="569"/>
      <c r="E1314" s="569" t="s">
        <v>897</v>
      </c>
      <c r="F1314" s="569">
        <v>1</v>
      </c>
      <c r="G1314" s="568" t="s">
        <v>8405</v>
      </c>
      <c r="H1314" s="568" t="s">
        <v>12021</v>
      </c>
      <c r="I1314" s="570" t="s">
        <v>12022</v>
      </c>
      <c r="J1314" s="568" t="s">
        <v>8202</v>
      </c>
      <c r="K1314" s="571" t="s">
        <v>8401</v>
      </c>
      <c r="L1314" s="568" t="s">
        <v>12023</v>
      </c>
      <c r="M1314" s="572" t="s">
        <v>12024</v>
      </c>
      <c r="N1314" s="570" t="s">
        <v>8409</v>
      </c>
      <c r="O1314" s="303" t="str">
        <f>IF(AllC3_Data[[#This Row],[Door/Yard Number]]=3,"Yard","Door")</f>
        <v>Door</v>
      </c>
      <c r="P1314" s="33">
        <f t="shared" si="40"/>
        <v>3.7666666667209938</v>
      </c>
      <c r="Q1314" s="3" t="str">
        <f t="shared" si="41"/>
        <v>02/11/2022 10:14 AM</v>
      </c>
      <c r="R1314" s="573" t="str">
        <f>IF(AND(AllC3_Data[[#This Row],[Workflow]]="Vendor Trailer",AllC3_Data[[#This Row],[OB Load Type]]="",AllC3_Data[[#This Row],[IB Load Type]]="",AllC3_Data[[#This Row],[Reusable Load Type]]=""),"Empty", HLOOKUP("*",AllC3_Data[[#This Row],[OB Load Type]:[Workflow]],1,FALSE))</f>
        <v>A Live Delivery</v>
      </c>
      <c r="S13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5" spans="1:21" x14ac:dyDescent="0.25">
      <c r="A1315" s="567" t="s">
        <v>12025</v>
      </c>
      <c r="B1315" s="568"/>
      <c r="C1315" s="568"/>
      <c r="D1315" s="569" t="s">
        <v>486</v>
      </c>
      <c r="E1315" s="569" t="s">
        <v>8430</v>
      </c>
      <c r="F1315" s="569">
        <v>1</v>
      </c>
      <c r="G1315" s="568" t="s">
        <v>1179</v>
      </c>
      <c r="H1315" s="568"/>
      <c r="I1315" s="570" t="s">
        <v>12022</v>
      </c>
      <c r="J1315" s="568" t="s">
        <v>8205</v>
      </c>
      <c r="K1315" s="571" t="s">
        <v>8401</v>
      </c>
      <c r="L1315" s="568" t="s">
        <v>12026</v>
      </c>
      <c r="M1315" s="572" t="s">
        <v>12027</v>
      </c>
      <c r="N1315" s="570" t="s">
        <v>8425</v>
      </c>
      <c r="O1315" s="303" t="str">
        <f>IF(AllC3_Data[[#This Row],[Door/Yard Number]]=3,"Yard","Door")</f>
        <v>Door</v>
      </c>
      <c r="P1315" s="33">
        <f t="shared" si="40"/>
        <v>54.616666666755918</v>
      </c>
      <c r="Q1315" s="3" t="str">
        <f t="shared" si="41"/>
        <v>02/09/2022 07:23 AM</v>
      </c>
      <c r="R1315" s="573" t="str">
        <f>IF(AND(AllC3_Data[[#This Row],[Workflow]]="Vendor Trailer",AllC3_Data[[#This Row],[OB Load Type]]="",AllC3_Data[[#This Row],[IB Load Type]]="",AllC3_Data[[#This Row],[Reusable Load Type]]=""),"Empty", HLOOKUP("*",AllC3_Data[[#This Row],[OB Load Type]:[Workflow]],1,FALSE))</f>
        <v>RGMB</v>
      </c>
      <c r="S13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6" spans="1:21" x14ac:dyDescent="0.25">
      <c r="A1316" s="567" t="s">
        <v>12028</v>
      </c>
      <c r="B1316" s="568"/>
      <c r="C1316" s="568"/>
      <c r="D1316" s="569"/>
      <c r="E1316" s="569" t="s">
        <v>1657</v>
      </c>
      <c r="F1316" s="569">
        <v>3</v>
      </c>
      <c r="G1316" s="568" t="s">
        <v>1179</v>
      </c>
      <c r="H1316" s="568"/>
      <c r="I1316" s="570" t="s">
        <v>12029</v>
      </c>
      <c r="J1316" s="568" t="s">
        <v>8208</v>
      </c>
      <c r="K1316" s="571" t="s">
        <v>8401</v>
      </c>
      <c r="L1316" s="568" t="s">
        <v>11507</v>
      </c>
      <c r="M1316" s="572" t="s">
        <v>9397</v>
      </c>
      <c r="N1316" s="570" t="s">
        <v>8425</v>
      </c>
      <c r="O1316" s="303" t="str">
        <f>IF(AllC3_Data[[#This Row],[Door/Yard Number]]=3,"Yard","Door")</f>
        <v>Yard</v>
      </c>
      <c r="P1316" s="33">
        <f t="shared" si="40"/>
        <v>54.550000000046566</v>
      </c>
      <c r="Q1316" s="3" t="str">
        <f t="shared" si="41"/>
        <v>02/09/2022 07:27 AM</v>
      </c>
      <c r="R1316" s="573" t="str">
        <f>IF(AND(AllC3_Data[[#This Row],[Workflow]]="Vendor Trailer",AllC3_Data[[#This Row],[OB Load Type]]="",AllC3_Data[[#This Row],[IB Load Type]]="",AllC3_Data[[#This Row],[Reusable Load Type]]=""),"Empty", HLOOKUP("*",AllC3_Data[[#This Row],[OB Load Type]:[Workflow]],1,FALSE))</f>
        <v>Empty</v>
      </c>
      <c r="S13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7" spans="1:21" x14ac:dyDescent="0.25">
      <c r="A1317" s="567" t="s">
        <v>12030</v>
      </c>
      <c r="B1317" s="568"/>
      <c r="C1317" s="568"/>
      <c r="D1317" s="569"/>
      <c r="E1317" s="569" t="s">
        <v>1657</v>
      </c>
      <c r="F1317" s="569">
        <v>1</v>
      </c>
      <c r="G1317" s="568" t="s">
        <v>1667</v>
      </c>
      <c r="H1317" s="568"/>
      <c r="I1317" s="570" t="s">
        <v>10389</v>
      </c>
      <c r="J1317" s="568" t="s">
        <v>368</v>
      </c>
      <c r="K1317" s="571" t="s">
        <v>8401</v>
      </c>
      <c r="L1317" s="568" t="s">
        <v>10754</v>
      </c>
      <c r="M1317" s="572"/>
      <c r="N1317" s="570" t="s">
        <v>8409</v>
      </c>
      <c r="O1317" s="303" t="str">
        <f>IF(AllC3_Data[[#This Row],[Door/Yard Number]]=3,"Yard","Door")</f>
        <v>Door</v>
      </c>
      <c r="P1317" s="33">
        <f t="shared" si="40"/>
        <v>53.616666666639503</v>
      </c>
      <c r="Q1317" s="3" t="str">
        <f t="shared" si="41"/>
        <v>02/09/2022 08:23 AM</v>
      </c>
      <c r="R1317" s="573" t="str">
        <f>IF(AND(AllC3_Data[[#This Row],[Workflow]]="Vendor Trailer",AllC3_Data[[#This Row],[OB Load Type]]="",AllC3_Data[[#This Row],[IB Load Type]]="",AllC3_Data[[#This Row],[Reusable Load Type]]=""),"Empty", HLOOKUP("*",AllC3_Data[[#This Row],[OB Load Type]:[Workflow]],1,FALSE))</f>
        <v>Empty</v>
      </c>
      <c r="S13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8" spans="1:21" x14ac:dyDescent="0.25">
      <c r="A1318" s="567" t="s">
        <v>12031</v>
      </c>
      <c r="B1318" s="568"/>
      <c r="C1318" s="568"/>
      <c r="D1318" s="569"/>
      <c r="E1318" s="569" t="s">
        <v>1657</v>
      </c>
      <c r="F1318" s="569">
        <v>3</v>
      </c>
      <c r="G1318" s="568" t="s">
        <v>1179</v>
      </c>
      <c r="H1318" s="568"/>
      <c r="I1318" s="570" t="s">
        <v>12032</v>
      </c>
      <c r="J1318" s="568" t="s">
        <v>8204</v>
      </c>
      <c r="K1318" s="571" t="s">
        <v>8401</v>
      </c>
      <c r="L1318" s="568" t="s">
        <v>11478</v>
      </c>
      <c r="M1318" s="572" t="s">
        <v>12033</v>
      </c>
      <c r="N1318" s="570" t="s">
        <v>8425</v>
      </c>
      <c r="O1318" s="303" t="str">
        <f>IF(AllC3_Data[[#This Row],[Door/Yard Number]]=3,"Yard","Door")</f>
        <v>Yard</v>
      </c>
      <c r="P1318" s="33">
        <f t="shared" si="40"/>
        <v>53.25</v>
      </c>
      <c r="Q1318" s="3" t="str">
        <f t="shared" si="41"/>
        <v>02/09/2022 08:45 AM</v>
      </c>
      <c r="R1318" s="573" t="str">
        <f>IF(AND(AllC3_Data[[#This Row],[Workflow]]="Vendor Trailer",AllC3_Data[[#This Row],[OB Load Type]]="",AllC3_Data[[#This Row],[IB Load Type]]="",AllC3_Data[[#This Row],[Reusable Load Type]]=""),"Empty", HLOOKUP("*",AllC3_Data[[#This Row],[OB Load Type]:[Workflow]],1,FALSE))</f>
        <v>Empty</v>
      </c>
      <c r="S13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19" spans="1:21" x14ac:dyDescent="0.25">
      <c r="A1319" s="567" t="s">
        <v>12034</v>
      </c>
      <c r="B1319" s="568"/>
      <c r="C1319" s="568"/>
      <c r="D1319" s="569"/>
      <c r="E1319" s="569" t="s">
        <v>1562</v>
      </c>
      <c r="F1319" s="569">
        <v>3</v>
      </c>
      <c r="G1319" s="568" t="s">
        <v>1179</v>
      </c>
      <c r="H1319" s="568"/>
      <c r="I1319" s="570" t="s">
        <v>12035</v>
      </c>
      <c r="J1319" s="568" t="s">
        <v>8205</v>
      </c>
      <c r="K1319" s="571" t="s">
        <v>8401</v>
      </c>
      <c r="L1319" s="568" t="s">
        <v>12036</v>
      </c>
      <c r="M1319" s="572" t="s">
        <v>12037</v>
      </c>
      <c r="N1319" s="570" t="s">
        <v>8425</v>
      </c>
      <c r="O1319" s="303" t="str">
        <f>IF(AllC3_Data[[#This Row],[Door/Yard Number]]=3,"Yard","Door")</f>
        <v>Yard</v>
      </c>
      <c r="P1319" s="33">
        <f t="shared" si="40"/>
        <v>52.050000000104774</v>
      </c>
      <c r="Q1319" s="3" t="str">
        <f t="shared" si="41"/>
        <v>02/09/2022 09:57 AM</v>
      </c>
      <c r="R1319" s="573" t="str">
        <f>IF(AND(AllC3_Data[[#This Row],[Workflow]]="Vendor Trailer",AllC3_Data[[#This Row],[OB Load Type]]="",AllC3_Data[[#This Row],[IB Load Type]]="",AllC3_Data[[#This Row],[Reusable Load Type]]=""),"Empty", HLOOKUP("*",AllC3_Data[[#This Row],[OB Load Type]:[Workflow]],1,FALSE))</f>
        <v>Unknown</v>
      </c>
      <c r="S131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1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320" spans="1:21" x14ac:dyDescent="0.25">
      <c r="A1320" s="567" t="s">
        <v>12038</v>
      </c>
      <c r="B1320" s="568" t="s">
        <v>175</v>
      </c>
      <c r="C1320" s="568"/>
      <c r="D1320" s="569"/>
      <c r="E1320" s="569" t="s">
        <v>1659</v>
      </c>
      <c r="F1320" s="569">
        <v>3</v>
      </c>
      <c r="G1320" s="568" t="s">
        <v>1179</v>
      </c>
      <c r="H1320" s="568"/>
      <c r="I1320" s="570" t="s">
        <v>12039</v>
      </c>
      <c r="J1320" s="568" t="s">
        <v>8205</v>
      </c>
      <c r="K1320" s="571" t="s">
        <v>8401</v>
      </c>
      <c r="L1320" s="568" t="s">
        <v>11166</v>
      </c>
      <c r="M1320" s="572"/>
      <c r="N1320" s="570" t="s">
        <v>8409</v>
      </c>
      <c r="O1320" s="303" t="str">
        <f>IF(AllC3_Data[[#This Row],[Door/Yard Number]]=3,"Yard","Door")</f>
        <v>Yard</v>
      </c>
      <c r="P1320" s="33">
        <f t="shared" si="40"/>
        <v>51.950000000128057</v>
      </c>
      <c r="Q1320" s="3" t="str">
        <f t="shared" si="41"/>
        <v>02/09/2022 10:03 AM</v>
      </c>
      <c r="R1320" s="573" t="str">
        <f>IF(AND(AllC3_Data[[#This Row],[Workflow]]="Vendor Trailer",AllC3_Data[[#This Row],[OB Load Type]]="",AllC3_Data[[#This Row],[IB Load Type]]="",AllC3_Data[[#This Row],[Reusable Load Type]]=""),"Empty", HLOOKUP("*",AllC3_Data[[#This Row],[OB Load Type]:[Workflow]],1,FALSE))</f>
        <v>OPKY</v>
      </c>
      <c r="S13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Parkway Transport</v>
      </c>
      <c r="T13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1" spans="1:21" x14ac:dyDescent="0.25">
      <c r="A1321" s="567" t="s">
        <v>12040</v>
      </c>
      <c r="B1321" s="568"/>
      <c r="C1321" s="568" t="s">
        <v>8404</v>
      </c>
      <c r="D1321" s="569"/>
      <c r="E1321" s="569" t="s">
        <v>897</v>
      </c>
      <c r="F1321" s="569">
        <v>1</v>
      </c>
      <c r="G1321" s="568" t="s">
        <v>12041</v>
      </c>
      <c r="H1321" s="568" t="s">
        <v>12042</v>
      </c>
      <c r="I1321" s="570" t="s">
        <v>12043</v>
      </c>
      <c r="J1321" s="568" t="s">
        <v>8202</v>
      </c>
      <c r="K1321" s="571" t="s">
        <v>8401</v>
      </c>
      <c r="L1321" s="568" t="s">
        <v>12044</v>
      </c>
      <c r="M1321" s="572" t="s">
        <v>8472</v>
      </c>
      <c r="N1321" s="570" t="s">
        <v>8409</v>
      </c>
      <c r="O1321" s="303" t="str">
        <f>IF(AllC3_Data[[#This Row],[Door/Yard Number]]=3,"Yard","Door")</f>
        <v>Door</v>
      </c>
      <c r="P1321" s="33">
        <f t="shared" si="40"/>
        <v>1.2000000000698492</v>
      </c>
      <c r="Q1321" s="3" t="str">
        <f t="shared" si="41"/>
        <v>02/11/2022 12:48 PM</v>
      </c>
      <c r="R1321" s="573" t="str">
        <f>IF(AND(AllC3_Data[[#This Row],[Workflow]]="Vendor Trailer",AllC3_Data[[#This Row],[OB Load Type]]="",AllC3_Data[[#This Row],[IB Load Type]]="",AllC3_Data[[#This Row],[Reusable Load Type]]=""),"Empty", HLOOKUP("*",AllC3_Data[[#This Row],[OB Load Type]:[Workflow]],1,FALSE))</f>
        <v>A Live Delivery</v>
      </c>
      <c r="S13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2" spans="1:21" x14ac:dyDescent="0.25">
      <c r="A1322" s="567" t="s">
        <v>12045</v>
      </c>
      <c r="B1322" s="568"/>
      <c r="C1322" s="568" t="s">
        <v>8404</v>
      </c>
      <c r="D1322" s="569"/>
      <c r="E1322" s="569" t="s">
        <v>897</v>
      </c>
      <c r="F1322" s="569">
        <v>1</v>
      </c>
      <c r="G1322" s="568" t="s">
        <v>12046</v>
      </c>
      <c r="H1322" s="568" t="s">
        <v>12047</v>
      </c>
      <c r="I1322" s="570" t="s">
        <v>12048</v>
      </c>
      <c r="J1322" s="568" t="s">
        <v>8202</v>
      </c>
      <c r="K1322" s="571" t="s">
        <v>8401</v>
      </c>
      <c r="L1322" s="568" t="s">
        <v>10276</v>
      </c>
      <c r="M1322" s="572" t="s">
        <v>12049</v>
      </c>
      <c r="N1322" s="570" t="s">
        <v>8409</v>
      </c>
      <c r="O1322" s="303" t="str">
        <f>IF(AllC3_Data[[#This Row],[Door/Yard Number]]=3,"Yard","Door")</f>
        <v>Door</v>
      </c>
      <c r="P1322" s="33">
        <f t="shared" si="40"/>
        <v>1.216666666790843</v>
      </c>
      <c r="Q1322" s="3" t="str">
        <f t="shared" si="41"/>
        <v>02/11/2022 12:47 PM</v>
      </c>
      <c r="R1322" s="573" t="str">
        <f>IF(AND(AllC3_Data[[#This Row],[Workflow]]="Vendor Trailer",AllC3_Data[[#This Row],[OB Load Type]]="",AllC3_Data[[#This Row],[IB Load Type]]="",AllC3_Data[[#This Row],[Reusable Load Type]]=""),"Empty", HLOOKUP("*",AllC3_Data[[#This Row],[OB Load Type]:[Workflow]],1,FALSE))</f>
        <v>A Live Delivery</v>
      </c>
      <c r="S13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3" spans="1:21" x14ac:dyDescent="0.25">
      <c r="A1323" s="567" t="s">
        <v>12050</v>
      </c>
      <c r="B1323" s="568"/>
      <c r="C1323" s="568"/>
      <c r="D1323" s="569" t="s">
        <v>182</v>
      </c>
      <c r="E1323" s="569" t="s">
        <v>8430</v>
      </c>
      <c r="F1323" s="569">
        <v>3</v>
      </c>
      <c r="G1323" s="568" t="s">
        <v>1568</v>
      </c>
      <c r="H1323" s="568"/>
      <c r="I1323" s="570" t="s">
        <v>12051</v>
      </c>
      <c r="J1323" s="568" t="s">
        <v>8209</v>
      </c>
      <c r="K1323" s="571" t="s">
        <v>8401</v>
      </c>
      <c r="L1323" s="568" t="s">
        <v>11166</v>
      </c>
      <c r="M1323" s="572" t="s">
        <v>12051</v>
      </c>
      <c r="N1323" s="570" t="s">
        <v>8409</v>
      </c>
      <c r="O1323" s="303" t="str">
        <f>IF(AllC3_Data[[#This Row],[Door/Yard Number]]=3,"Yard","Door")</f>
        <v>Yard</v>
      </c>
      <c r="P1323" s="33">
        <f t="shared" si="40"/>
        <v>51.166666666686069</v>
      </c>
      <c r="Q1323" s="3" t="str">
        <f t="shared" si="41"/>
        <v>02/09/2022 10:50 AM</v>
      </c>
      <c r="R1323" s="573" t="str">
        <f>IF(AND(AllC3_Data[[#This Row],[Workflow]]="Vendor Trailer",AllC3_Data[[#This Row],[OB Load Type]]="",AllC3_Data[[#This Row],[IB Load Type]]="",AllC3_Data[[#This Row],[Reusable Load Type]]=""),"Empty", HLOOKUP("*",AllC3_Data[[#This Row],[OB Load Type]:[Workflow]],1,FALSE))</f>
        <v>PMIX</v>
      </c>
      <c r="S13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4" spans="1:21" x14ac:dyDescent="0.25">
      <c r="A1324" s="567" t="s">
        <v>12052</v>
      </c>
      <c r="B1324" s="568"/>
      <c r="C1324" s="568" t="s">
        <v>8404</v>
      </c>
      <c r="D1324" s="569"/>
      <c r="E1324" s="569" t="s">
        <v>897</v>
      </c>
      <c r="F1324" s="569">
        <v>1</v>
      </c>
      <c r="G1324" s="568" t="s">
        <v>8405</v>
      </c>
      <c r="H1324" s="568" t="s">
        <v>12053</v>
      </c>
      <c r="I1324" s="570" t="s">
        <v>12054</v>
      </c>
      <c r="J1324" s="568" t="s">
        <v>8202</v>
      </c>
      <c r="K1324" s="571" t="s">
        <v>8401</v>
      </c>
      <c r="L1324" s="568" t="s">
        <v>12055</v>
      </c>
      <c r="M1324" s="572" t="s">
        <v>12056</v>
      </c>
      <c r="N1324" s="570" t="s">
        <v>8409</v>
      </c>
      <c r="O1324" s="303" t="str">
        <f>IF(AllC3_Data[[#This Row],[Door/Yard Number]]=3,"Yard","Door")</f>
        <v>Door</v>
      </c>
      <c r="P1324" s="33">
        <f t="shared" si="40"/>
        <v>1.3166666667675599</v>
      </c>
      <c r="Q1324" s="3" t="str">
        <f t="shared" si="41"/>
        <v>02/11/2022 12:41 PM</v>
      </c>
      <c r="R1324" s="573" t="str">
        <f>IF(AND(AllC3_Data[[#This Row],[Workflow]]="Vendor Trailer",AllC3_Data[[#This Row],[OB Load Type]]="",AllC3_Data[[#This Row],[IB Load Type]]="",AllC3_Data[[#This Row],[Reusable Load Type]]=""),"Empty", HLOOKUP("*",AllC3_Data[[#This Row],[OB Load Type]:[Workflow]],1,FALSE))</f>
        <v>A Live Delivery</v>
      </c>
      <c r="S13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5" spans="1:21" x14ac:dyDescent="0.25">
      <c r="A1325" s="567" t="s">
        <v>12057</v>
      </c>
      <c r="B1325" s="568"/>
      <c r="C1325" s="568" t="s">
        <v>36</v>
      </c>
      <c r="D1325" s="569"/>
      <c r="E1325" s="569" t="s">
        <v>8397</v>
      </c>
      <c r="F1325" s="569">
        <v>3</v>
      </c>
      <c r="G1325" s="568" t="s">
        <v>1568</v>
      </c>
      <c r="H1325" s="568" t="s">
        <v>12058</v>
      </c>
      <c r="I1325" s="570" t="s">
        <v>12059</v>
      </c>
      <c r="J1325" s="568" t="s">
        <v>8212</v>
      </c>
      <c r="K1325" s="571" t="s">
        <v>8401</v>
      </c>
      <c r="L1325" s="568" t="s">
        <v>11104</v>
      </c>
      <c r="M1325" s="572" t="s">
        <v>12059</v>
      </c>
      <c r="N1325" s="570" t="s">
        <v>8425</v>
      </c>
      <c r="O1325" s="303" t="str">
        <f>IF(AllC3_Data[[#This Row],[Door/Yard Number]]=3,"Yard","Door")</f>
        <v>Yard</v>
      </c>
      <c r="P1325" s="33">
        <f t="shared" si="40"/>
        <v>50.583333333372138</v>
      </c>
      <c r="Q1325" s="3" t="str">
        <f t="shared" si="41"/>
        <v>02/09/2022 11:25 AM</v>
      </c>
      <c r="R1325" s="573" t="str">
        <f>IF(AND(AllC3_Data[[#This Row],[Workflow]]="Vendor Trailer",AllC3_Data[[#This Row],[OB Load Type]]="",AllC3_Data[[#This Row],[IB Load Type]]="",AllC3_Data[[#This Row],[Reusable Load Type]]=""),"Empty", HLOOKUP("*",AllC3_Data[[#This Row],[OB Load Type]:[Workflow]],1,FALSE))</f>
        <v>B404</v>
      </c>
      <c r="S13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3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Temple -&gt; San Marcos</v>
      </c>
    </row>
    <row r="1326" spans="1:21" x14ac:dyDescent="0.25">
      <c r="A1326" s="567" t="s">
        <v>10119</v>
      </c>
      <c r="B1326" s="568"/>
      <c r="C1326" s="568" t="s">
        <v>8404</v>
      </c>
      <c r="D1326" s="569"/>
      <c r="E1326" s="569" t="s">
        <v>897</v>
      </c>
      <c r="F1326" s="569">
        <v>1</v>
      </c>
      <c r="G1326" s="568" t="s">
        <v>12060</v>
      </c>
      <c r="H1326" s="568" t="s">
        <v>12061</v>
      </c>
      <c r="I1326" s="570" t="s">
        <v>12062</v>
      </c>
      <c r="J1326" s="568" t="s">
        <v>8202</v>
      </c>
      <c r="K1326" s="571" t="s">
        <v>8401</v>
      </c>
      <c r="L1326" s="568" t="s">
        <v>11191</v>
      </c>
      <c r="M1326" s="572" t="s">
        <v>12063</v>
      </c>
      <c r="N1326" s="570" t="s">
        <v>8409</v>
      </c>
      <c r="O1326" s="303" t="str">
        <f>IF(AllC3_Data[[#This Row],[Door/Yard Number]]=3,"Yard","Door")</f>
        <v>Door</v>
      </c>
      <c r="P1326" s="33">
        <f t="shared" si="40"/>
        <v>1.78333333338378</v>
      </c>
      <c r="Q1326" s="3" t="str">
        <f t="shared" si="41"/>
        <v>02/11/2022 12:13 PM</v>
      </c>
      <c r="R1326" s="573" t="str">
        <f>IF(AND(AllC3_Data[[#This Row],[Workflow]]="Vendor Trailer",AllC3_Data[[#This Row],[OB Load Type]]="",AllC3_Data[[#This Row],[IB Load Type]]="",AllC3_Data[[#This Row],[Reusable Load Type]]=""),"Empty", HLOOKUP("*",AllC3_Data[[#This Row],[OB Load Type]:[Workflow]],1,FALSE))</f>
        <v>A Live Delivery</v>
      </c>
      <c r="S13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7" spans="1:21" x14ac:dyDescent="0.25">
      <c r="A1327" s="567" t="s">
        <v>12064</v>
      </c>
      <c r="B1327" s="568"/>
      <c r="C1327" s="568" t="s">
        <v>8404</v>
      </c>
      <c r="D1327" s="569"/>
      <c r="E1327" s="569" t="s">
        <v>897</v>
      </c>
      <c r="F1327" s="569">
        <v>1</v>
      </c>
      <c r="G1327" s="568" t="s">
        <v>8405</v>
      </c>
      <c r="H1327" s="568" t="s">
        <v>12065</v>
      </c>
      <c r="I1327" s="570" t="s">
        <v>12066</v>
      </c>
      <c r="J1327" s="568" t="s">
        <v>8202</v>
      </c>
      <c r="K1327" s="571" t="s">
        <v>8401</v>
      </c>
      <c r="L1327" s="568" t="s">
        <v>11580</v>
      </c>
      <c r="M1327" s="572" t="s">
        <v>12067</v>
      </c>
      <c r="N1327" s="570" t="s">
        <v>8409</v>
      </c>
      <c r="O1327" s="303" t="str">
        <f>IF(AllC3_Data[[#This Row],[Door/Yard Number]]=3,"Yard","Door")</f>
        <v>Door</v>
      </c>
      <c r="P1327" s="33">
        <f t="shared" si="40"/>
        <v>3.0833333334303461</v>
      </c>
      <c r="Q1327" s="3" t="str">
        <f t="shared" si="41"/>
        <v>02/11/2022 10:55 AM</v>
      </c>
      <c r="R1327" s="573" t="str">
        <f>IF(AND(AllC3_Data[[#This Row],[Workflow]]="Vendor Trailer",AllC3_Data[[#This Row],[OB Load Type]]="",AllC3_Data[[#This Row],[IB Load Type]]="",AllC3_Data[[#This Row],[Reusable Load Type]]=""),"Empty", HLOOKUP("*",AllC3_Data[[#This Row],[OB Load Type]:[Workflow]],1,FALSE))</f>
        <v>A Live Delivery</v>
      </c>
      <c r="S13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8" spans="1:21" x14ac:dyDescent="0.25">
      <c r="A1328" s="567" t="s">
        <v>12068</v>
      </c>
      <c r="B1328" s="568"/>
      <c r="C1328" s="568"/>
      <c r="D1328" s="569"/>
      <c r="E1328" s="569" t="s">
        <v>8461</v>
      </c>
      <c r="F1328" s="569">
        <v>3</v>
      </c>
      <c r="G1328" s="568" t="s">
        <v>1412</v>
      </c>
      <c r="H1328" s="568"/>
      <c r="I1328" s="570" t="s">
        <v>12069</v>
      </c>
      <c r="J1328" s="568" t="s">
        <v>8202</v>
      </c>
      <c r="K1328" s="571" t="s">
        <v>8401</v>
      </c>
      <c r="L1328" s="568" t="s">
        <v>1663</v>
      </c>
      <c r="M1328" s="572" t="s">
        <v>12070</v>
      </c>
      <c r="N1328" s="570" t="s">
        <v>8445</v>
      </c>
      <c r="O1328" s="303" t="str">
        <f>IF(AllC3_Data[[#This Row],[Door/Yard Number]]=3,"Yard","Door")</f>
        <v>Yard</v>
      </c>
      <c r="P1328" s="33">
        <f t="shared" si="40"/>
        <v>49.78333333338378</v>
      </c>
      <c r="Q1328" s="3" t="str">
        <f t="shared" si="41"/>
        <v>02/09/2022 12:13 PM</v>
      </c>
      <c r="R1328" s="573" t="str">
        <f>IF(AND(AllC3_Data[[#This Row],[Workflow]]="Vendor Trailer",AllC3_Data[[#This Row],[OB Load Type]]="",AllC3_Data[[#This Row],[IB Load Type]]="",AllC3_Data[[#This Row],[Reusable Load Type]]=""),"Empty", HLOOKUP("*",AllC3_Data[[#This Row],[OB Load Type]:[Workflow]],1,FALSE))</f>
        <v>Empty</v>
      </c>
      <c r="S13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3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29" spans="1:21" x14ac:dyDescent="0.25">
      <c r="A1329" s="567" t="s">
        <v>12071</v>
      </c>
      <c r="B1329" s="568"/>
      <c r="C1329" s="568"/>
      <c r="D1329" s="569" t="s">
        <v>490</v>
      </c>
      <c r="E1329" s="569" t="s">
        <v>8430</v>
      </c>
      <c r="F1329" s="569">
        <v>3</v>
      </c>
      <c r="G1329" s="568" t="s">
        <v>1096</v>
      </c>
      <c r="H1329" s="568"/>
      <c r="I1329" s="570" t="s">
        <v>12072</v>
      </c>
      <c r="J1329" s="568" t="s">
        <v>8202</v>
      </c>
      <c r="K1329" s="571" t="s">
        <v>8401</v>
      </c>
      <c r="L1329" s="568" t="s">
        <v>1663</v>
      </c>
      <c r="M1329" s="572" t="s">
        <v>12073</v>
      </c>
      <c r="N1329" s="570" t="s">
        <v>8445</v>
      </c>
      <c r="O1329" s="303" t="str">
        <f>IF(AllC3_Data[[#This Row],[Door/Yard Number]]=3,"Yard","Door")</f>
        <v>Yard</v>
      </c>
      <c r="P1329" s="33">
        <f t="shared" si="40"/>
        <v>49.750000000116415</v>
      </c>
      <c r="Q1329" s="3" t="str">
        <f t="shared" si="41"/>
        <v>02/09/2022 12:15 PM</v>
      </c>
      <c r="R1329" s="573" t="str">
        <f>IF(AND(AllC3_Data[[#This Row],[Workflow]]="Vendor Trailer",AllC3_Data[[#This Row],[OB Load Type]]="",AllC3_Data[[#This Row],[IB Load Type]]="",AllC3_Data[[#This Row],[Reusable Load Type]]=""),"Empty", HLOOKUP("*",AllC3_Data[[#This Row],[OB Load Type]:[Workflow]],1,FALSE))</f>
        <v>RLBL</v>
      </c>
      <c r="S13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3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0" spans="1:21" x14ac:dyDescent="0.25">
      <c r="A1330" s="567" t="s">
        <v>12074</v>
      </c>
      <c r="B1330" s="568"/>
      <c r="C1330" s="568"/>
      <c r="D1330" s="569" t="s">
        <v>122</v>
      </c>
      <c r="E1330" s="569" t="s">
        <v>8430</v>
      </c>
      <c r="F1330" s="569">
        <v>3</v>
      </c>
      <c r="G1330" s="568" t="s">
        <v>9151</v>
      </c>
      <c r="H1330" s="568"/>
      <c r="I1330" s="570" t="s">
        <v>12075</v>
      </c>
      <c r="J1330" s="568" t="s">
        <v>8202</v>
      </c>
      <c r="K1330" s="571" t="s">
        <v>8401</v>
      </c>
      <c r="L1330" s="568" t="s">
        <v>11179</v>
      </c>
      <c r="M1330" s="572" t="s">
        <v>12076</v>
      </c>
      <c r="N1330" s="570" t="s">
        <v>11135</v>
      </c>
      <c r="O1330" s="303" t="str">
        <f>IF(AllC3_Data[[#This Row],[Door/Yard Number]]=3,"Yard","Door")</f>
        <v>Yard</v>
      </c>
      <c r="P1330" s="33">
        <f t="shared" si="40"/>
        <v>49.716666666674428</v>
      </c>
      <c r="Q1330" s="3" t="str">
        <f t="shared" si="41"/>
        <v>02/09/2022 12:17 PM</v>
      </c>
      <c r="R1330" s="573" t="str">
        <f>IF(AND(AllC3_Data[[#This Row],[Workflow]]="Vendor Trailer",AllC3_Data[[#This Row],[OB Load Type]]="",AllC3_Data[[#This Row],[IB Load Type]]="",AllC3_Data[[#This Row],[Reusable Load Type]]=""),"Empty", HLOOKUP("*",AllC3_Data[[#This Row],[OB Load Type]:[Workflow]],1,FALSE))</f>
        <v>OC</v>
      </c>
      <c r="S13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3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1" spans="1:21" x14ac:dyDescent="0.25">
      <c r="A1331" s="567" t="s">
        <v>12077</v>
      </c>
      <c r="B1331" s="568"/>
      <c r="C1331" s="568"/>
      <c r="D1331" s="569"/>
      <c r="E1331" s="569" t="s">
        <v>1657</v>
      </c>
      <c r="F1331" s="569">
        <v>3</v>
      </c>
      <c r="G1331" s="568" t="s">
        <v>1179</v>
      </c>
      <c r="H1331" s="568"/>
      <c r="I1331" s="570" t="s">
        <v>12078</v>
      </c>
      <c r="J1331" s="568" t="s">
        <v>8206</v>
      </c>
      <c r="K1331" s="571" t="s">
        <v>8401</v>
      </c>
      <c r="L1331" s="568" t="s">
        <v>11211</v>
      </c>
      <c r="M1331" s="572" t="s">
        <v>12079</v>
      </c>
      <c r="N1331" s="570" t="s">
        <v>8425</v>
      </c>
      <c r="O1331" s="303" t="str">
        <f>IF(AllC3_Data[[#This Row],[Door/Yard Number]]=3,"Yard","Door")</f>
        <v>Yard</v>
      </c>
      <c r="P1331" s="33">
        <f t="shared" si="40"/>
        <v>49.200000000069849</v>
      </c>
      <c r="Q1331" s="3" t="str">
        <f t="shared" si="41"/>
        <v>02/09/2022 12:48 PM</v>
      </c>
      <c r="R1331" s="573" t="str">
        <f>IF(AND(AllC3_Data[[#This Row],[Workflow]]="Vendor Trailer",AllC3_Data[[#This Row],[OB Load Type]]="",AllC3_Data[[#This Row],[IB Load Type]]="",AllC3_Data[[#This Row],[Reusable Load Type]]=""),"Empty", HLOOKUP("*",AllC3_Data[[#This Row],[OB Load Type]:[Workflow]],1,FALSE))</f>
        <v>Empty</v>
      </c>
      <c r="S13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2" spans="1:21" x14ac:dyDescent="0.25">
      <c r="A1332" s="567" t="s">
        <v>12080</v>
      </c>
      <c r="B1332" s="568"/>
      <c r="C1332" s="568"/>
      <c r="D1332" s="569"/>
      <c r="E1332" s="569" t="s">
        <v>1657</v>
      </c>
      <c r="F1332" s="569">
        <v>1</v>
      </c>
      <c r="G1332" s="568" t="s">
        <v>1667</v>
      </c>
      <c r="H1332" s="568"/>
      <c r="I1332" s="570" t="s">
        <v>10503</v>
      </c>
      <c r="J1332" s="568" t="s">
        <v>368</v>
      </c>
      <c r="K1332" s="571" t="s">
        <v>8401</v>
      </c>
      <c r="L1332" s="568" t="s">
        <v>12081</v>
      </c>
      <c r="M1332" s="572"/>
      <c r="N1332" s="570" t="s">
        <v>8409</v>
      </c>
      <c r="O1332" s="303" t="str">
        <f>IF(AllC3_Data[[#This Row],[Door/Yard Number]]=3,"Yard","Door")</f>
        <v>Door</v>
      </c>
      <c r="P1332" s="33">
        <f t="shared" si="40"/>
        <v>47.850000000034925</v>
      </c>
      <c r="Q1332" s="3" t="str">
        <f t="shared" si="41"/>
        <v>02/09/2022 02:09 PM</v>
      </c>
      <c r="R1332" s="573" t="str">
        <f>IF(AND(AllC3_Data[[#This Row],[Workflow]]="Vendor Trailer",AllC3_Data[[#This Row],[OB Load Type]]="",AllC3_Data[[#This Row],[IB Load Type]]="",AllC3_Data[[#This Row],[Reusable Load Type]]=""),"Empty", HLOOKUP("*",AllC3_Data[[#This Row],[OB Load Type]:[Workflow]],1,FALSE))</f>
        <v>Empty</v>
      </c>
      <c r="S13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3" spans="1:21" x14ac:dyDescent="0.25">
      <c r="A1333" s="567" t="s">
        <v>12082</v>
      </c>
      <c r="B1333" s="568"/>
      <c r="C1333" s="568"/>
      <c r="D1333" s="569"/>
      <c r="E1333" s="569" t="s">
        <v>1657</v>
      </c>
      <c r="F1333" s="569">
        <v>3</v>
      </c>
      <c r="G1333" s="568" t="s">
        <v>1179</v>
      </c>
      <c r="H1333" s="568"/>
      <c r="I1333" s="570" t="s">
        <v>9302</v>
      </c>
      <c r="J1333" s="568" t="s">
        <v>8205</v>
      </c>
      <c r="K1333" s="571" t="s">
        <v>8401</v>
      </c>
      <c r="L1333" s="568" t="s">
        <v>12083</v>
      </c>
      <c r="M1333" s="572" t="s">
        <v>9302</v>
      </c>
      <c r="N1333" s="570" t="s">
        <v>8445</v>
      </c>
      <c r="O1333" s="303" t="str">
        <f>IF(AllC3_Data[[#This Row],[Door/Yard Number]]=3,"Yard","Door")</f>
        <v>Yard</v>
      </c>
      <c r="P1333" s="33">
        <f t="shared" si="40"/>
        <v>47.783333333325572</v>
      </c>
      <c r="Q1333" s="3" t="str">
        <f t="shared" si="41"/>
        <v>02/09/2022 02:13 PM</v>
      </c>
      <c r="R1333" s="573" t="str">
        <f>IF(AND(AllC3_Data[[#This Row],[Workflow]]="Vendor Trailer",AllC3_Data[[#This Row],[OB Load Type]]="",AllC3_Data[[#This Row],[IB Load Type]]="",AllC3_Data[[#This Row],[Reusable Load Type]]=""),"Empty", HLOOKUP("*",AllC3_Data[[#This Row],[OB Load Type]:[Workflow]],1,FALSE))</f>
        <v>Empty</v>
      </c>
      <c r="S13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4" spans="1:21" x14ac:dyDescent="0.25">
      <c r="A1334" s="567" t="s">
        <v>12084</v>
      </c>
      <c r="B1334" s="568"/>
      <c r="C1334" s="568"/>
      <c r="D1334" s="569" t="s">
        <v>486</v>
      </c>
      <c r="E1334" s="569" t="s">
        <v>8430</v>
      </c>
      <c r="F1334" s="569">
        <v>3</v>
      </c>
      <c r="G1334" s="568" t="s">
        <v>1179</v>
      </c>
      <c r="H1334" s="568"/>
      <c r="I1334" s="570" t="s">
        <v>10471</v>
      </c>
      <c r="J1334" s="568" t="s">
        <v>8207</v>
      </c>
      <c r="K1334" s="571" t="s">
        <v>8401</v>
      </c>
      <c r="L1334" s="568" t="s">
        <v>11609</v>
      </c>
      <c r="M1334" s="572" t="s">
        <v>10471</v>
      </c>
      <c r="N1334" s="570" t="s">
        <v>11135</v>
      </c>
      <c r="O1334" s="303" t="str">
        <f>IF(AllC3_Data[[#This Row],[Door/Yard Number]]=3,"Yard","Door")</f>
        <v>Yard</v>
      </c>
      <c r="P1334" s="33">
        <f t="shared" si="40"/>
        <v>47.666666666802485</v>
      </c>
      <c r="Q1334" s="3" t="str">
        <f t="shared" si="41"/>
        <v>02/09/2022 02:20 PM</v>
      </c>
      <c r="R1334" s="573" t="str">
        <f>IF(AND(AllC3_Data[[#This Row],[Workflow]]="Vendor Trailer",AllC3_Data[[#This Row],[OB Load Type]]="",AllC3_Data[[#This Row],[IB Load Type]]="",AllC3_Data[[#This Row],[Reusable Load Type]]=""),"Empty", HLOOKUP("*",AllC3_Data[[#This Row],[OB Load Type]:[Workflow]],1,FALSE))</f>
        <v>RGMB</v>
      </c>
      <c r="S13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3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5" spans="1:21" x14ac:dyDescent="0.25">
      <c r="A1335" s="567" t="s">
        <v>12085</v>
      </c>
      <c r="B1335" s="568"/>
      <c r="C1335" s="568"/>
      <c r="D1335" s="569" t="s">
        <v>496</v>
      </c>
      <c r="E1335" s="569" t="s">
        <v>1660</v>
      </c>
      <c r="F1335" s="569">
        <v>4</v>
      </c>
      <c r="G1335" s="568" t="s">
        <v>1179</v>
      </c>
      <c r="H1335" s="568"/>
      <c r="I1335" s="570" t="s">
        <v>12086</v>
      </c>
      <c r="J1335" s="568" t="s">
        <v>8210</v>
      </c>
      <c r="K1335" s="571" t="s">
        <v>8401</v>
      </c>
      <c r="L1335" s="568" t="s">
        <v>1661</v>
      </c>
      <c r="M1335" s="572" t="s">
        <v>12086</v>
      </c>
      <c r="N1335" s="570" t="s">
        <v>8451</v>
      </c>
      <c r="O1335" s="303" t="str">
        <f>IF(AllC3_Data[[#This Row],[Door/Yard Number]]=3,"Yard","Door")</f>
        <v>Door</v>
      </c>
      <c r="P1335" s="33">
        <f t="shared" si="40"/>
        <v>47.566666666651145</v>
      </c>
      <c r="Q1335" s="3" t="str">
        <f t="shared" si="41"/>
        <v>02/09/2022 02:26 PM</v>
      </c>
      <c r="R1335" s="573" t="str">
        <f>IF(AND(AllC3_Data[[#This Row],[Workflow]]="Vendor Trailer",AllC3_Data[[#This Row],[OB Load Type]]="",AllC3_Data[[#This Row],[IB Load Type]]="",AllC3_Data[[#This Row],[Reusable Load Type]]=""),"Empty", HLOOKUP("*",AllC3_Data[[#This Row],[OB Load Type]:[Workflow]],1,FALSE))</f>
        <v>RSAL</v>
      </c>
      <c r="S13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6" spans="1:21" x14ac:dyDescent="0.25">
      <c r="A1336" s="567" t="s">
        <v>12087</v>
      </c>
      <c r="B1336" s="568"/>
      <c r="C1336" s="568"/>
      <c r="D1336" s="569" t="s">
        <v>182</v>
      </c>
      <c r="E1336" s="569" t="s">
        <v>8430</v>
      </c>
      <c r="F1336" s="569">
        <v>1</v>
      </c>
      <c r="G1336" s="568" t="s">
        <v>1179</v>
      </c>
      <c r="H1336" s="568"/>
      <c r="I1336" s="570" t="s">
        <v>12088</v>
      </c>
      <c r="J1336" s="568" t="s">
        <v>8216</v>
      </c>
      <c r="K1336" s="571" t="s">
        <v>8401</v>
      </c>
      <c r="L1336" s="568" t="s">
        <v>12089</v>
      </c>
      <c r="M1336" s="572" t="s">
        <v>12088</v>
      </c>
      <c r="N1336" s="570" t="s">
        <v>8409</v>
      </c>
      <c r="O1336" s="303" t="str">
        <f>IF(AllC3_Data[[#This Row],[Door/Yard Number]]=3,"Yard","Door")</f>
        <v>Door</v>
      </c>
      <c r="P1336" s="33">
        <f t="shared" si="40"/>
        <v>47.116666666755918</v>
      </c>
      <c r="Q1336" s="3" t="str">
        <f t="shared" si="41"/>
        <v>02/09/2022 02:53 PM</v>
      </c>
      <c r="R1336" s="573" t="str">
        <f>IF(AND(AllC3_Data[[#This Row],[Workflow]]="Vendor Trailer",AllC3_Data[[#This Row],[OB Load Type]]="",AllC3_Data[[#This Row],[IB Load Type]]="",AllC3_Data[[#This Row],[Reusable Load Type]]=""),"Empty", HLOOKUP("*",AllC3_Data[[#This Row],[OB Load Type]:[Workflow]],1,FALSE))</f>
        <v>PMIX</v>
      </c>
      <c r="S13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7" spans="1:21" x14ac:dyDescent="0.25">
      <c r="A1337" s="567" t="s">
        <v>12090</v>
      </c>
      <c r="B1337" s="568"/>
      <c r="C1337" s="568"/>
      <c r="D1337" s="569" t="s">
        <v>486</v>
      </c>
      <c r="E1337" s="569" t="s">
        <v>8430</v>
      </c>
      <c r="F1337" s="569">
        <v>3</v>
      </c>
      <c r="G1337" s="568" t="s">
        <v>1667</v>
      </c>
      <c r="H1337" s="568"/>
      <c r="I1337" s="570" t="s">
        <v>8852</v>
      </c>
      <c r="J1337" s="568" t="s">
        <v>8214</v>
      </c>
      <c r="K1337" s="571" t="s">
        <v>8401</v>
      </c>
      <c r="L1337" s="568" t="s">
        <v>11609</v>
      </c>
      <c r="M1337" s="572" t="s">
        <v>8852</v>
      </c>
      <c r="N1337" s="570" t="s">
        <v>11135</v>
      </c>
      <c r="O1337" s="303" t="str">
        <f>IF(AllC3_Data[[#This Row],[Door/Yard Number]]=3,"Yard","Door")</f>
        <v>Yard</v>
      </c>
      <c r="P1337" s="33">
        <f t="shared" si="40"/>
        <v>46.850000000093132</v>
      </c>
      <c r="Q1337" s="3" t="str">
        <f t="shared" si="41"/>
        <v>02/09/2022 03:09 PM</v>
      </c>
      <c r="R1337" s="573" t="str">
        <f>IF(AND(AllC3_Data[[#This Row],[Workflow]]="Vendor Trailer",AllC3_Data[[#This Row],[OB Load Type]]="",AllC3_Data[[#This Row],[IB Load Type]]="",AllC3_Data[[#This Row],[Reusable Load Type]]=""),"Empty", HLOOKUP("*",AllC3_Data[[#This Row],[OB Load Type]:[Workflow]],1,FALSE))</f>
        <v>RGMB</v>
      </c>
      <c r="S13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3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8" spans="1:21" x14ac:dyDescent="0.25">
      <c r="A1338" s="567" t="s">
        <v>12091</v>
      </c>
      <c r="B1338" s="568"/>
      <c r="C1338" s="568"/>
      <c r="D1338" s="569"/>
      <c r="E1338" s="569" t="s">
        <v>8461</v>
      </c>
      <c r="F1338" s="569">
        <v>3</v>
      </c>
      <c r="G1338" s="568" t="s">
        <v>9309</v>
      </c>
      <c r="H1338" s="568"/>
      <c r="I1338" s="570" t="s">
        <v>12092</v>
      </c>
      <c r="J1338" s="568" t="s">
        <v>8202</v>
      </c>
      <c r="K1338" s="571" t="s">
        <v>8401</v>
      </c>
      <c r="L1338" s="568" t="s">
        <v>11179</v>
      </c>
      <c r="M1338" s="572" t="s">
        <v>12093</v>
      </c>
      <c r="N1338" s="570" t="s">
        <v>11135</v>
      </c>
      <c r="O1338" s="303" t="str">
        <f>IF(AllC3_Data[[#This Row],[Door/Yard Number]]=3,"Yard","Door")</f>
        <v>Yard</v>
      </c>
      <c r="P1338" s="33">
        <f t="shared" si="40"/>
        <v>46.599999999976717</v>
      </c>
      <c r="Q1338" s="3" t="str">
        <f t="shared" si="41"/>
        <v>02/09/2022 03:24 PM</v>
      </c>
      <c r="R1338" s="573" t="str">
        <f>IF(AND(AllC3_Data[[#This Row],[Workflow]]="Vendor Trailer",AllC3_Data[[#This Row],[OB Load Type]]="",AllC3_Data[[#This Row],[IB Load Type]]="",AllC3_Data[[#This Row],[Reusable Load Type]]=""),"Empty", HLOOKUP("*",AllC3_Data[[#This Row],[OB Load Type]:[Workflow]],1,FALSE))</f>
        <v>Empty</v>
      </c>
      <c r="S13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39" spans="1:21" x14ac:dyDescent="0.25">
      <c r="A1339" s="567" t="s">
        <v>12094</v>
      </c>
      <c r="B1339" s="568"/>
      <c r="C1339" s="568"/>
      <c r="D1339" s="569"/>
      <c r="E1339" s="569" t="s">
        <v>1657</v>
      </c>
      <c r="F1339" s="569">
        <v>1</v>
      </c>
      <c r="G1339" s="568" t="s">
        <v>1667</v>
      </c>
      <c r="H1339" s="568"/>
      <c r="I1339" s="570" t="s">
        <v>12095</v>
      </c>
      <c r="J1339" s="568" t="s">
        <v>368</v>
      </c>
      <c r="K1339" s="571" t="s">
        <v>8401</v>
      </c>
      <c r="L1339" s="568" t="s">
        <v>12096</v>
      </c>
      <c r="M1339" s="572"/>
      <c r="N1339" s="570" t="s">
        <v>8409</v>
      </c>
      <c r="O1339" s="303" t="str">
        <f>IF(AllC3_Data[[#This Row],[Door/Yard Number]]=3,"Yard","Door")</f>
        <v>Door</v>
      </c>
      <c r="P1339" s="33">
        <f t="shared" si="40"/>
        <v>46.549999999988358</v>
      </c>
      <c r="Q1339" s="3" t="str">
        <f t="shared" si="41"/>
        <v>02/09/2022 03:27 PM</v>
      </c>
      <c r="R1339" s="573" t="str">
        <f>IF(AND(AllC3_Data[[#This Row],[Workflow]]="Vendor Trailer",AllC3_Data[[#This Row],[OB Load Type]]="",AllC3_Data[[#This Row],[IB Load Type]]="",AllC3_Data[[#This Row],[Reusable Load Type]]=""),"Empty", HLOOKUP("*",AllC3_Data[[#This Row],[OB Load Type]:[Workflow]],1,FALSE))</f>
        <v>Empty</v>
      </c>
      <c r="S13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0" spans="1:21" x14ac:dyDescent="0.25">
      <c r="A1340" s="567" t="s">
        <v>12097</v>
      </c>
      <c r="B1340" s="568"/>
      <c r="C1340" s="568"/>
      <c r="D1340" s="569"/>
      <c r="E1340" s="569" t="s">
        <v>1657</v>
      </c>
      <c r="F1340" s="569">
        <v>3</v>
      </c>
      <c r="G1340" s="568" t="s">
        <v>1179</v>
      </c>
      <c r="H1340" s="568"/>
      <c r="I1340" s="570" t="s">
        <v>12098</v>
      </c>
      <c r="J1340" s="568" t="s">
        <v>8205</v>
      </c>
      <c r="K1340" s="571" t="s">
        <v>8401</v>
      </c>
      <c r="L1340" s="568" t="s">
        <v>12016</v>
      </c>
      <c r="M1340" s="572" t="s">
        <v>10487</v>
      </c>
      <c r="N1340" s="570" t="s">
        <v>8445</v>
      </c>
      <c r="O1340" s="303" t="str">
        <f>IF(AllC3_Data[[#This Row],[Door/Yard Number]]=3,"Yard","Door")</f>
        <v>Yard</v>
      </c>
      <c r="P1340" s="33">
        <f t="shared" si="40"/>
        <v>46.433333333465271</v>
      </c>
      <c r="Q1340" s="3" t="str">
        <f t="shared" si="41"/>
        <v>02/09/2022 03:34 PM</v>
      </c>
      <c r="R1340" s="573" t="str">
        <f>IF(AND(AllC3_Data[[#This Row],[Workflow]]="Vendor Trailer",AllC3_Data[[#This Row],[OB Load Type]]="",AllC3_Data[[#This Row],[IB Load Type]]="",AllC3_Data[[#This Row],[Reusable Load Type]]=""),"Empty", HLOOKUP("*",AllC3_Data[[#This Row],[OB Load Type]:[Workflow]],1,FALSE))</f>
        <v>Empty</v>
      </c>
      <c r="S13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1" spans="1:21" x14ac:dyDescent="0.25">
      <c r="A1341" s="567" t="s">
        <v>12099</v>
      </c>
      <c r="B1341" s="568"/>
      <c r="C1341" s="568"/>
      <c r="D1341" s="569" t="s">
        <v>486</v>
      </c>
      <c r="E1341" s="569" t="s">
        <v>8430</v>
      </c>
      <c r="F1341" s="569">
        <v>3</v>
      </c>
      <c r="G1341" s="568" t="s">
        <v>1179</v>
      </c>
      <c r="H1341" s="568"/>
      <c r="I1341" s="570" t="s">
        <v>12100</v>
      </c>
      <c r="J1341" s="568" t="s">
        <v>8224</v>
      </c>
      <c r="K1341" s="571" t="s">
        <v>8401</v>
      </c>
      <c r="L1341" s="568" t="s">
        <v>11609</v>
      </c>
      <c r="M1341" s="572" t="s">
        <v>12100</v>
      </c>
      <c r="N1341" s="570" t="s">
        <v>11135</v>
      </c>
      <c r="O1341" s="303" t="str">
        <f>IF(AllC3_Data[[#This Row],[Door/Yard Number]]=3,"Yard","Door")</f>
        <v>Yard</v>
      </c>
      <c r="P1341" s="33">
        <f t="shared" si="40"/>
        <v>45.950000000128057</v>
      </c>
      <c r="Q1341" s="3" t="str">
        <f t="shared" si="41"/>
        <v>02/09/2022 04:03 PM</v>
      </c>
      <c r="R1341" s="573" t="str">
        <f>IF(AND(AllC3_Data[[#This Row],[Workflow]]="Vendor Trailer",AllC3_Data[[#This Row],[OB Load Type]]="",AllC3_Data[[#This Row],[IB Load Type]]="",AllC3_Data[[#This Row],[Reusable Load Type]]=""),"Empty", HLOOKUP("*",AllC3_Data[[#This Row],[OB Load Type]:[Workflow]],1,FALSE))</f>
        <v>RGMB</v>
      </c>
      <c r="S13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3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2" spans="1:21" x14ac:dyDescent="0.25">
      <c r="A1342" s="567" t="s">
        <v>12101</v>
      </c>
      <c r="B1342" s="568"/>
      <c r="C1342" s="568"/>
      <c r="D1342" s="569" t="s">
        <v>331</v>
      </c>
      <c r="E1342" s="569" t="s">
        <v>8430</v>
      </c>
      <c r="F1342" s="569">
        <v>1</v>
      </c>
      <c r="G1342" s="568" t="s">
        <v>1667</v>
      </c>
      <c r="H1342" s="568"/>
      <c r="I1342" s="570" t="s">
        <v>8855</v>
      </c>
      <c r="J1342" s="568" t="s">
        <v>8213</v>
      </c>
      <c r="K1342" s="571" t="s">
        <v>8401</v>
      </c>
      <c r="L1342" s="568" t="s">
        <v>12102</v>
      </c>
      <c r="M1342" s="572" t="s">
        <v>12103</v>
      </c>
      <c r="N1342" s="570" t="s">
        <v>8409</v>
      </c>
      <c r="O1342" s="303" t="str">
        <f>IF(AllC3_Data[[#This Row],[Door/Yard Number]]=3,"Yard","Door")</f>
        <v>Door</v>
      </c>
      <c r="P1342" s="33">
        <f t="shared" si="40"/>
        <v>45.75</v>
      </c>
      <c r="Q1342" s="3" t="str">
        <f t="shared" si="41"/>
        <v>02/09/2022 04:15 PM</v>
      </c>
      <c r="R1342" s="573" t="str">
        <f>IF(AND(AllC3_Data[[#This Row],[Workflow]]="Vendor Trailer",AllC3_Data[[#This Row],[OB Load Type]]="",AllC3_Data[[#This Row],[IB Load Type]]="",AllC3_Data[[#This Row],[Reusable Load Type]]=""),"Empty", HLOOKUP("*",AllC3_Data[[#This Row],[OB Load Type]:[Workflow]],1,FALSE))</f>
        <v>AUCT</v>
      </c>
      <c r="S13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3" spans="1:21" x14ac:dyDescent="0.25">
      <c r="A1343" s="567" t="s">
        <v>12104</v>
      </c>
      <c r="B1343" s="568"/>
      <c r="C1343" s="568"/>
      <c r="D1343" s="569"/>
      <c r="E1343" s="569" t="s">
        <v>8461</v>
      </c>
      <c r="F1343" s="569">
        <v>3</v>
      </c>
      <c r="G1343" s="568" t="s">
        <v>11768</v>
      </c>
      <c r="H1343" s="568"/>
      <c r="I1343" s="570" t="s">
        <v>12105</v>
      </c>
      <c r="J1343" s="568" t="s">
        <v>8202</v>
      </c>
      <c r="K1343" s="571" t="s">
        <v>8401</v>
      </c>
      <c r="L1343" s="568" t="s">
        <v>1663</v>
      </c>
      <c r="M1343" s="572" t="s">
        <v>8618</v>
      </c>
      <c r="N1343" s="570" t="s">
        <v>8445</v>
      </c>
      <c r="O1343" s="303" t="str">
        <f>IF(AllC3_Data[[#This Row],[Door/Yard Number]]=3,"Yard","Door")</f>
        <v>Yard</v>
      </c>
      <c r="P1343" s="33">
        <f t="shared" si="40"/>
        <v>45.400000000081491</v>
      </c>
      <c r="Q1343" s="3" t="str">
        <f t="shared" si="41"/>
        <v>02/09/2022 04:36 PM</v>
      </c>
      <c r="R1343" s="573" t="str">
        <f>IF(AND(AllC3_Data[[#This Row],[Workflow]]="Vendor Trailer",AllC3_Data[[#This Row],[OB Load Type]]="",AllC3_Data[[#This Row],[IB Load Type]]="",AllC3_Data[[#This Row],[Reusable Load Type]]=""),"Empty", HLOOKUP("*",AllC3_Data[[#This Row],[OB Load Type]:[Workflow]],1,FALSE))</f>
        <v>Empty</v>
      </c>
      <c r="S13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4" spans="1:21" x14ac:dyDescent="0.25">
      <c r="A1344" s="567" t="s">
        <v>12106</v>
      </c>
      <c r="B1344" s="568"/>
      <c r="C1344" s="568"/>
      <c r="D1344" s="569" t="s">
        <v>492</v>
      </c>
      <c r="E1344" s="569" t="s">
        <v>8430</v>
      </c>
      <c r="F1344" s="569">
        <v>3</v>
      </c>
      <c r="G1344" s="568" t="s">
        <v>1179</v>
      </c>
      <c r="H1344" s="568"/>
      <c r="I1344" s="570" t="s">
        <v>12107</v>
      </c>
      <c r="J1344" s="568" t="s">
        <v>647</v>
      </c>
      <c r="K1344" s="571" t="s">
        <v>8401</v>
      </c>
      <c r="L1344" s="568" t="s">
        <v>11166</v>
      </c>
      <c r="M1344" s="572"/>
      <c r="N1344" s="570" t="s">
        <v>8409</v>
      </c>
      <c r="O1344" s="303" t="str">
        <f>IF(AllC3_Data[[#This Row],[Door/Yard Number]]=3,"Yard","Door")</f>
        <v>Yard</v>
      </c>
      <c r="P1344" s="33">
        <f t="shared" si="40"/>
        <v>45.366666666639503</v>
      </c>
      <c r="Q1344" s="3" t="str">
        <f t="shared" si="41"/>
        <v>02/09/2022 04:38 PM</v>
      </c>
      <c r="R1344" s="573" t="str">
        <f>IF(AND(AllC3_Data[[#This Row],[Workflow]]="Vendor Trailer",AllC3_Data[[#This Row],[OB Load Type]]="",AllC3_Data[[#This Row],[IB Load Type]]="",AllC3_Data[[#This Row],[Reusable Load Type]]=""),"Empty", HLOOKUP("*",AllC3_Data[[#This Row],[OB Load Type]:[Workflow]],1,FALSE))</f>
        <v>RMCP</v>
      </c>
      <c r="S13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5" spans="1:21" x14ac:dyDescent="0.25">
      <c r="A1345" s="567" t="s">
        <v>12108</v>
      </c>
      <c r="B1345" s="568"/>
      <c r="C1345" s="568"/>
      <c r="D1345" s="569"/>
      <c r="E1345" s="569" t="s">
        <v>1657</v>
      </c>
      <c r="F1345" s="569">
        <v>3</v>
      </c>
      <c r="G1345" s="568" t="s">
        <v>1179</v>
      </c>
      <c r="H1345" s="568"/>
      <c r="I1345" s="570" t="s">
        <v>12109</v>
      </c>
      <c r="J1345" s="568" t="s">
        <v>8204</v>
      </c>
      <c r="K1345" s="571" t="s">
        <v>8401</v>
      </c>
      <c r="L1345" s="568" t="s">
        <v>12016</v>
      </c>
      <c r="M1345" s="572" t="s">
        <v>12110</v>
      </c>
      <c r="N1345" s="570" t="s">
        <v>8445</v>
      </c>
      <c r="O1345" s="303" t="str">
        <f>IF(AllC3_Data[[#This Row],[Door/Yard Number]]=3,"Yard","Door")</f>
        <v>Yard</v>
      </c>
      <c r="P1345" s="33">
        <f t="shared" si="40"/>
        <v>45.083333333430346</v>
      </c>
      <c r="Q1345" s="3" t="str">
        <f t="shared" si="41"/>
        <v>02/09/2022 04:55 PM</v>
      </c>
      <c r="R1345" s="573" t="str">
        <f>IF(AND(AllC3_Data[[#This Row],[Workflow]]="Vendor Trailer",AllC3_Data[[#This Row],[OB Load Type]]="",AllC3_Data[[#This Row],[IB Load Type]]="",AllC3_Data[[#This Row],[Reusable Load Type]]=""),"Empty", HLOOKUP("*",AllC3_Data[[#This Row],[OB Load Type]:[Workflow]],1,FALSE))</f>
        <v>Empty</v>
      </c>
      <c r="S13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6" spans="1:21" x14ac:dyDescent="0.25">
      <c r="A1346" s="567" t="s">
        <v>12111</v>
      </c>
      <c r="B1346" s="568"/>
      <c r="C1346" s="568"/>
      <c r="D1346" s="569"/>
      <c r="E1346" s="569" t="s">
        <v>1657</v>
      </c>
      <c r="F1346" s="569">
        <v>3</v>
      </c>
      <c r="G1346" s="568" t="s">
        <v>1179</v>
      </c>
      <c r="H1346" s="568"/>
      <c r="I1346" s="570" t="s">
        <v>12112</v>
      </c>
      <c r="J1346" s="568" t="s">
        <v>8208</v>
      </c>
      <c r="K1346" s="571" t="s">
        <v>8401</v>
      </c>
      <c r="L1346" s="568" t="s">
        <v>12016</v>
      </c>
      <c r="M1346" s="572" t="s">
        <v>12112</v>
      </c>
      <c r="N1346" s="570" t="s">
        <v>8445</v>
      </c>
      <c r="O1346" s="303" t="str">
        <f>IF(AllC3_Data[[#This Row],[Door/Yard Number]]=3,"Yard","Door")</f>
        <v>Yard</v>
      </c>
      <c r="P1346" s="33">
        <f t="shared" si="40"/>
        <v>44.983333333453629</v>
      </c>
      <c r="Q1346" s="3" t="str">
        <f t="shared" si="41"/>
        <v>02/09/2022 05:01 PM</v>
      </c>
      <c r="R1346" s="573" t="str">
        <f>IF(AND(AllC3_Data[[#This Row],[Workflow]]="Vendor Trailer",AllC3_Data[[#This Row],[OB Load Type]]="",AllC3_Data[[#This Row],[IB Load Type]]="",AllC3_Data[[#This Row],[Reusable Load Type]]=""),"Empty", HLOOKUP("*",AllC3_Data[[#This Row],[OB Load Type]:[Workflow]],1,FALSE))</f>
        <v>Empty</v>
      </c>
      <c r="S13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7" spans="1:21" x14ac:dyDescent="0.25">
      <c r="A1347" s="567" t="s">
        <v>12113</v>
      </c>
      <c r="B1347" s="568"/>
      <c r="C1347" s="568" t="s">
        <v>8404</v>
      </c>
      <c r="D1347" s="569"/>
      <c r="E1347" s="569" t="s">
        <v>897</v>
      </c>
      <c r="F1347" s="569">
        <v>1</v>
      </c>
      <c r="G1347" s="568" t="s">
        <v>12114</v>
      </c>
      <c r="H1347" s="568" t="s">
        <v>12115</v>
      </c>
      <c r="I1347" s="570" t="s">
        <v>12116</v>
      </c>
      <c r="J1347" s="568" t="s">
        <v>8202</v>
      </c>
      <c r="K1347" s="571" t="s">
        <v>8401</v>
      </c>
      <c r="L1347" s="568" t="s">
        <v>12117</v>
      </c>
      <c r="M1347" s="572" t="s">
        <v>8477</v>
      </c>
      <c r="N1347" s="570" t="s">
        <v>11135</v>
      </c>
      <c r="O1347" s="303" t="str">
        <f>IF(AllC3_Data[[#This Row],[Door/Yard Number]]=3,"Yard","Door")</f>
        <v>Door</v>
      </c>
      <c r="P1347" s="33">
        <f t="shared" si="40"/>
        <v>0.78333333344198763</v>
      </c>
      <c r="Q1347" s="3" t="str">
        <f t="shared" si="41"/>
        <v>02/11/2022 01:13 PM</v>
      </c>
      <c r="R1347" s="573" t="str">
        <f>IF(AND(AllC3_Data[[#This Row],[Workflow]]="Vendor Trailer",AllC3_Data[[#This Row],[OB Load Type]]="",AllC3_Data[[#This Row],[IB Load Type]]="",AllC3_Data[[#This Row],[Reusable Load Type]]=""),"Empty", HLOOKUP("*",AllC3_Data[[#This Row],[OB Load Type]:[Workflow]],1,FALSE))</f>
        <v>A Live Delivery</v>
      </c>
      <c r="S13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8" spans="1:21" x14ac:dyDescent="0.25">
      <c r="A1348" s="567" t="s">
        <v>12118</v>
      </c>
      <c r="B1348" s="568"/>
      <c r="C1348" s="568"/>
      <c r="D1348" s="569"/>
      <c r="E1348" s="569" t="s">
        <v>1657</v>
      </c>
      <c r="F1348" s="569">
        <v>3</v>
      </c>
      <c r="G1348" s="568" t="s">
        <v>1179</v>
      </c>
      <c r="H1348" s="568"/>
      <c r="I1348" s="570" t="s">
        <v>12119</v>
      </c>
      <c r="J1348" s="568" t="s">
        <v>8204</v>
      </c>
      <c r="K1348" s="571" t="s">
        <v>8401</v>
      </c>
      <c r="L1348" s="568" t="s">
        <v>11978</v>
      </c>
      <c r="M1348" s="572" t="s">
        <v>12120</v>
      </c>
      <c r="N1348" s="570" t="s">
        <v>8425</v>
      </c>
      <c r="O1348" s="303" t="str">
        <f>IF(AllC3_Data[[#This Row],[Door/Yard Number]]=3,"Yard","Door")</f>
        <v>Yard</v>
      </c>
      <c r="P1348" s="33">
        <f t="shared" si="40"/>
        <v>44.483333333395422</v>
      </c>
      <c r="Q1348" s="3" t="str">
        <f t="shared" si="41"/>
        <v>02/09/2022 05:31 PM</v>
      </c>
      <c r="R1348" s="573" t="str">
        <f>IF(AND(AllC3_Data[[#This Row],[Workflow]]="Vendor Trailer",AllC3_Data[[#This Row],[OB Load Type]]="",AllC3_Data[[#This Row],[IB Load Type]]="",AllC3_Data[[#This Row],[Reusable Load Type]]=""),"Empty", HLOOKUP("*",AllC3_Data[[#This Row],[OB Load Type]:[Workflow]],1,FALSE))</f>
        <v>Empty</v>
      </c>
      <c r="S13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49" spans="1:21" x14ac:dyDescent="0.25">
      <c r="A1349" s="567" t="s">
        <v>12121</v>
      </c>
      <c r="B1349" s="568"/>
      <c r="C1349" s="568"/>
      <c r="D1349" s="569"/>
      <c r="E1349" s="569" t="s">
        <v>8461</v>
      </c>
      <c r="F1349" s="569">
        <v>3</v>
      </c>
      <c r="G1349" s="568" t="s">
        <v>9293</v>
      </c>
      <c r="H1349" s="568"/>
      <c r="I1349" s="570" t="s">
        <v>12122</v>
      </c>
      <c r="J1349" s="568" t="s">
        <v>8202</v>
      </c>
      <c r="K1349" s="571" t="s">
        <v>8401</v>
      </c>
      <c r="L1349" s="568" t="s">
        <v>11179</v>
      </c>
      <c r="M1349" s="572" t="s">
        <v>12123</v>
      </c>
      <c r="N1349" s="570" t="s">
        <v>11135</v>
      </c>
      <c r="O1349" s="303" t="str">
        <f>IF(AllC3_Data[[#This Row],[Door/Yard Number]]=3,"Yard","Door")</f>
        <v>Yard</v>
      </c>
      <c r="P1349" s="33">
        <f t="shared" si="40"/>
        <v>42.700000000011642</v>
      </c>
      <c r="Q1349" s="3" t="str">
        <f t="shared" si="41"/>
        <v>02/09/2022 07:18 PM</v>
      </c>
      <c r="R1349" s="573" t="str">
        <f>IF(AND(AllC3_Data[[#This Row],[Workflow]]="Vendor Trailer",AllC3_Data[[#This Row],[OB Load Type]]="",AllC3_Data[[#This Row],[IB Load Type]]="",AllC3_Data[[#This Row],[Reusable Load Type]]=""),"Empty", HLOOKUP("*",AllC3_Data[[#This Row],[OB Load Type]:[Workflow]],1,FALSE))</f>
        <v>Empty</v>
      </c>
      <c r="S13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0" spans="1:21" x14ac:dyDescent="0.25">
      <c r="A1350" s="567" t="s">
        <v>12124</v>
      </c>
      <c r="B1350" s="568"/>
      <c r="C1350" s="568"/>
      <c r="D1350" s="569"/>
      <c r="E1350" s="569" t="s">
        <v>8461</v>
      </c>
      <c r="F1350" s="569">
        <v>3</v>
      </c>
      <c r="G1350" s="568" t="s">
        <v>11243</v>
      </c>
      <c r="H1350" s="568"/>
      <c r="I1350" s="570" t="s">
        <v>12125</v>
      </c>
      <c r="J1350" s="568" t="s">
        <v>8202</v>
      </c>
      <c r="K1350" s="571" t="s">
        <v>8401</v>
      </c>
      <c r="L1350" s="568" t="s">
        <v>11245</v>
      </c>
      <c r="M1350" s="572" t="s">
        <v>12126</v>
      </c>
      <c r="N1350" s="570" t="s">
        <v>11135</v>
      </c>
      <c r="O1350" s="303" t="str">
        <f>IF(AllC3_Data[[#This Row],[Door/Yard Number]]=3,"Yard","Door")</f>
        <v>Yard</v>
      </c>
      <c r="P1350" s="33">
        <f t="shared" si="40"/>
        <v>42.633333333476912</v>
      </c>
      <c r="Q1350" s="3" t="str">
        <f t="shared" si="41"/>
        <v>02/09/2022 07:22 PM</v>
      </c>
      <c r="R1350" s="573" t="str">
        <f>IF(AND(AllC3_Data[[#This Row],[Workflow]]="Vendor Trailer",AllC3_Data[[#This Row],[OB Load Type]]="",AllC3_Data[[#This Row],[IB Load Type]]="",AllC3_Data[[#This Row],[Reusable Load Type]]=""),"Empty", HLOOKUP("*",AllC3_Data[[#This Row],[OB Load Type]:[Workflow]],1,FALSE))</f>
        <v>Empty</v>
      </c>
      <c r="S13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1" spans="1:21" x14ac:dyDescent="0.25">
      <c r="A1351" s="567" t="s">
        <v>12127</v>
      </c>
      <c r="B1351" s="568"/>
      <c r="C1351" s="568"/>
      <c r="D1351" s="569" t="s">
        <v>479</v>
      </c>
      <c r="E1351" s="569" t="s">
        <v>8430</v>
      </c>
      <c r="F1351" s="569">
        <v>1</v>
      </c>
      <c r="G1351" s="568" t="s">
        <v>1667</v>
      </c>
      <c r="H1351" s="568"/>
      <c r="I1351" s="570" t="s">
        <v>12128</v>
      </c>
      <c r="J1351" s="568" t="s">
        <v>8213</v>
      </c>
      <c r="K1351" s="571" t="s">
        <v>8401</v>
      </c>
      <c r="L1351" s="568" t="s">
        <v>11778</v>
      </c>
      <c r="M1351" s="572" t="s">
        <v>12129</v>
      </c>
      <c r="N1351" s="570" t="s">
        <v>8445</v>
      </c>
      <c r="O1351" s="303" t="str">
        <f>IF(AllC3_Data[[#This Row],[Door/Yard Number]]=3,"Yard","Door")</f>
        <v>Door</v>
      </c>
      <c r="P1351" s="33">
        <f t="shared" si="40"/>
        <v>42.033333333441988</v>
      </c>
      <c r="Q1351" s="3" t="str">
        <f t="shared" si="41"/>
        <v>02/09/2022 07:58 PM</v>
      </c>
      <c r="R1351" s="573" t="str">
        <f>IF(AND(AllC3_Data[[#This Row],[Workflow]]="Vendor Trailer",AllC3_Data[[#This Row],[OB Load Type]]="",AllC3_Data[[#This Row],[IB Load Type]]="",AllC3_Data[[#This Row],[Reusable Load Type]]=""),"Empty", HLOOKUP("*",AllC3_Data[[#This Row],[OB Load Type]:[Workflow]],1,FALSE))</f>
        <v>PPLS</v>
      </c>
      <c r="S13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2" spans="1:21" x14ac:dyDescent="0.25">
      <c r="A1352" s="567" t="s">
        <v>12130</v>
      </c>
      <c r="B1352" s="568"/>
      <c r="C1352" s="568"/>
      <c r="D1352" s="569" t="s">
        <v>179</v>
      </c>
      <c r="E1352" s="569" t="s">
        <v>8430</v>
      </c>
      <c r="F1352" s="569">
        <v>3</v>
      </c>
      <c r="G1352" s="568" t="s">
        <v>1179</v>
      </c>
      <c r="H1352" s="568"/>
      <c r="I1352" s="570" t="s">
        <v>12131</v>
      </c>
      <c r="J1352" s="568" t="s">
        <v>8206</v>
      </c>
      <c r="K1352" s="571" t="s">
        <v>8401</v>
      </c>
      <c r="L1352" s="568" t="s">
        <v>1664</v>
      </c>
      <c r="M1352" s="572" t="s">
        <v>12132</v>
      </c>
      <c r="N1352" s="570" t="s">
        <v>8445</v>
      </c>
      <c r="O1352" s="303" t="str">
        <f>IF(AllC3_Data[[#This Row],[Door/Yard Number]]=3,"Yard","Door")</f>
        <v>Yard</v>
      </c>
      <c r="P1352" s="33">
        <f t="shared" si="40"/>
        <v>42</v>
      </c>
      <c r="Q1352" s="3" t="str">
        <f t="shared" si="41"/>
        <v>02/09/2022 08:00 PM</v>
      </c>
      <c r="R1352" s="573" t="str">
        <f>IF(AND(AllC3_Data[[#This Row],[Workflow]]="Vendor Trailer",AllC3_Data[[#This Row],[OB Load Type]]="",AllC3_Data[[#This Row],[IB Load Type]]="",AllC3_Data[[#This Row],[Reusable Load Type]]=""),"Empty", HLOOKUP("*",AllC3_Data[[#This Row],[OB Load Type]:[Workflow]],1,FALSE))</f>
        <v>PBCY</v>
      </c>
      <c r="S13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3" spans="1:21" x14ac:dyDescent="0.25">
      <c r="A1353" s="567" t="s">
        <v>12133</v>
      </c>
      <c r="B1353" s="568"/>
      <c r="C1353" s="568" t="s">
        <v>36</v>
      </c>
      <c r="D1353" s="569"/>
      <c r="E1353" s="569" t="s">
        <v>897</v>
      </c>
      <c r="F1353" s="569">
        <v>1</v>
      </c>
      <c r="G1353" s="568" t="s">
        <v>1179</v>
      </c>
      <c r="H1353" s="568" t="s">
        <v>12134</v>
      </c>
      <c r="I1353" s="570" t="s">
        <v>12135</v>
      </c>
      <c r="J1353" s="568" t="s">
        <v>8205</v>
      </c>
      <c r="K1353" s="571" t="s">
        <v>8401</v>
      </c>
      <c r="L1353" s="568" t="s">
        <v>11300</v>
      </c>
      <c r="M1353" s="572" t="s">
        <v>12135</v>
      </c>
      <c r="N1353" s="570" t="s">
        <v>11135</v>
      </c>
      <c r="O1353" s="303" t="str">
        <f>IF(AllC3_Data[[#This Row],[Door/Yard Number]]=3,"Yard","Door")</f>
        <v>Door</v>
      </c>
      <c r="P1353" s="33">
        <f t="shared" ref="P1353:P1416" si="42">($A$1-Q1353)*24</f>
        <v>41.850000000034925</v>
      </c>
      <c r="Q1353" s="3" t="str">
        <f t="shared" ref="Q1353:Q1416" si="43">IF(I1353&gt;M1353,I1353,IF(I1353&lt;M1353,M1353,IF(I1353=M1353,I1353)))</f>
        <v>02/09/2022 08:09 PM</v>
      </c>
      <c r="R1353" s="573" t="str">
        <f>IF(AND(AllC3_Data[[#This Row],[Workflow]]="Vendor Trailer",AllC3_Data[[#This Row],[OB Load Type]]="",AllC3_Data[[#This Row],[IB Load Type]]="",AllC3_Data[[#This Row],[Reusable Load Type]]=""),"Empty", HLOOKUP("*",AllC3_Data[[#This Row],[OB Load Type]:[Workflow]],1,FALSE))</f>
        <v>B404</v>
      </c>
      <c r="S13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3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354" spans="1:21" x14ac:dyDescent="0.25">
      <c r="A1354" s="567" t="s">
        <v>12136</v>
      </c>
      <c r="B1354" s="568"/>
      <c r="C1354" s="568"/>
      <c r="D1354" s="569" t="s">
        <v>481</v>
      </c>
      <c r="E1354" s="569" t="s">
        <v>8430</v>
      </c>
      <c r="F1354" s="569">
        <v>3</v>
      </c>
      <c r="G1354" s="568" t="s">
        <v>1179</v>
      </c>
      <c r="H1354" s="568"/>
      <c r="I1354" s="570" t="s">
        <v>12137</v>
      </c>
      <c r="J1354" s="568" t="s">
        <v>8205</v>
      </c>
      <c r="K1354" s="571" t="s">
        <v>8401</v>
      </c>
      <c r="L1354" s="568" t="s">
        <v>1664</v>
      </c>
      <c r="M1354" s="572" t="s">
        <v>12138</v>
      </c>
      <c r="N1354" s="570" t="s">
        <v>8445</v>
      </c>
      <c r="O1354" s="303" t="str">
        <f>IF(AllC3_Data[[#This Row],[Door/Yard Number]]=3,"Yard","Door")</f>
        <v>Yard</v>
      </c>
      <c r="P1354" s="33">
        <f t="shared" si="42"/>
        <v>41.616666666639503</v>
      </c>
      <c r="Q1354" s="3" t="str">
        <f t="shared" si="43"/>
        <v>02/09/2022 08:23 PM</v>
      </c>
      <c r="R1354" s="573" t="str">
        <f>IF(AND(AllC3_Data[[#This Row],[Workflow]]="Vendor Trailer",AllC3_Data[[#This Row],[OB Load Type]]="",AllC3_Data[[#This Row],[IB Load Type]]="",AllC3_Data[[#This Row],[Reusable Load Type]]=""),"Empty", HLOOKUP("*",AllC3_Data[[#This Row],[OB Load Type]:[Workflow]],1,FALSE))</f>
        <v>RBTN</v>
      </c>
      <c r="S13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5" spans="1:21" x14ac:dyDescent="0.25">
      <c r="A1355" s="567" t="s">
        <v>12139</v>
      </c>
      <c r="B1355" s="568"/>
      <c r="C1355" s="568"/>
      <c r="D1355" s="569" t="s">
        <v>122</v>
      </c>
      <c r="E1355" s="569" t="s">
        <v>8430</v>
      </c>
      <c r="F1355" s="569">
        <v>3</v>
      </c>
      <c r="G1355" s="568" t="s">
        <v>11213</v>
      </c>
      <c r="H1355" s="568"/>
      <c r="I1355" s="570" t="s">
        <v>10588</v>
      </c>
      <c r="J1355" s="568" t="s">
        <v>8202</v>
      </c>
      <c r="K1355" s="571" t="s">
        <v>8401</v>
      </c>
      <c r="L1355" s="568" t="s">
        <v>1663</v>
      </c>
      <c r="M1355" s="572" t="s">
        <v>12140</v>
      </c>
      <c r="N1355" s="570" t="s">
        <v>8445</v>
      </c>
      <c r="O1355" s="303" t="str">
        <f>IF(AllC3_Data[[#This Row],[Door/Yard Number]]=3,"Yard","Door")</f>
        <v>Yard</v>
      </c>
      <c r="P1355" s="33">
        <f t="shared" si="42"/>
        <v>40.566666666709352</v>
      </c>
      <c r="Q1355" s="3" t="str">
        <f t="shared" si="43"/>
        <v>02/09/2022 09:26 PM</v>
      </c>
      <c r="R1355" s="573" t="str">
        <f>IF(AND(AllC3_Data[[#This Row],[Workflow]]="Vendor Trailer",AllC3_Data[[#This Row],[OB Load Type]]="",AllC3_Data[[#This Row],[IB Load Type]]="",AllC3_Data[[#This Row],[Reusable Load Type]]=""),"Empty", HLOOKUP("*",AllC3_Data[[#This Row],[OB Load Type]:[Workflow]],1,FALSE))</f>
        <v>OC</v>
      </c>
      <c r="S13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6" spans="1:21" x14ac:dyDescent="0.25">
      <c r="A1356" s="567" t="s">
        <v>12141</v>
      </c>
      <c r="B1356" s="568"/>
      <c r="C1356" s="568"/>
      <c r="D1356" s="569" t="s">
        <v>481</v>
      </c>
      <c r="E1356" s="569" t="s">
        <v>8430</v>
      </c>
      <c r="F1356" s="569">
        <v>3</v>
      </c>
      <c r="G1356" s="568" t="s">
        <v>1179</v>
      </c>
      <c r="H1356" s="568"/>
      <c r="I1356" s="570" t="s">
        <v>12142</v>
      </c>
      <c r="J1356" s="568" t="s">
        <v>8210</v>
      </c>
      <c r="K1356" s="571" t="s">
        <v>8401</v>
      </c>
      <c r="L1356" s="568" t="s">
        <v>11166</v>
      </c>
      <c r="M1356" s="572" t="s">
        <v>12143</v>
      </c>
      <c r="N1356" s="570" t="s">
        <v>8409</v>
      </c>
      <c r="O1356" s="303" t="str">
        <f>IF(AllC3_Data[[#This Row],[Door/Yard Number]]=3,"Yard","Door")</f>
        <v>Yard</v>
      </c>
      <c r="P1356" s="33">
        <f t="shared" si="42"/>
        <v>39.783333333441988</v>
      </c>
      <c r="Q1356" s="3" t="str">
        <f t="shared" si="43"/>
        <v>02/09/2022 10:13 PM</v>
      </c>
      <c r="R1356" s="573" t="str">
        <f>IF(AND(AllC3_Data[[#This Row],[Workflow]]="Vendor Trailer",AllC3_Data[[#This Row],[OB Load Type]]="",AllC3_Data[[#This Row],[IB Load Type]]="",AllC3_Data[[#This Row],[Reusable Load Type]]=""),"Empty", HLOOKUP("*",AllC3_Data[[#This Row],[OB Load Type]:[Workflow]],1,FALSE))</f>
        <v>RBTN</v>
      </c>
      <c r="S13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3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7" spans="1:21" x14ac:dyDescent="0.25">
      <c r="A1357" s="567" t="s">
        <v>12144</v>
      </c>
      <c r="B1357" s="568"/>
      <c r="C1357" s="568"/>
      <c r="D1357" s="569"/>
      <c r="E1357" s="569" t="s">
        <v>1657</v>
      </c>
      <c r="F1357" s="569">
        <v>3</v>
      </c>
      <c r="G1357" s="568" t="s">
        <v>1179</v>
      </c>
      <c r="H1357" s="568"/>
      <c r="I1357" s="570" t="s">
        <v>12145</v>
      </c>
      <c r="J1357" s="568" t="s">
        <v>8205</v>
      </c>
      <c r="K1357" s="571" t="s">
        <v>8401</v>
      </c>
      <c r="L1357" s="568" t="s">
        <v>12146</v>
      </c>
      <c r="M1357" s="572" t="s">
        <v>12147</v>
      </c>
      <c r="N1357" s="570" t="s">
        <v>8425</v>
      </c>
      <c r="O1357" s="303" t="str">
        <f>IF(AllC3_Data[[#This Row],[Door/Yard Number]]=3,"Yard","Door")</f>
        <v>Yard</v>
      </c>
      <c r="P1357" s="33">
        <f t="shared" si="42"/>
        <v>39.600000000034925</v>
      </c>
      <c r="Q1357" s="3" t="str">
        <f t="shared" si="43"/>
        <v>02/09/2022 10:24 PM</v>
      </c>
      <c r="R1357" s="573" t="str">
        <f>IF(AND(AllC3_Data[[#This Row],[Workflow]]="Vendor Trailer",AllC3_Data[[#This Row],[OB Load Type]]="",AllC3_Data[[#This Row],[IB Load Type]]="",AllC3_Data[[#This Row],[Reusable Load Type]]=""),"Empty", HLOOKUP("*",AllC3_Data[[#This Row],[OB Load Type]:[Workflow]],1,FALSE))</f>
        <v>Empty</v>
      </c>
      <c r="S13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58" spans="1:21" x14ac:dyDescent="0.25">
      <c r="A1358" s="567" t="s">
        <v>12148</v>
      </c>
      <c r="B1358" s="568"/>
      <c r="C1358" s="568"/>
      <c r="D1358" s="569" t="s">
        <v>492</v>
      </c>
      <c r="E1358" s="569" t="s">
        <v>8430</v>
      </c>
      <c r="F1358" s="569">
        <v>3</v>
      </c>
      <c r="G1358" s="568" t="s">
        <v>1179</v>
      </c>
      <c r="H1358" s="568"/>
      <c r="I1358" s="570" t="s">
        <v>12149</v>
      </c>
      <c r="J1358" s="568" t="s">
        <v>8210</v>
      </c>
      <c r="K1358" s="571" t="s">
        <v>8401</v>
      </c>
      <c r="L1358" s="568" t="s">
        <v>1658</v>
      </c>
      <c r="M1358" s="572" t="s">
        <v>12150</v>
      </c>
      <c r="N1358" s="570" t="s">
        <v>8425</v>
      </c>
      <c r="O1358" s="303" t="str">
        <f>IF(AllC3_Data[[#This Row],[Door/Yard Number]]=3,"Yard","Door")</f>
        <v>Yard</v>
      </c>
      <c r="P1358" s="33">
        <f t="shared" si="42"/>
        <v>38.966666666732635</v>
      </c>
      <c r="Q1358" s="3" t="str">
        <f t="shared" si="43"/>
        <v>02/09/2022 11:02 PM</v>
      </c>
      <c r="R1358" s="573" t="str">
        <f>IF(AND(AllC3_Data[[#This Row],[Workflow]]="Vendor Trailer",AllC3_Data[[#This Row],[OB Load Type]]="",AllC3_Data[[#This Row],[IB Load Type]]="",AllC3_Data[[#This Row],[Reusable Load Type]]=""),"Empty", HLOOKUP("*",AllC3_Data[[#This Row],[OB Load Type]:[Workflow]],1,FALSE))</f>
        <v>RMCP</v>
      </c>
      <c r="S13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3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359" spans="1:21" x14ac:dyDescent="0.25">
      <c r="A1359" s="567" t="s">
        <v>12151</v>
      </c>
      <c r="B1359" s="568"/>
      <c r="C1359" s="568"/>
      <c r="D1359" s="569"/>
      <c r="E1359" s="569" t="s">
        <v>8793</v>
      </c>
      <c r="F1359" s="569">
        <v>1</v>
      </c>
      <c r="G1359" s="568" t="s">
        <v>1179</v>
      </c>
      <c r="H1359" s="568"/>
      <c r="I1359" s="570" t="s">
        <v>8876</v>
      </c>
      <c r="J1359" s="568" t="s">
        <v>8205</v>
      </c>
      <c r="K1359" s="571" t="s">
        <v>8401</v>
      </c>
      <c r="L1359" s="568" t="s">
        <v>12152</v>
      </c>
      <c r="M1359" s="572" t="s">
        <v>8876</v>
      </c>
      <c r="N1359" s="570" t="s">
        <v>8409</v>
      </c>
      <c r="O1359" s="303" t="str">
        <f>IF(AllC3_Data[[#This Row],[Door/Yard Number]]=3,"Yard","Door")</f>
        <v>Door</v>
      </c>
      <c r="P1359" s="33">
        <f t="shared" si="42"/>
        <v>38.916666666744277</v>
      </c>
      <c r="Q1359" s="3" t="str">
        <f t="shared" si="43"/>
        <v>02/09/2022 11:05 PM</v>
      </c>
      <c r="R1359" s="573" t="str">
        <f>IF(AND(AllC3_Data[[#This Row],[Workflow]]="Vendor Trailer",AllC3_Data[[#This Row],[OB Load Type]]="",AllC3_Data[[#This Row],[IB Load Type]]="",AllC3_Data[[#This Row],[Reusable Load Type]]=""),"Empty", HLOOKUP("*",AllC3_Data[[#This Row],[OB Load Type]:[Workflow]],1,FALSE))</f>
        <v>XDock</v>
      </c>
      <c r="S13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3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5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360" spans="1:21" x14ac:dyDescent="0.25">
      <c r="A1360" s="567" t="s">
        <v>12153</v>
      </c>
      <c r="B1360" s="568"/>
      <c r="C1360" s="568"/>
      <c r="D1360" s="569"/>
      <c r="E1360" s="569" t="s">
        <v>1657</v>
      </c>
      <c r="F1360" s="569">
        <v>3</v>
      </c>
      <c r="G1360" s="568" t="s">
        <v>1179</v>
      </c>
      <c r="H1360" s="568"/>
      <c r="I1360" s="570" t="s">
        <v>12154</v>
      </c>
      <c r="J1360" s="568" t="s">
        <v>8205</v>
      </c>
      <c r="K1360" s="571" t="s">
        <v>8401</v>
      </c>
      <c r="L1360" s="568" t="s">
        <v>12146</v>
      </c>
      <c r="M1360" s="572" t="s">
        <v>10588</v>
      </c>
      <c r="N1360" s="570" t="s">
        <v>8425</v>
      </c>
      <c r="O1360" s="303" t="str">
        <f>IF(AllC3_Data[[#This Row],[Door/Yard Number]]=3,"Yard","Door")</f>
        <v>Yard</v>
      </c>
      <c r="P1360" s="33">
        <f t="shared" si="42"/>
        <v>37.983333333337214</v>
      </c>
      <c r="Q1360" s="3" t="str">
        <f t="shared" si="43"/>
        <v>02/10/2022 12:01 AM</v>
      </c>
      <c r="R1360" s="573" t="str">
        <f>IF(AND(AllC3_Data[[#This Row],[Workflow]]="Vendor Trailer",AllC3_Data[[#This Row],[OB Load Type]]="",AllC3_Data[[#This Row],[IB Load Type]]="",AllC3_Data[[#This Row],[Reusable Load Type]]=""),"Empty", HLOOKUP("*",AllC3_Data[[#This Row],[OB Load Type]:[Workflow]],1,FALSE))</f>
        <v>Empty</v>
      </c>
      <c r="S13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1" spans="1:21" x14ac:dyDescent="0.25">
      <c r="A1361" s="567" t="s">
        <v>12155</v>
      </c>
      <c r="B1361" s="568"/>
      <c r="C1361" s="568"/>
      <c r="D1361" s="569"/>
      <c r="E1361" s="569" t="s">
        <v>1657</v>
      </c>
      <c r="F1361" s="569">
        <v>3</v>
      </c>
      <c r="G1361" s="568" t="s">
        <v>1179</v>
      </c>
      <c r="H1361" s="568"/>
      <c r="I1361" s="570" t="s">
        <v>12156</v>
      </c>
      <c r="J1361" s="568" t="s">
        <v>8206</v>
      </c>
      <c r="K1361" s="571" t="s">
        <v>8401</v>
      </c>
      <c r="L1361" s="568" t="s">
        <v>11211</v>
      </c>
      <c r="M1361" s="572" t="s">
        <v>12157</v>
      </c>
      <c r="N1361" s="570" t="s">
        <v>8425</v>
      </c>
      <c r="O1361" s="303" t="str">
        <f>IF(AllC3_Data[[#This Row],[Door/Yard Number]]=3,"Yard","Door")</f>
        <v>Yard</v>
      </c>
      <c r="P1361" s="33">
        <f t="shared" si="42"/>
        <v>37.950000000069849</v>
      </c>
      <c r="Q1361" s="3" t="str">
        <f t="shared" si="43"/>
        <v>02/10/2022 12:03 AM</v>
      </c>
      <c r="R1361" s="573" t="str">
        <f>IF(AND(AllC3_Data[[#This Row],[Workflow]]="Vendor Trailer",AllC3_Data[[#This Row],[OB Load Type]]="",AllC3_Data[[#This Row],[IB Load Type]]="",AllC3_Data[[#This Row],[Reusable Load Type]]=""),"Empty", HLOOKUP("*",AllC3_Data[[#This Row],[OB Load Type]:[Workflow]],1,FALSE))</f>
        <v>Empty</v>
      </c>
      <c r="S13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2" spans="1:21" x14ac:dyDescent="0.25">
      <c r="A1362" s="567" t="s">
        <v>12158</v>
      </c>
      <c r="B1362" s="568"/>
      <c r="C1362" s="568"/>
      <c r="D1362" s="569" t="s">
        <v>168</v>
      </c>
      <c r="E1362" s="569" t="s">
        <v>8430</v>
      </c>
      <c r="F1362" s="569">
        <v>1</v>
      </c>
      <c r="G1362" s="568" t="s">
        <v>1179</v>
      </c>
      <c r="H1362" s="568"/>
      <c r="I1362" s="570" t="s">
        <v>12159</v>
      </c>
      <c r="J1362" s="568" t="s">
        <v>8210</v>
      </c>
      <c r="K1362" s="571" t="s">
        <v>8401</v>
      </c>
      <c r="L1362" s="568" t="s">
        <v>11082</v>
      </c>
      <c r="M1362" s="572" t="s">
        <v>9354</v>
      </c>
      <c r="N1362" s="570" t="s">
        <v>8409</v>
      </c>
      <c r="O1362" s="303" t="str">
        <f>IF(AllC3_Data[[#This Row],[Door/Yard Number]]=3,"Yard","Door")</f>
        <v>Door</v>
      </c>
      <c r="P1362" s="33">
        <f t="shared" si="42"/>
        <v>37.700000000128057</v>
      </c>
      <c r="Q1362" s="3" t="str">
        <f t="shared" si="43"/>
        <v>02/10/2022 12:18 AM</v>
      </c>
      <c r="R1362" s="573" t="str">
        <f>IF(AND(AllC3_Data[[#This Row],[Workflow]]="Vendor Trailer",AllC3_Data[[#This Row],[OB Load Type]]="",AllC3_Data[[#This Row],[IB Load Type]]="",AllC3_Data[[#This Row],[Reusable Load Type]]=""),"Empty", HLOOKUP("*",AllC3_Data[[#This Row],[OB Load Type]:[Workflow]],1,FALSE))</f>
        <v>OGAR</v>
      </c>
      <c r="S13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3" spans="1:21" x14ac:dyDescent="0.25">
      <c r="A1363" s="567" t="s">
        <v>12160</v>
      </c>
      <c r="B1363" s="568"/>
      <c r="C1363" s="568"/>
      <c r="D1363" s="569"/>
      <c r="E1363" s="569" t="s">
        <v>1657</v>
      </c>
      <c r="F1363" s="569">
        <v>3</v>
      </c>
      <c r="G1363" s="568" t="s">
        <v>1179</v>
      </c>
      <c r="H1363" s="568"/>
      <c r="I1363" s="570" t="s">
        <v>12161</v>
      </c>
      <c r="J1363" s="568" t="s">
        <v>8204</v>
      </c>
      <c r="K1363" s="571" t="s">
        <v>8401</v>
      </c>
      <c r="L1363" s="568" t="s">
        <v>11211</v>
      </c>
      <c r="M1363" s="572" t="s">
        <v>12162</v>
      </c>
      <c r="N1363" s="570" t="s">
        <v>8425</v>
      </c>
      <c r="O1363" s="303" t="str">
        <f>IF(AllC3_Data[[#This Row],[Door/Yard Number]]=3,"Yard","Door")</f>
        <v>Yard</v>
      </c>
      <c r="P1363" s="33">
        <f t="shared" si="42"/>
        <v>37.650000000139698</v>
      </c>
      <c r="Q1363" s="3" t="str">
        <f t="shared" si="43"/>
        <v>02/10/2022 12:21 AM</v>
      </c>
      <c r="R1363" s="573" t="str">
        <f>IF(AND(AllC3_Data[[#This Row],[Workflow]]="Vendor Trailer",AllC3_Data[[#This Row],[OB Load Type]]="",AllC3_Data[[#This Row],[IB Load Type]]="",AllC3_Data[[#This Row],[Reusable Load Type]]=""),"Empty", HLOOKUP("*",AllC3_Data[[#This Row],[OB Load Type]:[Workflow]],1,FALSE))</f>
        <v>Empty</v>
      </c>
      <c r="S13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4" spans="1:21" x14ac:dyDescent="0.25">
      <c r="A1364" s="567" t="s">
        <v>12163</v>
      </c>
      <c r="B1364" s="568"/>
      <c r="C1364" s="568"/>
      <c r="D1364" s="569" t="s">
        <v>168</v>
      </c>
      <c r="E1364" s="569" t="s">
        <v>8430</v>
      </c>
      <c r="F1364" s="569">
        <v>1</v>
      </c>
      <c r="G1364" s="568" t="s">
        <v>1179</v>
      </c>
      <c r="H1364" s="568"/>
      <c r="I1364" s="570" t="s">
        <v>12164</v>
      </c>
      <c r="J1364" s="568" t="s">
        <v>8210</v>
      </c>
      <c r="K1364" s="571" t="s">
        <v>8401</v>
      </c>
      <c r="L1364" s="568" t="s">
        <v>11487</v>
      </c>
      <c r="M1364" s="572" t="s">
        <v>12165</v>
      </c>
      <c r="N1364" s="570" t="s">
        <v>8409</v>
      </c>
      <c r="O1364" s="303" t="str">
        <f>IF(AllC3_Data[[#This Row],[Door/Yard Number]]=3,"Yard","Door")</f>
        <v>Door</v>
      </c>
      <c r="P1364" s="33">
        <f t="shared" si="42"/>
        <v>37.400000000023283</v>
      </c>
      <c r="Q1364" s="3" t="str">
        <f t="shared" si="43"/>
        <v>02/10/2022 12:36 AM</v>
      </c>
      <c r="R1364" s="573" t="str">
        <f>IF(AND(AllC3_Data[[#This Row],[Workflow]]="Vendor Trailer",AllC3_Data[[#This Row],[OB Load Type]]="",AllC3_Data[[#This Row],[IB Load Type]]="",AllC3_Data[[#This Row],[Reusable Load Type]]=""),"Empty", HLOOKUP("*",AllC3_Data[[#This Row],[OB Load Type]:[Workflow]],1,FALSE))</f>
        <v>OGAR</v>
      </c>
      <c r="S13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5" spans="1:21" x14ac:dyDescent="0.25">
      <c r="A1365" s="567" t="s">
        <v>12166</v>
      </c>
      <c r="B1365" s="568"/>
      <c r="C1365" s="568"/>
      <c r="D1365" s="569" t="s">
        <v>229</v>
      </c>
      <c r="E1365" s="569" t="s">
        <v>8430</v>
      </c>
      <c r="F1365" s="569">
        <v>1</v>
      </c>
      <c r="G1365" s="568" t="s">
        <v>1179</v>
      </c>
      <c r="H1365" s="568"/>
      <c r="I1365" s="570" t="s">
        <v>12167</v>
      </c>
      <c r="J1365" s="568" t="s">
        <v>8208</v>
      </c>
      <c r="K1365" s="571" t="s">
        <v>8401</v>
      </c>
      <c r="L1365" s="568" t="s">
        <v>10285</v>
      </c>
      <c r="M1365" s="572" t="s">
        <v>12168</v>
      </c>
      <c r="N1365" s="570" t="s">
        <v>8409</v>
      </c>
      <c r="O1365" s="303" t="str">
        <f>IF(AllC3_Data[[#This Row],[Door/Yard Number]]=3,"Yard","Door")</f>
        <v>Door</v>
      </c>
      <c r="P1365" s="33">
        <f t="shared" si="42"/>
        <v>37.216666666790843</v>
      </c>
      <c r="Q1365" s="3" t="str">
        <f t="shared" si="43"/>
        <v>02/10/2022 12:47 AM</v>
      </c>
      <c r="R1365" s="573" t="str">
        <f>IF(AND(AllC3_Data[[#This Row],[Workflow]]="Vendor Trailer",AllC3_Data[[#This Row],[OB Load Type]]="",AllC3_Data[[#This Row],[IB Load Type]]="",AllC3_Data[[#This Row],[Reusable Load Type]]=""),"Empty", HLOOKUP("*",AllC3_Data[[#This Row],[OB Load Type]:[Workflow]],1,FALSE))</f>
        <v>RECY</v>
      </c>
      <c r="S13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6" spans="1:21" x14ac:dyDescent="0.25">
      <c r="A1366" s="567" t="s">
        <v>12169</v>
      </c>
      <c r="B1366" s="568"/>
      <c r="C1366" s="568"/>
      <c r="D1366" s="569"/>
      <c r="E1366" s="569" t="s">
        <v>1657</v>
      </c>
      <c r="F1366" s="569">
        <v>3</v>
      </c>
      <c r="G1366" s="568" t="s">
        <v>1179</v>
      </c>
      <c r="H1366" s="568"/>
      <c r="I1366" s="570" t="s">
        <v>9374</v>
      </c>
      <c r="J1366" s="568" t="s">
        <v>8205</v>
      </c>
      <c r="K1366" s="571" t="s">
        <v>8401</v>
      </c>
      <c r="L1366" s="568" t="s">
        <v>12146</v>
      </c>
      <c r="M1366" s="572" t="s">
        <v>12170</v>
      </c>
      <c r="N1366" s="570" t="s">
        <v>8425</v>
      </c>
      <c r="O1366" s="303" t="str">
        <f>IF(AllC3_Data[[#This Row],[Door/Yard Number]]=3,"Yard","Door")</f>
        <v>Yard</v>
      </c>
      <c r="P1366" s="33">
        <f t="shared" si="42"/>
        <v>37.200000000069849</v>
      </c>
      <c r="Q1366" s="3" t="str">
        <f t="shared" si="43"/>
        <v>02/10/2022 12:48 AM</v>
      </c>
      <c r="R1366" s="573" t="str">
        <f>IF(AND(AllC3_Data[[#This Row],[Workflow]]="Vendor Trailer",AllC3_Data[[#This Row],[OB Load Type]]="",AllC3_Data[[#This Row],[IB Load Type]]="",AllC3_Data[[#This Row],[Reusable Load Type]]=""),"Empty", HLOOKUP("*",AllC3_Data[[#This Row],[OB Load Type]:[Workflow]],1,FALSE))</f>
        <v>Empty</v>
      </c>
      <c r="S13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7" spans="1:21" x14ac:dyDescent="0.25">
      <c r="A1367" s="567" t="s">
        <v>12171</v>
      </c>
      <c r="B1367" s="568"/>
      <c r="C1367" s="568" t="s">
        <v>36</v>
      </c>
      <c r="D1367" s="569"/>
      <c r="E1367" s="569" t="s">
        <v>897</v>
      </c>
      <c r="F1367" s="569">
        <v>1</v>
      </c>
      <c r="G1367" s="568" t="s">
        <v>1179</v>
      </c>
      <c r="H1367" s="568" t="s">
        <v>12172</v>
      </c>
      <c r="I1367" s="570" t="s">
        <v>12173</v>
      </c>
      <c r="J1367" s="568" t="s">
        <v>8210</v>
      </c>
      <c r="K1367" s="571" t="s">
        <v>8401</v>
      </c>
      <c r="L1367" s="568" t="s">
        <v>10903</v>
      </c>
      <c r="M1367" s="572" t="s">
        <v>12173</v>
      </c>
      <c r="N1367" s="570" t="s">
        <v>11135</v>
      </c>
      <c r="O1367" s="303" t="str">
        <f>IF(AllC3_Data[[#This Row],[Door/Yard Number]]=3,"Yard","Door")</f>
        <v>Door</v>
      </c>
      <c r="P1367" s="33">
        <f t="shared" si="42"/>
        <v>36.849999999976717</v>
      </c>
      <c r="Q1367" s="3" t="str">
        <f t="shared" si="43"/>
        <v>02/10/2022 01:09 AM</v>
      </c>
      <c r="R1367" s="573" t="str">
        <f>IF(AND(AllC3_Data[[#This Row],[Workflow]]="Vendor Trailer",AllC3_Data[[#This Row],[OB Load Type]]="",AllC3_Data[[#This Row],[IB Load Type]]="",AllC3_Data[[#This Row],[Reusable Load Type]]=""),"Empty", HLOOKUP("*",AllC3_Data[[#This Row],[OB Load Type]:[Workflow]],1,FALSE))</f>
        <v>B404</v>
      </c>
      <c r="S13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3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368" spans="1:21" x14ac:dyDescent="0.25">
      <c r="A1368" s="567" t="s">
        <v>12174</v>
      </c>
      <c r="B1368" s="568"/>
      <c r="C1368" s="568"/>
      <c r="D1368" s="569"/>
      <c r="E1368" s="569" t="s">
        <v>1657</v>
      </c>
      <c r="F1368" s="569">
        <v>3</v>
      </c>
      <c r="G1368" s="568" t="s">
        <v>1179</v>
      </c>
      <c r="H1368" s="568"/>
      <c r="I1368" s="570" t="s">
        <v>12175</v>
      </c>
      <c r="J1368" s="568" t="s">
        <v>8205</v>
      </c>
      <c r="K1368" s="571" t="s">
        <v>8401</v>
      </c>
      <c r="L1368" s="568" t="s">
        <v>12146</v>
      </c>
      <c r="M1368" s="572" t="s">
        <v>12176</v>
      </c>
      <c r="N1368" s="570" t="s">
        <v>8425</v>
      </c>
      <c r="O1368" s="303" t="str">
        <f>IF(AllC3_Data[[#This Row],[Door/Yard Number]]=3,"Yard","Door")</f>
        <v>Yard</v>
      </c>
      <c r="P1368" s="33">
        <f t="shared" si="42"/>
        <v>36.683333333465271</v>
      </c>
      <c r="Q1368" s="3" t="str">
        <f t="shared" si="43"/>
        <v>02/10/2022 01:19 AM</v>
      </c>
      <c r="R1368" s="573" t="str">
        <f>IF(AND(AllC3_Data[[#This Row],[Workflow]]="Vendor Trailer",AllC3_Data[[#This Row],[OB Load Type]]="",AllC3_Data[[#This Row],[IB Load Type]]="",AllC3_Data[[#This Row],[Reusable Load Type]]=""),"Empty", HLOOKUP("*",AllC3_Data[[#This Row],[OB Load Type]:[Workflow]],1,FALSE))</f>
        <v>Empty</v>
      </c>
      <c r="S13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69" spans="1:21" x14ac:dyDescent="0.25">
      <c r="A1369" s="567" t="s">
        <v>12177</v>
      </c>
      <c r="B1369" s="568"/>
      <c r="C1369" s="568"/>
      <c r="D1369" s="569" t="s">
        <v>239</v>
      </c>
      <c r="E1369" s="569" t="s">
        <v>8430</v>
      </c>
      <c r="F1369" s="569">
        <v>1</v>
      </c>
      <c r="G1369" s="568" t="s">
        <v>1179</v>
      </c>
      <c r="H1369" s="568"/>
      <c r="I1369" s="570" t="s">
        <v>12178</v>
      </c>
      <c r="J1369" s="568" t="s">
        <v>8210</v>
      </c>
      <c r="K1369" s="571" t="s">
        <v>8401</v>
      </c>
      <c r="L1369" s="568" t="s">
        <v>10667</v>
      </c>
      <c r="M1369" s="572" t="s">
        <v>12178</v>
      </c>
      <c r="N1369" s="570" t="s">
        <v>8409</v>
      </c>
      <c r="O1369" s="303" t="str">
        <f>IF(AllC3_Data[[#This Row],[Door/Yard Number]]=3,"Yard","Door")</f>
        <v>Door</v>
      </c>
      <c r="P1369" s="33">
        <f t="shared" si="42"/>
        <v>36.666666666744277</v>
      </c>
      <c r="Q1369" s="3" t="str">
        <f t="shared" si="43"/>
        <v>02/10/2022 01:20 AM</v>
      </c>
      <c r="R1369" s="573" t="str">
        <f>IF(AND(AllC3_Data[[#This Row],[Workflow]]="Vendor Trailer",AllC3_Data[[#This Row],[OB Load Type]]="",AllC3_Data[[#This Row],[IB Load Type]]="",AllC3_Data[[#This Row],[Reusable Load Type]]=""),"Empty", HLOOKUP("*",AllC3_Data[[#This Row],[OB Load Type]:[Workflow]],1,FALSE))</f>
        <v>RRPC</v>
      </c>
      <c r="S13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0" spans="1:21" x14ac:dyDescent="0.25">
      <c r="A1370" s="567" t="s">
        <v>12179</v>
      </c>
      <c r="B1370" s="568"/>
      <c r="C1370" s="568"/>
      <c r="D1370" s="569"/>
      <c r="E1370" s="569" t="s">
        <v>1657</v>
      </c>
      <c r="F1370" s="569">
        <v>3</v>
      </c>
      <c r="G1370" s="568" t="s">
        <v>1179</v>
      </c>
      <c r="H1370" s="568"/>
      <c r="I1370" s="570" t="s">
        <v>12180</v>
      </c>
      <c r="J1370" s="568" t="s">
        <v>8205</v>
      </c>
      <c r="K1370" s="571" t="s">
        <v>8401</v>
      </c>
      <c r="L1370" s="568" t="s">
        <v>11507</v>
      </c>
      <c r="M1370" s="572" t="s">
        <v>12181</v>
      </c>
      <c r="N1370" s="570" t="s">
        <v>8425</v>
      </c>
      <c r="O1370" s="303" t="str">
        <f>IF(AllC3_Data[[#This Row],[Door/Yard Number]]=3,"Yard","Door")</f>
        <v>Yard</v>
      </c>
      <c r="P1370" s="33">
        <f t="shared" si="42"/>
        <v>36.616666666755918</v>
      </c>
      <c r="Q1370" s="3" t="str">
        <f t="shared" si="43"/>
        <v>02/10/2022 01:23 AM</v>
      </c>
      <c r="R1370" s="573" t="str">
        <f>IF(AND(AllC3_Data[[#This Row],[Workflow]]="Vendor Trailer",AllC3_Data[[#This Row],[OB Load Type]]="",AllC3_Data[[#This Row],[IB Load Type]]="",AllC3_Data[[#This Row],[Reusable Load Type]]=""),"Empty", HLOOKUP("*",AllC3_Data[[#This Row],[OB Load Type]:[Workflow]],1,FALSE))</f>
        <v>Empty</v>
      </c>
      <c r="S13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1" spans="1:21" x14ac:dyDescent="0.25">
      <c r="A1371" s="567" t="s">
        <v>12182</v>
      </c>
      <c r="B1371" s="568"/>
      <c r="C1371" s="568"/>
      <c r="D1371" s="569"/>
      <c r="E1371" s="569" t="s">
        <v>1657</v>
      </c>
      <c r="F1371" s="569">
        <v>3</v>
      </c>
      <c r="G1371" s="568" t="s">
        <v>1179</v>
      </c>
      <c r="H1371" s="568"/>
      <c r="I1371" s="570" t="s">
        <v>12183</v>
      </c>
      <c r="J1371" s="568" t="s">
        <v>8204</v>
      </c>
      <c r="K1371" s="571" t="s">
        <v>8401</v>
      </c>
      <c r="L1371" s="568" t="s">
        <v>11742</v>
      </c>
      <c r="M1371" s="572" t="s">
        <v>12184</v>
      </c>
      <c r="N1371" s="570" t="s">
        <v>8425</v>
      </c>
      <c r="O1371" s="303" t="str">
        <f>IF(AllC3_Data[[#This Row],[Door/Yard Number]]=3,"Yard","Door")</f>
        <v>Yard</v>
      </c>
      <c r="P1371" s="33">
        <f t="shared" si="42"/>
        <v>36.516666666779201</v>
      </c>
      <c r="Q1371" s="3" t="str">
        <f t="shared" si="43"/>
        <v>02/10/2022 01:29 AM</v>
      </c>
      <c r="R1371" s="573" t="str">
        <f>IF(AND(AllC3_Data[[#This Row],[Workflow]]="Vendor Trailer",AllC3_Data[[#This Row],[OB Load Type]]="",AllC3_Data[[#This Row],[IB Load Type]]="",AllC3_Data[[#This Row],[Reusable Load Type]]=""),"Empty", HLOOKUP("*",AllC3_Data[[#This Row],[OB Load Type]:[Workflow]],1,FALSE))</f>
        <v>Empty</v>
      </c>
      <c r="S13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2" spans="1:21" x14ac:dyDescent="0.25">
      <c r="A1372" s="567" t="s">
        <v>12185</v>
      </c>
      <c r="B1372" s="568"/>
      <c r="C1372" s="568"/>
      <c r="D1372" s="569"/>
      <c r="E1372" s="569" t="s">
        <v>1657</v>
      </c>
      <c r="F1372" s="569">
        <v>3</v>
      </c>
      <c r="G1372" s="568" t="s">
        <v>1179</v>
      </c>
      <c r="H1372" s="568"/>
      <c r="I1372" s="570" t="s">
        <v>12186</v>
      </c>
      <c r="J1372" s="568" t="s">
        <v>8205</v>
      </c>
      <c r="K1372" s="571" t="s">
        <v>8401</v>
      </c>
      <c r="L1372" s="568" t="s">
        <v>12146</v>
      </c>
      <c r="M1372" s="572" t="s">
        <v>12187</v>
      </c>
      <c r="N1372" s="570" t="s">
        <v>8425</v>
      </c>
      <c r="O1372" s="303" t="str">
        <f>IF(AllC3_Data[[#This Row],[Door/Yard Number]]=3,"Yard","Door")</f>
        <v>Yard</v>
      </c>
      <c r="P1372" s="33">
        <f t="shared" si="42"/>
        <v>36.483333333337214</v>
      </c>
      <c r="Q1372" s="3" t="str">
        <f t="shared" si="43"/>
        <v>02/10/2022 01:31 AM</v>
      </c>
      <c r="R1372" s="573" t="str">
        <f>IF(AND(AllC3_Data[[#This Row],[Workflow]]="Vendor Trailer",AllC3_Data[[#This Row],[OB Load Type]]="",AllC3_Data[[#This Row],[IB Load Type]]="",AllC3_Data[[#This Row],[Reusable Load Type]]=""),"Empty", HLOOKUP("*",AllC3_Data[[#This Row],[OB Load Type]:[Workflow]],1,FALSE))</f>
        <v>Empty</v>
      </c>
      <c r="S13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3" spans="1:21" x14ac:dyDescent="0.25">
      <c r="A1373" s="567" t="s">
        <v>12188</v>
      </c>
      <c r="B1373" s="568"/>
      <c r="C1373" s="568"/>
      <c r="D1373" s="569"/>
      <c r="E1373" s="569" t="s">
        <v>1657</v>
      </c>
      <c r="F1373" s="569">
        <v>3</v>
      </c>
      <c r="G1373" s="568" t="s">
        <v>1179</v>
      </c>
      <c r="H1373" s="568"/>
      <c r="I1373" s="570" t="s">
        <v>10555</v>
      </c>
      <c r="J1373" s="568" t="s">
        <v>8207</v>
      </c>
      <c r="K1373" s="571" t="s">
        <v>8401</v>
      </c>
      <c r="L1373" s="568" t="s">
        <v>11211</v>
      </c>
      <c r="M1373" s="572" t="s">
        <v>12189</v>
      </c>
      <c r="N1373" s="570" t="s">
        <v>8425</v>
      </c>
      <c r="O1373" s="303" t="str">
        <f>IF(AllC3_Data[[#This Row],[Door/Yard Number]]=3,"Yard","Door")</f>
        <v>Yard</v>
      </c>
      <c r="P1373" s="33">
        <f t="shared" si="42"/>
        <v>36.450000000069849</v>
      </c>
      <c r="Q1373" s="3" t="str">
        <f t="shared" si="43"/>
        <v>02/10/2022 01:33 AM</v>
      </c>
      <c r="R1373" s="573" t="str">
        <f>IF(AND(AllC3_Data[[#This Row],[Workflow]]="Vendor Trailer",AllC3_Data[[#This Row],[OB Load Type]]="",AllC3_Data[[#This Row],[IB Load Type]]="",AllC3_Data[[#This Row],[Reusable Load Type]]=""),"Empty", HLOOKUP("*",AllC3_Data[[#This Row],[OB Load Type]:[Workflow]],1,FALSE))</f>
        <v>Empty</v>
      </c>
      <c r="S13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4" spans="1:21" x14ac:dyDescent="0.25">
      <c r="A1374" s="567" t="s">
        <v>12190</v>
      </c>
      <c r="B1374" s="568"/>
      <c r="C1374" s="568"/>
      <c r="D1374" s="569" t="s">
        <v>239</v>
      </c>
      <c r="E1374" s="569" t="s">
        <v>8430</v>
      </c>
      <c r="F1374" s="569">
        <v>1</v>
      </c>
      <c r="G1374" s="568" t="s">
        <v>1667</v>
      </c>
      <c r="H1374" s="568"/>
      <c r="I1374" s="570" t="s">
        <v>12191</v>
      </c>
      <c r="J1374" s="568" t="s">
        <v>8213</v>
      </c>
      <c r="K1374" s="571" t="s">
        <v>8401</v>
      </c>
      <c r="L1374" s="568" t="s">
        <v>11086</v>
      </c>
      <c r="M1374" s="572" t="s">
        <v>12191</v>
      </c>
      <c r="N1374" s="570" t="s">
        <v>8409</v>
      </c>
      <c r="O1374" s="303" t="str">
        <f>IF(AllC3_Data[[#This Row],[Door/Yard Number]]=3,"Yard","Door")</f>
        <v>Door</v>
      </c>
      <c r="P1374" s="33">
        <f t="shared" si="42"/>
        <v>36.400000000081491</v>
      </c>
      <c r="Q1374" s="3" t="str">
        <f t="shared" si="43"/>
        <v>02/10/2022 01:36 AM</v>
      </c>
      <c r="R1374" s="573" t="str">
        <f>IF(AND(AllC3_Data[[#This Row],[Workflow]]="Vendor Trailer",AllC3_Data[[#This Row],[OB Load Type]]="",AllC3_Data[[#This Row],[IB Load Type]]="",AllC3_Data[[#This Row],[Reusable Load Type]]=""),"Empty", HLOOKUP("*",AllC3_Data[[#This Row],[OB Load Type]:[Workflow]],1,FALSE))</f>
        <v>RRPC</v>
      </c>
      <c r="S13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5" spans="1:21" x14ac:dyDescent="0.25">
      <c r="A1375" s="567" t="s">
        <v>12192</v>
      </c>
      <c r="B1375" s="568"/>
      <c r="C1375" s="568"/>
      <c r="D1375" s="569"/>
      <c r="E1375" s="569" t="s">
        <v>1657</v>
      </c>
      <c r="F1375" s="569">
        <v>3</v>
      </c>
      <c r="G1375" s="568" t="s">
        <v>1179</v>
      </c>
      <c r="H1375" s="568"/>
      <c r="I1375" s="570" t="s">
        <v>12193</v>
      </c>
      <c r="J1375" s="568" t="s">
        <v>8204</v>
      </c>
      <c r="K1375" s="571" t="s">
        <v>8401</v>
      </c>
      <c r="L1375" s="568" t="s">
        <v>11742</v>
      </c>
      <c r="M1375" s="572" t="s">
        <v>12194</v>
      </c>
      <c r="N1375" s="570" t="s">
        <v>8425</v>
      </c>
      <c r="O1375" s="303" t="str">
        <f>IF(AllC3_Data[[#This Row],[Door/Yard Number]]=3,"Yard","Door")</f>
        <v>Yard</v>
      </c>
      <c r="P1375" s="33">
        <f t="shared" si="42"/>
        <v>36.300000000104774</v>
      </c>
      <c r="Q1375" s="3" t="str">
        <f t="shared" si="43"/>
        <v>02/10/2022 01:42 AM</v>
      </c>
      <c r="R1375" s="573" t="str">
        <f>IF(AND(AllC3_Data[[#This Row],[Workflow]]="Vendor Trailer",AllC3_Data[[#This Row],[OB Load Type]]="",AllC3_Data[[#This Row],[IB Load Type]]="",AllC3_Data[[#This Row],[Reusable Load Type]]=""),"Empty", HLOOKUP("*",AllC3_Data[[#This Row],[OB Load Type]:[Workflow]],1,FALSE))</f>
        <v>Empty</v>
      </c>
      <c r="S13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6" spans="1:21" x14ac:dyDescent="0.25">
      <c r="A1376" s="567" t="s">
        <v>12195</v>
      </c>
      <c r="B1376" s="568"/>
      <c r="C1376" s="568"/>
      <c r="D1376" s="569"/>
      <c r="E1376" s="569" t="s">
        <v>1657</v>
      </c>
      <c r="F1376" s="569">
        <v>1</v>
      </c>
      <c r="G1376" s="568" t="s">
        <v>1179</v>
      </c>
      <c r="H1376" s="568"/>
      <c r="I1376" s="570" t="s">
        <v>8882</v>
      </c>
      <c r="J1376" s="568" t="s">
        <v>8205</v>
      </c>
      <c r="K1376" s="571" t="s">
        <v>8401</v>
      </c>
      <c r="L1376" s="568" t="s">
        <v>12196</v>
      </c>
      <c r="M1376" s="572" t="s">
        <v>12197</v>
      </c>
      <c r="N1376" s="570" t="s">
        <v>8425</v>
      </c>
      <c r="O1376" s="303" t="str">
        <f>IF(AllC3_Data[[#This Row],[Door/Yard Number]]=3,"Yard","Door")</f>
        <v>Door</v>
      </c>
      <c r="P1376" s="33">
        <f t="shared" si="42"/>
        <v>36.250000000116415</v>
      </c>
      <c r="Q1376" s="3" t="str">
        <f t="shared" si="43"/>
        <v>02/10/2022 01:45 AM</v>
      </c>
      <c r="R1376" s="573" t="str">
        <f>IF(AND(AllC3_Data[[#This Row],[Workflow]]="Vendor Trailer",AllC3_Data[[#This Row],[OB Load Type]]="",AllC3_Data[[#This Row],[IB Load Type]]="",AllC3_Data[[#This Row],[Reusable Load Type]]=""),"Empty", HLOOKUP("*",AllC3_Data[[#This Row],[OB Load Type]:[Workflow]],1,FALSE))</f>
        <v>Empty</v>
      </c>
      <c r="S13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7" spans="1:21" x14ac:dyDescent="0.25">
      <c r="A1377" s="567" t="s">
        <v>12198</v>
      </c>
      <c r="B1377" s="568"/>
      <c r="C1377" s="568"/>
      <c r="D1377" s="569"/>
      <c r="E1377" s="569" t="s">
        <v>1657</v>
      </c>
      <c r="F1377" s="569">
        <v>3</v>
      </c>
      <c r="G1377" s="568" t="s">
        <v>1179</v>
      </c>
      <c r="H1377" s="568"/>
      <c r="I1377" s="570" t="s">
        <v>12199</v>
      </c>
      <c r="J1377" s="568" t="s">
        <v>8207</v>
      </c>
      <c r="K1377" s="571" t="s">
        <v>8401</v>
      </c>
      <c r="L1377" s="568" t="s">
        <v>11507</v>
      </c>
      <c r="M1377" s="572" t="s">
        <v>12200</v>
      </c>
      <c r="N1377" s="570" t="s">
        <v>8425</v>
      </c>
      <c r="O1377" s="303" t="str">
        <f>IF(AllC3_Data[[#This Row],[Door/Yard Number]]=3,"Yard","Door")</f>
        <v>Yard</v>
      </c>
      <c r="P1377" s="33">
        <f t="shared" si="42"/>
        <v>35.866666666755918</v>
      </c>
      <c r="Q1377" s="3" t="str">
        <f t="shared" si="43"/>
        <v>02/10/2022 02:08 AM</v>
      </c>
      <c r="R1377" s="573" t="str">
        <f>IF(AND(AllC3_Data[[#This Row],[Workflow]]="Vendor Trailer",AllC3_Data[[#This Row],[OB Load Type]]="",AllC3_Data[[#This Row],[IB Load Type]]="",AllC3_Data[[#This Row],[Reusable Load Type]]=""),"Empty", HLOOKUP("*",AllC3_Data[[#This Row],[OB Load Type]:[Workflow]],1,FALSE))</f>
        <v>Empty</v>
      </c>
      <c r="S13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78" spans="1:21" x14ac:dyDescent="0.25">
      <c r="A1378" s="567" t="s">
        <v>12201</v>
      </c>
      <c r="B1378" s="568"/>
      <c r="C1378" s="568" t="s">
        <v>45</v>
      </c>
      <c r="D1378" s="569"/>
      <c r="E1378" s="569" t="s">
        <v>8397</v>
      </c>
      <c r="F1378" s="569">
        <v>3</v>
      </c>
      <c r="G1378" s="568" t="s">
        <v>1179</v>
      </c>
      <c r="H1378" s="568" t="s">
        <v>12202</v>
      </c>
      <c r="I1378" s="570" t="s">
        <v>10939</v>
      </c>
      <c r="J1378" s="568" t="s">
        <v>8208</v>
      </c>
      <c r="K1378" s="571" t="s">
        <v>8401</v>
      </c>
      <c r="L1378" s="568" t="s">
        <v>11742</v>
      </c>
      <c r="M1378" s="572" t="s">
        <v>10939</v>
      </c>
      <c r="N1378" s="570" t="s">
        <v>8425</v>
      </c>
      <c r="O1378" s="303" t="str">
        <f>IF(AllC3_Data[[#This Row],[Door/Yard Number]]=3,"Yard","Door")</f>
        <v>Yard</v>
      </c>
      <c r="P1378" s="33">
        <f t="shared" si="42"/>
        <v>35.466666666674428</v>
      </c>
      <c r="Q1378" s="3" t="str">
        <f t="shared" si="43"/>
        <v>02/10/2022 02:32 AM</v>
      </c>
      <c r="R1378" s="573" t="str">
        <f>IF(AND(AllC3_Data[[#This Row],[Workflow]]="Vendor Trailer",AllC3_Data[[#This Row],[OB Load Type]]="",AllC3_Data[[#This Row],[IB Load Type]]="",AllC3_Data[[#This Row],[Reusable Load Type]]=""),"Empty", HLOOKUP("*",AllC3_Data[[#This Row],[OB Load Type]:[Workflow]],1,FALSE))</f>
        <v>B703</v>
      </c>
      <c r="S13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3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379" spans="1:21" x14ac:dyDescent="0.25">
      <c r="A1379" s="567" t="s">
        <v>12203</v>
      </c>
      <c r="B1379" s="568"/>
      <c r="C1379" s="568"/>
      <c r="D1379" s="569"/>
      <c r="E1379" s="569" t="s">
        <v>1657</v>
      </c>
      <c r="F1379" s="569">
        <v>3</v>
      </c>
      <c r="G1379" s="568" t="s">
        <v>1179</v>
      </c>
      <c r="H1379" s="568"/>
      <c r="I1379" s="570" t="s">
        <v>12204</v>
      </c>
      <c r="J1379" s="568" t="s">
        <v>8204</v>
      </c>
      <c r="K1379" s="571" t="s">
        <v>8401</v>
      </c>
      <c r="L1379" s="568" t="s">
        <v>11211</v>
      </c>
      <c r="M1379" s="572" t="s">
        <v>12205</v>
      </c>
      <c r="N1379" s="570" t="s">
        <v>8425</v>
      </c>
      <c r="O1379" s="303" t="str">
        <f>IF(AllC3_Data[[#This Row],[Door/Yard Number]]=3,"Yard","Door")</f>
        <v>Yard</v>
      </c>
      <c r="P1379" s="33">
        <f t="shared" si="42"/>
        <v>35.266666666720994</v>
      </c>
      <c r="Q1379" s="3" t="str">
        <f t="shared" si="43"/>
        <v>02/10/2022 02:44 AM</v>
      </c>
      <c r="R1379" s="573" t="str">
        <f>IF(AND(AllC3_Data[[#This Row],[Workflow]]="Vendor Trailer",AllC3_Data[[#This Row],[OB Load Type]]="",AllC3_Data[[#This Row],[IB Load Type]]="",AllC3_Data[[#This Row],[Reusable Load Type]]=""),"Empty", HLOOKUP("*",AllC3_Data[[#This Row],[OB Load Type]:[Workflow]],1,FALSE))</f>
        <v>Empty</v>
      </c>
      <c r="S13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0" spans="1:21" x14ac:dyDescent="0.25">
      <c r="A1380" s="567" t="s">
        <v>12206</v>
      </c>
      <c r="B1380" s="568"/>
      <c r="C1380" s="568"/>
      <c r="D1380" s="569"/>
      <c r="E1380" s="569" t="s">
        <v>1657</v>
      </c>
      <c r="F1380" s="569">
        <v>4</v>
      </c>
      <c r="G1380" s="568" t="s">
        <v>1179</v>
      </c>
      <c r="H1380" s="568"/>
      <c r="I1380" s="570" t="s">
        <v>9382</v>
      </c>
      <c r="J1380" s="568" t="s">
        <v>8216</v>
      </c>
      <c r="K1380" s="571" t="s">
        <v>8401</v>
      </c>
      <c r="L1380" s="568" t="s">
        <v>1661</v>
      </c>
      <c r="M1380" s="572" t="s">
        <v>12207</v>
      </c>
      <c r="N1380" s="570" t="s">
        <v>8445</v>
      </c>
      <c r="O1380" s="303" t="str">
        <f>IF(AllC3_Data[[#This Row],[Door/Yard Number]]=3,"Yard","Door")</f>
        <v>Door</v>
      </c>
      <c r="P1380" s="33">
        <f t="shared" si="42"/>
        <v>35.233333333453629</v>
      </c>
      <c r="Q1380" s="3" t="str">
        <f t="shared" si="43"/>
        <v>02/10/2022 02:46 AM</v>
      </c>
      <c r="R1380" s="573" t="str">
        <f>IF(AND(AllC3_Data[[#This Row],[Workflow]]="Vendor Trailer",AllC3_Data[[#This Row],[OB Load Type]]="",AllC3_Data[[#This Row],[IB Load Type]]="",AllC3_Data[[#This Row],[Reusable Load Type]]=""),"Empty", HLOOKUP("*",AllC3_Data[[#This Row],[OB Load Type]:[Workflow]],1,FALSE))</f>
        <v>Empty</v>
      </c>
      <c r="S13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1" spans="1:21" x14ac:dyDescent="0.25">
      <c r="A1381" s="567" t="s">
        <v>12208</v>
      </c>
      <c r="B1381" s="568"/>
      <c r="C1381" s="568"/>
      <c r="D1381" s="569" t="s">
        <v>477</v>
      </c>
      <c r="E1381" s="569" t="s">
        <v>8430</v>
      </c>
      <c r="F1381" s="569">
        <v>1</v>
      </c>
      <c r="G1381" s="568" t="s">
        <v>1179</v>
      </c>
      <c r="H1381" s="568"/>
      <c r="I1381" s="570" t="s">
        <v>12209</v>
      </c>
      <c r="J1381" s="568" t="s">
        <v>8207</v>
      </c>
      <c r="K1381" s="571" t="s">
        <v>8401</v>
      </c>
      <c r="L1381" s="568" t="s">
        <v>12210</v>
      </c>
      <c r="M1381" s="572" t="s">
        <v>12211</v>
      </c>
      <c r="N1381" s="570" t="s">
        <v>8409</v>
      </c>
      <c r="O1381" s="303" t="str">
        <f>IF(AllC3_Data[[#This Row],[Door/Yard Number]]=3,"Yard","Door")</f>
        <v>Door</v>
      </c>
      <c r="P1381" s="33">
        <f t="shared" si="42"/>
        <v>35.083333333313931</v>
      </c>
      <c r="Q1381" s="3" t="str">
        <f t="shared" si="43"/>
        <v>02/10/2022 02:55 AM</v>
      </c>
      <c r="R1381" s="573" t="str">
        <f>IF(AND(AllC3_Data[[#This Row],[Workflow]]="Vendor Trailer",AllC3_Data[[#This Row],[OB Load Type]]="",AllC3_Data[[#This Row],[IB Load Type]]="",AllC3_Data[[#This Row],[Reusable Load Type]]=""),"Empty", HLOOKUP("*",AllC3_Data[[#This Row],[OB Load Type]:[Workflow]],1,FALSE))</f>
        <v>PPDC</v>
      </c>
      <c r="S13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2" spans="1:21" x14ac:dyDescent="0.25">
      <c r="A1382" s="567" t="s">
        <v>12212</v>
      </c>
      <c r="B1382" s="568"/>
      <c r="C1382" s="568"/>
      <c r="D1382" s="569" t="s">
        <v>179</v>
      </c>
      <c r="E1382" s="569" t="s">
        <v>8430</v>
      </c>
      <c r="F1382" s="569">
        <v>1</v>
      </c>
      <c r="G1382" s="568" t="s">
        <v>1179</v>
      </c>
      <c r="H1382" s="568"/>
      <c r="I1382" s="570" t="s">
        <v>12213</v>
      </c>
      <c r="J1382" s="568" t="s">
        <v>8208</v>
      </c>
      <c r="K1382" s="571" t="s">
        <v>8401</v>
      </c>
      <c r="L1382" s="568" t="s">
        <v>12214</v>
      </c>
      <c r="M1382" s="572" t="s">
        <v>12213</v>
      </c>
      <c r="N1382" s="570" t="s">
        <v>8409</v>
      </c>
      <c r="O1382" s="303" t="str">
        <f>IF(AllC3_Data[[#This Row],[Door/Yard Number]]=3,"Yard","Door")</f>
        <v>Door</v>
      </c>
      <c r="P1382" s="33">
        <f t="shared" si="42"/>
        <v>34.5</v>
      </c>
      <c r="Q1382" s="3" t="str">
        <f t="shared" si="43"/>
        <v>02/10/2022 03:30 AM</v>
      </c>
      <c r="R1382" s="573" t="str">
        <f>IF(AND(AllC3_Data[[#This Row],[Workflow]]="Vendor Trailer",AllC3_Data[[#This Row],[OB Load Type]]="",AllC3_Data[[#This Row],[IB Load Type]]="",AllC3_Data[[#This Row],[Reusable Load Type]]=""),"Empty", HLOOKUP("*",AllC3_Data[[#This Row],[OB Load Type]:[Workflow]],1,FALSE))</f>
        <v>PBCY</v>
      </c>
      <c r="S13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3" spans="1:21" x14ac:dyDescent="0.25">
      <c r="A1383" s="567" t="s">
        <v>12215</v>
      </c>
      <c r="B1383" s="568"/>
      <c r="C1383" s="568"/>
      <c r="D1383" s="569" t="s">
        <v>479</v>
      </c>
      <c r="E1383" s="569" t="s">
        <v>8430</v>
      </c>
      <c r="F1383" s="569">
        <v>1</v>
      </c>
      <c r="G1383" s="568" t="s">
        <v>1179</v>
      </c>
      <c r="H1383" s="568"/>
      <c r="I1383" s="570" t="s">
        <v>12216</v>
      </c>
      <c r="J1383" s="568" t="s">
        <v>8208</v>
      </c>
      <c r="K1383" s="571" t="s">
        <v>8401</v>
      </c>
      <c r="L1383" s="568" t="s">
        <v>10225</v>
      </c>
      <c r="M1383" s="572" t="s">
        <v>12216</v>
      </c>
      <c r="N1383" s="570" t="s">
        <v>11135</v>
      </c>
      <c r="O1383" s="303" t="str">
        <f>IF(AllC3_Data[[#This Row],[Door/Yard Number]]=3,"Yard","Door")</f>
        <v>Door</v>
      </c>
      <c r="P1383" s="33">
        <f t="shared" si="42"/>
        <v>34.350000000034925</v>
      </c>
      <c r="Q1383" s="3" t="str">
        <f t="shared" si="43"/>
        <v>02/10/2022 03:39 AM</v>
      </c>
      <c r="R1383" s="573" t="str">
        <f>IF(AND(AllC3_Data[[#This Row],[Workflow]]="Vendor Trailer",AllC3_Data[[#This Row],[OB Load Type]]="",AllC3_Data[[#This Row],[IB Load Type]]="",AllC3_Data[[#This Row],[Reusable Load Type]]=""),"Empty", HLOOKUP("*",AllC3_Data[[#This Row],[OB Load Type]:[Workflow]],1,FALSE))</f>
        <v>PPLS</v>
      </c>
      <c r="S13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3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4" spans="1:21" x14ac:dyDescent="0.25">
      <c r="A1384" s="567" t="s">
        <v>12217</v>
      </c>
      <c r="B1384" s="568"/>
      <c r="C1384" s="568"/>
      <c r="D1384" s="569"/>
      <c r="E1384" s="569" t="s">
        <v>1657</v>
      </c>
      <c r="F1384" s="569">
        <v>3</v>
      </c>
      <c r="G1384" s="568" t="s">
        <v>1179</v>
      </c>
      <c r="H1384" s="568"/>
      <c r="I1384" s="570" t="s">
        <v>12218</v>
      </c>
      <c r="J1384" s="568" t="s">
        <v>8204</v>
      </c>
      <c r="K1384" s="571" t="s">
        <v>8401</v>
      </c>
      <c r="L1384" s="568" t="s">
        <v>11211</v>
      </c>
      <c r="M1384" s="572" t="s">
        <v>12219</v>
      </c>
      <c r="N1384" s="570" t="s">
        <v>8425</v>
      </c>
      <c r="O1384" s="303" t="str">
        <f>IF(AllC3_Data[[#This Row],[Door/Yard Number]]=3,"Yard","Door")</f>
        <v>Yard</v>
      </c>
      <c r="P1384" s="33">
        <f t="shared" si="42"/>
        <v>37.450000000011642</v>
      </c>
      <c r="Q1384" s="3" t="str">
        <f t="shared" si="43"/>
        <v>02/10/2022 12:33 AM</v>
      </c>
      <c r="R1384" s="573" t="str">
        <f>IF(AND(AllC3_Data[[#This Row],[Workflow]]="Vendor Trailer",AllC3_Data[[#This Row],[OB Load Type]]="",AllC3_Data[[#This Row],[IB Load Type]]="",AllC3_Data[[#This Row],[Reusable Load Type]]=""),"Empty", HLOOKUP("*",AllC3_Data[[#This Row],[OB Load Type]:[Workflow]],1,FALSE))</f>
        <v>Empty</v>
      </c>
      <c r="S13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5" spans="1:21" x14ac:dyDescent="0.25">
      <c r="A1385" s="567" t="s">
        <v>12220</v>
      </c>
      <c r="B1385" s="568"/>
      <c r="C1385" s="568"/>
      <c r="D1385" s="569"/>
      <c r="E1385" s="569" t="s">
        <v>1657</v>
      </c>
      <c r="F1385" s="569">
        <v>3</v>
      </c>
      <c r="G1385" s="568" t="s">
        <v>1179</v>
      </c>
      <c r="H1385" s="568"/>
      <c r="I1385" s="570" t="s">
        <v>12218</v>
      </c>
      <c r="J1385" s="568" t="s">
        <v>8204</v>
      </c>
      <c r="K1385" s="571" t="s">
        <v>8401</v>
      </c>
      <c r="L1385" s="568" t="s">
        <v>11478</v>
      </c>
      <c r="M1385" s="572" t="s">
        <v>12221</v>
      </c>
      <c r="N1385" s="570" t="s">
        <v>8425</v>
      </c>
      <c r="O1385" s="303" t="str">
        <f>IF(AllC3_Data[[#This Row],[Door/Yard Number]]=3,"Yard","Door")</f>
        <v>Yard</v>
      </c>
      <c r="P1385" s="33">
        <f t="shared" si="42"/>
        <v>34.333333333313931</v>
      </c>
      <c r="Q1385" s="3" t="str">
        <f t="shared" si="43"/>
        <v>02/10/2022 03:40 AM</v>
      </c>
      <c r="R1385" s="573" t="str">
        <f>IF(AND(AllC3_Data[[#This Row],[Workflow]]="Vendor Trailer",AllC3_Data[[#This Row],[OB Load Type]]="",AllC3_Data[[#This Row],[IB Load Type]]="",AllC3_Data[[#This Row],[Reusable Load Type]]=""),"Empty", HLOOKUP("*",AllC3_Data[[#This Row],[OB Load Type]:[Workflow]],1,FALSE))</f>
        <v>Empty</v>
      </c>
      <c r="S13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6" spans="1:21" x14ac:dyDescent="0.25">
      <c r="A1386" s="567" t="s">
        <v>12222</v>
      </c>
      <c r="B1386" s="568"/>
      <c r="C1386" s="568" t="s">
        <v>54</v>
      </c>
      <c r="D1386" s="569"/>
      <c r="E1386" s="569" t="s">
        <v>897</v>
      </c>
      <c r="F1386" s="569">
        <v>3</v>
      </c>
      <c r="G1386" s="568" t="s">
        <v>1179</v>
      </c>
      <c r="H1386" s="568" t="s">
        <v>12223</v>
      </c>
      <c r="I1386" s="570" t="s">
        <v>10559</v>
      </c>
      <c r="J1386" s="568" t="s">
        <v>8207</v>
      </c>
      <c r="K1386" s="571" t="s">
        <v>8401</v>
      </c>
      <c r="L1386" s="568" t="s">
        <v>1663</v>
      </c>
      <c r="M1386" s="572" t="s">
        <v>10559</v>
      </c>
      <c r="N1386" s="570" t="s">
        <v>8445</v>
      </c>
      <c r="O1386" s="303" t="str">
        <f>IF(AllC3_Data[[#This Row],[Door/Yard Number]]=3,"Yard","Door")</f>
        <v>Yard</v>
      </c>
      <c r="P1386" s="33">
        <f t="shared" si="42"/>
        <v>33.916666666686069</v>
      </c>
      <c r="Q1386" s="3" t="str">
        <f t="shared" si="43"/>
        <v>02/10/2022 04:05 AM</v>
      </c>
      <c r="R1386" s="573" t="str">
        <f>IF(AND(AllC3_Data[[#This Row],[Workflow]]="Vendor Trailer",AllC3_Data[[#This Row],[OB Load Type]]="",AllC3_Data[[#This Row],[IB Load Type]]="",AllC3_Data[[#This Row],[Reusable Load Type]]=""),"Empty", HLOOKUP("*",AllC3_Data[[#This Row],[OB Load Type]:[Workflow]],1,FALSE))</f>
        <v>B807</v>
      </c>
      <c r="S13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3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7" spans="1:21" x14ac:dyDescent="0.25">
      <c r="A1387" s="567" t="s">
        <v>12224</v>
      </c>
      <c r="B1387" s="568"/>
      <c r="C1387" s="568" t="s">
        <v>36</v>
      </c>
      <c r="D1387" s="569"/>
      <c r="E1387" s="569" t="s">
        <v>897</v>
      </c>
      <c r="F1387" s="569">
        <v>1</v>
      </c>
      <c r="G1387" s="568" t="s">
        <v>1667</v>
      </c>
      <c r="H1387" s="568" t="s">
        <v>12225</v>
      </c>
      <c r="I1387" s="570" t="s">
        <v>12226</v>
      </c>
      <c r="J1387" s="568" t="s">
        <v>8213</v>
      </c>
      <c r="K1387" s="571" t="s">
        <v>8401</v>
      </c>
      <c r="L1387" s="568" t="s">
        <v>12227</v>
      </c>
      <c r="M1387" s="572" t="s">
        <v>12226</v>
      </c>
      <c r="N1387" s="570" t="s">
        <v>11135</v>
      </c>
      <c r="O1387" s="303" t="str">
        <f>IF(AllC3_Data[[#This Row],[Door/Yard Number]]=3,"Yard","Door")</f>
        <v>Door</v>
      </c>
      <c r="P1387" s="33">
        <f t="shared" si="42"/>
        <v>33.866666666697711</v>
      </c>
      <c r="Q1387" s="3" t="str">
        <f t="shared" si="43"/>
        <v>02/10/2022 04:08 AM</v>
      </c>
      <c r="R1387" s="573" t="str">
        <f>IF(AND(AllC3_Data[[#This Row],[Workflow]]="Vendor Trailer",AllC3_Data[[#This Row],[OB Load Type]]="",AllC3_Data[[#This Row],[IB Load Type]]="",AllC3_Data[[#This Row],[Reusable Load Type]]=""),"Empty", HLOOKUP("*",AllC3_Data[[#This Row],[OB Load Type]:[Workflow]],1,FALSE))</f>
        <v>B404</v>
      </c>
      <c r="S13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3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388" spans="1:21" x14ac:dyDescent="0.25">
      <c r="A1388" s="567" t="s">
        <v>12228</v>
      </c>
      <c r="B1388" s="568"/>
      <c r="C1388" s="568"/>
      <c r="D1388" s="569"/>
      <c r="E1388" s="569" t="s">
        <v>1657</v>
      </c>
      <c r="F1388" s="569">
        <v>3</v>
      </c>
      <c r="G1388" s="568" t="s">
        <v>1179</v>
      </c>
      <c r="H1388" s="568"/>
      <c r="I1388" s="570" t="s">
        <v>12226</v>
      </c>
      <c r="J1388" s="568" t="s">
        <v>8205</v>
      </c>
      <c r="K1388" s="571" t="s">
        <v>8401</v>
      </c>
      <c r="L1388" s="568" t="s">
        <v>1658</v>
      </c>
      <c r="M1388" s="572" t="s">
        <v>12229</v>
      </c>
      <c r="N1388" s="570" t="s">
        <v>8425</v>
      </c>
      <c r="O1388" s="303" t="str">
        <f>IF(AllC3_Data[[#This Row],[Door/Yard Number]]=3,"Yard","Door")</f>
        <v>Yard</v>
      </c>
      <c r="P1388" s="33">
        <f t="shared" si="42"/>
        <v>33.866666666697711</v>
      </c>
      <c r="Q1388" s="3" t="str">
        <f t="shared" si="43"/>
        <v>02/10/2022 04:08 AM</v>
      </c>
      <c r="R1388" s="573" t="str">
        <f>IF(AND(AllC3_Data[[#This Row],[Workflow]]="Vendor Trailer",AllC3_Data[[#This Row],[OB Load Type]]="",AllC3_Data[[#This Row],[IB Load Type]]="",AllC3_Data[[#This Row],[Reusable Load Type]]=""),"Empty", HLOOKUP("*",AllC3_Data[[#This Row],[OB Load Type]:[Workflow]],1,FALSE))</f>
        <v>Empty</v>
      </c>
      <c r="S13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89" spans="1:21" x14ac:dyDescent="0.25">
      <c r="A1389" s="567" t="s">
        <v>12230</v>
      </c>
      <c r="B1389" s="568"/>
      <c r="C1389" s="568"/>
      <c r="D1389" s="569" t="s">
        <v>481</v>
      </c>
      <c r="E1389" s="569" t="s">
        <v>8430</v>
      </c>
      <c r="F1389" s="569">
        <v>3</v>
      </c>
      <c r="G1389" s="568" t="s">
        <v>1179</v>
      </c>
      <c r="H1389" s="568"/>
      <c r="I1389" s="570" t="s">
        <v>12231</v>
      </c>
      <c r="J1389" s="568" t="s">
        <v>8220</v>
      </c>
      <c r="K1389" s="571" t="s">
        <v>8401</v>
      </c>
      <c r="L1389" s="568" t="s">
        <v>1658</v>
      </c>
      <c r="M1389" s="572" t="s">
        <v>12232</v>
      </c>
      <c r="N1389" s="570" t="s">
        <v>8425</v>
      </c>
      <c r="O1389" s="303" t="str">
        <f>IF(AllC3_Data[[#This Row],[Door/Yard Number]]=3,"Yard","Door")</f>
        <v>Yard</v>
      </c>
      <c r="P1389" s="33">
        <f t="shared" si="42"/>
        <v>33.650000000023283</v>
      </c>
      <c r="Q1389" s="3" t="str">
        <f t="shared" si="43"/>
        <v>02/10/2022 04:21 AM</v>
      </c>
      <c r="R1389" s="573" t="str">
        <f>IF(AND(AllC3_Data[[#This Row],[Workflow]]="Vendor Trailer",AllC3_Data[[#This Row],[OB Load Type]]="",AllC3_Data[[#This Row],[IB Load Type]]="",AllC3_Data[[#This Row],[Reusable Load Type]]=""),"Empty", HLOOKUP("*",AllC3_Data[[#This Row],[OB Load Type]:[Workflow]],1,FALSE))</f>
        <v>RBTN</v>
      </c>
      <c r="S13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3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390" spans="1:21" x14ac:dyDescent="0.25">
      <c r="A1390" s="567" t="s">
        <v>12233</v>
      </c>
      <c r="B1390" s="568"/>
      <c r="C1390" s="568"/>
      <c r="D1390" s="569"/>
      <c r="E1390" s="569" t="s">
        <v>8461</v>
      </c>
      <c r="F1390" s="569">
        <v>3</v>
      </c>
      <c r="G1390" s="568" t="s">
        <v>1399</v>
      </c>
      <c r="H1390" s="568"/>
      <c r="I1390" s="570" t="s">
        <v>12234</v>
      </c>
      <c r="J1390" s="568" t="s">
        <v>8202</v>
      </c>
      <c r="K1390" s="571" t="s">
        <v>8401</v>
      </c>
      <c r="L1390" s="568" t="s">
        <v>11179</v>
      </c>
      <c r="M1390" s="572" t="s">
        <v>12235</v>
      </c>
      <c r="N1390" s="570" t="s">
        <v>11135</v>
      </c>
      <c r="O1390" s="303" t="str">
        <f>IF(AllC3_Data[[#This Row],[Door/Yard Number]]=3,"Yard","Door")</f>
        <v>Yard</v>
      </c>
      <c r="P1390" s="33">
        <f t="shared" si="42"/>
        <v>33.550000000046566</v>
      </c>
      <c r="Q1390" s="3" t="str">
        <f t="shared" si="43"/>
        <v>02/10/2022 04:27 AM</v>
      </c>
      <c r="R1390" s="573" t="str">
        <f>IF(AND(AllC3_Data[[#This Row],[Workflow]]="Vendor Trailer",AllC3_Data[[#This Row],[OB Load Type]]="",AllC3_Data[[#This Row],[IB Load Type]]="",AllC3_Data[[#This Row],[Reusable Load Type]]=""),"Empty", HLOOKUP("*",AllC3_Data[[#This Row],[OB Load Type]:[Workflow]],1,FALSE))</f>
        <v>Empty</v>
      </c>
      <c r="S13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3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1" spans="1:21" x14ac:dyDescent="0.25">
      <c r="A1391" s="567" t="s">
        <v>12236</v>
      </c>
      <c r="B1391" s="568"/>
      <c r="C1391" s="568"/>
      <c r="D1391" s="569"/>
      <c r="E1391" s="569" t="s">
        <v>1657</v>
      </c>
      <c r="F1391" s="569">
        <v>3</v>
      </c>
      <c r="G1391" s="568" t="s">
        <v>1179</v>
      </c>
      <c r="H1391" s="568"/>
      <c r="I1391" s="570" t="s">
        <v>12234</v>
      </c>
      <c r="J1391" s="568" t="s">
        <v>8207</v>
      </c>
      <c r="K1391" s="571" t="s">
        <v>8401</v>
      </c>
      <c r="L1391" s="568" t="s">
        <v>11507</v>
      </c>
      <c r="M1391" s="572" t="s">
        <v>12237</v>
      </c>
      <c r="N1391" s="570" t="s">
        <v>8425</v>
      </c>
      <c r="O1391" s="303" t="str">
        <f>IF(AllC3_Data[[#This Row],[Door/Yard Number]]=3,"Yard","Door")</f>
        <v>Yard</v>
      </c>
      <c r="P1391" s="33">
        <f t="shared" si="42"/>
        <v>33.550000000046566</v>
      </c>
      <c r="Q1391" s="3" t="str">
        <f t="shared" si="43"/>
        <v>02/10/2022 04:27 AM</v>
      </c>
      <c r="R1391" s="573" t="str">
        <f>IF(AND(AllC3_Data[[#This Row],[Workflow]]="Vendor Trailer",AllC3_Data[[#This Row],[OB Load Type]]="",AllC3_Data[[#This Row],[IB Load Type]]="",AllC3_Data[[#This Row],[Reusable Load Type]]=""),"Empty", HLOOKUP("*",AllC3_Data[[#This Row],[OB Load Type]:[Workflow]],1,FALSE))</f>
        <v>Empty</v>
      </c>
      <c r="S13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2" spans="1:21" x14ac:dyDescent="0.25">
      <c r="A1392" s="567" t="s">
        <v>12238</v>
      </c>
      <c r="B1392" s="568"/>
      <c r="C1392" s="568"/>
      <c r="D1392" s="569" t="s">
        <v>650</v>
      </c>
      <c r="E1392" s="569" t="s">
        <v>8430</v>
      </c>
      <c r="F1392" s="569">
        <v>1</v>
      </c>
      <c r="G1392" s="568" t="s">
        <v>1568</v>
      </c>
      <c r="H1392" s="568"/>
      <c r="I1392" s="570" t="s">
        <v>12239</v>
      </c>
      <c r="J1392" s="568" t="s">
        <v>8212</v>
      </c>
      <c r="K1392" s="571" t="s">
        <v>8401</v>
      </c>
      <c r="L1392" s="568" t="s">
        <v>12240</v>
      </c>
      <c r="M1392" s="572" t="s">
        <v>10409</v>
      </c>
      <c r="N1392" s="570" t="s">
        <v>11135</v>
      </c>
      <c r="O1392" s="303" t="str">
        <f>IF(AllC3_Data[[#This Row],[Door/Yard Number]]=3,"Yard","Door")</f>
        <v>Door</v>
      </c>
      <c r="P1392" s="33">
        <f t="shared" si="42"/>
        <v>33.383333333360497</v>
      </c>
      <c r="Q1392" s="3" t="str">
        <f t="shared" si="43"/>
        <v>02/10/2022 04:37 AM</v>
      </c>
      <c r="R1392" s="573" t="str">
        <f>IF(AND(AllC3_Data[[#This Row],[Workflow]]="Vendor Trailer",AllC3_Data[[#This Row],[OB Load Type]]="",AllC3_Data[[#This Row],[IB Load Type]]="",AllC3_Data[[#This Row],[Reusable Load Type]]=""),"Empty", HLOOKUP("*",AllC3_Data[[#This Row],[OB Load Type]:[Workflow]],1,FALSE))</f>
        <v>CHEP</v>
      </c>
      <c r="S13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3" spans="1:21" x14ac:dyDescent="0.25">
      <c r="A1393" s="567" t="s">
        <v>12241</v>
      </c>
      <c r="B1393" s="568"/>
      <c r="C1393" s="568"/>
      <c r="D1393" s="569" t="s">
        <v>117</v>
      </c>
      <c r="E1393" s="569" t="s">
        <v>8430</v>
      </c>
      <c r="F1393" s="569">
        <v>3</v>
      </c>
      <c r="G1393" s="568" t="s">
        <v>9322</v>
      </c>
      <c r="H1393" s="568"/>
      <c r="I1393" s="570" t="s">
        <v>12242</v>
      </c>
      <c r="J1393" s="568" t="s">
        <v>8202</v>
      </c>
      <c r="K1393" s="571" t="s">
        <v>8401</v>
      </c>
      <c r="L1393" s="568" t="s">
        <v>11179</v>
      </c>
      <c r="M1393" s="572" t="s">
        <v>12243</v>
      </c>
      <c r="N1393" s="570" t="s">
        <v>11135</v>
      </c>
      <c r="O1393" s="303" t="str">
        <f>IF(AllC3_Data[[#This Row],[Door/Yard Number]]=3,"Yard","Door")</f>
        <v>Yard</v>
      </c>
      <c r="P1393" s="33">
        <f t="shared" si="42"/>
        <v>33.366666666639503</v>
      </c>
      <c r="Q1393" s="3" t="str">
        <f t="shared" si="43"/>
        <v>02/10/2022 04:38 AM</v>
      </c>
      <c r="R1393" s="573" t="str">
        <f>IF(AND(AllC3_Data[[#This Row],[Workflow]]="Vendor Trailer",AllC3_Data[[#This Row],[OB Load Type]]="",AllC3_Data[[#This Row],[IB Load Type]]="",AllC3_Data[[#This Row],[Reusable Load Type]]=""),"Empty", HLOOKUP("*",AllC3_Data[[#This Row],[OB Load Type]:[Workflow]],1,FALSE))</f>
        <v>OA</v>
      </c>
      <c r="S13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4" spans="1:21" x14ac:dyDescent="0.25">
      <c r="A1394" s="567" t="s">
        <v>12244</v>
      </c>
      <c r="B1394" s="568"/>
      <c r="C1394" s="568"/>
      <c r="D1394" s="569" t="s">
        <v>678</v>
      </c>
      <c r="E1394" s="569" t="s">
        <v>8430</v>
      </c>
      <c r="F1394" s="569">
        <v>3</v>
      </c>
      <c r="G1394" s="568" t="s">
        <v>1568</v>
      </c>
      <c r="H1394" s="568"/>
      <c r="I1394" s="570" t="s">
        <v>12245</v>
      </c>
      <c r="J1394" s="568" t="s">
        <v>8212</v>
      </c>
      <c r="K1394" s="571" t="s">
        <v>8401</v>
      </c>
      <c r="L1394" s="568" t="s">
        <v>11166</v>
      </c>
      <c r="M1394" s="572" t="s">
        <v>12246</v>
      </c>
      <c r="N1394" s="570" t="s">
        <v>8409</v>
      </c>
      <c r="O1394" s="303" t="str">
        <f>IF(AllC3_Data[[#This Row],[Door/Yard Number]]=3,"Yard","Door")</f>
        <v>Yard</v>
      </c>
      <c r="P1394" s="33">
        <f t="shared" si="42"/>
        <v>33.200000000128057</v>
      </c>
      <c r="Q1394" s="3" t="str">
        <f t="shared" si="43"/>
        <v>02/10/2022 04:48 AM</v>
      </c>
      <c r="R1394" s="573" t="str">
        <f>IF(AND(AllC3_Data[[#This Row],[Workflow]]="Vendor Trailer",AllC3_Data[[#This Row],[OB Load Type]]="",AllC3_Data[[#This Row],[IB Load Type]]="",AllC3_Data[[#This Row],[Reusable Load Type]]=""),"Empty", HLOOKUP("*",AllC3_Data[[#This Row],[OB Load Type]:[Workflow]],1,FALSE))</f>
        <v>MTBK</v>
      </c>
      <c r="S13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5" spans="1:21" x14ac:dyDescent="0.25">
      <c r="A1395" s="567" t="s">
        <v>12247</v>
      </c>
      <c r="B1395" s="568"/>
      <c r="C1395" s="568"/>
      <c r="D1395" s="569"/>
      <c r="E1395" s="569" t="s">
        <v>1657</v>
      </c>
      <c r="F1395" s="569">
        <v>3</v>
      </c>
      <c r="G1395" s="568" t="s">
        <v>1179</v>
      </c>
      <c r="H1395" s="568"/>
      <c r="I1395" s="570" t="s">
        <v>12245</v>
      </c>
      <c r="J1395" s="568" t="s">
        <v>8205</v>
      </c>
      <c r="K1395" s="571" t="s">
        <v>8401</v>
      </c>
      <c r="L1395" s="568" t="s">
        <v>12146</v>
      </c>
      <c r="M1395" s="572" t="s">
        <v>12175</v>
      </c>
      <c r="N1395" s="570" t="s">
        <v>8425</v>
      </c>
      <c r="O1395" s="303" t="str">
        <f>IF(AllC3_Data[[#This Row],[Door/Yard Number]]=3,"Yard","Door")</f>
        <v>Yard</v>
      </c>
      <c r="P1395" s="33">
        <f t="shared" si="42"/>
        <v>33.200000000128057</v>
      </c>
      <c r="Q1395" s="3" t="str">
        <f t="shared" si="43"/>
        <v>02/10/2022 04:48 AM</v>
      </c>
      <c r="R1395" s="573" t="str">
        <f>IF(AND(AllC3_Data[[#This Row],[Workflow]]="Vendor Trailer",AllC3_Data[[#This Row],[OB Load Type]]="",AllC3_Data[[#This Row],[IB Load Type]]="",AllC3_Data[[#This Row],[Reusable Load Type]]=""),"Empty", HLOOKUP("*",AllC3_Data[[#This Row],[OB Load Type]:[Workflow]],1,FALSE))</f>
        <v>Empty</v>
      </c>
      <c r="S13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3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6" spans="1:21" x14ac:dyDescent="0.25">
      <c r="A1396" s="567" t="s">
        <v>12248</v>
      </c>
      <c r="B1396" s="568"/>
      <c r="C1396" s="568"/>
      <c r="D1396" s="569" t="s">
        <v>239</v>
      </c>
      <c r="E1396" s="569" t="s">
        <v>8430</v>
      </c>
      <c r="F1396" s="569">
        <v>1</v>
      </c>
      <c r="G1396" s="568" t="s">
        <v>1179</v>
      </c>
      <c r="H1396" s="568"/>
      <c r="I1396" s="570" t="s">
        <v>12249</v>
      </c>
      <c r="J1396" s="568" t="s">
        <v>647</v>
      </c>
      <c r="K1396" s="571" t="s">
        <v>8401</v>
      </c>
      <c r="L1396" s="568" t="s">
        <v>10885</v>
      </c>
      <c r="M1396" s="572" t="s">
        <v>12250</v>
      </c>
      <c r="N1396" s="570" t="s">
        <v>8409</v>
      </c>
      <c r="O1396" s="303" t="str">
        <f>IF(AllC3_Data[[#This Row],[Door/Yard Number]]=3,"Yard","Door")</f>
        <v>Door</v>
      </c>
      <c r="P1396" s="33">
        <f t="shared" si="42"/>
        <v>1713.2166666666744</v>
      </c>
      <c r="Q1396" s="3" t="str">
        <f t="shared" si="43"/>
        <v>12/02/2021 04:47 AM</v>
      </c>
      <c r="R1396" s="573" t="str">
        <f>IF(AND(AllC3_Data[[#This Row],[Workflow]]="Vendor Trailer",AllC3_Data[[#This Row],[OB Load Type]]="",AllC3_Data[[#This Row],[IB Load Type]]="",AllC3_Data[[#This Row],[Reusable Load Type]]=""),"Empty", HLOOKUP("*",AllC3_Data[[#This Row],[OB Load Type]:[Workflow]],1,FALSE))</f>
        <v>RRPC</v>
      </c>
      <c r="S13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3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7" spans="1:21" x14ac:dyDescent="0.25">
      <c r="A1397" s="567" t="s">
        <v>12251</v>
      </c>
      <c r="B1397" s="568"/>
      <c r="C1397" s="568"/>
      <c r="D1397" s="569"/>
      <c r="E1397" s="569" t="s">
        <v>8461</v>
      </c>
      <c r="F1397" s="569">
        <v>3</v>
      </c>
      <c r="G1397" s="568" t="s">
        <v>11243</v>
      </c>
      <c r="H1397" s="568"/>
      <c r="I1397" s="570" t="s">
        <v>12252</v>
      </c>
      <c r="J1397" s="568" t="s">
        <v>8202</v>
      </c>
      <c r="K1397" s="571" t="s">
        <v>8401</v>
      </c>
      <c r="L1397" s="568" t="s">
        <v>11245</v>
      </c>
      <c r="M1397" s="572" t="s">
        <v>12253</v>
      </c>
      <c r="N1397" s="570" t="s">
        <v>11135</v>
      </c>
      <c r="O1397" s="303" t="str">
        <f>IF(AllC3_Data[[#This Row],[Door/Yard Number]]=3,"Yard","Door")</f>
        <v>Yard</v>
      </c>
      <c r="P1397" s="33">
        <f t="shared" si="42"/>
        <v>33.150000000139698</v>
      </c>
      <c r="Q1397" s="3" t="str">
        <f t="shared" si="43"/>
        <v>02/10/2022 04:51 AM</v>
      </c>
      <c r="R1397" s="573" t="str">
        <f>IF(AND(AllC3_Data[[#This Row],[Workflow]]="Vendor Trailer",AllC3_Data[[#This Row],[OB Load Type]]="",AllC3_Data[[#This Row],[IB Load Type]]="",AllC3_Data[[#This Row],[Reusable Load Type]]=""),"Empty", HLOOKUP("*",AllC3_Data[[#This Row],[OB Load Type]:[Workflow]],1,FALSE))</f>
        <v>Empty</v>
      </c>
      <c r="S13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8" spans="1:21" x14ac:dyDescent="0.25">
      <c r="A1398" s="567" t="s">
        <v>12254</v>
      </c>
      <c r="B1398" s="568"/>
      <c r="C1398" s="568"/>
      <c r="D1398" s="569"/>
      <c r="E1398" s="569" t="s">
        <v>8461</v>
      </c>
      <c r="F1398" s="569">
        <v>3</v>
      </c>
      <c r="G1398" s="568" t="s">
        <v>9899</v>
      </c>
      <c r="H1398" s="568"/>
      <c r="I1398" s="570" t="s">
        <v>12255</v>
      </c>
      <c r="J1398" s="568" t="s">
        <v>8202</v>
      </c>
      <c r="K1398" s="571" t="s">
        <v>8401</v>
      </c>
      <c r="L1398" s="568" t="s">
        <v>11179</v>
      </c>
      <c r="M1398" s="572" t="s">
        <v>12256</v>
      </c>
      <c r="N1398" s="570" t="s">
        <v>11135</v>
      </c>
      <c r="O1398" s="303" t="str">
        <f>IF(AllC3_Data[[#This Row],[Door/Yard Number]]=3,"Yard","Door")</f>
        <v>Yard</v>
      </c>
      <c r="P1398" s="33">
        <f t="shared" si="42"/>
        <v>33.133333333418705</v>
      </c>
      <c r="Q1398" s="3" t="str">
        <f t="shared" si="43"/>
        <v>02/10/2022 04:52 AM</v>
      </c>
      <c r="R1398" s="573" t="str">
        <f>IF(AND(AllC3_Data[[#This Row],[Workflow]]="Vendor Trailer",AllC3_Data[[#This Row],[OB Load Type]]="",AllC3_Data[[#This Row],[IB Load Type]]="",AllC3_Data[[#This Row],[Reusable Load Type]]=""),"Empty", HLOOKUP("*",AllC3_Data[[#This Row],[OB Load Type]:[Workflow]],1,FALSE))</f>
        <v>Empty</v>
      </c>
      <c r="S13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399" spans="1:21" x14ac:dyDescent="0.25">
      <c r="A1399" s="567" t="s">
        <v>12257</v>
      </c>
      <c r="B1399" s="568"/>
      <c r="C1399" s="568"/>
      <c r="D1399" s="569"/>
      <c r="E1399" s="569" t="s">
        <v>8461</v>
      </c>
      <c r="F1399" s="569">
        <v>3</v>
      </c>
      <c r="G1399" s="568" t="s">
        <v>11243</v>
      </c>
      <c r="H1399" s="568"/>
      <c r="I1399" s="570" t="s">
        <v>12255</v>
      </c>
      <c r="J1399" s="568" t="s">
        <v>8202</v>
      </c>
      <c r="K1399" s="571" t="s">
        <v>8401</v>
      </c>
      <c r="L1399" s="568" t="s">
        <v>11245</v>
      </c>
      <c r="M1399" s="572" t="s">
        <v>12258</v>
      </c>
      <c r="N1399" s="570" t="s">
        <v>11135</v>
      </c>
      <c r="O1399" s="303" t="str">
        <f>IF(AllC3_Data[[#This Row],[Door/Yard Number]]=3,"Yard","Door")</f>
        <v>Yard</v>
      </c>
      <c r="P1399" s="33">
        <f t="shared" si="42"/>
        <v>33.133333333418705</v>
      </c>
      <c r="Q1399" s="3" t="str">
        <f t="shared" si="43"/>
        <v>02/10/2022 04:52 AM</v>
      </c>
      <c r="R1399" s="573" t="str">
        <f>IF(AND(AllC3_Data[[#This Row],[Workflow]]="Vendor Trailer",AllC3_Data[[#This Row],[OB Load Type]]="",AllC3_Data[[#This Row],[IB Load Type]]="",AllC3_Data[[#This Row],[Reusable Load Type]]=""),"Empty", HLOOKUP("*",AllC3_Data[[#This Row],[OB Load Type]:[Workflow]],1,FALSE))</f>
        <v>Empty</v>
      </c>
      <c r="S13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3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3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0" spans="1:21" x14ac:dyDescent="0.25">
      <c r="A1400" s="567" t="s">
        <v>12259</v>
      </c>
      <c r="B1400" s="568"/>
      <c r="C1400" s="568"/>
      <c r="D1400" s="569"/>
      <c r="E1400" s="569" t="s">
        <v>8461</v>
      </c>
      <c r="F1400" s="569">
        <v>3</v>
      </c>
      <c r="G1400" s="568" t="s">
        <v>11356</v>
      </c>
      <c r="H1400" s="568"/>
      <c r="I1400" s="570" t="s">
        <v>10561</v>
      </c>
      <c r="J1400" s="568" t="s">
        <v>8202</v>
      </c>
      <c r="K1400" s="571" t="s">
        <v>8401</v>
      </c>
      <c r="L1400" s="568" t="s">
        <v>11245</v>
      </c>
      <c r="M1400" s="572" t="s">
        <v>12260</v>
      </c>
      <c r="N1400" s="570" t="s">
        <v>11135</v>
      </c>
      <c r="O1400" s="303" t="str">
        <f>IF(AllC3_Data[[#This Row],[Door/Yard Number]]=3,"Yard","Door")</f>
        <v>Yard</v>
      </c>
      <c r="P1400" s="33">
        <f t="shared" si="42"/>
        <v>33.116666666697711</v>
      </c>
      <c r="Q1400" s="3" t="str">
        <f t="shared" si="43"/>
        <v>02/10/2022 04:53 AM</v>
      </c>
      <c r="R1400" s="573" t="str">
        <f>IF(AND(AllC3_Data[[#This Row],[Workflow]]="Vendor Trailer",AllC3_Data[[#This Row],[OB Load Type]]="",AllC3_Data[[#This Row],[IB Load Type]]="",AllC3_Data[[#This Row],[Reusable Load Type]]=""),"Empty", HLOOKUP("*",AllC3_Data[[#This Row],[OB Load Type]:[Workflow]],1,FALSE))</f>
        <v>Empty</v>
      </c>
      <c r="S14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1" spans="1:21" x14ac:dyDescent="0.25">
      <c r="A1401" s="567" t="s">
        <v>12261</v>
      </c>
      <c r="B1401" s="568"/>
      <c r="C1401" s="568" t="s">
        <v>829</v>
      </c>
      <c r="D1401" s="569"/>
      <c r="E1401" s="569" t="s">
        <v>897</v>
      </c>
      <c r="F1401" s="569">
        <v>3</v>
      </c>
      <c r="G1401" s="568" t="s">
        <v>10041</v>
      </c>
      <c r="H1401" s="568" t="s">
        <v>829</v>
      </c>
      <c r="I1401" s="570" t="s">
        <v>12262</v>
      </c>
      <c r="J1401" s="568" t="s">
        <v>8202</v>
      </c>
      <c r="K1401" s="571" t="s">
        <v>8401</v>
      </c>
      <c r="L1401" s="568" t="s">
        <v>11609</v>
      </c>
      <c r="M1401" s="572" t="s">
        <v>12262</v>
      </c>
      <c r="N1401" s="570" t="s">
        <v>11135</v>
      </c>
      <c r="O1401" s="303" t="str">
        <f>IF(AllC3_Data[[#This Row],[Door/Yard Number]]=3,"Yard","Door")</f>
        <v>Yard</v>
      </c>
      <c r="P1401" s="33">
        <f t="shared" si="42"/>
        <v>32.700000000069849</v>
      </c>
      <c r="Q1401" s="3" t="str">
        <f t="shared" si="43"/>
        <v>02/10/2022 05:18 AM</v>
      </c>
      <c r="R1401" s="573" t="str">
        <f>IF(AND(AllC3_Data[[#This Row],[Workflow]]="Vendor Trailer",AllC3_Data[[#This Row],[OB Load Type]]="",AllC3_Data[[#This Row],[IB Load Type]]="",AllC3_Data[[#This Row],[Reusable Load Type]]=""),"Empty", HLOOKUP("*",AllC3_Data[[#This Row],[OB Load Type]:[Workflow]],1,FALSE))</f>
        <v>LTL</v>
      </c>
      <c r="S14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2" spans="1:21" x14ac:dyDescent="0.25">
      <c r="A1402" s="567" t="s">
        <v>12263</v>
      </c>
      <c r="B1402" s="568"/>
      <c r="C1402" s="568"/>
      <c r="D1402" s="569" t="s">
        <v>479</v>
      </c>
      <c r="E1402" s="569" t="s">
        <v>8430</v>
      </c>
      <c r="F1402" s="569">
        <v>1</v>
      </c>
      <c r="G1402" s="568" t="s">
        <v>1179</v>
      </c>
      <c r="H1402" s="568"/>
      <c r="I1402" s="570" t="s">
        <v>12264</v>
      </c>
      <c r="J1402" s="568" t="s">
        <v>8216</v>
      </c>
      <c r="K1402" s="571" t="s">
        <v>8401</v>
      </c>
      <c r="L1402" s="568" t="s">
        <v>10496</v>
      </c>
      <c r="M1402" s="572" t="s">
        <v>12264</v>
      </c>
      <c r="N1402" s="570" t="s">
        <v>11135</v>
      </c>
      <c r="O1402" s="303" t="str">
        <f>IF(AllC3_Data[[#This Row],[Door/Yard Number]]=3,"Yard","Door")</f>
        <v>Door</v>
      </c>
      <c r="P1402" s="33">
        <f t="shared" si="42"/>
        <v>32.100000000034925</v>
      </c>
      <c r="Q1402" s="3" t="str">
        <f t="shared" si="43"/>
        <v>02/10/2022 05:54 AM</v>
      </c>
      <c r="R1402" s="573" t="str">
        <f>IF(AND(AllC3_Data[[#This Row],[Workflow]]="Vendor Trailer",AllC3_Data[[#This Row],[OB Load Type]]="",AllC3_Data[[#This Row],[IB Load Type]]="",AllC3_Data[[#This Row],[Reusable Load Type]]=""),"Empty", HLOOKUP("*",AllC3_Data[[#This Row],[OB Load Type]:[Workflow]],1,FALSE))</f>
        <v>PPLS</v>
      </c>
      <c r="S14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4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3" spans="1:21" x14ac:dyDescent="0.25">
      <c r="A1403" s="567" t="s">
        <v>12265</v>
      </c>
      <c r="B1403" s="568"/>
      <c r="C1403" s="568"/>
      <c r="D1403" s="569" t="s">
        <v>168</v>
      </c>
      <c r="E1403" s="569" t="s">
        <v>8430</v>
      </c>
      <c r="F1403" s="569">
        <v>1</v>
      </c>
      <c r="G1403" s="568" t="s">
        <v>1179</v>
      </c>
      <c r="H1403" s="568"/>
      <c r="I1403" s="570" t="s">
        <v>12266</v>
      </c>
      <c r="J1403" s="568" t="s">
        <v>647</v>
      </c>
      <c r="K1403" s="571" t="s">
        <v>8401</v>
      </c>
      <c r="L1403" s="568" t="s">
        <v>11215</v>
      </c>
      <c r="M1403" s="572"/>
      <c r="N1403" s="570" t="s">
        <v>8409</v>
      </c>
      <c r="O1403" s="303" t="str">
        <f>IF(AllC3_Data[[#This Row],[Door/Yard Number]]=3,"Yard","Door")</f>
        <v>Door</v>
      </c>
      <c r="P1403" s="33">
        <f t="shared" si="42"/>
        <v>31.78333333338378</v>
      </c>
      <c r="Q1403" s="3" t="str">
        <f t="shared" si="43"/>
        <v>02/10/2022 06:13 AM</v>
      </c>
      <c r="R1403" s="573" t="str">
        <f>IF(AND(AllC3_Data[[#This Row],[Workflow]]="Vendor Trailer",AllC3_Data[[#This Row],[OB Load Type]]="",AllC3_Data[[#This Row],[IB Load Type]]="",AllC3_Data[[#This Row],[Reusable Load Type]]=""),"Empty", HLOOKUP("*",AllC3_Data[[#This Row],[OB Load Type]:[Workflow]],1,FALSE))</f>
        <v>OGAR</v>
      </c>
      <c r="S14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4" spans="1:21" x14ac:dyDescent="0.25">
      <c r="A1404" s="567" t="s">
        <v>12267</v>
      </c>
      <c r="B1404" s="568"/>
      <c r="C1404" s="568"/>
      <c r="D1404" s="569" t="s">
        <v>266</v>
      </c>
      <c r="E1404" s="569" t="s">
        <v>882</v>
      </c>
      <c r="F1404" s="569">
        <v>1</v>
      </c>
      <c r="G1404" s="568" t="s">
        <v>1179</v>
      </c>
      <c r="H1404" s="568" t="s">
        <v>12268</v>
      </c>
      <c r="I1404" s="570" t="s">
        <v>12269</v>
      </c>
      <c r="J1404" s="568" t="s">
        <v>8208</v>
      </c>
      <c r="K1404" s="571" t="s">
        <v>8401</v>
      </c>
      <c r="L1404" s="568" t="s">
        <v>12270</v>
      </c>
      <c r="M1404" s="572"/>
      <c r="N1404" s="570" t="s">
        <v>8409</v>
      </c>
      <c r="O1404" s="303" t="str">
        <f>IF(AllC3_Data[[#This Row],[Door/Yard Number]]=3,"Yard","Door")</f>
        <v>Door</v>
      </c>
      <c r="P1404" s="33">
        <f t="shared" si="42"/>
        <v>31.466666666732635</v>
      </c>
      <c r="Q1404" s="3" t="str">
        <f t="shared" si="43"/>
        <v>02/10/2022 06:32 AM</v>
      </c>
      <c r="R1404" s="573" t="str">
        <f>IF(AND(AllC3_Data[[#This Row],[Workflow]]="Vendor Trailer",AllC3_Data[[#This Row],[OB Load Type]]="",AllC3_Data[[#This Row],[IB Load Type]]="",AllC3_Data[[#This Row],[Reusable Load Type]]=""),"Empty", HLOOKUP("*",AllC3_Data[[#This Row],[OB Load Type]:[Workflow]],1,FALSE))</f>
        <v>T203</v>
      </c>
      <c r="S14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14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5" spans="1:21" x14ac:dyDescent="0.25">
      <c r="A1405" s="567" t="s">
        <v>12271</v>
      </c>
      <c r="B1405" s="568"/>
      <c r="C1405" s="568"/>
      <c r="D1405" s="569" t="s">
        <v>58</v>
      </c>
      <c r="E1405" s="569" t="s">
        <v>8430</v>
      </c>
      <c r="F1405" s="569">
        <v>3</v>
      </c>
      <c r="G1405" s="568" t="s">
        <v>1179</v>
      </c>
      <c r="H1405" s="568"/>
      <c r="I1405" s="570" t="s">
        <v>12272</v>
      </c>
      <c r="J1405" s="568" t="s">
        <v>8205</v>
      </c>
      <c r="K1405" s="571" t="s">
        <v>8401</v>
      </c>
      <c r="L1405" s="568" t="s">
        <v>1658</v>
      </c>
      <c r="M1405" s="572" t="s">
        <v>12273</v>
      </c>
      <c r="N1405" s="570" t="s">
        <v>8425</v>
      </c>
      <c r="O1405" s="303" t="str">
        <f>IF(AllC3_Data[[#This Row],[Door/Yard Number]]=3,"Yard","Door")</f>
        <v>Yard</v>
      </c>
      <c r="P1405" s="33">
        <f t="shared" si="42"/>
        <v>30.966666666674428</v>
      </c>
      <c r="Q1405" s="3" t="str">
        <f t="shared" si="43"/>
        <v>02/10/2022 07:02 AM</v>
      </c>
      <c r="R1405" s="573" t="str">
        <f>IF(AND(AllC3_Data[[#This Row],[Workflow]]="Vendor Trailer",AllC3_Data[[#This Row],[OB Load Type]]="",AllC3_Data[[#This Row],[IB Load Type]]="",AllC3_Data[[#This Row],[Reusable Load Type]]=""),"Empty", HLOOKUP("*",AllC3_Data[[#This Row],[OB Load Type]:[Workflow]],1,FALSE))</f>
        <v>BINS</v>
      </c>
      <c r="S14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6" spans="1:21" x14ac:dyDescent="0.25">
      <c r="A1406" s="567" t="s">
        <v>12274</v>
      </c>
      <c r="B1406" s="568"/>
      <c r="C1406" s="568"/>
      <c r="D1406" s="569" t="s">
        <v>239</v>
      </c>
      <c r="E1406" s="569" t="s">
        <v>8430</v>
      </c>
      <c r="F1406" s="569">
        <v>1</v>
      </c>
      <c r="G1406" s="568" t="s">
        <v>1179</v>
      </c>
      <c r="H1406" s="568"/>
      <c r="I1406" s="570" t="s">
        <v>12275</v>
      </c>
      <c r="J1406" s="568" t="s">
        <v>8207</v>
      </c>
      <c r="K1406" s="571" t="s">
        <v>8401</v>
      </c>
      <c r="L1406" s="568" t="s">
        <v>10568</v>
      </c>
      <c r="M1406" s="572" t="s">
        <v>12276</v>
      </c>
      <c r="N1406" s="570" t="s">
        <v>8409</v>
      </c>
      <c r="O1406" s="303" t="str">
        <f>IF(AllC3_Data[[#This Row],[Door/Yard Number]]=3,"Yard","Door")</f>
        <v>Door</v>
      </c>
      <c r="P1406" s="33">
        <f t="shared" si="42"/>
        <v>30.533333333325572</v>
      </c>
      <c r="Q1406" s="3" t="str">
        <f t="shared" si="43"/>
        <v>02/10/2022 07:28 AM</v>
      </c>
      <c r="R1406" s="573" t="str">
        <f>IF(AND(AllC3_Data[[#This Row],[Workflow]]="Vendor Trailer",AllC3_Data[[#This Row],[OB Load Type]]="",AllC3_Data[[#This Row],[IB Load Type]]="",AllC3_Data[[#This Row],[Reusable Load Type]]=""),"Empty", HLOOKUP("*",AllC3_Data[[#This Row],[OB Load Type]:[Workflow]],1,FALSE))</f>
        <v>RRPC</v>
      </c>
      <c r="S14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7" spans="1:21" x14ac:dyDescent="0.25">
      <c r="A1407" s="567" t="s">
        <v>12277</v>
      </c>
      <c r="B1407" s="568"/>
      <c r="C1407" s="568"/>
      <c r="D1407" s="569" t="s">
        <v>492</v>
      </c>
      <c r="E1407" s="569" t="s">
        <v>8430</v>
      </c>
      <c r="F1407" s="569">
        <v>3</v>
      </c>
      <c r="G1407" s="568" t="s">
        <v>1179</v>
      </c>
      <c r="H1407" s="568"/>
      <c r="I1407" s="570" t="s">
        <v>12278</v>
      </c>
      <c r="J1407" s="568" t="s">
        <v>647</v>
      </c>
      <c r="K1407" s="571" t="s">
        <v>8401</v>
      </c>
      <c r="L1407" s="568" t="s">
        <v>11166</v>
      </c>
      <c r="M1407" s="572"/>
      <c r="N1407" s="570" t="s">
        <v>8409</v>
      </c>
      <c r="O1407" s="303" t="str">
        <f>IF(AllC3_Data[[#This Row],[Door/Yard Number]]=3,"Yard","Door")</f>
        <v>Yard</v>
      </c>
      <c r="P1407" s="33">
        <f t="shared" si="42"/>
        <v>29.650000000081491</v>
      </c>
      <c r="Q1407" s="3" t="str">
        <f t="shared" si="43"/>
        <v>02/10/2022 08:21 AM</v>
      </c>
      <c r="R1407" s="573" t="str">
        <f>IF(AND(AllC3_Data[[#This Row],[Workflow]]="Vendor Trailer",AllC3_Data[[#This Row],[OB Load Type]]="",AllC3_Data[[#This Row],[IB Load Type]]="",AllC3_Data[[#This Row],[Reusable Load Type]]=""),"Empty", HLOOKUP("*",AllC3_Data[[#This Row],[OB Load Type]:[Workflow]],1,FALSE))</f>
        <v>RMCP</v>
      </c>
      <c r="S14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8" spans="1:21" x14ac:dyDescent="0.25">
      <c r="A1408" s="567" t="s">
        <v>12279</v>
      </c>
      <c r="B1408" s="568"/>
      <c r="C1408" s="568"/>
      <c r="D1408" s="569"/>
      <c r="E1408" s="569" t="s">
        <v>8461</v>
      </c>
      <c r="F1408" s="569">
        <v>3</v>
      </c>
      <c r="G1408" s="568" t="s">
        <v>12007</v>
      </c>
      <c r="H1408" s="568"/>
      <c r="I1408" s="570" t="s">
        <v>12280</v>
      </c>
      <c r="J1408" s="568" t="s">
        <v>8202</v>
      </c>
      <c r="K1408" s="571" t="s">
        <v>8401</v>
      </c>
      <c r="L1408" s="568" t="s">
        <v>1663</v>
      </c>
      <c r="M1408" s="572" t="s">
        <v>10736</v>
      </c>
      <c r="N1408" s="570" t="s">
        <v>8445</v>
      </c>
      <c r="O1408" s="303" t="str">
        <f>IF(AllC3_Data[[#This Row],[Door/Yard Number]]=3,"Yard","Door")</f>
        <v>Yard</v>
      </c>
      <c r="P1408" s="33">
        <f t="shared" si="42"/>
        <v>29.583333333372138</v>
      </c>
      <c r="Q1408" s="3" t="str">
        <f t="shared" si="43"/>
        <v>02/10/2022 08:25 AM</v>
      </c>
      <c r="R1408" s="573" t="str">
        <f>IF(AND(AllC3_Data[[#This Row],[Workflow]]="Vendor Trailer",AllC3_Data[[#This Row],[OB Load Type]]="",AllC3_Data[[#This Row],[IB Load Type]]="",AllC3_Data[[#This Row],[Reusable Load Type]]=""),"Empty", HLOOKUP("*",AllC3_Data[[#This Row],[OB Load Type]:[Workflow]],1,FALSE))</f>
        <v>Empty</v>
      </c>
      <c r="S14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09" spans="1:21" x14ac:dyDescent="0.25">
      <c r="A1409" s="567" t="s">
        <v>12281</v>
      </c>
      <c r="B1409" s="568"/>
      <c r="C1409" s="568"/>
      <c r="D1409" s="569"/>
      <c r="E1409" s="569" t="s">
        <v>1657</v>
      </c>
      <c r="F1409" s="569">
        <v>3</v>
      </c>
      <c r="G1409" s="568" t="s">
        <v>1179</v>
      </c>
      <c r="H1409" s="568"/>
      <c r="I1409" s="570" t="s">
        <v>12282</v>
      </c>
      <c r="J1409" s="568" t="s">
        <v>8208</v>
      </c>
      <c r="K1409" s="571" t="s">
        <v>8401</v>
      </c>
      <c r="L1409" s="568" t="s">
        <v>1658</v>
      </c>
      <c r="M1409" s="572" t="s">
        <v>12226</v>
      </c>
      <c r="N1409" s="570" t="s">
        <v>8425</v>
      </c>
      <c r="O1409" s="303" t="str">
        <f>IF(AllC3_Data[[#This Row],[Door/Yard Number]]=3,"Yard","Door")</f>
        <v>Yard</v>
      </c>
      <c r="P1409" s="33">
        <f t="shared" si="42"/>
        <v>29.550000000104774</v>
      </c>
      <c r="Q1409" s="3" t="str">
        <f t="shared" si="43"/>
        <v>02/10/2022 08:27 AM</v>
      </c>
      <c r="R1409" s="573" t="str">
        <f>IF(AND(AllC3_Data[[#This Row],[Workflow]]="Vendor Trailer",AllC3_Data[[#This Row],[OB Load Type]]="",AllC3_Data[[#This Row],[IB Load Type]]="",AllC3_Data[[#This Row],[Reusable Load Type]]=""),"Empty", HLOOKUP("*",AllC3_Data[[#This Row],[OB Load Type]:[Workflow]],1,FALSE))</f>
        <v>Empty</v>
      </c>
      <c r="S14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0" spans="1:21" x14ac:dyDescent="0.25">
      <c r="A1410" s="567" t="s">
        <v>12283</v>
      </c>
      <c r="B1410" s="568"/>
      <c r="C1410" s="568"/>
      <c r="D1410" s="569" t="s">
        <v>496</v>
      </c>
      <c r="E1410" s="569" t="s">
        <v>1660</v>
      </c>
      <c r="F1410" s="569">
        <v>3</v>
      </c>
      <c r="G1410" s="568" t="s">
        <v>1179</v>
      </c>
      <c r="H1410" s="568"/>
      <c r="I1410" s="570" t="s">
        <v>12284</v>
      </c>
      <c r="J1410" s="568" t="s">
        <v>8205</v>
      </c>
      <c r="K1410" s="571" t="s">
        <v>8401</v>
      </c>
      <c r="L1410" s="568" t="s">
        <v>1663</v>
      </c>
      <c r="M1410" s="572" t="s">
        <v>12284</v>
      </c>
      <c r="N1410" s="570" t="s">
        <v>8445</v>
      </c>
      <c r="O1410" s="303" t="str">
        <f>IF(AllC3_Data[[#This Row],[Door/Yard Number]]=3,"Yard","Door")</f>
        <v>Yard</v>
      </c>
      <c r="P1410" s="33">
        <f t="shared" si="42"/>
        <v>29.366666666697711</v>
      </c>
      <c r="Q1410" s="3" t="str">
        <f t="shared" si="43"/>
        <v>02/10/2022 08:38 AM</v>
      </c>
      <c r="R1410" s="573" t="str">
        <f>IF(AND(AllC3_Data[[#This Row],[Workflow]]="Vendor Trailer",AllC3_Data[[#This Row],[OB Load Type]]="",AllC3_Data[[#This Row],[IB Load Type]]="",AllC3_Data[[#This Row],[Reusable Load Type]]=""),"Empty", HLOOKUP("*",AllC3_Data[[#This Row],[OB Load Type]:[Workflow]],1,FALSE))</f>
        <v>RSAL</v>
      </c>
      <c r="S14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1" spans="1:21" x14ac:dyDescent="0.25">
      <c r="A1411" s="567" t="s">
        <v>12285</v>
      </c>
      <c r="B1411" s="568"/>
      <c r="C1411" s="568" t="s">
        <v>36</v>
      </c>
      <c r="D1411" s="569"/>
      <c r="E1411" s="569" t="s">
        <v>897</v>
      </c>
      <c r="F1411" s="569">
        <v>3</v>
      </c>
      <c r="G1411" s="568" t="s">
        <v>1179</v>
      </c>
      <c r="H1411" s="568" t="s">
        <v>12286</v>
      </c>
      <c r="I1411" s="570" t="s">
        <v>12287</v>
      </c>
      <c r="J1411" s="568" t="s">
        <v>8205</v>
      </c>
      <c r="K1411" s="571" t="s">
        <v>8401</v>
      </c>
      <c r="L1411" s="568" t="s">
        <v>12288</v>
      </c>
      <c r="M1411" s="572" t="s">
        <v>12287</v>
      </c>
      <c r="N1411" s="570" t="s">
        <v>11135</v>
      </c>
      <c r="O1411" s="303" t="str">
        <f>IF(AllC3_Data[[#This Row],[Door/Yard Number]]=3,"Yard","Door")</f>
        <v>Yard</v>
      </c>
      <c r="P1411" s="33">
        <f t="shared" si="42"/>
        <v>29.333333333430346</v>
      </c>
      <c r="Q1411" s="3" t="str">
        <f t="shared" si="43"/>
        <v>02/10/2022 08:40 AM</v>
      </c>
      <c r="R1411" s="573" t="str">
        <f>IF(AND(AllC3_Data[[#This Row],[Workflow]]="Vendor Trailer",AllC3_Data[[#This Row],[OB Load Type]]="",AllC3_Data[[#This Row],[IB Load Type]]="",AllC3_Data[[#This Row],[Reusable Load Type]]=""),"Empty", HLOOKUP("*",AllC3_Data[[#This Row],[OB Load Type]:[Workflow]],1,FALSE))</f>
        <v>B404</v>
      </c>
      <c r="S14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412" spans="1:21" x14ac:dyDescent="0.25">
      <c r="A1412" s="567" t="s">
        <v>12289</v>
      </c>
      <c r="B1412" s="568"/>
      <c r="C1412" s="568"/>
      <c r="D1412" s="569" t="s">
        <v>650</v>
      </c>
      <c r="E1412" s="569" t="s">
        <v>8430</v>
      </c>
      <c r="F1412" s="569">
        <v>1</v>
      </c>
      <c r="G1412" s="568" t="s">
        <v>1568</v>
      </c>
      <c r="H1412" s="568"/>
      <c r="I1412" s="570" t="s">
        <v>12290</v>
      </c>
      <c r="J1412" s="568" t="s">
        <v>8212</v>
      </c>
      <c r="K1412" s="571" t="s">
        <v>8401</v>
      </c>
      <c r="L1412" s="568" t="s">
        <v>12291</v>
      </c>
      <c r="M1412" s="572"/>
      <c r="N1412" s="570" t="s">
        <v>11135</v>
      </c>
      <c r="O1412" s="303" t="str">
        <f>IF(AllC3_Data[[#This Row],[Door/Yard Number]]=3,"Yard","Door")</f>
        <v>Door</v>
      </c>
      <c r="P1412" s="33">
        <f t="shared" si="42"/>
        <v>29.233333333453629</v>
      </c>
      <c r="Q1412" s="3" t="str">
        <f t="shared" si="43"/>
        <v>02/10/2022 08:46 AM</v>
      </c>
      <c r="R1412" s="573" t="str">
        <f>IF(AND(AllC3_Data[[#This Row],[Workflow]]="Vendor Trailer",AllC3_Data[[#This Row],[OB Load Type]]="",AllC3_Data[[#This Row],[IB Load Type]]="",AllC3_Data[[#This Row],[Reusable Load Type]]=""),"Empty", HLOOKUP("*",AllC3_Data[[#This Row],[OB Load Type]:[Workflow]],1,FALSE))</f>
        <v>CHEP</v>
      </c>
      <c r="S14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3" spans="1:21" x14ac:dyDescent="0.25">
      <c r="A1413" s="567" t="s">
        <v>12292</v>
      </c>
      <c r="B1413" s="568"/>
      <c r="C1413" s="568"/>
      <c r="D1413" s="569" t="s">
        <v>117</v>
      </c>
      <c r="E1413" s="569" t="s">
        <v>8430</v>
      </c>
      <c r="F1413" s="569">
        <v>3</v>
      </c>
      <c r="G1413" s="568" t="s">
        <v>12010</v>
      </c>
      <c r="H1413" s="568"/>
      <c r="I1413" s="570" t="s">
        <v>12293</v>
      </c>
      <c r="J1413" s="568" t="s">
        <v>8202</v>
      </c>
      <c r="K1413" s="571" t="s">
        <v>8401</v>
      </c>
      <c r="L1413" s="568" t="s">
        <v>11179</v>
      </c>
      <c r="M1413" s="572" t="s">
        <v>12294</v>
      </c>
      <c r="N1413" s="570" t="s">
        <v>11135</v>
      </c>
      <c r="O1413" s="303" t="str">
        <f>IF(AllC3_Data[[#This Row],[Door/Yard Number]]=3,"Yard","Door")</f>
        <v>Yard</v>
      </c>
      <c r="P1413" s="33">
        <f t="shared" si="42"/>
        <v>29.216666666732635</v>
      </c>
      <c r="Q1413" s="3" t="str">
        <f t="shared" si="43"/>
        <v>02/10/2022 08:47 AM</v>
      </c>
      <c r="R1413" s="573" t="str">
        <f>IF(AND(AllC3_Data[[#This Row],[Workflow]]="Vendor Trailer",AllC3_Data[[#This Row],[OB Load Type]]="",AllC3_Data[[#This Row],[IB Load Type]]="",AllC3_Data[[#This Row],[Reusable Load Type]]=""),"Empty", HLOOKUP("*",AllC3_Data[[#This Row],[OB Load Type]:[Workflow]],1,FALSE))</f>
        <v>OA</v>
      </c>
      <c r="S14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4" spans="1:21" x14ac:dyDescent="0.25">
      <c r="A1414" s="567" t="s">
        <v>12295</v>
      </c>
      <c r="B1414" s="568"/>
      <c r="C1414" s="568"/>
      <c r="D1414" s="569" t="s">
        <v>229</v>
      </c>
      <c r="E1414" s="569" t="s">
        <v>8430</v>
      </c>
      <c r="F1414" s="569">
        <v>1</v>
      </c>
      <c r="G1414" s="568" t="s">
        <v>1568</v>
      </c>
      <c r="H1414" s="568"/>
      <c r="I1414" s="570" t="s">
        <v>12296</v>
      </c>
      <c r="J1414" s="568" t="s">
        <v>8209</v>
      </c>
      <c r="K1414" s="571" t="s">
        <v>8401</v>
      </c>
      <c r="L1414" s="568" t="s">
        <v>12297</v>
      </c>
      <c r="M1414" s="572" t="s">
        <v>12298</v>
      </c>
      <c r="N1414" s="570" t="s">
        <v>8409</v>
      </c>
      <c r="O1414" s="303" t="str">
        <f>IF(AllC3_Data[[#This Row],[Door/Yard Number]]=3,"Yard","Door")</f>
        <v>Door</v>
      </c>
      <c r="P1414" s="33">
        <f t="shared" si="42"/>
        <v>29.100000000034925</v>
      </c>
      <c r="Q1414" s="3" t="str">
        <f t="shared" si="43"/>
        <v>02/10/2022 08:54 AM</v>
      </c>
      <c r="R1414" s="573" t="str">
        <f>IF(AND(AllC3_Data[[#This Row],[Workflow]]="Vendor Trailer",AllC3_Data[[#This Row],[OB Load Type]]="",AllC3_Data[[#This Row],[IB Load Type]]="",AllC3_Data[[#This Row],[Reusable Load Type]]=""),"Empty", HLOOKUP("*",AllC3_Data[[#This Row],[OB Load Type]:[Workflow]],1,FALSE))</f>
        <v>RECY</v>
      </c>
      <c r="S14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5" spans="1:21" x14ac:dyDescent="0.25">
      <c r="A1415" s="567" t="s">
        <v>12299</v>
      </c>
      <c r="B1415" s="568"/>
      <c r="C1415" s="568"/>
      <c r="D1415" s="569"/>
      <c r="E1415" s="569" t="s">
        <v>1657</v>
      </c>
      <c r="F1415" s="569">
        <v>3</v>
      </c>
      <c r="G1415" s="568" t="s">
        <v>1179</v>
      </c>
      <c r="H1415" s="568"/>
      <c r="I1415" s="570" t="s">
        <v>12300</v>
      </c>
      <c r="J1415" s="568" t="s">
        <v>8208</v>
      </c>
      <c r="K1415" s="571" t="s">
        <v>8401</v>
      </c>
      <c r="L1415" s="568" t="s">
        <v>11179</v>
      </c>
      <c r="M1415" s="572"/>
      <c r="N1415" s="570" t="s">
        <v>11135</v>
      </c>
      <c r="O1415" s="303" t="str">
        <f>IF(AllC3_Data[[#This Row],[Door/Yard Number]]=3,"Yard","Door")</f>
        <v>Yard</v>
      </c>
      <c r="P1415" s="33">
        <f t="shared" si="42"/>
        <v>29.083333333313931</v>
      </c>
      <c r="Q1415" s="3" t="str">
        <f t="shared" si="43"/>
        <v>02/10/2022 08:55 AM</v>
      </c>
      <c r="R1415" s="573" t="str">
        <f>IF(AND(AllC3_Data[[#This Row],[Workflow]]="Vendor Trailer",AllC3_Data[[#This Row],[OB Load Type]]="",AllC3_Data[[#This Row],[IB Load Type]]="",AllC3_Data[[#This Row],[Reusable Load Type]]=""),"Empty", HLOOKUP("*",AllC3_Data[[#This Row],[OB Load Type]:[Workflow]],1,FALSE))</f>
        <v>Empty</v>
      </c>
      <c r="S14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14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6" spans="1:21" x14ac:dyDescent="0.25">
      <c r="A1416" s="567" t="s">
        <v>12301</v>
      </c>
      <c r="B1416" s="568"/>
      <c r="C1416" s="568"/>
      <c r="D1416" s="569" t="s">
        <v>496</v>
      </c>
      <c r="E1416" s="569" t="s">
        <v>1660</v>
      </c>
      <c r="F1416" s="569">
        <v>3</v>
      </c>
      <c r="G1416" s="568" t="s">
        <v>1179</v>
      </c>
      <c r="H1416" s="568"/>
      <c r="I1416" s="570" t="s">
        <v>12302</v>
      </c>
      <c r="J1416" s="568" t="s">
        <v>8208</v>
      </c>
      <c r="K1416" s="571" t="s">
        <v>8401</v>
      </c>
      <c r="L1416" s="568" t="s">
        <v>11150</v>
      </c>
      <c r="M1416" s="572" t="s">
        <v>12302</v>
      </c>
      <c r="N1416" s="570" t="s">
        <v>8445</v>
      </c>
      <c r="O1416" s="303" t="str">
        <f>IF(AllC3_Data[[#This Row],[Door/Yard Number]]=3,"Yard","Door")</f>
        <v>Yard</v>
      </c>
      <c r="P1416" s="33">
        <f t="shared" si="42"/>
        <v>29.016666666779201</v>
      </c>
      <c r="Q1416" s="3" t="str">
        <f t="shared" si="43"/>
        <v>02/10/2022 08:59 AM</v>
      </c>
      <c r="R1416" s="573" t="str">
        <f>IF(AND(AllC3_Data[[#This Row],[Workflow]]="Vendor Trailer",AllC3_Data[[#This Row],[OB Load Type]]="",AllC3_Data[[#This Row],[IB Load Type]]="",AllC3_Data[[#This Row],[Reusable Load Type]]=""),"Empty", HLOOKUP("*",AllC3_Data[[#This Row],[OB Load Type]:[Workflow]],1,FALSE))</f>
        <v>RSAL</v>
      </c>
      <c r="S14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7" spans="1:21" x14ac:dyDescent="0.25">
      <c r="A1417" s="567" t="s">
        <v>12303</v>
      </c>
      <c r="B1417" s="568"/>
      <c r="C1417" s="568"/>
      <c r="D1417" s="569" t="s">
        <v>477</v>
      </c>
      <c r="E1417" s="569" t="s">
        <v>8430</v>
      </c>
      <c r="F1417" s="569">
        <v>1</v>
      </c>
      <c r="G1417" s="568" t="s">
        <v>1179</v>
      </c>
      <c r="H1417" s="568"/>
      <c r="I1417" s="570" t="s">
        <v>12304</v>
      </c>
      <c r="J1417" s="568" t="s">
        <v>647</v>
      </c>
      <c r="K1417" s="571" t="s">
        <v>8401</v>
      </c>
      <c r="L1417" s="568" t="s">
        <v>12305</v>
      </c>
      <c r="M1417" s="572"/>
      <c r="N1417" s="570" t="s">
        <v>8409</v>
      </c>
      <c r="O1417" s="303" t="str">
        <f>IF(AllC3_Data[[#This Row],[Door/Yard Number]]=3,"Yard","Door")</f>
        <v>Door</v>
      </c>
      <c r="P1417" s="33">
        <f t="shared" ref="P1417:P1480" si="44">($A$1-Q1417)*24</f>
        <v>28.900000000081491</v>
      </c>
      <c r="Q1417" s="3" t="str">
        <f t="shared" ref="Q1417:Q1480" si="45">IF(I1417&gt;M1417,I1417,IF(I1417&lt;M1417,M1417,IF(I1417=M1417,I1417)))</f>
        <v>02/10/2022 09:06 AM</v>
      </c>
      <c r="R1417" s="573" t="str">
        <f>IF(AND(AllC3_Data[[#This Row],[Workflow]]="Vendor Trailer",AllC3_Data[[#This Row],[OB Load Type]]="",AllC3_Data[[#This Row],[IB Load Type]]="",AllC3_Data[[#This Row],[Reusable Load Type]]=""),"Empty", HLOOKUP("*",AllC3_Data[[#This Row],[OB Load Type]:[Workflow]],1,FALSE))</f>
        <v>PPDC</v>
      </c>
      <c r="S14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8" spans="1:21" x14ac:dyDescent="0.25">
      <c r="A1418" s="567" t="s">
        <v>12306</v>
      </c>
      <c r="B1418" s="568"/>
      <c r="C1418" s="568"/>
      <c r="D1418" s="569"/>
      <c r="E1418" s="569" t="s">
        <v>1657</v>
      </c>
      <c r="F1418" s="569">
        <v>1</v>
      </c>
      <c r="G1418" s="568" t="s">
        <v>1179</v>
      </c>
      <c r="H1418" s="568"/>
      <c r="I1418" s="570" t="s">
        <v>12307</v>
      </c>
      <c r="J1418" s="568" t="s">
        <v>8210</v>
      </c>
      <c r="K1418" s="571" t="s">
        <v>8589</v>
      </c>
      <c r="L1418" s="568" t="s">
        <v>12308</v>
      </c>
      <c r="M1418" s="572" t="s">
        <v>12309</v>
      </c>
      <c r="N1418" s="570" t="s">
        <v>8409</v>
      </c>
      <c r="O1418" s="303" t="str">
        <f>IF(AllC3_Data[[#This Row],[Door/Yard Number]]=3,"Yard","Door")</f>
        <v>Door</v>
      </c>
      <c r="P1418" s="33">
        <f t="shared" si="44"/>
        <v>28.616666666697711</v>
      </c>
      <c r="Q1418" s="3" t="str">
        <f t="shared" si="45"/>
        <v>02/10/2022 09:23 AM</v>
      </c>
      <c r="R1418" s="573" t="str">
        <f>IF(AND(AllC3_Data[[#This Row],[Workflow]]="Vendor Trailer",AllC3_Data[[#This Row],[OB Load Type]]="",AllC3_Data[[#This Row],[IB Load Type]]="",AllC3_Data[[#This Row],[Reusable Load Type]]=""),"Empty", HLOOKUP("*",AllC3_Data[[#This Row],[OB Load Type]:[Workflow]],1,FALSE))</f>
        <v>Empty</v>
      </c>
      <c r="S14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19" spans="1:21" x14ac:dyDescent="0.25">
      <c r="A1419" s="567" t="s">
        <v>12310</v>
      </c>
      <c r="B1419" s="568"/>
      <c r="C1419" s="568" t="s">
        <v>36</v>
      </c>
      <c r="D1419" s="569"/>
      <c r="E1419" s="569" t="s">
        <v>897</v>
      </c>
      <c r="F1419" s="569">
        <v>3</v>
      </c>
      <c r="G1419" s="568" t="s">
        <v>1179</v>
      </c>
      <c r="H1419" s="568" t="s">
        <v>12311</v>
      </c>
      <c r="I1419" s="570" t="s">
        <v>12312</v>
      </c>
      <c r="J1419" s="568" t="s">
        <v>8210</v>
      </c>
      <c r="K1419" s="571" t="s">
        <v>8401</v>
      </c>
      <c r="L1419" s="568" t="s">
        <v>12288</v>
      </c>
      <c r="M1419" s="572" t="s">
        <v>12312</v>
      </c>
      <c r="N1419" s="570" t="s">
        <v>11135</v>
      </c>
      <c r="O1419" s="303" t="str">
        <f>IF(AllC3_Data[[#This Row],[Door/Yard Number]]=3,"Yard","Door")</f>
        <v>Yard</v>
      </c>
      <c r="P1419" s="33">
        <f t="shared" si="44"/>
        <v>28.533333333441988</v>
      </c>
      <c r="Q1419" s="3" t="str">
        <f t="shared" si="45"/>
        <v>02/10/2022 09:28 AM</v>
      </c>
      <c r="R1419" s="573" t="str">
        <f>IF(AND(AllC3_Data[[#This Row],[Workflow]]="Vendor Trailer",AllC3_Data[[#This Row],[OB Load Type]]="",AllC3_Data[[#This Row],[IB Load Type]]="",AllC3_Data[[#This Row],[Reusable Load Type]]=""),"Empty", HLOOKUP("*",AllC3_Data[[#This Row],[OB Load Type]:[Workflow]],1,FALSE))</f>
        <v>B404</v>
      </c>
      <c r="S14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420" spans="1:21" x14ac:dyDescent="0.25">
      <c r="A1420" s="567" t="s">
        <v>12313</v>
      </c>
      <c r="B1420" s="568"/>
      <c r="C1420" s="568"/>
      <c r="D1420" s="569" t="s">
        <v>182</v>
      </c>
      <c r="E1420" s="569" t="s">
        <v>8430</v>
      </c>
      <c r="F1420" s="569">
        <v>1</v>
      </c>
      <c r="G1420" s="568" t="s">
        <v>1179</v>
      </c>
      <c r="H1420" s="568"/>
      <c r="I1420" s="570" t="s">
        <v>12314</v>
      </c>
      <c r="J1420" s="568" t="s">
        <v>647</v>
      </c>
      <c r="K1420" s="571" t="s">
        <v>8401</v>
      </c>
      <c r="L1420" s="568" t="s">
        <v>11591</v>
      </c>
      <c r="M1420" s="572" t="s">
        <v>9875</v>
      </c>
      <c r="N1420" s="570" t="s">
        <v>8409</v>
      </c>
      <c r="O1420" s="303" t="str">
        <f>IF(AllC3_Data[[#This Row],[Door/Yard Number]]=3,"Yard","Door")</f>
        <v>Door</v>
      </c>
      <c r="P1420" s="33">
        <f t="shared" si="44"/>
        <v>28.5</v>
      </c>
      <c r="Q1420" s="3" t="str">
        <f t="shared" si="45"/>
        <v>02/10/2022 09:30 AM</v>
      </c>
      <c r="R1420" s="573" t="str">
        <f>IF(AND(AllC3_Data[[#This Row],[Workflow]]="Vendor Trailer",AllC3_Data[[#This Row],[OB Load Type]]="",AllC3_Data[[#This Row],[IB Load Type]]="",AllC3_Data[[#This Row],[Reusable Load Type]]=""),"Empty", HLOOKUP("*",AllC3_Data[[#This Row],[OB Load Type]:[Workflow]],1,FALSE))</f>
        <v>PMIX</v>
      </c>
      <c r="S14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1" spans="1:21" x14ac:dyDescent="0.25">
      <c r="A1421" s="567" t="s">
        <v>10699</v>
      </c>
      <c r="B1421" s="568"/>
      <c r="C1421" s="568" t="s">
        <v>8404</v>
      </c>
      <c r="D1421" s="569"/>
      <c r="E1421" s="569" t="s">
        <v>897</v>
      </c>
      <c r="F1421" s="569">
        <v>1</v>
      </c>
      <c r="G1421" s="568" t="s">
        <v>12315</v>
      </c>
      <c r="H1421" s="568" t="s">
        <v>12316</v>
      </c>
      <c r="I1421" s="570" t="s">
        <v>12317</v>
      </c>
      <c r="J1421" s="568" t="s">
        <v>8202</v>
      </c>
      <c r="K1421" s="571" t="s">
        <v>8401</v>
      </c>
      <c r="L1421" s="568" t="s">
        <v>10110</v>
      </c>
      <c r="M1421" s="572" t="s">
        <v>11002</v>
      </c>
      <c r="N1421" s="570" t="s">
        <v>8409</v>
      </c>
      <c r="O1421" s="303" t="str">
        <f>IF(AllC3_Data[[#This Row],[Door/Yard Number]]=3,"Yard","Door")</f>
        <v>Door</v>
      </c>
      <c r="P1421" s="33">
        <f t="shared" si="44"/>
        <v>2.8500000000349246</v>
      </c>
      <c r="Q1421" s="3" t="str">
        <f t="shared" si="45"/>
        <v>02/11/2022 11:09 AM</v>
      </c>
      <c r="R1421" s="573" t="str">
        <f>IF(AND(AllC3_Data[[#This Row],[Workflow]]="Vendor Trailer",AllC3_Data[[#This Row],[OB Load Type]]="",AllC3_Data[[#This Row],[IB Load Type]]="",AllC3_Data[[#This Row],[Reusable Load Type]]=""),"Empty", HLOOKUP("*",AllC3_Data[[#This Row],[OB Load Type]:[Workflow]],1,FALSE))</f>
        <v>A Live Delivery</v>
      </c>
      <c r="S14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2" spans="1:21" x14ac:dyDescent="0.25">
      <c r="A1422" s="567" t="s">
        <v>12318</v>
      </c>
      <c r="B1422" s="568"/>
      <c r="C1422" s="568"/>
      <c r="D1422" s="569" t="s">
        <v>486</v>
      </c>
      <c r="E1422" s="569" t="s">
        <v>8430</v>
      </c>
      <c r="F1422" s="569">
        <v>3</v>
      </c>
      <c r="G1422" s="568" t="s">
        <v>1179</v>
      </c>
      <c r="H1422" s="568"/>
      <c r="I1422" s="570" t="s">
        <v>12319</v>
      </c>
      <c r="J1422" s="568" t="s">
        <v>8216</v>
      </c>
      <c r="K1422" s="571" t="s">
        <v>8401</v>
      </c>
      <c r="L1422" s="568" t="s">
        <v>11978</v>
      </c>
      <c r="M1422" s="572" t="s">
        <v>12320</v>
      </c>
      <c r="N1422" s="570" t="s">
        <v>8425</v>
      </c>
      <c r="O1422" s="303" t="str">
        <f>IF(AllC3_Data[[#This Row],[Door/Yard Number]]=3,"Yard","Door")</f>
        <v>Yard</v>
      </c>
      <c r="P1422" s="33">
        <f t="shared" si="44"/>
        <v>28.333333333313931</v>
      </c>
      <c r="Q1422" s="3" t="str">
        <f t="shared" si="45"/>
        <v>02/10/2022 09:40 AM</v>
      </c>
      <c r="R1422" s="573" t="str">
        <f>IF(AND(AllC3_Data[[#This Row],[Workflow]]="Vendor Trailer",AllC3_Data[[#This Row],[OB Load Type]]="",AllC3_Data[[#This Row],[IB Load Type]]="",AllC3_Data[[#This Row],[Reusable Load Type]]=""),"Empty", HLOOKUP("*",AllC3_Data[[#This Row],[OB Load Type]:[Workflow]],1,FALSE))</f>
        <v>RGMB</v>
      </c>
      <c r="S14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3" spans="1:21" x14ac:dyDescent="0.25">
      <c r="A1423" s="567" t="s">
        <v>12321</v>
      </c>
      <c r="B1423" s="568"/>
      <c r="C1423" s="568"/>
      <c r="D1423" s="569"/>
      <c r="E1423" s="569" t="s">
        <v>8461</v>
      </c>
      <c r="F1423" s="569">
        <v>3</v>
      </c>
      <c r="G1423" s="568" t="s">
        <v>11213</v>
      </c>
      <c r="H1423" s="568"/>
      <c r="I1423" s="570" t="s">
        <v>12322</v>
      </c>
      <c r="J1423" s="568" t="s">
        <v>8202</v>
      </c>
      <c r="K1423" s="571" t="s">
        <v>8401</v>
      </c>
      <c r="L1423" s="568" t="s">
        <v>1663</v>
      </c>
      <c r="M1423" s="572" t="s">
        <v>12323</v>
      </c>
      <c r="N1423" s="570" t="s">
        <v>8445</v>
      </c>
      <c r="O1423" s="303" t="str">
        <f>IF(AllC3_Data[[#This Row],[Door/Yard Number]]=3,"Yard","Door")</f>
        <v>Yard</v>
      </c>
      <c r="P1423" s="33">
        <f t="shared" si="44"/>
        <v>27.866666666697711</v>
      </c>
      <c r="Q1423" s="3" t="str">
        <f t="shared" si="45"/>
        <v>02/10/2022 10:08 AM</v>
      </c>
      <c r="R1423" s="573" t="str">
        <f>IF(AND(AllC3_Data[[#This Row],[Workflow]]="Vendor Trailer",AllC3_Data[[#This Row],[OB Load Type]]="",AllC3_Data[[#This Row],[IB Load Type]]="",AllC3_Data[[#This Row],[Reusable Load Type]]=""),"Empty", HLOOKUP("*",AllC3_Data[[#This Row],[OB Load Type]:[Workflow]],1,FALSE))</f>
        <v>Empty</v>
      </c>
      <c r="S14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4" spans="1:21" x14ac:dyDescent="0.25">
      <c r="A1424" s="567" t="s">
        <v>12324</v>
      </c>
      <c r="B1424" s="568" t="s">
        <v>175</v>
      </c>
      <c r="C1424" s="568"/>
      <c r="D1424" s="569"/>
      <c r="E1424" s="569" t="s">
        <v>1659</v>
      </c>
      <c r="F1424" s="569">
        <v>3</v>
      </c>
      <c r="G1424" s="568" t="s">
        <v>1667</v>
      </c>
      <c r="H1424" s="568"/>
      <c r="I1424" s="570" t="s">
        <v>12325</v>
      </c>
      <c r="J1424" s="568" t="s">
        <v>8213</v>
      </c>
      <c r="K1424" s="571" t="s">
        <v>8401</v>
      </c>
      <c r="L1424" s="568" t="s">
        <v>11166</v>
      </c>
      <c r="M1424" s="572"/>
      <c r="N1424" s="570" t="s">
        <v>8409</v>
      </c>
      <c r="O1424" s="303" t="str">
        <f>IF(AllC3_Data[[#This Row],[Door/Yard Number]]=3,"Yard","Door")</f>
        <v>Yard</v>
      </c>
      <c r="P1424" s="33">
        <f t="shared" si="44"/>
        <v>27.683333333465271</v>
      </c>
      <c r="Q1424" s="3" t="str">
        <f t="shared" si="45"/>
        <v>02/10/2022 10:19 AM</v>
      </c>
      <c r="R1424" s="573" t="str">
        <f>IF(AND(AllC3_Data[[#This Row],[Workflow]]="Vendor Trailer",AllC3_Data[[#This Row],[OB Load Type]]="",AllC3_Data[[#This Row],[IB Load Type]]="",AllC3_Data[[#This Row],[Reusable Load Type]]=""),"Empty", HLOOKUP("*",AllC3_Data[[#This Row],[OB Load Type]:[Workflow]],1,FALSE))</f>
        <v>OPKY</v>
      </c>
      <c r="S14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Parkway Transport</v>
      </c>
      <c r="T14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5" spans="1:21" x14ac:dyDescent="0.25">
      <c r="A1425" s="567" t="s">
        <v>12326</v>
      </c>
      <c r="B1425" s="568"/>
      <c r="C1425" s="568"/>
      <c r="D1425" s="569" t="s">
        <v>496</v>
      </c>
      <c r="E1425" s="569" t="s">
        <v>1660</v>
      </c>
      <c r="F1425" s="569">
        <v>3</v>
      </c>
      <c r="G1425" s="568" t="s">
        <v>1667</v>
      </c>
      <c r="H1425" s="568"/>
      <c r="I1425" s="570" t="s">
        <v>12327</v>
      </c>
      <c r="J1425" s="568" t="s">
        <v>8213</v>
      </c>
      <c r="K1425" s="571" t="s">
        <v>8401</v>
      </c>
      <c r="L1425" s="568" t="s">
        <v>11166</v>
      </c>
      <c r="M1425" s="572"/>
      <c r="N1425" s="570" t="s">
        <v>8409</v>
      </c>
      <c r="O1425" s="303" t="str">
        <f>IF(AllC3_Data[[#This Row],[Door/Yard Number]]=3,"Yard","Door")</f>
        <v>Yard</v>
      </c>
      <c r="P1425" s="33">
        <f t="shared" si="44"/>
        <v>27.583333333313931</v>
      </c>
      <c r="Q1425" s="3" t="str">
        <f t="shared" si="45"/>
        <v>02/10/2022 10:25 AM</v>
      </c>
      <c r="R1425" s="573" t="str">
        <f>IF(AND(AllC3_Data[[#This Row],[Workflow]]="Vendor Trailer",AllC3_Data[[#This Row],[OB Load Type]]="",AllC3_Data[[#This Row],[IB Load Type]]="",AllC3_Data[[#This Row],[Reusable Load Type]]=""),"Empty", HLOOKUP("*",AllC3_Data[[#This Row],[OB Load Type]:[Workflow]],1,FALSE))</f>
        <v>RSAL</v>
      </c>
      <c r="S14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6" spans="1:21" x14ac:dyDescent="0.25">
      <c r="A1426" s="567" t="s">
        <v>12328</v>
      </c>
      <c r="B1426" s="568"/>
      <c r="C1426" s="568"/>
      <c r="D1426" s="569" t="s">
        <v>496</v>
      </c>
      <c r="E1426" s="569" t="s">
        <v>1660</v>
      </c>
      <c r="F1426" s="569">
        <v>3</v>
      </c>
      <c r="G1426" s="568" t="s">
        <v>1179</v>
      </c>
      <c r="H1426" s="568"/>
      <c r="I1426" s="570" t="s">
        <v>12329</v>
      </c>
      <c r="J1426" s="568" t="s">
        <v>8208</v>
      </c>
      <c r="K1426" s="571" t="s">
        <v>8401</v>
      </c>
      <c r="L1426" s="568" t="s">
        <v>11166</v>
      </c>
      <c r="M1426" s="572"/>
      <c r="N1426" s="570" t="s">
        <v>8409</v>
      </c>
      <c r="O1426" s="303" t="str">
        <f>IF(AllC3_Data[[#This Row],[Door/Yard Number]]=3,"Yard","Door")</f>
        <v>Yard</v>
      </c>
      <c r="P1426" s="33">
        <f t="shared" si="44"/>
        <v>27.550000000046566</v>
      </c>
      <c r="Q1426" s="3" t="str">
        <f t="shared" si="45"/>
        <v>02/10/2022 10:27 AM</v>
      </c>
      <c r="R1426" s="573" t="str">
        <f>IF(AND(AllC3_Data[[#This Row],[Workflow]]="Vendor Trailer",AllC3_Data[[#This Row],[OB Load Type]]="",AllC3_Data[[#This Row],[IB Load Type]]="",AllC3_Data[[#This Row],[Reusable Load Type]]=""),"Empty", HLOOKUP("*",AllC3_Data[[#This Row],[OB Load Type]:[Workflow]],1,FALSE))</f>
        <v>RSAL</v>
      </c>
      <c r="S14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7" spans="1:21" x14ac:dyDescent="0.25">
      <c r="A1427" s="567" t="s">
        <v>12330</v>
      </c>
      <c r="B1427" s="568"/>
      <c r="C1427" s="568"/>
      <c r="D1427" s="569" t="s">
        <v>496</v>
      </c>
      <c r="E1427" s="569" t="s">
        <v>1660</v>
      </c>
      <c r="F1427" s="569">
        <v>3</v>
      </c>
      <c r="G1427" s="568" t="s">
        <v>1568</v>
      </c>
      <c r="H1427" s="568"/>
      <c r="I1427" s="570" t="s">
        <v>10618</v>
      </c>
      <c r="J1427" s="568" t="s">
        <v>8212</v>
      </c>
      <c r="K1427" s="571" t="s">
        <v>8401</v>
      </c>
      <c r="L1427" s="568" t="s">
        <v>11166</v>
      </c>
      <c r="M1427" s="572"/>
      <c r="N1427" s="570" t="s">
        <v>8409</v>
      </c>
      <c r="O1427" s="303" t="str">
        <f>IF(AllC3_Data[[#This Row],[Door/Yard Number]]=3,"Yard","Door")</f>
        <v>Yard</v>
      </c>
      <c r="P1427" s="33">
        <f t="shared" si="44"/>
        <v>27.533333333325572</v>
      </c>
      <c r="Q1427" s="3" t="str">
        <f t="shared" si="45"/>
        <v>02/10/2022 10:28 AM</v>
      </c>
      <c r="R1427" s="573" t="str">
        <f>IF(AND(AllC3_Data[[#This Row],[Workflow]]="Vendor Trailer",AllC3_Data[[#This Row],[OB Load Type]]="",AllC3_Data[[#This Row],[IB Load Type]]="",AllC3_Data[[#This Row],[Reusable Load Type]]=""),"Empty", HLOOKUP("*",AllC3_Data[[#This Row],[OB Load Type]:[Workflow]],1,FALSE))</f>
        <v>RSAL</v>
      </c>
      <c r="S14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8" spans="1:21" x14ac:dyDescent="0.25">
      <c r="A1428" s="567" t="s">
        <v>12331</v>
      </c>
      <c r="B1428" s="568"/>
      <c r="C1428" s="568"/>
      <c r="D1428" s="569" t="s">
        <v>496</v>
      </c>
      <c r="E1428" s="569" t="s">
        <v>1660</v>
      </c>
      <c r="F1428" s="569">
        <v>3</v>
      </c>
      <c r="G1428" s="568" t="s">
        <v>1179</v>
      </c>
      <c r="H1428" s="568"/>
      <c r="I1428" s="570" t="s">
        <v>12332</v>
      </c>
      <c r="J1428" s="568" t="s">
        <v>8205</v>
      </c>
      <c r="K1428" s="571" t="s">
        <v>8401</v>
      </c>
      <c r="L1428" s="568" t="s">
        <v>11166</v>
      </c>
      <c r="M1428" s="572"/>
      <c r="N1428" s="570" t="s">
        <v>8409</v>
      </c>
      <c r="O1428" s="303" t="str">
        <f>IF(AllC3_Data[[#This Row],[Door/Yard Number]]=3,"Yard","Door")</f>
        <v>Yard</v>
      </c>
      <c r="P1428" s="33">
        <f t="shared" si="44"/>
        <v>27.483333333337214</v>
      </c>
      <c r="Q1428" s="3" t="str">
        <f t="shared" si="45"/>
        <v>02/10/2022 10:31 AM</v>
      </c>
      <c r="R1428" s="573" t="str">
        <f>IF(AND(AllC3_Data[[#This Row],[Workflow]]="Vendor Trailer",AllC3_Data[[#This Row],[OB Load Type]]="",AllC3_Data[[#This Row],[IB Load Type]]="",AllC3_Data[[#This Row],[Reusable Load Type]]=""),"Empty", HLOOKUP("*",AllC3_Data[[#This Row],[OB Load Type]:[Workflow]],1,FALSE))</f>
        <v>RSAL</v>
      </c>
      <c r="S14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29" spans="1:21" x14ac:dyDescent="0.25">
      <c r="A1429" s="567" t="s">
        <v>12333</v>
      </c>
      <c r="B1429" s="568"/>
      <c r="C1429" s="568"/>
      <c r="D1429" s="569" t="s">
        <v>270</v>
      </c>
      <c r="E1429" s="569" t="s">
        <v>882</v>
      </c>
      <c r="F1429" s="569">
        <v>1</v>
      </c>
      <c r="G1429" s="568" t="s">
        <v>1179</v>
      </c>
      <c r="H1429" s="568" t="s">
        <v>12334</v>
      </c>
      <c r="I1429" s="570" t="s">
        <v>8643</v>
      </c>
      <c r="J1429" s="568" t="s">
        <v>8208</v>
      </c>
      <c r="K1429" s="571" t="s">
        <v>8401</v>
      </c>
      <c r="L1429" s="568" t="s">
        <v>11515</v>
      </c>
      <c r="M1429" s="572" t="s">
        <v>12335</v>
      </c>
      <c r="N1429" s="570" t="s">
        <v>8409</v>
      </c>
      <c r="O1429" s="303" t="str">
        <f>IF(AllC3_Data[[#This Row],[Door/Yard Number]]=3,"Yard","Door")</f>
        <v>Door</v>
      </c>
      <c r="P1429" s="33">
        <f t="shared" si="44"/>
        <v>27.400000000081491</v>
      </c>
      <c r="Q1429" s="3" t="str">
        <f t="shared" si="45"/>
        <v>02/10/2022 10:36 AM</v>
      </c>
      <c r="R1429" s="573" t="str">
        <f>IF(AND(AllC3_Data[[#This Row],[Workflow]]="Vendor Trailer",AllC3_Data[[#This Row],[OB Load Type]]="",AllC3_Data[[#This Row],[IB Load Type]]="",AllC3_Data[[#This Row],[Reusable Load Type]]=""),"Empty", HLOOKUP("*",AllC3_Data[[#This Row],[OB Load Type]:[Workflow]],1,FALSE))</f>
        <v>T206</v>
      </c>
      <c r="S14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14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0" spans="1:21" x14ac:dyDescent="0.25">
      <c r="A1430" s="567" t="s">
        <v>12336</v>
      </c>
      <c r="B1430" s="568"/>
      <c r="C1430" s="568"/>
      <c r="D1430" s="569"/>
      <c r="E1430" s="569" t="s">
        <v>1657</v>
      </c>
      <c r="F1430" s="569">
        <v>3</v>
      </c>
      <c r="G1430" s="568" t="s">
        <v>1179</v>
      </c>
      <c r="H1430" s="568"/>
      <c r="I1430" s="570" t="s">
        <v>8643</v>
      </c>
      <c r="J1430" s="568" t="s">
        <v>8205</v>
      </c>
      <c r="K1430" s="571" t="s">
        <v>8401</v>
      </c>
      <c r="L1430" s="568" t="s">
        <v>11104</v>
      </c>
      <c r="M1430" s="572" t="s">
        <v>12337</v>
      </c>
      <c r="N1430" s="570" t="s">
        <v>8425</v>
      </c>
      <c r="O1430" s="303" t="str">
        <f>IF(AllC3_Data[[#This Row],[Door/Yard Number]]=3,"Yard","Door")</f>
        <v>Yard</v>
      </c>
      <c r="P1430" s="33">
        <f t="shared" si="44"/>
        <v>27.400000000081491</v>
      </c>
      <c r="Q1430" s="3" t="str">
        <f t="shared" si="45"/>
        <v>02/10/2022 10:36 AM</v>
      </c>
      <c r="R1430" s="573" t="str">
        <f>IF(AND(AllC3_Data[[#This Row],[Workflow]]="Vendor Trailer",AllC3_Data[[#This Row],[OB Load Type]]="",AllC3_Data[[#This Row],[IB Load Type]]="",AllC3_Data[[#This Row],[Reusable Load Type]]=""),"Empty", HLOOKUP("*",AllC3_Data[[#This Row],[OB Load Type]:[Workflow]],1,FALSE))</f>
        <v>Empty</v>
      </c>
      <c r="S14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1" spans="1:21" x14ac:dyDescent="0.25">
      <c r="A1431" s="567" t="s">
        <v>12338</v>
      </c>
      <c r="B1431" s="568"/>
      <c r="C1431" s="568" t="s">
        <v>36</v>
      </c>
      <c r="D1431" s="569"/>
      <c r="E1431" s="569" t="s">
        <v>897</v>
      </c>
      <c r="F1431" s="569">
        <v>3</v>
      </c>
      <c r="G1431" s="568" t="s">
        <v>1179</v>
      </c>
      <c r="H1431" s="568" t="s">
        <v>12339</v>
      </c>
      <c r="I1431" s="570" t="s">
        <v>12340</v>
      </c>
      <c r="J1431" s="568" t="s">
        <v>8205</v>
      </c>
      <c r="K1431" s="571" t="s">
        <v>8401</v>
      </c>
      <c r="L1431" s="568" t="s">
        <v>12288</v>
      </c>
      <c r="M1431" s="572" t="s">
        <v>12340</v>
      </c>
      <c r="N1431" s="570" t="s">
        <v>11135</v>
      </c>
      <c r="O1431" s="303" t="str">
        <f>IF(AllC3_Data[[#This Row],[Door/Yard Number]]=3,"Yard","Door")</f>
        <v>Yard</v>
      </c>
      <c r="P1431" s="33">
        <f t="shared" si="44"/>
        <v>27.316666666651145</v>
      </c>
      <c r="Q1431" s="3" t="str">
        <f t="shared" si="45"/>
        <v>02/10/2022 10:41 AM</v>
      </c>
      <c r="R1431" s="573" t="str">
        <f>IF(AND(AllC3_Data[[#This Row],[Workflow]]="Vendor Trailer",AllC3_Data[[#This Row],[OB Load Type]]="",AllC3_Data[[#This Row],[IB Load Type]]="",AllC3_Data[[#This Row],[Reusable Load Type]]=""),"Empty", HLOOKUP("*",AllC3_Data[[#This Row],[OB Load Type]:[Workflow]],1,FALSE))</f>
        <v>B404</v>
      </c>
      <c r="S14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432" spans="1:21" x14ac:dyDescent="0.25">
      <c r="A1432" s="567" t="s">
        <v>12341</v>
      </c>
      <c r="B1432" s="568"/>
      <c r="C1432" s="568"/>
      <c r="D1432" s="569"/>
      <c r="E1432" s="569" t="s">
        <v>1657</v>
      </c>
      <c r="F1432" s="569">
        <v>3</v>
      </c>
      <c r="G1432" s="568" t="s">
        <v>1179</v>
      </c>
      <c r="H1432" s="568"/>
      <c r="I1432" s="570" t="s">
        <v>12342</v>
      </c>
      <c r="J1432" s="568" t="s">
        <v>8204</v>
      </c>
      <c r="K1432" s="571" t="s">
        <v>8401</v>
      </c>
      <c r="L1432" s="568" t="s">
        <v>12016</v>
      </c>
      <c r="M1432" s="572" t="s">
        <v>8880</v>
      </c>
      <c r="N1432" s="570" t="s">
        <v>8445</v>
      </c>
      <c r="O1432" s="303" t="str">
        <f>IF(AllC3_Data[[#This Row],[Door/Yard Number]]=3,"Yard","Door")</f>
        <v>Yard</v>
      </c>
      <c r="P1432" s="33">
        <f t="shared" si="44"/>
        <v>27.133333333418705</v>
      </c>
      <c r="Q1432" s="3" t="str">
        <f t="shared" si="45"/>
        <v>02/10/2022 10:52 AM</v>
      </c>
      <c r="R1432" s="573" t="str">
        <f>IF(AND(AllC3_Data[[#This Row],[Workflow]]="Vendor Trailer",AllC3_Data[[#This Row],[OB Load Type]]="",AllC3_Data[[#This Row],[IB Load Type]]="",AllC3_Data[[#This Row],[Reusable Load Type]]=""),"Empty", HLOOKUP("*",AllC3_Data[[#This Row],[OB Load Type]:[Workflow]],1,FALSE))</f>
        <v>Empty</v>
      </c>
      <c r="S14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3" spans="1:21" x14ac:dyDescent="0.25">
      <c r="A1433" s="567" t="s">
        <v>12343</v>
      </c>
      <c r="B1433" s="568"/>
      <c r="C1433" s="568" t="s">
        <v>829</v>
      </c>
      <c r="D1433" s="569"/>
      <c r="E1433" s="569" t="s">
        <v>897</v>
      </c>
      <c r="F1433" s="569">
        <v>3</v>
      </c>
      <c r="G1433" s="568" t="s">
        <v>1339</v>
      </c>
      <c r="H1433" s="568" t="s">
        <v>829</v>
      </c>
      <c r="I1433" s="570" t="s">
        <v>12344</v>
      </c>
      <c r="J1433" s="568" t="s">
        <v>8202</v>
      </c>
      <c r="K1433" s="571" t="s">
        <v>8401</v>
      </c>
      <c r="L1433" s="568" t="s">
        <v>11609</v>
      </c>
      <c r="M1433" s="572" t="s">
        <v>12344</v>
      </c>
      <c r="N1433" s="570" t="s">
        <v>11135</v>
      </c>
      <c r="O1433" s="303" t="str">
        <f>IF(AllC3_Data[[#This Row],[Door/Yard Number]]=3,"Yard","Door")</f>
        <v>Yard</v>
      </c>
      <c r="P1433" s="33">
        <f t="shared" si="44"/>
        <v>27.083333333430346</v>
      </c>
      <c r="Q1433" s="3" t="str">
        <f t="shared" si="45"/>
        <v>02/10/2022 10:55 AM</v>
      </c>
      <c r="R1433" s="573" t="str">
        <f>IF(AND(AllC3_Data[[#This Row],[Workflow]]="Vendor Trailer",AllC3_Data[[#This Row],[OB Load Type]]="",AllC3_Data[[#This Row],[IB Load Type]]="",AllC3_Data[[#This Row],[Reusable Load Type]]=""),"Empty", HLOOKUP("*",AllC3_Data[[#This Row],[OB Load Type]:[Workflow]],1,FALSE))</f>
        <v>LTL</v>
      </c>
      <c r="S14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4" spans="1:21" x14ac:dyDescent="0.25">
      <c r="A1434" s="567" t="s">
        <v>12345</v>
      </c>
      <c r="B1434" s="568"/>
      <c r="C1434" s="568"/>
      <c r="D1434" s="569" t="s">
        <v>228</v>
      </c>
      <c r="E1434" s="569" t="s">
        <v>8430</v>
      </c>
      <c r="F1434" s="569">
        <v>1</v>
      </c>
      <c r="G1434" s="568" t="s">
        <v>1179</v>
      </c>
      <c r="H1434" s="568"/>
      <c r="I1434" s="570" t="s">
        <v>12346</v>
      </c>
      <c r="J1434" s="568" t="s">
        <v>8210</v>
      </c>
      <c r="K1434" s="571" t="s">
        <v>8401</v>
      </c>
      <c r="L1434" s="568" t="s">
        <v>10754</v>
      </c>
      <c r="M1434" s="572"/>
      <c r="N1434" s="570" t="s">
        <v>8409</v>
      </c>
      <c r="O1434" s="303" t="str">
        <f>IF(AllC3_Data[[#This Row],[Door/Yard Number]]=3,"Yard","Door")</f>
        <v>Door</v>
      </c>
      <c r="P1434" s="33">
        <f t="shared" si="44"/>
        <v>26.516666666662786</v>
      </c>
      <c r="Q1434" s="3" t="str">
        <f t="shared" si="45"/>
        <v>02/10/2022 11:29 AM</v>
      </c>
      <c r="R1434" s="573" t="str">
        <f>IF(AND(AllC3_Data[[#This Row],[Workflow]]="Vendor Trailer",AllC3_Data[[#This Row],[OB Load Type]]="",AllC3_Data[[#This Row],[IB Load Type]]="",AllC3_Data[[#This Row],[Reusable Load Type]]=""),"Empty", HLOOKUP("*",AllC3_Data[[#This Row],[OB Load Type]:[Workflow]],1,FALSE))</f>
        <v>RCGB</v>
      </c>
      <c r="S14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5" spans="1:21" x14ac:dyDescent="0.25">
      <c r="A1435" s="567" t="s">
        <v>12347</v>
      </c>
      <c r="B1435" s="568"/>
      <c r="C1435" s="568"/>
      <c r="D1435" s="569" t="s">
        <v>182</v>
      </c>
      <c r="E1435" s="569" t="s">
        <v>8430</v>
      </c>
      <c r="F1435" s="569">
        <v>1</v>
      </c>
      <c r="G1435" s="568" t="s">
        <v>1179</v>
      </c>
      <c r="H1435" s="568"/>
      <c r="I1435" s="570" t="s">
        <v>10628</v>
      </c>
      <c r="J1435" s="568" t="s">
        <v>647</v>
      </c>
      <c r="K1435" s="571" t="s">
        <v>8401</v>
      </c>
      <c r="L1435" s="568" t="s">
        <v>12348</v>
      </c>
      <c r="M1435" s="572" t="s">
        <v>12349</v>
      </c>
      <c r="N1435" s="570" t="s">
        <v>8409</v>
      </c>
      <c r="O1435" s="303" t="str">
        <f>IF(AllC3_Data[[#This Row],[Door/Yard Number]]=3,"Yard","Door")</f>
        <v>Door</v>
      </c>
      <c r="P1435" s="33">
        <f t="shared" si="44"/>
        <v>26.383333333418705</v>
      </c>
      <c r="Q1435" s="3" t="str">
        <f t="shared" si="45"/>
        <v>02/10/2022 11:37 AM</v>
      </c>
      <c r="R1435" s="573" t="str">
        <f>IF(AND(AllC3_Data[[#This Row],[Workflow]]="Vendor Trailer",AllC3_Data[[#This Row],[OB Load Type]]="",AllC3_Data[[#This Row],[IB Load Type]]="",AllC3_Data[[#This Row],[Reusable Load Type]]=""),"Empty", HLOOKUP("*",AllC3_Data[[#This Row],[OB Load Type]:[Workflow]],1,FALSE))</f>
        <v>PMIX</v>
      </c>
      <c r="S14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6" spans="1:21" x14ac:dyDescent="0.25">
      <c r="A1436" s="567" t="s">
        <v>12350</v>
      </c>
      <c r="B1436" s="568"/>
      <c r="C1436" s="568"/>
      <c r="D1436" s="569" t="s">
        <v>492</v>
      </c>
      <c r="E1436" s="569" t="s">
        <v>8430</v>
      </c>
      <c r="F1436" s="569">
        <v>3</v>
      </c>
      <c r="G1436" s="568" t="s">
        <v>1179</v>
      </c>
      <c r="H1436" s="568"/>
      <c r="I1436" s="570" t="s">
        <v>12351</v>
      </c>
      <c r="J1436" s="568" t="s">
        <v>647</v>
      </c>
      <c r="K1436" s="571" t="s">
        <v>8401</v>
      </c>
      <c r="L1436" s="568" t="s">
        <v>11166</v>
      </c>
      <c r="M1436" s="572"/>
      <c r="N1436" s="570" t="s">
        <v>8409</v>
      </c>
      <c r="O1436" s="303" t="str">
        <f>IF(AllC3_Data[[#This Row],[Door/Yard Number]]=3,"Yard","Door")</f>
        <v>Yard</v>
      </c>
      <c r="P1436" s="33">
        <f t="shared" si="44"/>
        <v>26.266666666720994</v>
      </c>
      <c r="Q1436" s="3" t="str">
        <f t="shared" si="45"/>
        <v>02/10/2022 11:44 AM</v>
      </c>
      <c r="R1436" s="573" t="str">
        <f>IF(AND(AllC3_Data[[#This Row],[Workflow]]="Vendor Trailer",AllC3_Data[[#This Row],[OB Load Type]]="",AllC3_Data[[#This Row],[IB Load Type]]="",AllC3_Data[[#This Row],[Reusable Load Type]]=""),"Empty", HLOOKUP("*",AllC3_Data[[#This Row],[OB Load Type]:[Workflow]],1,FALSE))</f>
        <v>RMCP</v>
      </c>
      <c r="S14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7" spans="1:21" x14ac:dyDescent="0.25">
      <c r="A1437" s="567" t="s">
        <v>12352</v>
      </c>
      <c r="B1437" s="568"/>
      <c r="C1437" s="568"/>
      <c r="D1437" s="569" t="s">
        <v>182</v>
      </c>
      <c r="E1437" s="569" t="s">
        <v>8430</v>
      </c>
      <c r="F1437" s="569">
        <v>1</v>
      </c>
      <c r="G1437" s="568" t="s">
        <v>1179</v>
      </c>
      <c r="H1437" s="568"/>
      <c r="I1437" s="570" t="s">
        <v>12351</v>
      </c>
      <c r="J1437" s="568" t="s">
        <v>8210</v>
      </c>
      <c r="K1437" s="571" t="s">
        <v>8401</v>
      </c>
      <c r="L1437" s="568" t="s">
        <v>12353</v>
      </c>
      <c r="M1437" s="572" t="s">
        <v>12354</v>
      </c>
      <c r="N1437" s="570" t="s">
        <v>8409</v>
      </c>
      <c r="O1437" s="303" t="str">
        <f>IF(AllC3_Data[[#This Row],[Door/Yard Number]]=3,"Yard","Door")</f>
        <v>Door</v>
      </c>
      <c r="P1437" s="33">
        <f t="shared" si="44"/>
        <v>26.266666666720994</v>
      </c>
      <c r="Q1437" s="3" t="str">
        <f t="shared" si="45"/>
        <v>02/10/2022 11:44 AM</v>
      </c>
      <c r="R1437" s="573" t="str">
        <f>IF(AND(AllC3_Data[[#This Row],[Workflow]]="Vendor Trailer",AllC3_Data[[#This Row],[OB Load Type]]="",AllC3_Data[[#This Row],[IB Load Type]]="",AllC3_Data[[#This Row],[Reusable Load Type]]=""),"Empty", HLOOKUP("*",AllC3_Data[[#This Row],[OB Load Type]:[Workflow]],1,FALSE))</f>
        <v>PMIX</v>
      </c>
      <c r="S14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8" spans="1:21" x14ac:dyDescent="0.25">
      <c r="A1438" s="567" t="s">
        <v>12355</v>
      </c>
      <c r="B1438" s="568"/>
      <c r="C1438" s="568"/>
      <c r="D1438" s="569"/>
      <c r="E1438" s="569" t="s">
        <v>8461</v>
      </c>
      <c r="F1438" s="569">
        <v>3</v>
      </c>
      <c r="G1438" s="568" t="s">
        <v>1412</v>
      </c>
      <c r="H1438" s="568"/>
      <c r="I1438" s="570" t="s">
        <v>8575</v>
      </c>
      <c r="J1438" s="568" t="s">
        <v>8202</v>
      </c>
      <c r="K1438" s="571" t="s">
        <v>8401</v>
      </c>
      <c r="L1438" s="568" t="s">
        <v>1663</v>
      </c>
      <c r="M1438" s="572" t="s">
        <v>12356</v>
      </c>
      <c r="N1438" s="570" t="s">
        <v>8445</v>
      </c>
      <c r="O1438" s="303" t="str">
        <f>IF(AllC3_Data[[#This Row],[Door/Yard Number]]=3,"Yard","Door")</f>
        <v>Yard</v>
      </c>
      <c r="P1438" s="33">
        <f t="shared" si="44"/>
        <v>25.833333333372138</v>
      </c>
      <c r="Q1438" s="3" t="str">
        <f t="shared" si="45"/>
        <v>02/10/2022 12:10 PM</v>
      </c>
      <c r="R1438" s="573" t="str">
        <f>IF(AND(AllC3_Data[[#This Row],[Workflow]]="Vendor Trailer",AllC3_Data[[#This Row],[OB Load Type]]="",AllC3_Data[[#This Row],[IB Load Type]]="",AllC3_Data[[#This Row],[Reusable Load Type]]=""),"Empty", HLOOKUP("*",AllC3_Data[[#This Row],[OB Load Type]:[Workflow]],1,FALSE))</f>
        <v>Empty</v>
      </c>
      <c r="S14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39" spans="1:21" x14ac:dyDescent="0.25">
      <c r="A1439" s="567" t="s">
        <v>12357</v>
      </c>
      <c r="B1439" s="568"/>
      <c r="C1439" s="568"/>
      <c r="D1439" s="569" t="s">
        <v>229</v>
      </c>
      <c r="E1439" s="569" t="s">
        <v>8430</v>
      </c>
      <c r="F1439" s="569">
        <v>1</v>
      </c>
      <c r="G1439" s="568" t="s">
        <v>1179</v>
      </c>
      <c r="H1439" s="568"/>
      <c r="I1439" s="570" t="s">
        <v>10835</v>
      </c>
      <c r="J1439" s="568" t="s">
        <v>647</v>
      </c>
      <c r="K1439" s="571" t="s">
        <v>8401</v>
      </c>
      <c r="L1439" s="568" t="s">
        <v>11300</v>
      </c>
      <c r="M1439" s="572"/>
      <c r="N1439" s="570" t="s">
        <v>8409</v>
      </c>
      <c r="O1439" s="303" t="str">
        <f>IF(AllC3_Data[[#This Row],[Door/Yard Number]]=3,"Yard","Door")</f>
        <v>Door</v>
      </c>
      <c r="P1439" s="33">
        <f t="shared" si="44"/>
        <v>25.750000000116415</v>
      </c>
      <c r="Q1439" s="3" t="str">
        <f t="shared" si="45"/>
        <v>02/10/2022 12:15 PM</v>
      </c>
      <c r="R1439" s="573" t="str">
        <f>IF(AND(AllC3_Data[[#This Row],[Workflow]]="Vendor Trailer",AllC3_Data[[#This Row],[OB Load Type]]="",AllC3_Data[[#This Row],[IB Load Type]]="",AllC3_Data[[#This Row],[Reusable Load Type]]=""),"Empty", HLOOKUP("*",AllC3_Data[[#This Row],[OB Load Type]:[Workflow]],1,FALSE))</f>
        <v>RECY</v>
      </c>
      <c r="S14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0" spans="1:21" x14ac:dyDescent="0.25">
      <c r="A1440" s="567" t="s">
        <v>12358</v>
      </c>
      <c r="B1440" s="568"/>
      <c r="C1440" s="568"/>
      <c r="D1440" s="569" t="s">
        <v>575</v>
      </c>
      <c r="E1440" s="569" t="s">
        <v>882</v>
      </c>
      <c r="F1440" s="569">
        <v>1</v>
      </c>
      <c r="G1440" s="568" t="s">
        <v>1179</v>
      </c>
      <c r="H1440" s="568" t="s">
        <v>12359</v>
      </c>
      <c r="I1440" s="570" t="s">
        <v>12360</v>
      </c>
      <c r="J1440" s="568" t="s">
        <v>8205</v>
      </c>
      <c r="K1440" s="571" t="s">
        <v>8401</v>
      </c>
      <c r="L1440" s="568" t="s">
        <v>12361</v>
      </c>
      <c r="M1440" s="572" t="s">
        <v>12362</v>
      </c>
      <c r="N1440" s="570" t="s">
        <v>8409</v>
      </c>
      <c r="O1440" s="303" t="str">
        <f>IF(AllC3_Data[[#This Row],[Door/Yard Number]]=3,"Yard","Door")</f>
        <v>Door</v>
      </c>
      <c r="P1440" s="33">
        <f t="shared" si="44"/>
        <v>25.716666666674428</v>
      </c>
      <c r="Q1440" s="3" t="str">
        <f t="shared" si="45"/>
        <v>02/10/2022 12:17 PM</v>
      </c>
      <c r="R1440" s="573" t="str">
        <f>IF(AND(AllC3_Data[[#This Row],[Workflow]]="Vendor Trailer",AllC3_Data[[#This Row],[OB Load Type]]="",AllC3_Data[[#This Row],[IB Load Type]]="",AllC3_Data[[#This Row],[Reusable Load Type]]=""),"Empty", HLOOKUP("*",AllC3_Data[[#This Row],[OB Load Type]:[Workflow]],1,FALSE))</f>
        <v>TMXR</v>
      </c>
      <c r="S14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Mexico</v>
      </c>
      <c r="T14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1" spans="1:21" x14ac:dyDescent="0.25">
      <c r="A1441" s="567" t="s">
        <v>12363</v>
      </c>
      <c r="B1441" s="568"/>
      <c r="C1441" s="568"/>
      <c r="D1441" s="569" t="s">
        <v>650</v>
      </c>
      <c r="E1441" s="569" t="s">
        <v>8430</v>
      </c>
      <c r="F1441" s="569">
        <v>3</v>
      </c>
      <c r="G1441" s="568" t="s">
        <v>1568</v>
      </c>
      <c r="H1441" s="568"/>
      <c r="I1441" s="570" t="s">
        <v>12364</v>
      </c>
      <c r="J1441" s="568" t="s">
        <v>8212</v>
      </c>
      <c r="K1441" s="571" t="s">
        <v>8401</v>
      </c>
      <c r="L1441" s="568" t="s">
        <v>12365</v>
      </c>
      <c r="M1441" s="572" t="s">
        <v>12366</v>
      </c>
      <c r="N1441" s="570" t="s">
        <v>11135</v>
      </c>
      <c r="O1441" s="303" t="str">
        <f>IF(AllC3_Data[[#This Row],[Door/Yard Number]]=3,"Yard","Door")</f>
        <v>Yard</v>
      </c>
      <c r="P1441" s="33">
        <f t="shared" si="44"/>
        <v>25.566666666709352</v>
      </c>
      <c r="Q1441" s="3" t="str">
        <f t="shared" si="45"/>
        <v>02/10/2022 12:26 PM</v>
      </c>
      <c r="R1441" s="573" t="str">
        <f>IF(AND(AllC3_Data[[#This Row],[Workflow]]="Vendor Trailer",AllC3_Data[[#This Row],[OB Load Type]]="",AllC3_Data[[#This Row],[IB Load Type]]="",AllC3_Data[[#This Row],[Reusable Load Type]]=""),"Empty", HLOOKUP("*",AllC3_Data[[#This Row],[OB Load Type]:[Workflow]],1,FALSE))</f>
        <v>CHEP</v>
      </c>
      <c r="S14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2" spans="1:21" x14ac:dyDescent="0.25">
      <c r="A1442" s="567" t="s">
        <v>12367</v>
      </c>
      <c r="B1442" s="568"/>
      <c r="C1442" s="568"/>
      <c r="D1442" s="569" t="s">
        <v>229</v>
      </c>
      <c r="E1442" s="569" t="s">
        <v>8430</v>
      </c>
      <c r="F1442" s="569">
        <v>1</v>
      </c>
      <c r="G1442" s="568" t="s">
        <v>1179</v>
      </c>
      <c r="H1442" s="568"/>
      <c r="I1442" s="570" t="s">
        <v>12368</v>
      </c>
      <c r="J1442" s="568" t="s">
        <v>647</v>
      </c>
      <c r="K1442" s="571" t="s">
        <v>8401</v>
      </c>
      <c r="L1442" s="568" t="s">
        <v>11793</v>
      </c>
      <c r="M1442" s="572" t="s">
        <v>12369</v>
      </c>
      <c r="N1442" s="570" t="s">
        <v>8409</v>
      </c>
      <c r="O1442" s="303" t="str">
        <f>IF(AllC3_Data[[#This Row],[Door/Yard Number]]=3,"Yard","Door")</f>
        <v>Door</v>
      </c>
      <c r="P1442" s="33">
        <f t="shared" si="44"/>
        <v>25.366666666755918</v>
      </c>
      <c r="Q1442" s="3" t="str">
        <f t="shared" si="45"/>
        <v>02/10/2022 12:38 PM</v>
      </c>
      <c r="R1442" s="573" t="str">
        <f>IF(AND(AllC3_Data[[#This Row],[Workflow]]="Vendor Trailer",AllC3_Data[[#This Row],[OB Load Type]]="",AllC3_Data[[#This Row],[IB Load Type]]="",AllC3_Data[[#This Row],[Reusable Load Type]]=""),"Empty", HLOOKUP("*",AllC3_Data[[#This Row],[OB Load Type]:[Workflow]],1,FALSE))</f>
        <v>RECY</v>
      </c>
      <c r="S14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3" spans="1:21" x14ac:dyDescent="0.25">
      <c r="A1443" s="567" t="s">
        <v>12370</v>
      </c>
      <c r="B1443" s="568"/>
      <c r="C1443" s="568"/>
      <c r="D1443" s="569"/>
      <c r="E1443" s="569" t="s">
        <v>8461</v>
      </c>
      <c r="F1443" s="569">
        <v>3</v>
      </c>
      <c r="G1443" s="568" t="s">
        <v>9151</v>
      </c>
      <c r="H1443" s="568"/>
      <c r="I1443" s="570" t="s">
        <v>12371</v>
      </c>
      <c r="J1443" s="568" t="s">
        <v>8202</v>
      </c>
      <c r="K1443" s="571" t="s">
        <v>8401</v>
      </c>
      <c r="L1443" s="568" t="s">
        <v>11179</v>
      </c>
      <c r="M1443" s="572" t="s">
        <v>12372</v>
      </c>
      <c r="N1443" s="570" t="s">
        <v>11135</v>
      </c>
      <c r="O1443" s="303" t="str">
        <f>IF(AllC3_Data[[#This Row],[Door/Yard Number]]=3,"Yard","Door")</f>
        <v>Yard</v>
      </c>
      <c r="P1443" s="33">
        <f t="shared" si="44"/>
        <v>25.31666666676756</v>
      </c>
      <c r="Q1443" s="3" t="str">
        <f t="shared" si="45"/>
        <v>02/10/2022 12:41 PM</v>
      </c>
      <c r="R1443" s="573" t="str">
        <f>IF(AND(AllC3_Data[[#This Row],[Workflow]]="Vendor Trailer",AllC3_Data[[#This Row],[OB Load Type]]="",AllC3_Data[[#This Row],[IB Load Type]]="",AllC3_Data[[#This Row],[Reusable Load Type]]=""),"Empty", HLOOKUP("*",AllC3_Data[[#This Row],[OB Load Type]:[Workflow]],1,FALSE))</f>
        <v>Empty</v>
      </c>
      <c r="S14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4" spans="1:21" x14ac:dyDescent="0.25">
      <c r="A1444" s="567" t="s">
        <v>12373</v>
      </c>
      <c r="B1444" s="568"/>
      <c r="C1444" s="568"/>
      <c r="D1444" s="569" t="s">
        <v>496</v>
      </c>
      <c r="E1444" s="569" t="s">
        <v>1660</v>
      </c>
      <c r="F1444" s="569">
        <v>3</v>
      </c>
      <c r="G1444" s="568" t="s">
        <v>1179</v>
      </c>
      <c r="H1444" s="568"/>
      <c r="I1444" s="570" t="s">
        <v>12374</v>
      </c>
      <c r="J1444" s="568" t="s">
        <v>8210</v>
      </c>
      <c r="K1444" s="571" t="s">
        <v>8401</v>
      </c>
      <c r="L1444" s="568" t="s">
        <v>8500</v>
      </c>
      <c r="M1444" s="572" t="s">
        <v>12374</v>
      </c>
      <c r="N1444" s="570" t="s">
        <v>8445</v>
      </c>
      <c r="O1444" s="303" t="str">
        <f>IF(AllC3_Data[[#This Row],[Door/Yard Number]]=3,"Yard","Door")</f>
        <v>Yard</v>
      </c>
      <c r="P1444" s="33">
        <f t="shared" si="44"/>
        <v>25.216666666790843</v>
      </c>
      <c r="Q1444" s="3" t="str">
        <f t="shared" si="45"/>
        <v>02/10/2022 12:47 PM</v>
      </c>
      <c r="R1444" s="573" t="str">
        <f>IF(AND(AllC3_Data[[#This Row],[Workflow]]="Vendor Trailer",AllC3_Data[[#This Row],[OB Load Type]]="",AllC3_Data[[#This Row],[IB Load Type]]="",AllC3_Data[[#This Row],[Reusable Load Type]]=""),"Empty", HLOOKUP("*",AllC3_Data[[#This Row],[OB Load Type]:[Workflow]],1,FALSE))</f>
        <v>RSAL</v>
      </c>
      <c r="S14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5" spans="1:21" x14ac:dyDescent="0.25">
      <c r="A1445" s="567" t="s">
        <v>12375</v>
      </c>
      <c r="B1445" s="568"/>
      <c r="C1445" s="568"/>
      <c r="D1445" s="569"/>
      <c r="E1445" s="569" t="s">
        <v>1657</v>
      </c>
      <c r="F1445" s="569">
        <v>1</v>
      </c>
      <c r="G1445" s="568" t="s">
        <v>1179</v>
      </c>
      <c r="H1445" s="568"/>
      <c r="I1445" s="570" t="s">
        <v>12376</v>
      </c>
      <c r="J1445" s="568" t="s">
        <v>8204</v>
      </c>
      <c r="K1445" s="571" t="s">
        <v>8589</v>
      </c>
      <c r="L1445" s="568" t="s">
        <v>12377</v>
      </c>
      <c r="M1445" s="572"/>
      <c r="N1445" s="570" t="s">
        <v>8409</v>
      </c>
      <c r="O1445" s="303" t="str">
        <f>IF(AllC3_Data[[#This Row],[Door/Yard Number]]=3,"Yard","Door")</f>
        <v>Door</v>
      </c>
      <c r="P1445" s="33">
        <f t="shared" si="44"/>
        <v>24.950000000128057</v>
      </c>
      <c r="Q1445" s="3" t="str">
        <f t="shared" si="45"/>
        <v>02/10/2022 01:03 PM</v>
      </c>
      <c r="R1445" s="573" t="str">
        <f>IF(AND(AllC3_Data[[#This Row],[Workflow]]="Vendor Trailer",AllC3_Data[[#This Row],[OB Load Type]]="",AllC3_Data[[#This Row],[IB Load Type]]="",AllC3_Data[[#This Row],[Reusable Load Type]]=""),"Empty", HLOOKUP("*",AllC3_Data[[#This Row],[OB Load Type]:[Workflow]],1,FALSE))</f>
        <v>Empty</v>
      </c>
      <c r="S14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6" spans="1:21" x14ac:dyDescent="0.25">
      <c r="A1446" s="567" t="s">
        <v>12378</v>
      </c>
      <c r="B1446" s="568"/>
      <c r="C1446" s="568" t="s">
        <v>8404</v>
      </c>
      <c r="D1446" s="569"/>
      <c r="E1446" s="569" t="s">
        <v>897</v>
      </c>
      <c r="F1446" s="569">
        <v>1</v>
      </c>
      <c r="G1446" s="568" t="s">
        <v>8405</v>
      </c>
      <c r="H1446" s="568" t="s">
        <v>12379</v>
      </c>
      <c r="I1446" s="570" t="s">
        <v>10674</v>
      </c>
      <c r="J1446" s="568" t="s">
        <v>8202</v>
      </c>
      <c r="K1446" s="571" t="s">
        <v>8401</v>
      </c>
      <c r="L1446" s="568" t="s">
        <v>10632</v>
      </c>
      <c r="M1446" s="572" t="s">
        <v>10772</v>
      </c>
      <c r="N1446" s="570" t="s">
        <v>8409</v>
      </c>
      <c r="O1446" s="303" t="str">
        <f>IF(AllC3_Data[[#This Row],[Door/Yard Number]]=3,"Yard","Door")</f>
        <v>Door</v>
      </c>
      <c r="P1446" s="33">
        <f t="shared" si="44"/>
        <v>2.6500000000814907</v>
      </c>
      <c r="Q1446" s="3" t="str">
        <f t="shared" si="45"/>
        <v>02/11/2022 11:21 AM</v>
      </c>
      <c r="R1446" s="573" t="str">
        <f>IF(AND(AllC3_Data[[#This Row],[Workflow]]="Vendor Trailer",AllC3_Data[[#This Row],[OB Load Type]]="",AllC3_Data[[#This Row],[IB Load Type]]="",AllC3_Data[[#This Row],[Reusable Load Type]]=""),"Empty", HLOOKUP("*",AllC3_Data[[#This Row],[OB Load Type]:[Workflow]],1,FALSE))</f>
        <v>A Live Delivery</v>
      </c>
      <c r="S14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7" spans="1:21" x14ac:dyDescent="0.25">
      <c r="A1447" s="567" t="s">
        <v>12380</v>
      </c>
      <c r="B1447" s="568"/>
      <c r="C1447" s="568"/>
      <c r="D1447" s="569" t="s">
        <v>182</v>
      </c>
      <c r="E1447" s="569" t="s">
        <v>8430</v>
      </c>
      <c r="F1447" s="569">
        <v>1</v>
      </c>
      <c r="G1447" s="568" t="s">
        <v>1568</v>
      </c>
      <c r="H1447" s="568"/>
      <c r="I1447" s="570" t="s">
        <v>12381</v>
      </c>
      <c r="J1447" s="568" t="s">
        <v>8212</v>
      </c>
      <c r="K1447" s="571" t="s">
        <v>8401</v>
      </c>
      <c r="L1447" s="568" t="s">
        <v>11407</v>
      </c>
      <c r="M1447" s="572"/>
      <c r="N1447" s="570" t="s">
        <v>8409</v>
      </c>
      <c r="O1447" s="303" t="str">
        <f>IF(AllC3_Data[[#This Row],[Door/Yard Number]]=3,"Yard","Door")</f>
        <v>Door</v>
      </c>
      <c r="P1447" s="33">
        <f t="shared" si="44"/>
        <v>24.049999999988358</v>
      </c>
      <c r="Q1447" s="3" t="str">
        <f t="shared" si="45"/>
        <v>02/10/2022 01:57 PM</v>
      </c>
      <c r="R1447" s="573" t="str">
        <f>IF(AND(AllC3_Data[[#This Row],[Workflow]]="Vendor Trailer",AllC3_Data[[#This Row],[OB Load Type]]="",AllC3_Data[[#This Row],[IB Load Type]]="",AllC3_Data[[#This Row],[Reusable Load Type]]=""),"Empty", HLOOKUP("*",AllC3_Data[[#This Row],[OB Load Type]:[Workflow]],1,FALSE))</f>
        <v>PMIX</v>
      </c>
      <c r="S14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8" spans="1:21" x14ac:dyDescent="0.25">
      <c r="A1448" s="567" t="s">
        <v>12382</v>
      </c>
      <c r="B1448" s="568"/>
      <c r="C1448" s="568"/>
      <c r="D1448" s="569"/>
      <c r="E1448" s="569" t="s">
        <v>8461</v>
      </c>
      <c r="F1448" s="569">
        <v>3</v>
      </c>
      <c r="G1448" s="568" t="s">
        <v>11213</v>
      </c>
      <c r="H1448" s="568"/>
      <c r="I1448" s="570" t="s">
        <v>12383</v>
      </c>
      <c r="J1448" s="568" t="s">
        <v>8202</v>
      </c>
      <c r="K1448" s="571" t="s">
        <v>8401</v>
      </c>
      <c r="L1448" s="568" t="s">
        <v>1663</v>
      </c>
      <c r="M1448" s="572" t="s">
        <v>12384</v>
      </c>
      <c r="N1448" s="570" t="s">
        <v>8445</v>
      </c>
      <c r="O1448" s="303" t="str">
        <f>IF(AllC3_Data[[#This Row],[Door/Yard Number]]=3,"Yard","Door")</f>
        <v>Yard</v>
      </c>
      <c r="P1448" s="33">
        <f t="shared" si="44"/>
        <v>23.916666666744277</v>
      </c>
      <c r="Q1448" s="3" t="str">
        <f t="shared" si="45"/>
        <v>02/10/2022 02:05 PM</v>
      </c>
      <c r="R1448" s="573" t="str">
        <f>IF(AND(AllC3_Data[[#This Row],[Workflow]]="Vendor Trailer",AllC3_Data[[#This Row],[OB Load Type]]="",AllC3_Data[[#This Row],[IB Load Type]]="",AllC3_Data[[#This Row],[Reusable Load Type]]=""),"Empty", HLOOKUP("*",AllC3_Data[[#This Row],[OB Load Type]:[Workflow]],1,FALSE))</f>
        <v>Empty</v>
      </c>
      <c r="S14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49" spans="1:21" x14ac:dyDescent="0.25">
      <c r="A1449" s="567" t="s">
        <v>12385</v>
      </c>
      <c r="B1449" s="568"/>
      <c r="C1449" s="568"/>
      <c r="D1449" s="569"/>
      <c r="E1449" s="569" t="s">
        <v>9827</v>
      </c>
      <c r="F1449" s="569">
        <v>5</v>
      </c>
      <c r="G1449" s="568" t="s">
        <v>12386</v>
      </c>
      <c r="H1449" s="568"/>
      <c r="I1449" s="570" t="s">
        <v>9542</v>
      </c>
      <c r="J1449" s="568" t="s">
        <v>8202</v>
      </c>
      <c r="K1449" s="571" t="s">
        <v>8401</v>
      </c>
      <c r="L1449" s="568" t="s">
        <v>12387</v>
      </c>
      <c r="M1449" s="572" t="s">
        <v>12388</v>
      </c>
      <c r="N1449" s="570" t="s">
        <v>8409</v>
      </c>
      <c r="O1449" s="303" t="str">
        <f>IF(AllC3_Data[[#This Row],[Door/Yard Number]]=3,"Yard","Door")</f>
        <v>Door</v>
      </c>
      <c r="P1449" s="33">
        <f t="shared" si="44"/>
        <v>25.733333333395422</v>
      </c>
      <c r="Q1449" s="3" t="str">
        <f t="shared" si="45"/>
        <v>02/10/2022 12:16 PM</v>
      </c>
      <c r="R1449" s="573" t="str">
        <f>IF(AND(AllC3_Data[[#This Row],[Workflow]]="Vendor Trailer",AllC3_Data[[#This Row],[OB Load Type]]="",AllC3_Data[[#This Row],[IB Load Type]]="",AllC3_Data[[#This Row],[Reusable Load Type]]=""),"Empty", HLOOKUP("*",AllC3_Data[[#This Row],[OB Load Type]:[Workflow]],1,FALSE))</f>
        <v>Live Empty</v>
      </c>
      <c r="S14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0" spans="1:21" x14ac:dyDescent="0.25">
      <c r="A1450" s="567" t="s">
        <v>12389</v>
      </c>
      <c r="B1450" s="568"/>
      <c r="C1450" s="568"/>
      <c r="D1450" s="569" t="s">
        <v>481</v>
      </c>
      <c r="E1450" s="569" t="s">
        <v>8430</v>
      </c>
      <c r="F1450" s="569">
        <v>3</v>
      </c>
      <c r="G1450" s="568" t="s">
        <v>1179</v>
      </c>
      <c r="H1450" s="568"/>
      <c r="I1450" s="570" t="s">
        <v>12390</v>
      </c>
      <c r="J1450" s="568" t="s">
        <v>8206</v>
      </c>
      <c r="K1450" s="571" t="s">
        <v>8401</v>
      </c>
      <c r="L1450" s="568" t="s">
        <v>1664</v>
      </c>
      <c r="M1450" s="572" t="s">
        <v>12246</v>
      </c>
      <c r="N1450" s="570" t="s">
        <v>8445</v>
      </c>
      <c r="O1450" s="303" t="str">
        <f>IF(AllC3_Data[[#This Row],[Door/Yard Number]]=3,"Yard","Door")</f>
        <v>Yard</v>
      </c>
      <c r="P1450" s="33">
        <f t="shared" si="44"/>
        <v>23.766666666779201</v>
      </c>
      <c r="Q1450" s="3" t="str">
        <f t="shared" si="45"/>
        <v>02/10/2022 02:14 PM</v>
      </c>
      <c r="R1450" s="573" t="str">
        <f>IF(AND(AllC3_Data[[#This Row],[Workflow]]="Vendor Trailer",AllC3_Data[[#This Row],[OB Load Type]]="",AllC3_Data[[#This Row],[IB Load Type]]="",AllC3_Data[[#This Row],[Reusable Load Type]]=""),"Empty", HLOOKUP("*",AllC3_Data[[#This Row],[OB Load Type]:[Workflow]],1,FALSE))</f>
        <v>RBTN</v>
      </c>
      <c r="S14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1" spans="1:21" x14ac:dyDescent="0.25">
      <c r="A1451" s="567" t="s">
        <v>12391</v>
      </c>
      <c r="B1451" s="568"/>
      <c r="C1451" s="568"/>
      <c r="D1451" s="569" t="s">
        <v>229</v>
      </c>
      <c r="E1451" s="569" t="s">
        <v>8430</v>
      </c>
      <c r="F1451" s="569">
        <v>1</v>
      </c>
      <c r="G1451" s="568" t="s">
        <v>1179</v>
      </c>
      <c r="H1451" s="568"/>
      <c r="I1451" s="570" t="s">
        <v>10677</v>
      </c>
      <c r="J1451" s="568" t="s">
        <v>8210</v>
      </c>
      <c r="K1451" s="571" t="s">
        <v>8401</v>
      </c>
      <c r="L1451" s="568" t="s">
        <v>10632</v>
      </c>
      <c r="M1451" s="572"/>
      <c r="N1451" s="570" t="s">
        <v>8409</v>
      </c>
      <c r="O1451" s="303" t="str">
        <f>IF(AllC3_Data[[#This Row],[Door/Yard Number]]=3,"Yard","Door")</f>
        <v>Door</v>
      </c>
      <c r="P1451" s="33">
        <f t="shared" si="44"/>
        <v>23.616666666639503</v>
      </c>
      <c r="Q1451" s="3" t="str">
        <f t="shared" si="45"/>
        <v>02/10/2022 02:23 PM</v>
      </c>
      <c r="R1451" s="573" t="str">
        <f>IF(AND(AllC3_Data[[#This Row],[Workflow]]="Vendor Trailer",AllC3_Data[[#This Row],[OB Load Type]]="",AllC3_Data[[#This Row],[IB Load Type]]="",AllC3_Data[[#This Row],[Reusable Load Type]]=""),"Empty", HLOOKUP("*",AllC3_Data[[#This Row],[OB Load Type]:[Workflow]],1,FALSE))</f>
        <v>RECY</v>
      </c>
      <c r="S14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2" spans="1:21" x14ac:dyDescent="0.25">
      <c r="A1452" s="567" t="s">
        <v>12392</v>
      </c>
      <c r="B1452" s="568"/>
      <c r="C1452" s="568"/>
      <c r="D1452" s="569"/>
      <c r="E1452" s="569" t="s">
        <v>8461</v>
      </c>
      <c r="F1452" s="569">
        <v>4</v>
      </c>
      <c r="G1452" s="568" t="s">
        <v>1215</v>
      </c>
      <c r="H1452" s="568"/>
      <c r="I1452" s="570" t="s">
        <v>12393</v>
      </c>
      <c r="J1452" s="568" t="s">
        <v>8202</v>
      </c>
      <c r="K1452" s="571" t="s">
        <v>8401</v>
      </c>
      <c r="L1452" s="568" t="s">
        <v>1661</v>
      </c>
      <c r="M1452" s="572" t="s">
        <v>10582</v>
      </c>
      <c r="N1452" s="570" t="s">
        <v>8445</v>
      </c>
      <c r="O1452" s="303" t="str">
        <f>IF(AllC3_Data[[#This Row],[Door/Yard Number]]=3,"Yard","Door")</f>
        <v>Door</v>
      </c>
      <c r="P1452" s="33">
        <f t="shared" si="44"/>
        <v>30.383333333360497</v>
      </c>
      <c r="Q1452" s="3" t="str">
        <f t="shared" si="45"/>
        <v>02/10/2022 07:37 AM</v>
      </c>
      <c r="R1452" s="573" t="str">
        <f>IF(AND(AllC3_Data[[#This Row],[Workflow]]="Vendor Trailer",AllC3_Data[[#This Row],[OB Load Type]]="",AllC3_Data[[#This Row],[IB Load Type]]="",AllC3_Data[[#This Row],[Reusable Load Type]]=""),"Empty", HLOOKUP("*",AllC3_Data[[#This Row],[OB Load Type]:[Workflow]],1,FALSE))</f>
        <v>Empty</v>
      </c>
      <c r="S14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3" spans="1:21" x14ac:dyDescent="0.25">
      <c r="A1453" s="567" t="s">
        <v>12394</v>
      </c>
      <c r="B1453" s="568"/>
      <c r="C1453" s="568" t="s">
        <v>36</v>
      </c>
      <c r="D1453" s="569"/>
      <c r="E1453" s="569" t="s">
        <v>897</v>
      </c>
      <c r="F1453" s="569">
        <v>1</v>
      </c>
      <c r="G1453" s="568" t="s">
        <v>1179</v>
      </c>
      <c r="H1453" s="568" t="s">
        <v>12395</v>
      </c>
      <c r="I1453" s="570" t="s">
        <v>12396</v>
      </c>
      <c r="J1453" s="568" t="s">
        <v>8210</v>
      </c>
      <c r="K1453" s="571" t="s">
        <v>8401</v>
      </c>
      <c r="L1453" s="568" t="s">
        <v>11666</v>
      </c>
      <c r="M1453" s="572" t="s">
        <v>12396</v>
      </c>
      <c r="N1453" s="570" t="s">
        <v>11135</v>
      </c>
      <c r="O1453" s="303" t="str">
        <f>IF(AllC3_Data[[#This Row],[Door/Yard Number]]=3,"Yard","Door")</f>
        <v>Door</v>
      </c>
      <c r="P1453" s="33">
        <f t="shared" si="44"/>
        <v>23.183333333465271</v>
      </c>
      <c r="Q1453" s="3" t="str">
        <f t="shared" si="45"/>
        <v>02/10/2022 02:49 PM</v>
      </c>
      <c r="R1453" s="573" t="str">
        <f>IF(AND(AllC3_Data[[#This Row],[Workflow]]="Vendor Trailer",AllC3_Data[[#This Row],[OB Load Type]]="",AllC3_Data[[#This Row],[IB Load Type]]="",AllC3_Data[[#This Row],[Reusable Load Type]]=""),"Empty", HLOOKUP("*",AllC3_Data[[#This Row],[OB Load Type]:[Workflow]],1,FALSE))</f>
        <v>B404</v>
      </c>
      <c r="S14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454" spans="1:21" x14ac:dyDescent="0.25">
      <c r="A1454" s="567" t="s">
        <v>12397</v>
      </c>
      <c r="B1454" s="568"/>
      <c r="C1454" s="568"/>
      <c r="D1454" s="569" t="s">
        <v>122</v>
      </c>
      <c r="E1454" s="569" t="s">
        <v>8430</v>
      </c>
      <c r="F1454" s="569">
        <v>3</v>
      </c>
      <c r="G1454" s="568" t="s">
        <v>9151</v>
      </c>
      <c r="H1454" s="568"/>
      <c r="I1454" s="570" t="s">
        <v>9471</v>
      </c>
      <c r="J1454" s="568" t="s">
        <v>8202</v>
      </c>
      <c r="K1454" s="571" t="s">
        <v>8401</v>
      </c>
      <c r="L1454" s="568" t="s">
        <v>11179</v>
      </c>
      <c r="M1454" s="572" t="s">
        <v>12398</v>
      </c>
      <c r="N1454" s="570" t="s">
        <v>11135</v>
      </c>
      <c r="O1454" s="303" t="str">
        <f>IF(AllC3_Data[[#This Row],[Door/Yard Number]]=3,"Yard","Door")</f>
        <v>Yard</v>
      </c>
      <c r="P1454" s="33">
        <f t="shared" si="44"/>
        <v>22.850000000093132</v>
      </c>
      <c r="Q1454" s="3" t="str">
        <f t="shared" si="45"/>
        <v>02/10/2022 03:09 PM</v>
      </c>
      <c r="R1454" s="573" t="str">
        <f>IF(AND(AllC3_Data[[#This Row],[Workflow]]="Vendor Trailer",AllC3_Data[[#This Row],[OB Load Type]]="",AllC3_Data[[#This Row],[IB Load Type]]="",AllC3_Data[[#This Row],[Reusable Load Type]]=""),"Empty", HLOOKUP("*",AllC3_Data[[#This Row],[OB Load Type]:[Workflow]],1,FALSE))</f>
        <v>OC</v>
      </c>
      <c r="S14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5" spans="1:21" x14ac:dyDescent="0.25">
      <c r="A1455" s="567" t="s">
        <v>12399</v>
      </c>
      <c r="B1455" s="568"/>
      <c r="C1455" s="568"/>
      <c r="D1455" s="569"/>
      <c r="E1455" s="569" t="s">
        <v>1657</v>
      </c>
      <c r="F1455" s="569">
        <v>1</v>
      </c>
      <c r="G1455" s="568" t="s">
        <v>1667</v>
      </c>
      <c r="H1455" s="568"/>
      <c r="I1455" s="570" t="s">
        <v>8636</v>
      </c>
      <c r="J1455" s="568" t="s">
        <v>368</v>
      </c>
      <c r="K1455" s="571" t="s">
        <v>8401</v>
      </c>
      <c r="L1455" s="568" t="s">
        <v>12400</v>
      </c>
      <c r="M1455" s="572"/>
      <c r="N1455" s="570" t="s">
        <v>8409</v>
      </c>
      <c r="O1455" s="303" t="str">
        <f>IF(AllC3_Data[[#This Row],[Door/Yard Number]]=3,"Yard","Door")</f>
        <v>Door</v>
      </c>
      <c r="P1455" s="33">
        <f t="shared" si="44"/>
        <v>22.816666666651145</v>
      </c>
      <c r="Q1455" s="3" t="str">
        <f t="shared" si="45"/>
        <v>02/10/2022 03:11 PM</v>
      </c>
      <c r="R1455" s="573" t="str">
        <f>IF(AND(AllC3_Data[[#This Row],[Workflow]]="Vendor Trailer",AllC3_Data[[#This Row],[OB Load Type]]="",AllC3_Data[[#This Row],[IB Load Type]]="",AllC3_Data[[#This Row],[Reusable Load Type]]=""),"Empty", HLOOKUP("*",AllC3_Data[[#This Row],[OB Load Type]:[Workflow]],1,FALSE))</f>
        <v>Empty</v>
      </c>
      <c r="S14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6" spans="1:21" x14ac:dyDescent="0.25">
      <c r="A1456" s="567" t="s">
        <v>12401</v>
      </c>
      <c r="B1456" s="568"/>
      <c r="C1456" s="568" t="s">
        <v>36</v>
      </c>
      <c r="D1456" s="569"/>
      <c r="E1456" s="569" t="s">
        <v>897</v>
      </c>
      <c r="F1456" s="569">
        <v>1</v>
      </c>
      <c r="G1456" s="568" t="s">
        <v>1179</v>
      </c>
      <c r="H1456" s="568" t="s">
        <v>12402</v>
      </c>
      <c r="I1456" s="570" t="s">
        <v>12403</v>
      </c>
      <c r="J1456" s="568" t="s">
        <v>8210</v>
      </c>
      <c r="K1456" s="571" t="s">
        <v>8401</v>
      </c>
      <c r="L1456" s="568" t="s">
        <v>11655</v>
      </c>
      <c r="M1456" s="572" t="s">
        <v>12403</v>
      </c>
      <c r="N1456" s="570" t="s">
        <v>11135</v>
      </c>
      <c r="O1456" s="303" t="str">
        <f>IF(AllC3_Data[[#This Row],[Door/Yard Number]]=3,"Yard","Door")</f>
        <v>Door</v>
      </c>
      <c r="P1456" s="33">
        <f t="shared" si="44"/>
        <v>22.766666666662786</v>
      </c>
      <c r="Q1456" s="3" t="str">
        <f t="shared" si="45"/>
        <v>02/10/2022 03:14 PM</v>
      </c>
      <c r="R1456" s="573" t="str">
        <f>IF(AND(AllC3_Data[[#This Row],[Workflow]]="Vendor Trailer",AllC3_Data[[#This Row],[OB Load Type]]="",AllC3_Data[[#This Row],[IB Load Type]]="",AllC3_Data[[#This Row],[Reusable Load Type]]=""),"Empty", HLOOKUP("*",AllC3_Data[[#This Row],[OB Load Type]:[Workflow]],1,FALSE))</f>
        <v>B404</v>
      </c>
      <c r="S14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457" spans="1:21" x14ac:dyDescent="0.25">
      <c r="A1457" s="567" t="s">
        <v>12404</v>
      </c>
      <c r="B1457" s="568"/>
      <c r="C1457" s="568" t="s">
        <v>54</v>
      </c>
      <c r="D1457" s="569"/>
      <c r="E1457" s="569" t="s">
        <v>897</v>
      </c>
      <c r="F1457" s="569">
        <v>3</v>
      </c>
      <c r="G1457" s="568" t="s">
        <v>1179</v>
      </c>
      <c r="H1457" s="568" t="s">
        <v>12223</v>
      </c>
      <c r="I1457" s="570" t="s">
        <v>12405</v>
      </c>
      <c r="J1457" s="568" t="s">
        <v>8210</v>
      </c>
      <c r="K1457" s="571" t="s">
        <v>8401</v>
      </c>
      <c r="L1457" s="568" t="s">
        <v>1663</v>
      </c>
      <c r="M1457" s="572" t="s">
        <v>12405</v>
      </c>
      <c r="N1457" s="570" t="s">
        <v>8445</v>
      </c>
      <c r="O1457" s="303" t="str">
        <f>IF(AllC3_Data[[#This Row],[Door/Yard Number]]=3,"Yard","Door")</f>
        <v>Yard</v>
      </c>
      <c r="P1457" s="33">
        <f t="shared" si="44"/>
        <v>22.733333333395422</v>
      </c>
      <c r="Q1457" s="3" t="str">
        <f t="shared" si="45"/>
        <v>02/10/2022 03:16 PM</v>
      </c>
      <c r="R1457" s="573" t="str">
        <f>IF(AND(AllC3_Data[[#This Row],[Workflow]]="Vendor Trailer",AllC3_Data[[#This Row],[OB Load Type]]="",AllC3_Data[[#This Row],[IB Load Type]]="",AllC3_Data[[#This Row],[Reusable Load Type]]=""),"Empty", HLOOKUP("*",AllC3_Data[[#This Row],[OB Load Type]:[Workflow]],1,FALSE))</f>
        <v>B807</v>
      </c>
      <c r="S14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8" spans="1:21" x14ac:dyDescent="0.25">
      <c r="A1458" s="567" t="s">
        <v>12406</v>
      </c>
      <c r="B1458" s="568"/>
      <c r="C1458" s="568"/>
      <c r="D1458" s="569" t="s">
        <v>553</v>
      </c>
      <c r="E1458" s="569" t="s">
        <v>8430</v>
      </c>
      <c r="F1458" s="569">
        <v>3</v>
      </c>
      <c r="G1458" s="568" t="s">
        <v>1179</v>
      </c>
      <c r="H1458" s="568"/>
      <c r="I1458" s="570" t="s">
        <v>12407</v>
      </c>
      <c r="J1458" s="568" t="s">
        <v>647</v>
      </c>
      <c r="K1458" s="571" t="s">
        <v>8401</v>
      </c>
      <c r="L1458" s="568" t="s">
        <v>8500</v>
      </c>
      <c r="M1458" s="572"/>
      <c r="N1458" s="570" t="s">
        <v>8409</v>
      </c>
      <c r="O1458" s="303" t="str">
        <f>IF(AllC3_Data[[#This Row],[Door/Yard Number]]=3,"Yard","Door")</f>
        <v>Yard</v>
      </c>
      <c r="P1458" s="33">
        <f t="shared" si="44"/>
        <v>22.633333333418705</v>
      </c>
      <c r="Q1458" s="3" t="str">
        <f t="shared" si="45"/>
        <v>02/10/2022 03:22 PM</v>
      </c>
      <c r="R1458" s="573" t="str">
        <f>IF(AND(AllC3_Data[[#This Row],[Workflow]]="Vendor Trailer",AllC3_Data[[#This Row],[OB Load Type]]="",AllC3_Data[[#This Row],[IB Load Type]]="",AllC3_Data[[#This Row],[Reusable Load Type]]=""),"Empty", HLOOKUP("*",AllC3_Data[[#This Row],[OB Load Type]:[Workflow]],1,FALSE))</f>
        <v>PPDCQS</v>
      </c>
      <c r="S14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14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59" spans="1:21" x14ac:dyDescent="0.25">
      <c r="A1459" s="567" t="s">
        <v>12408</v>
      </c>
      <c r="B1459" s="568"/>
      <c r="C1459" s="568" t="s">
        <v>36</v>
      </c>
      <c r="D1459" s="569"/>
      <c r="E1459" s="569" t="s">
        <v>897</v>
      </c>
      <c r="F1459" s="569">
        <v>1</v>
      </c>
      <c r="G1459" s="568" t="s">
        <v>1399</v>
      </c>
      <c r="H1459" s="568" t="s">
        <v>12409</v>
      </c>
      <c r="I1459" s="570" t="s">
        <v>12410</v>
      </c>
      <c r="J1459" s="568" t="s">
        <v>8202</v>
      </c>
      <c r="K1459" s="571" t="s">
        <v>8401</v>
      </c>
      <c r="L1459" s="568" t="s">
        <v>11013</v>
      </c>
      <c r="M1459" s="572" t="s">
        <v>12410</v>
      </c>
      <c r="N1459" s="570" t="s">
        <v>11135</v>
      </c>
      <c r="O1459" s="303" t="str">
        <f>IF(AllC3_Data[[#This Row],[Door/Yard Number]]=3,"Yard","Door")</f>
        <v>Door</v>
      </c>
      <c r="P1459" s="33">
        <f t="shared" si="44"/>
        <v>22.616666666697711</v>
      </c>
      <c r="Q1459" s="3" t="str">
        <f t="shared" si="45"/>
        <v>02/10/2022 03:23 PM</v>
      </c>
      <c r="R1459" s="573" t="str">
        <f>IF(AND(AllC3_Data[[#This Row],[Workflow]]="Vendor Trailer",AllC3_Data[[#This Row],[OB Load Type]]="",AllC3_Data[[#This Row],[IB Load Type]]="",AllC3_Data[[#This Row],[Reusable Load Type]]=""),"Empty", HLOOKUP("*",AllC3_Data[[#This Row],[OB Load Type]:[Workflow]],1,FALSE))</f>
        <v>B404</v>
      </c>
      <c r="S14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0" spans="1:21" x14ac:dyDescent="0.25">
      <c r="A1460" s="567" t="s">
        <v>12411</v>
      </c>
      <c r="B1460" s="568"/>
      <c r="C1460" s="568"/>
      <c r="D1460" s="569"/>
      <c r="E1460" s="569" t="s">
        <v>1657</v>
      </c>
      <c r="F1460" s="569">
        <v>3</v>
      </c>
      <c r="G1460" s="568" t="s">
        <v>1179</v>
      </c>
      <c r="H1460" s="568"/>
      <c r="I1460" s="570" t="s">
        <v>9473</v>
      </c>
      <c r="J1460" s="568" t="s">
        <v>8205</v>
      </c>
      <c r="K1460" s="571" t="s">
        <v>8401</v>
      </c>
      <c r="L1460" s="568" t="s">
        <v>1658</v>
      </c>
      <c r="M1460" s="572" t="s">
        <v>9461</v>
      </c>
      <c r="N1460" s="570" t="s">
        <v>8425</v>
      </c>
      <c r="O1460" s="303" t="str">
        <f>IF(AllC3_Data[[#This Row],[Door/Yard Number]]=3,"Yard","Door")</f>
        <v>Yard</v>
      </c>
      <c r="P1460" s="33">
        <f t="shared" si="44"/>
        <v>22.416666666744277</v>
      </c>
      <c r="Q1460" s="3" t="str">
        <f t="shared" si="45"/>
        <v>02/10/2022 03:35 PM</v>
      </c>
      <c r="R1460" s="573" t="str">
        <f>IF(AND(AllC3_Data[[#This Row],[Workflow]]="Vendor Trailer",AllC3_Data[[#This Row],[OB Load Type]]="",AllC3_Data[[#This Row],[IB Load Type]]="",AllC3_Data[[#This Row],[Reusable Load Type]]=""),"Empty", HLOOKUP("*",AllC3_Data[[#This Row],[OB Load Type]:[Workflow]],1,FALSE))</f>
        <v>Empty</v>
      </c>
      <c r="S14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1" spans="1:21" x14ac:dyDescent="0.25">
      <c r="A1461" s="567" t="s">
        <v>12412</v>
      </c>
      <c r="B1461" s="568"/>
      <c r="C1461" s="568"/>
      <c r="D1461" s="569" t="s">
        <v>12413</v>
      </c>
      <c r="E1461" s="569" t="s">
        <v>8430</v>
      </c>
      <c r="F1461" s="569">
        <v>1</v>
      </c>
      <c r="G1461" s="568" t="s">
        <v>1179</v>
      </c>
      <c r="H1461" s="568"/>
      <c r="I1461" s="570" t="s">
        <v>9473</v>
      </c>
      <c r="J1461" s="568" t="s">
        <v>8206</v>
      </c>
      <c r="K1461" s="571" t="s">
        <v>8401</v>
      </c>
      <c r="L1461" s="568" t="s">
        <v>12414</v>
      </c>
      <c r="M1461" s="572" t="s">
        <v>12415</v>
      </c>
      <c r="N1461" s="570" t="s">
        <v>8409</v>
      </c>
      <c r="O1461" s="303" t="str">
        <f>IF(AllC3_Data[[#This Row],[Door/Yard Number]]=3,"Yard","Door")</f>
        <v>Door</v>
      </c>
      <c r="P1461" s="33">
        <f t="shared" si="44"/>
        <v>22.416666666744277</v>
      </c>
      <c r="Q1461" s="3" t="str">
        <f t="shared" si="45"/>
        <v>02/10/2022 03:35 PM</v>
      </c>
      <c r="R1461" s="573" t="str">
        <f>IF(AND(AllC3_Data[[#This Row],[Workflow]]="Vendor Trailer",AllC3_Data[[#This Row],[OB Load Type]]="",AllC3_Data[[#This Row],[IB Load Type]]="",AllC3_Data[[#This Row],[Reusable Load Type]]=""),"Empty", HLOOKUP("*",AllC3_Data[[#This Row],[OB Load Type]:[Workflow]],1,FALSE))</f>
        <v>PSED SHELVING</v>
      </c>
      <c r="S14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462" spans="1:21" x14ac:dyDescent="0.25">
      <c r="A1462" s="567" t="s">
        <v>12416</v>
      </c>
      <c r="B1462" s="568"/>
      <c r="C1462" s="568"/>
      <c r="D1462" s="569"/>
      <c r="E1462" s="569" t="s">
        <v>8461</v>
      </c>
      <c r="F1462" s="569">
        <v>3</v>
      </c>
      <c r="G1462" s="568" t="s">
        <v>11768</v>
      </c>
      <c r="H1462" s="568"/>
      <c r="I1462" s="570" t="s">
        <v>12417</v>
      </c>
      <c r="J1462" s="568" t="s">
        <v>8202</v>
      </c>
      <c r="K1462" s="571" t="s">
        <v>8401</v>
      </c>
      <c r="L1462" s="568" t="s">
        <v>1663</v>
      </c>
      <c r="M1462" s="572"/>
      <c r="N1462" s="570" t="s">
        <v>8445</v>
      </c>
      <c r="O1462" s="303" t="str">
        <f>IF(AllC3_Data[[#This Row],[Door/Yard Number]]=3,"Yard","Door")</f>
        <v>Yard</v>
      </c>
      <c r="P1462" s="33">
        <f t="shared" si="44"/>
        <v>22.266666666779201</v>
      </c>
      <c r="Q1462" s="3" t="str">
        <f t="shared" si="45"/>
        <v>02/10/2022 03:44 PM</v>
      </c>
      <c r="R1462" s="573" t="str">
        <f>IF(AND(AllC3_Data[[#This Row],[Workflow]]="Vendor Trailer",AllC3_Data[[#This Row],[OB Load Type]]="",AllC3_Data[[#This Row],[IB Load Type]]="",AllC3_Data[[#This Row],[Reusable Load Type]]=""),"Empty", HLOOKUP("*",AllC3_Data[[#This Row],[OB Load Type]:[Workflow]],1,FALSE))</f>
        <v>Empty</v>
      </c>
      <c r="S14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3" spans="1:21" x14ac:dyDescent="0.25">
      <c r="A1463" s="567" t="s">
        <v>12418</v>
      </c>
      <c r="B1463" s="568"/>
      <c r="C1463" s="568" t="s">
        <v>54</v>
      </c>
      <c r="D1463" s="569"/>
      <c r="E1463" s="569" t="s">
        <v>897</v>
      </c>
      <c r="F1463" s="569">
        <v>3</v>
      </c>
      <c r="G1463" s="568" t="s">
        <v>1179</v>
      </c>
      <c r="H1463" s="568" t="s">
        <v>12419</v>
      </c>
      <c r="I1463" s="570" t="s">
        <v>12420</v>
      </c>
      <c r="J1463" s="568" t="s">
        <v>8205</v>
      </c>
      <c r="K1463" s="571" t="s">
        <v>8401</v>
      </c>
      <c r="L1463" s="568" t="s">
        <v>1663</v>
      </c>
      <c r="M1463" s="572" t="s">
        <v>12420</v>
      </c>
      <c r="N1463" s="570" t="s">
        <v>8445</v>
      </c>
      <c r="O1463" s="303" t="str">
        <f>IF(AllC3_Data[[#This Row],[Door/Yard Number]]=3,"Yard","Door")</f>
        <v>Yard</v>
      </c>
      <c r="P1463" s="33">
        <f t="shared" si="44"/>
        <v>22.100000000093132</v>
      </c>
      <c r="Q1463" s="3" t="str">
        <f t="shared" si="45"/>
        <v>02/10/2022 03:54 PM</v>
      </c>
      <c r="R1463" s="573" t="str">
        <f>IF(AND(AllC3_Data[[#This Row],[Workflow]]="Vendor Trailer",AllC3_Data[[#This Row],[OB Load Type]]="",AllC3_Data[[#This Row],[IB Load Type]]="",AllC3_Data[[#This Row],[Reusable Load Type]]=""),"Empty", HLOOKUP("*",AllC3_Data[[#This Row],[OB Load Type]:[Workflow]],1,FALSE))</f>
        <v>B807</v>
      </c>
      <c r="S14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4" spans="1:21" x14ac:dyDescent="0.25">
      <c r="A1464" s="567" t="s">
        <v>12421</v>
      </c>
      <c r="B1464" s="568"/>
      <c r="C1464" s="568" t="s">
        <v>54</v>
      </c>
      <c r="D1464" s="569"/>
      <c r="E1464" s="569" t="s">
        <v>897</v>
      </c>
      <c r="F1464" s="569">
        <v>3</v>
      </c>
      <c r="G1464" s="568" t="s">
        <v>1667</v>
      </c>
      <c r="H1464" s="568" t="s">
        <v>12422</v>
      </c>
      <c r="I1464" s="570" t="s">
        <v>12423</v>
      </c>
      <c r="J1464" s="568" t="s">
        <v>8213</v>
      </c>
      <c r="K1464" s="571" t="s">
        <v>8401</v>
      </c>
      <c r="L1464" s="568" t="s">
        <v>12424</v>
      </c>
      <c r="M1464" s="572" t="s">
        <v>12423</v>
      </c>
      <c r="N1464" s="570" t="s">
        <v>8445</v>
      </c>
      <c r="O1464" s="303" t="str">
        <f>IF(AllC3_Data[[#This Row],[Door/Yard Number]]=3,"Yard","Door")</f>
        <v>Yard</v>
      </c>
      <c r="P1464" s="33">
        <f t="shared" si="44"/>
        <v>22.066666666651145</v>
      </c>
      <c r="Q1464" s="3" t="str">
        <f t="shared" si="45"/>
        <v>02/10/2022 03:56 PM</v>
      </c>
      <c r="R1464" s="573" t="str">
        <f>IF(AND(AllC3_Data[[#This Row],[Workflow]]="Vendor Trailer",AllC3_Data[[#This Row],[OB Load Type]]="",AllC3_Data[[#This Row],[IB Load Type]]="",AllC3_Data[[#This Row],[Reusable Load Type]]=""),"Empty", HLOOKUP("*",AllC3_Data[[#This Row],[OB Load Type]:[Workflow]],1,FALSE))</f>
        <v>B807</v>
      </c>
      <c r="S14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5" spans="1:21" x14ac:dyDescent="0.25">
      <c r="A1465" s="567" t="s">
        <v>12425</v>
      </c>
      <c r="B1465" s="568"/>
      <c r="C1465" s="568"/>
      <c r="D1465" s="569" t="s">
        <v>479</v>
      </c>
      <c r="E1465" s="569" t="s">
        <v>8430</v>
      </c>
      <c r="F1465" s="569">
        <v>1</v>
      </c>
      <c r="G1465" s="568" t="s">
        <v>1179</v>
      </c>
      <c r="H1465" s="568"/>
      <c r="I1465" s="570" t="s">
        <v>12426</v>
      </c>
      <c r="J1465" s="568" t="s">
        <v>647</v>
      </c>
      <c r="K1465" s="571" t="s">
        <v>8401</v>
      </c>
      <c r="L1465" s="568" t="s">
        <v>12427</v>
      </c>
      <c r="M1465" s="572"/>
      <c r="N1465" s="570" t="s">
        <v>8409</v>
      </c>
      <c r="O1465" s="303" t="str">
        <f>IF(AllC3_Data[[#This Row],[Door/Yard Number]]=3,"Yard","Door")</f>
        <v>Door</v>
      </c>
      <c r="P1465" s="33">
        <f t="shared" si="44"/>
        <v>21.766666666720994</v>
      </c>
      <c r="Q1465" s="3" t="str">
        <f t="shared" si="45"/>
        <v>02/10/2022 04:14 PM</v>
      </c>
      <c r="R1465" s="573" t="str">
        <f>IF(AND(AllC3_Data[[#This Row],[Workflow]]="Vendor Trailer",AllC3_Data[[#This Row],[OB Load Type]]="",AllC3_Data[[#This Row],[IB Load Type]]="",AllC3_Data[[#This Row],[Reusable Load Type]]=""),"Empty", HLOOKUP("*",AllC3_Data[[#This Row],[OB Load Type]:[Workflow]],1,FALSE))</f>
        <v>PPLS</v>
      </c>
      <c r="S14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6" spans="1:21" x14ac:dyDescent="0.25">
      <c r="A1466" s="567" t="s">
        <v>12428</v>
      </c>
      <c r="B1466" s="568"/>
      <c r="C1466" s="568" t="s">
        <v>38</v>
      </c>
      <c r="D1466" s="569"/>
      <c r="E1466" s="569" t="s">
        <v>897</v>
      </c>
      <c r="F1466" s="569">
        <v>1</v>
      </c>
      <c r="G1466" s="568" t="s">
        <v>1179</v>
      </c>
      <c r="H1466" s="568" t="s">
        <v>12429</v>
      </c>
      <c r="I1466" s="570" t="s">
        <v>12430</v>
      </c>
      <c r="J1466" s="568" t="s">
        <v>8208</v>
      </c>
      <c r="K1466" s="571" t="s">
        <v>8401</v>
      </c>
      <c r="L1466" s="568" t="s">
        <v>12152</v>
      </c>
      <c r="M1466" s="572" t="s">
        <v>12430</v>
      </c>
      <c r="N1466" s="570" t="s">
        <v>8425</v>
      </c>
      <c r="O1466" s="303" t="str">
        <f>IF(AllC3_Data[[#This Row],[Door/Yard Number]]=3,"Yard","Door")</f>
        <v>Door</v>
      </c>
      <c r="P1466" s="33">
        <f t="shared" si="44"/>
        <v>21.716666666732635</v>
      </c>
      <c r="Q1466" s="3" t="str">
        <f t="shared" si="45"/>
        <v>02/10/2022 04:17 PM</v>
      </c>
      <c r="R1466" s="573" t="str">
        <f>IF(AND(AllC3_Data[[#This Row],[Workflow]]="Vendor Trailer",AllC3_Data[[#This Row],[OB Load Type]]="",AllC3_Data[[#This Row],[IB Load Type]]="",AllC3_Data[[#This Row],[Reusable Load Type]]=""),"Empty", HLOOKUP("*",AllC3_Data[[#This Row],[OB Load Type]:[Workflow]],1,FALSE))</f>
        <v>B407</v>
      </c>
      <c r="S14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7" spans="1:21" x14ac:dyDescent="0.25">
      <c r="A1467" s="567" t="s">
        <v>12431</v>
      </c>
      <c r="B1467" s="568"/>
      <c r="C1467" s="568" t="s">
        <v>38</v>
      </c>
      <c r="D1467" s="569"/>
      <c r="E1467" s="569" t="s">
        <v>897</v>
      </c>
      <c r="F1467" s="569">
        <v>1</v>
      </c>
      <c r="G1467" s="568" t="s">
        <v>1667</v>
      </c>
      <c r="H1467" s="568" t="s">
        <v>12432</v>
      </c>
      <c r="I1467" s="570" t="s">
        <v>12433</v>
      </c>
      <c r="J1467" s="568" t="s">
        <v>8213</v>
      </c>
      <c r="K1467" s="571" t="s">
        <v>8401</v>
      </c>
      <c r="L1467" s="568" t="s">
        <v>12434</v>
      </c>
      <c r="M1467" s="572" t="s">
        <v>12433</v>
      </c>
      <c r="N1467" s="570" t="s">
        <v>8425</v>
      </c>
      <c r="O1467" s="303" t="str">
        <f>IF(AllC3_Data[[#This Row],[Door/Yard Number]]=3,"Yard","Door")</f>
        <v>Door</v>
      </c>
      <c r="P1467" s="33">
        <f t="shared" si="44"/>
        <v>21.533333333325572</v>
      </c>
      <c r="Q1467" s="3" t="str">
        <f t="shared" si="45"/>
        <v>02/10/2022 04:28 PM</v>
      </c>
      <c r="R1467" s="573" t="str">
        <f>IF(AND(AllC3_Data[[#This Row],[Workflow]]="Vendor Trailer",AllC3_Data[[#This Row],[OB Load Type]]="",AllC3_Data[[#This Row],[IB Load Type]]="",AllC3_Data[[#This Row],[Reusable Load Type]]=""),"Empty", HLOOKUP("*",AllC3_Data[[#This Row],[OB Load Type]:[Workflow]],1,FALSE))</f>
        <v>B407</v>
      </c>
      <c r="S14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8" spans="1:21" x14ac:dyDescent="0.25">
      <c r="A1468" s="567" t="s">
        <v>12435</v>
      </c>
      <c r="B1468" s="568"/>
      <c r="C1468" s="568"/>
      <c r="D1468" s="569"/>
      <c r="E1468" s="569" t="s">
        <v>1657</v>
      </c>
      <c r="F1468" s="569">
        <v>3</v>
      </c>
      <c r="G1468" s="568" t="s">
        <v>1179</v>
      </c>
      <c r="H1468" s="568"/>
      <c r="I1468" s="570" t="s">
        <v>8642</v>
      </c>
      <c r="J1468" s="568" t="s">
        <v>8206</v>
      </c>
      <c r="K1468" s="571" t="s">
        <v>8401</v>
      </c>
      <c r="L1468" s="568" t="s">
        <v>12436</v>
      </c>
      <c r="M1468" s="572" t="s">
        <v>12437</v>
      </c>
      <c r="N1468" s="570" t="s">
        <v>8445</v>
      </c>
      <c r="O1468" s="303" t="str">
        <f>IF(AllC3_Data[[#This Row],[Door/Yard Number]]=3,"Yard","Door")</f>
        <v>Yard</v>
      </c>
      <c r="P1468" s="33">
        <f t="shared" si="44"/>
        <v>21.516666666779201</v>
      </c>
      <c r="Q1468" s="3" t="str">
        <f t="shared" si="45"/>
        <v>02/10/2022 04:29 PM</v>
      </c>
      <c r="R1468" s="573" t="str">
        <f>IF(AND(AllC3_Data[[#This Row],[Workflow]]="Vendor Trailer",AllC3_Data[[#This Row],[OB Load Type]]="",AllC3_Data[[#This Row],[IB Load Type]]="",AllC3_Data[[#This Row],[Reusable Load Type]]=""),"Empty", HLOOKUP("*",AllC3_Data[[#This Row],[OB Load Type]:[Workflow]],1,FALSE))</f>
        <v>Empty</v>
      </c>
      <c r="S14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69" spans="1:21" x14ac:dyDescent="0.25">
      <c r="A1469" s="567" t="s">
        <v>12438</v>
      </c>
      <c r="B1469" s="568"/>
      <c r="C1469" s="568"/>
      <c r="D1469" s="569"/>
      <c r="E1469" s="569" t="s">
        <v>1657</v>
      </c>
      <c r="F1469" s="569">
        <v>1</v>
      </c>
      <c r="G1469" s="568" t="s">
        <v>1667</v>
      </c>
      <c r="H1469" s="568"/>
      <c r="I1469" s="570" t="s">
        <v>12439</v>
      </c>
      <c r="J1469" s="568" t="s">
        <v>368</v>
      </c>
      <c r="K1469" s="571" t="s">
        <v>8401</v>
      </c>
      <c r="L1469" s="568" t="s">
        <v>12440</v>
      </c>
      <c r="M1469" s="572"/>
      <c r="N1469" s="570" t="s">
        <v>8409</v>
      </c>
      <c r="O1469" s="303" t="str">
        <f>IF(AllC3_Data[[#This Row],[Door/Yard Number]]=3,"Yard","Door")</f>
        <v>Door</v>
      </c>
      <c r="P1469" s="33">
        <f t="shared" si="44"/>
        <v>21.466666666790843</v>
      </c>
      <c r="Q1469" s="3" t="str">
        <f t="shared" si="45"/>
        <v>02/10/2022 04:32 PM</v>
      </c>
      <c r="R1469" s="573" t="str">
        <f>IF(AND(AllC3_Data[[#This Row],[Workflow]]="Vendor Trailer",AllC3_Data[[#This Row],[OB Load Type]]="",AllC3_Data[[#This Row],[IB Load Type]]="",AllC3_Data[[#This Row],[Reusable Load Type]]=""),"Empty", HLOOKUP("*",AllC3_Data[[#This Row],[OB Load Type]:[Workflow]],1,FALSE))</f>
        <v>Empty</v>
      </c>
      <c r="S14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0" spans="1:21" x14ac:dyDescent="0.25">
      <c r="A1470" s="567" t="s">
        <v>12441</v>
      </c>
      <c r="B1470" s="568"/>
      <c r="C1470" s="568" t="s">
        <v>36</v>
      </c>
      <c r="D1470" s="569"/>
      <c r="E1470" s="569" t="s">
        <v>897</v>
      </c>
      <c r="F1470" s="569">
        <v>3</v>
      </c>
      <c r="G1470" s="568" t="s">
        <v>1179</v>
      </c>
      <c r="H1470" s="568" t="s">
        <v>12442</v>
      </c>
      <c r="I1470" s="570" t="s">
        <v>12439</v>
      </c>
      <c r="J1470" s="568" t="s">
        <v>8205</v>
      </c>
      <c r="K1470" s="571" t="s">
        <v>8401</v>
      </c>
      <c r="L1470" s="568" t="s">
        <v>12288</v>
      </c>
      <c r="M1470" s="572" t="s">
        <v>12439</v>
      </c>
      <c r="N1470" s="570" t="s">
        <v>11135</v>
      </c>
      <c r="O1470" s="303" t="str">
        <f>IF(AllC3_Data[[#This Row],[Door/Yard Number]]=3,"Yard","Door")</f>
        <v>Yard</v>
      </c>
      <c r="P1470" s="33">
        <f t="shared" si="44"/>
        <v>21.466666666790843</v>
      </c>
      <c r="Q1470" s="3" t="str">
        <f t="shared" si="45"/>
        <v>02/10/2022 04:32 PM</v>
      </c>
      <c r="R1470" s="573" t="str">
        <f>IF(AND(AllC3_Data[[#This Row],[Workflow]]="Vendor Trailer",AllC3_Data[[#This Row],[OB Load Type]]="",AllC3_Data[[#This Row],[IB Load Type]]="",AllC3_Data[[#This Row],[Reusable Load Type]]=""),"Empty", HLOOKUP("*",AllC3_Data[[#This Row],[OB Load Type]:[Workflow]],1,FALSE))</f>
        <v>B404</v>
      </c>
      <c r="S14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4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471" spans="1:21" x14ac:dyDescent="0.25">
      <c r="A1471" s="567" t="s">
        <v>12443</v>
      </c>
      <c r="B1471" s="568"/>
      <c r="C1471" s="568"/>
      <c r="D1471" s="569" t="s">
        <v>496</v>
      </c>
      <c r="E1471" s="569" t="s">
        <v>1660</v>
      </c>
      <c r="F1471" s="569">
        <v>3</v>
      </c>
      <c r="G1471" s="568" t="s">
        <v>1179</v>
      </c>
      <c r="H1471" s="568"/>
      <c r="I1471" s="570" t="s">
        <v>12444</v>
      </c>
      <c r="J1471" s="568" t="s">
        <v>8205</v>
      </c>
      <c r="K1471" s="571" t="s">
        <v>8589</v>
      </c>
      <c r="L1471" s="568" t="s">
        <v>12445</v>
      </c>
      <c r="M1471" s="572" t="s">
        <v>12444</v>
      </c>
      <c r="N1471" s="570" t="s">
        <v>8445</v>
      </c>
      <c r="O1471" s="303" t="str">
        <f>IF(AllC3_Data[[#This Row],[Door/Yard Number]]=3,"Yard","Door")</f>
        <v>Yard</v>
      </c>
      <c r="P1471" s="33">
        <f t="shared" si="44"/>
        <v>21.333333333372138</v>
      </c>
      <c r="Q1471" s="3" t="str">
        <f t="shared" si="45"/>
        <v>02/10/2022 04:40 PM</v>
      </c>
      <c r="R1471" s="573" t="str">
        <f>IF(AND(AllC3_Data[[#This Row],[Workflow]]="Vendor Trailer",AllC3_Data[[#This Row],[OB Load Type]]="",AllC3_Data[[#This Row],[IB Load Type]]="",AllC3_Data[[#This Row],[Reusable Load Type]]=""),"Empty", HLOOKUP("*",AllC3_Data[[#This Row],[OB Load Type]:[Workflow]],1,FALSE))</f>
        <v>RSAL</v>
      </c>
      <c r="S14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2" spans="1:21" x14ac:dyDescent="0.25">
      <c r="A1472" s="567" t="s">
        <v>12446</v>
      </c>
      <c r="B1472" s="568"/>
      <c r="C1472" s="568"/>
      <c r="D1472" s="569"/>
      <c r="E1472" s="569" t="s">
        <v>1657</v>
      </c>
      <c r="F1472" s="569">
        <v>3</v>
      </c>
      <c r="G1472" s="568" t="s">
        <v>1179</v>
      </c>
      <c r="H1472" s="568"/>
      <c r="I1472" s="570" t="s">
        <v>12447</v>
      </c>
      <c r="J1472" s="568" t="s">
        <v>8206</v>
      </c>
      <c r="K1472" s="571" t="s">
        <v>8401</v>
      </c>
      <c r="L1472" s="568" t="s">
        <v>11150</v>
      </c>
      <c r="M1472" s="572" t="s">
        <v>12448</v>
      </c>
      <c r="N1472" s="570" t="s">
        <v>8445</v>
      </c>
      <c r="O1472" s="303" t="str">
        <f>IF(AllC3_Data[[#This Row],[Door/Yard Number]]=3,"Yard","Door")</f>
        <v>Yard</v>
      </c>
      <c r="P1472" s="33">
        <f t="shared" si="44"/>
        <v>21.28333333338378</v>
      </c>
      <c r="Q1472" s="3" t="str">
        <f t="shared" si="45"/>
        <v>02/10/2022 04:43 PM</v>
      </c>
      <c r="R1472" s="573" t="str">
        <f>IF(AND(AllC3_Data[[#This Row],[Workflow]]="Vendor Trailer",AllC3_Data[[#This Row],[OB Load Type]]="",AllC3_Data[[#This Row],[IB Load Type]]="",AllC3_Data[[#This Row],[Reusable Load Type]]=""),"Empty", HLOOKUP("*",AllC3_Data[[#This Row],[OB Load Type]:[Workflow]],1,FALSE))</f>
        <v>Empty</v>
      </c>
      <c r="S14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3" spans="1:21" x14ac:dyDescent="0.25">
      <c r="A1473" s="567" t="s">
        <v>12449</v>
      </c>
      <c r="B1473" s="568"/>
      <c r="C1473" s="568" t="s">
        <v>38</v>
      </c>
      <c r="D1473" s="569"/>
      <c r="E1473" s="569" t="s">
        <v>897</v>
      </c>
      <c r="F1473" s="569">
        <v>3</v>
      </c>
      <c r="G1473" s="568" t="s">
        <v>1568</v>
      </c>
      <c r="H1473" s="568" t="s">
        <v>12450</v>
      </c>
      <c r="I1473" s="570" t="s">
        <v>12451</v>
      </c>
      <c r="J1473" s="568" t="s">
        <v>8209</v>
      </c>
      <c r="K1473" s="571" t="s">
        <v>8401</v>
      </c>
      <c r="L1473" s="568" t="s">
        <v>1658</v>
      </c>
      <c r="M1473" s="572" t="s">
        <v>12451</v>
      </c>
      <c r="N1473" s="570" t="s">
        <v>8425</v>
      </c>
      <c r="O1473" s="303" t="str">
        <f>IF(AllC3_Data[[#This Row],[Door/Yard Number]]=3,"Yard","Door")</f>
        <v>Yard</v>
      </c>
      <c r="P1473" s="33">
        <f t="shared" si="44"/>
        <v>21.233333333395422</v>
      </c>
      <c r="Q1473" s="3" t="str">
        <f t="shared" si="45"/>
        <v>02/10/2022 04:46 PM</v>
      </c>
      <c r="R1473" s="573" t="str">
        <f>IF(AND(AllC3_Data[[#This Row],[Workflow]]="Vendor Trailer",AllC3_Data[[#This Row],[OB Load Type]]="",AllC3_Data[[#This Row],[IB Load Type]]="",AllC3_Data[[#This Row],[Reusable Load Type]]=""),"Empty", HLOOKUP("*",AllC3_Data[[#This Row],[OB Load Type]:[Workflow]],1,FALSE))</f>
        <v>B407</v>
      </c>
      <c r="S14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4" spans="1:21" x14ac:dyDescent="0.25">
      <c r="A1474" s="567" t="s">
        <v>12452</v>
      </c>
      <c r="B1474" s="568"/>
      <c r="C1474" s="568" t="s">
        <v>38</v>
      </c>
      <c r="D1474" s="569"/>
      <c r="E1474" s="569" t="s">
        <v>897</v>
      </c>
      <c r="F1474" s="569">
        <v>1</v>
      </c>
      <c r="G1474" s="568" t="s">
        <v>8434</v>
      </c>
      <c r="H1474" s="568" t="s">
        <v>12453</v>
      </c>
      <c r="I1474" s="570" t="s">
        <v>12454</v>
      </c>
      <c r="J1474" s="568" t="s">
        <v>8202</v>
      </c>
      <c r="K1474" s="571" t="s">
        <v>8401</v>
      </c>
      <c r="L1474" s="568" t="s">
        <v>12455</v>
      </c>
      <c r="M1474" s="572" t="s">
        <v>12454</v>
      </c>
      <c r="N1474" s="570" t="s">
        <v>8425</v>
      </c>
      <c r="O1474" s="303" t="str">
        <f>IF(AllC3_Data[[#This Row],[Door/Yard Number]]=3,"Yard","Door")</f>
        <v>Door</v>
      </c>
      <c r="P1474" s="33">
        <f t="shared" si="44"/>
        <v>21.133333333418705</v>
      </c>
      <c r="Q1474" s="3" t="str">
        <f t="shared" si="45"/>
        <v>02/10/2022 04:52 PM</v>
      </c>
      <c r="R1474" s="573" t="str">
        <f>IF(AND(AllC3_Data[[#This Row],[Workflow]]="Vendor Trailer",AllC3_Data[[#This Row],[OB Load Type]]="",AllC3_Data[[#This Row],[IB Load Type]]="",AllC3_Data[[#This Row],[Reusable Load Type]]=""),"Empty", HLOOKUP("*",AllC3_Data[[#This Row],[OB Load Type]:[Workflow]],1,FALSE))</f>
        <v>B407</v>
      </c>
      <c r="S14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5" spans="1:21" x14ac:dyDescent="0.25">
      <c r="A1475" s="567" t="s">
        <v>12456</v>
      </c>
      <c r="B1475" s="568"/>
      <c r="C1475" s="568" t="s">
        <v>8404</v>
      </c>
      <c r="D1475" s="569"/>
      <c r="E1475" s="569" t="s">
        <v>897</v>
      </c>
      <c r="F1475" s="569">
        <v>4</v>
      </c>
      <c r="G1475" s="568" t="s">
        <v>12457</v>
      </c>
      <c r="H1475" s="568" t="s">
        <v>12458</v>
      </c>
      <c r="I1475" s="570" t="s">
        <v>12459</v>
      </c>
      <c r="J1475" s="568" t="s">
        <v>8202</v>
      </c>
      <c r="K1475" s="571" t="s">
        <v>8401</v>
      </c>
      <c r="L1475" s="568" t="s">
        <v>1661</v>
      </c>
      <c r="M1475" s="572" t="s">
        <v>12459</v>
      </c>
      <c r="N1475" s="570" t="s">
        <v>8445</v>
      </c>
      <c r="O1475" s="303" t="str">
        <f>IF(AllC3_Data[[#This Row],[Door/Yard Number]]=3,"Yard","Door")</f>
        <v>Door</v>
      </c>
      <c r="P1475" s="33">
        <f t="shared" si="44"/>
        <v>20.81666666676756</v>
      </c>
      <c r="Q1475" s="3" t="str">
        <f t="shared" si="45"/>
        <v>02/10/2022 05:11 PM</v>
      </c>
      <c r="R1475" s="573" t="str">
        <f>IF(AND(AllC3_Data[[#This Row],[Workflow]]="Vendor Trailer",AllC3_Data[[#This Row],[OB Load Type]]="",AllC3_Data[[#This Row],[IB Load Type]]="",AllC3_Data[[#This Row],[Reusable Load Type]]=""),"Empty", HLOOKUP("*",AllC3_Data[[#This Row],[OB Load Type]:[Workflow]],1,FALSE))</f>
        <v>A Live Delivery</v>
      </c>
      <c r="S14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6" spans="1:21" x14ac:dyDescent="0.25">
      <c r="A1476" s="567" t="s">
        <v>12460</v>
      </c>
      <c r="B1476" s="568"/>
      <c r="C1476" s="568"/>
      <c r="D1476" s="569"/>
      <c r="E1476" s="569" t="s">
        <v>1657</v>
      </c>
      <c r="F1476" s="569">
        <v>3</v>
      </c>
      <c r="G1476" s="568" t="s">
        <v>1179</v>
      </c>
      <c r="H1476" s="568"/>
      <c r="I1476" s="570" t="s">
        <v>12461</v>
      </c>
      <c r="J1476" s="568" t="s">
        <v>8205</v>
      </c>
      <c r="K1476" s="571" t="s">
        <v>8401</v>
      </c>
      <c r="L1476" s="568" t="s">
        <v>12016</v>
      </c>
      <c r="M1476" s="572" t="s">
        <v>12462</v>
      </c>
      <c r="N1476" s="570" t="s">
        <v>8445</v>
      </c>
      <c r="O1476" s="303" t="str">
        <f>IF(AllC3_Data[[#This Row],[Door/Yard Number]]=3,"Yard","Door")</f>
        <v>Yard</v>
      </c>
      <c r="P1476" s="33">
        <f t="shared" si="44"/>
        <v>31.516666666720994</v>
      </c>
      <c r="Q1476" s="3" t="str">
        <f t="shared" si="45"/>
        <v>02/10/2022 06:29 AM</v>
      </c>
      <c r="R1476" s="573" t="str">
        <f>IF(AND(AllC3_Data[[#This Row],[Workflow]]="Vendor Trailer",AllC3_Data[[#This Row],[OB Load Type]]="",AllC3_Data[[#This Row],[IB Load Type]]="",AllC3_Data[[#This Row],[Reusable Load Type]]=""),"Empty", HLOOKUP("*",AllC3_Data[[#This Row],[OB Load Type]:[Workflow]],1,FALSE))</f>
        <v>Empty</v>
      </c>
      <c r="S14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7" spans="1:21" x14ac:dyDescent="0.25">
      <c r="A1477" s="567" t="s">
        <v>12463</v>
      </c>
      <c r="B1477" s="568"/>
      <c r="C1477" s="568" t="s">
        <v>54</v>
      </c>
      <c r="D1477" s="569"/>
      <c r="E1477" s="569" t="s">
        <v>897</v>
      </c>
      <c r="F1477" s="569">
        <v>3</v>
      </c>
      <c r="G1477" s="568" t="s">
        <v>1179</v>
      </c>
      <c r="H1477" s="568" t="s">
        <v>12223</v>
      </c>
      <c r="I1477" s="570" t="s">
        <v>12464</v>
      </c>
      <c r="J1477" s="568" t="s">
        <v>8210</v>
      </c>
      <c r="K1477" s="571" t="s">
        <v>8401</v>
      </c>
      <c r="L1477" s="568" t="s">
        <v>1663</v>
      </c>
      <c r="M1477" s="572" t="s">
        <v>12464</v>
      </c>
      <c r="N1477" s="570" t="s">
        <v>8445</v>
      </c>
      <c r="O1477" s="303" t="str">
        <f>IF(AllC3_Data[[#This Row],[Door/Yard Number]]=3,"Yard","Door")</f>
        <v>Yard</v>
      </c>
      <c r="P1477" s="33">
        <f t="shared" si="44"/>
        <v>20.683333333348855</v>
      </c>
      <c r="Q1477" s="3" t="str">
        <f t="shared" si="45"/>
        <v>02/10/2022 05:19 PM</v>
      </c>
      <c r="R1477" s="573" t="str">
        <f>IF(AND(AllC3_Data[[#This Row],[Workflow]]="Vendor Trailer",AllC3_Data[[#This Row],[OB Load Type]]="",AllC3_Data[[#This Row],[IB Load Type]]="",AllC3_Data[[#This Row],[Reusable Load Type]]=""),"Empty", HLOOKUP("*",AllC3_Data[[#This Row],[OB Load Type]:[Workflow]],1,FALSE))</f>
        <v>B807</v>
      </c>
      <c r="S14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78" spans="1:21" x14ac:dyDescent="0.25">
      <c r="A1478" s="567" t="s">
        <v>12465</v>
      </c>
      <c r="B1478" s="568"/>
      <c r="C1478" s="568"/>
      <c r="D1478" s="569" t="s">
        <v>492</v>
      </c>
      <c r="E1478" s="569" t="s">
        <v>8430</v>
      </c>
      <c r="F1478" s="569">
        <v>3</v>
      </c>
      <c r="G1478" s="568" t="s">
        <v>1179</v>
      </c>
      <c r="H1478" s="568"/>
      <c r="I1478" s="570" t="s">
        <v>12466</v>
      </c>
      <c r="J1478" s="568" t="s">
        <v>8205</v>
      </c>
      <c r="K1478" s="571" t="s">
        <v>8401</v>
      </c>
      <c r="L1478" s="568" t="s">
        <v>1658</v>
      </c>
      <c r="M1478" s="572" t="s">
        <v>12467</v>
      </c>
      <c r="N1478" s="570" t="s">
        <v>8425</v>
      </c>
      <c r="O1478" s="303" t="str">
        <f>IF(AllC3_Data[[#This Row],[Door/Yard Number]]=3,"Yard","Door")</f>
        <v>Yard</v>
      </c>
      <c r="P1478" s="33">
        <f t="shared" si="44"/>
        <v>20.583333333372138</v>
      </c>
      <c r="Q1478" s="3" t="str">
        <f t="shared" si="45"/>
        <v>02/10/2022 05:25 PM</v>
      </c>
      <c r="R1478" s="573" t="str">
        <f>IF(AND(AllC3_Data[[#This Row],[Workflow]]="Vendor Trailer",AllC3_Data[[#This Row],[OB Load Type]]="",AllC3_Data[[#This Row],[IB Load Type]]="",AllC3_Data[[#This Row],[Reusable Load Type]]=""),"Empty", HLOOKUP("*",AllC3_Data[[#This Row],[OB Load Type]:[Workflow]],1,FALSE))</f>
        <v>RMCP</v>
      </c>
      <c r="S14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4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479" spans="1:21" x14ac:dyDescent="0.25">
      <c r="A1479" s="567" t="s">
        <v>12468</v>
      </c>
      <c r="B1479" s="568"/>
      <c r="C1479" s="568"/>
      <c r="D1479" s="569" t="s">
        <v>179</v>
      </c>
      <c r="E1479" s="569" t="s">
        <v>8430</v>
      </c>
      <c r="F1479" s="569">
        <v>1</v>
      </c>
      <c r="G1479" s="568" t="s">
        <v>1179</v>
      </c>
      <c r="H1479" s="568"/>
      <c r="I1479" s="570" t="s">
        <v>12469</v>
      </c>
      <c r="J1479" s="568" t="s">
        <v>8210</v>
      </c>
      <c r="K1479" s="571" t="s">
        <v>8401</v>
      </c>
      <c r="L1479" s="568" t="s">
        <v>12470</v>
      </c>
      <c r="M1479" s="572" t="s">
        <v>12322</v>
      </c>
      <c r="N1479" s="570" t="s">
        <v>8409</v>
      </c>
      <c r="O1479" s="303" t="str">
        <f>IF(AllC3_Data[[#This Row],[Door/Yard Number]]=3,"Yard","Door")</f>
        <v>Door</v>
      </c>
      <c r="P1479" s="33">
        <f t="shared" si="44"/>
        <v>27.866666666697711</v>
      </c>
      <c r="Q1479" s="3" t="str">
        <f t="shared" si="45"/>
        <v>02/10/2022 10:08 AM</v>
      </c>
      <c r="R1479" s="573" t="str">
        <f>IF(AND(AllC3_Data[[#This Row],[Workflow]]="Vendor Trailer",AllC3_Data[[#This Row],[OB Load Type]]="",AllC3_Data[[#This Row],[IB Load Type]]="",AllC3_Data[[#This Row],[Reusable Load Type]]=""),"Empty", HLOOKUP("*",AllC3_Data[[#This Row],[OB Load Type]:[Workflow]],1,FALSE))</f>
        <v>PBCY</v>
      </c>
      <c r="S14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0" spans="1:21" x14ac:dyDescent="0.25">
      <c r="A1480" s="567" t="s">
        <v>12471</v>
      </c>
      <c r="B1480" s="568"/>
      <c r="C1480" s="568" t="s">
        <v>38</v>
      </c>
      <c r="D1480" s="569"/>
      <c r="E1480" s="569" t="s">
        <v>897</v>
      </c>
      <c r="F1480" s="569">
        <v>3</v>
      </c>
      <c r="G1480" s="568" t="s">
        <v>10027</v>
      </c>
      <c r="H1480" s="568" t="s">
        <v>12472</v>
      </c>
      <c r="I1480" s="570" t="s">
        <v>12473</v>
      </c>
      <c r="J1480" s="568" t="s">
        <v>8202</v>
      </c>
      <c r="K1480" s="571" t="s">
        <v>8401</v>
      </c>
      <c r="L1480" s="568" t="s">
        <v>11211</v>
      </c>
      <c r="M1480" s="572" t="s">
        <v>12473</v>
      </c>
      <c r="N1480" s="570" t="s">
        <v>8425</v>
      </c>
      <c r="O1480" s="303" t="str">
        <f>IF(AllC3_Data[[#This Row],[Door/Yard Number]]=3,"Yard","Door")</f>
        <v>Yard</v>
      </c>
      <c r="P1480" s="33">
        <f t="shared" si="44"/>
        <v>20.516666666662786</v>
      </c>
      <c r="Q1480" s="3" t="str">
        <f t="shared" si="45"/>
        <v>02/10/2022 05:29 PM</v>
      </c>
      <c r="R1480" s="573" t="str">
        <f>IF(AND(AllC3_Data[[#This Row],[Workflow]]="Vendor Trailer",AllC3_Data[[#This Row],[OB Load Type]]="",AllC3_Data[[#This Row],[IB Load Type]]="",AllC3_Data[[#This Row],[Reusable Load Type]]=""),"Empty", HLOOKUP("*",AllC3_Data[[#This Row],[OB Load Type]:[Workflow]],1,FALSE))</f>
        <v>B407</v>
      </c>
      <c r="S14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1" spans="1:21" x14ac:dyDescent="0.25">
      <c r="A1481" s="567" t="s">
        <v>12474</v>
      </c>
      <c r="B1481" s="568"/>
      <c r="C1481" s="568"/>
      <c r="D1481" s="569"/>
      <c r="E1481" s="569" t="s">
        <v>1657</v>
      </c>
      <c r="F1481" s="569">
        <v>3</v>
      </c>
      <c r="G1481" s="568" t="s">
        <v>1179</v>
      </c>
      <c r="H1481" s="568"/>
      <c r="I1481" s="570" t="s">
        <v>12475</v>
      </c>
      <c r="J1481" s="568" t="s">
        <v>8210</v>
      </c>
      <c r="K1481" s="571" t="s">
        <v>8401</v>
      </c>
      <c r="L1481" s="568" t="s">
        <v>12146</v>
      </c>
      <c r="M1481" s="572" t="s">
        <v>8527</v>
      </c>
      <c r="N1481" s="570" t="s">
        <v>8425</v>
      </c>
      <c r="O1481" s="303" t="str">
        <f>IF(AllC3_Data[[#This Row],[Door/Yard Number]]=3,"Yard","Door")</f>
        <v>Yard</v>
      </c>
      <c r="P1481" s="33">
        <f t="shared" ref="P1481:P1544" si="46">($A$1-Q1481)*24</f>
        <v>20.383333333418705</v>
      </c>
      <c r="Q1481" s="3" t="str">
        <f t="shared" ref="Q1481:Q1544" si="47">IF(I1481&gt;M1481,I1481,IF(I1481&lt;M1481,M1481,IF(I1481=M1481,I1481)))</f>
        <v>02/10/2022 05:37 PM</v>
      </c>
      <c r="R1481" s="573" t="str">
        <f>IF(AND(AllC3_Data[[#This Row],[Workflow]]="Vendor Trailer",AllC3_Data[[#This Row],[OB Load Type]]="",AllC3_Data[[#This Row],[IB Load Type]]="",AllC3_Data[[#This Row],[Reusable Load Type]]=""),"Empty", HLOOKUP("*",AllC3_Data[[#This Row],[OB Load Type]:[Workflow]],1,FALSE))</f>
        <v>Empty</v>
      </c>
      <c r="S14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2" spans="1:21" x14ac:dyDescent="0.25">
      <c r="A1482" s="567" t="s">
        <v>12476</v>
      </c>
      <c r="B1482" s="568"/>
      <c r="C1482" s="568" t="s">
        <v>41</v>
      </c>
      <c r="D1482" s="569"/>
      <c r="E1482" s="569" t="s">
        <v>897</v>
      </c>
      <c r="F1482" s="569">
        <v>1</v>
      </c>
      <c r="G1482" s="568" t="s">
        <v>9116</v>
      </c>
      <c r="H1482" s="568" t="s">
        <v>10322</v>
      </c>
      <c r="I1482" s="570" t="s">
        <v>9484</v>
      </c>
      <c r="J1482" s="568" t="s">
        <v>8202</v>
      </c>
      <c r="K1482" s="571" t="s">
        <v>8401</v>
      </c>
      <c r="L1482" s="568" t="s">
        <v>10821</v>
      </c>
      <c r="M1482" s="572" t="s">
        <v>9484</v>
      </c>
      <c r="N1482" s="570" t="s">
        <v>8409</v>
      </c>
      <c r="O1482" s="303" t="str">
        <f>IF(AllC3_Data[[#This Row],[Door/Yard Number]]=3,"Yard","Door")</f>
        <v>Door</v>
      </c>
      <c r="P1482" s="33">
        <f t="shared" si="46"/>
        <v>20.366666666697711</v>
      </c>
      <c r="Q1482" s="3" t="str">
        <f t="shared" si="47"/>
        <v>02/10/2022 05:38 PM</v>
      </c>
      <c r="R1482" s="573" t="str">
        <f>IF(AND(AllC3_Data[[#This Row],[Workflow]]="Vendor Trailer",AllC3_Data[[#This Row],[OB Load Type]]="",AllC3_Data[[#This Row],[IB Load Type]]="",AllC3_Data[[#This Row],[Reusable Load Type]]=""),"Empty", HLOOKUP("*",AllC3_Data[[#This Row],[OB Load Type]:[Workflow]],1,FALSE))</f>
        <v>B507</v>
      </c>
      <c r="S14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14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3" spans="1:21" x14ac:dyDescent="0.25">
      <c r="A1483" s="567" t="s">
        <v>12477</v>
      </c>
      <c r="B1483" s="568"/>
      <c r="C1483" s="568"/>
      <c r="D1483" s="569" t="s">
        <v>168</v>
      </c>
      <c r="E1483" s="569" t="s">
        <v>8430</v>
      </c>
      <c r="F1483" s="569">
        <v>1</v>
      </c>
      <c r="G1483" s="568" t="s">
        <v>1179</v>
      </c>
      <c r="H1483" s="568"/>
      <c r="I1483" s="570" t="s">
        <v>8926</v>
      </c>
      <c r="J1483" s="568" t="s">
        <v>647</v>
      </c>
      <c r="K1483" s="571" t="s">
        <v>8401</v>
      </c>
      <c r="L1483" s="568" t="s">
        <v>12478</v>
      </c>
      <c r="M1483" s="572" t="s">
        <v>12479</v>
      </c>
      <c r="N1483" s="570" t="s">
        <v>8409</v>
      </c>
      <c r="O1483" s="303" t="str">
        <f>IF(AllC3_Data[[#This Row],[Door/Yard Number]]=3,"Yard","Door")</f>
        <v>Door</v>
      </c>
      <c r="P1483" s="33">
        <f t="shared" si="46"/>
        <v>2765.5500000001048</v>
      </c>
      <c r="Q1483" s="3" t="str">
        <f t="shared" si="47"/>
        <v>10/19/2021 08:27 AM</v>
      </c>
      <c r="R1483" s="573" t="str">
        <f>IF(AND(AllC3_Data[[#This Row],[Workflow]]="Vendor Trailer",AllC3_Data[[#This Row],[OB Load Type]]="",AllC3_Data[[#This Row],[IB Load Type]]="",AllC3_Data[[#This Row],[Reusable Load Type]]=""),"Empty", HLOOKUP("*",AllC3_Data[[#This Row],[OB Load Type]:[Workflow]],1,FALSE))</f>
        <v>OGAR</v>
      </c>
      <c r="S14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4" spans="1:21" x14ac:dyDescent="0.25">
      <c r="A1484" s="567" t="s">
        <v>12480</v>
      </c>
      <c r="B1484" s="568"/>
      <c r="C1484" s="568" t="s">
        <v>829</v>
      </c>
      <c r="D1484" s="569"/>
      <c r="E1484" s="569" t="s">
        <v>897</v>
      </c>
      <c r="F1484" s="569">
        <v>3</v>
      </c>
      <c r="G1484" s="568" t="s">
        <v>11356</v>
      </c>
      <c r="H1484" s="568" t="s">
        <v>829</v>
      </c>
      <c r="I1484" s="570" t="s">
        <v>12481</v>
      </c>
      <c r="J1484" s="568" t="s">
        <v>8202</v>
      </c>
      <c r="K1484" s="571" t="s">
        <v>8401</v>
      </c>
      <c r="L1484" s="568" t="s">
        <v>11609</v>
      </c>
      <c r="M1484" s="572" t="s">
        <v>12481</v>
      </c>
      <c r="N1484" s="570" t="s">
        <v>11135</v>
      </c>
      <c r="O1484" s="303" t="str">
        <f>IF(AllC3_Data[[#This Row],[Door/Yard Number]]=3,"Yard","Door")</f>
        <v>Yard</v>
      </c>
      <c r="P1484" s="33">
        <f t="shared" si="46"/>
        <v>20.183333333465271</v>
      </c>
      <c r="Q1484" s="3" t="str">
        <f t="shared" si="47"/>
        <v>02/10/2022 05:49 PM</v>
      </c>
      <c r="R1484" s="573" t="str">
        <f>IF(AND(AllC3_Data[[#This Row],[Workflow]]="Vendor Trailer",AllC3_Data[[#This Row],[OB Load Type]]="",AllC3_Data[[#This Row],[IB Load Type]]="",AllC3_Data[[#This Row],[Reusable Load Type]]=""),"Empty", HLOOKUP("*",AllC3_Data[[#This Row],[OB Load Type]:[Workflow]],1,FALSE))</f>
        <v>LTL</v>
      </c>
      <c r="S14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5" spans="1:21" x14ac:dyDescent="0.25">
      <c r="A1485" s="567" t="s">
        <v>12482</v>
      </c>
      <c r="B1485" s="568"/>
      <c r="C1485" s="568"/>
      <c r="D1485" s="569"/>
      <c r="E1485" s="569" t="s">
        <v>1657</v>
      </c>
      <c r="F1485" s="569">
        <v>1</v>
      </c>
      <c r="G1485" s="568" t="s">
        <v>1568</v>
      </c>
      <c r="H1485" s="568"/>
      <c r="I1485" s="570" t="s">
        <v>12483</v>
      </c>
      <c r="J1485" s="568" t="s">
        <v>8212</v>
      </c>
      <c r="K1485" s="571" t="s">
        <v>8589</v>
      </c>
      <c r="L1485" s="568" t="s">
        <v>12484</v>
      </c>
      <c r="M1485" s="572" t="s">
        <v>12485</v>
      </c>
      <c r="N1485" s="570" t="s">
        <v>8409</v>
      </c>
      <c r="O1485" s="303" t="str">
        <f>IF(AllC3_Data[[#This Row],[Door/Yard Number]]=3,"Yard","Door")</f>
        <v>Door</v>
      </c>
      <c r="P1485" s="33">
        <f t="shared" si="46"/>
        <v>19.966666666790843</v>
      </c>
      <c r="Q1485" s="3" t="str">
        <f t="shared" si="47"/>
        <v>02/10/2022 06:02 PM</v>
      </c>
      <c r="R1485" s="573" t="str">
        <f>IF(AND(AllC3_Data[[#This Row],[Workflow]]="Vendor Trailer",AllC3_Data[[#This Row],[OB Load Type]]="",AllC3_Data[[#This Row],[IB Load Type]]="",AllC3_Data[[#This Row],[Reusable Load Type]]=""),"Empty", HLOOKUP("*",AllC3_Data[[#This Row],[OB Load Type]:[Workflow]],1,FALSE))</f>
        <v>Empty</v>
      </c>
      <c r="S14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6" spans="1:21" x14ac:dyDescent="0.25">
      <c r="A1486" s="567" t="s">
        <v>12486</v>
      </c>
      <c r="B1486" s="568"/>
      <c r="C1486" s="568" t="s">
        <v>41</v>
      </c>
      <c r="D1486" s="569"/>
      <c r="E1486" s="569" t="s">
        <v>897</v>
      </c>
      <c r="F1486" s="569">
        <v>1</v>
      </c>
      <c r="G1486" s="568" t="s">
        <v>1179</v>
      </c>
      <c r="H1486" s="568" t="s">
        <v>12487</v>
      </c>
      <c r="I1486" s="570" t="s">
        <v>12488</v>
      </c>
      <c r="J1486" s="568" t="s">
        <v>8210</v>
      </c>
      <c r="K1486" s="571" t="s">
        <v>8401</v>
      </c>
      <c r="L1486" s="568" t="s">
        <v>11580</v>
      </c>
      <c r="M1486" s="572" t="s">
        <v>12488</v>
      </c>
      <c r="N1486" s="570" t="s">
        <v>8409</v>
      </c>
      <c r="O1486" s="303" t="str">
        <f>IF(AllC3_Data[[#This Row],[Door/Yard Number]]=3,"Yard","Door")</f>
        <v>Door</v>
      </c>
      <c r="P1486" s="33">
        <f t="shared" si="46"/>
        <v>19.850000000093132</v>
      </c>
      <c r="Q1486" s="3" t="str">
        <f t="shared" si="47"/>
        <v>02/10/2022 06:09 PM</v>
      </c>
      <c r="R1486" s="573" t="str">
        <f>IF(AND(AllC3_Data[[#This Row],[Workflow]]="Vendor Trailer",AllC3_Data[[#This Row],[OB Load Type]]="",AllC3_Data[[#This Row],[IB Load Type]]="",AllC3_Data[[#This Row],[Reusable Load Type]]=""),"Empty", HLOOKUP("*",AllC3_Data[[#This Row],[OB Load Type]:[Workflow]],1,FALSE))</f>
        <v>B507</v>
      </c>
      <c r="S14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Seasonal</v>
      </c>
      <c r="T14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7" spans="1:21" x14ac:dyDescent="0.25">
      <c r="A1487" s="567" t="s">
        <v>12489</v>
      </c>
      <c r="B1487" s="568"/>
      <c r="C1487" s="568" t="s">
        <v>12490</v>
      </c>
      <c r="D1487" s="569"/>
      <c r="E1487" s="569" t="s">
        <v>897</v>
      </c>
      <c r="F1487" s="569">
        <v>3</v>
      </c>
      <c r="G1487" s="568" t="s">
        <v>1179</v>
      </c>
      <c r="H1487" s="568" t="s">
        <v>12490</v>
      </c>
      <c r="I1487" s="570" t="s">
        <v>9491</v>
      </c>
      <c r="J1487" s="568" t="s">
        <v>8205</v>
      </c>
      <c r="K1487" s="571" t="s">
        <v>8401</v>
      </c>
      <c r="L1487" s="568" t="s">
        <v>540</v>
      </c>
      <c r="M1487" s="572" t="s">
        <v>9491</v>
      </c>
      <c r="N1487" s="570" t="s">
        <v>8445</v>
      </c>
      <c r="O1487" s="303" t="str">
        <f>IF(AllC3_Data[[#This Row],[Door/Yard Number]]=3,"Yard","Door")</f>
        <v>Yard</v>
      </c>
      <c r="P1487" s="33">
        <f t="shared" si="46"/>
        <v>19.78333333338378</v>
      </c>
      <c r="Q1487" s="3" t="str">
        <f t="shared" si="47"/>
        <v>02/10/2022 06:13 PM</v>
      </c>
      <c r="R1487" s="573" t="str">
        <f>IF(AND(AllC3_Data[[#This Row],[Workflow]]="Vendor Trailer",AllC3_Data[[#This Row],[OB Load Type]]="",AllC3_Data[[#This Row],[IB Load Type]]="",AllC3_Data[[#This Row],[Reusable Load Type]]=""),"Empty", HLOOKUP("*",AllC3_Data[[#This Row],[OB Load Type]:[Workflow]],1,FALSE))</f>
        <v>T503</v>
      </c>
      <c r="S14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4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488" spans="1:21" x14ac:dyDescent="0.25">
      <c r="A1488" s="567" t="s">
        <v>12491</v>
      </c>
      <c r="B1488" s="568"/>
      <c r="C1488" s="568" t="s">
        <v>38</v>
      </c>
      <c r="D1488" s="569"/>
      <c r="E1488" s="569" t="s">
        <v>897</v>
      </c>
      <c r="F1488" s="569">
        <v>3</v>
      </c>
      <c r="G1488" s="568" t="s">
        <v>1568</v>
      </c>
      <c r="H1488" s="568" t="s">
        <v>12492</v>
      </c>
      <c r="I1488" s="570" t="s">
        <v>12493</v>
      </c>
      <c r="J1488" s="568" t="s">
        <v>8212</v>
      </c>
      <c r="K1488" s="571" t="s">
        <v>8401</v>
      </c>
      <c r="L1488" s="568" t="s">
        <v>11211</v>
      </c>
      <c r="M1488" s="572" t="s">
        <v>12493</v>
      </c>
      <c r="N1488" s="570" t="s">
        <v>8425</v>
      </c>
      <c r="O1488" s="303" t="str">
        <f>IF(AllC3_Data[[#This Row],[Door/Yard Number]]=3,"Yard","Door")</f>
        <v>Yard</v>
      </c>
      <c r="P1488" s="33">
        <f t="shared" si="46"/>
        <v>19.650000000139698</v>
      </c>
      <c r="Q1488" s="3" t="str">
        <f t="shared" si="47"/>
        <v>02/10/2022 06:21 PM</v>
      </c>
      <c r="R1488" s="573" t="str">
        <f>IF(AND(AllC3_Data[[#This Row],[Workflow]]="Vendor Trailer",AllC3_Data[[#This Row],[OB Load Type]]="",AllC3_Data[[#This Row],[IB Load Type]]="",AllC3_Data[[#This Row],[Reusable Load Type]]=""),"Empty", HLOOKUP("*",AllC3_Data[[#This Row],[OB Load Type]:[Workflow]],1,FALSE))</f>
        <v>B407</v>
      </c>
      <c r="S14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89" spans="1:21" x14ac:dyDescent="0.25">
      <c r="A1489" s="567" t="s">
        <v>12494</v>
      </c>
      <c r="B1489" s="568"/>
      <c r="C1489" s="568"/>
      <c r="D1489" s="569"/>
      <c r="E1489" s="569" t="s">
        <v>1657</v>
      </c>
      <c r="F1489" s="569">
        <v>3</v>
      </c>
      <c r="G1489" s="568" t="s">
        <v>1667</v>
      </c>
      <c r="H1489" s="568"/>
      <c r="I1489" s="570" t="s">
        <v>12495</v>
      </c>
      <c r="J1489" s="568" t="s">
        <v>8214</v>
      </c>
      <c r="K1489" s="571" t="s">
        <v>8401</v>
      </c>
      <c r="L1489" s="568" t="s">
        <v>11478</v>
      </c>
      <c r="M1489" s="572" t="s">
        <v>8526</v>
      </c>
      <c r="N1489" s="570" t="s">
        <v>8425</v>
      </c>
      <c r="O1489" s="303" t="str">
        <f>IF(AllC3_Data[[#This Row],[Door/Yard Number]]=3,"Yard","Door")</f>
        <v>Yard</v>
      </c>
      <c r="P1489" s="33">
        <f t="shared" si="46"/>
        <v>19.616666666697711</v>
      </c>
      <c r="Q1489" s="3" t="str">
        <f t="shared" si="47"/>
        <v>02/10/2022 06:23 PM</v>
      </c>
      <c r="R1489" s="573" t="str">
        <f>IF(AND(AllC3_Data[[#This Row],[Workflow]]="Vendor Trailer",AllC3_Data[[#This Row],[OB Load Type]]="",AllC3_Data[[#This Row],[IB Load Type]]="",AllC3_Data[[#This Row],[Reusable Load Type]]=""),"Empty", HLOOKUP("*",AllC3_Data[[#This Row],[OB Load Type]:[Workflow]],1,FALSE))</f>
        <v>Empty</v>
      </c>
      <c r="S14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0" spans="1:21" x14ac:dyDescent="0.25">
      <c r="A1490" s="567" t="s">
        <v>12496</v>
      </c>
      <c r="B1490" s="568"/>
      <c r="C1490" s="568"/>
      <c r="D1490" s="569" t="s">
        <v>486</v>
      </c>
      <c r="E1490" s="569" t="s">
        <v>8430</v>
      </c>
      <c r="F1490" s="569">
        <v>1</v>
      </c>
      <c r="G1490" s="568" t="s">
        <v>1179</v>
      </c>
      <c r="H1490" s="568"/>
      <c r="I1490" s="570" t="s">
        <v>12497</v>
      </c>
      <c r="J1490" s="568" t="s">
        <v>8207</v>
      </c>
      <c r="K1490" s="571" t="s">
        <v>8401</v>
      </c>
      <c r="L1490" s="568" t="s">
        <v>12498</v>
      </c>
      <c r="M1490" s="572" t="s">
        <v>9033</v>
      </c>
      <c r="N1490" s="570" t="s">
        <v>8409</v>
      </c>
      <c r="O1490" s="303" t="str">
        <f>IF(AllC3_Data[[#This Row],[Door/Yard Number]]=3,"Yard","Door")</f>
        <v>Door</v>
      </c>
      <c r="P1490" s="33">
        <f t="shared" si="46"/>
        <v>29.53333333338378</v>
      </c>
      <c r="Q1490" s="3" t="str">
        <f t="shared" si="47"/>
        <v>02/10/2022 08:28 AM</v>
      </c>
      <c r="R1490" s="573" t="str">
        <f>IF(AND(AllC3_Data[[#This Row],[Workflow]]="Vendor Trailer",AllC3_Data[[#This Row],[OB Load Type]]="",AllC3_Data[[#This Row],[IB Load Type]]="",AllC3_Data[[#This Row],[Reusable Load Type]]=""),"Empty", HLOOKUP("*",AllC3_Data[[#This Row],[OB Load Type]:[Workflow]],1,FALSE))</f>
        <v>RGMB</v>
      </c>
      <c r="S14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4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1491" spans="1:21" x14ac:dyDescent="0.25">
      <c r="A1491" s="567" t="s">
        <v>12499</v>
      </c>
      <c r="B1491" s="568"/>
      <c r="C1491" s="568"/>
      <c r="D1491" s="569"/>
      <c r="E1491" s="569" t="s">
        <v>1657</v>
      </c>
      <c r="F1491" s="569">
        <v>3</v>
      </c>
      <c r="G1491" s="568" t="s">
        <v>1179</v>
      </c>
      <c r="H1491" s="568"/>
      <c r="I1491" s="570" t="s">
        <v>12500</v>
      </c>
      <c r="J1491" s="568" t="s">
        <v>8205</v>
      </c>
      <c r="K1491" s="571" t="s">
        <v>8401</v>
      </c>
      <c r="L1491" s="568" t="s">
        <v>12016</v>
      </c>
      <c r="M1491" s="572" t="s">
        <v>12501</v>
      </c>
      <c r="N1491" s="570" t="s">
        <v>8445</v>
      </c>
      <c r="O1491" s="303" t="str">
        <f>IF(AllC3_Data[[#This Row],[Door/Yard Number]]=3,"Yard","Door")</f>
        <v>Yard</v>
      </c>
      <c r="P1491" s="33">
        <f t="shared" si="46"/>
        <v>19.383333333476912</v>
      </c>
      <c r="Q1491" s="3" t="str">
        <f t="shared" si="47"/>
        <v>02/10/2022 06:37 PM</v>
      </c>
      <c r="R1491" s="573" t="str">
        <f>IF(AND(AllC3_Data[[#This Row],[Workflow]]="Vendor Trailer",AllC3_Data[[#This Row],[OB Load Type]]="",AllC3_Data[[#This Row],[IB Load Type]]="",AllC3_Data[[#This Row],[Reusable Load Type]]=""),"Empty", HLOOKUP("*",AllC3_Data[[#This Row],[OB Load Type]:[Workflow]],1,FALSE))</f>
        <v>Empty</v>
      </c>
      <c r="S14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2" spans="1:21" x14ac:dyDescent="0.25">
      <c r="A1492" s="567" t="s">
        <v>12502</v>
      </c>
      <c r="B1492" s="568"/>
      <c r="C1492" s="568" t="s">
        <v>829</v>
      </c>
      <c r="D1492" s="569"/>
      <c r="E1492" s="569" t="s">
        <v>897</v>
      </c>
      <c r="F1492" s="569">
        <v>3</v>
      </c>
      <c r="G1492" s="568" t="s">
        <v>1339</v>
      </c>
      <c r="H1492" s="568" t="s">
        <v>829</v>
      </c>
      <c r="I1492" s="570" t="s">
        <v>12503</v>
      </c>
      <c r="J1492" s="568" t="s">
        <v>8202</v>
      </c>
      <c r="K1492" s="571" t="s">
        <v>8401</v>
      </c>
      <c r="L1492" s="568" t="s">
        <v>11609</v>
      </c>
      <c r="M1492" s="572" t="s">
        <v>12503</v>
      </c>
      <c r="N1492" s="570" t="s">
        <v>11135</v>
      </c>
      <c r="O1492" s="303" t="str">
        <f>IF(AllC3_Data[[#This Row],[Door/Yard Number]]=3,"Yard","Door")</f>
        <v>Yard</v>
      </c>
      <c r="P1492" s="33">
        <f t="shared" si="46"/>
        <v>19.366666666755918</v>
      </c>
      <c r="Q1492" s="3" t="str">
        <f t="shared" si="47"/>
        <v>02/10/2022 06:38 PM</v>
      </c>
      <c r="R1492" s="573" t="str">
        <f>IF(AND(AllC3_Data[[#This Row],[Workflow]]="Vendor Trailer",AllC3_Data[[#This Row],[OB Load Type]]="",AllC3_Data[[#This Row],[IB Load Type]]="",AllC3_Data[[#This Row],[Reusable Load Type]]=""),"Empty", HLOOKUP("*",AllC3_Data[[#This Row],[OB Load Type]:[Workflow]],1,FALSE))</f>
        <v>LTL</v>
      </c>
      <c r="S14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3" spans="1:21" x14ac:dyDescent="0.25">
      <c r="A1493" s="567" t="s">
        <v>12504</v>
      </c>
      <c r="B1493" s="568"/>
      <c r="C1493" s="568" t="s">
        <v>38</v>
      </c>
      <c r="D1493" s="569"/>
      <c r="E1493" s="569" t="s">
        <v>897</v>
      </c>
      <c r="F1493" s="569">
        <v>1</v>
      </c>
      <c r="G1493" s="568" t="s">
        <v>8434</v>
      </c>
      <c r="H1493" s="568" t="s">
        <v>12505</v>
      </c>
      <c r="I1493" s="570" t="s">
        <v>8937</v>
      </c>
      <c r="J1493" s="568" t="s">
        <v>8202</v>
      </c>
      <c r="K1493" s="571" t="s">
        <v>8401</v>
      </c>
      <c r="L1493" s="568" t="s">
        <v>10686</v>
      </c>
      <c r="M1493" s="572" t="s">
        <v>8937</v>
      </c>
      <c r="N1493" s="570" t="s">
        <v>8425</v>
      </c>
      <c r="O1493" s="303" t="str">
        <f>IF(AllC3_Data[[#This Row],[Door/Yard Number]]=3,"Yard","Door")</f>
        <v>Door</v>
      </c>
      <c r="P1493" s="33">
        <f t="shared" si="46"/>
        <v>19.066666666651145</v>
      </c>
      <c r="Q1493" s="3" t="str">
        <f t="shared" si="47"/>
        <v>02/10/2022 06:56 PM</v>
      </c>
      <c r="R1493" s="573" t="str">
        <f>IF(AND(AllC3_Data[[#This Row],[Workflow]]="Vendor Trailer",AllC3_Data[[#This Row],[OB Load Type]]="",AllC3_Data[[#This Row],[IB Load Type]]="",AllC3_Data[[#This Row],[Reusable Load Type]]=""),"Empty", HLOOKUP("*",AllC3_Data[[#This Row],[OB Load Type]:[Workflow]],1,FALSE))</f>
        <v>B407</v>
      </c>
      <c r="S14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4" spans="1:21" x14ac:dyDescent="0.25">
      <c r="A1494" s="567" t="s">
        <v>12506</v>
      </c>
      <c r="B1494" s="568"/>
      <c r="C1494" s="568"/>
      <c r="D1494" s="569" t="s">
        <v>182</v>
      </c>
      <c r="E1494" s="569" t="s">
        <v>8430</v>
      </c>
      <c r="F1494" s="569">
        <v>1</v>
      </c>
      <c r="G1494" s="568" t="s">
        <v>1179</v>
      </c>
      <c r="H1494" s="568"/>
      <c r="I1494" s="570" t="s">
        <v>12507</v>
      </c>
      <c r="J1494" s="568" t="s">
        <v>647</v>
      </c>
      <c r="K1494" s="571" t="s">
        <v>8401</v>
      </c>
      <c r="L1494" s="568" t="s">
        <v>10235</v>
      </c>
      <c r="M1494" s="572" t="s">
        <v>12508</v>
      </c>
      <c r="N1494" s="570" t="s">
        <v>8409</v>
      </c>
      <c r="O1494" s="303" t="str">
        <f>IF(AllC3_Data[[#This Row],[Door/Yard Number]]=3,"Yard","Door")</f>
        <v>Door</v>
      </c>
      <c r="P1494" s="33">
        <f t="shared" si="46"/>
        <v>1637.1333333334769</v>
      </c>
      <c r="Q1494" s="3" t="str">
        <f t="shared" si="47"/>
        <v>12/05/2021 08:52 AM</v>
      </c>
      <c r="R1494" s="573" t="str">
        <f>IF(AND(AllC3_Data[[#This Row],[Workflow]]="Vendor Trailer",AllC3_Data[[#This Row],[OB Load Type]]="",AllC3_Data[[#This Row],[IB Load Type]]="",AllC3_Data[[#This Row],[Reusable Load Type]]=""),"Empty", HLOOKUP("*",AllC3_Data[[#This Row],[OB Load Type]:[Workflow]],1,FALSE))</f>
        <v>PMIX</v>
      </c>
      <c r="S14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5" spans="1:21" x14ac:dyDescent="0.25">
      <c r="A1495" s="567" t="s">
        <v>12509</v>
      </c>
      <c r="B1495" s="568"/>
      <c r="C1495" s="568" t="s">
        <v>829</v>
      </c>
      <c r="D1495" s="569"/>
      <c r="E1495" s="569" t="s">
        <v>897</v>
      </c>
      <c r="F1495" s="569">
        <v>3</v>
      </c>
      <c r="G1495" s="568" t="s">
        <v>1339</v>
      </c>
      <c r="H1495" s="568" t="s">
        <v>829</v>
      </c>
      <c r="I1495" s="570" t="s">
        <v>12510</v>
      </c>
      <c r="J1495" s="568" t="s">
        <v>8202</v>
      </c>
      <c r="K1495" s="571" t="s">
        <v>8401</v>
      </c>
      <c r="L1495" s="568" t="s">
        <v>11609</v>
      </c>
      <c r="M1495" s="572" t="s">
        <v>12510</v>
      </c>
      <c r="N1495" s="570" t="s">
        <v>11135</v>
      </c>
      <c r="O1495" s="303" t="str">
        <f>IF(AllC3_Data[[#This Row],[Door/Yard Number]]=3,"Yard","Door")</f>
        <v>Yard</v>
      </c>
      <c r="P1495" s="33">
        <f t="shared" si="46"/>
        <v>18.866666666697711</v>
      </c>
      <c r="Q1495" s="3" t="str">
        <f t="shared" si="47"/>
        <v>02/10/2022 07:08 PM</v>
      </c>
      <c r="R1495" s="573" t="str">
        <f>IF(AND(AllC3_Data[[#This Row],[Workflow]]="Vendor Trailer",AllC3_Data[[#This Row],[OB Load Type]]="",AllC3_Data[[#This Row],[IB Load Type]]="",AllC3_Data[[#This Row],[Reusable Load Type]]=""),"Empty", HLOOKUP("*",AllC3_Data[[#This Row],[OB Load Type]:[Workflow]],1,FALSE))</f>
        <v>LTL</v>
      </c>
      <c r="S14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4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6" spans="1:21" x14ac:dyDescent="0.25">
      <c r="A1496" s="567" t="s">
        <v>12511</v>
      </c>
      <c r="B1496" s="568"/>
      <c r="C1496" s="568"/>
      <c r="D1496" s="569"/>
      <c r="E1496" s="569" t="s">
        <v>1657</v>
      </c>
      <c r="F1496" s="569">
        <v>3</v>
      </c>
      <c r="G1496" s="568" t="s">
        <v>1179</v>
      </c>
      <c r="H1496" s="568"/>
      <c r="I1496" s="570" t="s">
        <v>12512</v>
      </c>
      <c r="J1496" s="568" t="s">
        <v>8205</v>
      </c>
      <c r="K1496" s="571" t="s">
        <v>8401</v>
      </c>
      <c r="L1496" s="568" t="s">
        <v>12016</v>
      </c>
      <c r="M1496" s="572" t="s">
        <v>12513</v>
      </c>
      <c r="N1496" s="570" t="s">
        <v>8445</v>
      </c>
      <c r="O1496" s="303" t="str">
        <f>IF(AllC3_Data[[#This Row],[Door/Yard Number]]=3,"Yard","Door")</f>
        <v>Yard</v>
      </c>
      <c r="P1496" s="33">
        <f t="shared" si="46"/>
        <v>18.849999999976717</v>
      </c>
      <c r="Q1496" s="3" t="str">
        <f t="shared" si="47"/>
        <v>02/10/2022 07:09 PM</v>
      </c>
      <c r="R1496" s="573" t="str">
        <f>IF(AND(AllC3_Data[[#This Row],[Workflow]]="Vendor Trailer",AllC3_Data[[#This Row],[OB Load Type]]="",AllC3_Data[[#This Row],[IB Load Type]]="",AllC3_Data[[#This Row],[Reusable Load Type]]=""),"Empty", HLOOKUP("*",AllC3_Data[[#This Row],[OB Load Type]:[Workflow]],1,FALSE))</f>
        <v>Empty</v>
      </c>
      <c r="S14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4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7" spans="1:21" x14ac:dyDescent="0.25">
      <c r="A1497" s="567" t="s">
        <v>12514</v>
      </c>
      <c r="B1497" s="568"/>
      <c r="C1497" s="568" t="s">
        <v>38</v>
      </c>
      <c r="D1497" s="569"/>
      <c r="E1497" s="569" t="s">
        <v>897</v>
      </c>
      <c r="F1497" s="569">
        <v>1</v>
      </c>
      <c r="G1497" s="568" t="s">
        <v>1179</v>
      </c>
      <c r="H1497" s="568" t="s">
        <v>12515</v>
      </c>
      <c r="I1497" s="570" t="s">
        <v>12516</v>
      </c>
      <c r="J1497" s="568" t="s">
        <v>8210</v>
      </c>
      <c r="K1497" s="571" t="s">
        <v>8401</v>
      </c>
      <c r="L1497" s="568" t="s">
        <v>11079</v>
      </c>
      <c r="M1497" s="572" t="s">
        <v>12516</v>
      </c>
      <c r="N1497" s="570" t="s">
        <v>8425</v>
      </c>
      <c r="O1497" s="303" t="str">
        <f>IF(AllC3_Data[[#This Row],[Door/Yard Number]]=3,"Yard","Door")</f>
        <v>Door</v>
      </c>
      <c r="P1497" s="33">
        <f t="shared" si="46"/>
        <v>18.783333333441988</v>
      </c>
      <c r="Q1497" s="3" t="str">
        <f t="shared" si="47"/>
        <v>02/10/2022 07:13 PM</v>
      </c>
      <c r="R1497" s="573" t="str">
        <f>IF(AND(AllC3_Data[[#This Row],[Workflow]]="Vendor Trailer",AllC3_Data[[#This Row],[OB Load Type]]="",AllC3_Data[[#This Row],[IB Load Type]]="",AllC3_Data[[#This Row],[Reusable Load Type]]=""),"Empty", HLOOKUP("*",AllC3_Data[[#This Row],[OB Load Type]:[Workflow]],1,FALSE))</f>
        <v>B407</v>
      </c>
      <c r="S14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4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8" spans="1:21" x14ac:dyDescent="0.25">
      <c r="A1498" s="567" t="s">
        <v>12517</v>
      </c>
      <c r="B1498" s="568"/>
      <c r="C1498" s="568"/>
      <c r="D1498" s="569" t="s">
        <v>490</v>
      </c>
      <c r="E1498" s="569" t="s">
        <v>8430</v>
      </c>
      <c r="F1498" s="569">
        <v>1</v>
      </c>
      <c r="G1498" s="568" t="s">
        <v>9404</v>
      </c>
      <c r="H1498" s="568"/>
      <c r="I1498" s="570" t="s">
        <v>12516</v>
      </c>
      <c r="J1498" s="568" t="s">
        <v>8202</v>
      </c>
      <c r="K1498" s="571" t="s">
        <v>8401</v>
      </c>
      <c r="L1498" s="568" t="s">
        <v>10593</v>
      </c>
      <c r="M1498" s="572" t="s">
        <v>12518</v>
      </c>
      <c r="N1498" s="570" t="s">
        <v>8425</v>
      </c>
      <c r="O1498" s="303" t="str">
        <f>IF(AllC3_Data[[#This Row],[Door/Yard Number]]=3,"Yard","Door")</f>
        <v>Door</v>
      </c>
      <c r="P1498" s="33">
        <f t="shared" si="46"/>
        <v>18.783333333441988</v>
      </c>
      <c r="Q1498" s="3" t="str">
        <f t="shared" si="47"/>
        <v>02/10/2022 07:13 PM</v>
      </c>
      <c r="R1498" s="573" t="str">
        <f>IF(AND(AllC3_Data[[#This Row],[Workflow]]="Vendor Trailer",AllC3_Data[[#This Row],[OB Load Type]]="",AllC3_Data[[#This Row],[IB Load Type]]="",AllC3_Data[[#This Row],[Reusable Load Type]]=""),"Empty", HLOOKUP("*",AllC3_Data[[#This Row],[OB Load Type]:[Workflow]],1,FALSE))</f>
        <v>RLBL</v>
      </c>
      <c r="S14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4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499" spans="1:21" x14ac:dyDescent="0.25">
      <c r="A1499" s="567" t="s">
        <v>12519</v>
      </c>
      <c r="B1499" s="568"/>
      <c r="C1499" s="568"/>
      <c r="D1499" s="569" t="s">
        <v>168</v>
      </c>
      <c r="E1499" s="569" t="s">
        <v>8430</v>
      </c>
      <c r="F1499" s="569">
        <v>1</v>
      </c>
      <c r="G1499" s="568" t="s">
        <v>1179</v>
      </c>
      <c r="H1499" s="568"/>
      <c r="I1499" s="570" t="s">
        <v>9499</v>
      </c>
      <c r="J1499" s="568" t="s">
        <v>8207</v>
      </c>
      <c r="K1499" s="571" t="s">
        <v>8401</v>
      </c>
      <c r="L1499" s="568" t="s">
        <v>12520</v>
      </c>
      <c r="M1499" s="572" t="s">
        <v>12521</v>
      </c>
      <c r="N1499" s="570" t="s">
        <v>8409</v>
      </c>
      <c r="O1499" s="303" t="str">
        <f>IF(AllC3_Data[[#This Row],[Door/Yard Number]]=3,"Yard","Door")</f>
        <v>Door</v>
      </c>
      <c r="P1499" s="33">
        <f t="shared" si="46"/>
        <v>18.733333333453629</v>
      </c>
      <c r="Q1499" s="3" t="str">
        <f t="shared" si="47"/>
        <v>02/10/2022 07:16 PM</v>
      </c>
      <c r="R1499" s="573" t="str">
        <f>IF(AND(AllC3_Data[[#This Row],[Workflow]]="Vendor Trailer",AllC3_Data[[#This Row],[OB Load Type]]="",AllC3_Data[[#This Row],[IB Load Type]]="",AllC3_Data[[#This Row],[Reusable Load Type]]=""),"Empty", HLOOKUP("*",AllC3_Data[[#This Row],[OB Load Type]:[Workflow]],1,FALSE))</f>
        <v>OGAR</v>
      </c>
      <c r="S14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4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4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0" spans="1:21" x14ac:dyDescent="0.25">
      <c r="A1500" s="567" t="s">
        <v>12522</v>
      </c>
      <c r="B1500" s="568"/>
      <c r="C1500" s="568"/>
      <c r="D1500" s="569" t="s">
        <v>122</v>
      </c>
      <c r="E1500" s="569" t="s">
        <v>8430</v>
      </c>
      <c r="F1500" s="569">
        <v>3</v>
      </c>
      <c r="G1500" s="568" t="s">
        <v>12007</v>
      </c>
      <c r="H1500" s="568"/>
      <c r="I1500" s="570" t="s">
        <v>12523</v>
      </c>
      <c r="J1500" s="568" t="s">
        <v>8209</v>
      </c>
      <c r="K1500" s="571" t="s">
        <v>8401</v>
      </c>
      <c r="L1500" s="568" t="s">
        <v>1663</v>
      </c>
      <c r="M1500" s="572" t="s">
        <v>12524</v>
      </c>
      <c r="N1500" s="570" t="s">
        <v>8445</v>
      </c>
      <c r="O1500" s="303" t="str">
        <f>IF(AllC3_Data[[#This Row],[Door/Yard Number]]=3,"Yard","Door")</f>
        <v>Yard</v>
      </c>
      <c r="P1500" s="33">
        <f t="shared" si="46"/>
        <v>18.666666666744277</v>
      </c>
      <c r="Q1500" s="3" t="str">
        <f t="shared" si="47"/>
        <v>02/10/2022 07:20 PM</v>
      </c>
      <c r="R1500" s="573" t="str">
        <f>IF(AND(AllC3_Data[[#This Row],[Workflow]]="Vendor Trailer",AllC3_Data[[#This Row],[OB Load Type]]="",AllC3_Data[[#This Row],[IB Load Type]]="",AllC3_Data[[#This Row],[Reusable Load Type]]=""),"Empty", HLOOKUP("*",AllC3_Data[[#This Row],[OB Load Type]:[Workflow]],1,FALSE))</f>
        <v>OC</v>
      </c>
      <c r="S15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5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1" spans="1:21" x14ac:dyDescent="0.25">
      <c r="A1501" s="567" t="s">
        <v>12525</v>
      </c>
      <c r="B1501" s="568"/>
      <c r="C1501" s="568"/>
      <c r="D1501" s="569" t="s">
        <v>245</v>
      </c>
      <c r="E1501" s="569" t="s">
        <v>8430</v>
      </c>
      <c r="F1501" s="569">
        <v>1</v>
      </c>
      <c r="G1501" s="568" t="s">
        <v>1568</v>
      </c>
      <c r="H1501" s="568"/>
      <c r="I1501" s="570" t="s">
        <v>12523</v>
      </c>
      <c r="J1501" s="568" t="s">
        <v>8212</v>
      </c>
      <c r="K1501" s="571" t="s">
        <v>8401</v>
      </c>
      <c r="L1501" s="568" t="s">
        <v>12526</v>
      </c>
      <c r="M1501" s="572" t="s">
        <v>12396</v>
      </c>
      <c r="N1501" s="570" t="s">
        <v>8409</v>
      </c>
      <c r="O1501" s="303" t="str">
        <f>IF(AllC3_Data[[#This Row],[Door/Yard Number]]=3,"Yard","Door")</f>
        <v>Door</v>
      </c>
      <c r="P1501" s="33">
        <f t="shared" si="46"/>
        <v>18.666666666744277</v>
      </c>
      <c r="Q1501" s="3" t="str">
        <f t="shared" si="47"/>
        <v>02/10/2022 07:20 PM</v>
      </c>
      <c r="R1501" s="573" t="str">
        <f>IF(AND(AllC3_Data[[#This Row],[Workflow]]="Vendor Trailer",AllC3_Data[[#This Row],[OB Load Type]]="",AllC3_Data[[#This Row],[IB Load Type]]="",AllC3_Data[[#This Row],[Reusable Load Type]]=""),"Empty", HLOOKUP("*",AllC3_Data[[#This Row],[OB Load Type]:[Workflow]],1,FALSE))</f>
        <v>RUPC</v>
      </c>
      <c r="S15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2" spans="1:21" x14ac:dyDescent="0.25">
      <c r="A1502" s="567" t="s">
        <v>12527</v>
      </c>
      <c r="B1502" s="568"/>
      <c r="C1502" s="568"/>
      <c r="D1502" s="569" t="s">
        <v>479</v>
      </c>
      <c r="E1502" s="569" t="s">
        <v>8430</v>
      </c>
      <c r="F1502" s="569">
        <v>1</v>
      </c>
      <c r="G1502" s="568" t="s">
        <v>1179</v>
      </c>
      <c r="H1502" s="568"/>
      <c r="I1502" s="570" t="s">
        <v>12528</v>
      </c>
      <c r="J1502" s="568" t="s">
        <v>8210</v>
      </c>
      <c r="K1502" s="571" t="s">
        <v>8401</v>
      </c>
      <c r="L1502" s="568" t="s">
        <v>12529</v>
      </c>
      <c r="M1502" s="572" t="s">
        <v>12530</v>
      </c>
      <c r="N1502" s="570" t="s">
        <v>8425</v>
      </c>
      <c r="O1502" s="303" t="str">
        <f>IF(AllC3_Data[[#This Row],[Door/Yard Number]]=3,"Yard","Door")</f>
        <v>Door</v>
      </c>
      <c r="P1502" s="33">
        <f t="shared" si="46"/>
        <v>18.450000000069849</v>
      </c>
      <c r="Q1502" s="3" t="str">
        <f t="shared" si="47"/>
        <v>02/10/2022 07:33 PM</v>
      </c>
      <c r="R1502" s="573" t="str">
        <f>IF(AND(AllC3_Data[[#This Row],[Workflow]]="Vendor Trailer",AllC3_Data[[#This Row],[OB Load Type]]="",AllC3_Data[[#This Row],[IB Load Type]]="",AllC3_Data[[#This Row],[Reusable Load Type]]=""),"Empty", HLOOKUP("*",AllC3_Data[[#This Row],[OB Load Type]:[Workflow]],1,FALSE))</f>
        <v>PPLS</v>
      </c>
      <c r="S15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3" spans="1:21" x14ac:dyDescent="0.25">
      <c r="A1503" s="567" t="s">
        <v>12531</v>
      </c>
      <c r="B1503" s="568"/>
      <c r="C1503" s="568"/>
      <c r="D1503" s="569" t="s">
        <v>182</v>
      </c>
      <c r="E1503" s="569" t="s">
        <v>8430</v>
      </c>
      <c r="F1503" s="569">
        <v>1</v>
      </c>
      <c r="G1503" s="568" t="s">
        <v>1179</v>
      </c>
      <c r="H1503" s="568"/>
      <c r="I1503" s="570" t="s">
        <v>10746</v>
      </c>
      <c r="J1503" s="568" t="s">
        <v>647</v>
      </c>
      <c r="K1503" s="571" t="s">
        <v>8401</v>
      </c>
      <c r="L1503" s="568" t="s">
        <v>12532</v>
      </c>
      <c r="M1503" s="572" t="s">
        <v>12533</v>
      </c>
      <c r="N1503" s="570" t="s">
        <v>8409</v>
      </c>
      <c r="O1503" s="303" t="str">
        <f>IF(AllC3_Data[[#This Row],[Door/Yard Number]]=3,"Yard","Door")</f>
        <v>Door</v>
      </c>
      <c r="P1503" s="33">
        <f t="shared" si="46"/>
        <v>18.250000000116415</v>
      </c>
      <c r="Q1503" s="3" t="str">
        <f t="shared" si="47"/>
        <v>02/10/2022 07:45 PM</v>
      </c>
      <c r="R1503" s="573" t="str">
        <f>IF(AND(AllC3_Data[[#This Row],[Workflow]]="Vendor Trailer",AllC3_Data[[#This Row],[OB Load Type]]="",AllC3_Data[[#This Row],[IB Load Type]]="",AllC3_Data[[#This Row],[Reusable Load Type]]=""),"Empty", HLOOKUP("*",AllC3_Data[[#This Row],[OB Load Type]:[Workflow]],1,FALSE))</f>
        <v>PMIX</v>
      </c>
      <c r="S15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4" spans="1:21" x14ac:dyDescent="0.25">
      <c r="A1504" s="567" t="s">
        <v>12534</v>
      </c>
      <c r="B1504" s="568"/>
      <c r="C1504" s="568"/>
      <c r="D1504" s="569"/>
      <c r="E1504" s="569" t="s">
        <v>1657</v>
      </c>
      <c r="F1504" s="569">
        <v>3</v>
      </c>
      <c r="G1504" s="568" t="s">
        <v>1179</v>
      </c>
      <c r="H1504" s="568"/>
      <c r="I1504" s="570" t="s">
        <v>12535</v>
      </c>
      <c r="J1504" s="568" t="s">
        <v>8205</v>
      </c>
      <c r="K1504" s="571" t="s">
        <v>8401</v>
      </c>
      <c r="L1504" s="568" t="s">
        <v>12016</v>
      </c>
      <c r="M1504" s="572" t="s">
        <v>12536</v>
      </c>
      <c r="N1504" s="570" t="s">
        <v>8445</v>
      </c>
      <c r="O1504" s="303" t="str">
        <f>IF(AllC3_Data[[#This Row],[Door/Yard Number]]=3,"Yard","Door")</f>
        <v>Yard</v>
      </c>
      <c r="P1504" s="33">
        <f t="shared" si="46"/>
        <v>18.166666666686069</v>
      </c>
      <c r="Q1504" s="3" t="str">
        <f t="shared" si="47"/>
        <v>02/10/2022 07:50 PM</v>
      </c>
      <c r="R1504" s="573" t="str">
        <f>IF(AND(AllC3_Data[[#This Row],[Workflow]]="Vendor Trailer",AllC3_Data[[#This Row],[OB Load Type]]="",AllC3_Data[[#This Row],[IB Load Type]]="",AllC3_Data[[#This Row],[Reusable Load Type]]=""),"Empty", HLOOKUP("*",AllC3_Data[[#This Row],[OB Load Type]:[Workflow]],1,FALSE))</f>
        <v>Empty</v>
      </c>
      <c r="S15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5" spans="1:21" x14ac:dyDescent="0.25">
      <c r="A1505" s="567" t="s">
        <v>12537</v>
      </c>
      <c r="B1505" s="568"/>
      <c r="C1505" s="568"/>
      <c r="D1505" s="569"/>
      <c r="E1505" s="569" t="s">
        <v>1657</v>
      </c>
      <c r="F1505" s="569">
        <v>3</v>
      </c>
      <c r="G1505" s="568" t="s">
        <v>1179</v>
      </c>
      <c r="H1505" s="568"/>
      <c r="I1505" s="570" t="s">
        <v>12535</v>
      </c>
      <c r="J1505" s="568" t="s">
        <v>8205</v>
      </c>
      <c r="K1505" s="571" t="s">
        <v>8401</v>
      </c>
      <c r="L1505" s="568" t="s">
        <v>12016</v>
      </c>
      <c r="M1505" s="572" t="s">
        <v>12538</v>
      </c>
      <c r="N1505" s="570" t="s">
        <v>8445</v>
      </c>
      <c r="O1505" s="303" t="str">
        <f>IF(AllC3_Data[[#This Row],[Door/Yard Number]]=3,"Yard","Door")</f>
        <v>Yard</v>
      </c>
      <c r="P1505" s="33">
        <f t="shared" si="46"/>
        <v>30.049999999988358</v>
      </c>
      <c r="Q1505" s="3" t="str">
        <f t="shared" si="47"/>
        <v>02/10/2022 07:57 AM</v>
      </c>
      <c r="R1505" s="573" t="str">
        <f>IF(AND(AllC3_Data[[#This Row],[Workflow]]="Vendor Trailer",AllC3_Data[[#This Row],[OB Load Type]]="",AllC3_Data[[#This Row],[IB Load Type]]="",AllC3_Data[[#This Row],[Reusable Load Type]]=""),"Empty", HLOOKUP("*",AllC3_Data[[#This Row],[OB Load Type]:[Workflow]],1,FALSE))</f>
        <v>Empty</v>
      </c>
      <c r="S15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6" spans="1:21" x14ac:dyDescent="0.25">
      <c r="A1506" s="567" t="s">
        <v>12539</v>
      </c>
      <c r="B1506" s="568"/>
      <c r="C1506" s="568"/>
      <c r="D1506" s="569" t="s">
        <v>229</v>
      </c>
      <c r="E1506" s="569" t="s">
        <v>8430</v>
      </c>
      <c r="F1506" s="569">
        <v>1</v>
      </c>
      <c r="G1506" s="568" t="s">
        <v>1179</v>
      </c>
      <c r="H1506" s="568"/>
      <c r="I1506" s="570" t="s">
        <v>12540</v>
      </c>
      <c r="J1506" s="568" t="s">
        <v>8207</v>
      </c>
      <c r="K1506" s="571" t="s">
        <v>8401</v>
      </c>
      <c r="L1506" s="568" t="s">
        <v>12541</v>
      </c>
      <c r="M1506" s="572"/>
      <c r="N1506" s="570" t="s">
        <v>8409</v>
      </c>
      <c r="O1506" s="303" t="str">
        <f>IF(AllC3_Data[[#This Row],[Door/Yard Number]]=3,"Yard","Door")</f>
        <v>Door</v>
      </c>
      <c r="P1506" s="33">
        <f t="shared" si="46"/>
        <v>18.133333333418705</v>
      </c>
      <c r="Q1506" s="3" t="str">
        <f t="shared" si="47"/>
        <v>02/10/2022 07:52 PM</v>
      </c>
      <c r="R1506" s="573" t="str">
        <f>IF(AND(AllC3_Data[[#This Row],[Workflow]]="Vendor Trailer",AllC3_Data[[#This Row],[OB Load Type]]="",AllC3_Data[[#This Row],[IB Load Type]]="",AllC3_Data[[#This Row],[Reusable Load Type]]=""),"Empty", HLOOKUP("*",AllC3_Data[[#This Row],[OB Load Type]:[Workflow]],1,FALSE))</f>
        <v>RECY</v>
      </c>
      <c r="S15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7" spans="1:21" x14ac:dyDescent="0.25">
      <c r="A1507" s="567" t="s">
        <v>12542</v>
      </c>
      <c r="B1507" s="568"/>
      <c r="C1507" s="568"/>
      <c r="D1507" s="569"/>
      <c r="E1507" s="569" t="s">
        <v>8461</v>
      </c>
      <c r="F1507" s="569">
        <v>3</v>
      </c>
      <c r="G1507" s="568" t="s">
        <v>1339</v>
      </c>
      <c r="H1507" s="568"/>
      <c r="I1507" s="570" t="s">
        <v>12543</v>
      </c>
      <c r="J1507" s="568" t="s">
        <v>8202</v>
      </c>
      <c r="K1507" s="571" t="s">
        <v>8401</v>
      </c>
      <c r="L1507" s="568" t="s">
        <v>11245</v>
      </c>
      <c r="M1507" s="572" t="s">
        <v>12544</v>
      </c>
      <c r="N1507" s="570" t="s">
        <v>11135</v>
      </c>
      <c r="O1507" s="303" t="str">
        <f>IF(AllC3_Data[[#This Row],[Door/Yard Number]]=3,"Yard","Door")</f>
        <v>Yard</v>
      </c>
      <c r="P1507" s="33">
        <f t="shared" si="46"/>
        <v>17.850000000034925</v>
      </c>
      <c r="Q1507" s="3" t="str">
        <f t="shared" si="47"/>
        <v>02/10/2022 08:09 PM</v>
      </c>
      <c r="R1507" s="573" t="str">
        <f>IF(AND(AllC3_Data[[#This Row],[Workflow]]="Vendor Trailer",AllC3_Data[[#This Row],[OB Load Type]]="",AllC3_Data[[#This Row],[IB Load Type]]="",AllC3_Data[[#This Row],[Reusable Load Type]]=""),"Empty", HLOOKUP("*",AllC3_Data[[#This Row],[OB Load Type]:[Workflow]],1,FALSE))</f>
        <v>Empty</v>
      </c>
      <c r="S15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5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08" spans="1:21" x14ac:dyDescent="0.25">
      <c r="A1508" s="567" t="s">
        <v>12545</v>
      </c>
      <c r="B1508" s="568"/>
      <c r="C1508" s="568" t="s">
        <v>36</v>
      </c>
      <c r="D1508" s="569"/>
      <c r="E1508" s="569" t="s">
        <v>897</v>
      </c>
      <c r="F1508" s="569">
        <v>3</v>
      </c>
      <c r="G1508" s="568" t="s">
        <v>1179</v>
      </c>
      <c r="H1508" s="568" t="s">
        <v>12546</v>
      </c>
      <c r="I1508" s="570" t="s">
        <v>12547</v>
      </c>
      <c r="J1508" s="568" t="s">
        <v>8210</v>
      </c>
      <c r="K1508" s="571" t="s">
        <v>8401</v>
      </c>
      <c r="L1508" s="568" t="s">
        <v>12288</v>
      </c>
      <c r="M1508" s="572" t="s">
        <v>12547</v>
      </c>
      <c r="N1508" s="570" t="s">
        <v>11135</v>
      </c>
      <c r="O1508" s="303" t="str">
        <f>IF(AllC3_Data[[#This Row],[Door/Yard Number]]=3,"Yard","Door")</f>
        <v>Yard</v>
      </c>
      <c r="P1508" s="33">
        <f t="shared" si="46"/>
        <v>17.833333333313931</v>
      </c>
      <c r="Q1508" s="3" t="str">
        <f t="shared" si="47"/>
        <v>02/10/2022 08:10 PM</v>
      </c>
      <c r="R1508" s="573" t="str">
        <f>IF(AND(AllC3_Data[[#This Row],[Workflow]]="Vendor Trailer",AllC3_Data[[#This Row],[OB Load Type]]="",AllC3_Data[[#This Row],[IB Load Type]]="",AllC3_Data[[#This Row],[Reusable Load Type]]=""),"Empty", HLOOKUP("*",AllC3_Data[[#This Row],[OB Load Type]:[Workflow]],1,FALSE))</f>
        <v>B404</v>
      </c>
      <c r="S15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5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509" spans="1:21" x14ac:dyDescent="0.25">
      <c r="A1509" s="567" t="s">
        <v>12548</v>
      </c>
      <c r="B1509" s="568"/>
      <c r="C1509" s="568" t="s">
        <v>38</v>
      </c>
      <c r="D1509" s="569"/>
      <c r="E1509" s="569" t="s">
        <v>897</v>
      </c>
      <c r="F1509" s="569">
        <v>3</v>
      </c>
      <c r="G1509" s="568" t="s">
        <v>10027</v>
      </c>
      <c r="H1509" s="568" t="s">
        <v>12472</v>
      </c>
      <c r="I1509" s="570" t="s">
        <v>8652</v>
      </c>
      <c r="J1509" s="568" t="s">
        <v>8202</v>
      </c>
      <c r="K1509" s="571" t="s">
        <v>8401</v>
      </c>
      <c r="L1509" s="568" t="s">
        <v>11742</v>
      </c>
      <c r="M1509" s="572" t="s">
        <v>8652</v>
      </c>
      <c r="N1509" s="570" t="s">
        <v>8425</v>
      </c>
      <c r="O1509" s="303" t="str">
        <f>IF(AllC3_Data[[#This Row],[Door/Yard Number]]=3,"Yard","Door")</f>
        <v>Yard</v>
      </c>
      <c r="P1509" s="33">
        <f t="shared" si="46"/>
        <v>17.683333333348855</v>
      </c>
      <c r="Q1509" s="3" t="str">
        <f t="shared" si="47"/>
        <v>02/10/2022 08:19 PM</v>
      </c>
      <c r="R1509" s="573" t="str">
        <f>IF(AND(AllC3_Data[[#This Row],[Workflow]]="Vendor Trailer",AllC3_Data[[#This Row],[OB Load Type]]="",AllC3_Data[[#This Row],[IB Load Type]]="",AllC3_Data[[#This Row],[Reusable Load Type]]=""),"Empty", HLOOKUP("*",AllC3_Data[[#This Row],[OB Load Type]:[Workflow]],1,FALSE))</f>
        <v>B407</v>
      </c>
      <c r="S15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0" spans="1:21" x14ac:dyDescent="0.25">
      <c r="A1510" s="567" t="s">
        <v>12549</v>
      </c>
      <c r="B1510" s="568"/>
      <c r="C1510" s="568"/>
      <c r="D1510" s="569" t="s">
        <v>168</v>
      </c>
      <c r="E1510" s="569" t="s">
        <v>8430</v>
      </c>
      <c r="F1510" s="569">
        <v>1</v>
      </c>
      <c r="G1510" s="568" t="s">
        <v>1179</v>
      </c>
      <c r="H1510" s="568"/>
      <c r="I1510" s="570" t="s">
        <v>9511</v>
      </c>
      <c r="J1510" s="568" t="s">
        <v>8210</v>
      </c>
      <c r="K1510" s="571" t="s">
        <v>8401</v>
      </c>
      <c r="L1510" s="568" t="s">
        <v>12550</v>
      </c>
      <c r="M1510" s="572" t="s">
        <v>12551</v>
      </c>
      <c r="N1510" s="570" t="s">
        <v>8409</v>
      </c>
      <c r="O1510" s="303" t="str">
        <f>IF(AllC3_Data[[#This Row],[Door/Yard Number]]=3,"Yard","Door")</f>
        <v>Door</v>
      </c>
      <c r="P1510" s="33">
        <f t="shared" si="46"/>
        <v>17.633333333360497</v>
      </c>
      <c r="Q1510" s="3" t="str">
        <f t="shared" si="47"/>
        <v>02/10/2022 08:22 PM</v>
      </c>
      <c r="R1510" s="573" t="str">
        <f>IF(AND(AllC3_Data[[#This Row],[Workflow]]="Vendor Trailer",AllC3_Data[[#This Row],[OB Load Type]]="",AllC3_Data[[#This Row],[IB Load Type]]="",AllC3_Data[[#This Row],[Reusable Load Type]]=""),"Empty", HLOOKUP("*",AllC3_Data[[#This Row],[OB Load Type]:[Workflow]],1,FALSE))</f>
        <v>OGAR</v>
      </c>
      <c r="S15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1" spans="1:21" x14ac:dyDescent="0.25">
      <c r="A1511" s="567" t="s">
        <v>12552</v>
      </c>
      <c r="B1511" s="568"/>
      <c r="C1511" s="568"/>
      <c r="D1511" s="569" t="s">
        <v>168</v>
      </c>
      <c r="E1511" s="569" t="s">
        <v>8430</v>
      </c>
      <c r="F1511" s="569">
        <v>1</v>
      </c>
      <c r="G1511" s="568" t="s">
        <v>1568</v>
      </c>
      <c r="H1511" s="568"/>
      <c r="I1511" s="570" t="s">
        <v>9511</v>
      </c>
      <c r="J1511" s="568" t="s">
        <v>8209</v>
      </c>
      <c r="K1511" s="571" t="s">
        <v>8401</v>
      </c>
      <c r="L1511" s="568" t="s">
        <v>12553</v>
      </c>
      <c r="M1511" s="572" t="s">
        <v>12554</v>
      </c>
      <c r="N1511" s="570" t="s">
        <v>8409</v>
      </c>
      <c r="O1511" s="303" t="str">
        <f>IF(AllC3_Data[[#This Row],[Door/Yard Number]]=3,"Yard","Door")</f>
        <v>Door</v>
      </c>
      <c r="P1511" s="33">
        <f t="shared" si="46"/>
        <v>37.533333333441988</v>
      </c>
      <c r="Q1511" s="3" t="str">
        <f t="shared" si="47"/>
        <v>02/10/2022 12:28 AM</v>
      </c>
      <c r="R1511" s="573" t="str">
        <f>IF(AND(AllC3_Data[[#This Row],[Workflow]]="Vendor Trailer",AllC3_Data[[#This Row],[OB Load Type]]="",AllC3_Data[[#This Row],[IB Load Type]]="",AllC3_Data[[#This Row],[Reusable Load Type]]=""),"Empty", HLOOKUP("*",AllC3_Data[[#This Row],[OB Load Type]:[Workflow]],1,FALSE))</f>
        <v>OGAR</v>
      </c>
      <c r="S15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2" spans="1:21" x14ac:dyDescent="0.25">
      <c r="A1512" s="567" t="s">
        <v>12555</v>
      </c>
      <c r="B1512" s="568"/>
      <c r="C1512" s="568"/>
      <c r="D1512" s="569"/>
      <c r="E1512" s="569" t="s">
        <v>1657</v>
      </c>
      <c r="F1512" s="569">
        <v>3</v>
      </c>
      <c r="G1512" s="568" t="s">
        <v>1179</v>
      </c>
      <c r="H1512" s="568"/>
      <c r="I1512" s="570" t="s">
        <v>12556</v>
      </c>
      <c r="J1512" s="568" t="s">
        <v>8205</v>
      </c>
      <c r="K1512" s="571" t="s">
        <v>8401</v>
      </c>
      <c r="L1512" s="568" t="s">
        <v>12016</v>
      </c>
      <c r="M1512" s="572" t="s">
        <v>12557</v>
      </c>
      <c r="N1512" s="570" t="s">
        <v>8445</v>
      </c>
      <c r="O1512" s="303" t="str">
        <f>IF(AllC3_Data[[#This Row],[Door/Yard Number]]=3,"Yard","Door")</f>
        <v>Yard</v>
      </c>
      <c r="P1512" s="33">
        <f t="shared" si="46"/>
        <v>17.583333333372138</v>
      </c>
      <c r="Q1512" s="3" t="str">
        <f t="shared" si="47"/>
        <v>02/10/2022 08:25 PM</v>
      </c>
      <c r="R1512" s="573" t="str">
        <f>IF(AND(AllC3_Data[[#This Row],[Workflow]]="Vendor Trailer",AllC3_Data[[#This Row],[OB Load Type]]="",AllC3_Data[[#This Row],[IB Load Type]]="",AllC3_Data[[#This Row],[Reusable Load Type]]=""),"Empty", HLOOKUP("*",AllC3_Data[[#This Row],[OB Load Type]:[Workflow]],1,FALSE))</f>
        <v>Empty</v>
      </c>
      <c r="S15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3" spans="1:21" x14ac:dyDescent="0.25">
      <c r="A1513" s="567" t="s">
        <v>12558</v>
      </c>
      <c r="B1513" s="568"/>
      <c r="C1513" s="568"/>
      <c r="D1513" s="569"/>
      <c r="E1513" s="569" t="s">
        <v>1657</v>
      </c>
      <c r="F1513" s="569">
        <v>3</v>
      </c>
      <c r="G1513" s="568" t="s">
        <v>1179</v>
      </c>
      <c r="H1513" s="568"/>
      <c r="I1513" s="570" t="s">
        <v>12556</v>
      </c>
      <c r="J1513" s="568" t="s">
        <v>8205</v>
      </c>
      <c r="K1513" s="571" t="s">
        <v>8401</v>
      </c>
      <c r="L1513" s="568" t="s">
        <v>12016</v>
      </c>
      <c r="M1513" s="572" t="s">
        <v>12439</v>
      </c>
      <c r="N1513" s="570" t="s">
        <v>8445</v>
      </c>
      <c r="O1513" s="303" t="str">
        <f>IF(AllC3_Data[[#This Row],[Door/Yard Number]]=3,"Yard","Door")</f>
        <v>Yard</v>
      </c>
      <c r="P1513" s="33">
        <f t="shared" si="46"/>
        <v>17.583333333372138</v>
      </c>
      <c r="Q1513" s="3" t="str">
        <f t="shared" si="47"/>
        <v>02/10/2022 08:25 PM</v>
      </c>
      <c r="R1513" s="573" t="str">
        <f>IF(AND(AllC3_Data[[#This Row],[Workflow]]="Vendor Trailer",AllC3_Data[[#This Row],[OB Load Type]]="",AllC3_Data[[#This Row],[IB Load Type]]="",AllC3_Data[[#This Row],[Reusable Load Type]]=""),"Empty", HLOOKUP("*",AllC3_Data[[#This Row],[OB Load Type]:[Workflow]],1,FALSE))</f>
        <v>Empty</v>
      </c>
      <c r="S15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4" spans="1:21" x14ac:dyDescent="0.25">
      <c r="A1514" s="567" t="s">
        <v>12559</v>
      </c>
      <c r="B1514" s="568"/>
      <c r="C1514" s="568"/>
      <c r="D1514" s="569"/>
      <c r="E1514" s="569" t="s">
        <v>1657</v>
      </c>
      <c r="F1514" s="569">
        <v>3</v>
      </c>
      <c r="G1514" s="568" t="s">
        <v>1179</v>
      </c>
      <c r="H1514" s="568"/>
      <c r="I1514" s="570" t="s">
        <v>12560</v>
      </c>
      <c r="J1514" s="568" t="s">
        <v>8205</v>
      </c>
      <c r="K1514" s="571" t="s">
        <v>8401</v>
      </c>
      <c r="L1514" s="568" t="s">
        <v>11978</v>
      </c>
      <c r="M1514" s="572" t="s">
        <v>10984</v>
      </c>
      <c r="N1514" s="570" t="s">
        <v>8425</v>
      </c>
      <c r="O1514" s="303" t="str">
        <f>IF(AllC3_Data[[#This Row],[Door/Yard Number]]=3,"Yard","Door")</f>
        <v>Yard</v>
      </c>
      <c r="P1514" s="33">
        <f t="shared" si="46"/>
        <v>17.566666666651145</v>
      </c>
      <c r="Q1514" s="3" t="str">
        <f t="shared" si="47"/>
        <v>02/10/2022 08:26 PM</v>
      </c>
      <c r="R1514" s="573" t="str">
        <f>IF(AND(AllC3_Data[[#This Row],[Workflow]]="Vendor Trailer",AllC3_Data[[#This Row],[OB Load Type]]="",AllC3_Data[[#This Row],[IB Load Type]]="",AllC3_Data[[#This Row],[Reusable Load Type]]=""),"Empty", HLOOKUP("*",AllC3_Data[[#This Row],[OB Load Type]:[Workflow]],1,FALSE))</f>
        <v>Empty</v>
      </c>
      <c r="S15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5" spans="1:21" x14ac:dyDescent="0.25">
      <c r="A1515" s="567" t="s">
        <v>12561</v>
      </c>
      <c r="B1515" s="568"/>
      <c r="C1515" s="568"/>
      <c r="D1515" s="569"/>
      <c r="E1515" s="569" t="s">
        <v>8461</v>
      </c>
      <c r="F1515" s="569">
        <v>3</v>
      </c>
      <c r="G1515" s="568" t="s">
        <v>1099</v>
      </c>
      <c r="H1515" s="568"/>
      <c r="I1515" s="570" t="s">
        <v>12562</v>
      </c>
      <c r="J1515" s="568" t="s">
        <v>8202</v>
      </c>
      <c r="K1515" s="571" t="s">
        <v>8401</v>
      </c>
      <c r="L1515" s="568" t="s">
        <v>11245</v>
      </c>
      <c r="M1515" s="572" t="s">
        <v>12563</v>
      </c>
      <c r="N1515" s="570" t="s">
        <v>11135</v>
      </c>
      <c r="O1515" s="303" t="str">
        <f>IF(AllC3_Data[[#This Row],[Door/Yard Number]]=3,"Yard","Door")</f>
        <v>Yard</v>
      </c>
      <c r="P1515" s="33">
        <f t="shared" si="46"/>
        <v>17.216666666732635</v>
      </c>
      <c r="Q1515" s="3" t="str">
        <f t="shared" si="47"/>
        <v>02/10/2022 08:47 PM</v>
      </c>
      <c r="R1515" s="573" t="str">
        <f>IF(AND(AllC3_Data[[#This Row],[Workflow]]="Vendor Trailer",AllC3_Data[[#This Row],[OB Load Type]]="",AllC3_Data[[#This Row],[IB Load Type]]="",AllC3_Data[[#This Row],[Reusable Load Type]]=""),"Empty", HLOOKUP("*",AllC3_Data[[#This Row],[OB Load Type]:[Workflow]],1,FALSE))</f>
        <v>Empty</v>
      </c>
      <c r="S15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5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6" spans="1:21" x14ac:dyDescent="0.25">
      <c r="A1516" s="567" t="s">
        <v>12564</v>
      </c>
      <c r="B1516" s="568"/>
      <c r="C1516" s="568"/>
      <c r="D1516" s="569"/>
      <c r="E1516" s="569" t="s">
        <v>8461</v>
      </c>
      <c r="F1516" s="569">
        <v>3</v>
      </c>
      <c r="G1516" s="568" t="s">
        <v>1339</v>
      </c>
      <c r="H1516" s="568"/>
      <c r="I1516" s="570" t="s">
        <v>12562</v>
      </c>
      <c r="J1516" s="568" t="s">
        <v>8202</v>
      </c>
      <c r="K1516" s="571" t="s">
        <v>8401</v>
      </c>
      <c r="L1516" s="568" t="s">
        <v>11245</v>
      </c>
      <c r="M1516" s="572" t="s">
        <v>12565</v>
      </c>
      <c r="N1516" s="570" t="s">
        <v>11135</v>
      </c>
      <c r="O1516" s="303" t="str">
        <f>IF(AllC3_Data[[#This Row],[Door/Yard Number]]=3,"Yard","Door")</f>
        <v>Yard</v>
      </c>
      <c r="P1516" s="33">
        <f t="shared" si="46"/>
        <v>17.216666666732635</v>
      </c>
      <c r="Q1516" s="3" t="str">
        <f t="shared" si="47"/>
        <v>02/10/2022 08:47 PM</v>
      </c>
      <c r="R1516" s="573" t="str">
        <f>IF(AND(AllC3_Data[[#This Row],[Workflow]]="Vendor Trailer",AllC3_Data[[#This Row],[OB Load Type]]="",AllC3_Data[[#This Row],[IB Load Type]]="",AllC3_Data[[#This Row],[Reusable Load Type]]=""),"Empty", HLOOKUP("*",AllC3_Data[[#This Row],[OB Load Type]:[Workflow]],1,FALSE))</f>
        <v>Empty</v>
      </c>
      <c r="S15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5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7" spans="1:21" x14ac:dyDescent="0.25">
      <c r="A1517" s="567" t="s">
        <v>12566</v>
      </c>
      <c r="B1517" s="568"/>
      <c r="C1517" s="568"/>
      <c r="D1517" s="569"/>
      <c r="E1517" s="569" t="s">
        <v>1657</v>
      </c>
      <c r="F1517" s="569">
        <v>3</v>
      </c>
      <c r="G1517" s="568" t="s">
        <v>1179</v>
      </c>
      <c r="H1517" s="568"/>
      <c r="I1517" s="570" t="s">
        <v>12567</v>
      </c>
      <c r="J1517" s="568" t="s">
        <v>8208</v>
      </c>
      <c r="K1517" s="571" t="s">
        <v>8401</v>
      </c>
      <c r="L1517" s="568" t="s">
        <v>12016</v>
      </c>
      <c r="M1517" s="572" t="s">
        <v>12516</v>
      </c>
      <c r="N1517" s="570" t="s">
        <v>8445</v>
      </c>
      <c r="O1517" s="303" t="str">
        <f>IF(AllC3_Data[[#This Row],[Door/Yard Number]]=3,"Yard","Door")</f>
        <v>Yard</v>
      </c>
      <c r="P1517" s="33">
        <f t="shared" si="46"/>
        <v>17.183333333465271</v>
      </c>
      <c r="Q1517" s="3" t="str">
        <f t="shared" si="47"/>
        <v>02/10/2022 08:49 PM</v>
      </c>
      <c r="R1517" s="573" t="str">
        <f>IF(AND(AllC3_Data[[#This Row],[Workflow]]="Vendor Trailer",AllC3_Data[[#This Row],[OB Load Type]]="",AllC3_Data[[#This Row],[IB Load Type]]="",AllC3_Data[[#This Row],[Reusable Load Type]]=""),"Empty", HLOOKUP("*",AllC3_Data[[#This Row],[OB Load Type]:[Workflow]],1,FALSE))</f>
        <v>Empty</v>
      </c>
      <c r="S15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8" spans="1:21" x14ac:dyDescent="0.25">
      <c r="A1518" s="567" t="s">
        <v>12568</v>
      </c>
      <c r="B1518" s="568"/>
      <c r="C1518" s="568"/>
      <c r="D1518" s="569" t="s">
        <v>496</v>
      </c>
      <c r="E1518" s="569" t="s">
        <v>1660</v>
      </c>
      <c r="F1518" s="569">
        <v>3</v>
      </c>
      <c r="G1518" s="568" t="s">
        <v>1179</v>
      </c>
      <c r="H1518" s="568"/>
      <c r="I1518" s="570" t="s">
        <v>12567</v>
      </c>
      <c r="J1518" s="568" t="s">
        <v>8210</v>
      </c>
      <c r="K1518" s="571" t="s">
        <v>8401</v>
      </c>
      <c r="L1518" s="568" t="s">
        <v>12569</v>
      </c>
      <c r="M1518" s="572" t="s">
        <v>12567</v>
      </c>
      <c r="N1518" s="570" t="s">
        <v>8445</v>
      </c>
      <c r="O1518" s="303" t="str">
        <f>IF(AllC3_Data[[#This Row],[Door/Yard Number]]=3,"Yard","Door")</f>
        <v>Yard</v>
      </c>
      <c r="P1518" s="33">
        <f t="shared" si="46"/>
        <v>17.183333333465271</v>
      </c>
      <c r="Q1518" s="3" t="str">
        <f t="shared" si="47"/>
        <v>02/10/2022 08:49 PM</v>
      </c>
      <c r="R1518" s="573" t="str">
        <f>IF(AND(AllC3_Data[[#This Row],[Workflow]]="Vendor Trailer",AllC3_Data[[#This Row],[OB Load Type]]="",AllC3_Data[[#This Row],[IB Load Type]]="",AllC3_Data[[#This Row],[Reusable Load Type]]=""),"Empty", HLOOKUP("*",AllC3_Data[[#This Row],[OB Load Type]:[Workflow]],1,FALSE))</f>
        <v>RSAL</v>
      </c>
      <c r="S15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19" spans="1:21" x14ac:dyDescent="0.25">
      <c r="A1519" s="567" t="s">
        <v>12570</v>
      </c>
      <c r="B1519" s="568"/>
      <c r="C1519" s="568"/>
      <c r="D1519" s="569"/>
      <c r="E1519" s="569" t="s">
        <v>1657</v>
      </c>
      <c r="F1519" s="569">
        <v>3</v>
      </c>
      <c r="G1519" s="568" t="s">
        <v>1179</v>
      </c>
      <c r="H1519" s="568"/>
      <c r="I1519" s="570" t="s">
        <v>12571</v>
      </c>
      <c r="J1519" s="568" t="s">
        <v>8207</v>
      </c>
      <c r="K1519" s="571" t="s">
        <v>8401</v>
      </c>
      <c r="L1519" s="568" t="s">
        <v>11150</v>
      </c>
      <c r="M1519" s="572" t="s">
        <v>12571</v>
      </c>
      <c r="N1519" s="570" t="s">
        <v>8445</v>
      </c>
      <c r="O1519" s="303" t="str">
        <f>IF(AllC3_Data[[#This Row],[Door/Yard Number]]=3,"Yard","Door")</f>
        <v>Yard</v>
      </c>
      <c r="P1519" s="33">
        <f t="shared" si="46"/>
        <v>17.116666666755918</v>
      </c>
      <c r="Q1519" s="3" t="str">
        <f t="shared" si="47"/>
        <v>02/10/2022 08:53 PM</v>
      </c>
      <c r="R1519" s="573" t="str">
        <f>IF(AND(AllC3_Data[[#This Row],[Workflow]]="Vendor Trailer",AllC3_Data[[#This Row],[OB Load Type]]="",AllC3_Data[[#This Row],[IB Load Type]]="",AllC3_Data[[#This Row],[Reusable Load Type]]=""),"Empty", HLOOKUP("*",AllC3_Data[[#This Row],[OB Load Type]:[Workflow]],1,FALSE))</f>
        <v>Empty</v>
      </c>
      <c r="S15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0" spans="1:21" x14ac:dyDescent="0.25">
      <c r="A1520" s="567" t="s">
        <v>12572</v>
      </c>
      <c r="B1520" s="568"/>
      <c r="C1520" s="568"/>
      <c r="D1520" s="569" t="s">
        <v>182</v>
      </c>
      <c r="E1520" s="569" t="s">
        <v>8430</v>
      </c>
      <c r="F1520" s="569">
        <v>1</v>
      </c>
      <c r="G1520" s="568" t="s">
        <v>1568</v>
      </c>
      <c r="H1520" s="568"/>
      <c r="I1520" s="570" t="s">
        <v>12573</v>
      </c>
      <c r="J1520" s="568" t="s">
        <v>8209</v>
      </c>
      <c r="K1520" s="571" t="s">
        <v>8401</v>
      </c>
      <c r="L1520" s="568" t="s">
        <v>12574</v>
      </c>
      <c r="M1520" s="572" t="s">
        <v>12575</v>
      </c>
      <c r="N1520" s="570" t="s">
        <v>8409</v>
      </c>
      <c r="O1520" s="303" t="str">
        <f>IF(AllC3_Data[[#This Row],[Door/Yard Number]]=3,"Yard","Door")</f>
        <v>Door</v>
      </c>
      <c r="P1520" s="33">
        <f t="shared" si="46"/>
        <v>17.06666666676756</v>
      </c>
      <c r="Q1520" s="3" t="str">
        <f t="shared" si="47"/>
        <v>02/10/2022 08:56 PM</v>
      </c>
      <c r="R1520" s="573" t="str">
        <f>IF(AND(AllC3_Data[[#This Row],[Workflow]]="Vendor Trailer",AllC3_Data[[#This Row],[OB Load Type]]="",AllC3_Data[[#This Row],[IB Load Type]]="",AllC3_Data[[#This Row],[Reusable Load Type]]=""),"Empty", HLOOKUP("*",AllC3_Data[[#This Row],[OB Load Type]:[Workflow]],1,FALSE))</f>
        <v>PMIX</v>
      </c>
      <c r="S15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1" spans="1:21" x14ac:dyDescent="0.25">
      <c r="A1521" s="567" t="s">
        <v>12576</v>
      </c>
      <c r="B1521" s="568"/>
      <c r="C1521" s="568"/>
      <c r="D1521" s="569"/>
      <c r="E1521" s="569" t="s">
        <v>1657</v>
      </c>
      <c r="F1521" s="569">
        <v>3</v>
      </c>
      <c r="G1521" s="568" t="s">
        <v>1179</v>
      </c>
      <c r="H1521" s="568"/>
      <c r="I1521" s="570" t="s">
        <v>12573</v>
      </c>
      <c r="J1521" s="568" t="s">
        <v>8205</v>
      </c>
      <c r="K1521" s="571" t="s">
        <v>8401</v>
      </c>
      <c r="L1521" s="568" t="s">
        <v>11507</v>
      </c>
      <c r="M1521" s="572" t="s">
        <v>12577</v>
      </c>
      <c r="N1521" s="570" t="s">
        <v>8425</v>
      </c>
      <c r="O1521" s="303" t="str">
        <f>IF(AllC3_Data[[#This Row],[Door/Yard Number]]=3,"Yard","Door")</f>
        <v>Yard</v>
      </c>
      <c r="P1521" s="33">
        <f t="shared" si="46"/>
        <v>17.06666666676756</v>
      </c>
      <c r="Q1521" s="3" t="str">
        <f t="shared" si="47"/>
        <v>02/10/2022 08:56 PM</v>
      </c>
      <c r="R1521" s="573" t="str">
        <f>IF(AND(AllC3_Data[[#This Row],[Workflow]]="Vendor Trailer",AllC3_Data[[#This Row],[OB Load Type]]="",AllC3_Data[[#This Row],[IB Load Type]]="",AllC3_Data[[#This Row],[Reusable Load Type]]=""),"Empty", HLOOKUP("*",AllC3_Data[[#This Row],[OB Load Type]:[Workflow]],1,FALSE))</f>
        <v>Empty</v>
      </c>
      <c r="S15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2" spans="1:21" x14ac:dyDescent="0.25">
      <c r="A1522" s="567" t="s">
        <v>12578</v>
      </c>
      <c r="B1522" s="568"/>
      <c r="C1522" s="568"/>
      <c r="D1522" s="569"/>
      <c r="E1522" s="569" t="s">
        <v>8461</v>
      </c>
      <c r="F1522" s="569">
        <v>3</v>
      </c>
      <c r="G1522" s="568" t="s">
        <v>12579</v>
      </c>
      <c r="H1522" s="568"/>
      <c r="I1522" s="570" t="s">
        <v>12573</v>
      </c>
      <c r="J1522" s="568" t="s">
        <v>8202</v>
      </c>
      <c r="K1522" s="571" t="s">
        <v>8401</v>
      </c>
      <c r="L1522" s="568" t="s">
        <v>11245</v>
      </c>
      <c r="M1522" s="572" t="s">
        <v>12580</v>
      </c>
      <c r="N1522" s="570" t="s">
        <v>11135</v>
      </c>
      <c r="O1522" s="303" t="str">
        <f>IF(AllC3_Data[[#This Row],[Door/Yard Number]]=3,"Yard","Door")</f>
        <v>Yard</v>
      </c>
      <c r="P1522" s="33">
        <f t="shared" si="46"/>
        <v>17.06666666676756</v>
      </c>
      <c r="Q1522" s="3" t="str">
        <f t="shared" si="47"/>
        <v>02/10/2022 08:56 PM</v>
      </c>
      <c r="R1522" s="573" t="str">
        <f>IF(AND(AllC3_Data[[#This Row],[Workflow]]="Vendor Trailer",AllC3_Data[[#This Row],[OB Load Type]]="",AllC3_Data[[#This Row],[IB Load Type]]="",AllC3_Data[[#This Row],[Reusable Load Type]]=""),"Empty", HLOOKUP("*",AllC3_Data[[#This Row],[OB Load Type]:[Workflow]],1,FALSE))</f>
        <v>Empty</v>
      </c>
      <c r="S15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3" spans="1:21" x14ac:dyDescent="0.25">
      <c r="A1523" s="567" t="s">
        <v>12581</v>
      </c>
      <c r="B1523" s="568"/>
      <c r="C1523" s="568"/>
      <c r="D1523" s="569"/>
      <c r="E1523" s="569" t="s">
        <v>1657</v>
      </c>
      <c r="F1523" s="569">
        <v>3</v>
      </c>
      <c r="G1523" s="568" t="s">
        <v>1179</v>
      </c>
      <c r="H1523" s="568"/>
      <c r="I1523" s="570" t="s">
        <v>12582</v>
      </c>
      <c r="J1523" s="568" t="s">
        <v>8205</v>
      </c>
      <c r="K1523" s="571" t="s">
        <v>8401</v>
      </c>
      <c r="L1523" s="568" t="s">
        <v>12016</v>
      </c>
      <c r="M1523" s="572" t="s">
        <v>12582</v>
      </c>
      <c r="N1523" s="570" t="s">
        <v>8445</v>
      </c>
      <c r="O1523" s="303" t="str">
        <f>IF(AllC3_Data[[#This Row],[Door/Yard Number]]=3,"Yard","Door")</f>
        <v>Yard</v>
      </c>
      <c r="P1523" s="33">
        <f t="shared" si="46"/>
        <v>17.050000000046566</v>
      </c>
      <c r="Q1523" s="3" t="str">
        <f t="shared" si="47"/>
        <v>02/10/2022 08:57 PM</v>
      </c>
      <c r="R1523" s="573" t="str">
        <f>IF(AND(AllC3_Data[[#This Row],[Workflow]]="Vendor Trailer",AllC3_Data[[#This Row],[OB Load Type]]="",AllC3_Data[[#This Row],[IB Load Type]]="",AllC3_Data[[#This Row],[Reusable Load Type]]=""),"Empty", HLOOKUP("*",AllC3_Data[[#This Row],[OB Load Type]:[Workflow]],1,FALSE))</f>
        <v>Empty</v>
      </c>
      <c r="S15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4" spans="1:21" x14ac:dyDescent="0.25">
      <c r="A1524" s="567" t="s">
        <v>12583</v>
      </c>
      <c r="B1524" s="568"/>
      <c r="C1524" s="568"/>
      <c r="D1524" s="569"/>
      <c r="E1524" s="569" t="s">
        <v>1657</v>
      </c>
      <c r="F1524" s="569">
        <v>1</v>
      </c>
      <c r="G1524" s="568" t="s">
        <v>1179</v>
      </c>
      <c r="H1524" s="568"/>
      <c r="I1524" s="570" t="s">
        <v>12584</v>
      </c>
      <c r="J1524" s="568" t="s">
        <v>8204</v>
      </c>
      <c r="K1524" s="571" t="s">
        <v>8589</v>
      </c>
      <c r="L1524" s="568" t="s">
        <v>12585</v>
      </c>
      <c r="M1524" s="572" t="s">
        <v>12586</v>
      </c>
      <c r="N1524" s="570" t="s">
        <v>8409</v>
      </c>
      <c r="O1524" s="303" t="str">
        <f>IF(AllC3_Data[[#This Row],[Door/Yard Number]]=3,"Yard","Door")</f>
        <v>Door</v>
      </c>
      <c r="P1524" s="33">
        <f t="shared" si="46"/>
        <v>17.016666666779201</v>
      </c>
      <c r="Q1524" s="3" t="str">
        <f t="shared" si="47"/>
        <v>02/10/2022 08:59 PM</v>
      </c>
      <c r="R1524" s="573" t="str">
        <f>IF(AND(AllC3_Data[[#This Row],[Workflow]]="Vendor Trailer",AllC3_Data[[#This Row],[OB Load Type]]="",AllC3_Data[[#This Row],[IB Load Type]]="",AllC3_Data[[#This Row],[Reusable Load Type]]=""),"Empty", HLOOKUP("*",AllC3_Data[[#This Row],[OB Load Type]:[Workflow]],1,FALSE))</f>
        <v>Empty</v>
      </c>
      <c r="S15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5" spans="1:21" x14ac:dyDescent="0.25">
      <c r="A1525" s="567" t="s">
        <v>12587</v>
      </c>
      <c r="B1525" s="568"/>
      <c r="C1525" s="568"/>
      <c r="D1525" s="569"/>
      <c r="E1525" s="569" t="s">
        <v>1657</v>
      </c>
      <c r="F1525" s="569">
        <v>3</v>
      </c>
      <c r="G1525" s="568" t="s">
        <v>1179</v>
      </c>
      <c r="H1525" s="568"/>
      <c r="I1525" s="570" t="s">
        <v>12588</v>
      </c>
      <c r="J1525" s="568" t="s">
        <v>8206</v>
      </c>
      <c r="K1525" s="571" t="s">
        <v>8401</v>
      </c>
      <c r="L1525" s="568" t="s">
        <v>12436</v>
      </c>
      <c r="M1525" s="572" t="s">
        <v>12589</v>
      </c>
      <c r="N1525" s="570" t="s">
        <v>8445</v>
      </c>
      <c r="O1525" s="303" t="str">
        <f>IF(AllC3_Data[[#This Row],[Door/Yard Number]]=3,"Yard","Door")</f>
        <v>Yard</v>
      </c>
      <c r="P1525" s="33">
        <f t="shared" si="46"/>
        <v>16.933333333348855</v>
      </c>
      <c r="Q1525" s="3" t="str">
        <f t="shared" si="47"/>
        <v>02/10/2022 09:04 PM</v>
      </c>
      <c r="R1525" s="573" t="str">
        <f>IF(AND(AllC3_Data[[#This Row],[Workflow]]="Vendor Trailer",AllC3_Data[[#This Row],[OB Load Type]]="",AllC3_Data[[#This Row],[IB Load Type]]="",AllC3_Data[[#This Row],[Reusable Load Type]]=""),"Empty", HLOOKUP("*",AllC3_Data[[#This Row],[OB Load Type]:[Workflow]],1,FALSE))</f>
        <v>Empty</v>
      </c>
      <c r="S15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6" spans="1:21" x14ac:dyDescent="0.25">
      <c r="A1526" s="567" t="s">
        <v>12590</v>
      </c>
      <c r="B1526" s="568"/>
      <c r="C1526" s="568"/>
      <c r="D1526" s="569"/>
      <c r="E1526" s="569" t="s">
        <v>1657</v>
      </c>
      <c r="F1526" s="569">
        <v>3</v>
      </c>
      <c r="G1526" s="568" t="s">
        <v>1179</v>
      </c>
      <c r="H1526" s="568"/>
      <c r="I1526" s="570" t="s">
        <v>11087</v>
      </c>
      <c r="J1526" s="568" t="s">
        <v>8207</v>
      </c>
      <c r="K1526" s="571" t="s">
        <v>8401</v>
      </c>
      <c r="L1526" s="568" t="s">
        <v>8500</v>
      </c>
      <c r="M1526" s="572" t="s">
        <v>11087</v>
      </c>
      <c r="N1526" s="570" t="s">
        <v>8445</v>
      </c>
      <c r="O1526" s="303" t="str">
        <f>IF(AllC3_Data[[#This Row],[Door/Yard Number]]=3,"Yard","Door")</f>
        <v>Yard</v>
      </c>
      <c r="P1526" s="33">
        <f t="shared" si="46"/>
        <v>16.700000000128057</v>
      </c>
      <c r="Q1526" s="3" t="str">
        <f t="shared" si="47"/>
        <v>02/10/2022 09:18 PM</v>
      </c>
      <c r="R1526" s="573" t="str">
        <f>IF(AND(AllC3_Data[[#This Row],[Workflow]]="Vendor Trailer",AllC3_Data[[#This Row],[OB Load Type]]="",AllC3_Data[[#This Row],[IB Load Type]]="",AllC3_Data[[#This Row],[Reusable Load Type]]=""),"Empty", HLOOKUP("*",AllC3_Data[[#This Row],[OB Load Type]:[Workflow]],1,FALSE))</f>
        <v>Empty</v>
      </c>
      <c r="S15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7" spans="1:21" x14ac:dyDescent="0.25">
      <c r="A1527" s="567" t="s">
        <v>12591</v>
      </c>
      <c r="B1527" s="568"/>
      <c r="C1527" s="568"/>
      <c r="D1527" s="569"/>
      <c r="E1527" s="569" t="s">
        <v>8461</v>
      </c>
      <c r="F1527" s="569">
        <v>3</v>
      </c>
      <c r="G1527" s="568" t="s">
        <v>1339</v>
      </c>
      <c r="H1527" s="568"/>
      <c r="I1527" s="570" t="s">
        <v>11087</v>
      </c>
      <c r="J1527" s="568" t="s">
        <v>8202</v>
      </c>
      <c r="K1527" s="571" t="s">
        <v>8401</v>
      </c>
      <c r="L1527" s="568" t="s">
        <v>11245</v>
      </c>
      <c r="M1527" s="572" t="s">
        <v>8855</v>
      </c>
      <c r="N1527" s="570" t="s">
        <v>11135</v>
      </c>
      <c r="O1527" s="303" t="str">
        <f>IF(AllC3_Data[[#This Row],[Door/Yard Number]]=3,"Yard","Door")</f>
        <v>Yard</v>
      </c>
      <c r="P1527" s="33">
        <f t="shared" si="46"/>
        <v>16.700000000128057</v>
      </c>
      <c r="Q1527" s="3" t="str">
        <f t="shared" si="47"/>
        <v>02/10/2022 09:18 PM</v>
      </c>
      <c r="R1527" s="573" t="str">
        <f>IF(AND(AllC3_Data[[#This Row],[Workflow]]="Vendor Trailer",AllC3_Data[[#This Row],[OB Load Type]]="",AllC3_Data[[#This Row],[IB Load Type]]="",AllC3_Data[[#This Row],[Reusable Load Type]]=""),"Empty", HLOOKUP("*",AllC3_Data[[#This Row],[OB Load Type]:[Workflow]],1,FALSE))</f>
        <v>Empty</v>
      </c>
      <c r="S15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5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8" spans="1:21" x14ac:dyDescent="0.25">
      <c r="A1528" s="567" t="s">
        <v>12592</v>
      </c>
      <c r="B1528" s="568"/>
      <c r="C1528" s="568" t="s">
        <v>38</v>
      </c>
      <c r="D1528" s="569"/>
      <c r="E1528" s="569" t="s">
        <v>897</v>
      </c>
      <c r="F1528" s="569">
        <v>3</v>
      </c>
      <c r="G1528" s="568" t="s">
        <v>1179</v>
      </c>
      <c r="H1528" s="568" t="s">
        <v>12593</v>
      </c>
      <c r="I1528" s="570" t="s">
        <v>12594</v>
      </c>
      <c r="J1528" s="568" t="s">
        <v>8205</v>
      </c>
      <c r="K1528" s="571" t="s">
        <v>8401</v>
      </c>
      <c r="L1528" s="568" t="s">
        <v>11211</v>
      </c>
      <c r="M1528" s="572" t="s">
        <v>12594</v>
      </c>
      <c r="N1528" s="570" t="s">
        <v>8425</v>
      </c>
      <c r="O1528" s="303" t="str">
        <f>IF(AllC3_Data[[#This Row],[Door/Yard Number]]=3,"Yard","Door")</f>
        <v>Yard</v>
      </c>
      <c r="P1528" s="33">
        <f t="shared" si="46"/>
        <v>16.633333333418705</v>
      </c>
      <c r="Q1528" s="3" t="str">
        <f t="shared" si="47"/>
        <v>02/10/2022 09:22 PM</v>
      </c>
      <c r="R1528" s="573" t="str">
        <f>IF(AND(AllC3_Data[[#This Row],[Workflow]]="Vendor Trailer",AllC3_Data[[#This Row],[OB Load Type]]="",AllC3_Data[[#This Row],[IB Load Type]]="",AllC3_Data[[#This Row],[Reusable Load Type]]=""),"Empty", HLOOKUP("*",AllC3_Data[[#This Row],[OB Load Type]:[Workflow]],1,FALSE))</f>
        <v>B407</v>
      </c>
      <c r="S15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29" spans="1:21" x14ac:dyDescent="0.25">
      <c r="A1529" s="567" t="s">
        <v>12595</v>
      </c>
      <c r="B1529" s="568"/>
      <c r="C1529" s="568"/>
      <c r="D1529" s="569"/>
      <c r="E1529" s="569" t="s">
        <v>1657</v>
      </c>
      <c r="F1529" s="569">
        <v>3</v>
      </c>
      <c r="G1529" s="568" t="s">
        <v>1179</v>
      </c>
      <c r="H1529" s="568"/>
      <c r="I1529" s="570" t="s">
        <v>12596</v>
      </c>
      <c r="J1529" s="568" t="s">
        <v>8206</v>
      </c>
      <c r="K1529" s="571" t="s">
        <v>8401</v>
      </c>
      <c r="L1529" s="568" t="s">
        <v>11507</v>
      </c>
      <c r="M1529" s="572" t="s">
        <v>12597</v>
      </c>
      <c r="N1529" s="570" t="s">
        <v>8425</v>
      </c>
      <c r="O1529" s="303" t="str">
        <f>IF(AllC3_Data[[#This Row],[Door/Yard Number]]=3,"Yard","Door")</f>
        <v>Yard</v>
      </c>
      <c r="P1529" s="33">
        <f t="shared" si="46"/>
        <v>16.516666666720994</v>
      </c>
      <c r="Q1529" s="3" t="str">
        <f t="shared" si="47"/>
        <v>02/10/2022 09:29 PM</v>
      </c>
      <c r="R1529" s="573" t="str">
        <f>IF(AND(AllC3_Data[[#This Row],[Workflow]]="Vendor Trailer",AllC3_Data[[#This Row],[OB Load Type]]="",AllC3_Data[[#This Row],[IB Load Type]]="",AllC3_Data[[#This Row],[Reusable Load Type]]=""),"Empty", HLOOKUP("*",AllC3_Data[[#This Row],[OB Load Type]:[Workflow]],1,FALSE))</f>
        <v>Empty</v>
      </c>
      <c r="S15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0" spans="1:21" x14ac:dyDescent="0.25">
      <c r="A1530" s="567" t="s">
        <v>12598</v>
      </c>
      <c r="B1530" s="568"/>
      <c r="C1530" s="568" t="s">
        <v>38</v>
      </c>
      <c r="D1530" s="569"/>
      <c r="E1530" s="569" t="s">
        <v>897</v>
      </c>
      <c r="F1530" s="569">
        <v>3</v>
      </c>
      <c r="G1530" s="568" t="s">
        <v>1667</v>
      </c>
      <c r="H1530" s="568" t="s">
        <v>12599</v>
      </c>
      <c r="I1530" s="570" t="s">
        <v>12596</v>
      </c>
      <c r="J1530" s="568" t="s">
        <v>8213</v>
      </c>
      <c r="K1530" s="571" t="s">
        <v>8401</v>
      </c>
      <c r="L1530" s="568" t="s">
        <v>11211</v>
      </c>
      <c r="M1530" s="572" t="s">
        <v>12596</v>
      </c>
      <c r="N1530" s="570" t="s">
        <v>8425</v>
      </c>
      <c r="O1530" s="303" t="str">
        <f>IF(AllC3_Data[[#This Row],[Door/Yard Number]]=3,"Yard","Door")</f>
        <v>Yard</v>
      </c>
      <c r="P1530" s="33">
        <f t="shared" si="46"/>
        <v>16.516666666720994</v>
      </c>
      <c r="Q1530" s="3" t="str">
        <f t="shared" si="47"/>
        <v>02/10/2022 09:29 PM</v>
      </c>
      <c r="R1530" s="573" t="str">
        <f>IF(AND(AllC3_Data[[#This Row],[Workflow]]="Vendor Trailer",AllC3_Data[[#This Row],[OB Load Type]]="",AllC3_Data[[#This Row],[IB Load Type]]="",AllC3_Data[[#This Row],[Reusable Load Type]]=""),"Empty", HLOOKUP("*",AllC3_Data[[#This Row],[OB Load Type]:[Workflow]],1,FALSE))</f>
        <v>B407</v>
      </c>
      <c r="S15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1" spans="1:21" x14ac:dyDescent="0.25">
      <c r="A1531" s="567" t="s">
        <v>12600</v>
      </c>
      <c r="B1531" s="568"/>
      <c r="C1531" s="568"/>
      <c r="D1531" s="569"/>
      <c r="E1531" s="569" t="s">
        <v>1657</v>
      </c>
      <c r="F1531" s="569">
        <v>3</v>
      </c>
      <c r="G1531" s="568" t="s">
        <v>1179</v>
      </c>
      <c r="H1531" s="568"/>
      <c r="I1531" s="570" t="s">
        <v>12601</v>
      </c>
      <c r="J1531" s="568" t="s">
        <v>8205</v>
      </c>
      <c r="K1531" s="571" t="s">
        <v>8401</v>
      </c>
      <c r="L1531" s="568" t="s">
        <v>12016</v>
      </c>
      <c r="M1531" s="572" t="s">
        <v>12602</v>
      </c>
      <c r="N1531" s="570" t="s">
        <v>8445</v>
      </c>
      <c r="O1531" s="303" t="str">
        <f>IF(AllC3_Data[[#This Row],[Door/Yard Number]]=3,"Yard","Door")</f>
        <v>Yard</v>
      </c>
      <c r="P1531" s="33">
        <f t="shared" si="46"/>
        <v>16.450000000011642</v>
      </c>
      <c r="Q1531" s="3" t="str">
        <f t="shared" si="47"/>
        <v>02/10/2022 09:33 PM</v>
      </c>
      <c r="R1531" s="573" t="str">
        <f>IF(AND(AllC3_Data[[#This Row],[Workflow]]="Vendor Trailer",AllC3_Data[[#This Row],[OB Load Type]]="",AllC3_Data[[#This Row],[IB Load Type]]="",AllC3_Data[[#This Row],[Reusable Load Type]]=""),"Empty", HLOOKUP("*",AllC3_Data[[#This Row],[OB Load Type]:[Workflow]],1,FALSE))</f>
        <v>Empty</v>
      </c>
      <c r="S15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2" spans="1:21" x14ac:dyDescent="0.25">
      <c r="A1532" s="567" t="s">
        <v>12603</v>
      </c>
      <c r="B1532" s="568"/>
      <c r="C1532" s="568"/>
      <c r="D1532" s="569"/>
      <c r="E1532" s="569" t="s">
        <v>1657</v>
      </c>
      <c r="F1532" s="569">
        <v>3</v>
      </c>
      <c r="G1532" s="568" t="s">
        <v>1179</v>
      </c>
      <c r="H1532" s="568"/>
      <c r="I1532" s="570" t="s">
        <v>12604</v>
      </c>
      <c r="J1532" s="568" t="s">
        <v>8204</v>
      </c>
      <c r="K1532" s="571" t="s">
        <v>8401</v>
      </c>
      <c r="L1532" s="568" t="s">
        <v>12436</v>
      </c>
      <c r="M1532" s="572" t="s">
        <v>12605</v>
      </c>
      <c r="N1532" s="570" t="s">
        <v>8445</v>
      </c>
      <c r="O1532" s="303" t="str">
        <f>IF(AllC3_Data[[#This Row],[Door/Yard Number]]=3,"Yard","Door")</f>
        <v>Yard</v>
      </c>
      <c r="P1532" s="33">
        <f t="shared" si="46"/>
        <v>27.066666666709352</v>
      </c>
      <c r="Q1532" s="3" t="str">
        <f t="shared" si="47"/>
        <v>02/10/2022 10:56 AM</v>
      </c>
      <c r="R1532" s="573" t="str">
        <f>IF(AND(AllC3_Data[[#This Row],[Workflow]]="Vendor Trailer",AllC3_Data[[#This Row],[OB Load Type]]="",AllC3_Data[[#This Row],[IB Load Type]]="",AllC3_Data[[#This Row],[Reusable Load Type]]=""),"Empty", HLOOKUP("*",AllC3_Data[[#This Row],[OB Load Type]:[Workflow]],1,FALSE))</f>
        <v>Empty</v>
      </c>
      <c r="S15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3" spans="1:21" x14ac:dyDescent="0.25">
      <c r="A1533" s="567" t="s">
        <v>12606</v>
      </c>
      <c r="B1533" s="568"/>
      <c r="C1533" s="568"/>
      <c r="D1533" s="569"/>
      <c r="E1533" s="569" t="s">
        <v>1657</v>
      </c>
      <c r="F1533" s="569">
        <v>3</v>
      </c>
      <c r="G1533" s="568" t="s">
        <v>1179</v>
      </c>
      <c r="H1533" s="568"/>
      <c r="I1533" s="570" t="s">
        <v>12607</v>
      </c>
      <c r="J1533" s="568" t="s">
        <v>8205</v>
      </c>
      <c r="K1533" s="571" t="s">
        <v>8401</v>
      </c>
      <c r="L1533" s="568" t="s">
        <v>11507</v>
      </c>
      <c r="M1533" s="572" t="s">
        <v>12608</v>
      </c>
      <c r="N1533" s="570" t="s">
        <v>8425</v>
      </c>
      <c r="O1533" s="303" t="str">
        <f>IF(AllC3_Data[[#This Row],[Door/Yard Number]]=3,"Yard","Door")</f>
        <v>Yard</v>
      </c>
      <c r="P1533" s="33">
        <f t="shared" si="46"/>
        <v>16.216666666790843</v>
      </c>
      <c r="Q1533" s="3" t="str">
        <f t="shared" si="47"/>
        <v>02/10/2022 09:47 PM</v>
      </c>
      <c r="R1533" s="573" t="str">
        <f>IF(AND(AllC3_Data[[#This Row],[Workflow]]="Vendor Trailer",AllC3_Data[[#This Row],[OB Load Type]]="",AllC3_Data[[#This Row],[IB Load Type]]="",AllC3_Data[[#This Row],[Reusable Load Type]]=""),"Empty", HLOOKUP("*",AllC3_Data[[#This Row],[OB Load Type]:[Workflow]],1,FALSE))</f>
        <v>Empty</v>
      </c>
      <c r="S15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4" spans="1:21" x14ac:dyDescent="0.25">
      <c r="A1534" s="567" t="s">
        <v>12609</v>
      </c>
      <c r="B1534" s="568"/>
      <c r="C1534" s="568"/>
      <c r="D1534" s="569"/>
      <c r="E1534" s="569" t="s">
        <v>1657</v>
      </c>
      <c r="F1534" s="569">
        <v>3</v>
      </c>
      <c r="G1534" s="568" t="s">
        <v>1179</v>
      </c>
      <c r="H1534" s="568"/>
      <c r="I1534" s="570" t="s">
        <v>12610</v>
      </c>
      <c r="J1534" s="568" t="s">
        <v>8205</v>
      </c>
      <c r="K1534" s="571" t="s">
        <v>8401</v>
      </c>
      <c r="L1534" s="568" t="s">
        <v>1658</v>
      </c>
      <c r="M1534" s="572" t="s">
        <v>10693</v>
      </c>
      <c r="N1534" s="570" t="s">
        <v>8425</v>
      </c>
      <c r="O1534" s="303" t="str">
        <f>IF(AllC3_Data[[#This Row],[Door/Yard Number]]=3,"Yard","Door")</f>
        <v>Yard</v>
      </c>
      <c r="P1534" s="33">
        <f t="shared" si="46"/>
        <v>16.150000000081491</v>
      </c>
      <c r="Q1534" s="3" t="str">
        <f t="shared" si="47"/>
        <v>02/10/2022 09:51 PM</v>
      </c>
      <c r="R1534" s="573" t="str">
        <f>IF(AND(AllC3_Data[[#This Row],[Workflow]]="Vendor Trailer",AllC3_Data[[#This Row],[OB Load Type]]="",AllC3_Data[[#This Row],[IB Load Type]]="",AllC3_Data[[#This Row],[Reusable Load Type]]=""),"Empty", HLOOKUP("*",AllC3_Data[[#This Row],[OB Load Type]:[Workflow]],1,FALSE))</f>
        <v>Empty</v>
      </c>
      <c r="S15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5" spans="1:21" x14ac:dyDescent="0.25">
      <c r="A1535" s="567" t="s">
        <v>12611</v>
      </c>
      <c r="B1535" s="568"/>
      <c r="C1535" s="568"/>
      <c r="D1535" s="569"/>
      <c r="E1535" s="569" t="s">
        <v>1657</v>
      </c>
      <c r="F1535" s="569">
        <v>3</v>
      </c>
      <c r="G1535" s="568" t="s">
        <v>1179</v>
      </c>
      <c r="H1535" s="568"/>
      <c r="I1535" s="570" t="s">
        <v>12612</v>
      </c>
      <c r="J1535" s="568" t="s">
        <v>8205</v>
      </c>
      <c r="K1535" s="571" t="s">
        <v>8401</v>
      </c>
      <c r="L1535" s="568" t="s">
        <v>11150</v>
      </c>
      <c r="M1535" s="572" t="s">
        <v>12613</v>
      </c>
      <c r="N1535" s="570" t="s">
        <v>8445</v>
      </c>
      <c r="O1535" s="303" t="str">
        <f>IF(AllC3_Data[[#This Row],[Door/Yard Number]]=3,"Yard","Door")</f>
        <v>Yard</v>
      </c>
      <c r="P1535" s="33">
        <f t="shared" si="46"/>
        <v>15.983333333395422</v>
      </c>
      <c r="Q1535" s="3" t="str">
        <f t="shared" si="47"/>
        <v>02/10/2022 10:01 PM</v>
      </c>
      <c r="R1535" s="573" t="str">
        <f>IF(AND(AllC3_Data[[#This Row],[Workflow]]="Vendor Trailer",AllC3_Data[[#This Row],[OB Load Type]]="",AllC3_Data[[#This Row],[IB Load Type]]="",AllC3_Data[[#This Row],[Reusable Load Type]]=""),"Empty", HLOOKUP("*",AllC3_Data[[#This Row],[OB Load Type]:[Workflow]],1,FALSE))</f>
        <v>Empty</v>
      </c>
      <c r="S15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6" spans="1:21" x14ac:dyDescent="0.25">
      <c r="A1536" s="567" t="s">
        <v>12614</v>
      </c>
      <c r="B1536" s="568"/>
      <c r="C1536" s="568" t="s">
        <v>38</v>
      </c>
      <c r="D1536" s="569"/>
      <c r="E1536" s="569" t="s">
        <v>897</v>
      </c>
      <c r="F1536" s="569">
        <v>1</v>
      </c>
      <c r="G1536" s="568" t="s">
        <v>1179</v>
      </c>
      <c r="H1536" s="568" t="s">
        <v>12615</v>
      </c>
      <c r="I1536" s="570" t="s">
        <v>12616</v>
      </c>
      <c r="J1536" s="568" t="s">
        <v>8210</v>
      </c>
      <c r="K1536" s="571" t="s">
        <v>8401</v>
      </c>
      <c r="L1536" s="568" t="s">
        <v>10973</v>
      </c>
      <c r="M1536" s="572" t="s">
        <v>12616</v>
      </c>
      <c r="N1536" s="570" t="s">
        <v>8425</v>
      </c>
      <c r="O1536" s="303" t="str">
        <f>IF(AllC3_Data[[#This Row],[Door/Yard Number]]=3,"Yard","Door")</f>
        <v>Door</v>
      </c>
      <c r="P1536" s="33">
        <f t="shared" si="46"/>
        <v>15.75</v>
      </c>
      <c r="Q1536" s="3" t="str">
        <f t="shared" si="47"/>
        <v>02/10/2022 10:15 PM</v>
      </c>
      <c r="R1536" s="573" t="str">
        <f>IF(AND(AllC3_Data[[#This Row],[Workflow]]="Vendor Trailer",AllC3_Data[[#This Row],[OB Load Type]]="",AllC3_Data[[#This Row],[IB Load Type]]="",AllC3_Data[[#This Row],[Reusable Load Type]]=""),"Empty", HLOOKUP("*",AllC3_Data[[#This Row],[OB Load Type]:[Workflow]],1,FALSE))</f>
        <v>B407</v>
      </c>
      <c r="S15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7" spans="1:21" x14ac:dyDescent="0.25">
      <c r="A1537" s="567" t="s">
        <v>12617</v>
      </c>
      <c r="B1537" s="568"/>
      <c r="C1537" s="568"/>
      <c r="D1537" s="569"/>
      <c r="E1537" s="569" t="s">
        <v>1657</v>
      </c>
      <c r="F1537" s="569">
        <v>3</v>
      </c>
      <c r="G1537" s="568" t="s">
        <v>1667</v>
      </c>
      <c r="H1537" s="568"/>
      <c r="I1537" s="570" t="s">
        <v>12618</v>
      </c>
      <c r="J1537" s="568" t="s">
        <v>8213</v>
      </c>
      <c r="K1537" s="571" t="s">
        <v>8401</v>
      </c>
      <c r="L1537" s="568" t="s">
        <v>12146</v>
      </c>
      <c r="M1537" s="572" t="s">
        <v>12619</v>
      </c>
      <c r="N1537" s="570" t="s">
        <v>8425</v>
      </c>
      <c r="O1537" s="303" t="str">
        <f>IF(AllC3_Data[[#This Row],[Door/Yard Number]]=3,"Yard","Door")</f>
        <v>Yard</v>
      </c>
      <c r="P1537" s="33">
        <f t="shared" si="46"/>
        <v>15.56666666676756</v>
      </c>
      <c r="Q1537" s="3" t="str">
        <f t="shared" si="47"/>
        <v>02/10/2022 10:26 PM</v>
      </c>
      <c r="R1537" s="573" t="str">
        <f>IF(AND(AllC3_Data[[#This Row],[Workflow]]="Vendor Trailer",AllC3_Data[[#This Row],[OB Load Type]]="",AllC3_Data[[#This Row],[IB Load Type]]="",AllC3_Data[[#This Row],[Reusable Load Type]]=""),"Empty", HLOOKUP("*",AllC3_Data[[#This Row],[OB Load Type]:[Workflow]],1,FALSE))</f>
        <v>Empty</v>
      </c>
      <c r="S15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8" spans="1:21" x14ac:dyDescent="0.25">
      <c r="A1538" s="567" t="s">
        <v>12620</v>
      </c>
      <c r="B1538" s="568"/>
      <c r="C1538" s="568"/>
      <c r="D1538" s="569" t="s">
        <v>496</v>
      </c>
      <c r="E1538" s="569" t="s">
        <v>1660</v>
      </c>
      <c r="F1538" s="569">
        <v>3</v>
      </c>
      <c r="G1538" s="568" t="s">
        <v>1179</v>
      </c>
      <c r="H1538" s="568"/>
      <c r="I1538" s="570" t="s">
        <v>12621</v>
      </c>
      <c r="J1538" s="568" t="s">
        <v>8210</v>
      </c>
      <c r="K1538" s="571" t="s">
        <v>8401</v>
      </c>
      <c r="L1538" s="568" t="s">
        <v>8500</v>
      </c>
      <c r="M1538" s="572" t="s">
        <v>12621</v>
      </c>
      <c r="N1538" s="570" t="s">
        <v>8445</v>
      </c>
      <c r="O1538" s="303" t="str">
        <f>IF(AllC3_Data[[#This Row],[Door/Yard Number]]=3,"Yard","Door")</f>
        <v>Yard</v>
      </c>
      <c r="P1538" s="33">
        <f t="shared" si="46"/>
        <v>15.400000000081491</v>
      </c>
      <c r="Q1538" s="3" t="str">
        <f t="shared" si="47"/>
        <v>02/10/2022 10:36 PM</v>
      </c>
      <c r="R1538" s="573" t="str">
        <f>IF(AND(AllC3_Data[[#This Row],[Workflow]]="Vendor Trailer",AllC3_Data[[#This Row],[OB Load Type]]="",AllC3_Data[[#This Row],[IB Load Type]]="",AllC3_Data[[#This Row],[Reusable Load Type]]=""),"Empty", HLOOKUP("*",AllC3_Data[[#This Row],[OB Load Type]:[Workflow]],1,FALSE))</f>
        <v>RSAL</v>
      </c>
      <c r="S15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39" spans="1:21" x14ac:dyDescent="0.25">
      <c r="A1539" s="567" t="s">
        <v>12622</v>
      </c>
      <c r="B1539" s="568"/>
      <c r="C1539" s="568"/>
      <c r="D1539" s="569" t="s">
        <v>270</v>
      </c>
      <c r="E1539" s="569" t="s">
        <v>882</v>
      </c>
      <c r="F1539" s="569">
        <v>1</v>
      </c>
      <c r="G1539" s="568" t="s">
        <v>1179</v>
      </c>
      <c r="H1539" s="568" t="s">
        <v>12623</v>
      </c>
      <c r="I1539" s="570" t="s">
        <v>12624</v>
      </c>
      <c r="J1539" s="568" t="s">
        <v>8205</v>
      </c>
      <c r="K1539" s="571" t="s">
        <v>8401</v>
      </c>
      <c r="L1539" s="568" t="s">
        <v>12625</v>
      </c>
      <c r="M1539" s="572" t="s">
        <v>8942</v>
      </c>
      <c r="N1539" s="570" t="s">
        <v>8409</v>
      </c>
      <c r="O1539" s="303" t="str">
        <f>IF(AllC3_Data[[#This Row],[Door/Yard Number]]=3,"Yard","Door")</f>
        <v>Door</v>
      </c>
      <c r="P1539" s="33">
        <f t="shared" si="46"/>
        <v>15.333333333372138</v>
      </c>
      <c r="Q1539" s="3" t="str">
        <f t="shared" si="47"/>
        <v>02/10/2022 10:40 PM</v>
      </c>
      <c r="R1539" s="573" t="str">
        <f>IF(AND(AllC3_Data[[#This Row],[Workflow]]="Vendor Trailer",AllC3_Data[[#This Row],[OB Load Type]]="",AllC3_Data[[#This Row],[IB Load Type]]="",AllC3_Data[[#This Row],[Reusable Load Type]]=""),"Empty", HLOOKUP("*",AllC3_Data[[#This Row],[OB Load Type]:[Workflow]],1,FALSE))</f>
        <v>T206</v>
      </c>
      <c r="S15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15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0" spans="1:21" x14ac:dyDescent="0.25">
      <c r="A1540" s="567" t="s">
        <v>12626</v>
      </c>
      <c r="B1540" s="568"/>
      <c r="C1540" s="568" t="s">
        <v>38</v>
      </c>
      <c r="D1540" s="569"/>
      <c r="E1540" s="569" t="s">
        <v>897</v>
      </c>
      <c r="F1540" s="569">
        <v>1</v>
      </c>
      <c r="G1540" s="568" t="s">
        <v>8434</v>
      </c>
      <c r="H1540" s="568" t="s">
        <v>12627</v>
      </c>
      <c r="I1540" s="570" t="s">
        <v>12628</v>
      </c>
      <c r="J1540" s="568" t="s">
        <v>8202</v>
      </c>
      <c r="K1540" s="571" t="s">
        <v>8401</v>
      </c>
      <c r="L1540" s="568" t="s">
        <v>10496</v>
      </c>
      <c r="M1540" s="572" t="s">
        <v>12628</v>
      </c>
      <c r="N1540" s="570" t="s">
        <v>8425</v>
      </c>
      <c r="O1540" s="303" t="str">
        <f>IF(AllC3_Data[[#This Row],[Door/Yard Number]]=3,"Yard","Door")</f>
        <v>Door</v>
      </c>
      <c r="P1540" s="33">
        <f t="shared" si="46"/>
        <v>15.316666666651145</v>
      </c>
      <c r="Q1540" s="3" t="str">
        <f t="shared" si="47"/>
        <v>02/10/2022 10:41 PM</v>
      </c>
      <c r="R1540" s="573" t="str">
        <f>IF(AND(AllC3_Data[[#This Row],[Workflow]]="Vendor Trailer",AllC3_Data[[#This Row],[OB Load Type]]="",AllC3_Data[[#This Row],[IB Load Type]]="",AllC3_Data[[#This Row],[Reusable Load Type]]=""),"Empty", HLOOKUP("*",AllC3_Data[[#This Row],[OB Load Type]:[Workflow]],1,FALSE))</f>
        <v>B407</v>
      </c>
      <c r="S15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1" spans="1:21" x14ac:dyDescent="0.25">
      <c r="A1541" s="567" t="s">
        <v>12629</v>
      </c>
      <c r="B1541" s="568"/>
      <c r="C1541" s="568" t="s">
        <v>38</v>
      </c>
      <c r="D1541" s="569"/>
      <c r="E1541" s="569" t="s">
        <v>897</v>
      </c>
      <c r="F1541" s="569">
        <v>1</v>
      </c>
      <c r="G1541" s="568" t="s">
        <v>1179</v>
      </c>
      <c r="H1541" s="568" t="s">
        <v>12630</v>
      </c>
      <c r="I1541" s="570" t="s">
        <v>12631</v>
      </c>
      <c r="J1541" s="568" t="s">
        <v>8208</v>
      </c>
      <c r="K1541" s="571" t="s">
        <v>8401</v>
      </c>
      <c r="L1541" s="568" t="s">
        <v>12632</v>
      </c>
      <c r="M1541" s="572" t="s">
        <v>12631</v>
      </c>
      <c r="N1541" s="570" t="s">
        <v>8425</v>
      </c>
      <c r="O1541" s="303" t="str">
        <f>IF(AllC3_Data[[#This Row],[Door/Yard Number]]=3,"Yard","Door")</f>
        <v>Door</v>
      </c>
      <c r="P1541" s="33">
        <f t="shared" si="46"/>
        <v>15.200000000128057</v>
      </c>
      <c r="Q1541" s="3" t="str">
        <f t="shared" si="47"/>
        <v>02/10/2022 10:48 PM</v>
      </c>
      <c r="R1541" s="573" t="str">
        <f>IF(AND(AllC3_Data[[#This Row],[Workflow]]="Vendor Trailer",AllC3_Data[[#This Row],[OB Load Type]]="",AllC3_Data[[#This Row],[IB Load Type]]="",AllC3_Data[[#This Row],[Reusable Load Type]]=""),"Empty", HLOOKUP("*",AllC3_Data[[#This Row],[OB Load Type]:[Workflow]],1,FALSE))</f>
        <v>B407</v>
      </c>
      <c r="S15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2" spans="1:21" x14ac:dyDescent="0.25">
      <c r="A1542" s="567" t="s">
        <v>12633</v>
      </c>
      <c r="B1542" s="568"/>
      <c r="C1542" s="568"/>
      <c r="D1542" s="569"/>
      <c r="E1542" s="569" t="s">
        <v>1657</v>
      </c>
      <c r="F1542" s="569">
        <v>3</v>
      </c>
      <c r="G1542" s="568" t="s">
        <v>1179</v>
      </c>
      <c r="H1542" s="568"/>
      <c r="I1542" s="570" t="s">
        <v>12631</v>
      </c>
      <c r="J1542" s="568" t="s">
        <v>8205</v>
      </c>
      <c r="K1542" s="571" t="s">
        <v>8401</v>
      </c>
      <c r="L1542" s="568" t="s">
        <v>11507</v>
      </c>
      <c r="M1542" s="572" t="s">
        <v>12634</v>
      </c>
      <c r="N1542" s="570" t="s">
        <v>8425</v>
      </c>
      <c r="O1542" s="303" t="str">
        <f>IF(AllC3_Data[[#This Row],[Door/Yard Number]]=3,"Yard","Door")</f>
        <v>Yard</v>
      </c>
      <c r="P1542" s="33">
        <f t="shared" si="46"/>
        <v>15.200000000128057</v>
      </c>
      <c r="Q1542" s="3" t="str">
        <f t="shared" si="47"/>
        <v>02/10/2022 10:48 PM</v>
      </c>
      <c r="R1542" s="573" t="str">
        <f>IF(AND(AllC3_Data[[#This Row],[Workflow]]="Vendor Trailer",AllC3_Data[[#This Row],[OB Load Type]]="",AllC3_Data[[#This Row],[IB Load Type]]="",AllC3_Data[[#This Row],[Reusable Load Type]]=""),"Empty", HLOOKUP("*",AllC3_Data[[#This Row],[OB Load Type]:[Workflow]],1,FALSE))</f>
        <v>Empty</v>
      </c>
      <c r="S15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3" spans="1:21" x14ac:dyDescent="0.25">
      <c r="A1543" s="567" t="s">
        <v>12635</v>
      </c>
      <c r="B1543" s="568"/>
      <c r="C1543" s="568"/>
      <c r="D1543" s="569"/>
      <c r="E1543" s="569" t="s">
        <v>1657</v>
      </c>
      <c r="F1543" s="569">
        <v>3</v>
      </c>
      <c r="G1543" s="568" t="s">
        <v>1179</v>
      </c>
      <c r="H1543" s="568"/>
      <c r="I1543" s="570" t="s">
        <v>12636</v>
      </c>
      <c r="J1543" s="568" t="s">
        <v>8205</v>
      </c>
      <c r="K1543" s="571" t="s">
        <v>8401</v>
      </c>
      <c r="L1543" s="568" t="s">
        <v>12637</v>
      </c>
      <c r="M1543" s="572" t="s">
        <v>8939</v>
      </c>
      <c r="N1543" s="570" t="s">
        <v>8425</v>
      </c>
      <c r="O1543" s="303" t="str">
        <f>IF(AllC3_Data[[#This Row],[Door/Yard Number]]=3,"Yard","Door")</f>
        <v>Yard</v>
      </c>
      <c r="P1543" s="33">
        <f t="shared" si="46"/>
        <v>14.933333333465271</v>
      </c>
      <c r="Q1543" s="3" t="str">
        <f t="shared" si="47"/>
        <v>02/10/2022 11:04 PM</v>
      </c>
      <c r="R1543" s="573" t="str">
        <f>IF(AND(AllC3_Data[[#This Row],[Workflow]]="Vendor Trailer",AllC3_Data[[#This Row],[OB Load Type]]="",AllC3_Data[[#This Row],[IB Load Type]]="",AllC3_Data[[#This Row],[Reusable Load Type]]=""),"Empty", HLOOKUP("*",AllC3_Data[[#This Row],[OB Load Type]:[Workflow]],1,FALSE))</f>
        <v>Empty</v>
      </c>
      <c r="S15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4" spans="1:21" x14ac:dyDescent="0.25">
      <c r="A1544" s="567" t="s">
        <v>12638</v>
      </c>
      <c r="B1544" s="568"/>
      <c r="C1544" s="568"/>
      <c r="D1544" s="569" t="s">
        <v>479</v>
      </c>
      <c r="E1544" s="569" t="s">
        <v>8430</v>
      </c>
      <c r="F1544" s="569">
        <v>3</v>
      </c>
      <c r="G1544" s="568" t="s">
        <v>1179</v>
      </c>
      <c r="H1544" s="568"/>
      <c r="I1544" s="570" t="s">
        <v>8985</v>
      </c>
      <c r="J1544" s="568" t="s">
        <v>8204</v>
      </c>
      <c r="K1544" s="571" t="s">
        <v>8401</v>
      </c>
      <c r="L1544" s="568" t="s">
        <v>1658</v>
      </c>
      <c r="M1544" s="572" t="s">
        <v>10743</v>
      </c>
      <c r="N1544" s="570" t="s">
        <v>8425</v>
      </c>
      <c r="O1544" s="303" t="str">
        <f>IF(AllC3_Data[[#This Row],[Door/Yard Number]]=3,"Yard","Door")</f>
        <v>Yard</v>
      </c>
      <c r="P1544" s="33">
        <f t="shared" si="46"/>
        <v>14.900000000023283</v>
      </c>
      <c r="Q1544" s="3" t="str">
        <f t="shared" si="47"/>
        <v>02/10/2022 11:06 PM</v>
      </c>
      <c r="R1544" s="573" t="str">
        <f>IF(AND(AllC3_Data[[#This Row],[Workflow]]="Vendor Trailer",AllC3_Data[[#This Row],[OB Load Type]]="",AllC3_Data[[#This Row],[IB Load Type]]="",AllC3_Data[[#This Row],[Reusable Load Type]]=""),"Empty", HLOOKUP("*",AllC3_Data[[#This Row],[OB Load Type]:[Workflow]],1,FALSE))</f>
        <v>PPLS</v>
      </c>
      <c r="S15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5" spans="1:21" x14ac:dyDescent="0.25">
      <c r="A1545" s="567" t="s">
        <v>12639</v>
      </c>
      <c r="B1545" s="568"/>
      <c r="C1545" s="568"/>
      <c r="D1545" s="569"/>
      <c r="E1545" s="569" t="s">
        <v>1657</v>
      </c>
      <c r="F1545" s="569">
        <v>3</v>
      </c>
      <c r="G1545" s="568" t="s">
        <v>1179</v>
      </c>
      <c r="H1545" s="568"/>
      <c r="I1545" s="570" t="s">
        <v>12640</v>
      </c>
      <c r="J1545" s="568" t="s">
        <v>8208</v>
      </c>
      <c r="K1545" s="571" t="s">
        <v>8401</v>
      </c>
      <c r="L1545" s="568" t="s">
        <v>1658</v>
      </c>
      <c r="M1545" s="572" t="s">
        <v>12641</v>
      </c>
      <c r="N1545" s="570" t="s">
        <v>8425</v>
      </c>
      <c r="O1545" s="303" t="str">
        <f>IF(AllC3_Data[[#This Row],[Door/Yard Number]]=3,"Yard","Door")</f>
        <v>Yard</v>
      </c>
      <c r="P1545" s="33">
        <f t="shared" ref="P1545:P1608" si="48">($A$1-Q1545)*24</f>
        <v>14.850000000034925</v>
      </c>
      <c r="Q1545" s="3" t="str">
        <f t="shared" ref="Q1545:Q1608" si="49">IF(I1545&gt;M1545,I1545,IF(I1545&lt;M1545,M1545,IF(I1545=M1545,I1545)))</f>
        <v>02/10/2022 11:09 PM</v>
      </c>
      <c r="R1545" s="573" t="str">
        <f>IF(AND(AllC3_Data[[#This Row],[Workflow]]="Vendor Trailer",AllC3_Data[[#This Row],[OB Load Type]]="",AllC3_Data[[#This Row],[IB Load Type]]="",AllC3_Data[[#This Row],[Reusable Load Type]]=""),"Empty", HLOOKUP("*",AllC3_Data[[#This Row],[OB Load Type]:[Workflow]],1,FALSE))</f>
        <v>Empty</v>
      </c>
      <c r="S15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6" spans="1:21" x14ac:dyDescent="0.25">
      <c r="A1546" s="567" t="s">
        <v>12642</v>
      </c>
      <c r="B1546" s="568"/>
      <c r="C1546" s="568" t="s">
        <v>38</v>
      </c>
      <c r="D1546" s="569"/>
      <c r="E1546" s="569" t="s">
        <v>897</v>
      </c>
      <c r="F1546" s="569">
        <v>1</v>
      </c>
      <c r="G1546" s="568" t="s">
        <v>1179</v>
      </c>
      <c r="H1546" s="568" t="s">
        <v>12630</v>
      </c>
      <c r="I1546" s="570" t="s">
        <v>12643</v>
      </c>
      <c r="J1546" s="568" t="s">
        <v>8207</v>
      </c>
      <c r="K1546" s="571" t="s">
        <v>8401</v>
      </c>
      <c r="L1546" s="568" t="s">
        <v>12644</v>
      </c>
      <c r="M1546" s="572" t="s">
        <v>12643</v>
      </c>
      <c r="N1546" s="570" t="s">
        <v>8425</v>
      </c>
      <c r="O1546" s="303" t="str">
        <f>IF(AllC3_Data[[#This Row],[Door/Yard Number]]=3,"Yard","Door")</f>
        <v>Door</v>
      </c>
      <c r="P1546" s="33">
        <f t="shared" si="48"/>
        <v>14.783333333325572</v>
      </c>
      <c r="Q1546" s="3" t="str">
        <f t="shared" si="49"/>
        <v>02/10/2022 11:13 PM</v>
      </c>
      <c r="R1546" s="573" t="str">
        <f>IF(AND(AllC3_Data[[#This Row],[Workflow]]="Vendor Trailer",AllC3_Data[[#This Row],[OB Load Type]]="",AllC3_Data[[#This Row],[IB Load Type]]="",AllC3_Data[[#This Row],[Reusable Load Type]]=""),"Empty", HLOOKUP("*",AllC3_Data[[#This Row],[OB Load Type]:[Workflow]],1,FALSE))</f>
        <v>B407</v>
      </c>
      <c r="S15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7" spans="1:21" x14ac:dyDescent="0.25">
      <c r="A1547" s="567" t="s">
        <v>12645</v>
      </c>
      <c r="B1547" s="568"/>
      <c r="C1547" s="568" t="s">
        <v>38</v>
      </c>
      <c r="D1547" s="569"/>
      <c r="E1547" s="569" t="s">
        <v>897</v>
      </c>
      <c r="F1547" s="569">
        <v>1</v>
      </c>
      <c r="G1547" s="568" t="s">
        <v>1179</v>
      </c>
      <c r="H1547" s="568" t="s">
        <v>12630</v>
      </c>
      <c r="I1547" s="570" t="s">
        <v>12646</v>
      </c>
      <c r="J1547" s="568" t="s">
        <v>8207</v>
      </c>
      <c r="K1547" s="571" t="s">
        <v>8401</v>
      </c>
      <c r="L1547" s="568" t="s">
        <v>9501</v>
      </c>
      <c r="M1547" s="572" t="s">
        <v>12646</v>
      </c>
      <c r="N1547" s="570" t="s">
        <v>8425</v>
      </c>
      <c r="O1547" s="303" t="str">
        <f>IF(AllC3_Data[[#This Row],[Door/Yard Number]]=3,"Yard","Door")</f>
        <v>Door</v>
      </c>
      <c r="P1547" s="33">
        <f t="shared" si="48"/>
        <v>14.700000000069849</v>
      </c>
      <c r="Q1547" s="3" t="str">
        <f t="shared" si="49"/>
        <v>02/10/2022 11:18 PM</v>
      </c>
      <c r="R1547" s="573" t="str">
        <f>IF(AND(AllC3_Data[[#This Row],[Workflow]]="Vendor Trailer",AllC3_Data[[#This Row],[OB Load Type]]="",AllC3_Data[[#This Row],[IB Load Type]]="",AllC3_Data[[#This Row],[Reusable Load Type]]=""),"Empty", HLOOKUP("*",AllC3_Data[[#This Row],[OB Load Type]:[Workflow]],1,FALSE))</f>
        <v>B407</v>
      </c>
      <c r="S15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8" spans="1:21" x14ac:dyDescent="0.25">
      <c r="A1548" s="567" t="s">
        <v>12647</v>
      </c>
      <c r="B1548" s="568"/>
      <c r="C1548" s="568"/>
      <c r="D1548" s="569"/>
      <c r="E1548" s="569" t="s">
        <v>1657</v>
      </c>
      <c r="F1548" s="569">
        <v>1</v>
      </c>
      <c r="G1548" s="568" t="s">
        <v>1179</v>
      </c>
      <c r="H1548" s="568"/>
      <c r="I1548" s="570" t="s">
        <v>12648</v>
      </c>
      <c r="J1548" s="568" t="s">
        <v>8216</v>
      </c>
      <c r="K1548" s="571" t="s">
        <v>8589</v>
      </c>
      <c r="L1548" s="568" t="s">
        <v>12649</v>
      </c>
      <c r="M1548" s="572" t="s">
        <v>12648</v>
      </c>
      <c r="N1548" s="570" t="s">
        <v>8409</v>
      </c>
      <c r="O1548" s="303" t="str">
        <f>IF(AllC3_Data[[#This Row],[Door/Yard Number]]=3,"Yard","Door")</f>
        <v>Door</v>
      </c>
      <c r="P1548" s="33">
        <f t="shared" si="48"/>
        <v>14.650000000081491</v>
      </c>
      <c r="Q1548" s="3" t="str">
        <f t="shared" si="49"/>
        <v>02/10/2022 11:21 PM</v>
      </c>
      <c r="R1548" s="573" t="str">
        <f>IF(AND(AllC3_Data[[#This Row],[Workflow]]="Vendor Trailer",AllC3_Data[[#This Row],[OB Load Type]]="",AllC3_Data[[#This Row],[IB Load Type]]="",AllC3_Data[[#This Row],[Reusable Load Type]]=""),"Empty", HLOOKUP("*",AllC3_Data[[#This Row],[OB Load Type]:[Workflow]],1,FALSE))</f>
        <v>Empty</v>
      </c>
      <c r="S15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49" spans="1:21" x14ac:dyDescent="0.25">
      <c r="A1549" s="567" t="s">
        <v>12650</v>
      </c>
      <c r="B1549" s="568"/>
      <c r="C1549" s="568" t="s">
        <v>21</v>
      </c>
      <c r="D1549" s="569"/>
      <c r="E1549" s="569" t="s">
        <v>897</v>
      </c>
      <c r="F1549" s="569">
        <v>1</v>
      </c>
      <c r="G1549" s="568" t="s">
        <v>1179</v>
      </c>
      <c r="H1549" s="568" t="s">
        <v>10322</v>
      </c>
      <c r="I1549" s="570" t="s">
        <v>12651</v>
      </c>
      <c r="J1549" s="568" t="s">
        <v>8205</v>
      </c>
      <c r="K1549" s="571" t="s">
        <v>8401</v>
      </c>
      <c r="L1549" s="568" t="s">
        <v>12652</v>
      </c>
      <c r="M1549" s="572" t="s">
        <v>12651</v>
      </c>
      <c r="N1549" s="570" t="s">
        <v>8409</v>
      </c>
      <c r="O1549" s="303" t="str">
        <f>IF(AllC3_Data[[#This Row],[Door/Yard Number]]=3,"Yard","Door")</f>
        <v>Door</v>
      </c>
      <c r="P1549" s="33">
        <f t="shared" si="48"/>
        <v>14.583333333372138</v>
      </c>
      <c r="Q1549" s="3" t="str">
        <f t="shared" si="49"/>
        <v>02/10/2022 11:25 PM</v>
      </c>
      <c r="R1549" s="573" t="str">
        <f>IF(AND(AllC3_Data[[#This Row],[Workflow]]="Vendor Trailer",AllC3_Data[[#This Row],[OB Load Type]]="",AllC3_Data[[#This Row],[IB Load Type]]="",AllC3_Data[[#This Row],[Reusable Load Type]]=""),"Empty", HLOOKUP("*",AllC3_Data[[#This Row],[OB Load Type]:[Workflow]],1,FALSE))</f>
        <v>B205</v>
      </c>
      <c r="S15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15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0" spans="1:21" x14ac:dyDescent="0.25">
      <c r="A1550" s="567" t="s">
        <v>12653</v>
      </c>
      <c r="B1550" s="568"/>
      <c r="C1550" s="568"/>
      <c r="D1550" s="569"/>
      <c r="E1550" s="569" t="s">
        <v>1657</v>
      </c>
      <c r="F1550" s="569">
        <v>1</v>
      </c>
      <c r="G1550" s="568" t="s">
        <v>1179</v>
      </c>
      <c r="H1550" s="568"/>
      <c r="I1550" s="570" t="s">
        <v>12654</v>
      </c>
      <c r="J1550" s="568" t="s">
        <v>8208</v>
      </c>
      <c r="K1550" s="571" t="s">
        <v>8401</v>
      </c>
      <c r="L1550" s="568" t="s">
        <v>11818</v>
      </c>
      <c r="M1550" s="572" t="s">
        <v>12655</v>
      </c>
      <c r="N1550" s="570" t="s">
        <v>8425</v>
      </c>
      <c r="O1550" s="303" t="str">
        <f>IF(AllC3_Data[[#This Row],[Door/Yard Number]]=3,"Yard","Door")</f>
        <v>Door</v>
      </c>
      <c r="P1550" s="33">
        <f t="shared" si="48"/>
        <v>14.550000000104774</v>
      </c>
      <c r="Q1550" s="3" t="str">
        <f t="shared" si="49"/>
        <v>02/10/2022 11:27 PM</v>
      </c>
      <c r="R1550" s="573" t="str">
        <f>IF(AND(AllC3_Data[[#This Row],[Workflow]]="Vendor Trailer",AllC3_Data[[#This Row],[OB Load Type]]="",AllC3_Data[[#This Row],[IB Load Type]]="",AllC3_Data[[#This Row],[Reusable Load Type]]=""),"Empty", HLOOKUP("*",AllC3_Data[[#This Row],[OB Load Type]:[Workflow]],1,FALSE))</f>
        <v>Empty</v>
      </c>
      <c r="S15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1" spans="1:21" x14ac:dyDescent="0.25">
      <c r="A1551" s="567" t="s">
        <v>12656</v>
      </c>
      <c r="B1551" s="568"/>
      <c r="C1551" s="568"/>
      <c r="D1551" s="569"/>
      <c r="E1551" s="569" t="s">
        <v>1657</v>
      </c>
      <c r="F1551" s="569">
        <v>3</v>
      </c>
      <c r="G1551" s="568" t="s">
        <v>1179</v>
      </c>
      <c r="H1551" s="568"/>
      <c r="I1551" s="570" t="s">
        <v>8444</v>
      </c>
      <c r="J1551" s="568" t="s">
        <v>8205</v>
      </c>
      <c r="K1551" s="571" t="s">
        <v>8401</v>
      </c>
      <c r="L1551" s="568" t="s">
        <v>12146</v>
      </c>
      <c r="M1551" s="572" t="s">
        <v>12657</v>
      </c>
      <c r="N1551" s="570" t="s">
        <v>8425</v>
      </c>
      <c r="O1551" s="303" t="str">
        <f>IF(AllC3_Data[[#This Row],[Door/Yard Number]]=3,"Yard","Door")</f>
        <v>Yard</v>
      </c>
      <c r="P1551" s="33">
        <f t="shared" si="48"/>
        <v>14.483333333395422</v>
      </c>
      <c r="Q1551" s="3" t="str">
        <f t="shared" si="49"/>
        <v>02/10/2022 11:31 PM</v>
      </c>
      <c r="R1551" s="573" t="str">
        <f>IF(AND(AllC3_Data[[#This Row],[Workflow]]="Vendor Trailer",AllC3_Data[[#This Row],[OB Load Type]]="",AllC3_Data[[#This Row],[IB Load Type]]="",AllC3_Data[[#This Row],[Reusable Load Type]]=""),"Empty", HLOOKUP("*",AllC3_Data[[#This Row],[OB Load Type]:[Workflow]],1,FALSE))</f>
        <v>Empty</v>
      </c>
      <c r="S15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2" spans="1:21" x14ac:dyDescent="0.25">
      <c r="A1552" s="567" t="s">
        <v>12658</v>
      </c>
      <c r="B1552" s="568"/>
      <c r="C1552" s="568"/>
      <c r="D1552" s="569"/>
      <c r="E1552" s="569" t="s">
        <v>1657</v>
      </c>
      <c r="F1552" s="569">
        <v>3</v>
      </c>
      <c r="G1552" s="568" t="s">
        <v>1179</v>
      </c>
      <c r="H1552" s="568"/>
      <c r="I1552" s="570" t="s">
        <v>8444</v>
      </c>
      <c r="J1552" s="568" t="s">
        <v>8205</v>
      </c>
      <c r="K1552" s="571" t="s">
        <v>8401</v>
      </c>
      <c r="L1552" s="568" t="s">
        <v>12146</v>
      </c>
      <c r="M1552" s="572" t="s">
        <v>12659</v>
      </c>
      <c r="N1552" s="570" t="s">
        <v>8425</v>
      </c>
      <c r="O1552" s="303" t="str">
        <f>IF(AllC3_Data[[#This Row],[Door/Yard Number]]=3,"Yard","Door")</f>
        <v>Yard</v>
      </c>
      <c r="P1552" s="33">
        <f t="shared" si="48"/>
        <v>14.483333333395422</v>
      </c>
      <c r="Q1552" s="3" t="str">
        <f t="shared" si="49"/>
        <v>02/10/2022 11:31 PM</v>
      </c>
      <c r="R1552" s="573" t="str">
        <f>IF(AND(AllC3_Data[[#This Row],[Workflow]]="Vendor Trailer",AllC3_Data[[#This Row],[OB Load Type]]="",AllC3_Data[[#This Row],[IB Load Type]]="",AllC3_Data[[#This Row],[Reusable Load Type]]=""),"Empty", HLOOKUP("*",AllC3_Data[[#This Row],[OB Load Type]:[Workflow]],1,FALSE))</f>
        <v>Empty</v>
      </c>
      <c r="S15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3" spans="1:21" x14ac:dyDescent="0.25">
      <c r="A1553" s="567" t="s">
        <v>12660</v>
      </c>
      <c r="B1553" s="568"/>
      <c r="C1553" s="568"/>
      <c r="D1553" s="569"/>
      <c r="E1553" s="569" t="s">
        <v>1562</v>
      </c>
      <c r="F1553" s="569">
        <v>4</v>
      </c>
      <c r="G1553" s="568" t="s">
        <v>12661</v>
      </c>
      <c r="H1553" s="568"/>
      <c r="I1553" s="570" t="s">
        <v>12662</v>
      </c>
      <c r="J1553" s="568" t="s">
        <v>8202</v>
      </c>
      <c r="K1553" s="571" t="s">
        <v>8401</v>
      </c>
      <c r="L1553" s="568" t="s">
        <v>1661</v>
      </c>
      <c r="M1553" s="572"/>
      <c r="N1553" s="570" t="s">
        <v>8425</v>
      </c>
      <c r="O1553" s="303" t="str">
        <f>IF(AllC3_Data[[#This Row],[Door/Yard Number]]=3,"Yard","Door")</f>
        <v>Door</v>
      </c>
      <c r="P1553" s="33">
        <f t="shared" si="48"/>
        <v>14.466666666674428</v>
      </c>
      <c r="Q1553" s="3" t="str">
        <f t="shared" si="49"/>
        <v>02/10/2022 11:32 PM</v>
      </c>
      <c r="R1553" s="573" t="str">
        <f>IF(AND(AllC3_Data[[#This Row],[Workflow]]="Vendor Trailer",AllC3_Data[[#This Row],[OB Load Type]]="",AllC3_Data[[#This Row],[IB Load Type]]="",AllC3_Data[[#This Row],[Reusable Load Type]]=""),"Empty", HLOOKUP("*",AllC3_Data[[#This Row],[OB Load Type]:[Workflow]],1,FALSE))</f>
        <v>Unknown</v>
      </c>
      <c r="S15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55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4" spans="1:21" x14ac:dyDescent="0.25">
      <c r="A1554" s="567" t="s">
        <v>12663</v>
      </c>
      <c r="B1554" s="568"/>
      <c r="C1554" s="568" t="s">
        <v>38</v>
      </c>
      <c r="D1554" s="569"/>
      <c r="E1554" s="569" t="s">
        <v>897</v>
      </c>
      <c r="F1554" s="569">
        <v>1</v>
      </c>
      <c r="G1554" s="568" t="s">
        <v>1179</v>
      </c>
      <c r="H1554" s="568" t="s">
        <v>12630</v>
      </c>
      <c r="I1554" s="570" t="s">
        <v>12664</v>
      </c>
      <c r="J1554" s="568" t="s">
        <v>8208</v>
      </c>
      <c r="K1554" s="571" t="s">
        <v>8401</v>
      </c>
      <c r="L1554" s="568" t="s">
        <v>12665</v>
      </c>
      <c r="M1554" s="572" t="s">
        <v>12664</v>
      </c>
      <c r="N1554" s="570" t="s">
        <v>8425</v>
      </c>
      <c r="O1554" s="303" t="str">
        <f>IF(AllC3_Data[[#This Row],[Door/Yard Number]]=3,"Yard","Door")</f>
        <v>Door</v>
      </c>
      <c r="P1554" s="33">
        <f t="shared" si="48"/>
        <v>14.433333333407063</v>
      </c>
      <c r="Q1554" s="3" t="str">
        <f t="shared" si="49"/>
        <v>02/10/2022 11:34 PM</v>
      </c>
      <c r="R1554" s="573" t="str">
        <f>IF(AND(AllC3_Data[[#This Row],[Workflow]]="Vendor Trailer",AllC3_Data[[#This Row],[OB Load Type]]="",AllC3_Data[[#This Row],[IB Load Type]]="",AllC3_Data[[#This Row],[Reusable Load Type]]=""),"Empty", HLOOKUP("*",AllC3_Data[[#This Row],[OB Load Type]:[Workflow]],1,FALSE))</f>
        <v>B407</v>
      </c>
      <c r="S15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5" spans="1:21" x14ac:dyDescent="0.25">
      <c r="A1555" s="567" t="s">
        <v>12666</v>
      </c>
      <c r="B1555" s="568"/>
      <c r="C1555" s="568"/>
      <c r="D1555" s="569"/>
      <c r="E1555" s="569" t="s">
        <v>1657</v>
      </c>
      <c r="F1555" s="569">
        <v>3</v>
      </c>
      <c r="G1555" s="568" t="s">
        <v>1179</v>
      </c>
      <c r="H1555" s="568"/>
      <c r="I1555" s="570" t="s">
        <v>12667</v>
      </c>
      <c r="J1555" s="568" t="s">
        <v>8206</v>
      </c>
      <c r="K1555" s="571" t="s">
        <v>8401</v>
      </c>
      <c r="L1555" s="568" t="s">
        <v>12146</v>
      </c>
      <c r="M1555" s="572" t="s">
        <v>8532</v>
      </c>
      <c r="N1555" s="570" t="s">
        <v>8425</v>
      </c>
      <c r="O1555" s="303" t="str">
        <f>IF(AllC3_Data[[#This Row],[Door/Yard Number]]=3,"Yard","Door")</f>
        <v>Yard</v>
      </c>
      <c r="P1555" s="33">
        <f t="shared" si="48"/>
        <v>14.349999999976717</v>
      </c>
      <c r="Q1555" s="3" t="str">
        <f t="shared" si="49"/>
        <v>02/10/2022 11:39 PM</v>
      </c>
      <c r="R1555" s="573" t="str">
        <f>IF(AND(AllC3_Data[[#This Row],[Workflow]]="Vendor Trailer",AllC3_Data[[#This Row],[OB Load Type]]="",AllC3_Data[[#This Row],[IB Load Type]]="",AllC3_Data[[#This Row],[Reusable Load Type]]=""),"Empty", HLOOKUP("*",AllC3_Data[[#This Row],[OB Load Type]:[Workflow]],1,FALSE))</f>
        <v>Empty</v>
      </c>
      <c r="S15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6" spans="1:21" x14ac:dyDescent="0.25">
      <c r="A1556" s="567" t="s">
        <v>12668</v>
      </c>
      <c r="B1556" s="568"/>
      <c r="C1556" s="568" t="s">
        <v>829</v>
      </c>
      <c r="D1556" s="569"/>
      <c r="E1556" s="569" t="s">
        <v>897</v>
      </c>
      <c r="F1556" s="569">
        <v>3</v>
      </c>
      <c r="G1556" s="568" t="s">
        <v>11243</v>
      </c>
      <c r="H1556" s="568" t="s">
        <v>829</v>
      </c>
      <c r="I1556" s="570" t="s">
        <v>9534</v>
      </c>
      <c r="J1556" s="568" t="s">
        <v>8202</v>
      </c>
      <c r="K1556" s="571" t="s">
        <v>8401</v>
      </c>
      <c r="L1556" s="568" t="s">
        <v>11609</v>
      </c>
      <c r="M1556" s="572" t="s">
        <v>9534</v>
      </c>
      <c r="N1556" s="570" t="s">
        <v>11135</v>
      </c>
      <c r="O1556" s="303" t="str">
        <f>IF(AllC3_Data[[#This Row],[Door/Yard Number]]=3,"Yard","Door")</f>
        <v>Yard</v>
      </c>
      <c r="P1556" s="33">
        <f t="shared" si="48"/>
        <v>14.316666666709352</v>
      </c>
      <c r="Q1556" s="3" t="str">
        <f t="shared" si="49"/>
        <v>02/10/2022 11:41 PM</v>
      </c>
      <c r="R1556" s="573" t="str">
        <f>IF(AND(AllC3_Data[[#This Row],[Workflow]]="Vendor Trailer",AllC3_Data[[#This Row],[OB Load Type]]="",AllC3_Data[[#This Row],[IB Load Type]]="",AllC3_Data[[#This Row],[Reusable Load Type]]=""),"Empty", HLOOKUP("*",AllC3_Data[[#This Row],[OB Load Type]:[Workflow]],1,FALSE))</f>
        <v>LTL</v>
      </c>
      <c r="S15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7" spans="1:21" x14ac:dyDescent="0.25">
      <c r="A1557" s="567" t="s">
        <v>12669</v>
      </c>
      <c r="B1557" s="568"/>
      <c r="C1557" s="568"/>
      <c r="D1557" s="569" t="s">
        <v>496</v>
      </c>
      <c r="E1557" s="569" t="s">
        <v>1660</v>
      </c>
      <c r="F1557" s="569">
        <v>1</v>
      </c>
      <c r="G1557" s="568" t="s">
        <v>1179</v>
      </c>
      <c r="H1557" s="568"/>
      <c r="I1557" s="570" t="s">
        <v>12670</v>
      </c>
      <c r="J1557" s="568" t="s">
        <v>8205</v>
      </c>
      <c r="K1557" s="571" t="s">
        <v>8589</v>
      </c>
      <c r="L1557" s="568" t="s">
        <v>12671</v>
      </c>
      <c r="M1557" s="572"/>
      <c r="N1557" s="570" t="s">
        <v>8409</v>
      </c>
      <c r="O1557" s="303" t="str">
        <f>IF(AllC3_Data[[#This Row],[Door/Yard Number]]=3,"Yard","Door")</f>
        <v>Door</v>
      </c>
      <c r="P1557" s="33">
        <f t="shared" si="48"/>
        <v>14.233333333453629</v>
      </c>
      <c r="Q1557" s="3" t="str">
        <f t="shared" si="49"/>
        <v>02/10/2022 11:46 PM</v>
      </c>
      <c r="R1557" s="573" t="str">
        <f>IF(AND(AllC3_Data[[#This Row],[Workflow]]="Vendor Trailer",AllC3_Data[[#This Row],[OB Load Type]]="",AllC3_Data[[#This Row],[IB Load Type]]="",AllC3_Data[[#This Row],[Reusable Load Type]]=""),"Empty", HLOOKUP("*",AllC3_Data[[#This Row],[OB Load Type]:[Workflow]],1,FALSE))</f>
        <v>RSAL</v>
      </c>
      <c r="S15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8" spans="1:21" x14ac:dyDescent="0.25">
      <c r="A1558" s="567" t="s">
        <v>12672</v>
      </c>
      <c r="B1558" s="568"/>
      <c r="C1558" s="568"/>
      <c r="D1558" s="569" t="s">
        <v>182</v>
      </c>
      <c r="E1558" s="569" t="s">
        <v>8430</v>
      </c>
      <c r="F1558" s="569">
        <v>1</v>
      </c>
      <c r="G1558" s="568" t="s">
        <v>1179</v>
      </c>
      <c r="H1558" s="568"/>
      <c r="I1558" s="570" t="s">
        <v>12673</v>
      </c>
      <c r="J1558" s="568" t="s">
        <v>8210</v>
      </c>
      <c r="K1558" s="571" t="s">
        <v>8401</v>
      </c>
      <c r="L1558" s="568" t="s">
        <v>12674</v>
      </c>
      <c r="M1558" s="572" t="s">
        <v>12675</v>
      </c>
      <c r="N1558" s="570" t="s">
        <v>8409</v>
      </c>
      <c r="O1558" s="303" t="str">
        <f>IF(AllC3_Data[[#This Row],[Door/Yard Number]]=3,"Yard","Door")</f>
        <v>Door</v>
      </c>
      <c r="P1558" s="33">
        <f t="shared" si="48"/>
        <v>37.150000000081491</v>
      </c>
      <c r="Q1558" s="3" t="str">
        <f t="shared" si="49"/>
        <v>02/10/2022 12:51 AM</v>
      </c>
      <c r="R1558" s="573" t="str">
        <f>IF(AND(AllC3_Data[[#This Row],[Workflow]]="Vendor Trailer",AllC3_Data[[#This Row],[OB Load Type]]="",AllC3_Data[[#This Row],[IB Load Type]]="",AllC3_Data[[#This Row],[Reusable Load Type]]=""),"Empty", HLOOKUP("*",AllC3_Data[[#This Row],[OB Load Type]:[Workflow]],1,FALSE))</f>
        <v>PMIX</v>
      </c>
      <c r="S15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59" spans="1:21" x14ac:dyDescent="0.25">
      <c r="A1559" s="567" t="s">
        <v>12676</v>
      </c>
      <c r="B1559" s="568"/>
      <c r="C1559" s="568"/>
      <c r="D1559" s="569" t="s">
        <v>182</v>
      </c>
      <c r="E1559" s="569" t="s">
        <v>8430</v>
      </c>
      <c r="F1559" s="569">
        <v>1</v>
      </c>
      <c r="G1559" s="568" t="s">
        <v>1179</v>
      </c>
      <c r="H1559" s="568"/>
      <c r="I1559" s="570" t="s">
        <v>10774</v>
      </c>
      <c r="J1559" s="568" t="s">
        <v>8210</v>
      </c>
      <c r="K1559" s="571" t="s">
        <v>8401</v>
      </c>
      <c r="L1559" s="568" t="s">
        <v>12677</v>
      </c>
      <c r="M1559" s="572" t="s">
        <v>12678</v>
      </c>
      <c r="N1559" s="570" t="s">
        <v>8409</v>
      </c>
      <c r="O1559" s="303" t="str">
        <f>IF(AllC3_Data[[#This Row],[Door/Yard Number]]=3,"Yard","Door")</f>
        <v>Door</v>
      </c>
      <c r="P1559" s="33">
        <f t="shared" si="48"/>
        <v>14.133333333476912</v>
      </c>
      <c r="Q1559" s="3" t="str">
        <f t="shared" si="49"/>
        <v>02/10/2022 11:52 PM</v>
      </c>
      <c r="R1559" s="573" t="str">
        <f>IF(AND(AllC3_Data[[#This Row],[Workflow]]="Vendor Trailer",AllC3_Data[[#This Row],[OB Load Type]]="",AllC3_Data[[#This Row],[IB Load Type]]="",AllC3_Data[[#This Row],[Reusable Load Type]]=""),"Empty", HLOOKUP("*",AllC3_Data[[#This Row],[OB Load Type]:[Workflow]],1,FALSE))</f>
        <v>PMIX</v>
      </c>
      <c r="S15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0" spans="1:21" x14ac:dyDescent="0.25">
      <c r="A1560" s="567" t="s">
        <v>12679</v>
      </c>
      <c r="B1560" s="568"/>
      <c r="C1560" s="568"/>
      <c r="D1560" s="569"/>
      <c r="E1560" s="569" t="s">
        <v>1657</v>
      </c>
      <c r="F1560" s="569">
        <v>3</v>
      </c>
      <c r="G1560" s="568" t="s">
        <v>1179</v>
      </c>
      <c r="H1560" s="568"/>
      <c r="I1560" s="570" t="s">
        <v>8432</v>
      </c>
      <c r="J1560" s="568" t="s">
        <v>8205</v>
      </c>
      <c r="K1560" s="571" t="s">
        <v>8401</v>
      </c>
      <c r="L1560" s="568" t="s">
        <v>1658</v>
      </c>
      <c r="M1560" s="572" t="s">
        <v>12507</v>
      </c>
      <c r="N1560" s="570" t="s">
        <v>8425</v>
      </c>
      <c r="O1560" s="303" t="str">
        <f>IF(AllC3_Data[[#This Row],[Door/Yard Number]]=3,"Yard","Door")</f>
        <v>Yard</v>
      </c>
      <c r="P1560" s="33">
        <f t="shared" si="48"/>
        <v>14.116666666755918</v>
      </c>
      <c r="Q1560" s="3" t="str">
        <f t="shared" si="49"/>
        <v>02/10/2022 11:53 PM</v>
      </c>
      <c r="R1560" s="573" t="str">
        <f>IF(AND(AllC3_Data[[#This Row],[Workflow]]="Vendor Trailer",AllC3_Data[[#This Row],[OB Load Type]]="",AllC3_Data[[#This Row],[IB Load Type]]="",AllC3_Data[[#This Row],[Reusable Load Type]]=""),"Empty", HLOOKUP("*",AllC3_Data[[#This Row],[OB Load Type]:[Workflow]],1,FALSE))</f>
        <v>Empty</v>
      </c>
      <c r="S15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1" spans="1:21" x14ac:dyDescent="0.25">
      <c r="A1561" s="567" t="s">
        <v>12680</v>
      </c>
      <c r="B1561" s="568"/>
      <c r="C1561" s="568" t="s">
        <v>38</v>
      </c>
      <c r="D1561" s="569"/>
      <c r="E1561" s="569" t="s">
        <v>897</v>
      </c>
      <c r="F1561" s="569">
        <v>3</v>
      </c>
      <c r="G1561" s="568" t="s">
        <v>1179</v>
      </c>
      <c r="H1561" s="568" t="s">
        <v>12681</v>
      </c>
      <c r="I1561" s="570" t="s">
        <v>12682</v>
      </c>
      <c r="J1561" s="568" t="s">
        <v>8205</v>
      </c>
      <c r="K1561" s="571" t="s">
        <v>8401</v>
      </c>
      <c r="L1561" s="568" t="s">
        <v>11507</v>
      </c>
      <c r="M1561" s="572" t="s">
        <v>12682</v>
      </c>
      <c r="N1561" s="570" t="s">
        <v>8425</v>
      </c>
      <c r="O1561" s="303" t="str">
        <f>IF(AllC3_Data[[#This Row],[Door/Yard Number]]=3,"Yard","Door")</f>
        <v>Yard</v>
      </c>
      <c r="P1561" s="33">
        <f t="shared" si="48"/>
        <v>14.083333333313931</v>
      </c>
      <c r="Q1561" s="3" t="str">
        <f t="shared" si="49"/>
        <v>02/10/2022 11:55 PM</v>
      </c>
      <c r="R1561" s="573" t="str">
        <f>IF(AND(AllC3_Data[[#This Row],[Workflow]]="Vendor Trailer",AllC3_Data[[#This Row],[OB Load Type]]="",AllC3_Data[[#This Row],[IB Load Type]]="",AllC3_Data[[#This Row],[Reusable Load Type]]=""),"Empty", HLOOKUP("*",AllC3_Data[[#This Row],[OB Load Type]:[Workflow]],1,FALSE))</f>
        <v>B407</v>
      </c>
      <c r="S15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2" spans="1:21" x14ac:dyDescent="0.25">
      <c r="A1562" s="567" t="s">
        <v>12683</v>
      </c>
      <c r="B1562" s="568"/>
      <c r="C1562" s="568" t="s">
        <v>36</v>
      </c>
      <c r="D1562" s="569"/>
      <c r="E1562" s="569" t="s">
        <v>897</v>
      </c>
      <c r="F1562" s="569">
        <v>3</v>
      </c>
      <c r="G1562" s="568" t="s">
        <v>1179</v>
      </c>
      <c r="H1562" s="568" t="s">
        <v>12684</v>
      </c>
      <c r="I1562" s="570" t="s">
        <v>12685</v>
      </c>
      <c r="J1562" s="568" t="s">
        <v>8208</v>
      </c>
      <c r="K1562" s="571" t="s">
        <v>8401</v>
      </c>
      <c r="L1562" s="568" t="s">
        <v>12365</v>
      </c>
      <c r="M1562" s="572" t="s">
        <v>12685</v>
      </c>
      <c r="N1562" s="570" t="s">
        <v>11135</v>
      </c>
      <c r="O1562" s="303" t="str">
        <f>IF(AllC3_Data[[#This Row],[Door/Yard Number]]=3,"Yard","Door")</f>
        <v>Yard</v>
      </c>
      <c r="P1562" s="33">
        <f t="shared" si="48"/>
        <v>13.916666666802485</v>
      </c>
      <c r="Q1562" s="3" t="str">
        <f t="shared" si="49"/>
        <v>02/11/2022 12:05 AM</v>
      </c>
      <c r="R1562" s="573" t="str">
        <f>IF(AND(AllC3_Data[[#This Row],[Workflow]]="Vendor Trailer",AllC3_Data[[#This Row],[OB Load Type]]="",AllC3_Data[[#This Row],[IB Load Type]]="",AllC3_Data[[#This Row],[Reusable Load Type]]=""),"Empty", HLOOKUP("*",AllC3_Data[[#This Row],[OB Load Type]:[Workflow]],1,FALSE))</f>
        <v>B404</v>
      </c>
      <c r="S15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5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563" spans="1:21" x14ac:dyDescent="0.25">
      <c r="A1563" s="567" t="s">
        <v>12686</v>
      </c>
      <c r="B1563" s="568"/>
      <c r="C1563" s="568"/>
      <c r="D1563" s="569" t="s">
        <v>496</v>
      </c>
      <c r="E1563" s="569" t="s">
        <v>1660</v>
      </c>
      <c r="F1563" s="569">
        <v>1</v>
      </c>
      <c r="G1563" s="568" t="s">
        <v>1179</v>
      </c>
      <c r="H1563" s="568"/>
      <c r="I1563" s="570" t="s">
        <v>8672</v>
      </c>
      <c r="J1563" s="568" t="s">
        <v>8205</v>
      </c>
      <c r="K1563" s="571" t="s">
        <v>8589</v>
      </c>
      <c r="L1563" s="568" t="s">
        <v>12687</v>
      </c>
      <c r="M1563" s="572"/>
      <c r="N1563" s="570" t="s">
        <v>8409</v>
      </c>
      <c r="O1563" s="303" t="str">
        <f>IF(AllC3_Data[[#This Row],[Door/Yard Number]]=3,"Yard","Door")</f>
        <v>Door</v>
      </c>
      <c r="P1563" s="33">
        <f t="shared" si="48"/>
        <v>13.850000000093132</v>
      </c>
      <c r="Q1563" s="3" t="str">
        <f t="shared" si="49"/>
        <v>02/11/2022 12:09 AM</v>
      </c>
      <c r="R1563" s="573" t="str">
        <f>IF(AND(AllC3_Data[[#This Row],[Workflow]]="Vendor Trailer",AllC3_Data[[#This Row],[OB Load Type]]="",AllC3_Data[[#This Row],[IB Load Type]]="",AllC3_Data[[#This Row],[Reusable Load Type]]=""),"Empty", HLOOKUP("*",AllC3_Data[[#This Row],[OB Load Type]:[Workflow]],1,FALSE))</f>
        <v>RSAL</v>
      </c>
      <c r="S15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4" spans="1:21" x14ac:dyDescent="0.25">
      <c r="A1564" s="567" t="s">
        <v>12688</v>
      </c>
      <c r="B1564" s="568"/>
      <c r="C1564" s="568" t="s">
        <v>36</v>
      </c>
      <c r="D1564" s="569"/>
      <c r="E1564" s="569" t="s">
        <v>897</v>
      </c>
      <c r="F1564" s="569">
        <v>3</v>
      </c>
      <c r="G1564" s="568" t="s">
        <v>1179</v>
      </c>
      <c r="H1564" s="568" t="s">
        <v>12689</v>
      </c>
      <c r="I1564" s="570" t="s">
        <v>8672</v>
      </c>
      <c r="J1564" s="568" t="s">
        <v>8208</v>
      </c>
      <c r="K1564" s="571" t="s">
        <v>8401</v>
      </c>
      <c r="L1564" s="568" t="s">
        <v>12365</v>
      </c>
      <c r="M1564" s="572" t="s">
        <v>8672</v>
      </c>
      <c r="N1564" s="570" t="s">
        <v>11135</v>
      </c>
      <c r="O1564" s="303" t="str">
        <f>IF(AllC3_Data[[#This Row],[Door/Yard Number]]=3,"Yard","Door")</f>
        <v>Yard</v>
      </c>
      <c r="P1564" s="33">
        <f t="shared" si="48"/>
        <v>13.850000000093132</v>
      </c>
      <c r="Q1564" s="3" t="str">
        <f t="shared" si="49"/>
        <v>02/11/2022 12:09 AM</v>
      </c>
      <c r="R1564" s="573" t="str">
        <f>IF(AND(AllC3_Data[[#This Row],[Workflow]]="Vendor Trailer",AllC3_Data[[#This Row],[OB Load Type]]="",AllC3_Data[[#This Row],[IB Load Type]]="",AllC3_Data[[#This Row],[Reusable Load Type]]=""),"Empty", HLOOKUP("*",AllC3_Data[[#This Row],[OB Load Type]:[Workflow]],1,FALSE))</f>
        <v>B404</v>
      </c>
      <c r="S15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5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565" spans="1:21" x14ac:dyDescent="0.25">
      <c r="A1565" s="567" t="s">
        <v>12690</v>
      </c>
      <c r="B1565" s="568"/>
      <c r="C1565" s="568" t="s">
        <v>38</v>
      </c>
      <c r="D1565" s="569"/>
      <c r="E1565" s="569" t="s">
        <v>897</v>
      </c>
      <c r="F1565" s="569">
        <v>1</v>
      </c>
      <c r="G1565" s="568" t="s">
        <v>1179</v>
      </c>
      <c r="H1565" s="568" t="s">
        <v>12630</v>
      </c>
      <c r="I1565" s="570" t="s">
        <v>12691</v>
      </c>
      <c r="J1565" s="568" t="s">
        <v>8210</v>
      </c>
      <c r="K1565" s="571" t="s">
        <v>8401</v>
      </c>
      <c r="L1565" s="568" t="s">
        <v>12692</v>
      </c>
      <c r="M1565" s="572" t="s">
        <v>12691</v>
      </c>
      <c r="N1565" s="570" t="s">
        <v>8425</v>
      </c>
      <c r="O1565" s="303" t="str">
        <f>IF(AllC3_Data[[#This Row],[Door/Yard Number]]=3,"Yard","Door")</f>
        <v>Door</v>
      </c>
      <c r="P1565" s="33">
        <f t="shared" si="48"/>
        <v>13.750000000116415</v>
      </c>
      <c r="Q1565" s="3" t="str">
        <f t="shared" si="49"/>
        <v>02/11/2022 12:15 AM</v>
      </c>
      <c r="R1565" s="573" t="str">
        <f>IF(AND(AllC3_Data[[#This Row],[Workflow]]="Vendor Trailer",AllC3_Data[[#This Row],[OB Load Type]]="",AllC3_Data[[#This Row],[IB Load Type]]="",AllC3_Data[[#This Row],[Reusable Load Type]]=""),"Empty", HLOOKUP("*",AllC3_Data[[#This Row],[OB Load Type]:[Workflow]],1,FALSE))</f>
        <v>B407</v>
      </c>
      <c r="S15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6" spans="1:21" x14ac:dyDescent="0.25">
      <c r="A1566" s="567" t="s">
        <v>12693</v>
      </c>
      <c r="B1566" s="568"/>
      <c r="C1566" s="568"/>
      <c r="D1566" s="569"/>
      <c r="E1566" s="569" t="s">
        <v>8461</v>
      </c>
      <c r="F1566" s="569">
        <v>3</v>
      </c>
      <c r="G1566" s="568" t="s">
        <v>11356</v>
      </c>
      <c r="H1566" s="568"/>
      <c r="I1566" s="570" t="s">
        <v>12694</v>
      </c>
      <c r="J1566" s="568" t="s">
        <v>8202</v>
      </c>
      <c r="K1566" s="571" t="s">
        <v>8401</v>
      </c>
      <c r="L1566" s="568" t="s">
        <v>11245</v>
      </c>
      <c r="M1566" s="572" t="s">
        <v>12695</v>
      </c>
      <c r="N1566" s="570" t="s">
        <v>11135</v>
      </c>
      <c r="O1566" s="303" t="str">
        <f>IF(AllC3_Data[[#This Row],[Door/Yard Number]]=3,"Yard","Door")</f>
        <v>Yard</v>
      </c>
      <c r="P1566" s="33">
        <f t="shared" si="48"/>
        <v>13.733333333395422</v>
      </c>
      <c r="Q1566" s="3" t="str">
        <f t="shared" si="49"/>
        <v>02/11/2022 12:16 AM</v>
      </c>
      <c r="R1566" s="573" t="str">
        <f>IF(AND(AllC3_Data[[#This Row],[Workflow]]="Vendor Trailer",AllC3_Data[[#This Row],[OB Load Type]]="",AllC3_Data[[#This Row],[IB Load Type]]="",AllC3_Data[[#This Row],[Reusable Load Type]]=""),"Empty", HLOOKUP("*",AllC3_Data[[#This Row],[OB Load Type]:[Workflow]],1,FALSE))</f>
        <v>Empty</v>
      </c>
      <c r="S15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7" spans="1:21" x14ac:dyDescent="0.25">
      <c r="A1567" s="567" t="s">
        <v>12696</v>
      </c>
      <c r="B1567" s="568"/>
      <c r="C1567" s="568"/>
      <c r="D1567" s="569"/>
      <c r="E1567" s="569" t="s">
        <v>1657</v>
      </c>
      <c r="F1567" s="569">
        <v>1</v>
      </c>
      <c r="G1567" s="568" t="s">
        <v>1179</v>
      </c>
      <c r="H1567" s="568"/>
      <c r="I1567" s="570" t="s">
        <v>12697</v>
      </c>
      <c r="J1567" s="568" t="s">
        <v>8207</v>
      </c>
      <c r="K1567" s="571" t="s">
        <v>8401</v>
      </c>
      <c r="L1567" s="568" t="s">
        <v>11222</v>
      </c>
      <c r="M1567" s="572" t="s">
        <v>12698</v>
      </c>
      <c r="N1567" s="570" t="s">
        <v>8425</v>
      </c>
      <c r="O1567" s="303" t="str">
        <f>IF(AllC3_Data[[#This Row],[Door/Yard Number]]=3,"Yard","Door")</f>
        <v>Door</v>
      </c>
      <c r="P1567" s="33">
        <f t="shared" si="48"/>
        <v>13.716666666674428</v>
      </c>
      <c r="Q1567" s="3" t="str">
        <f t="shared" si="49"/>
        <v>02/11/2022 12:17 AM</v>
      </c>
      <c r="R1567" s="573" t="str">
        <f>IF(AND(AllC3_Data[[#This Row],[Workflow]]="Vendor Trailer",AllC3_Data[[#This Row],[OB Load Type]]="",AllC3_Data[[#This Row],[IB Load Type]]="",AllC3_Data[[#This Row],[Reusable Load Type]]=""),"Empty", HLOOKUP("*",AllC3_Data[[#This Row],[OB Load Type]:[Workflow]],1,FALSE))</f>
        <v>Empty</v>
      </c>
      <c r="S15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8" spans="1:21" x14ac:dyDescent="0.25">
      <c r="A1568" s="567" t="s">
        <v>12699</v>
      </c>
      <c r="B1568" s="568"/>
      <c r="C1568" s="568"/>
      <c r="D1568" s="569" t="s">
        <v>496</v>
      </c>
      <c r="E1568" s="569" t="s">
        <v>1660</v>
      </c>
      <c r="F1568" s="569">
        <v>1</v>
      </c>
      <c r="G1568" s="568" t="s">
        <v>1667</v>
      </c>
      <c r="H1568" s="568"/>
      <c r="I1568" s="570" t="s">
        <v>12700</v>
      </c>
      <c r="J1568" s="568" t="s">
        <v>8213</v>
      </c>
      <c r="K1568" s="571" t="s">
        <v>8401</v>
      </c>
      <c r="L1568" s="568" t="s">
        <v>12701</v>
      </c>
      <c r="M1568" s="572" t="s">
        <v>12700</v>
      </c>
      <c r="N1568" s="570" t="s">
        <v>8409</v>
      </c>
      <c r="O1568" s="303" t="str">
        <f>IF(AllC3_Data[[#This Row],[Door/Yard Number]]=3,"Yard","Door")</f>
        <v>Door</v>
      </c>
      <c r="P1568" s="33">
        <f t="shared" si="48"/>
        <v>13.666666666686069</v>
      </c>
      <c r="Q1568" s="3" t="str">
        <f t="shared" si="49"/>
        <v>02/11/2022 12:20 AM</v>
      </c>
      <c r="R1568" s="573" t="str">
        <f>IF(AND(AllC3_Data[[#This Row],[Workflow]]="Vendor Trailer",AllC3_Data[[#This Row],[OB Load Type]]="",AllC3_Data[[#This Row],[IB Load Type]]="",AllC3_Data[[#This Row],[Reusable Load Type]]=""),"Empty", HLOOKUP("*",AllC3_Data[[#This Row],[OB Load Type]:[Workflow]],1,FALSE))</f>
        <v>RSAL</v>
      </c>
      <c r="S15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69" spans="1:21" x14ac:dyDescent="0.25">
      <c r="A1569" s="567" t="s">
        <v>12702</v>
      </c>
      <c r="B1569" s="568"/>
      <c r="C1569" s="568"/>
      <c r="D1569" s="569"/>
      <c r="E1569" s="569" t="s">
        <v>8461</v>
      </c>
      <c r="F1569" s="569">
        <v>3</v>
      </c>
      <c r="G1569" s="568" t="s">
        <v>10877</v>
      </c>
      <c r="H1569" s="568"/>
      <c r="I1569" s="570" t="s">
        <v>8961</v>
      </c>
      <c r="J1569" s="568" t="s">
        <v>8202</v>
      </c>
      <c r="K1569" s="571" t="s">
        <v>8401</v>
      </c>
      <c r="L1569" s="568" t="s">
        <v>11245</v>
      </c>
      <c r="M1569" s="572" t="s">
        <v>12703</v>
      </c>
      <c r="N1569" s="570" t="s">
        <v>11135</v>
      </c>
      <c r="O1569" s="303" t="str">
        <f>IF(AllC3_Data[[#This Row],[Door/Yard Number]]=3,"Yard","Door")</f>
        <v>Yard</v>
      </c>
      <c r="P1569" s="33">
        <f t="shared" si="48"/>
        <v>13.616666666697711</v>
      </c>
      <c r="Q1569" s="3" t="str">
        <f t="shared" si="49"/>
        <v>02/11/2022 12:23 AM</v>
      </c>
      <c r="R1569" s="573" t="str">
        <f>IF(AND(AllC3_Data[[#This Row],[Workflow]]="Vendor Trailer",AllC3_Data[[#This Row],[OB Load Type]]="",AllC3_Data[[#This Row],[IB Load Type]]="",AllC3_Data[[#This Row],[Reusable Load Type]]=""),"Empty", HLOOKUP("*",AllC3_Data[[#This Row],[OB Load Type]:[Workflow]],1,FALSE))</f>
        <v>Empty</v>
      </c>
      <c r="S15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0" spans="1:21" x14ac:dyDescent="0.25">
      <c r="A1570" s="567" t="s">
        <v>12704</v>
      </c>
      <c r="B1570" s="568"/>
      <c r="C1570" s="568" t="s">
        <v>38</v>
      </c>
      <c r="D1570" s="569"/>
      <c r="E1570" s="569" t="s">
        <v>897</v>
      </c>
      <c r="F1570" s="569">
        <v>3</v>
      </c>
      <c r="G1570" s="568" t="s">
        <v>1179</v>
      </c>
      <c r="H1570" s="568" t="s">
        <v>12705</v>
      </c>
      <c r="I1570" s="570" t="s">
        <v>12706</v>
      </c>
      <c r="J1570" s="568" t="s">
        <v>8205</v>
      </c>
      <c r="K1570" s="571" t="s">
        <v>8401</v>
      </c>
      <c r="L1570" s="568" t="s">
        <v>11507</v>
      </c>
      <c r="M1570" s="572" t="s">
        <v>12706</v>
      </c>
      <c r="N1570" s="570" t="s">
        <v>8425</v>
      </c>
      <c r="O1570" s="303" t="str">
        <f>IF(AllC3_Data[[#This Row],[Door/Yard Number]]=3,"Yard","Door")</f>
        <v>Yard</v>
      </c>
      <c r="P1570" s="33">
        <f t="shared" si="48"/>
        <v>13.483333333453629</v>
      </c>
      <c r="Q1570" s="3" t="str">
        <f t="shared" si="49"/>
        <v>02/11/2022 12:31 AM</v>
      </c>
      <c r="R1570" s="573" t="str">
        <f>IF(AND(AllC3_Data[[#This Row],[Workflow]]="Vendor Trailer",AllC3_Data[[#This Row],[OB Load Type]]="",AllC3_Data[[#This Row],[IB Load Type]]="",AllC3_Data[[#This Row],[Reusable Load Type]]=""),"Empty", HLOOKUP("*",AllC3_Data[[#This Row],[OB Load Type]:[Workflow]],1,FALSE))</f>
        <v>B407</v>
      </c>
      <c r="S15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1" spans="1:21" x14ac:dyDescent="0.25">
      <c r="A1571" s="567" t="s">
        <v>12707</v>
      </c>
      <c r="B1571" s="568"/>
      <c r="C1571" s="568"/>
      <c r="D1571" s="569" t="s">
        <v>182</v>
      </c>
      <c r="E1571" s="569" t="s">
        <v>8430</v>
      </c>
      <c r="F1571" s="569">
        <v>1</v>
      </c>
      <c r="G1571" s="568" t="s">
        <v>1568</v>
      </c>
      <c r="H1571" s="568"/>
      <c r="I1571" s="570" t="s">
        <v>9552</v>
      </c>
      <c r="J1571" s="568" t="s">
        <v>8212</v>
      </c>
      <c r="K1571" s="571" t="s">
        <v>8401</v>
      </c>
      <c r="L1571" s="568" t="s">
        <v>12708</v>
      </c>
      <c r="M1571" s="572"/>
      <c r="N1571" s="570" t="s">
        <v>8409</v>
      </c>
      <c r="O1571" s="303" t="str">
        <f>IF(AllC3_Data[[#This Row],[Door/Yard Number]]=3,"Yard","Door")</f>
        <v>Door</v>
      </c>
      <c r="P1571" s="33">
        <f t="shared" si="48"/>
        <v>13.450000000011642</v>
      </c>
      <c r="Q1571" s="3" t="str">
        <f t="shared" si="49"/>
        <v>02/11/2022 12:33 AM</v>
      </c>
      <c r="R1571" s="573" t="str">
        <f>IF(AND(AllC3_Data[[#This Row],[Workflow]]="Vendor Trailer",AllC3_Data[[#This Row],[OB Load Type]]="",AllC3_Data[[#This Row],[IB Load Type]]="",AllC3_Data[[#This Row],[Reusable Load Type]]=""),"Empty", HLOOKUP("*",AllC3_Data[[#This Row],[OB Load Type]:[Workflow]],1,FALSE))</f>
        <v>PMIX</v>
      </c>
      <c r="S15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2" spans="1:21" x14ac:dyDescent="0.25">
      <c r="A1572" s="567" t="s">
        <v>12709</v>
      </c>
      <c r="B1572" s="568"/>
      <c r="C1572" s="568"/>
      <c r="D1572" s="569" t="s">
        <v>182</v>
      </c>
      <c r="E1572" s="569" t="s">
        <v>8430</v>
      </c>
      <c r="F1572" s="569">
        <v>1</v>
      </c>
      <c r="G1572" s="568" t="s">
        <v>1179</v>
      </c>
      <c r="H1572" s="568"/>
      <c r="I1572" s="570" t="s">
        <v>10832</v>
      </c>
      <c r="J1572" s="568" t="s">
        <v>8210</v>
      </c>
      <c r="K1572" s="571" t="s">
        <v>8401</v>
      </c>
      <c r="L1572" s="568" t="s">
        <v>12710</v>
      </c>
      <c r="M1572" s="572"/>
      <c r="N1572" s="570" t="s">
        <v>8409</v>
      </c>
      <c r="O1572" s="303" t="str">
        <f>IF(AllC3_Data[[#This Row],[Door/Yard Number]]=3,"Yard","Door")</f>
        <v>Door</v>
      </c>
      <c r="P1572" s="33">
        <f t="shared" si="48"/>
        <v>13.433333333465271</v>
      </c>
      <c r="Q1572" s="3" t="str">
        <f t="shared" si="49"/>
        <v>02/11/2022 12:34 AM</v>
      </c>
      <c r="R1572" s="573" t="str">
        <f>IF(AND(AllC3_Data[[#This Row],[Workflow]]="Vendor Trailer",AllC3_Data[[#This Row],[OB Load Type]]="",AllC3_Data[[#This Row],[IB Load Type]]="",AllC3_Data[[#This Row],[Reusable Load Type]]=""),"Empty", HLOOKUP("*",AllC3_Data[[#This Row],[OB Load Type]:[Workflow]],1,FALSE))</f>
        <v>PMIX</v>
      </c>
      <c r="S15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3" spans="1:21" x14ac:dyDescent="0.25">
      <c r="A1573" s="567" t="s">
        <v>12711</v>
      </c>
      <c r="B1573" s="568"/>
      <c r="C1573" s="568"/>
      <c r="D1573" s="569"/>
      <c r="E1573" s="569" t="s">
        <v>1657</v>
      </c>
      <c r="F1573" s="569">
        <v>3</v>
      </c>
      <c r="G1573" s="568" t="s">
        <v>1179</v>
      </c>
      <c r="H1573" s="568"/>
      <c r="I1573" s="570" t="s">
        <v>12712</v>
      </c>
      <c r="J1573" s="568" t="s">
        <v>8208</v>
      </c>
      <c r="K1573" s="571" t="s">
        <v>8401</v>
      </c>
      <c r="L1573" s="568" t="s">
        <v>12146</v>
      </c>
      <c r="M1573" s="572" t="s">
        <v>12713</v>
      </c>
      <c r="N1573" s="570" t="s">
        <v>8425</v>
      </c>
      <c r="O1573" s="303" t="str">
        <f>IF(AllC3_Data[[#This Row],[Door/Yard Number]]=3,"Yard","Door")</f>
        <v>Yard</v>
      </c>
      <c r="P1573" s="33">
        <f t="shared" si="48"/>
        <v>13.400000000023283</v>
      </c>
      <c r="Q1573" s="3" t="str">
        <f t="shared" si="49"/>
        <v>02/11/2022 12:36 AM</v>
      </c>
      <c r="R1573" s="573" t="str">
        <f>IF(AND(AllC3_Data[[#This Row],[Workflow]]="Vendor Trailer",AllC3_Data[[#This Row],[OB Load Type]]="",AllC3_Data[[#This Row],[IB Load Type]]="",AllC3_Data[[#This Row],[Reusable Load Type]]=""),"Empty", HLOOKUP("*",AllC3_Data[[#This Row],[OB Load Type]:[Workflow]],1,FALSE))</f>
        <v>Empty</v>
      </c>
      <c r="S15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4" spans="1:21" x14ac:dyDescent="0.25">
      <c r="A1574" s="567" t="s">
        <v>12714</v>
      </c>
      <c r="B1574" s="568"/>
      <c r="C1574" s="568"/>
      <c r="D1574" s="569"/>
      <c r="E1574" s="569" t="s">
        <v>1657</v>
      </c>
      <c r="F1574" s="569">
        <v>4</v>
      </c>
      <c r="G1574" s="568" t="s">
        <v>1179</v>
      </c>
      <c r="H1574" s="568"/>
      <c r="I1574" s="570" t="s">
        <v>12715</v>
      </c>
      <c r="J1574" s="568" t="s">
        <v>8205</v>
      </c>
      <c r="K1574" s="571" t="s">
        <v>8401</v>
      </c>
      <c r="L1574" s="568" t="s">
        <v>1661</v>
      </c>
      <c r="M1574" s="572" t="s">
        <v>12716</v>
      </c>
      <c r="N1574" s="570" t="s">
        <v>8425</v>
      </c>
      <c r="O1574" s="303" t="str">
        <f>IF(AllC3_Data[[#This Row],[Door/Yard Number]]=3,"Yard","Door")</f>
        <v>Door</v>
      </c>
      <c r="P1574" s="33">
        <f t="shared" si="48"/>
        <v>13.300000000046566</v>
      </c>
      <c r="Q1574" s="3" t="str">
        <f t="shared" si="49"/>
        <v>02/11/2022 12:42 AM</v>
      </c>
      <c r="R1574" s="573" t="str">
        <f>IF(AND(AllC3_Data[[#This Row],[Workflow]]="Vendor Trailer",AllC3_Data[[#This Row],[OB Load Type]]="",AllC3_Data[[#This Row],[IB Load Type]]="",AllC3_Data[[#This Row],[Reusable Load Type]]=""),"Empty", HLOOKUP("*",AllC3_Data[[#This Row],[OB Load Type]:[Workflow]],1,FALSE))</f>
        <v>Empty</v>
      </c>
      <c r="S15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5" spans="1:21" x14ac:dyDescent="0.25">
      <c r="A1575" s="567" t="s">
        <v>12717</v>
      </c>
      <c r="B1575" s="568"/>
      <c r="C1575" s="568" t="s">
        <v>36</v>
      </c>
      <c r="D1575" s="569"/>
      <c r="E1575" s="569" t="s">
        <v>897</v>
      </c>
      <c r="F1575" s="569">
        <v>3</v>
      </c>
      <c r="G1575" s="568" t="s">
        <v>1179</v>
      </c>
      <c r="H1575" s="568" t="s">
        <v>12718</v>
      </c>
      <c r="I1575" s="570" t="s">
        <v>12715</v>
      </c>
      <c r="J1575" s="568" t="s">
        <v>8208</v>
      </c>
      <c r="K1575" s="571" t="s">
        <v>8401</v>
      </c>
      <c r="L1575" s="568" t="s">
        <v>12365</v>
      </c>
      <c r="M1575" s="572" t="s">
        <v>12715</v>
      </c>
      <c r="N1575" s="570" t="s">
        <v>11135</v>
      </c>
      <c r="O1575" s="303" t="str">
        <f>IF(AllC3_Data[[#This Row],[Door/Yard Number]]=3,"Yard","Door")</f>
        <v>Yard</v>
      </c>
      <c r="P1575" s="33">
        <f t="shared" si="48"/>
        <v>13.300000000046566</v>
      </c>
      <c r="Q1575" s="3" t="str">
        <f t="shared" si="49"/>
        <v>02/11/2022 12:42 AM</v>
      </c>
      <c r="R1575" s="573" t="str">
        <f>IF(AND(AllC3_Data[[#This Row],[Workflow]]="Vendor Trailer",AllC3_Data[[#This Row],[OB Load Type]]="",AllC3_Data[[#This Row],[IB Load Type]]="",AllC3_Data[[#This Row],[Reusable Load Type]]=""),"Empty", HLOOKUP("*",AllC3_Data[[#This Row],[OB Load Type]:[Workflow]],1,FALSE))</f>
        <v>B404</v>
      </c>
      <c r="S15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5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576" spans="1:21" x14ac:dyDescent="0.25">
      <c r="A1576" s="567" t="s">
        <v>12719</v>
      </c>
      <c r="B1576" s="568"/>
      <c r="C1576" s="568" t="s">
        <v>38</v>
      </c>
      <c r="D1576" s="569"/>
      <c r="E1576" s="569" t="s">
        <v>897</v>
      </c>
      <c r="F1576" s="569">
        <v>1</v>
      </c>
      <c r="G1576" s="568" t="s">
        <v>8434</v>
      </c>
      <c r="H1576" s="568" t="s">
        <v>12720</v>
      </c>
      <c r="I1576" s="570" t="s">
        <v>12721</v>
      </c>
      <c r="J1576" s="568" t="s">
        <v>8202</v>
      </c>
      <c r="K1576" s="571" t="s">
        <v>8401</v>
      </c>
      <c r="L1576" s="568" t="s">
        <v>10651</v>
      </c>
      <c r="M1576" s="572" t="s">
        <v>12721</v>
      </c>
      <c r="N1576" s="570" t="s">
        <v>8425</v>
      </c>
      <c r="O1576" s="303" t="str">
        <f>IF(AllC3_Data[[#This Row],[Door/Yard Number]]=3,"Yard","Door")</f>
        <v>Door</v>
      </c>
      <c r="P1576" s="33">
        <f t="shared" si="48"/>
        <v>13.200000000069849</v>
      </c>
      <c r="Q1576" s="3" t="str">
        <f t="shared" si="49"/>
        <v>02/11/2022 12:48 AM</v>
      </c>
      <c r="R1576" s="573" t="str">
        <f>IF(AND(AllC3_Data[[#This Row],[Workflow]]="Vendor Trailer",AllC3_Data[[#This Row],[OB Load Type]]="",AllC3_Data[[#This Row],[IB Load Type]]="",AllC3_Data[[#This Row],[Reusable Load Type]]=""),"Empty", HLOOKUP("*",AllC3_Data[[#This Row],[OB Load Type]:[Workflow]],1,FALSE))</f>
        <v>B407</v>
      </c>
      <c r="S15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7" spans="1:21" x14ac:dyDescent="0.25">
      <c r="A1577" s="567" t="s">
        <v>12722</v>
      </c>
      <c r="B1577" s="568"/>
      <c r="C1577" s="568"/>
      <c r="D1577" s="569"/>
      <c r="E1577" s="569" t="s">
        <v>8461</v>
      </c>
      <c r="F1577" s="569">
        <v>3</v>
      </c>
      <c r="G1577" s="568" t="s">
        <v>9916</v>
      </c>
      <c r="H1577" s="568"/>
      <c r="I1577" s="570" t="s">
        <v>12721</v>
      </c>
      <c r="J1577" s="568" t="s">
        <v>8202</v>
      </c>
      <c r="K1577" s="571" t="s">
        <v>8401</v>
      </c>
      <c r="L1577" s="568" t="s">
        <v>11245</v>
      </c>
      <c r="M1577" s="572" t="s">
        <v>12723</v>
      </c>
      <c r="N1577" s="570" t="s">
        <v>11135</v>
      </c>
      <c r="O1577" s="303" t="str">
        <f>IF(AllC3_Data[[#This Row],[Door/Yard Number]]=3,"Yard","Door")</f>
        <v>Yard</v>
      </c>
      <c r="P1577" s="33">
        <f t="shared" si="48"/>
        <v>13.200000000069849</v>
      </c>
      <c r="Q1577" s="3" t="str">
        <f t="shared" si="49"/>
        <v>02/11/2022 12:48 AM</v>
      </c>
      <c r="R1577" s="573" t="str">
        <f>IF(AND(AllC3_Data[[#This Row],[Workflow]]="Vendor Trailer",AllC3_Data[[#This Row],[OB Load Type]]="",AllC3_Data[[#This Row],[IB Load Type]]="",AllC3_Data[[#This Row],[Reusable Load Type]]=""),"Empty", HLOOKUP("*",AllC3_Data[[#This Row],[OB Load Type]:[Workflow]],1,FALSE))</f>
        <v>Empty</v>
      </c>
      <c r="S15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8" spans="1:21" x14ac:dyDescent="0.25">
      <c r="A1578" s="567" t="s">
        <v>12724</v>
      </c>
      <c r="B1578" s="568"/>
      <c r="C1578" s="568"/>
      <c r="D1578" s="569"/>
      <c r="E1578" s="569" t="s">
        <v>8461</v>
      </c>
      <c r="F1578" s="569">
        <v>3</v>
      </c>
      <c r="G1578" s="568" t="s">
        <v>9916</v>
      </c>
      <c r="H1578" s="568"/>
      <c r="I1578" s="570" t="s">
        <v>12721</v>
      </c>
      <c r="J1578" s="568" t="s">
        <v>8202</v>
      </c>
      <c r="K1578" s="571" t="s">
        <v>8401</v>
      </c>
      <c r="L1578" s="568" t="s">
        <v>11245</v>
      </c>
      <c r="M1578" s="572" t="s">
        <v>12725</v>
      </c>
      <c r="N1578" s="570" t="s">
        <v>11135</v>
      </c>
      <c r="O1578" s="303" t="str">
        <f>IF(AllC3_Data[[#This Row],[Door/Yard Number]]=3,"Yard","Door")</f>
        <v>Yard</v>
      </c>
      <c r="P1578" s="33">
        <f t="shared" si="48"/>
        <v>13.200000000069849</v>
      </c>
      <c r="Q1578" s="3" t="str">
        <f t="shared" si="49"/>
        <v>02/11/2022 12:48 AM</v>
      </c>
      <c r="R1578" s="573" t="str">
        <f>IF(AND(AllC3_Data[[#This Row],[Workflow]]="Vendor Trailer",AllC3_Data[[#This Row],[OB Load Type]]="",AllC3_Data[[#This Row],[IB Load Type]]="",AllC3_Data[[#This Row],[Reusable Load Type]]=""),"Empty", HLOOKUP("*",AllC3_Data[[#This Row],[OB Load Type]:[Workflow]],1,FALSE))</f>
        <v>Empty</v>
      </c>
      <c r="S15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5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79" spans="1:21" x14ac:dyDescent="0.25">
      <c r="A1579" s="567" t="s">
        <v>12726</v>
      </c>
      <c r="B1579" s="568"/>
      <c r="C1579" s="568"/>
      <c r="D1579" s="569" t="s">
        <v>182</v>
      </c>
      <c r="E1579" s="569" t="s">
        <v>8430</v>
      </c>
      <c r="F1579" s="569">
        <v>1</v>
      </c>
      <c r="G1579" s="568" t="s">
        <v>1179</v>
      </c>
      <c r="H1579" s="568"/>
      <c r="I1579" s="570" t="s">
        <v>12727</v>
      </c>
      <c r="J1579" s="568" t="s">
        <v>8210</v>
      </c>
      <c r="K1579" s="571" t="s">
        <v>8401</v>
      </c>
      <c r="L1579" s="568" t="s">
        <v>11520</v>
      </c>
      <c r="M1579" s="572" t="s">
        <v>12728</v>
      </c>
      <c r="N1579" s="570" t="s">
        <v>8409</v>
      </c>
      <c r="O1579" s="303" t="str">
        <f>IF(AllC3_Data[[#This Row],[Door/Yard Number]]=3,"Yard","Door")</f>
        <v>Door</v>
      </c>
      <c r="P1579" s="33">
        <f t="shared" si="48"/>
        <v>13.116666666639503</v>
      </c>
      <c r="Q1579" s="3" t="str">
        <f t="shared" si="49"/>
        <v>02/11/2022 12:53 AM</v>
      </c>
      <c r="R1579" s="573" t="str">
        <f>IF(AND(AllC3_Data[[#This Row],[Workflow]]="Vendor Trailer",AllC3_Data[[#This Row],[OB Load Type]]="",AllC3_Data[[#This Row],[IB Load Type]]="",AllC3_Data[[#This Row],[Reusable Load Type]]=""),"Empty", HLOOKUP("*",AllC3_Data[[#This Row],[OB Load Type]:[Workflow]],1,FALSE))</f>
        <v>PMIX</v>
      </c>
      <c r="S15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0" spans="1:21" x14ac:dyDescent="0.25">
      <c r="A1580" s="567" t="s">
        <v>12729</v>
      </c>
      <c r="B1580" s="568"/>
      <c r="C1580" s="568"/>
      <c r="D1580" s="569" t="s">
        <v>481</v>
      </c>
      <c r="E1580" s="569" t="s">
        <v>8430</v>
      </c>
      <c r="F1580" s="569">
        <v>3</v>
      </c>
      <c r="G1580" s="568" t="s">
        <v>1179</v>
      </c>
      <c r="H1580" s="568"/>
      <c r="I1580" s="570" t="s">
        <v>12730</v>
      </c>
      <c r="J1580" s="568" t="s">
        <v>8205</v>
      </c>
      <c r="K1580" s="571" t="s">
        <v>8401</v>
      </c>
      <c r="L1580" s="568" t="s">
        <v>11978</v>
      </c>
      <c r="M1580" s="572" t="s">
        <v>12731</v>
      </c>
      <c r="N1580" s="570" t="s">
        <v>8425</v>
      </c>
      <c r="O1580" s="303" t="str">
        <f>IF(AllC3_Data[[#This Row],[Door/Yard Number]]=3,"Yard","Door")</f>
        <v>Yard</v>
      </c>
      <c r="P1580" s="33">
        <f t="shared" si="48"/>
        <v>13.083333333372138</v>
      </c>
      <c r="Q1580" s="3" t="str">
        <f t="shared" si="49"/>
        <v>02/11/2022 12:55 AM</v>
      </c>
      <c r="R1580" s="573" t="str">
        <f>IF(AND(AllC3_Data[[#This Row],[Workflow]]="Vendor Trailer",AllC3_Data[[#This Row],[OB Load Type]]="",AllC3_Data[[#This Row],[IB Load Type]]="",AllC3_Data[[#This Row],[Reusable Load Type]]=""),"Empty", HLOOKUP("*",AllC3_Data[[#This Row],[OB Load Type]:[Workflow]],1,FALSE))</f>
        <v>RBTN</v>
      </c>
      <c r="S15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5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581" spans="1:21" x14ac:dyDescent="0.25">
      <c r="A1581" s="567" t="s">
        <v>12732</v>
      </c>
      <c r="B1581" s="568"/>
      <c r="C1581" s="568"/>
      <c r="D1581" s="569" t="s">
        <v>490</v>
      </c>
      <c r="E1581" s="569" t="s">
        <v>8430</v>
      </c>
      <c r="F1581" s="569">
        <v>1</v>
      </c>
      <c r="G1581" s="568" t="s">
        <v>1096</v>
      </c>
      <c r="H1581" s="568"/>
      <c r="I1581" s="570" t="s">
        <v>12730</v>
      </c>
      <c r="J1581" s="568" t="s">
        <v>8202</v>
      </c>
      <c r="K1581" s="571" t="s">
        <v>8401</v>
      </c>
      <c r="L1581" s="568" t="s">
        <v>12733</v>
      </c>
      <c r="M1581" s="572"/>
      <c r="N1581" s="570" t="s">
        <v>8409</v>
      </c>
      <c r="O1581" s="303" t="str">
        <f>IF(AllC3_Data[[#This Row],[Door/Yard Number]]=3,"Yard","Door")</f>
        <v>Door</v>
      </c>
      <c r="P1581" s="33">
        <f t="shared" si="48"/>
        <v>13.083333333372138</v>
      </c>
      <c r="Q1581" s="3" t="str">
        <f t="shared" si="49"/>
        <v>02/11/2022 12:55 AM</v>
      </c>
      <c r="R1581" s="573" t="str">
        <f>IF(AND(AllC3_Data[[#This Row],[Workflow]]="Vendor Trailer",AllC3_Data[[#This Row],[OB Load Type]]="",AllC3_Data[[#This Row],[IB Load Type]]="",AllC3_Data[[#This Row],[Reusable Load Type]]=""),"Empty", HLOOKUP("*",AllC3_Data[[#This Row],[OB Load Type]:[Workflow]],1,FALSE))</f>
        <v>RLBL</v>
      </c>
      <c r="S15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5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2" spans="1:21" x14ac:dyDescent="0.25">
      <c r="A1582" s="567" t="s">
        <v>12734</v>
      </c>
      <c r="B1582" s="568"/>
      <c r="C1582" s="568"/>
      <c r="D1582" s="569" t="s">
        <v>182</v>
      </c>
      <c r="E1582" s="569" t="s">
        <v>8430</v>
      </c>
      <c r="F1582" s="569">
        <v>1</v>
      </c>
      <c r="G1582" s="568" t="s">
        <v>1568</v>
      </c>
      <c r="H1582" s="568"/>
      <c r="I1582" s="570" t="s">
        <v>8951</v>
      </c>
      <c r="J1582" s="568" t="s">
        <v>8212</v>
      </c>
      <c r="K1582" s="571" t="s">
        <v>8401</v>
      </c>
      <c r="L1582" s="568" t="s">
        <v>12735</v>
      </c>
      <c r="M1582" s="572" t="s">
        <v>12736</v>
      </c>
      <c r="N1582" s="570" t="s">
        <v>8409</v>
      </c>
      <c r="O1582" s="303" t="str">
        <f>IF(AllC3_Data[[#This Row],[Door/Yard Number]]=3,"Yard","Door")</f>
        <v>Door</v>
      </c>
      <c r="P1582" s="33">
        <f t="shared" si="48"/>
        <v>13.066666666651145</v>
      </c>
      <c r="Q1582" s="3" t="str">
        <f t="shared" si="49"/>
        <v>02/11/2022 12:56 AM</v>
      </c>
      <c r="R1582" s="573" t="str">
        <f>IF(AND(AllC3_Data[[#This Row],[Workflow]]="Vendor Trailer",AllC3_Data[[#This Row],[OB Load Type]]="",AllC3_Data[[#This Row],[IB Load Type]]="",AllC3_Data[[#This Row],[Reusable Load Type]]=""),"Empty", HLOOKUP("*",AllC3_Data[[#This Row],[OB Load Type]:[Workflow]],1,FALSE))</f>
        <v>PMIX</v>
      </c>
      <c r="S15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3" spans="1:21" x14ac:dyDescent="0.25">
      <c r="A1583" s="567" t="s">
        <v>12737</v>
      </c>
      <c r="B1583" s="568"/>
      <c r="C1583" s="568"/>
      <c r="D1583" s="569"/>
      <c r="E1583" s="569" t="s">
        <v>1657</v>
      </c>
      <c r="F1583" s="569">
        <v>3</v>
      </c>
      <c r="G1583" s="568" t="s">
        <v>1667</v>
      </c>
      <c r="H1583" s="568"/>
      <c r="I1583" s="570" t="s">
        <v>12738</v>
      </c>
      <c r="J1583" s="568" t="s">
        <v>8213</v>
      </c>
      <c r="K1583" s="571" t="s">
        <v>8401</v>
      </c>
      <c r="L1583" s="568" t="s">
        <v>12146</v>
      </c>
      <c r="M1583" s="572" t="s">
        <v>12739</v>
      </c>
      <c r="N1583" s="570" t="s">
        <v>8425</v>
      </c>
      <c r="O1583" s="303" t="str">
        <f>IF(AllC3_Data[[#This Row],[Door/Yard Number]]=3,"Yard","Door")</f>
        <v>Yard</v>
      </c>
      <c r="P1583" s="33">
        <f t="shared" si="48"/>
        <v>12.883333333418705</v>
      </c>
      <c r="Q1583" s="3" t="str">
        <f t="shared" si="49"/>
        <v>02/11/2022 01:07 AM</v>
      </c>
      <c r="R1583" s="573" t="str">
        <f>IF(AND(AllC3_Data[[#This Row],[Workflow]]="Vendor Trailer",AllC3_Data[[#This Row],[OB Load Type]]="",AllC3_Data[[#This Row],[IB Load Type]]="",AllC3_Data[[#This Row],[Reusable Load Type]]=""),"Empty", HLOOKUP("*",AllC3_Data[[#This Row],[OB Load Type]:[Workflow]],1,FALSE))</f>
        <v>Empty</v>
      </c>
      <c r="S15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4" spans="1:21" x14ac:dyDescent="0.25">
      <c r="A1584" s="567" t="s">
        <v>12740</v>
      </c>
      <c r="B1584" s="568"/>
      <c r="C1584" s="568"/>
      <c r="D1584" s="569"/>
      <c r="E1584" s="569" t="s">
        <v>1657</v>
      </c>
      <c r="F1584" s="569">
        <v>3</v>
      </c>
      <c r="G1584" s="568" t="s">
        <v>1179</v>
      </c>
      <c r="H1584" s="568"/>
      <c r="I1584" s="570" t="s">
        <v>10827</v>
      </c>
      <c r="J1584" s="568" t="s">
        <v>8205</v>
      </c>
      <c r="K1584" s="571" t="s">
        <v>8401</v>
      </c>
      <c r="L1584" s="568" t="s">
        <v>1658</v>
      </c>
      <c r="M1584" s="572" t="s">
        <v>12741</v>
      </c>
      <c r="N1584" s="570" t="s">
        <v>8425</v>
      </c>
      <c r="O1584" s="303" t="str">
        <f>IF(AllC3_Data[[#This Row],[Door/Yard Number]]=3,"Yard","Door")</f>
        <v>Yard</v>
      </c>
      <c r="P1584" s="33">
        <f t="shared" si="48"/>
        <v>12.833333333430346</v>
      </c>
      <c r="Q1584" s="3" t="str">
        <f t="shared" si="49"/>
        <v>02/11/2022 01:10 AM</v>
      </c>
      <c r="R1584" s="573" t="str">
        <f>IF(AND(AllC3_Data[[#This Row],[Workflow]]="Vendor Trailer",AllC3_Data[[#This Row],[OB Load Type]]="",AllC3_Data[[#This Row],[IB Load Type]]="",AllC3_Data[[#This Row],[Reusable Load Type]]=""),"Empty", HLOOKUP("*",AllC3_Data[[#This Row],[OB Load Type]:[Workflow]],1,FALSE))</f>
        <v>Empty</v>
      </c>
      <c r="S15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5" spans="1:21" x14ac:dyDescent="0.25">
      <c r="A1585" s="567" t="s">
        <v>12742</v>
      </c>
      <c r="B1585" s="568"/>
      <c r="C1585" s="568"/>
      <c r="D1585" s="569"/>
      <c r="E1585" s="569" t="s">
        <v>1657</v>
      </c>
      <c r="F1585" s="569">
        <v>3</v>
      </c>
      <c r="G1585" s="568" t="s">
        <v>1179</v>
      </c>
      <c r="H1585" s="568"/>
      <c r="I1585" s="570" t="s">
        <v>12743</v>
      </c>
      <c r="J1585" s="568" t="s">
        <v>8207</v>
      </c>
      <c r="K1585" s="571" t="s">
        <v>8401</v>
      </c>
      <c r="L1585" s="568" t="s">
        <v>11978</v>
      </c>
      <c r="M1585" s="572"/>
      <c r="N1585" s="570" t="s">
        <v>8425</v>
      </c>
      <c r="O1585" s="303" t="str">
        <f>IF(AllC3_Data[[#This Row],[Door/Yard Number]]=3,"Yard","Door")</f>
        <v>Yard</v>
      </c>
      <c r="P1585" s="33">
        <f t="shared" si="48"/>
        <v>12.783333333441988</v>
      </c>
      <c r="Q1585" s="3" t="str">
        <f t="shared" si="49"/>
        <v>02/11/2022 01:13 AM</v>
      </c>
      <c r="R1585" s="573" t="str">
        <f>IF(AND(AllC3_Data[[#This Row],[Workflow]]="Vendor Trailer",AllC3_Data[[#This Row],[OB Load Type]]="",AllC3_Data[[#This Row],[IB Load Type]]="",AllC3_Data[[#This Row],[Reusable Load Type]]=""),"Empty", HLOOKUP("*",AllC3_Data[[#This Row],[OB Load Type]:[Workflow]],1,FALSE))</f>
        <v>Empty</v>
      </c>
      <c r="S15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6" spans="1:21" x14ac:dyDescent="0.25">
      <c r="A1586" s="567" t="s">
        <v>12744</v>
      </c>
      <c r="B1586" s="568"/>
      <c r="C1586" s="568" t="s">
        <v>774</v>
      </c>
      <c r="D1586" s="569"/>
      <c r="E1586" s="569" t="s">
        <v>8397</v>
      </c>
      <c r="F1586" s="569">
        <v>3</v>
      </c>
      <c r="G1586" s="568" t="s">
        <v>1667</v>
      </c>
      <c r="H1586" s="568" t="s">
        <v>12745</v>
      </c>
      <c r="I1586" s="570" t="s">
        <v>12746</v>
      </c>
      <c r="J1586" s="568" t="s">
        <v>8214</v>
      </c>
      <c r="K1586" s="571" t="s">
        <v>8401</v>
      </c>
      <c r="L1586" s="568" t="s">
        <v>11211</v>
      </c>
      <c r="M1586" s="572" t="s">
        <v>12746</v>
      </c>
      <c r="N1586" s="570" t="s">
        <v>8425</v>
      </c>
      <c r="O1586" s="303" t="str">
        <f>IF(AllC3_Data[[#This Row],[Door/Yard Number]]=3,"Yard","Door")</f>
        <v>Yard</v>
      </c>
      <c r="P1586" s="33">
        <f t="shared" si="48"/>
        <v>12.700000000011642</v>
      </c>
      <c r="Q1586" s="3" t="str">
        <f t="shared" si="49"/>
        <v>02/11/2022 01:18 AM</v>
      </c>
      <c r="R1586" s="573" t="str">
        <f>IF(AND(AllC3_Data[[#This Row],[Workflow]]="Vendor Trailer",AllC3_Data[[#This Row],[OB Load Type]]="",AllC3_Data[[#This Row],[IB Load Type]]="",AllC3_Data[[#This Row],[Reusable Load Type]]=""),"Empty", HLOOKUP("*",AllC3_Data[[#This Row],[OB Load Type]:[Workflow]],1,FALSE))</f>
        <v>B227</v>
      </c>
      <c r="S15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5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Temple -&gt; SA</v>
      </c>
    </row>
    <row r="1587" spans="1:21" x14ac:dyDescent="0.25">
      <c r="A1587" s="567" t="s">
        <v>12747</v>
      </c>
      <c r="B1587" s="568"/>
      <c r="C1587" s="568"/>
      <c r="D1587" s="569"/>
      <c r="E1587" s="569" t="s">
        <v>1657</v>
      </c>
      <c r="F1587" s="569">
        <v>1</v>
      </c>
      <c r="G1587" s="568" t="s">
        <v>1667</v>
      </c>
      <c r="H1587" s="568"/>
      <c r="I1587" s="570" t="s">
        <v>9557</v>
      </c>
      <c r="J1587" s="568" t="s">
        <v>8213</v>
      </c>
      <c r="K1587" s="571" t="s">
        <v>8401</v>
      </c>
      <c r="L1587" s="568" t="s">
        <v>12748</v>
      </c>
      <c r="M1587" s="572" t="s">
        <v>12749</v>
      </c>
      <c r="N1587" s="570" t="s">
        <v>8409</v>
      </c>
      <c r="O1587" s="303" t="str">
        <f>IF(AllC3_Data[[#This Row],[Door/Yard Number]]=3,"Yard","Door")</f>
        <v>Door</v>
      </c>
      <c r="P1587" s="33">
        <f t="shared" si="48"/>
        <v>12.650000000023283</v>
      </c>
      <c r="Q1587" s="3" t="str">
        <f t="shared" si="49"/>
        <v>02/11/2022 01:21 AM</v>
      </c>
      <c r="R1587" s="573" t="str">
        <f>IF(AND(AllC3_Data[[#This Row],[Workflow]]="Vendor Trailer",AllC3_Data[[#This Row],[OB Load Type]]="",AllC3_Data[[#This Row],[IB Load Type]]="",AllC3_Data[[#This Row],[Reusable Load Type]]=""),"Empty", HLOOKUP("*",AllC3_Data[[#This Row],[OB Load Type]:[Workflow]],1,FALSE))</f>
        <v>Empty</v>
      </c>
      <c r="S15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88" spans="1:21" x14ac:dyDescent="0.25">
      <c r="A1588" s="567" t="s">
        <v>12750</v>
      </c>
      <c r="B1588" s="568"/>
      <c r="C1588" s="568" t="s">
        <v>36</v>
      </c>
      <c r="D1588" s="569"/>
      <c r="E1588" s="569" t="s">
        <v>897</v>
      </c>
      <c r="F1588" s="569">
        <v>3</v>
      </c>
      <c r="G1588" s="568" t="s">
        <v>1179</v>
      </c>
      <c r="H1588" s="568" t="s">
        <v>12751</v>
      </c>
      <c r="I1588" s="570" t="s">
        <v>12752</v>
      </c>
      <c r="J1588" s="568" t="s">
        <v>8208</v>
      </c>
      <c r="K1588" s="571" t="s">
        <v>8401</v>
      </c>
      <c r="L1588" s="568" t="s">
        <v>12365</v>
      </c>
      <c r="M1588" s="572" t="s">
        <v>12752</v>
      </c>
      <c r="N1588" s="570" t="s">
        <v>11135</v>
      </c>
      <c r="O1588" s="303" t="str">
        <f>IF(AllC3_Data[[#This Row],[Door/Yard Number]]=3,"Yard","Door")</f>
        <v>Yard</v>
      </c>
      <c r="P1588" s="33">
        <f t="shared" si="48"/>
        <v>12.600000000034925</v>
      </c>
      <c r="Q1588" s="3" t="str">
        <f t="shared" si="49"/>
        <v>02/11/2022 01:24 AM</v>
      </c>
      <c r="R1588" s="573" t="str">
        <f>IF(AND(AllC3_Data[[#This Row],[Workflow]]="Vendor Trailer",AllC3_Data[[#This Row],[OB Load Type]]="",AllC3_Data[[#This Row],[IB Load Type]]="",AllC3_Data[[#This Row],[Reusable Load Type]]=""),"Empty", HLOOKUP("*",AllC3_Data[[#This Row],[OB Load Type]:[Workflow]],1,FALSE))</f>
        <v>B404</v>
      </c>
      <c r="S15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5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589" spans="1:21" x14ac:dyDescent="0.25">
      <c r="A1589" s="567" t="s">
        <v>12753</v>
      </c>
      <c r="B1589" s="568"/>
      <c r="C1589" s="568"/>
      <c r="D1589" s="569" t="s">
        <v>239</v>
      </c>
      <c r="E1589" s="569" t="s">
        <v>8430</v>
      </c>
      <c r="F1589" s="569">
        <v>3</v>
      </c>
      <c r="G1589" s="568" t="s">
        <v>1179</v>
      </c>
      <c r="H1589" s="568"/>
      <c r="I1589" s="570" t="s">
        <v>12754</v>
      </c>
      <c r="J1589" s="568" t="s">
        <v>8210</v>
      </c>
      <c r="K1589" s="571" t="s">
        <v>8401</v>
      </c>
      <c r="L1589" s="568" t="s">
        <v>11166</v>
      </c>
      <c r="M1589" s="572" t="s">
        <v>12755</v>
      </c>
      <c r="N1589" s="570" t="s">
        <v>8409</v>
      </c>
      <c r="O1589" s="303" t="str">
        <f>IF(AllC3_Data[[#This Row],[Door/Yard Number]]=3,"Yard","Door")</f>
        <v>Yard</v>
      </c>
      <c r="P1589" s="33">
        <f t="shared" si="48"/>
        <v>12.483333333337214</v>
      </c>
      <c r="Q1589" s="3" t="str">
        <f t="shared" si="49"/>
        <v>02/11/2022 01:31 AM</v>
      </c>
      <c r="R1589" s="573" t="str">
        <f>IF(AND(AllC3_Data[[#This Row],[Workflow]]="Vendor Trailer",AllC3_Data[[#This Row],[OB Load Type]]="",AllC3_Data[[#This Row],[IB Load Type]]="",AllC3_Data[[#This Row],[Reusable Load Type]]=""),"Empty", HLOOKUP("*",AllC3_Data[[#This Row],[OB Load Type]:[Workflow]],1,FALSE))</f>
        <v>RRPC</v>
      </c>
      <c r="S15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5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0" spans="1:21" x14ac:dyDescent="0.25">
      <c r="A1590" s="567" t="s">
        <v>12756</v>
      </c>
      <c r="B1590" s="568"/>
      <c r="C1590" s="568" t="s">
        <v>38</v>
      </c>
      <c r="D1590" s="569"/>
      <c r="E1590" s="569" t="s">
        <v>897</v>
      </c>
      <c r="F1590" s="569">
        <v>1</v>
      </c>
      <c r="G1590" s="568" t="s">
        <v>1179</v>
      </c>
      <c r="H1590" s="568" t="s">
        <v>12630</v>
      </c>
      <c r="I1590" s="570" t="s">
        <v>12757</v>
      </c>
      <c r="J1590" s="568" t="s">
        <v>8204</v>
      </c>
      <c r="K1590" s="571" t="s">
        <v>8401</v>
      </c>
      <c r="L1590" s="568" t="s">
        <v>12758</v>
      </c>
      <c r="M1590" s="572" t="s">
        <v>12757</v>
      </c>
      <c r="N1590" s="570" t="s">
        <v>8425</v>
      </c>
      <c r="O1590" s="303" t="str">
        <f>IF(AllC3_Data[[#This Row],[Door/Yard Number]]=3,"Yard","Door")</f>
        <v>Door</v>
      </c>
      <c r="P1590" s="33">
        <f t="shared" si="48"/>
        <v>12.216666666674428</v>
      </c>
      <c r="Q1590" s="3" t="str">
        <f t="shared" si="49"/>
        <v>02/11/2022 01:47 AM</v>
      </c>
      <c r="R1590" s="573" t="str">
        <f>IF(AND(AllC3_Data[[#This Row],[Workflow]]="Vendor Trailer",AllC3_Data[[#This Row],[OB Load Type]]="",AllC3_Data[[#This Row],[IB Load Type]]="",AllC3_Data[[#This Row],[Reusable Load Type]]=""),"Empty", HLOOKUP("*",AllC3_Data[[#This Row],[OB Load Type]:[Workflow]],1,FALSE))</f>
        <v>B407</v>
      </c>
      <c r="S15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5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1" spans="1:21" x14ac:dyDescent="0.25">
      <c r="A1591" s="567" t="s">
        <v>12759</v>
      </c>
      <c r="B1591" s="568"/>
      <c r="C1591" s="568"/>
      <c r="D1591" s="569"/>
      <c r="E1591" s="569" t="s">
        <v>1657</v>
      </c>
      <c r="F1591" s="569">
        <v>3</v>
      </c>
      <c r="G1591" s="568" t="s">
        <v>1179</v>
      </c>
      <c r="H1591" s="568"/>
      <c r="I1591" s="570" t="s">
        <v>9559</v>
      </c>
      <c r="J1591" s="568" t="s">
        <v>8205</v>
      </c>
      <c r="K1591" s="571" t="s">
        <v>8401</v>
      </c>
      <c r="L1591" s="568" t="s">
        <v>12146</v>
      </c>
      <c r="M1591" s="572" t="s">
        <v>12760</v>
      </c>
      <c r="N1591" s="570" t="s">
        <v>8425</v>
      </c>
      <c r="O1591" s="303" t="str">
        <f>IF(AllC3_Data[[#This Row],[Door/Yard Number]]=3,"Yard","Door")</f>
        <v>Yard</v>
      </c>
      <c r="P1591" s="33">
        <f t="shared" si="48"/>
        <v>12</v>
      </c>
      <c r="Q1591" s="3" t="str">
        <f t="shared" si="49"/>
        <v>02/11/2022 02:00 AM</v>
      </c>
      <c r="R1591" s="573" t="str">
        <f>IF(AND(AllC3_Data[[#This Row],[Workflow]]="Vendor Trailer",AllC3_Data[[#This Row],[OB Load Type]]="",AllC3_Data[[#This Row],[IB Load Type]]="",AllC3_Data[[#This Row],[Reusable Load Type]]=""),"Empty", HLOOKUP("*",AllC3_Data[[#This Row],[OB Load Type]:[Workflow]],1,FALSE))</f>
        <v>Empty</v>
      </c>
      <c r="S15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2" spans="1:21" x14ac:dyDescent="0.25">
      <c r="A1592" s="567" t="s">
        <v>12761</v>
      </c>
      <c r="B1592" s="568"/>
      <c r="C1592" s="568"/>
      <c r="D1592" s="569"/>
      <c r="E1592" s="569" t="s">
        <v>1657</v>
      </c>
      <c r="F1592" s="569">
        <v>3</v>
      </c>
      <c r="G1592" s="568" t="s">
        <v>1179</v>
      </c>
      <c r="H1592" s="568"/>
      <c r="I1592" s="570" t="s">
        <v>9559</v>
      </c>
      <c r="J1592" s="568" t="s">
        <v>8205</v>
      </c>
      <c r="K1592" s="571" t="s">
        <v>8401</v>
      </c>
      <c r="L1592" s="568" t="s">
        <v>12146</v>
      </c>
      <c r="M1592" s="572" t="s">
        <v>8948</v>
      </c>
      <c r="N1592" s="570" t="s">
        <v>8425</v>
      </c>
      <c r="O1592" s="303" t="str">
        <f>IF(AllC3_Data[[#This Row],[Door/Yard Number]]=3,"Yard","Door")</f>
        <v>Yard</v>
      </c>
      <c r="P1592" s="33">
        <f t="shared" si="48"/>
        <v>13.683333333407063</v>
      </c>
      <c r="Q1592" s="3" t="str">
        <f t="shared" si="49"/>
        <v>02/11/2022 12:19 AM</v>
      </c>
      <c r="R1592" s="573" t="str">
        <f>IF(AND(AllC3_Data[[#This Row],[Workflow]]="Vendor Trailer",AllC3_Data[[#This Row],[OB Load Type]]="",AllC3_Data[[#This Row],[IB Load Type]]="",AllC3_Data[[#This Row],[Reusable Load Type]]=""),"Empty", HLOOKUP("*",AllC3_Data[[#This Row],[OB Load Type]:[Workflow]],1,FALSE))</f>
        <v>Empty</v>
      </c>
      <c r="S15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3" spans="1:21" x14ac:dyDescent="0.25">
      <c r="A1593" s="567" t="s">
        <v>12762</v>
      </c>
      <c r="B1593" s="568"/>
      <c r="C1593" s="568"/>
      <c r="D1593" s="569"/>
      <c r="E1593" s="569" t="s">
        <v>1657</v>
      </c>
      <c r="F1593" s="569">
        <v>1</v>
      </c>
      <c r="G1593" s="568" t="s">
        <v>1179</v>
      </c>
      <c r="H1593" s="568"/>
      <c r="I1593" s="570" t="s">
        <v>9559</v>
      </c>
      <c r="J1593" s="568" t="s">
        <v>8205</v>
      </c>
      <c r="K1593" s="571" t="s">
        <v>8401</v>
      </c>
      <c r="L1593" s="568" t="s">
        <v>12763</v>
      </c>
      <c r="M1593" s="572" t="s">
        <v>12764</v>
      </c>
      <c r="N1593" s="570" t="s">
        <v>8425</v>
      </c>
      <c r="O1593" s="303" t="str">
        <f>IF(AllC3_Data[[#This Row],[Door/Yard Number]]=3,"Yard","Door")</f>
        <v>Door</v>
      </c>
      <c r="P1593" s="33">
        <f t="shared" si="48"/>
        <v>13.100000000093132</v>
      </c>
      <c r="Q1593" s="3" t="str">
        <f t="shared" si="49"/>
        <v>02/11/2022 12:54 AM</v>
      </c>
      <c r="R1593" s="573" t="str">
        <f>IF(AND(AllC3_Data[[#This Row],[Workflow]]="Vendor Trailer",AllC3_Data[[#This Row],[OB Load Type]]="",AllC3_Data[[#This Row],[IB Load Type]]="",AllC3_Data[[#This Row],[Reusable Load Type]]=""),"Empty", HLOOKUP("*",AllC3_Data[[#This Row],[OB Load Type]:[Workflow]],1,FALSE))</f>
        <v>Empty</v>
      </c>
      <c r="S15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4" spans="1:21" x14ac:dyDescent="0.25">
      <c r="A1594" s="567" t="s">
        <v>12765</v>
      </c>
      <c r="B1594" s="568"/>
      <c r="C1594" s="568"/>
      <c r="D1594" s="569"/>
      <c r="E1594" s="569" t="s">
        <v>1657</v>
      </c>
      <c r="F1594" s="569">
        <v>3</v>
      </c>
      <c r="G1594" s="568" t="s">
        <v>1179</v>
      </c>
      <c r="H1594" s="568"/>
      <c r="I1594" s="570" t="s">
        <v>12766</v>
      </c>
      <c r="J1594" s="568" t="s">
        <v>8206</v>
      </c>
      <c r="K1594" s="571" t="s">
        <v>8401</v>
      </c>
      <c r="L1594" s="568" t="s">
        <v>12146</v>
      </c>
      <c r="M1594" s="572" t="s">
        <v>12767</v>
      </c>
      <c r="N1594" s="570" t="s">
        <v>8425</v>
      </c>
      <c r="O1594" s="303" t="str">
        <f>IF(AllC3_Data[[#This Row],[Door/Yard Number]]=3,"Yard","Door")</f>
        <v>Yard</v>
      </c>
      <c r="P1594" s="33">
        <f t="shared" si="48"/>
        <v>11.983333333453629</v>
      </c>
      <c r="Q1594" s="3" t="str">
        <f t="shared" si="49"/>
        <v>02/11/2022 02:01 AM</v>
      </c>
      <c r="R1594" s="573" t="str">
        <f>IF(AND(AllC3_Data[[#This Row],[Workflow]]="Vendor Trailer",AllC3_Data[[#This Row],[OB Load Type]]="",AllC3_Data[[#This Row],[IB Load Type]]="",AllC3_Data[[#This Row],[Reusable Load Type]]=""),"Empty", HLOOKUP("*",AllC3_Data[[#This Row],[OB Load Type]:[Workflow]],1,FALSE))</f>
        <v>Empty</v>
      </c>
      <c r="S15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5" spans="1:21" x14ac:dyDescent="0.25">
      <c r="A1595" s="567" t="s">
        <v>12768</v>
      </c>
      <c r="B1595" s="568"/>
      <c r="C1595" s="568"/>
      <c r="D1595" s="569" t="s">
        <v>496</v>
      </c>
      <c r="E1595" s="569" t="s">
        <v>1660</v>
      </c>
      <c r="F1595" s="569">
        <v>1</v>
      </c>
      <c r="G1595" s="568" t="s">
        <v>1667</v>
      </c>
      <c r="H1595" s="568"/>
      <c r="I1595" s="570" t="s">
        <v>12769</v>
      </c>
      <c r="J1595" s="568" t="s">
        <v>8213</v>
      </c>
      <c r="K1595" s="571" t="s">
        <v>8401</v>
      </c>
      <c r="L1595" s="568" t="s">
        <v>12770</v>
      </c>
      <c r="M1595" s="572" t="s">
        <v>12769</v>
      </c>
      <c r="N1595" s="570" t="s">
        <v>8409</v>
      </c>
      <c r="O1595" s="303" t="str">
        <f>IF(AllC3_Data[[#This Row],[Door/Yard Number]]=3,"Yard","Door")</f>
        <v>Door</v>
      </c>
      <c r="P1595" s="33">
        <f t="shared" si="48"/>
        <v>11.633333333360497</v>
      </c>
      <c r="Q1595" s="3" t="str">
        <f t="shared" si="49"/>
        <v>02/11/2022 02:22 AM</v>
      </c>
      <c r="R1595" s="573" t="str">
        <f>IF(AND(AllC3_Data[[#This Row],[Workflow]]="Vendor Trailer",AllC3_Data[[#This Row],[OB Load Type]]="",AllC3_Data[[#This Row],[IB Load Type]]="",AllC3_Data[[#This Row],[Reusable Load Type]]=""),"Empty", HLOOKUP("*",AllC3_Data[[#This Row],[OB Load Type]:[Workflow]],1,FALSE))</f>
        <v>RSAL</v>
      </c>
      <c r="S15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6" spans="1:21" x14ac:dyDescent="0.25">
      <c r="A1596" s="567" t="s">
        <v>12771</v>
      </c>
      <c r="B1596" s="568"/>
      <c r="C1596" s="568"/>
      <c r="D1596" s="569"/>
      <c r="E1596" s="569" t="s">
        <v>1657</v>
      </c>
      <c r="F1596" s="569">
        <v>3</v>
      </c>
      <c r="G1596" s="568" t="s">
        <v>1179</v>
      </c>
      <c r="H1596" s="568"/>
      <c r="I1596" s="570" t="s">
        <v>12772</v>
      </c>
      <c r="J1596" s="568" t="s">
        <v>8204</v>
      </c>
      <c r="K1596" s="571" t="s">
        <v>8401</v>
      </c>
      <c r="L1596" s="568" t="s">
        <v>11978</v>
      </c>
      <c r="M1596" s="572" t="s">
        <v>12773</v>
      </c>
      <c r="N1596" s="570" t="s">
        <v>8425</v>
      </c>
      <c r="O1596" s="303" t="str">
        <f>IF(AllC3_Data[[#This Row],[Door/Yard Number]]=3,"Yard","Door")</f>
        <v>Yard</v>
      </c>
      <c r="P1596" s="33">
        <f t="shared" si="48"/>
        <v>11.53333333338378</v>
      </c>
      <c r="Q1596" s="3" t="str">
        <f t="shared" si="49"/>
        <v>02/11/2022 02:28 AM</v>
      </c>
      <c r="R1596" s="573" t="str">
        <f>IF(AND(AllC3_Data[[#This Row],[Workflow]]="Vendor Trailer",AllC3_Data[[#This Row],[OB Load Type]]="",AllC3_Data[[#This Row],[IB Load Type]]="",AllC3_Data[[#This Row],[Reusable Load Type]]=""),"Empty", HLOOKUP("*",AllC3_Data[[#This Row],[OB Load Type]:[Workflow]],1,FALSE))</f>
        <v>Empty</v>
      </c>
      <c r="S15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5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7" spans="1:21" x14ac:dyDescent="0.25">
      <c r="A1597" s="567" t="s">
        <v>12774</v>
      </c>
      <c r="B1597" s="568"/>
      <c r="C1597" s="568"/>
      <c r="D1597" s="569" t="s">
        <v>492</v>
      </c>
      <c r="E1597" s="569" t="s">
        <v>8430</v>
      </c>
      <c r="F1597" s="569">
        <v>3</v>
      </c>
      <c r="G1597" s="568" t="s">
        <v>1179</v>
      </c>
      <c r="H1597" s="568"/>
      <c r="I1597" s="570" t="s">
        <v>12775</v>
      </c>
      <c r="J1597" s="568" t="s">
        <v>8216</v>
      </c>
      <c r="K1597" s="571" t="s">
        <v>8401</v>
      </c>
      <c r="L1597" s="568" t="s">
        <v>11507</v>
      </c>
      <c r="M1597" s="572" t="s">
        <v>12776</v>
      </c>
      <c r="N1597" s="570" t="s">
        <v>8425</v>
      </c>
      <c r="O1597" s="303" t="str">
        <f>IF(AllC3_Data[[#This Row],[Door/Yard Number]]=3,"Yard","Door")</f>
        <v>Yard</v>
      </c>
      <c r="P1597" s="33">
        <f t="shared" si="48"/>
        <v>11.466666666674428</v>
      </c>
      <c r="Q1597" s="3" t="str">
        <f t="shared" si="49"/>
        <v>02/11/2022 02:32 AM</v>
      </c>
      <c r="R1597" s="573" t="str">
        <f>IF(AND(AllC3_Data[[#This Row],[Workflow]]="Vendor Trailer",AllC3_Data[[#This Row],[OB Load Type]]="",AllC3_Data[[#This Row],[IB Load Type]]="",AllC3_Data[[#This Row],[Reusable Load Type]]=""),"Empty", HLOOKUP("*",AllC3_Data[[#This Row],[OB Load Type]:[Workflow]],1,FALSE))</f>
        <v>RMCP</v>
      </c>
      <c r="S15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5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598" spans="1:21" x14ac:dyDescent="0.25">
      <c r="A1598" s="567" t="s">
        <v>12777</v>
      </c>
      <c r="B1598" s="568"/>
      <c r="C1598" s="568" t="s">
        <v>17</v>
      </c>
      <c r="D1598" s="569"/>
      <c r="E1598" s="569" t="s">
        <v>897</v>
      </c>
      <c r="F1598" s="569">
        <v>1</v>
      </c>
      <c r="G1598" s="568" t="s">
        <v>1179</v>
      </c>
      <c r="H1598" s="568" t="s">
        <v>12778</v>
      </c>
      <c r="I1598" s="570" t="s">
        <v>9041</v>
      </c>
      <c r="J1598" s="568" t="s">
        <v>8205</v>
      </c>
      <c r="K1598" s="571" t="s">
        <v>8401</v>
      </c>
      <c r="L1598" s="568" t="s">
        <v>12779</v>
      </c>
      <c r="M1598" s="572" t="s">
        <v>9041</v>
      </c>
      <c r="N1598" s="570" t="s">
        <v>8409</v>
      </c>
      <c r="O1598" s="303" t="str">
        <f>IF(AllC3_Data[[#This Row],[Door/Yard Number]]=3,"Yard","Door")</f>
        <v>Door</v>
      </c>
      <c r="P1598" s="33">
        <f t="shared" si="48"/>
        <v>11.450000000128057</v>
      </c>
      <c r="Q1598" s="3" t="str">
        <f t="shared" si="49"/>
        <v>02/11/2022 02:33 AM</v>
      </c>
      <c r="R1598" s="573" t="str">
        <f>IF(AND(AllC3_Data[[#This Row],[Workflow]]="Vendor Trailer",AllC3_Data[[#This Row],[OB Load Type]]="",AllC3_Data[[#This Row],[IB Load Type]]="",AllC3_Data[[#This Row],[Reusable Load Type]]=""),"Empty", HLOOKUP("*",AllC3_Data[[#This Row],[OB Load Type]:[Workflow]],1,FALSE))</f>
        <v>B202</v>
      </c>
      <c r="S15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Meat Plant</v>
      </c>
      <c r="T15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599" spans="1:21" x14ac:dyDescent="0.25">
      <c r="A1599" s="567" t="s">
        <v>12780</v>
      </c>
      <c r="B1599" s="568"/>
      <c r="C1599" s="568"/>
      <c r="D1599" s="569" t="s">
        <v>496</v>
      </c>
      <c r="E1599" s="569" t="s">
        <v>1660</v>
      </c>
      <c r="F1599" s="569">
        <v>1</v>
      </c>
      <c r="G1599" s="568" t="s">
        <v>1179</v>
      </c>
      <c r="H1599" s="568"/>
      <c r="I1599" s="570" t="s">
        <v>12781</v>
      </c>
      <c r="J1599" s="568" t="s">
        <v>8208</v>
      </c>
      <c r="K1599" s="571" t="s">
        <v>8401</v>
      </c>
      <c r="L1599" s="568" t="s">
        <v>12782</v>
      </c>
      <c r="M1599" s="572" t="s">
        <v>12781</v>
      </c>
      <c r="N1599" s="570" t="s">
        <v>8409</v>
      </c>
      <c r="O1599" s="303" t="str">
        <f>IF(AllC3_Data[[#This Row],[Door/Yard Number]]=3,"Yard","Door")</f>
        <v>Door</v>
      </c>
      <c r="P1599" s="33">
        <f t="shared" si="48"/>
        <v>11.400000000139698</v>
      </c>
      <c r="Q1599" s="3" t="str">
        <f t="shared" si="49"/>
        <v>02/11/2022 02:36 AM</v>
      </c>
      <c r="R1599" s="573" t="str">
        <f>IF(AND(AllC3_Data[[#This Row],[Workflow]]="Vendor Trailer",AllC3_Data[[#This Row],[OB Load Type]]="",AllC3_Data[[#This Row],[IB Load Type]]="",AllC3_Data[[#This Row],[Reusable Load Type]]=""),"Empty", HLOOKUP("*",AllC3_Data[[#This Row],[OB Load Type]:[Workflow]],1,FALSE))</f>
        <v>RSAL</v>
      </c>
      <c r="S15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5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5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0" spans="1:21" x14ac:dyDescent="0.25">
      <c r="A1600" s="567" t="s">
        <v>12783</v>
      </c>
      <c r="B1600" s="568"/>
      <c r="C1600" s="568"/>
      <c r="D1600" s="569" t="s">
        <v>481</v>
      </c>
      <c r="E1600" s="569" t="s">
        <v>8430</v>
      </c>
      <c r="F1600" s="569">
        <v>1</v>
      </c>
      <c r="G1600" s="568" t="s">
        <v>1179</v>
      </c>
      <c r="H1600" s="568"/>
      <c r="I1600" s="570" t="s">
        <v>12784</v>
      </c>
      <c r="J1600" s="568" t="s">
        <v>8205</v>
      </c>
      <c r="K1600" s="571" t="s">
        <v>8401</v>
      </c>
      <c r="L1600" s="568" t="s">
        <v>12785</v>
      </c>
      <c r="M1600" s="572" t="s">
        <v>12640</v>
      </c>
      <c r="N1600" s="570" t="s">
        <v>8409</v>
      </c>
      <c r="O1600" s="303" t="str">
        <f>IF(AllC3_Data[[#This Row],[Door/Yard Number]]=3,"Yard","Door")</f>
        <v>Door</v>
      </c>
      <c r="P1600" s="33">
        <f t="shared" si="48"/>
        <v>11.383333333418705</v>
      </c>
      <c r="Q1600" s="3" t="str">
        <f t="shared" si="49"/>
        <v>02/11/2022 02:37 AM</v>
      </c>
      <c r="R1600" s="573" t="str">
        <f>IF(AND(AllC3_Data[[#This Row],[Workflow]]="Vendor Trailer",AllC3_Data[[#This Row],[OB Load Type]]="",AllC3_Data[[#This Row],[IB Load Type]]="",AllC3_Data[[#This Row],[Reusable Load Type]]=""),"Empty", HLOOKUP("*",AllC3_Data[[#This Row],[OB Load Type]:[Workflow]],1,FALSE))</f>
        <v>RBTN</v>
      </c>
      <c r="S16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1" spans="1:21" x14ac:dyDescent="0.25">
      <c r="A1601" s="567" t="s">
        <v>12786</v>
      </c>
      <c r="B1601" s="568"/>
      <c r="C1601" s="568"/>
      <c r="D1601" s="569"/>
      <c r="E1601" s="569" t="s">
        <v>1657</v>
      </c>
      <c r="F1601" s="569">
        <v>3</v>
      </c>
      <c r="G1601" s="568" t="s">
        <v>1179</v>
      </c>
      <c r="H1601" s="568"/>
      <c r="I1601" s="570" t="s">
        <v>12787</v>
      </c>
      <c r="J1601" s="568" t="s">
        <v>8208</v>
      </c>
      <c r="K1601" s="571" t="s">
        <v>8401</v>
      </c>
      <c r="L1601" s="568" t="s">
        <v>11507</v>
      </c>
      <c r="M1601" s="572" t="s">
        <v>12788</v>
      </c>
      <c r="N1601" s="570" t="s">
        <v>8425</v>
      </c>
      <c r="O1601" s="303" t="str">
        <f>IF(AllC3_Data[[#This Row],[Door/Yard Number]]=3,"Yard","Door")</f>
        <v>Yard</v>
      </c>
      <c r="P1601" s="33">
        <f t="shared" si="48"/>
        <v>11.333333333430346</v>
      </c>
      <c r="Q1601" s="3" t="str">
        <f t="shared" si="49"/>
        <v>02/11/2022 02:40 AM</v>
      </c>
      <c r="R1601" s="573" t="str">
        <f>IF(AND(AllC3_Data[[#This Row],[Workflow]]="Vendor Trailer",AllC3_Data[[#This Row],[OB Load Type]]="",AllC3_Data[[#This Row],[IB Load Type]]="",AllC3_Data[[#This Row],[Reusable Load Type]]=""),"Empty", HLOOKUP("*",AllC3_Data[[#This Row],[OB Load Type]:[Workflow]],1,FALSE))</f>
        <v>Empty</v>
      </c>
      <c r="S16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2" spans="1:21" x14ac:dyDescent="0.25">
      <c r="A1602" s="567" t="s">
        <v>12789</v>
      </c>
      <c r="B1602" s="568"/>
      <c r="C1602" s="568"/>
      <c r="D1602" s="569"/>
      <c r="E1602" s="569" t="s">
        <v>1657</v>
      </c>
      <c r="F1602" s="569">
        <v>3</v>
      </c>
      <c r="G1602" s="568" t="s">
        <v>1179</v>
      </c>
      <c r="H1602" s="568"/>
      <c r="I1602" s="570" t="s">
        <v>12790</v>
      </c>
      <c r="J1602" s="568" t="s">
        <v>8205</v>
      </c>
      <c r="K1602" s="571" t="s">
        <v>8401</v>
      </c>
      <c r="L1602" s="568" t="s">
        <v>11507</v>
      </c>
      <c r="M1602" s="572" t="s">
        <v>8985</v>
      </c>
      <c r="N1602" s="570" t="s">
        <v>8425</v>
      </c>
      <c r="O1602" s="303" t="str">
        <f>IF(AllC3_Data[[#This Row],[Door/Yard Number]]=3,"Yard","Door")</f>
        <v>Yard</v>
      </c>
      <c r="P1602" s="33">
        <f t="shared" si="48"/>
        <v>11.316666666709352</v>
      </c>
      <c r="Q1602" s="3" t="str">
        <f t="shared" si="49"/>
        <v>02/11/2022 02:41 AM</v>
      </c>
      <c r="R1602" s="573" t="str">
        <f>IF(AND(AllC3_Data[[#This Row],[Workflow]]="Vendor Trailer",AllC3_Data[[#This Row],[OB Load Type]]="",AllC3_Data[[#This Row],[IB Load Type]]="",AllC3_Data[[#This Row],[Reusable Load Type]]=""),"Empty", HLOOKUP("*",AllC3_Data[[#This Row],[OB Load Type]:[Workflow]],1,FALSE))</f>
        <v>Empty</v>
      </c>
      <c r="S16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3" spans="1:21" x14ac:dyDescent="0.25">
      <c r="A1603" s="567" t="s">
        <v>12791</v>
      </c>
      <c r="B1603" s="568"/>
      <c r="C1603" s="568"/>
      <c r="D1603" s="569" t="s">
        <v>496</v>
      </c>
      <c r="E1603" s="569" t="s">
        <v>1660</v>
      </c>
      <c r="F1603" s="569">
        <v>1</v>
      </c>
      <c r="G1603" s="568" t="s">
        <v>1179</v>
      </c>
      <c r="H1603" s="568"/>
      <c r="I1603" s="570" t="s">
        <v>8436</v>
      </c>
      <c r="J1603" s="568" t="s">
        <v>8204</v>
      </c>
      <c r="K1603" s="571" t="s">
        <v>8589</v>
      </c>
      <c r="L1603" s="568" t="s">
        <v>12792</v>
      </c>
      <c r="M1603" s="572" t="s">
        <v>8436</v>
      </c>
      <c r="N1603" s="570" t="s">
        <v>8409</v>
      </c>
      <c r="O1603" s="303" t="str">
        <f>IF(AllC3_Data[[#This Row],[Door/Yard Number]]=3,"Yard","Door")</f>
        <v>Door</v>
      </c>
      <c r="P1603" s="33">
        <f t="shared" si="48"/>
        <v>11.25</v>
      </c>
      <c r="Q1603" s="3" t="str">
        <f t="shared" si="49"/>
        <v>02/11/2022 02:45 AM</v>
      </c>
      <c r="R1603" s="573" t="str">
        <f>IF(AND(AllC3_Data[[#This Row],[Workflow]]="Vendor Trailer",AllC3_Data[[#This Row],[OB Load Type]]="",AllC3_Data[[#This Row],[IB Load Type]]="",AllC3_Data[[#This Row],[Reusable Load Type]]=""),"Empty", HLOOKUP("*",AllC3_Data[[#This Row],[OB Load Type]:[Workflow]],1,FALSE))</f>
        <v>RSAL</v>
      </c>
      <c r="S16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4" spans="1:21" x14ac:dyDescent="0.25">
      <c r="A1604" s="567" t="s">
        <v>12793</v>
      </c>
      <c r="B1604" s="568"/>
      <c r="C1604" s="568" t="s">
        <v>36</v>
      </c>
      <c r="D1604" s="569"/>
      <c r="E1604" s="569" t="s">
        <v>897</v>
      </c>
      <c r="F1604" s="569">
        <v>3</v>
      </c>
      <c r="G1604" s="568" t="s">
        <v>1179</v>
      </c>
      <c r="H1604" s="568" t="s">
        <v>12794</v>
      </c>
      <c r="I1604" s="570" t="s">
        <v>8436</v>
      </c>
      <c r="J1604" s="568" t="s">
        <v>8208</v>
      </c>
      <c r="K1604" s="571" t="s">
        <v>8401</v>
      </c>
      <c r="L1604" s="568" t="s">
        <v>12365</v>
      </c>
      <c r="M1604" s="572" t="s">
        <v>8436</v>
      </c>
      <c r="N1604" s="570" t="s">
        <v>11135</v>
      </c>
      <c r="O1604" s="303" t="str">
        <f>IF(AllC3_Data[[#This Row],[Door/Yard Number]]=3,"Yard","Door")</f>
        <v>Yard</v>
      </c>
      <c r="P1604" s="33">
        <f t="shared" si="48"/>
        <v>11.25</v>
      </c>
      <c r="Q1604" s="3" t="str">
        <f t="shared" si="49"/>
        <v>02/11/2022 02:45 AM</v>
      </c>
      <c r="R1604" s="573" t="str">
        <f>IF(AND(AllC3_Data[[#This Row],[Workflow]]="Vendor Trailer",AllC3_Data[[#This Row],[OB Load Type]]="",AllC3_Data[[#This Row],[IB Load Type]]="",AllC3_Data[[#This Row],[Reusable Load Type]]=""),"Empty", HLOOKUP("*",AllC3_Data[[#This Row],[OB Load Type]:[Workflow]],1,FALSE))</f>
        <v>B404</v>
      </c>
      <c r="S16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6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605" spans="1:21" x14ac:dyDescent="0.25">
      <c r="A1605" s="567" t="s">
        <v>12795</v>
      </c>
      <c r="B1605" s="568"/>
      <c r="C1605" s="568"/>
      <c r="D1605" s="569" t="s">
        <v>492</v>
      </c>
      <c r="E1605" s="569" t="s">
        <v>8430</v>
      </c>
      <c r="F1605" s="569">
        <v>1</v>
      </c>
      <c r="G1605" s="568" t="s">
        <v>1568</v>
      </c>
      <c r="H1605" s="568"/>
      <c r="I1605" s="570" t="s">
        <v>12796</v>
      </c>
      <c r="J1605" s="568" t="s">
        <v>8212</v>
      </c>
      <c r="K1605" s="571" t="s">
        <v>8401</v>
      </c>
      <c r="L1605" s="568" t="s">
        <v>12797</v>
      </c>
      <c r="M1605" s="572" t="s">
        <v>12798</v>
      </c>
      <c r="N1605" s="570" t="s">
        <v>8409</v>
      </c>
      <c r="O1605" s="303" t="str">
        <f>IF(AllC3_Data[[#This Row],[Door/Yard Number]]=3,"Yard","Door")</f>
        <v>Door</v>
      </c>
      <c r="P1605" s="33">
        <f t="shared" si="48"/>
        <v>11.183333333465271</v>
      </c>
      <c r="Q1605" s="3" t="str">
        <f t="shared" si="49"/>
        <v>02/11/2022 02:49 AM</v>
      </c>
      <c r="R1605" s="573" t="str">
        <f>IF(AND(AllC3_Data[[#This Row],[Workflow]]="Vendor Trailer",AllC3_Data[[#This Row],[OB Load Type]]="",AllC3_Data[[#This Row],[IB Load Type]]="",AllC3_Data[[#This Row],[Reusable Load Type]]=""),"Empty", HLOOKUP("*",AllC3_Data[[#This Row],[OB Load Type]:[Workflow]],1,FALSE))</f>
        <v>RMCP</v>
      </c>
      <c r="S16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6" spans="1:21" x14ac:dyDescent="0.25">
      <c r="A1606" s="567" t="s">
        <v>12799</v>
      </c>
      <c r="B1606" s="568"/>
      <c r="C1606" s="568" t="s">
        <v>8404</v>
      </c>
      <c r="D1606" s="569"/>
      <c r="E1606" s="569" t="s">
        <v>897</v>
      </c>
      <c r="F1606" s="569">
        <v>1</v>
      </c>
      <c r="G1606" s="568" t="s">
        <v>10045</v>
      </c>
      <c r="H1606" s="568" t="s">
        <v>12800</v>
      </c>
      <c r="I1606" s="570" t="s">
        <v>10918</v>
      </c>
      <c r="J1606" s="568" t="s">
        <v>8202</v>
      </c>
      <c r="K1606" s="571" t="s">
        <v>8401</v>
      </c>
      <c r="L1606" s="568" t="s">
        <v>12801</v>
      </c>
      <c r="M1606" s="572" t="s">
        <v>10918</v>
      </c>
      <c r="N1606" s="570" t="s">
        <v>8409</v>
      </c>
      <c r="O1606" s="303" t="str">
        <f>IF(AllC3_Data[[#This Row],[Door/Yard Number]]=3,"Yard","Door")</f>
        <v>Door</v>
      </c>
      <c r="P1606" s="33">
        <f t="shared" si="48"/>
        <v>10.950000000069849</v>
      </c>
      <c r="Q1606" s="3" t="str">
        <f t="shared" si="49"/>
        <v>02/11/2022 03:03 AM</v>
      </c>
      <c r="R1606" s="573" t="str">
        <f>IF(AND(AllC3_Data[[#This Row],[Workflow]]="Vendor Trailer",AllC3_Data[[#This Row],[OB Load Type]]="",AllC3_Data[[#This Row],[IB Load Type]]="",AllC3_Data[[#This Row],[Reusable Load Type]]=""),"Empty", HLOOKUP("*",AllC3_Data[[#This Row],[OB Load Type]:[Workflow]],1,FALSE))</f>
        <v>A Live Delivery</v>
      </c>
      <c r="S16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6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7" spans="1:21" x14ac:dyDescent="0.25">
      <c r="A1607" s="567" t="s">
        <v>12802</v>
      </c>
      <c r="B1607" s="568"/>
      <c r="C1607" s="568"/>
      <c r="D1607" s="569"/>
      <c r="E1607" s="569" t="s">
        <v>8461</v>
      </c>
      <c r="F1607" s="569">
        <v>3</v>
      </c>
      <c r="G1607" s="568" t="s">
        <v>12579</v>
      </c>
      <c r="H1607" s="568"/>
      <c r="I1607" s="570" t="s">
        <v>8674</v>
      </c>
      <c r="J1607" s="568" t="s">
        <v>8202</v>
      </c>
      <c r="K1607" s="571" t="s">
        <v>8401</v>
      </c>
      <c r="L1607" s="568" t="s">
        <v>11245</v>
      </c>
      <c r="M1607" s="572" t="s">
        <v>12803</v>
      </c>
      <c r="N1607" s="570" t="s">
        <v>11135</v>
      </c>
      <c r="O1607" s="303" t="str">
        <f>IF(AllC3_Data[[#This Row],[Door/Yard Number]]=3,"Yard","Door")</f>
        <v>Yard</v>
      </c>
      <c r="P1607" s="33">
        <f t="shared" si="48"/>
        <v>10.916666666802485</v>
      </c>
      <c r="Q1607" s="3" t="str">
        <f t="shared" si="49"/>
        <v>02/11/2022 03:05 AM</v>
      </c>
      <c r="R1607" s="573" t="str">
        <f>IF(AND(AllC3_Data[[#This Row],[Workflow]]="Vendor Trailer",AllC3_Data[[#This Row],[OB Load Type]]="",AllC3_Data[[#This Row],[IB Load Type]]="",AllC3_Data[[#This Row],[Reusable Load Type]]=""),"Empty", HLOOKUP("*",AllC3_Data[[#This Row],[OB Load Type]:[Workflow]],1,FALSE))</f>
        <v>Empty</v>
      </c>
      <c r="S16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8" spans="1:21" x14ac:dyDescent="0.25">
      <c r="A1608" s="567" t="s">
        <v>12804</v>
      </c>
      <c r="B1608" s="568"/>
      <c r="C1608" s="568"/>
      <c r="D1608" s="569"/>
      <c r="E1608" s="569" t="s">
        <v>8461</v>
      </c>
      <c r="F1608" s="569">
        <v>3</v>
      </c>
      <c r="G1608" s="568" t="s">
        <v>11356</v>
      </c>
      <c r="H1608" s="568"/>
      <c r="I1608" s="570" t="s">
        <v>8674</v>
      </c>
      <c r="J1608" s="568" t="s">
        <v>8202</v>
      </c>
      <c r="K1608" s="571" t="s">
        <v>8401</v>
      </c>
      <c r="L1608" s="568" t="s">
        <v>11245</v>
      </c>
      <c r="M1608" s="572" t="s">
        <v>12805</v>
      </c>
      <c r="N1608" s="570" t="s">
        <v>11135</v>
      </c>
      <c r="O1608" s="303" t="str">
        <f>IF(AllC3_Data[[#This Row],[Door/Yard Number]]=3,"Yard","Door")</f>
        <v>Yard</v>
      </c>
      <c r="P1608" s="33">
        <f t="shared" si="48"/>
        <v>10.916666666802485</v>
      </c>
      <c r="Q1608" s="3" t="str">
        <f t="shared" si="49"/>
        <v>02/11/2022 03:05 AM</v>
      </c>
      <c r="R1608" s="573" t="str">
        <f>IF(AND(AllC3_Data[[#This Row],[Workflow]]="Vendor Trailer",AllC3_Data[[#This Row],[OB Load Type]]="",AllC3_Data[[#This Row],[IB Load Type]]="",AllC3_Data[[#This Row],[Reusable Load Type]]=""),"Empty", HLOOKUP("*",AllC3_Data[[#This Row],[OB Load Type]:[Workflow]],1,FALSE))</f>
        <v>Empty</v>
      </c>
      <c r="S16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09" spans="1:21" x14ac:dyDescent="0.25">
      <c r="A1609" s="567" t="s">
        <v>12806</v>
      </c>
      <c r="B1609" s="568"/>
      <c r="C1609" s="568" t="s">
        <v>36</v>
      </c>
      <c r="D1609" s="569"/>
      <c r="E1609" s="569" t="s">
        <v>897</v>
      </c>
      <c r="F1609" s="569">
        <v>3</v>
      </c>
      <c r="G1609" s="568" t="s">
        <v>1179</v>
      </c>
      <c r="H1609" s="568" t="s">
        <v>12807</v>
      </c>
      <c r="I1609" s="570" t="s">
        <v>12808</v>
      </c>
      <c r="J1609" s="568" t="s">
        <v>8205</v>
      </c>
      <c r="K1609" s="571" t="s">
        <v>8401</v>
      </c>
      <c r="L1609" s="568" t="s">
        <v>12365</v>
      </c>
      <c r="M1609" s="572" t="s">
        <v>12808</v>
      </c>
      <c r="N1609" s="570" t="s">
        <v>11135</v>
      </c>
      <c r="O1609" s="303" t="str">
        <f>IF(AllC3_Data[[#This Row],[Door/Yard Number]]=3,"Yard","Door")</f>
        <v>Yard</v>
      </c>
      <c r="P1609" s="33">
        <f t="shared" ref="P1609:P1672" si="50">($A$1-Q1609)*24</f>
        <v>10.800000000104774</v>
      </c>
      <c r="Q1609" s="3" t="str">
        <f t="shared" ref="Q1609:Q1672" si="51">IF(I1609&gt;M1609,I1609,IF(I1609&lt;M1609,M1609,IF(I1609=M1609,I1609)))</f>
        <v>02/11/2022 03:12 AM</v>
      </c>
      <c r="R1609" s="573" t="str">
        <f>IF(AND(AllC3_Data[[#This Row],[Workflow]]="Vendor Trailer",AllC3_Data[[#This Row],[OB Load Type]]="",AllC3_Data[[#This Row],[IB Load Type]]="",AllC3_Data[[#This Row],[Reusable Load Type]]=""),"Empty", HLOOKUP("*",AllC3_Data[[#This Row],[OB Load Type]:[Workflow]],1,FALSE))</f>
        <v>B404</v>
      </c>
      <c r="S16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6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610" spans="1:21" x14ac:dyDescent="0.25">
      <c r="A1610" s="567" t="s">
        <v>12809</v>
      </c>
      <c r="B1610" s="568"/>
      <c r="C1610" s="568"/>
      <c r="D1610" s="569" t="s">
        <v>496</v>
      </c>
      <c r="E1610" s="569" t="s">
        <v>1660</v>
      </c>
      <c r="F1610" s="569">
        <v>1</v>
      </c>
      <c r="G1610" s="568" t="s">
        <v>1568</v>
      </c>
      <c r="H1610" s="568"/>
      <c r="I1610" s="570" t="s">
        <v>12810</v>
      </c>
      <c r="J1610" s="568" t="s">
        <v>8212</v>
      </c>
      <c r="K1610" s="571" t="s">
        <v>8401</v>
      </c>
      <c r="L1610" s="568" t="s">
        <v>11600</v>
      </c>
      <c r="M1610" s="572" t="s">
        <v>12811</v>
      </c>
      <c r="N1610" s="570" t="s">
        <v>8409</v>
      </c>
      <c r="O1610" s="303" t="str">
        <f>IF(AllC3_Data[[#This Row],[Door/Yard Number]]=3,"Yard","Door")</f>
        <v>Door</v>
      </c>
      <c r="P1610" s="33">
        <f t="shared" si="50"/>
        <v>10.700000000128057</v>
      </c>
      <c r="Q1610" s="3" t="str">
        <f t="shared" si="51"/>
        <v>02/11/2022 03:18 AM</v>
      </c>
      <c r="R1610" s="573" t="str">
        <f>IF(AND(AllC3_Data[[#This Row],[Workflow]]="Vendor Trailer",AllC3_Data[[#This Row],[OB Load Type]]="",AllC3_Data[[#This Row],[IB Load Type]]="",AllC3_Data[[#This Row],[Reusable Load Type]]=""),"Empty", HLOOKUP("*",AllC3_Data[[#This Row],[OB Load Type]:[Workflow]],1,FALSE))</f>
        <v>RSAL</v>
      </c>
      <c r="S16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1" spans="1:21" x14ac:dyDescent="0.25">
      <c r="A1611" s="567" t="s">
        <v>12812</v>
      </c>
      <c r="B1611" s="568"/>
      <c r="C1611" s="568"/>
      <c r="D1611" s="569"/>
      <c r="E1611" s="569" t="s">
        <v>1657</v>
      </c>
      <c r="F1611" s="569">
        <v>1</v>
      </c>
      <c r="G1611" s="568" t="s">
        <v>1179</v>
      </c>
      <c r="H1611" s="568"/>
      <c r="I1611" s="570" t="s">
        <v>12813</v>
      </c>
      <c r="J1611" s="568" t="s">
        <v>8205</v>
      </c>
      <c r="K1611" s="571" t="s">
        <v>8401</v>
      </c>
      <c r="L1611" s="568" t="s">
        <v>12814</v>
      </c>
      <c r="M1611" s="572" t="s">
        <v>12725</v>
      </c>
      <c r="N1611" s="570" t="s">
        <v>8425</v>
      </c>
      <c r="O1611" s="303" t="str">
        <f>IF(AllC3_Data[[#This Row],[Door/Yard Number]]=3,"Yard","Door")</f>
        <v>Door</v>
      </c>
      <c r="P1611" s="33">
        <f t="shared" si="50"/>
        <v>10.633333333418705</v>
      </c>
      <c r="Q1611" s="3" t="str">
        <f t="shared" si="51"/>
        <v>02/11/2022 03:22 AM</v>
      </c>
      <c r="R1611" s="573" t="str">
        <f>IF(AND(AllC3_Data[[#This Row],[Workflow]]="Vendor Trailer",AllC3_Data[[#This Row],[OB Load Type]]="",AllC3_Data[[#This Row],[IB Load Type]]="",AllC3_Data[[#This Row],[Reusable Load Type]]=""),"Empty", HLOOKUP("*",AllC3_Data[[#This Row],[OB Load Type]:[Workflow]],1,FALSE))</f>
        <v>Empty</v>
      </c>
      <c r="S16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2" spans="1:21" x14ac:dyDescent="0.25">
      <c r="A1612" s="567" t="s">
        <v>12815</v>
      </c>
      <c r="B1612" s="568"/>
      <c r="C1612" s="568"/>
      <c r="D1612" s="569"/>
      <c r="E1612" s="569" t="s">
        <v>1657</v>
      </c>
      <c r="F1612" s="569">
        <v>3</v>
      </c>
      <c r="G1612" s="568" t="s">
        <v>1667</v>
      </c>
      <c r="H1612" s="568"/>
      <c r="I1612" s="570" t="s">
        <v>12813</v>
      </c>
      <c r="J1612" s="568" t="s">
        <v>8213</v>
      </c>
      <c r="K1612" s="571" t="s">
        <v>8401</v>
      </c>
      <c r="L1612" s="568" t="s">
        <v>11978</v>
      </c>
      <c r="M1612" s="572" t="s">
        <v>12816</v>
      </c>
      <c r="N1612" s="570" t="s">
        <v>8425</v>
      </c>
      <c r="O1612" s="303" t="str">
        <f>IF(AllC3_Data[[#This Row],[Door/Yard Number]]=3,"Yard","Door")</f>
        <v>Yard</v>
      </c>
      <c r="P1612" s="33">
        <f t="shared" si="50"/>
        <v>10.633333333418705</v>
      </c>
      <c r="Q1612" s="3" t="str">
        <f t="shared" si="51"/>
        <v>02/11/2022 03:22 AM</v>
      </c>
      <c r="R1612" s="573" t="str">
        <f>IF(AND(AllC3_Data[[#This Row],[Workflow]]="Vendor Trailer",AllC3_Data[[#This Row],[OB Load Type]]="",AllC3_Data[[#This Row],[IB Load Type]]="",AllC3_Data[[#This Row],[Reusable Load Type]]=""),"Empty", HLOOKUP("*",AllC3_Data[[#This Row],[OB Load Type]:[Workflow]],1,FALSE))</f>
        <v>Empty</v>
      </c>
      <c r="S16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3" spans="1:21" x14ac:dyDescent="0.25">
      <c r="A1613" s="567" t="s">
        <v>12817</v>
      </c>
      <c r="B1613" s="568"/>
      <c r="C1613" s="568"/>
      <c r="D1613" s="569" t="s">
        <v>496</v>
      </c>
      <c r="E1613" s="569" t="s">
        <v>1660</v>
      </c>
      <c r="F1613" s="569">
        <v>1</v>
      </c>
      <c r="G1613" s="568" t="s">
        <v>1179</v>
      </c>
      <c r="H1613" s="568"/>
      <c r="I1613" s="570" t="s">
        <v>8966</v>
      </c>
      <c r="J1613" s="568" t="s">
        <v>8230</v>
      </c>
      <c r="K1613" s="571" t="s">
        <v>8401</v>
      </c>
      <c r="L1613" s="568" t="s">
        <v>12818</v>
      </c>
      <c r="M1613" s="572"/>
      <c r="N1613" s="570" t="s">
        <v>8409</v>
      </c>
      <c r="O1613" s="303" t="str">
        <f>IF(AllC3_Data[[#This Row],[Door/Yard Number]]=3,"Yard","Door")</f>
        <v>Door</v>
      </c>
      <c r="P1613" s="33">
        <f t="shared" si="50"/>
        <v>10.616666666697711</v>
      </c>
      <c r="Q1613" s="3" t="str">
        <f t="shared" si="51"/>
        <v>02/11/2022 03:23 AM</v>
      </c>
      <c r="R1613" s="573" t="str">
        <f>IF(AND(AllC3_Data[[#This Row],[Workflow]]="Vendor Trailer",AllC3_Data[[#This Row],[OB Load Type]]="",AllC3_Data[[#This Row],[IB Load Type]]="",AllC3_Data[[#This Row],[Reusable Load Type]]=""),"Empty", HLOOKUP("*",AllC3_Data[[#This Row],[OB Load Type]:[Workflow]],1,FALSE))</f>
        <v>RSAL</v>
      </c>
      <c r="S16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4" spans="1:21" x14ac:dyDescent="0.25">
      <c r="A1614" s="567" t="s">
        <v>12819</v>
      </c>
      <c r="B1614" s="568"/>
      <c r="C1614" s="568" t="s">
        <v>36</v>
      </c>
      <c r="D1614" s="569"/>
      <c r="E1614" s="569" t="s">
        <v>897</v>
      </c>
      <c r="F1614" s="569">
        <v>3</v>
      </c>
      <c r="G1614" s="568" t="s">
        <v>1179</v>
      </c>
      <c r="H1614" s="568" t="s">
        <v>12820</v>
      </c>
      <c r="I1614" s="570" t="s">
        <v>8968</v>
      </c>
      <c r="J1614" s="568" t="s">
        <v>8205</v>
      </c>
      <c r="K1614" s="571" t="s">
        <v>8401</v>
      </c>
      <c r="L1614" s="568" t="s">
        <v>12365</v>
      </c>
      <c r="M1614" s="572" t="s">
        <v>8968</v>
      </c>
      <c r="N1614" s="570" t="s">
        <v>11135</v>
      </c>
      <c r="O1614" s="303" t="str">
        <f>IF(AllC3_Data[[#This Row],[Door/Yard Number]]=3,"Yard","Door")</f>
        <v>Yard</v>
      </c>
      <c r="P1614" s="33">
        <f t="shared" si="50"/>
        <v>10.599999999976717</v>
      </c>
      <c r="Q1614" s="3" t="str">
        <f t="shared" si="51"/>
        <v>02/11/2022 03:24 AM</v>
      </c>
      <c r="R1614" s="573" t="str">
        <f>IF(AND(AllC3_Data[[#This Row],[Workflow]]="Vendor Trailer",AllC3_Data[[#This Row],[OB Load Type]]="",AllC3_Data[[#This Row],[IB Load Type]]="",AllC3_Data[[#This Row],[Reusable Load Type]]=""),"Empty", HLOOKUP("*",AllC3_Data[[#This Row],[OB Load Type]:[Workflow]],1,FALSE))</f>
        <v>B404</v>
      </c>
      <c r="S16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6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615" spans="1:21" x14ac:dyDescent="0.25">
      <c r="A1615" s="567" t="s">
        <v>12821</v>
      </c>
      <c r="B1615" s="568"/>
      <c r="C1615" s="568"/>
      <c r="D1615" s="569" t="s">
        <v>471</v>
      </c>
      <c r="E1615" s="569" t="s">
        <v>882</v>
      </c>
      <c r="F1615" s="569">
        <v>3</v>
      </c>
      <c r="G1615" s="568" t="s">
        <v>1568</v>
      </c>
      <c r="H1615" s="568"/>
      <c r="I1615" s="570" t="s">
        <v>10823</v>
      </c>
      <c r="J1615" s="568" t="s">
        <v>8209</v>
      </c>
      <c r="K1615" s="571" t="s">
        <v>8401</v>
      </c>
      <c r="L1615" s="568" t="s">
        <v>12822</v>
      </c>
      <c r="M1615" s="572" t="s">
        <v>12823</v>
      </c>
      <c r="N1615" s="570" t="s">
        <v>11135</v>
      </c>
      <c r="O1615" s="303" t="str">
        <f>IF(AllC3_Data[[#This Row],[Door/Yard Number]]=3,"Yard","Door")</f>
        <v>Yard</v>
      </c>
      <c r="P1615" s="33">
        <f t="shared" si="50"/>
        <v>10.216666666790843</v>
      </c>
      <c r="Q1615" s="3" t="str">
        <f t="shared" si="51"/>
        <v>02/11/2022 03:47 AM</v>
      </c>
      <c r="R1615" s="573" t="str">
        <f>IF(AND(AllC3_Data[[#This Row],[Workflow]]="Vendor Trailer",AllC3_Data[[#This Row],[OB Load Type]]="",AllC3_Data[[#This Row],[IB Load Type]]="",AllC3_Data[[#This Row],[Reusable Load Type]]=""),"Empty", HLOOKUP("*",AllC3_Data[[#This Row],[OB Load Type]:[Workflow]],1,FALSE))</f>
        <v>OSAL</v>
      </c>
      <c r="S16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616" spans="1:21" x14ac:dyDescent="0.25">
      <c r="A1616" s="567" t="s">
        <v>12824</v>
      </c>
      <c r="B1616" s="568"/>
      <c r="C1616" s="568" t="s">
        <v>36</v>
      </c>
      <c r="D1616" s="569"/>
      <c r="E1616" s="569" t="s">
        <v>897</v>
      </c>
      <c r="F1616" s="569">
        <v>3</v>
      </c>
      <c r="G1616" s="568" t="s">
        <v>1179</v>
      </c>
      <c r="H1616" s="568" t="s">
        <v>12825</v>
      </c>
      <c r="I1616" s="570" t="s">
        <v>10967</v>
      </c>
      <c r="J1616" s="568" t="s">
        <v>8205</v>
      </c>
      <c r="K1616" s="571" t="s">
        <v>8401</v>
      </c>
      <c r="L1616" s="568" t="s">
        <v>12365</v>
      </c>
      <c r="M1616" s="572" t="s">
        <v>10967</v>
      </c>
      <c r="N1616" s="570" t="s">
        <v>11135</v>
      </c>
      <c r="O1616" s="303" t="str">
        <f>IF(AllC3_Data[[#This Row],[Door/Yard Number]]=3,"Yard","Door")</f>
        <v>Yard</v>
      </c>
      <c r="P1616" s="33">
        <f t="shared" si="50"/>
        <v>10.183333333348855</v>
      </c>
      <c r="Q1616" s="3" t="str">
        <f t="shared" si="51"/>
        <v>02/11/2022 03:49 AM</v>
      </c>
      <c r="R1616" s="573" t="str">
        <f>IF(AND(AllC3_Data[[#This Row],[Workflow]]="Vendor Trailer",AllC3_Data[[#This Row],[OB Load Type]]="",AllC3_Data[[#This Row],[IB Load Type]]="",AllC3_Data[[#This Row],[Reusable Load Type]]=""),"Empty", HLOOKUP("*",AllC3_Data[[#This Row],[OB Load Type]:[Workflow]],1,FALSE))</f>
        <v>B404</v>
      </c>
      <c r="S16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6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617" spans="1:21" x14ac:dyDescent="0.25">
      <c r="A1617" s="567" t="s">
        <v>9940</v>
      </c>
      <c r="B1617" s="568"/>
      <c r="C1617" s="568"/>
      <c r="D1617" s="569" t="s">
        <v>650</v>
      </c>
      <c r="E1617" s="569" t="s">
        <v>8430</v>
      </c>
      <c r="F1617" s="569">
        <v>1</v>
      </c>
      <c r="G1617" s="568" t="s">
        <v>1568</v>
      </c>
      <c r="H1617" s="568"/>
      <c r="I1617" s="570" t="s">
        <v>12826</v>
      </c>
      <c r="J1617" s="568" t="s">
        <v>8212</v>
      </c>
      <c r="K1617" s="571" t="s">
        <v>8401</v>
      </c>
      <c r="L1617" s="568" t="s">
        <v>12827</v>
      </c>
      <c r="M1617" s="572" t="s">
        <v>12209</v>
      </c>
      <c r="N1617" s="570" t="s">
        <v>11135</v>
      </c>
      <c r="O1617" s="303" t="str">
        <f>IF(AllC3_Data[[#This Row],[Door/Yard Number]]=3,"Yard","Door")</f>
        <v>Door</v>
      </c>
      <c r="P1617" s="33">
        <f t="shared" si="50"/>
        <v>10.166666666802485</v>
      </c>
      <c r="Q1617" s="3" t="str">
        <f t="shared" si="51"/>
        <v>02/11/2022 03:50 AM</v>
      </c>
      <c r="R1617" s="573" t="str">
        <f>IF(AND(AllC3_Data[[#This Row],[Workflow]]="Vendor Trailer",AllC3_Data[[#This Row],[OB Load Type]]="",AllC3_Data[[#This Row],[IB Load Type]]="",AllC3_Data[[#This Row],[Reusable Load Type]]=""),"Empty", HLOOKUP("*",AllC3_Data[[#This Row],[OB Load Type]:[Workflow]],1,FALSE))</f>
        <v>CHEP</v>
      </c>
      <c r="S16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8" spans="1:21" x14ac:dyDescent="0.25">
      <c r="A1618" s="567" t="s">
        <v>12828</v>
      </c>
      <c r="B1618" s="568"/>
      <c r="C1618" s="568"/>
      <c r="D1618" s="569" t="s">
        <v>117</v>
      </c>
      <c r="E1618" s="569" t="s">
        <v>8430</v>
      </c>
      <c r="F1618" s="569">
        <v>1</v>
      </c>
      <c r="G1618" s="568" t="s">
        <v>9251</v>
      </c>
      <c r="H1618" s="568"/>
      <c r="I1618" s="570" t="s">
        <v>12826</v>
      </c>
      <c r="J1618" s="568" t="s">
        <v>8202</v>
      </c>
      <c r="K1618" s="571" t="s">
        <v>8401</v>
      </c>
      <c r="L1618" s="568" t="s">
        <v>11649</v>
      </c>
      <c r="M1618" s="572" t="s">
        <v>12829</v>
      </c>
      <c r="N1618" s="570" t="s">
        <v>11135</v>
      </c>
      <c r="O1618" s="303" t="str">
        <f>IF(AllC3_Data[[#This Row],[Door/Yard Number]]=3,"Yard","Door")</f>
        <v>Door</v>
      </c>
      <c r="P1618" s="33">
        <f t="shared" si="50"/>
        <v>10.166666666802485</v>
      </c>
      <c r="Q1618" s="3" t="str">
        <f t="shared" si="51"/>
        <v>02/11/2022 03:50 AM</v>
      </c>
      <c r="R1618" s="573" t="str">
        <f>IF(AND(AllC3_Data[[#This Row],[Workflow]]="Vendor Trailer",AllC3_Data[[#This Row],[OB Load Type]]="",AllC3_Data[[#This Row],[IB Load Type]]="",AllC3_Data[[#This Row],[Reusable Load Type]]=""),"Empty", HLOOKUP("*",AllC3_Data[[#This Row],[OB Load Type]:[Workflow]],1,FALSE))</f>
        <v>OA</v>
      </c>
      <c r="S16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19" spans="1:21" x14ac:dyDescent="0.25">
      <c r="A1619" s="567" t="s">
        <v>12830</v>
      </c>
      <c r="B1619" s="568"/>
      <c r="C1619" s="568"/>
      <c r="D1619" s="569"/>
      <c r="E1619" s="569" t="s">
        <v>1657</v>
      </c>
      <c r="F1619" s="569">
        <v>3</v>
      </c>
      <c r="G1619" s="568" t="s">
        <v>1179</v>
      </c>
      <c r="H1619" s="568"/>
      <c r="I1619" s="570" t="s">
        <v>12831</v>
      </c>
      <c r="J1619" s="568" t="s">
        <v>8205</v>
      </c>
      <c r="K1619" s="571" t="s">
        <v>8401</v>
      </c>
      <c r="L1619" s="568" t="s">
        <v>11978</v>
      </c>
      <c r="M1619" s="572" t="s">
        <v>12832</v>
      </c>
      <c r="N1619" s="570" t="s">
        <v>8425</v>
      </c>
      <c r="O1619" s="303" t="str">
        <f>IF(AllC3_Data[[#This Row],[Door/Yard Number]]=3,"Yard","Door")</f>
        <v>Yard</v>
      </c>
      <c r="P1619" s="33">
        <f t="shared" si="50"/>
        <v>10.083333333372138</v>
      </c>
      <c r="Q1619" s="3" t="str">
        <f t="shared" si="51"/>
        <v>02/11/2022 03:55 AM</v>
      </c>
      <c r="R1619" s="573" t="str">
        <f>IF(AND(AllC3_Data[[#This Row],[Workflow]]="Vendor Trailer",AllC3_Data[[#This Row],[OB Load Type]]="",AllC3_Data[[#This Row],[IB Load Type]]="",AllC3_Data[[#This Row],[Reusable Load Type]]=""),"Empty", HLOOKUP("*",AllC3_Data[[#This Row],[OB Load Type]:[Workflow]],1,FALSE))</f>
        <v>Empty</v>
      </c>
      <c r="S16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0" spans="1:21" x14ac:dyDescent="0.25">
      <c r="A1620" s="567" t="s">
        <v>12833</v>
      </c>
      <c r="B1620" s="568"/>
      <c r="C1620" s="568"/>
      <c r="D1620" s="569" t="s">
        <v>182</v>
      </c>
      <c r="E1620" s="569" t="s">
        <v>8430</v>
      </c>
      <c r="F1620" s="569">
        <v>1</v>
      </c>
      <c r="G1620" s="568" t="s">
        <v>1179</v>
      </c>
      <c r="H1620" s="568"/>
      <c r="I1620" s="570" t="s">
        <v>9052</v>
      </c>
      <c r="J1620" s="568" t="s">
        <v>647</v>
      </c>
      <c r="K1620" s="571" t="s">
        <v>8401</v>
      </c>
      <c r="L1620" s="568" t="s">
        <v>12834</v>
      </c>
      <c r="M1620" s="572"/>
      <c r="N1620" s="570" t="s">
        <v>8409</v>
      </c>
      <c r="O1620" s="303" t="str">
        <f>IF(AllC3_Data[[#This Row],[Door/Yard Number]]=3,"Yard","Door")</f>
        <v>Door</v>
      </c>
      <c r="P1620" s="33">
        <f t="shared" si="50"/>
        <v>10.066666666651145</v>
      </c>
      <c r="Q1620" s="3" t="str">
        <f t="shared" si="51"/>
        <v>02/11/2022 03:56 AM</v>
      </c>
      <c r="R1620" s="573" t="str">
        <f>IF(AND(AllC3_Data[[#This Row],[Workflow]]="Vendor Trailer",AllC3_Data[[#This Row],[OB Load Type]]="",AllC3_Data[[#This Row],[IB Load Type]]="",AllC3_Data[[#This Row],[Reusable Load Type]]=""),"Empty", HLOOKUP("*",AllC3_Data[[#This Row],[OB Load Type]:[Workflow]],1,FALSE))</f>
        <v>PMIX</v>
      </c>
      <c r="S16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1" spans="1:21" x14ac:dyDescent="0.25">
      <c r="A1621" s="567" t="s">
        <v>12835</v>
      </c>
      <c r="B1621" s="568"/>
      <c r="C1621" s="568"/>
      <c r="D1621" s="569"/>
      <c r="E1621" s="569" t="s">
        <v>1657</v>
      </c>
      <c r="F1621" s="569">
        <v>3</v>
      </c>
      <c r="G1621" s="568" t="s">
        <v>1179</v>
      </c>
      <c r="H1621" s="568"/>
      <c r="I1621" s="570" t="s">
        <v>12836</v>
      </c>
      <c r="J1621" s="568" t="s">
        <v>8208</v>
      </c>
      <c r="K1621" s="571" t="s">
        <v>8401</v>
      </c>
      <c r="L1621" s="568" t="s">
        <v>1658</v>
      </c>
      <c r="M1621" s="572" t="s">
        <v>12837</v>
      </c>
      <c r="N1621" s="570" t="s">
        <v>8425</v>
      </c>
      <c r="O1621" s="303" t="str">
        <f>IF(AllC3_Data[[#This Row],[Door/Yard Number]]=3,"Yard","Door")</f>
        <v>Yard</v>
      </c>
      <c r="P1621" s="33">
        <f t="shared" si="50"/>
        <v>10.016666666662786</v>
      </c>
      <c r="Q1621" s="3" t="str">
        <f t="shared" si="51"/>
        <v>02/11/2022 03:59 AM</v>
      </c>
      <c r="R1621" s="573" t="str">
        <f>IF(AND(AllC3_Data[[#This Row],[Workflow]]="Vendor Trailer",AllC3_Data[[#This Row],[OB Load Type]]="",AllC3_Data[[#This Row],[IB Load Type]]="",AllC3_Data[[#This Row],[Reusable Load Type]]=""),"Empty", HLOOKUP("*",AllC3_Data[[#This Row],[OB Load Type]:[Workflow]],1,FALSE))</f>
        <v>Empty</v>
      </c>
      <c r="S16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2" spans="1:21" x14ac:dyDescent="0.25">
      <c r="A1622" s="567" t="s">
        <v>12838</v>
      </c>
      <c r="B1622" s="568"/>
      <c r="C1622" s="568"/>
      <c r="D1622" s="569" t="s">
        <v>496</v>
      </c>
      <c r="E1622" s="569" t="s">
        <v>1660</v>
      </c>
      <c r="F1622" s="569">
        <v>1</v>
      </c>
      <c r="G1622" s="568" t="s">
        <v>1179</v>
      </c>
      <c r="H1622" s="568"/>
      <c r="I1622" s="570" t="s">
        <v>12836</v>
      </c>
      <c r="J1622" s="568" t="s">
        <v>8208</v>
      </c>
      <c r="K1622" s="571" t="s">
        <v>8401</v>
      </c>
      <c r="L1622" s="568" t="s">
        <v>12839</v>
      </c>
      <c r="M1622" s="572" t="s">
        <v>12836</v>
      </c>
      <c r="N1622" s="570" t="s">
        <v>8409</v>
      </c>
      <c r="O1622" s="303" t="str">
        <f>IF(AllC3_Data[[#This Row],[Door/Yard Number]]=3,"Yard","Door")</f>
        <v>Door</v>
      </c>
      <c r="P1622" s="33">
        <f t="shared" si="50"/>
        <v>10.016666666662786</v>
      </c>
      <c r="Q1622" s="3" t="str">
        <f t="shared" si="51"/>
        <v>02/11/2022 03:59 AM</v>
      </c>
      <c r="R1622" s="573" t="str">
        <f>IF(AND(AllC3_Data[[#This Row],[Workflow]]="Vendor Trailer",AllC3_Data[[#This Row],[OB Load Type]]="",AllC3_Data[[#This Row],[IB Load Type]]="",AllC3_Data[[#This Row],[Reusable Load Type]]=""),"Empty", HLOOKUP("*",AllC3_Data[[#This Row],[OB Load Type]:[Workflow]],1,FALSE))</f>
        <v>RSAL</v>
      </c>
      <c r="S16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3" spans="1:21" x14ac:dyDescent="0.25">
      <c r="A1623" s="567" t="s">
        <v>12840</v>
      </c>
      <c r="B1623" s="568"/>
      <c r="C1623" s="568"/>
      <c r="D1623" s="569" t="s">
        <v>490</v>
      </c>
      <c r="E1623" s="569" t="s">
        <v>8430</v>
      </c>
      <c r="F1623" s="569">
        <v>1</v>
      </c>
      <c r="G1623" s="568" t="s">
        <v>12841</v>
      </c>
      <c r="H1623" s="568"/>
      <c r="I1623" s="570" t="s">
        <v>12842</v>
      </c>
      <c r="J1623" s="568" t="s">
        <v>8202</v>
      </c>
      <c r="K1623" s="571" t="s">
        <v>8401</v>
      </c>
      <c r="L1623" s="568" t="s">
        <v>12843</v>
      </c>
      <c r="M1623" s="572"/>
      <c r="N1623" s="570" t="s">
        <v>8409</v>
      </c>
      <c r="O1623" s="303" t="str">
        <f>IF(AllC3_Data[[#This Row],[Door/Yard Number]]=3,"Yard","Door")</f>
        <v>Door</v>
      </c>
      <c r="P1623" s="33">
        <f t="shared" si="50"/>
        <v>9.9833333333954215</v>
      </c>
      <c r="Q1623" s="3" t="str">
        <f t="shared" si="51"/>
        <v>02/11/2022 04:01 AM</v>
      </c>
      <c r="R1623" s="573" t="str">
        <f>IF(AND(AllC3_Data[[#This Row],[Workflow]]="Vendor Trailer",AllC3_Data[[#This Row],[OB Load Type]]="",AllC3_Data[[#This Row],[IB Load Type]]="",AllC3_Data[[#This Row],[Reusable Load Type]]=""),"Empty", HLOOKUP("*",AllC3_Data[[#This Row],[OB Load Type]:[Workflow]],1,FALSE))</f>
        <v>RLBL</v>
      </c>
      <c r="S16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4" spans="1:21" x14ac:dyDescent="0.25">
      <c r="A1624" s="567" t="s">
        <v>12844</v>
      </c>
      <c r="B1624" s="568"/>
      <c r="C1624" s="568"/>
      <c r="D1624" s="569"/>
      <c r="E1624" s="569" t="s">
        <v>1657</v>
      </c>
      <c r="F1624" s="569">
        <v>1</v>
      </c>
      <c r="G1624" s="568" t="s">
        <v>1179</v>
      </c>
      <c r="H1624" s="568"/>
      <c r="I1624" s="570" t="s">
        <v>10830</v>
      </c>
      <c r="J1624" s="568" t="s">
        <v>8210</v>
      </c>
      <c r="K1624" s="571" t="s">
        <v>8401</v>
      </c>
      <c r="L1624" s="568" t="s">
        <v>12845</v>
      </c>
      <c r="M1624" s="572" t="s">
        <v>8951</v>
      </c>
      <c r="N1624" s="570" t="s">
        <v>8425</v>
      </c>
      <c r="O1624" s="303" t="str">
        <f>IF(AllC3_Data[[#This Row],[Door/Yard Number]]=3,"Yard","Door")</f>
        <v>Door</v>
      </c>
      <c r="P1624" s="33">
        <f t="shared" si="50"/>
        <v>13.066666666651145</v>
      </c>
      <c r="Q1624" s="3" t="str">
        <f t="shared" si="51"/>
        <v>02/11/2022 12:56 AM</v>
      </c>
      <c r="R1624" s="573" t="str">
        <f>IF(AND(AllC3_Data[[#This Row],[Workflow]]="Vendor Trailer",AllC3_Data[[#This Row],[OB Load Type]]="",AllC3_Data[[#This Row],[IB Load Type]]="",AllC3_Data[[#This Row],[Reusable Load Type]]=""),"Empty", HLOOKUP("*",AllC3_Data[[#This Row],[OB Load Type]:[Workflow]],1,FALSE))</f>
        <v>Empty</v>
      </c>
      <c r="S16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5" spans="1:21" x14ac:dyDescent="0.25">
      <c r="A1625" s="567" t="s">
        <v>12846</v>
      </c>
      <c r="B1625" s="568"/>
      <c r="C1625" s="568" t="s">
        <v>388</v>
      </c>
      <c r="D1625" s="569"/>
      <c r="E1625" s="569" t="s">
        <v>897</v>
      </c>
      <c r="F1625" s="569">
        <v>1</v>
      </c>
      <c r="G1625" s="568" t="s">
        <v>1215</v>
      </c>
      <c r="H1625" s="568" t="s">
        <v>12847</v>
      </c>
      <c r="I1625" s="570" t="s">
        <v>10830</v>
      </c>
      <c r="J1625" s="568" t="s">
        <v>8202</v>
      </c>
      <c r="K1625" s="571" t="s">
        <v>8401</v>
      </c>
      <c r="L1625" s="568" t="s">
        <v>10338</v>
      </c>
      <c r="M1625" s="572" t="s">
        <v>10830</v>
      </c>
      <c r="N1625" s="570" t="s">
        <v>8445</v>
      </c>
      <c r="O1625" s="303" t="str">
        <f>IF(AllC3_Data[[#This Row],[Door/Yard Number]]=3,"Yard","Door")</f>
        <v>Door</v>
      </c>
      <c r="P1625" s="33">
        <f t="shared" si="50"/>
        <v>9.9166666666860692</v>
      </c>
      <c r="Q1625" s="3" t="str">
        <f t="shared" si="51"/>
        <v>02/11/2022 04:05 AM</v>
      </c>
      <c r="R1625" s="573" t="str">
        <f>IF(AND(AllC3_Data[[#This Row],[Workflow]]="Vendor Trailer",AllC3_Data[[#This Row],[OB Load Type]]="",AllC3_Data[[#This Row],[IB Load Type]]="",AllC3_Data[[#This Row],[Reusable Load Type]]=""),"Empty", HLOOKUP("*",AllC3_Data[[#This Row],[OB Load Type]:[Workflow]],1,FALSE))</f>
        <v>BD87</v>
      </c>
      <c r="S16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6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6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6" spans="1:21" x14ac:dyDescent="0.25">
      <c r="A1626" s="567" t="s">
        <v>12848</v>
      </c>
      <c r="B1626" s="568"/>
      <c r="C1626" s="568"/>
      <c r="D1626" s="569" t="s">
        <v>479</v>
      </c>
      <c r="E1626" s="569" t="s">
        <v>8430</v>
      </c>
      <c r="F1626" s="569">
        <v>1</v>
      </c>
      <c r="G1626" s="568" t="s">
        <v>1179</v>
      </c>
      <c r="H1626" s="568"/>
      <c r="I1626" s="570" t="s">
        <v>12849</v>
      </c>
      <c r="J1626" s="568" t="s">
        <v>8208</v>
      </c>
      <c r="K1626" s="571" t="s">
        <v>8401</v>
      </c>
      <c r="L1626" s="568" t="s">
        <v>11837</v>
      </c>
      <c r="M1626" s="572" t="s">
        <v>12850</v>
      </c>
      <c r="N1626" s="570" t="s">
        <v>8409</v>
      </c>
      <c r="O1626" s="303" t="str">
        <f>IF(AllC3_Data[[#This Row],[Door/Yard Number]]=3,"Yard","Door")</f>
        <v>Door</v>
      </c>
      <c r="P1626" s="33">
        <f t="shared" si="50"/>
        <v>9.7666666667209938</v>
      </c>
      <c r="Q1626" s="3" t="str">
        <f t="shared" si="51"/>
        <v>02/11/2022 04:14 AM</v>
      </c>
      <c r="R1626" s="573" t="str">
        <f>IF(AND(AllC3_Data[[#This Row],[Workflow]]="Vendor Trailer",AllC3_Data[[#This Row],[OB Load Type]]="",AllC3_Data[[#This Row],[IB Load Type]]="",AllC3_Data[[#This Row],[Reusable Load Type]]=""),"Empty", HLOOKUP("*",AllC3_Data[[#This Row],[OB Load Type]:[Workflow]],1,FALSE))</f>
        <v>PPLS</v>
      </c>
      <c r="S16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6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7" spans="1:21" x14ac:dyDescent="0.25">
      <c r="A1627" s="567" t="s">
        <v>12851</v>
      </c>
      <c r="B1627" s="568"/>
      <c r="C1627" s="568"/>
      <c r="D1627" s="569"/>
      <c r="E1627" s="569" t="s">
        <v>8461</v>
      </c>
      <c r="F1627" s="569">
        <v>3</v>
      </c>
      <c r="G1627" s="568" t="s">
        <v>1339</v>
      </c>
      <c r="H1627" s="568"/>
      <c r="I1627" s="570" t="s">
        <v>12852</v>
      </c>
      <c r="J1627" s="568" t="s">
        <v>8202</v>
      </c>
      <c r="K1627" s="571" t="s">
        <v>8401</v>
      </c>
      <c r="L1627" s="568" t="s">
        <v>11245</v>
      </c>
      <c r="M1627" s="572" t="s">
        <v>12853</v>
      </c>
      <c r="N1627" s="570" t="s">
        <v>11135</v>
      </c>
      <c r="O1627" s="303" t="str">
        <f>IF(AllC3_Data[[#This Row],[Door/Yard Number]]=3,"Yard","Door")</f>
        <v>Yard</v>
      </c>
      <c r="P1627" s="33">
        <f t="shared" si="50"/>
        <v>9.75</v>
      </c>
      <c r="Q1627" s="3" t="str">
        <f t="shared" si="51"/>
        <v>02/11/2022 04:15 AM</v>
      </c>
      <c r="R1627" s="573" t="str">
        <f>IF(AND(AllC3_Data[[#This Row],[Workflow]]="Vendor Trailer",AllC3_Data[[#This Row],[OB Load Type]]="",AllC3_Data[[#This Row],[IB Load Type]]="",AllC3_Data[[#This Row],[Reusable Load Type]]=""),"Empty", HLOOKUP("*",AllC3_Data[[#This Row],[OB Load Type]:[Workflow]],1,FALSE))</f>
        <v>Empty</v>
      </c>
      <c r="S16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6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8" spans="1:21" x14ac:dyDescent="0.25">
      <c r="A1628" s="567" t="s">
        <v>12854</v>
      </c>
      <c r="B1628" s="568"/>
      <c r="C1628" s="568"/>
      <c r="D1628" s="569"/>
      <c r="E1628" s="569" t="s">
        <v>8461</v>
      </c>
      <c r="F1628" s="569">
        <v>3</v>
      </c>
      <c r="G1628" s="568" t="s">
        <v>11356</v>
      </c>
      <c r="H1628" s="568"/>
      <c r="I1628" s="570" t="s">
        <v>12852</v>
      </c>
      <c r="J1628" s="568" t="s">
        <v>8202</v>
      </c>
      <c r="K1628" s="571" t="s">
        <v>8401</v>
      </c>
      <c r="L1628" s="568" t="s">
        <v>11245</v>
      </c>
      <c r="M1628" s="572" t="s">
        <v>12855</v>
      </c>
      <c r="N1628" s="570" t="s">
        <v>11135</v>
      </c>
      <c r="O1628" s="303" t="str">
        <f>IF(AllC3_Data[[#This Row],[Door/Yard Number]]=3,"Yard","Door")</f>
        <v>Yard</v>
      </c>
      <c r="P1628" s="33">
        <f t="shared" si="50"/>
        <v>9.75</v>
      </c>
      <c r="Q1628" s="3" t="str">
        <f t="shared" si="51"/>
        <v>02/11/2022 04:15 AM</v>
      </c>
      <c r="R1628" s="573" t="str">
        <f>IF(AND(AllC3_Data[[#This Row],[Workflow]]="Vendor Trailer",AllC3_Data[[#This Row],[OB Load Type]]="",AllC3_Data[[#This Row],[IB Load Type]]="",AllC3_Data[[#This Row],[Reusable Load Type]]=""),"Empty", HLOOKUP("*",AllC3_Data[[#This Row],[OB Load Type]:[Workflow]],1,FALSE))</f>
        <v>Empty</v>
      </c>
      <c r="S16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6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29" spans="1:21" x14ac:dyDescent="0.25">
      <c r="A1629" s="567" t="s">
        <v>12856</v>
      </c>
      <c r="B1629" s="568"/>
      <c r="C1629" s="568"/>
      <c r="D1629" s="569"/>
      <c r="E1629" s="569" t="s">
        <v>1657</v>
      </c>
      <c r="F1629" s="569">
        <v>1</v>
      </c>
      <c r="G1629" s="568" t="s">
        <v>1179</v>
      </c>
      <c r="H1629" s="568"/>
      <c r="I1629" s="570" t="s">
        <v>12857</v>
      </c>
      <c r="J1629" s="568" t="s">
        <v>8205</v>
      </c>
      <c r="K1629" s="571" t="s">
        <v>8401</v>
      </c>
      <c r="L1629" s="568" t="s">
        <v>12858</v>
      </c>
      <c r="M1629" s="572" t="s">
        <v>12859</v>
      </c>
      <c r="N1629" s="570" t="s">
        <v>8425</v>
      </c>
      <c r="O1629" s="303" t="str">
        <f>IF(AllC3_Data[[#This Row],[Door/Yard Number]]=3,"Yard","Door")</f>
        <v>Door</v>
      </c>
      <c r="P1629" s="33">
        <f t="shared" si="50"/>
        <v>13.549999999988358</v>
      </c>
      <c r="Q1629" s="3" t="str">
        <f t="shared" si="51"/>
        <v>02/11/2022 12:27 AM</v>
      </c>
      <c r="R1629" s="573" t="str">
        <f>IF(AND(AllC3_Data[[#This Row],[Workflow]]="Vendor Trailer",AllC3_Data[[#This Row],[OB Load Type]]="",AllC3_Data[[#This Row],[IB Load Type]]="",AllC3_Data[[#This Row],[Reusable Load Type]]=""),"Empty", HLOOKUP("*",AllC3_Data[[#This Row],[OB Load Type]:[Workflow]],1,FALSE))</f>
        <v>Empty</v>
      </c>
      <c r="S16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0" spans="1:21" x14ac:dyDescent="0.25">
      <c r="A1630" s="567" t="s">
        <v>12860</v>
      </c>
      <c r="B1630" s="568"/>
      <c r="C1630" s="568"/>
      <c r="D1630" s="569"/>
      <c r="E1630" s="569" t="s">
        <v>1657</v>
      </c>
      <c r="F1630" s="569">
        <v>3</v>
      </c>
      <c r="G1630" s="568" t="s">
        <v>1179</v>
      </c>
      <c r="H1630" s="568"/>
      <c r="I1630" s="570" t="s">
        <v>12861</v>
      </c>
      <c r="J1630" s="568" t="s">
        <v>8205</v>
      </c>
      <c r="K1630" s="571" t="s">
        <v>8401</v>
      </c>
      <c r="L1630" s="568" t="s">
        <v>11507</v>
      </c>
      <c r="M1630" s="572" t="s">
        <v>12862</v>
      </c>
      <c r="N1630" s="570" t="s">
        <v>8425</v>
      </c>
      <c r="O1630" s="303" t="str">
        <f>IF(AllC3_Data[[#This Row],[Door/Yard Number]]=3,"Yard","Door")</f>
        <v>Yard</v>
      </c>
      <c r="P1630" s="33">
        <f t="shared" si="50"/>
        <v>9.7000000000116415</v>
      </c>
      <c r="Q1630" s="3" t="str">
        <f t="shared" si="51"/>
        <v>02/11/2022 04:18 AM</v>
      </c>
      <c r="R1630" s="573" t="str">
        <f>IF(AND(AllC3_Data[[#This Row],[Workflow]]="Vendor Trailer",AllC3_Data[[#This Row],[OB Load Type]]="",AllC3_Data[[#This Row],[IB Load Type]]="",AllC3_Data[[#This Row],[Reusable Load Type]]=""),"Empty", HLOOKUP("*",AllC3_Data[[#This Row],[OB Load Type]:[Workflow]],1,FALSE))</f>
        <v>Empty</v>
      </c>
      <c r="S16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1" spans="1:21" x14ac:dyDescent="0.25">
      <c r="A1631" s="567" t="s">
        <v>12863</v>
      </c>
      <c r="B1631" s="568"/>
      <c r="C1631" s="568"/>
      <c r="D1631" s="569"/>
      <c r="E1631" s="569" t="s">
        <v>8461</v>
      </c>
      <c r="F1631" s="569">
        <v>3</v>
      </c>
      <c r="G1631" s="568" t="s">
        <v>1399</v>
      </c>
      <c r="H1631" s="568"/>
      <c r="I1631" s="570" t="s">
        <v>12864</v>
      </c>
      <c r="J1631" s="568" t="s">
        <v>8202</v>
      </c>
      <c r="K1631" s="571" t="s">
        <v>8401</v>
      </c>
      <c r="L1631" s="568" t="s">
        <v>11245</v>
      </c>
      <c r="M1631" s="572" t="s">
        <v>12865</v>
      </c>
      <c r="N1631" s="570" t="s">
        <v>11135</v>
      </c>
      <c r="O1631" s="303" t="str">
        <f>IF(AllC3_Data[[#This Row],[Door/Yard Number]]=3,"Yard","Door")</f>
        <v>Yard</v>
      </c>
      <c r="P1631" s="33">
        <f t="shared" si="50"/>
        <v>9.6833333334652707</v>
      </c>
      <c r="Q1631" s="3" t="str">
        <f t="shared" si="51"/>
        <v>02/11/2022 04:19 AM</v>
      </c>
      <c r="R1631" s="573" t="str">
        <f>IF(AND(AllC3_Data[[#This Row],[Workflow]]="Vendor Trailer",AllC3_Data[[#This Row],[OB Load Type]]="",AllC3_Data[[#This Row],[IB Load Type]]="",AllC3_Data[[#This Row],[Reusable Load Type]]=""),"Empty", HLOOKUP("*",AllC3_Data[[#This Row],[OB Load Type]:[Workflow]],1,FALSE))</f>
        <v>Empty</v>
      </c>
      <c r="S16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6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6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2" spans="1:21" x14ac:dyDescent="0.25">
      <c r="A1632" s="567" t="s">
        <v>12866</v>
      </c>
      <c r="B1632" s="568"/>
      <c r="C1632" s="568"/>
      <c r="D1632" s="569"/>
      <c r="E1632" s="569" t="s">
        <v>1657</v>
      </c>
      <c r="F1632" s="569">
        <v>3</v>
      </c>
      <c r="G1632" s="568" t="s">
        <v>1179</v>
      </c>
      <c r="H1632" s="568"/>
      <c r="I1632" s="570" t="s">
        <v>9574</v>
      </c>
      <c r="J1632" s="568" t="s">
        <v>8207</v>
      </c>
      <c r="K1632" s="571" t="s">
        <v>8401</v>
      </c>
      <c r="L1632" s="568" t="s">
        <v>1658</v>
      </c>
      <c r="M1632" s="572" t="s">
        <v>12867</v>
      </c>
      <c r="N1632" s="570" t="s">
        <v>8425</v>
      </c>
      <c r="O1632" s="303" t="str">
        <f>IF(AllC3_Data[[#This Row],[Door/Yard Number]]=3,"Yard","Door")</f>
        <v>Yard</v>
      </c>
      <c r="P1632" s="33">
        <f t="shared" si="50"/>
        <v>9.6333333334769122</v>
      </c>
      <c r="Q1632" s="3" t="str">
        <f t="shared" si="51"/>
        <v>02/11/2022 04:22 AM</v>
      </c>
      <c r="R1632" s="573" t="str">
        <f>IF(AND(AllC3_Data[[#This Row],[Workflow]]="Vendor Trailer",AllC3_Data[[#This Row],[OB Load Type]]="",AllC3_Data[[#This Row],[IB Load Type]]="",AllC3_Data[[#This Row],[Reusable Load Type]]=""),"Empty", HLOOKUP("*",AllC3_Data[[#This Row],[OB Load Type]:[Workflow]],1,FALSE))</f>
        <v>Empty</v>
      </c>
      <c r="S16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3" spans="1:21" x14ac:dyDescent="0.25">
      <c r="A1633" s="567" t="s">
        <v>12868</v>
      </c>
      <c r="B1633" s="568"/>
      <c r="C1633" s="568"/>
      <c r="D1633" s="569"/>
      <c r="E1633" s="569" t="s">
        <v>1657</v>
      </c>
      <c r="F1633" s="569">
        <v>3</v>
      </c>
      <c r="G1633" s="568" t="s">
        <v>1179</v>
      </c>
      <c r="H1633" s="568"/>
      <c r="I1633" s="570" t="s">
        <v>9576</v>
      </c>
      <c r="J1633" s="568" t="s">
        <v>8210</v>
      </c>
      <c r="K1633" s="571" t="s">
        <v>8401</v>
      </c>
      <c r="L1633" s="568" t="s">
        <v>1658</v>
      </c>
      <c r="M1633" s="572" t="s">
        <v>9526</v>
      </c>
      <c r="N1633" s="570" t="s">
        <v>8425</v>
      </c>
      <c r="O1633" s="303" t="str">
        <f>IF(AllC3_Data[[#This Row],[Door/Yard Number]]=3,"Yard","Door")</f>
        <v>Yard</v>
      </c>
      <c r="P1633" s="33">
        <f t="shared" si="50"/>
        <v>9.5833333333139308</v>
      </c>
      <c r="Q1633" s="3" t="str">
        <f t="shared" si="51"/>
        <v>02/11/2022 04:25 AM</v>
      </c>
      <c r="R1633" s="573" t="str">
        <f>IF(AND(AllC3_Data[[#This Row],[Workflow]]="Vendor Trailer",AllC3_Data[[#This Row],[OB Load Type]]="",AllC3_Data[[#This Row],[IB Load Type]]="",AllC3_Data[[#This Row],[Reusable Load Type]]=""),"Empty", HLOOKUP("*",AllC3_Data[[#This Row],[OB Load Type]:[Workflow]],1,FALSE))</f>
        <v>Empty</v>
      </c>
      <c r="S16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4" spans="1:21" x14ac:dyDescent="0.25">
      <c r="A1634" s="567" t="s">
        <v>12869</v>
      </c>
      <c r="B1634" s="568"/>
      <c r="C1634" s="568"/>
      <c r="D1634" s="569" t="s">
        <v>471</v>
      </c>
      <c r="E1634" s="569" t="s">
        <v>882</v>
      </c>
      <c r="F1634" s="569">
        <v>1</v>
      </c>
      <c r="G1634" s="568" t="s">
        <v>1179</v>
      </c>
      <c r="H1634" s="568"/>
      <c r="I1634" s="570" t="s">
        <v>12870</v>
      </c>
      <c r="J1634" s="568" t="s">
        <v>647</v>
      </c>
      <c r="K1634" s="571" t="s">
        <v>8401</v>
      </c>
      <c r="L1634" s="568" t="s">
        <v>11837</v>
      </c>
      <c r="M1634" s="572" t="s">
        <v>12871</v>
      </c>
      <c r="N1634" s="570" t="s">
        <v>11135</v>
      </c>
      <c r="O1634" s="303" t="str">
        <f>IF(AllC3_Data[[#This Row],[Door/Yard Number]]=3,"Yard","Door")</f>
        <v>Door</v>
      </c>
      <c r="P1634" s="33">
        <f t="shared" si="50"/>
        <v>9.5666666667675599</v>
      </c>
      <c r="Q1634" s="3" t="str">
        <f t="shared" si="51"/>
        <v>02/11/2022 04:26 AM</v>
      </c>
      <c r="R1634" s="573" t="str">
        <f>IF(AND(AllC3_Data[[#This Row],[Workflow]]="Vendor Trailer",AllC3_Data[[#This Row],[OB Load Type]]="",AllC3_Data[[#This Row],[IB Load Type]]="",AllC3_Data[[#This Row],[Reusable Load Type]]=""),"Empty", HLOOKUP("*",AllC3_Data[[#This Row],[OB Load Type]:[Workflow]],1,FALSE))</f>
        <v>OSAL</v>
      </c>
      <c r="S16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635" spans="1:21" x14ac:dyDescent="0.25">
      <c r="A1635" s="567" t="s">
        <v>12872</v>
      </c>
      <c r="B1635" s="568" t="s">
        <v>113</v>
      </c>
      <c r="C1635" s="568"/>
      <c r="D1635" s="569"/>
      <c r="E1635" s="569" t="s">
        <v>1659</v>
      </c>
      <c r="F1635" s="569">
        <v>3</v>
      </c>
      <c r="G1635" s="568" t="s">
        <v>1179</v>
      </c>
      <c r="H1635" s="568"/>
      <c r="I1635" s="570" t="s">
        <v>9583</v>
      </c>
      <c r="J1635" s="568" t="s">
        <v>8208</v>
      </c>
      <c r="K1635" s="571" t="s">
        <v>8401</v>
      </c>
      <c r="L1635" s="568" t="s">
        <v>12288</v>
      </c>
      <c r="M1635" s="572" t="s">
        <v>12873</v>
      </c>
      <c r="N1635" s="570" t="s">
        <v>11135</v>
      </c>
      <c r="O1635" s="303" t="str">
        <f>IF(AllC3_Data[[#This Row],[Door/Yard Number]]=3,"Yard","Door")</f>
        <v>Yard</v>
      </c>
      <c r="P1635" s="33">
        <f t="shared" si="50"/>
        <v>9.4500000000698492</v>
      </c>
      <c r="Q1635" s="3" t="str">
        <f t="shared" si="51"/>
        <v>02/11/2022 04:33 AM</v>
      </c>
      <c r="R1635" s="573" t="str">
        <f>IF(AND(AllC3_Data[[#This Row],[Workflow]]="Vendor Trailer",AllC3_Data[[#This Row],[OB Load Type]]="",AllC3_Data[[#This Row],[IB Load Type]]="",AllC3_Data[[#This Row],[Reusable Load Type]]=""),"Empty", HLOOKUP("*",AllC3_Data[[#This Row],[OB Load Type]:[Workflow]],1,FALSE))</f>
        <v>O404</v>
      </c>
      <c r="S16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6" spans="1:21" x14ac:dyDescent="0.25">
      <c r="A1636" s="567" t="s">
        <v>12874</v>
      </c>
      <c r="B1636" s="568" t="s">
        <v>113</v>
      </c>
      <c r="C1636" s="568"/>
      <c r="D1636" s="569"/>
      <c r="E1636" s="569" t="s">
        <v>1659</v>
      </c>
      <c r="F1636" s="569">
        <v>3</v>
      </c>
      <c r="G1636" s="568" t="s">
        <v>1179</v>
      </c>
      <c r="H1636" s="568"/>
      <c r="I1636" s="570" t="s">
        <v>9583</v>
      </c>
      <c r="J1636" s="568" t="s">
        <v>8208</v>
      </c>
      <c r="K1636" s="571" t="s">
        <v>8401</v>
      </c>
      <c r="L1636" s="568" t="s">
        <v>12288</v>
      </c>
      <c r="M1636" s="572" t="s">
        <v>12875</v>
      </c>
      <c r="N1636" s="570" t="s">
        <v>11135</v>
      </c>
      <c r="O1636" s="303" t="str">
        <f>IF(AllC3_Data[[#This Row],[Door/Yard Number]]=3,"Yard","Door")</f>
        <v>Yard</v>
      </c>
      <c r="P1636" s="33">
        <f t="shared" si="50"/>
        <v>9.4500000000698492</v>
      </c>
      <c r="Q1636" s="3" t="str">
        <f t="shared" si="51"/>
        <v>02/11/2022 04:33 AM</v>
      </c>
      <c r="R1636" s="573" t="str">
        <f>IF(AND(AllC3_Data[[#This Row],[Workflow]]="Vendor Trailer",AllC3_Data[[#This Row],[OB Load Type]]="",AllC3_Data[[#This Row],[IB Load Type]]="",AllC3_Data[[#This Row],[Reusable Load Type]]=""),"Empty", HLOOKUP("*",AllC3_Data[[#This Row],[OB Load Type]:[Workflow]],1,FALSE))</f>
        <v>O404</v>
      </c>
      <c r="S16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7" spans="1:21" x14ac:dyDescent="0.25">
      <c r="A1637" s="567" t="s">
        <v>12876</v>
      </c>
      <c r="B1637" s="568" t="s">
        <v>113</v>
      </c>
      <c r="C1637" s="568"/>
      <c r="D1637" s="569"/>
      <c r="E1637" s="569" t="s">
        <v>1659</v>
      </c>
      <c r="F1637" s="569">
        <v>3</v>
      </c>
      <c r="G1637" s="568" t="s">
        <v>1179</v>
      </c>
      <c r="H1637" s="568"/>
      <c r="I1637" s="570" t="s">
        <v>9583</v>
      </c>
      <c r="J1637" s="568" t="s">
        <v>8205</v>
      </c>
      <c r="K1637" s="571" t="s">
        <v>8401</v>
      </c>
      <c r="L1637" s="568" t="s">
        <v>12288</v>
      </c>
      <c r="M1637" s="572" t="s">
        <v>12877</v>
      </c>
      <c r="N1637" s="570" t="s">
        <v>11135</v>
      </c>
      <c r="O1637" s="303" t="str">
        <f>IF(AllC3_Data[[#This Row],[Door/Yard Number]]=3,"Yard","Door")</f>
        <v>Yard</v>
      </c>
      <c r="P1637" s="33">
        <f t="shared" si="50"/>
        <v>9.4500000000698492</v>
      </c>
      <c r="Q1637" s="3" t="str">
        <f t="shared" si="51"/>
        <v>02/11/2022 04:33 AM</v>
      </c>
      <c r="R1637" s="573" t="str">
        <f>IF(AND(AllC3_Data[[#This Row],[Workflow]]="Vendor Trailer",AllC3_Data[[#This Row],[OB Load Type]]="",AllC3_Data[[#This Row],[IB Load Type]]="",AllC3_Data[[#This Row],[Reusable Load Type]]=""),"Empty", HLOOKUP("*",AllC3_Data[[#This Row],[OB Load Type]:[Workflow]],1,FALSE))</f>
        <v>O404</v>
      </c>
      <c r="S16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8" spans="1:21" x14ac:dyDescent="0.25">
      <c r="A1638" s="567" t="s">
        <v>12878</v>
      </c>
      <c r="B1638" s="568"/>
      <c r="C1638" s="568"/>
      <c r="D1638" s="569"/>
      <c r="E1638" s="569" t="s">
        <v>1657</v>
      </c>
      <c r="F1638" s="569">
        <v>3</v>
      </c>
      <c r="G1638" s="568" t="s">
        <v>1179</v>
      </c>
      <c r="H1638" s="568"/>
      <c r="I1638" s="570" t="s">
        <v>12879</v>
      </c>
      <c r="J1638" s="568" t="s">
        <v>8210</v>
      </c>
      <c r="K1638" s="571" t="s">
        <v>8401</v>
      </c>
      <c r="L1638" s="568" t="s">
        <v>1658</v>
      </c>
      <c r="M1638" s="572" t="s">
        <v>9538</v>
      </c>
      <c r="N1638" s="570" t="s">
        <v>8425</v>
      </c>
      <c r="O1638" s="303" t="str">
        <f>IF(AllC3_Data[[#This Row],[Door/Yard Number]]=3,"Yard","Door")</f>
        <v>Yard</v>
      </c>
      <c r="P1638" s="33">
        <f t="shared" si="50"/>
        <v>9.4333333333488554</v>
      </c>
      <c r="Q1638" s="3" t="str">
        <f t="shared" si="51"/>
        <v>02/11/2022 04:34 AM</v>
      </c>
      <c r="R1638" s="573" t="str">
        <f>IF(AND(AllC3_Data[[#This Row],[Workflow]]="Vendor Trailer",AllC3_Data[[#This Row],[OB Load Type]]="",AllC3_Data[[#This Row],[IB Load Type]]="",AllC3_Data[[#This Row],[Reusable Load Type]]=""),"Empty", HLOOKUP("*",AllC3_Data[[#This Row],[OB Load Type]:[Workflow]],1,FALSE))</f>
        <v>Empty</v>
      </c>
      <c r="S16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39" spans="1:21" x14ac:dyDescent="0.25">
      <c r="A1639" s="567" t="s">
        <v>12880</v>
      </c>
      <c r="B1639" s="568"/>
      <c r="C1639" s="568"/>
      <c r="D1639" s="569"/>
      <c r="E1639" s="569" t="s">
        <v>1657</v>
      </c>
      <c r="F1639" s="569">
        <v>3</v>
      </c>
      <c r="G1639" s="568" t="s">
        <v>1179</v>
      </c>
      <c r="H1639" s="568"/>
      <c r="I1639" s="570" t="s">
        <v>8540</v>
      </c>
      <c r="J1639" s="568" t="s">
        <v>8208</v>
      </c>
      <c r="K1639" s="571" t="s">
        <v>8401</v>
      </c>
      <c r="L1639" s="568" t="s">
        <v>11507</v>
      </c>
      <c r="M1639" s="572" t="s">
        <v>12881</v>
      </c>
      <c r="N1639" s="570" t="s">
        <v>8425</v>
      </c>
      <c r="O1639" s="303" t="str">
        <f>IF(AllC3_Data[[#This Row],[Door/Yard Number]]=3,"Yard","Door")</f>
        <v>Yard</v>
      </c>
      <c r="P1639" s="33">
        <f t="shared" si="50"/>
        <v>9.3500000000931323</v>
      </c>
      <c r="Q1639" s="3" t="str">
        <f t="shared" si="51"/>
        <v>02/11/2022 04:39 AM</v>
      </c>
      <c r="R1639" s="573" t="str">
        <f>IF(AND(AllC3_Data[[#This Row],[Workflow]]="Vendor Trailer",AllC3_Data[[#This Row],[OB Load Type]]="",AllC3_Data[[#This Row],[IB Load Type]]="",AllC3_Data[[#This Row],[Reusable Load Type]]=""),"Empty", HLOOKUP("*",AllC3_Data[[#This Row],[OB Load Type]:[Workflow]],1,FALSE))</f>
        <v>Empty</v>
      </c>
      <c r="S16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0" spans="1:21" x14ac:dyDescent="0.25">
      <c r="A1640" s="567" t="s">
        <v>12882</v>
      </c>
      <c r="B1640" s="568"/>
      <c r="C1640" s="568"/>
      <c r="D1640" s="569"/>
      <c r="E1640" s="569" t="s">
        <v>1657</v>
      </c>
      <c r="F1640" s="569">
        <v>3</v>
      </c>
      <c r="G1640" s="568" t="s">
        <v>1179</v>
      </c>
      <c r="H1640" s="568"/>
      <c r="I1640" s="570" t="s">
        <v>8540</v>
      </c>
      <c r="J1640" s="568" t="s">
        <v>8205</v>
      </c>
      <c r="K1640" s="571" t="s">
        <v>8401</v>
      </c>
      <c r="L1640" s="568" t="s">
        <v>12146</v>
      </c>
      <c r="M1640" s="572" t="s">
        <v>8432</v>
      </c>
      <c r="N1640" s="570" t="s">
        <v>8425</v>
      </c>
      <c r="O1640" s="303" t="str">
        <f>IF(AllC3_Data[[#This Row],[Door/Yard Number]]=3,"Yard","Door")</f>
        <v>Yard</v>
      </c>
      <c r="P1640" s="33">
        <f t="shared" si="50"/>
        <v>9.3500000000931323</v>
      </c>
      <c r="Q1640" s="3" t="str">
        <f t="shared" si="51"/>
        <v>02/11/2022 04:39 AM</v>
      </c>
      <c r="R1640" s="573" t="str">
        <f>IF(AND(AllC3_Data[[#This Row],[Workflow]]="Vendor Trailer",AllC3_Data[[#This Row],[OB Load Type]]="",AllC3_Data[[#This Row],[IB Load Type]]="",AllC3_Data[[#This Row],[Reusable Load Type]]=""),"Empty", HLOOKUP("*",AllC3_Data[[#This Row],[OB Load Type]:[Workflow]],1,FALSE))</f>
        <v>Empty</v>
      </c>
      <c r="S16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1" spans="1:21" x14ac:dyDescent="0.25">
      <c r="A1641" s="567" t="s">
        <v>12883</v>
      </c>
      <c r="B1641" s="568"/>
      <c r="C1641" s="568"/>
      <c r="D1641" s="569"/>
      <c r="E1641" s="569" t="s">
        <v>1657</v>
      </c>
      <c r="F1641" s="569">
        <v>3</v>
      </c>
      <c r="G1641" s="568" t="s">
        <v>1179</v>
      </c>
      <c r="H1641" s="568"/>
      <c r="I1641" s="570" t="s">
        <v>12884</v>
      </c>
      <c r="J1641" s="568" t="s">
        <v>8205</v>
      </c>
      <c r="K1641" s="571" t="s">
        <v>8401</v>
      </c>
      <c r="L1641" s="568" t="s">
        <v>12146</v>
      </c>
      <c r="M1641" s="572" t="s">
        <v>12885</v>
      </c>
      <c r="N1641" s="570" t="s">
        <v>8425</v>
      </c>
      <c r="O1641" s="303" t="str">
        <f>IF(AllC3_Data[[#This Row],[Door/Yard Number]]=3,"Yard","Door")</f>
        <v>Yard</v>
      </c>
      <c r="P1641" s="33">
        <f t="shared" si="50"/>
        <v>9.3333333333721384</v>
      </c>
      <c r="Q1641" s="3" t="str">
        <f t="shared" si="51"/>
        <v>02/11/2022 04:40 AM</v>
      </c>
      <c r="R1641" s="573" t="str">
        <f>IF(AND(AllC3_Data[[#This Row],[Workflow]]="Vendor Trailer",AllC3_Data[[#This Row],[OB Load Type]]="",AllC3_Data[[#This Row],[IB Load Type]]="",AllC3_Data[[#This Row],[Reusable Load Type]]=""),"Empty", HLOOKUP("*",AllC3_Data[[#This Row],[OB Load Type]:[Workflow]],1,FALSE))</f>
        <v>Empty</v>
      </c>
      <c r="S16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2" spans="1:21" x14ac:dyDescent="0.25">
      <c r="A1642" s="567" t="s">
        <v>12886</v>
      </c>
      <c r="B1642" s="568" t="s">
        <v>113</v>
      </c>
      <c r="C1642" s="568"/>
      <c r="D1642" s="569"/>
      <c r="E1642" s="569" t="s">
        <v>1659</v>
      </c>
      <c r="F1642" s="569">
        <v>3</v>
      </c>
      <c r="G1642" s="568" t="s">
        <v>1179</v>
      </c>
      <c r="H1642" s="568"/>
      <c r="I1642" s="570" t="s">
        <v>12887</v>
      </c>
      <c r="J1642" s="568" t="s">
        <v>8210</v>
      </c>
      <c r="K1642" s="571" t="s">
        <v>8401</v>
      </c>
      <c r="L1642" s="568" t="s">
        <v>12288</v>
      </c>
      <c r="M1642" s="572" t="s">
        <v>12888</v>
      </c>
      <c r="N1642" s="570" t="s">
        <v>11135</v>
      </c>
      <c r="O1642" s="303" t="str">
        <f>IF(AllC3_Data[[#This Row],[Door/Yard Number]]=3,"Yard","Door")</f>
        <v>Yard</v>
      </c>
      <c r="P1642" s="33">
        <f t="shared" si="50"/>
        <v>9.28333333338378</v>
      </c>
      <c r="Q1642" s="3" t="str">
        <f t="shared" si="51"/>
        <v>02/11/2022 04:43 AM</v>
      </c>
      <c r="R1642" s="573" t="str">
        <f>IF(AND(AllC3_Data[[#This Row],[Workflow]]="Vendor Trailer",AllC3_Data[[#This Row],[OB Load Type]]="",AllC3_Data[[#This Row],[IB Load Type]]="",AllC3_Data[[#This Row],[Reusable Load Type]]=""),"Empty", HLOOKUP("*",AllC3_Data[[#This Row],[OB Load Type]:[Workflow]],1,FALSE))</f>
        <v>O404</v>
      </c>
      <c r="S16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3" spans="1:21" x14ac:dyDescent="0.25">
      <c r="A1643" s="567" t="s">
        <v>12889</v>
      </c>
      <c r="B1643" s="568" t="s">
        <v>113</v>
      </c>
      <c r="C1643" s="568"/>
      <c r="D1643" s="569"/>
      <c r="E1643" s="569" t="s">
        <v>1659</v>
      </c>
      <c r="F1643" s="569">
        <v>3</v>
      </c>
      <c r="G1643" s="568" t="s">
        <v>1179</v>
      </c>
      <c r="H1643" s="568"/>
      <c r="I1643" s="570" t="s">
        <v>12887</v>
      </c>
      <c r="J1643" s="568" t="s">
        <v>8205</v>
      </c>
      <c r="K1643" s="571" t="s">
        <v>8401</v>
      </c>
      <c r="L1643" s="568" t="s">
        <v>12288</v>
      </c>
      <c r="M1643" s="572" t="s">
        <v>12890</v>
      </c>
      <c r="N1643" s="570" t="s">
        <v>11135</v>
      </c>
      <c r="O1643" s="303" t="str">
        <f>IF(AllC3_Data[[#This Row],[Door/Yard Number]]=3,"Yard","Door")</f>
        <v>Yard</v>
      </c>
      <c r="P1643" s="33">
        <f t="shared" si="50"/>
        <v>9.28333333338378</v>
      </c>
      <c r="Q1643" s="3" t="str">
        <f t="shared" si="51"/>
        <v>02/11/2022 04:43 AM</v>
      </c>
      <c r="R1643" s="573" t="str">
        <f>IF(AND(AllC3_Data[[#This Row],[Workflow]]="Vendor Trailer",AllC3_Data[[#This Row],[OB Load Type]]="",AllC3_Data[[#This Row],[IB Load Type]]="",AllC3_Data[[#This Row],[Reusable Load Type]]=""),"Empty", HLOOKUP("*",AllC3_Data[[#This Row],[OB Load Type]:[Workflow]],1,FALSE))</f>
        <v>O404</v>
      </c>
      <c r="S16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4" spans="1:21" x14ac:dyDescent="0.25">
      <c r="A1644" s="567" t="s">
        <v>12891</v>
      </c>
      <c r="B1644" s="568" t="s">
        <v>113</v>
      </c>
      <c r="C1644" s="568"/>
      <c r="D1644" s="569"/>
      <c r="E1644" s="569" t="s">
        <v>1659</v>
      </c>
      <c r="F1644" s="569">
        <v>3</v>
      </c>
      <c r="G1644" s="568" t="s">
        <v>1179</v>
      </c>
      <c r="H1644" s="568"/>
      <c r="I1644" s="570" t="s">
        <v>12887</v>
      </c>
      <c r="J1644" s="568" t="s">
        <v>8210</v>
      </c>
      <c r="K1644" s="571" t="s">
        <v>8401</v>
      </c>
      <c r="L1644" s="568" t="s">
        <v>12288</v>
      </c>
      <c r="M1644" s="572" t="s">
        <v>12588</v>
      </c>
      <c r="N1644" s="570" t="s">
        <v>11135</v>
      </c>
      <c r="O1644" s="303" t="str">
        <f>IF(AllC3_Data[[#This Row],[Door/Yard Number]]=3,"Yard","Door")</f>
        <v>Yard</v>
      </c>
      <c r="P1644" s="33">
        <f t="shared" si="50"/>
        <v>9.28333333338378</v>
      </c>
      <c r="Q1644" s="3" t="str">
        <f t="shared" si="51"/>
        <v>02/11/2022 04:43 AM</v>
      </c>
      <c r="R1644" s="573" t="str">
        <f>IF(AND(AllC3_Data[[#This Row],[Workflow]]="Vendor Trailer",AllC3_Data[[#This Row],[OB Load Type]]="",AllC3_Data[[#This Row],[IB Load Type]]="",AllC3_Data[[#This Row],[Reusable Load Type]]=""),"Empty", HLOOKUP("*",AllC3_Data[[#This Row],[OB Load Type]:[Workflow]],1,FALSE))</f>
        <v>O404</v>
      </c>
      <c r="S16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5" spans="1:21" x14ac:dyDescent="0.25">
      <c r="A1645" s="567" t="s">
        <v>12892</v>
      </c>
      <c r="B1645" s="568" t="s">
        <v>113</v>
      </c>
      <c r="C1645" s="568"/>
      <c r="D1645" s="569"/>
      <c r="E1645" s="569" t="s">
        <v>1659</v>
      </c>
      <c r="F1645" s="569">
        <v>3</v>
      </c>
      <c r="G1645" s="568" t="s">
        <v>1179</v>
      </c>
      <c r="H1645" s="568"/>
      <c r="I1645" s="570" t="s">
        <v>12887</v>
      </c>
      <c r="J1645" s="568" t="s">
        <v>8210</v>
      </c>
      <c r="K1645" s="571" t="s">
        <v>8401</v>
      </c>
      <c r="L1645" s="568" t="s">
        <v>12288</v>
      </c>
      <c r="M1645" s="572" t="s">
        <v>9511</v>
      </c>
      <c r="N1645" s="570" t="s">
        <v>11135</v>
      </c>
      <c r="O1645" s="303" t="str">
        <f>IF(AllC3_Data[[#This Row],[Door/Yard Number]]=3,"Yard","Door")</f>
        <v>Yard</v>
      </c>
      <c r="P1645" s="33">
        <f t="shared" si="50"/>
        <v>9.28333333338378</v>
      </c>
      <c r="Q1645" s="3" t="str">
        <f t="shared" si="51"/>
        <v>02/11/2022 04:43 AM</v>
      </c>
      <c r="R1645" s="573" t="str">
        <f>IF(AND(AllC3_Data[[#This Row],[Workflow]]="Vendor Trailer",AllC3_Data[[#This Row],[OB Load Type]]="",AllC3_Data[[#This Row],[IB Load Type]]="",AllC3_Data[[#This Row],[Reusable Load Type]]=""),"Empty", HLOOKUP("*",AllC3_Data[[#This Row],[OB Load Type]:[Workflow]],1,FALSE))</f>
        <v>O404</v>
      </c>
      <c r="S16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6" spans="1:21" x14ac:dyDescent="0.25">
      <c r="A1646" s="567" t="s">
        <v>12893</v>
      </c>
      <c r="B1646" s="568" t="s">
        <v>113</v>
      </c>
      <c r="C1646" s="568"/>
      <c r="D1646" s="569"/>
      <c r="E1646" s="569" t="s">
        <v>1659</v>
      </c>
      <c r="F1646" s="569">
        <v>3</v>
      </c>
      <c r="G1646" s="568" t="s">
        <v>1179</v>
      </c>
      <c r="H1646" s="568"/>
      <c r="I1646" s="570" t="s">
        <v>12887</v>
      </c>
      <c r="J1646" s="568" t="s">
        <v>8210</v>
      </c>
      <c r="K1646" s="571" t="s">
        <v>8401</v>
      </c>
      <c r="L1646" s="568" t="s">
        <v>12288</v>
      </c>
      <c r="M1646" s="572" t="s">
        <v>12894</v>
      </c>
      <c r="N1646" s="570" t="s">
        <v>11135</v>
      </c>
      <c r="O1646" s="303" t="str">
        <f>IF(AllC3_Data[[#This Row],[Door/Yard Number]]=3,"Yard","Door")</f>
        <v>Yard</v>
      </c>
      <c r="P1646" s="33">
        <f t="shared" si="50"/>
        <v>9.28333333338378</v>
      </c>
      <c r="Q1646" s="3" t="str">
        <f t="shared" si="51"/>
        <v>02/11/2022 04:43 AM</v>
      </c>
      <c r="R1646" s="573" t="str">
        <f>IF(AND(AllC3_Data[[#This Row],[Workflow]]="Vendor Trailer",AllC3_Data[[#This Row],[OB Load Type]]="",AllC3_Data[[#This Row],[IB Load Type]]="",AllC3_Data[[#This Row],[Reusable Load Type]]=""),"Empty", HLOOKUP("*",AllC3_Data[[#This Row],[OB Load Type]:[Workflow]],1,FALSE))</f>
        <v>O404</v>
      </c>
      <c r="S16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7" spans="1:21" x14ac:dyDescent="0.25">
      <c r="A1647" s="567" t="s">
        <v>12895</v>
      </c>
      <c r="B1647" s="568" t="s">
        <v>113</v>
      </c>
      <c r="C1647" s="568"/>
      <c r="D1647" s="569"/>
      <c r="E1647" s="569" t="s">
        <v>1659</v>
      </c>
      <c r="F1647" s="569">
        <v>3</v>
      </c>
      <c r="G1647" s="568" t="s">
        <v>1179</v>
      </c>
      <c r="H1647" s="568"/>
      <c r="I1647" s="570" t="s">
        <v>12887</v>
      </c>
      <c r="J1647" s="568" t="s">
        <v>8210</v>
      </c>
      <c r="K1647" s="571" t="s">
        <v>8401</v>
      </c>
      <c r="L1647" s="568" t="s">
        <v>12288</v>
      </c>
      <c r="M1647" s="572" t="s">
        <v>12896</v>
      </c>
      <c r="N1647" s="570" t="s">
        <v>11135</v>
      </c>
      <c r="O1647" s="303" t="str">
        <f>IF(AllC3_Data[[#This Row],[Door/Yard Number]]=3,"Yard","Door")</f>
        <v>Yard</v>
      </c>
      <c r="P1647" s="33">
        <f t="shared" si="50"/>
        <v>9.28333333338378</v>
      </c>
      <c r="Q1647" s="3" t="str">
        <f t="shared" si="51"/>
        <v>02/11/2022 04:43 AM</v>
      </c>
      <c r="R1647" s="573" t="str">
        <f>IF(AND(AllC3_Data[[#This Row],[Workflow]]="Vendor Trailer",AllC3_Data[[#This Row],[OB Load Type]]="",AllC3_Data[[#This Row],[IB Load Type]]="",AllC3_Data[[#This Row],[Reusable Load Type]]=""),"Empty", HLOOKUP("*",AllC3_Data[[#This Row],[OB Load Type]:[Workflow]],1,FALSE))</f>
        <v>O404</v>
      </c>
      <c r="S16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8" spans="1:21" x14ac:dyDescent="0.25">
      <c r="A1648" s="567" t="s">
        <v>12897</v>
      </c>
      <c r="B1648" s="568" t="s">
        <v>441</v>
      </c>
      <c r="C1648" s="568"/>
      <c r="D1648" s="569"/>
      <c r="E1648" s="569" t="s">
        <v>1659</v>
      </c>
      <c r="F1648" s="569">
        <v>3</v>
      </c>
      <c r="G1648" s="568" t="s">
        <v>1179</v>
      </c>
      <c r="H1648" s="568"/>
      <c r="I1648" s="570" t="s">
        <v>12887</v>
      </c>
      <c r="J1648" s="568" t="s">
        <v>8208</v>
      </c>
      <c r="K1648" s="571" t="s">
        <v>8401</v>
      </c>
      <c r="L1648" s="568" t="s">
        <v>11211</v>
      </c>
      <c r="M1648" s="572" t="s">
        <v>10605</v>
      </c>
      <c r="N1648" s="570" t="s">
        <v>8425</v>
      </c>
      <c r="O1648" s="303" t="str">
        <f>IF(AllC3_Data[[#This Row],[Door/Yard Number]]=3,"Yard","Door")</f>
        <v>Yard</v>
      </c>
      <c r="P1648" s="33">
        <f t="shared" si="50"/>
        <v>9.28333333338378</v>
      </c>
      <c r="Q1648" s="3" t="str">
        <f t="shared" si="51"/>
        <v>02/11/2022 04:43 AM</v>
      </c>
      <c r="R1648" s="573" t="str">
        <f>IF(AND(AllC3_Data[[#This Row],[Workflow]]="Vendor Trailer",AllC3_Data[[#This Row],[OB Load Type]]="",AllC3_Data[[#This Row],[IB Load Type]]="",AllC3_Data[[#This Row],[Reusable Load Type]]=""),"Empty", HLOOKUP("*",AllC3_Data[[#This Row],[OB Load Type]:[Workflow]],1,FALSE))</f>
        <v>O407</v>
      </c>
      <c r="S16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49" spans="1:21" x14ac:dyDescent="0.25">
      <c r="A1649" s="567" t="s">
        <v>12898</v>
      </c>
      <c r="B1649" s="568"/>
      <c r="C1649" s="568"/>
      <c r="D1649" s="569"/>
      <c r="E1649" s="569" t="s">
        <v>1657</v>
      </c>
      <c r="F1649" s="569">
        <v>3</v>
      </c>
      <c r="G1649" s="568" t="s">
        <v>1179</v>
      </c>
      <c r="H1649" s="568"/>
      <c r="I1649" s="570" t="s">
        <v>12899</v>
      </c>
      <c r="J1649" s="568" t="s">
        <v>8210</v>
      </c>
      <c r="K1649" s="571" t="s">
        <v>8401</v>
      </c>
      <c r="L1649" s="568" t="s">
        <v>1658</v>
      </c>
      <c r="M1649" s="572" t="s">
        <v>12900</v>
      </c>
      <c r="N1649" s="570" t="s">
        <v>8425</v>
      </c>
      <c r="O1649" s="303" t="str">
        <f>IF(AllC3_Data[[#This Row],[Door/Yard Number]]=3,"Yard","Door")</f>
        <v>Yard</v>
      </c>
      <c r="P1649" s="33">
        <f t="shared" si="50"/>
        <v>9.2666666666627862</v>
      </c>
      <c r="Q1649" s="3" t="str">
        <f t="shared" si="51"/>
        <v>02/11/2022 04:44 AM</v>
      </c>
      <c r="R1649" s="573" t="str">
        <f>IF(AND(AllC3_Data[[#This Row],[Workflow]]="Vendor Trailer",AllC3_Data[[#This Row],[OB Load Type]]="",AllC3_Data[[#This Row],[IB Load Type]]="",AllC3_Data[[#This Row],[Reusable Load Type]]=""),"Empty", HLOOKUP("*",AllC3_Data[[#This Row],[OB Load Type]:[Workflow]],1,FALSE))</f>
        <v>Empty</v>
      </c>
      <c r="S16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0" spans="1:21" x14ac:dyDescent="0.25">
      <c r="A1650" s="567" t="s">
        <v>12901</v>
      </c>
      <c r="B1650" s="568"/>
      <c r="C1650" s="568"/>
      <c r="D1650" s="569"/>
      <c r="E1650" s="569" t="s">
        <v>1657</v>
      </c>
      <c r="F1650" s="569">
        <v>3</v>
      </c>
      <c r="G1650" s="568" t="s">
        <v>1179</v>
      </c>
      <c r="H1650" s="568"/>
      <c r="I1650" s="570" t="s">
        <v>12902</v>
      </c>
      <c r="J1650" s="568" t="s">
        <v>8205</v>
      </c>
      <c r="K1650" s="571" t="s">
        <v>8401</v>
      </c>
      <c r="L1650" s="568" t="s">
        <v>1658</v>
      </c>
      <c r="M1650" s="572" t="s">
        <v>12903</v>
      </c>
      <c r="N1650" s="570" t="s">
        <v>8425</v>
      </c>
      <c r="O1650" s="303" t="str">
        <f>IF(AllC3_Data[[#This Row],[Door/Yard Number]]=3,"Yard","Door")</f>
        <v>Yard</v>
      </c>
      <c r="P1650" s="33">
        <f t="shared" si="50"/>
        <v>9.1500000001396984</v>
      </c>
      <c r="Q1650" s="3" t="str">
        <f t="shared" si="51"/>
        <v>02/11/2022 04:51 AM</v>
      </c>
      <c r="R1650" s="573" t="str">
        <f>IF(AND(AllC3_Data[[#This Row],[Workflow]]="Vendor Trailer",AllC3_Data[[#This Row],[OB Load Type]]="",AllC3_Data[[#This Row],[IB Load Type]]="",AllC3_Data[[#This Row],[Reusable Load Type]]=""),"Empty", HLOOKUP("*",AllC3_Data[[#This Row],[OB Load Type]:[Workflow]],1,FALSE))</f>
        <v>Empty</v>
      </c>
      <c r="S16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1" spans="1:21" x14ac:dyDescent="0.25">
      <c r="A1651" s="567" t="s">
        <v>12904</v>
      </c>
      <c r="B1651" s="568"/>
      <c r="C1651" s="568" t="s">
        <v>38</v>
      </c>
      <c r="D1651" s="569"/>
      <c r="E1651" s="569" t="s">
        <v>897</v>
      </c>
      <c r="F1651" s="569">
        <v>1</v>
      </c>
      <c r="G1651" s="568" t="s">
        <v>1179</v>
      </c>
      <c r="H1651" s="568" t="s">
        <v>12681</v>
      </c>
      <c r="I1651" s="570" t="s">
        <v>12905</v>
      </c>
      <c r="J1651" s="568" t="s">
        <v>8210</v>
      </c>
      <c r="K1651" s="571" t="s">
        <v>8401</v>
      </c>
      <c r="L1651" s="568" t="s">
        <v>12906</v>
      </c>
      <c r="M1651" s="572" t="s">
        <v>12905</v>
      </c>
      <c r="N1651" s="570" t="s">
        <v>8425</v>
      </c>
      <c r="O1651" s="303" t="str">
        <f>IF(AllC3_Data[[#This Row],[Door/Yard Number]]=3,"Yard","Door")</f>
        <v>Door</v>
      </c>
      <c r="P1651" s="33">
        <f t="shared" si="50"/>
        <v>9.1166666666977108</v>
      </c>
      <c r="Q1651" s="3" t="str">
        <f t="shared" si="51"/>
        <v>02/11/2022 04:53 AM</v>
      </c>
      <c r="R1651" s="573" t="str">
        <f>IF(AND(AllC3_Data[[#This Row],[Workflow]]="Vendor Trailer",AllC3_Data[[#This Row],[OB Load Type]]="",AllC3_Data[[#This Row],[IB Load Type]]="",AllC3_Data[[#This Row],[Reusable Load Type]]=""),"Empty", HLOOKUP("*",AllC3_Data[[#This Row],[OB Load Type]:[Workflow]],1,FALSE))</f>
        <v>B407</v>
      </c>
      <c r="S16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6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2" spans="1:21" x14ac:dyDescent="0.25">
      <c r="A1652" s="567" t="s">
        <v>12907</v>
      </c>
      <c r="B1652" s="568"/>
      <c r="C1652" s="568"/>
      <c r="D1652" s="569"/>
      <c r="E1652" s="569" t="s">
        <v>1657</v>
      </c>
      <c r="F1652" s="569">
        <v>3</v>
      </c>
      <c r="G1652" s="568" t="s">
        <v>1179</v>
      </c>
      <c r="H1652" s="568"/>
      <c r="I1652" s="570" t="s">
        <v>12905</v>
      </c>
      <c r="J1652" s="568" t="s">
        <v>8204</v>
      </c>
      <c r="K1652" s="571" t="s">
        <v>8401</v>
      </c>
      <c r="L1652" s="568" t="s">
        <v>1658</v>
      </c>
      <c r="M1652" s="572"/>
      <c r="N1652" s="570" t="s">
        <v>8425</v>
      </c>
      <c r="O1652" s="303" t="str">
        <f>IF(AllC3_Data[[#This Row],[Door/Yard Number]]=3,"Yard","Door")</f>
        <v>Yard</v>
      </c>
      <c r="P1652" s="33">
        <f t="shared" si="50"/>
        <v>9.1166666666977108</v>
      </c>
      <c r="Q1652" s="3" t="str">
        <f t="shared" si="51"/>
        <v>02/11/2022 04:53 AM</v>
      </c>
      <c r="R1652" s="573" t="str">
        <f>IF(AND(AllC3_Data[[#This Row],[Workflow]]="Vendor Trailer",AllC3_Data[[#This Row],[OB Load Type]]="",AllC3_Data[[#This Row],[IB Load Type]]="",AllC3_Data[[#This Row],[Reusable Load Type]]=""),"Empty", HLOOKUP("*",AllC3_Data[[#This Row],[OB Load Type]:[Workflow]],1,FALSE))</f>
        <v>Empty</v>
      </c>
      <c r="S16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3" spans="1:21" x14ac:dyDescent="0.25">
      <c r="A1653" s="567" t="s">
        <v>12908</v>
      </c>
      <c r="B1653" s="568" t="s">
        <v>113</v>
      </c>
      <c r="C1653" s="568"/>
      <c r="D1653" s="569"/>
      <c r="E1653" s="569" t="s">
        <v>1659</v>
      </c>
      <c r="F1653" s="569">
        <v>1</v>
      </c>
      <c r="G1653" s="568" t="s">
        <v>1179</v>
      </c>
      <c r="H1653" s="568"/>
      <c r="I1653" s="570" t="s">
        <v>12905</v>
      </c>
      <c r="J1653" s="568" t="s">
        <v>8210</v>
      </c>
      <c r="K1653" s="571" t="s">
        <v>8401</v>
      </c>
      <c r="L1653" s="568" t="s">
        <v>12909</v>
      </c>
      <c r="M1653" s="572" t="s">
        <v>12640</v>
      </c>
      <c r="N1653" s="570" t="s">
        <v>11135</v>
      </c>
      <c r="O1653" s="303" t="str">
        <f>IF(AllC3_Data[[#This Row],[Door/Yard Number]]=3,"Yard","Door")</f>
        <v>Door</v>
      </c>
      <c r="P1653" s="33">
        <f t="shared" si="50"/>
        <v>9.1166666666977108</v>
      </c>
      <c r="Q1653" s="3" t="str">
        <f t="shared" si="51"/>
        <v>02/11/2022 04:53 AM</v>
      </c>
      <c r="R1653" s="573" t="str">
        <f>IF(AND(AllC3_Data[[#This Row],[Workflow]]="Vendor Trailer",AllC3_Data[[#This Row],[OB Load Type]]="",AllC3_Data[[#This Row],[IB Load Type]]="",AllC3_Data[[#This Row],[Reusable Load Type]]=""),"Empty", HLOOKUP("*",AllC3_Data[[#This Row],[OB Load Type]:[Workflow]],1,FALSE))</f>
        <v>O404</v>
      </c>
      <c r="S16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4" spans="1:21" x14ac:dyDescent="0.25">
      <c r="A1654" s="567" t="s">
        <v>12910</v>
      </c>
      <c r="B1654" s="568" t="s">
        <v>113</v>
      </c>
      <c r="C1654" s="568"/>
      <c r="D1654" s="569"/>
      <c r="E1654" s="569" t="s">
        <v>1659</v>
      </c>
      <c r="F1654" s="569">
        <v>3</v>
      </c>
      <c r="G1654" s="568" t="s">
        <v>1179</v>
      </c>
      <c r="H1654" s="568"/>
      <c r="I1654" s="570" t="s">
        <v>12905</v>
      </c>
      <c r="J1654" s="568" t="s">
        <v>8210</v>
      </c>
      <c r="K1654" s="571" t="s">
        <v>8401</v>
      </c>
      <c r="L1654" s="568" t="s">
        <v>12288</v>
      </c>
      <c r="M1654" s="572" t="s">
        <v>12911</v>
      </c>
      <c r="N1654" s="570" t="s">
        <v>11135</v>
      </c>
      <c r="O1654" s="303" t="str">
        <f>IF(AllC3_Data[[#This Row],[Door/Yard Number]]=3,"Yard","Door")</f>
        <v>Yard</v>
      </c>
      <c r="P1654" s="33">
        <f t="shared" si="50"/>
        <v>9.1166666666977108</v>
      </c>
      <c r="Q1654" s="3" t="str">
        <f t="shared" si="51"/>
        <v>02/11/2022 04:53 AM</v>
      </c>
      <c r="R1654" s="573" t="str">
        <f>IF(AND(AllC3_Data[[#This Row],[Workflow]]="Vendor Trailer",AllC3_Data[[#This Row],[OB Load Type]]="",AllC3_Data[[#This Row],[IB Load Type]]="",AllC3_Data[[#This Row],[Reusable Load Type]]=""),"Empty", HLOOKUP("*",AllC3_Data[[#This Row],[OB Load Type]:[Workflow]],1,FALSE))</f>
        <v>O404</v>
      </c>
      <c r="S16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5" spans="1:21" x14ac:dyDescent="0.25">
      <c r="A1655" s="567" t="s">
        <v>12912</v>
      </c>
      <c r="B1655" s="568" t="s">
        <v>113</v>
      </c>
      <c r="C1655" s="568"/>
      <c r="D1655" s="569"/>
      <c r="E1655" s="569" t="s">
        <v>1659</v>
      </c>
      <c r="F1655" s="569">
        <v>3</v>
      </c>
      <c r="G1655" s="568" t="s">
        <v>1179</v>
      </c>
      <c r="H1655" s="568"/>
      <c r="I1655" s="570" t="s">
        <v>12905</v>
      </c>
      <c r="J1655" s="568" t="s">
        <v>8210</v>
      </c>
      <c r="K1655" s="571" t="s">
        <v>8401</v>
      </c>
      <c r="L1655" s="568" t="s">
        <v>12288</v>
      </c>
      <c r="M1655" s="572" t="s">
        <v>12913</v>
      </c>
      <c r="N1655" s="570" t="s">
        <v>11135</v>
      </c>
      <c r="O1655" s="303" t="str">
        <f>IF(AllC3_Data[[#This Row],[Door/Yard Number]]=3,"Yard","Door")</f>
        <v>Yard</v>
      </c>
      <c r="P1655" s="33">
        <f t="shared" si="50"/>
        <v>9.1166666666977108</v>
      </c>
      <c r="Q1655" s="3" t="str">
        <f t="shared" si="51"/>
        <v>02/11/2022 04:53 AM</v>
      </c>
      <c r="R1655" s="573" t="str">
        <f>IF(AND(AllC3_Data[[#This Row],[Workflow]]="Vendor Trailer",AllC3_Data[[#This Row],[OB Load Type]]="",AllC3_Data[[#This Row],[IB Load Type]]="",AllC3_Data[[#This Row],[Reusable Load Type]]=""),"Empty", HLOOKUP("*",AllC3_Data[[#This Row],[OB Load Type]:[Workflow]],1,FALSE))</f>
        <v>O404</v>
      </c>
      <c r="S16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6" spans="1:21" x14ac:dyDescent="0.25">
      <c r="A1656" s="567" t="s">
        <v>12914</v>
      </c>
      <c r="B1656" s="568" t="s">
        <v>113</v>
      </c>
      <c r="C1656" s="568"/>
      <c r="D1656" s="569"/>
      <c r="E1656" s="569" t="s">
        <v>1659</v>
      </c>
      <c r="F1656" s="569">
        <v>1</v>
      </c>
      <c r="G1656" s="568" t="s">
        <v>1179</v>
      </c>
      <c r="H1656" s="568"/>
      <c r="I1656" s="570" t="s">
        <v>12905</v>
      </c>
      <c r="J1656" s="568" t="s">
        <v>8205</v>
      </c>
      <c r="K1656" s="571" t="s">
        <v>8401</v>
      </c>
      <c r="L1656" s="568" t="s">
        <v>12906</v>
      </c>
      <c r="M1656" s="572" t="s">
        <v>12516</v>
      </c>
      <c r="N1656" s="570" t="s">
        <v>11135</v>
      </c>
      <c r="O1656" s="303" t="str">
        <f>IF(AllC3_Data[[#This Row],[Door/Yard Number]]=3,"Yard","Door")</f>
        <v>Door</v>
      </c>
      <c r="P1656" s="33">
        <f t="shared" si="50"/>
        <v>9.1166666666977108</v>
      </c>
      <c r="Q1656" s="3" t="str">
        <f t="shared" si="51"/>
        <v>02/11/2022 04:53 AM</v>
      </c>
      <c r="R1656" s="573" t="str">
        <f>IF(AND(AllC3_Data[[#This Row],[Workflow]]="Vendor Trailer",AllC3_Data[[#This Row],[OB Load Type]]="",AllC3_Data[[#This Row],[IB Load Type]]="",AllC3_Data[[#This Row],[Reusable Load Type]]=""),"Empty", HLOOKUP("*",AllC3_Data[[#This Row],[OB Load Type]:[Workflow]],1,FALSE))</f>
        <v>O404</v>
      </c>
      <c r="S16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7" spans="1:21" x14ac:dyDescent="0.25">
      <c r="A1657" s="567" t="s">
        <v>12915</v>
      </c>
      <c r="B1657" s="568" t="s">
        <v>113</v>
      </c>
      <c r="C1657" s="568"/>
      <c r="D1657" s="569"/>
      <c r="E1657" s="569" t="s">
        <v>1659</v>
      </c>
      <c r="F1657" s="569">
        <v>1</v>
      </c>
      <c r="G1657" s="568" t="s">
        <v>1179</v>
      </c>
      <c r="H1657" s="568"/>
      <c r="I1657" s="570" t="s">
        <v>12905</v>
      </c>
      <c r="J1657" s="568" t="s">
        <v>8205</v>
      </c>
      <c r="K1657" s="571" t="s">
        <v>8401</v>
      </c>
      <c r="L1657" s="568" t="s">
        <v>12916</v>
      </c>
      <c r="M1657" s="572" t="s">
        <v>12917</v>
      </c>
      <c r="N1657" s="570" t="s">
        <v>11135</v>
      </c>
      <c r="O1657" s="303" t="str">
        <f>IF(AllC3_Data[[#This Row],[Door/Yard Number]]=3,"Yard","Door")</f>
        <v>Door</v>
      </c>
      <c r="P1657" s="33">
        <f t="shared" si="50"/>
        <v>9.1166666666977108</v>
      </c>
      <c r="Q1657" s="3" t="str">
        <f t="shared" si="51"/>
        <v>02/11/2022 04:53 AM</v>
      </c>
      <c r="R1657" s="573" t="str">
        <f>IF(AND(AllC3_Data[[#This Row],[Workflow]]="Vendor Trailer",AllC3_Data[[#This Row],[OB Load Type]]="",AllC3_Data[[#This Row],[IB Load Type]]="",AllC3_Data[[#This Row],[Reusable Load Type]]=""),"Empty", HLOOKUP("*",AllC3_Data[[#This Row],[OB Load Type]:[Workflow]],1,FALSE))</f>
        <v>O404</v>
      </c>
      <c r="S16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8" spans="1:21" x14ac:dyDescent="0.25">
      <c r="A1658" s="567" t="s">
        <v>12918</v>
      </c>
      <c r="B1658" s="568" t="s">
        <v>113</v>
      </c>
      <c r="C1658" s="568"/>
      <c r="D1658" s="569"/>
      <c r="E1658" s="569" t="s">
        <v>1659</v>
      </c>
      <c r="F1658" s="569">
        <v>1</v>
      </c>
      <c r="G1658" s="568" t="s">
        <v>1179</v>
      </c>
      <c r="H1658" s="568"/>
      <c r="I1658" s="570" t="s">
        <v>12905</v>
      </c>
      <c r="J1658" s="568" t="s">
        <v>8205</v>
      </c>
      <c r="K1658" s="571" t="s">
        <v>8401</v>
      </c>
      <c r="L1658" s="568" t="s">
        <v>10688</v>
      </c>
      <c r="M1658" s="572" t="s">
        <v>12919</v>
      </c>
      <c r="N1658" s="570" t="s">
        <v>11135</v>
      </c>
      <c r="O1658" s="303" t="str">
        <f>IF(AllC3_Data[[#This Row],[Door/Yard Number]]=3,"Yard","Door")</f>
        <v>Door</v>
      </c>
      <c r="P1658" s="33">
        <f t="shared" si="50"/>
        <v>9.1166666666977108</v>
      </c>
      <c r="Q1658" s="3" t="str">
        <f t="shared" si="51"/>
        <v>02/11/2022 04:53 AM</v>
      </c>
      <c r="R1658" s="573" t="str">
        <f>IF(AND(AllC3_Data[[#This Row],[Workflow]]="Vendor Trailer",AllC3_Data[[#This Row],[OB Load Type]]="",AllC3_Data[[#This Row],[IB Load Type]]="",AllC3_Data[[#This Row],[Reusable Load Type]]=""),"Empty", HLOOKUP("*",AllC3_Data[[#This Row],[OB Load Type]:[Workflow]],1,FALSE))</f>
        <v>O404</v>
      </c>
      <c r="S16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59" spans="1:21" x14ac:dyDescent="0.25">
      <c r="A1659" s="567" t="s">
        <v>12920</v>
      </c>
      <c r="B1659" s="568" t="s">
        <v>113</v>
      </c>
      <c r="C1659" s="568"/>
      <c r="D1659" s="569"/>
      <c r="E1659" s="569" t="s">
        <v>1659</v>
      </c>
      <c r="F1659" s="569">
        <v>1</v>
      </c>
      <c r="G1659" s="568" t="s">
        <v>1179</v>
      </c>
      <c r="H1659" s="568"/>
      <c r="I1659" s="570" t="s">
        <v>12905</v>
      </c>
      <c r="J1659" s="568" t="s">
        <v>8205</v>
      </c>
      <c r="K1659" s="571" t="s">
        <v>8401</v>
      </c>
      <c r="L1659" s="568" t="s">
        <v>12434</v>
      </c>
      <c r="M1659" s="572" t="s">
        <v>12921</v>
      </c>
      <c r="N1659" s="570" t="s">
        <v>11135</v>
      </c>
      <c r="O1659" s="303" t="str">
        <f>IF(AllC3_Data[[#This Row],[Door/Yard Number]]=3,"Yard","Door")</f>
        <v>Door</v>
      </c>
      <c r="P1659" s="33">
        <f t="shared" si="50"/>
        <v>9.1166666666977108</v>
      </c>
      <c r="Q1659" s="3" t="str">
        <f t="shared" si="51"/>
        <v>02/11/2022 04:53 AM</v>
      </c>
      <c r="R1659" s="573" t="str">
        <f>IF(AND(AllC3_Data[[#This Row],[Workflow]]="Vendor Trailer",AllC3_Data[[#This Row],[OB Load Type]]="",AllC3_Data[[#This Row],[IB Load Type]]="",AllC3_Data[[#This Row],[Reusable Load Type]]=""),"Empty", HLOOKUP("*",AllC3_Data[[#This Row],[OB Load Type]:[Workflow]],1,FALSE))</f>
        <v>O404</v>
      </c>
      <c r="S16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0" spans="1:21" x14ac:dyDescent="0.25">
      <c r="A1660" s="567" t="s">
        <v>12922</v>
      </c>
      <c r="B1660" s="568"/>
      <c r="C1660" s="568"/>
      <c r="D1660" s="569" t="s">
        <v>492</v>
      </c>
      <c r="E1660" s="569" t="s">
        <v>8430</v>
      </c>
      <c r="F1660" s="569">
        <v>3</v>
      </c>
      <c r="G1660" s="568" t="s">
        <v>1179</v>
      </c>
      <c r="H1660" s="568"/>
      <c r="I1660" s="570" t="s">
        <v>12923</v>
      </c>
      <c r="J1660" s="568" t="s">
        <v>8208</v>
      </c>
      <c r="K1660" s="571" t="s">
        <v>8401</v>
      </c>
      <c r="L1660" s="568" t="s">
        <v>11507</v>
      </c>
      <c r="M1660" s="572" t="s">
        <v>12924</v>
      </c>
      <c r="N1660" s="570" t="s">
        <v>8425</v>
      </c>
      <c r="O1660" s="303" t="str">
        <f>IF(AllC3_Data[[#This Row],[Door/Yard Number]]=3,"Yard","Door")</f>
        <v>Yard</v>
      </c>
      <c r="P1660" s="33">
        <f t="shared" si="50"/>
        <v>13.150000000081491</v>
      </c>
      <c r="Q1660" s="3" t="str">
        <f t="shared" si="51"/>
        <v>02/11/2022 12:51 AM</v>
      </c>
      <c r="R1660" s="573" t="str">
        <f>IF(AND(AllC3_Data[[#This Row],[Workflow]]="Vendor Trailer",AllC3_Data[[#This Row],[OB Load Type]]="",AllC3_Data[[#This Row],[IB Load Type]]="",AllC3_Data[[#This Row],[Reusable Load Type]]=""),"Empty", HLOOKUP("*",AllC3_Data[[#This Row],[OB Load Type]:[Workflow]],1,FALSE))</f>
        <v>RMCP</v>
      </c>
      <c r="S16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661" spans="1:21" x14ac:dyDescent="0.25">
      <c r="A1661" s="567" t="s">
        <v>12925</v>
      </c>
      <c r="B1661" s="568" t="s">
        <v>462</v>
      </c>
      <c r="C1661" s="568"/>
      <c r="D1661" s="569"/>
      <c r="E1661" s="569" t="s">
        <v>1659</v>
      </c>
      <c r="F1661" s="569">
        <v>3</v>
      </c>
      <c r="G1661" s="568" t="s">
        <v>1667</v>
      </c>
      <c r="H1661" s="568"/>
      <c r="I1661" s="570" t="s">
        <v>12926</v>
      </c>
      <c r="J1661" s="568" t="s">
        <v>8213</v>
      </c>
      <c r="K1661" s="571" t="s">
        <v>8401</v>
      </c>
      <c r="L1661" s="568" t="s">
        <v>11150</v>
      </c>
      <c r="M1661" s="572" t="s">
        <v>12512</v>
      </c>
      <c r="N1661" s="570" t="s">
        <v>8445</v>
      </c>
      <c r="O1661" s="303" t="str">
        <f>IF(AllC3_Data[[#This Row],[Door/Yard Number]]=3,"Yard","Door")</f>
        <v>Yard</v>
      </c>
      <c r="P1661" s="33">
        <f t="shared" si="50"/>
        <v>8.9500000000116415</v>
      </c>
      <c r="Q1661" s="3" t="str">
        <f t="shared" si="51"/>
        <v>02/11/2022 05:03 AM</v>
      </c>
      <c r="R1661" s="573" t="str">
        <f>IF(AND(AllC3_Data[[#This Row],[Workflow]]="Vendor Trailer",AllC3_Data[[#This Row],[OB Load Type]]="",AllC3_Data[[#This Row],[IB Load Type]]="",AllC3_Data[[#This Row],[Reusable Load Type]]=""),"Empty", HLOOKUP("*",AllC3_Data[[#This Row],[OB Load Type]:[Workflow]],1,FALSE))</f>
        <v>O807</v>
      </c>
      <c r="S16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2" spans="1:21" x14ac:dyDescent="0.25">
      <c r="A1662" s="567" t="s">
        <v>12927</v>
      </c>
      <c r="B1662" s="568" t="s">
        <v>462</v>
      </c>
      <c r="C1662" s="568"/>
      <c r="D1662" s="569"/>
      <c r="E1662" s="569" t="s">
        <v>1659</v>
      </c>
      <c r="F1662" s="569">
        <v>3</v>
      </c>
      <c r="G1662" s="568" t="s">
        <v>1179</v>
      </c>
      <c r="H1662" s="568"/>
      <c r="I1662" s="570" t="s">
        <v>12926</v>
      </c>
      <c r="J1662" s="568" t="s">
        <v>8205</v>
      </c>
      <c r="K1662" s="571" t="s">
        <v>8401</v>
      </c>
      <c r="L1662" s="568" t="s">
        <v>11150</v>
      </c>
      <c r="M1662" s="572" t="s">
        <v>12928</v>
      </c>
      <c r="N1662" s="570" t="s">
        <v>8445</v>
      </c>
      <c r="O1662" s="303" t="str">
        <f>IF(AllC3_Data[[#This Row],[Door/Yard Number]]=3,"Yard","Door")</f>
        <v>Yard</v>
      </c>
      <c r="P1662" s="33">
        <f t="shared" si="50"/>
        <v>8.9500000000116415</v>
      </c>
      <c r="Q1662" s="3" t="str">
        <f t="shared" si="51"/>
        <v>02/11/2022 05:03 AM</v>
      </c>
      <c r="R1662" s="573" t="str">
        <f>IF(AND(AllC3_Data[[#This Row],[Workflow]]="Vendor Trailer",AllC3_Data[[#This Row],[OB Load Type]]="",AllC3_Data[[#This Row],[IB Load Type]]="",AllC3_Data[[#This Row],[Reusable Load Type]]=""),"Empty", HLOOKUP("*",AllC3_Data[[#This Row],[OB Load Type]:[Workflow]],1,FALSE))</f>
        <v>O807</v>
      </c>
      <c r="S16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3" spans="1:21" x14ac:dyDescent="0.25">
      <c r="A1663" s="567" t="s">
        <v>12929</v>
      </c>
      <c r="B1663" s="568" t="s">
        <v>462</v>
      </c>
      <c r="C1663" s="568"/>
      <c r="D1663" s="569"/>
      <c r="E1663" s="569" t="s">
        <v>1659</v>
      </c>
      <c r="F1663" s="569">
        <v>1</v>
      </c>
      <c r="G1663" s="568" t="s">
        <v>1179</v>
      </c>
      <c r="H1663" s="568"/>
      <c r="I1663" s="570" t="s">
        <v>12926</v>
      </c>
      <c r="J1663" s="568" t="s">
        <v>8208</v>
      </c>
      <c r="K1663" s="571" t="s">
        <v>8401</v>
      </c>
      <c r="L1663" s="568" t="s">
        <v>12414</v>
      </c>
      <c r="M1663" s="572" t="s">
        <v>12930</v>
      </c>
      <c r="N1663" s="570" t="s">
        <v>8445</v>
      </c>
      <c r="O1663" s="303" t="str">
        <f>IF(AllC3_Data[[#This Row],[Door/Yard Number]]=3,"Yard","Door")</f>
        <v>Door</v>
      </c>
      <c r="P1663" s="33">
        <f t="shared" si="50"/>
        <v>7.5666666667093523</v>
      </c>
      <c r="Q1663" s="3" t="str">
        <f t="shared" si="51"/>
        <v>02/11/2022 06:26 AM</v>
      </c>
      <c r="R1663" s="573" t="str">
        <f>IF(AND(AllC3_Data[[#This Row],[Workflow]]="Vendor Trailer",AllC3_Data[[#This Row],[OB Load Type]]="",AllC3_Data[[#This Row],[IB Load Type]]="",AllC3_Data[[#This Row],[Reusable Load Type]]=""),"Empty", HLOOKUP("*",AllC3_Data[[#This Row],[OB Load Type]:[Workflow]],1,FALSE))</f>
        <v>O807</v>
      </c>
      <c r="S16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4" spans="1:21" x14ac:dyDescent="0.25">
      <c r="A1664" s="567" t="s">
        <v>12931</v>
      </c>
      <c r="B1664" s="568" t="s">
        <v>462</v>
      </c>
      <c r="C1664" s="568"/>
      <c r="D1664" s="569"/>
      <c r="E1664" s="569" t="s">
        <v>1659</v>
      </c>
      <c r="F1664" s="569">
        <v>1</v>
      </c>
      <c r="G1664" s="568" t="s">
        <v>1179</v>
      </c>
      <c r="H1664" s="568"/>
      <c r="I1664" s="570" t="s">
        <v>12926</v>
      </c>
      <c r="J1664" s="568" t="s">
        <v>8206</v>
      </c>
      <c r="K1664" s="571" t="s">
        <v>8401</v>
      </c>
      <c r="L1664" s="568" t="s">
        <v>12687</v>
      </c>
      <c r="M1664" s="572" t="s">
        <v>12932</v>
      </c>
      <c r="N1664" s="570" t="s">
        <v>8445</v>
      </c>
      <c r="O1664" s="303" t="str">
        <f>IF(AllC3_Data[[#This Row],[Door/Yard Number]]=3,"Yard","Door")</f>
        <v>Door</v>
      </c>
      <c r="P1664" s="33">
        <f t="shared" si="50"/>
        <v>7.5333333334419876</v>
      </c>
      <c r="Q1664" s="3" t="str">
        <f t="shared" si="51"/>
        <v>02/11/2022 06:28 AM</v>
      </c>
      <c r="R1664" s="573" t="str">
        <f>IF(AND(AllC3_Data[[#This Row],[Workflow]]="Vendor Trailer",AllC3_Data[[#This Row],[OB Load Type]]="",AllC3_Data[[#This Row],[IB Load Type]]="",AllC3_Data[[#This Row],[Reusable Load Type]]=""),"Empty", HLOOKUP("*",AllC3_Data[[#This Row],[OB Load Type]:[Workflow]],1,FALSE))</f>
        <v>O807</v>
      </c>
      <c r="S16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6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5" spans="1:21" x14ac:dyDescent="0.25">
      <c r="A1665" s="567" t="s">
        <v>12933</v>
      </c>
      <c r="B1665" s="568" t="s">
        <v>113</v>
      </c>
      <c r="C1665" s="568"/>
      <c r="D1665" s="569"/>
      <c r="E1665" s="569" t="s">
        <v>1659</v>
      </c>
      <c r="F1665" s="569">
        <v>1</v>
      </c>
      <c r="G1665" s="568" t="s">
        <v>1179</v>
      </c>
      <c r="H1665" s="568"/>
      <c r="I1665" s="570" t="s">
        <v>8680</v>
      </c>
      <c r="J1665" s="568" t="s">
        <v>8205</v>
      </c>
      <c r="K1665" s="571" t="s">
        <v>8401</v>
      </c>
      <c r="L1665" s="568" t="s">
        <v>12934</v>
      </c>
      <c r="M1665" s="572" t="s">
        <v>12935</v>
      </c>
      <c r="N1665" s="570" t="s">
        <v>11135</v>
      </c>
      <c r="O1665" s="303" t="str">
        <f>IF(AllC3_Data[[#This Row],[Door/Yard Number]]=3,"Yard","Door")</f>
        <v>Door</v>
      </c>
      <c r="P1665" s="33">
        <f t="shared" si="50"/>
        <v>8.9333333334652707</v>
      </c>
      <c r="Q1665" s="3" t="str">
        <f t="shared" si="51"/>
        <v>02/11/2022 05:04 AM</v>
      </c>
      <c r="R1665" s="573" t="str">
        <f>IF(AND(AllC3_Data[[#This Row],[Workflow]]="Vendor Trailer",AllC3_Data[[#This Row],[OB Load Type]]="",AllC3_Data[[#This Row],[IB Load Type]]="",AllC3_Data[[#This Row],[Reusable Load Type]]=""),"Empty", HLOOKUP("*",AllC3_Data[[#This Row],[OB Load Type]:[Workflow]],1,FALSE))</f>
        <v>O404</v>
      </c>
      <c r="S16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6" spans="1:21" x14ac:dyDescent="0.25">
      <c r="A1666" s="567" t="s">
        <v>12936</v>
      </c>
      <c r="B1666" s="568" t="s">
        <v>113</v>
      </c>
      <c r="C1666" s="568"/>
      <c r="D1666" s="569"/>
      <c r="E1666" s="569" t="s">
        <v>1659</v>
      </c>
      <c r="F1666" s="569">
        <v>1</v>
      </c>
      <c r="G1666" s="568" t="s">
        <v>1179</v>
      </c>
      <c r="H1666" s="568"/>
      <c r="I1666" s="570" t="s">
        <v>8680</v>
      </c>
      <c r="J1666" s="568" t="s">
        <v>8210</v>
      </c>
      <c r="K1666" s="571" t="s">
        <v>8401</v>
      </c>
      <c r="L1666" s="568" t="s">
        <v>10979</v>
      </c>
      <c r="M1666" s="572" t="s">
        <v>12937</v>
      </c>
      <c r="N1666" s="570" t="s">
        <v>11135</v>
      </c>
      <c r="O1666" s="303" t="str">
        <f>IF(AllC3_Data[[#This Row],[Door/Yard Number]]=3,"Yard","Door")</f>
        <v>Door</v>
      </c>
      <c r="P1666" s="33">
        <f t="shared" si="50"/>
        <v>8.9333333334652707</v>
      </c>
      <c r="Q1666" s="3" t="str">
        <f t="shared" si="51"/>
        <v>02/11/2022 05:04 AM</v>
      </c>
      <c r="R1666" s="573" t="str">
        <f>IF(AND(AllC3_Data[[#This Row],[Workflow]]="Vendor Trailer",AllC3_Data[[#This Row],[OB Load Type]]="",AllC3_Data[[#This Row],[IB Load Type]]="",AllC3_Data[[#This Row],[Reusable Load Type]]=""),"Empty", HLOOKUP("*",AllC3_Data[[#This Row],[OB Load Type]:[Workflow]],1,FALSE))</f>
        <v>O404</v>
      </c>
      <c r="S16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7" spans="1:21" x14ac:dyDescent="0.25">
      <c r="A1667" s="567" t="s">
        <v>12938</v>
      </c>
      <c r="B1667" s="568" t="s">
        <v>113</v>
      </c>
      <c r="C1667" s="568"/>
      <c r="D1667" s="569"/>
      <c r="E1667" s="569" t="s">
        <v>1659</v>
      </c>
      <c r="F1667" s="569">
        <v>1</v>
      </c>
      <c r="G1667" s="568" t="s">
        <v>1179</v>
      </c>
      <c r="H1667" s="568"/>
      <c r="I1667" s="570" t="s">
        <v>8680</v>
      </c>
      <c r="J1667" s="568" t="s">
        <v>8208</v>
      </c>
      <c r="K1667" s="571" t="s">
        <v>8401</v>
      </c>
      <c r="L1667" s="568" t="s">
        <v>12939</v>
      </c>
      <c r="M1667" s="572" t="s">
        <v>12940</v>
      </c>
      <c r="N1667" s="570" t="s">
        <v>11135</v>
      </c>
      <c r="O1667" s="303" t="str">
        <f>IF(AllC3_Data[[#This Row],[Door/Yard Number]]=3,"Yard","Door")</f>
        <v>Door</v>
      </c>
      <c r="P1667" s="33">
        <f t="shared" si="50"/>
        <v>5.3833333334187046</v>
      </c>
      <c r="Q1667" s="3" t="str">
        <f t="shared" si="51"/>
        <v>02/11/2022 08:37 AM</v>
      </c>
      <c r="R1667" s="573" t="str">
        <f>IF(AND(AllC3_Data[[#This Row],[Workflow]]="Vendor Trailer",AllC3_Data[[#This Row],[OB Load Type]]="",AllC3_Data[[#This Row],[IB Load Type]]="",AllC3_Data[[#This Row],[Reusable Load Type]]=""),"Empty", HLOOKUP("*",AllC3_Data[[#This Row],[OB Load Type]:[Workflow]],1,FALSE))</f>
        <v>O404</v>
      </c>
      <c r="S16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8" spans="1:21" x14ac:dyDescent="0.25">
      <c r="A1668" s="567" t="s">
        <v>12941</v>
      </c>
      <c r="B1668" s="568" t="s">
        <v>113</v>
      </c>
      <c r="C1668" s="568"/>
      <c r="D1668" s="569"/>
      <c r="E1668" s="569" t="s">
        <v>1659</v>
      </c>
      <c r="F1668" s="569">
        <v>1</v>
      </c>
      <c r="G1668" s="568" t="s">
        <v>1179</v>
      </c>
      <c r="H1668" s="568"/>
      <c r="I1668" s="570" t="s">
        <v>8680</v>
      </c>
      <c r="J1668" s="568" t="s">
        <v>8204</v>
      </c>
      <c r="K1668" s="571" t="s">
        <v>8401</v>
      </c>
      <c r="L1668" s="568" t="s">
        <v>12942</v>
      </c>
      <c r="M1668" s="572" t="s">
        <v>12943</v>
      </c>
      <c r="N1668" s="570" t="s">
        <v>11135</v>
      </c>
      <c r="O1668" s="303" t="str">
        <f>IF(AllC3_Data[[#This Row],[Door/Yard Number]]=3,"Yard","Door")</f>
        <v>Door</v>
      </c>
      <c r="P1668" s="33">
        <f t="shared" si="50"/>
        <v>8.9333333334652707</v>
      </c>
      <c r="Q1668" s="3" t="str">
        <f t="shared" si="51"/>
        <v>02/11/2022 05:04 AM</v>
      </c>
      <c r="R1668" s="573" t="str">
        <f>IF(AND(AllC3_Data[[#This Row],[Workflow]]="Vendor Trailer",AllC3_Data[[#This Row],[OB Load Type]]="",AllC3_Data[[#This Row],[IB Load Type]]="",AllC3_Data[[#This Row],[Reusable Load Type]]=""),"Empty", HLOOKUP("*",AllC3_Data[[#This Row],[OB Load Type]:[Workflow]],1,FALSE))</f>
        <v>O404</v>
      </c>
      <c r="S16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69" spans="1:21" x14ac:dyDescent="0.25">
      <c r="A1669" s="567" t="s">
        <v>12944</v>
      </c>
      <c r="B1669" s="568" t="s">
        <v>113</v>
      </c>
      <c r="C1669" s="568"/>
      <c r="D1669" s="569"/>
      <c r="E1669" s="569" t="s">
        <v>1659</v>
      </c>
      <c r="F1669" s="569">
        <v>1</v>
      </c>
      <c r="G1669" s="568" t="s">
        <v>1179</v>
      </c>
      <c r="H1669" s="568"/>
      <c r="I1669" s="570" t="s">
        <v>8680</v>
      </c>
      <c r="J1669" s="568" t="s">
        <v>8208</v>
      </c>
      <c r="K1669" s="571" t="s">
        <v>8401</v>
      </c>
      <c r="L1669" s="568" t="s">
        <v>9751</v>
      </c>
      <c r="M1669" s="572" t="s">
        <v>12945</v>
      </c>
      <c r="N1669" s="570" t="s">
        <v>11135</v>
      </c>
      <c r="O1669" s="303" t="str">
        <f>IF(AllC3_Data[[#This Row],[Door/Yard Number]]=3,"Yard","Door")</f>
        <v>Door</v>
      </c>
      <c r="P1669" s="33">
        <f t="shared" si="50"/>
        <v>5.5166666666627862</v>
      </c>
      <c r="Q1669" s="3" t="str">
        <f t="shared" si="51"/>
        <v>02/11/2022 08:29 AM</v>
      </c>
      <c r="R1669" s="573" t="str">
        <f>IF(AND(AllC3_Data[[#This Row],[Workflow]]="Vendor Trailer",AllC3_Data[[#This Row],[OB Load Type]]="",AllC3_Data[[#This Row],[IB Load Type]]="",AllC3_Data[[#This Row],[Reusable Load Type]]=""),"Empty", HLOOKUP("*",AllC3_Data[[#This Row],[OB Load Type]:[Workflow]],1,FALSE))</f>
        <v>O404</v>
      </c>
      <c r="S16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0" spans="1:21" x14ac:dyDescent="0.25">
      <c r="A1670" s="567" t="s">
        <v>12946</v>
      </c>
      <c r="B1670" s="568" t="s">
        <v>113</v>
      </c>
      <c r="C1670" s="568"/>
      <c r="D1670" s="569"/>
      <c r="E1670" s="569" t="s">
        <v>1659</v>
      </c>
      <c r="F1670" s="569">
        <v>1</v>
      </c>
      <c r="G1670" s="568" t="s">
        <v>1179</v>
      </c>
      <c r="H1670" s="568"/>
      <c r="I1670" s="570" t="s">
        <v>8680</v>
      </c>
      <c r="J1670" s="568" t="s">
        <v>8205</v>
      </c>
      <c r="K1670" s="571" t="s">
        <v>8401</v>
      </c>
      <c r="L1670" s="568" t="s">
        <v>11079</v>
      </c>
      <c r="M1670" s="572" t="s">
        <v>12947</v>
      </c>
      <c r="N1670" s="570" t="s">
        <v>11135</v>
      </c>
      <c r="O1670" s="303" t="str">
        <f>IF(AllC3_Data[[#This Row],[Door/Yard Number]]=3,"Yard","Door")</f>
        <v>Door</v>
      </c>
      <c r="P1670" s="33">
        <f t="shared" si="50"/>
        <v>4.8333333333721384</v>
      </c>
      <c r="Q1670" s="3" t="str">
        <f t="shared" si="51"/>
        <v>02/11/2022 09:10 AM</v>
      </c>
      <c r="R1670" s="573" t="str">
        <f>IF(AND(AllC3_Data[[#This Row],[Workflow]]="Vendor Trailer",AllC3_Data[[#This Row],[OB Load Type]]="",AllC3_Data[[#This Row],[IB Load Type]]="",AllC3_Data[[#This Row],[Reusable Load Type]]=""),"Empty", HLOOKUP("*",AllC3_Data[[#This Row],[OB Load Type]:[Workflow]],1,FALSE))</f>
        <v>O404</v>
      </c>
      <c r="S16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1" spans="1:21" x14ac:dyDescent="0.25">
      <c r="A1671" s="567" t="s">
        <v>12948</v>
      </c>
      <c r="B1671" s="568" t="s">
        <v>441</v>
      </c>
      <c r="C1671" s="568"/>
      <c r="D1671" s="569"/>
      <c r="E1671" s="569" t="s">
        <v>1659</v>
      </c>
      <c r="F1671" s="569">
        <v>3</v>
      </c>
      <c r="G1671" s="568" t="s">
        <v>1179</v>
      </c>
      <c r="H1671" s="568"/>
      <c r="I1671" s="570" t="s">
        <v>8680</v>
      </c>
      <c r="J1671" s="568" t="s">
        <v>8205</v>
      </c>
      <c r="K1671" s="571" t="s">
        <v>8401</v>
      </c>
      <c r="L1671" s="568" t="s">
        <v>11978</v>
      </c>
      <c r="M1671" s="572" t="s">
        <v>11091</v>
      </c>
      <c r="N1671" s="570" t="s">
        <v>8425</v>
      </c>
      <c r="O1671" s="303" t="str">
        <f>IF(AllC3_Data[[#This Row],[Door/Yard Number]]=3,"Yard","Door")</f>
        <v>Yard</v>
      </c>
      <c r="P1671" s="33">
        <f t="shared" si="50"/>
        <v>8.9333333334652707</v>
      </c>
      <c r="Q1671" s="3" t="str">
        <f t="shared" si="51"/>
        <v>02/11/2022 05:04 AM</v>
      </c>
      <c r="R1671" s="573" t="str">
        <f>IF(AND(AllC3_Data[[#This Row],[Workflow]]="Vendor Trailer",AllC3_Data[[#This Row],[OB Load Type]]="",AllC3_Data[[#This Row],[IB Load Type]]="",AllC3_Data[[#This Row],[Reusable Load Type]]=""),"Empty", HLOOKUP("*",AllC3_Data[[#This Row],[OB Load Type]:[Workflow]],1,FALSE))</f>
        <v>O407</v>
      </c>
      <c r="S16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2" spans="1:21" x14ac:dyDescent="0.25">
      <c r="A1672" s="567" t="s">
        <v>12949</v>
      </c>
      <c r="B1672" s="568" t="s">
        <v>441</v>
      </c>
      <c r="C1672" s="568"/>
      <c r="D1672" s="569"/>
      <c r="E1672" s="569" t="s">
        <v>1659</v>
      </c>
      <c r="F1672" s="569">
        <v>3</v>
      </c>
      <c r="G1672" s="568" t="s">
        <v>1179</v>
      </c>
      <c r="H1672" s="568"/>
      <c r="I1672" s="570" t="s">
        <v>8680</v>
      </c>
      <c r="J1672" s="568" t="s">
        <v>8207</v>
      </c>
      <c r="K1672" s="571" t="s">
        <v>8401</v>
      </c>
      <c r="L1672" s="568" t="s">
        <v>11507</v>
      </c>
      <c r="M1672" s="572" t="s">
        <v>12950</v>
      </c>
      <c r="N1672" s="570" t="s">
        <v>8425</v>
      </c>
      <c r="O1672" s="303" t="str">
        <f>IF(AllC3_Data[[#This Row],[Door/Yard Number]]=3,"Yard","Door")</f>
        <v>Yard</v>
      </c>
      <c r="P1672" s="33">
        <f t="shared" si="50"/>
        <v>8.9333333334652707</v>
      </c>
      <c r="Q1672" s="3" t="str">
        <f t="shared" si="51"/>
        <v>02/11/2022 05:04 AM</v>
      </c>
      <c r="R1672" s="573" t="str">
        <f>IF(AND(AllC3_Data[[#This Row],[Workflow]]="Vendor Trailer",AllC3_Data[[#This Row],[OB Load Type]]="",AllC3_Data[[#This Row],[IB Load Type]]="",AllC3_Data[[#This Row],[Reusable Load Type]]=""),"Empty", HLOOKUP("*",AllC3_Data[[#This Row],[OB Load Type]:[Workflow]],1,FALSE))</f>
        <v>O407</v>
      </c>
      <c r="S16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3" spans="1:21" x14ac:dyDescent="0.25">
      <c r="A1673" s="567" t="s">
        <v>12951</v>
      </c>
      <c r="B1673" s="568" t="s">
        <v>441</v>
      </c>
      <c r="C1673" s="568"/>
      <c r="D1673" s="569"/>
      <c r="E1673" s="569" t="s">
        <v>1659</v>
      </c>
      <c r="F1673" s="569">
        <v>3</v>
      </c>
      <c r="G1673" s="568" t="s">
        <v>1179</v>
      </c>
      <c r="H1673" s="568"/>
      <c r="I1673" s="570" t="s">
        <v>8680</v>
      </c>
      <c r="J1673" s="568" t="s">
        <v>8205</v>
      </c>
      <c r="K1673" s="571" t="s">
        <v>8401</v>
      </c>
      <c r="L1673" s="568" t="s">
        <v>11742</v>
      </c>
      <c r="M1673" s="572" t="s">
        <v>10781</v>
      </c>
      <c r="N1673" s="570" t="s">
        <v>8425</v>
      </c>
      <c r="O1673" s="303" t="str">
        <f>IF(AllC3_Data[[#This Row],[Door/Yard Number]]=3,"Yard","Door")</f>
        <v>Yard</v>
      </c>
      <c r="P1673" s="33">
        <f t="shared" ref="P1673:P1736" si="52">($A$1-Q1673)*24</f>
        <v>8.9333333334652707</v>
      </c>
      <c r="Q1673" s="3" t="str">
        <f t="shared" ref="Q1673:Q1736" si="53">IF(I1673&gt;M1673,I1673,IF(I1673&lt;M1673,M1673,IF(I1673=M1673,I1673)))</f>
        <v>02/11/2022 05:04 AM</v>
      </c>
      <c r="R1673" s="573" t="str">
        <f>IF(AND(AllC3_Data[[#This Row],[Workflow]]="Vendor Trailer",AllC3_Data[[#This Row],[OB Load Type]]="",AllC3_Data[[#This Row],[IB Load Type]]="",AllC3_Data[[#This Row],[Reusable Load Type]]=""),"Empty", HLOOKUP("*",AllC3_Data[[#This Row],[OB Load Type]:[Workflow]],1,FALSE))</f>
        <v>O407</v>
      </c>
      <c r="S16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4" spans="1:21" x14ac:dyDescent="0.25">
      <c r="A1674" s="567" t="s">
        <v>12952</v>
      </c>
      <c r="B1674" s="568" t="s">
        <v>441</v>
      </c>
      <c r="C1674" s="568"/>
      <c r="D1674" s="569"/>
      <c r="E1674" s="569" t="s">
        <v>1659</v>
      </c>
      <c r="F1674" s="569">
        <v>3</v>
      </c>
      <c r="G1674" s="568" t="s">
        <v>1179</v>
      </c>
      <c r="H1674" s="568"/>
      <c r="I1674" s="570" t="s">
        <v>8680</v>
      </c>
      <c r="J1674" s="568" t="s">
        <v>8204</v>
      </c>
      <c r="K1674" s="571" t="s">
        <v>8401</v>
      </c>
      <c r="L1674" s="568" t="s">
        <v>11507</v>
      </c>
      <c r="M1674" s="572" t="s">
        <v>12953</v>
      </c>
      <c r="N1674" s="570" t="s">
        <v>8425</v>
      </c>
      <c r="O1674" s="303" t="str">
        <f>IF(AllC3_Data[[#This Row],[Door/Yard Number]]=3,"Yard","Door")</f>
        <v>Yard</v>
      </c>
      <c r="P1674" s="33">
        <f t="shared" si="52"/>
        <v>8.9333333334652707</v>
      </c>
      <c r="Q1674" s="3" t="str">
        <f t="shared" si="53"/>
        <v>02/11/2022 05:04 AM</v>
      </c>
      <c r="R1674" s="573" t="str">
        <f>IF(AND(AllC3_Data[[#This Row],[Workflow]]="Vendor Trailer",AllC3_Data[[#This Row],[OB Load Type]]="",AllC3_Data[[#This Row],[IB Load Type]]="",AllC3_Data[[#This Row],[Reusable Load Type]]=""),"Empty", HLOOKUP("*",AllC3_Data[[#This Row],[OB Load Type]:[Workflow]],1,FALSE))</f>
        <v>O407</v>
      </c>
      <c r="S16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5" spans="1:21" x14ac:dyDescent="0.25">
      <c r="A1675" s="567" t="s">
        <v>12954</v>
      </c>
      <c r="B1675" s="568" t="s">
        <v>441</v>
      </c>
      <c r="C1675" s="568"/>
      <c r="D1675" s="569"/>
      <c r="E1675" s="569" t="s">
        <v>1659</v>
      </c>
      <c r="F1675" s="569">
        <v>3</v>
      </c>
      <c r="G1675" s="568" t="s">
        <v>1179</v>
      </c>
      <c r="H1675" s="568"/>
      <c r="I1675" s="570" t="s">
        <v>8680</v>
      </c>
      <c r="J1675" s="568" t="s">
        <v>8210</v>
      </c>
      <c r="K1675" s="571" t="s">
        <v>8401</v>
      </c>
      <c r="L1675" s="568" t="s">
        <v>11742</v>
      </c>
      <c r="M1675" s="572" t="s">
        <v>12955</v>
      </c>
      <c r="N1675" s="570" t="s">
        <v>8425</v>
      </c>
      <c r="O1675" s="303" t="str">
        <f>IF(AllC3_Data[[#This Row],[Door/Yard Number]]=3,"Yard","Door")</f>
        <v>Yard</v>
      </c>
      <c r="P1675" s="33">
        <f t="shared" si="52"/>
        <v>8.9333333334652707</v>
      </c>
      <c r="Q1675" s="3" t="str">
        <f t="shared" si="53"/>
        <v>02/11/2022 05:04 AM</v>
      </c>
      <c r="R1675" s="573" t="str">
        <f>IF(AND(AllC3_Data[[#This Row],[Workflow]]="Vendor Trailer",AllC3_Data[[#This Row],[OB Load Type]]="",AllC3_Data[[#This Row],[IB Load Type]]="",AllC3_Data[[#This Row],[Reusable Load Type]]=""),"Empty", HLOOKUP("*",AllC3_Data[[#This Row],[OB Load Type]:[Workflow]],1,FALSE))</f>
        <v>O407</v>
      </c>
      <c r="S16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6" spans="1:21" x14ac:dyDescent="0.25">
      <c r="A1676" s="567" t="s">
        <v>12956</v>
      </c>
      <c r="B1676" s="568" t="s">
        <v>441</v>
      </c>
      <c r="C1676" s="568"/>
      <c r="D1676" s="569"/>
      <c r="E1676" s="569" t="s">
        <v>1659</v>
      </c>
      <c r="F1676" s="569">
        <v>3</v>
      </c>
      <c r="G1676" s="568" t="s">
        <v>1179</v>
      </c>
      <c r="H1676" s="568"/>
      <c r="I1676" s="570" t="s">
        <v>8680</v>
      </c>
      <c r="J1676" s="568" t="s">
        <v>8210</v>
      </c>
      <c r="K1676" s="571" t="s">
        <v>8401</v>
      </c>
      <c r="L1676" s="568" t="s">
        <v>11978</v>
      </c>
      <c r="M1676" s="572" t="s">
        <v>10776</v>
      </c>
      <c r="N1676" s="570" t="s">
        <v>8425</v>
      </c>
      <c r="O1676" s="303" t="str">
        <f>IF(AllC3_Data[[#This Row],[Door/Yard Number]]=3,"Yard","Door")</f>
        <v>Yard</v>
      </c>
      <c r="P1676" s="33">
        <f t="shared" si="52"/>
        <v>8.9333333334652707</v>
      </c>
      <c r="Q1676" s="3" t="str">
        <f t="shared" si="53"/>
        <v>02/11/2022 05:04 AM</v>
      </c>
      <c r="R1676" s="573" t="str">
        <f>IF(AND(AllC3_Data[[#This Row],[Workflow]]="Vendor Trailer",AllC3_Data[[#This Row],[OB Load Type]]="",AllC3_Data[[#This Row],[IB Load Type]]="",AllC3_Data[[#This Row],[Reusable Load Type]]=""),"Empty", HLOOKUP("*",AllC3_Data[[#This Row],[OB Load Type]:[Workflow]],1,FALSE))</f>
        <v>O407</v>
      </c>
      <c r="S16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7" spans="1:21" x14ac:dyDescent="0.25">
      <c r="A1677" s="567" t="s">
        <v>12957</v>
      </c>
      <c r="B1677" s="568" t="s">
        <v>441</v>
      </c>
      <c r="C1677" s="568"/>
      <c r="D1677" s="569"/>
      <c r="E1677" s="569" t="s">
        <v>1659</v>
      </c>
      <c r="F1677" s="569">
        <v>3</v>
      </c>
      <c r="G1677" s="568" t="s">
        <v>1179</v>
      </c>
      <c r="H1677" s="568"/>
      <c r="I1677" s="570" t="s">
        <v>8680</v>
      </c>
      <c r="J1677" s="568" t="s">
        <v>8205</v>
      </c>
      <c r="K1677" s="571" t="s">
        <v>8401</v>
      </c>
      <c r="L1677" s="568" t="s">
        <v>11742</v>
      </c>
      <c r="M1677" s="572" t="s">
        <v>8663</v>
      </c>
      <c r="N1677" s="570" t="s">
        <v>8425</v>
      </c>
      <c r="O1677" s="303" t="str">
        <f>IF(AllC3_Data[[#This Row],[Door/Yard Number]]=3,"Yard","Door")</f>
        <v>Yard</v>
      </c>
      <c r="P1677" s="33">
        <f t="shared" si="52"/>
        <v>8.9333333334652707</v>
      </c>
      <c r="Q1677" s="3" t="str">
        <f t="shared" si="53"/>
        <v>02/11/2022 05:04 AM</v>
      </c>
      <c r="R1677" s="573" t="str">
        <f>IF(AND(AllC3_Data[[#This Row],[Workflow]]="Vendor Trailer",AllC3_Data[[#This Row],[OB Load Type]]="",AllC3_Data[[#This Row],[IB Load Type]]="",AllC3_Data[[#This Row],[Reusable Load Type]]=""),"Empty", HLOOKUP("*",AllC3_Data[[#This Row],[OB Load Type]:[Workflow]],1,FALSE))</f>
        <v>O407</v>
      </c>
      <c r="S16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8" spans="1:21" x14ac:dyDescent="0.25">
      <c r="A1678" s="567" t="s">
        <v>12958</v>
      </c>
      <c r="B1678" s="568" t="s">
        <v>441</v>
      </c>
      <c r="C1678" s="568"/>
      <c r="D1678" s="569"/>
      <c r="E1678" s="569" t="s">
        <v>1659</v>
      </c>
      <c r="F1678" s="569">
        <v>3</v>
      </c>
      <c r="G1678" s="568" t="s">
        <v>1179</v>
      </c>
      <c r="H1678" s="568"/>
      <c r="I1678" s="570" t="s">
        <v>8680</v>
      </c>
      <c r="J1678" s="568" t="s">
        <v>8205</v>
      </c>
      <c r="K1678" s="571" t="s">
        <v>8401</v>
      </c>
      <c r="L1678" s="568" t="s">
        <v>1658</v>
      </c>
      <c r="M1678" s="572" t="s">
        <v>12959</v>
      </c>
      <c r="N1678" s="570" t="s">
        <v>8425</v>
      </c>
      <c r="O1678" s="303" t="str">
        <f>IF(AllC3_Data[[#This Row],[Door/Yard Number]]=3,"Yard","Door")</f>
        <v>Yard</v>
      </c>
      <c r="P1678" s="33">
        <f t="shared" si="52"/>
        <v>8.9333333334652707</v>
      </c>
      <c r="Q1678" s="3" t="str">
        <f t="shared" si="53"/>
        <v>02/11/2022 05:04 AM</v>
      </c>
      <c r="R1678" s="573" t="str">
        <f>IF(AND(AllC3_Data[[#This Row],[Workflow]]="Vendor Trailer",AllC3_Data[[#This Row],[OB Load Type]]="",AllC3_Data[[#This Row],[IB Load Type]]="",AllC3_Data[[#This Row],[Reusable Load Type]]=""),"Empty", HLOOKUP("*",AllC3_Data[[#This Row],[OB Load Type]:[Workflow]],1,FALSE))</f>
        <v>O407</v>
      </c>
      <c r="S16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79" spans="1:21" x14ac:dyDescent="0.25">
      <c r="A1679" s="567" t="s">
        <v>12960</v>
      </c>
      <c r="B1679" s="568" t="s">
        <v>441</v>
      </c>
      <c r="C1679" s="568"/>
      <c r="D1679" s="569"/>
      <c r="E1679" s="569" t="s">
        <v>1659</v>
      </c>
      <c r="F1679" s="569">
        <v>3</v>
      </c>
      <c r="G1679" s="568" t="s">
        <v>1179</v>
      </c>
      <c r="H1679" s="568"/>
      <c r="I1679" s="570" t="s">
        <v>8680</v>
      </c>
      <c r="J1679" s="568" t="s">
        <v>8204</v>
      </c>
      <c r="K1679" s="571" t="s">
        <v>8401</v>
      </c>
      <c r="L1679" s="568" t="s">
        <v>1658</v>
      </c>
      <c r="M1679" s="572" t="s">
        <v>12752</v>
      </c>
      <c r="N1679" s="570" t="s">
        <v>8425</v>
      </c>
      <c r="O1679" s="303" t="str">
        <f>IF(AllC3_Data[[#This Row],[Door/Yard Number]]=3,"Yard","Door")</f>
        <v>Yard</v>
      </c>
      <c r="P1679" s="33">
        <f t="shared" si="52"/>
        <v>8.9333333334652707</v>
      </c>
      <c r="Q1679" s="3" t="str">
        <f t="shared" si="53"/>
        <v>02/11/2022 05:04 AM</v>
      </c>
      <c r="R1679" s="573" t="str">
        <f>IF(AND(AllC3_Data[[#This Row],[Workflow]]="Vendor Trailer",AllC3_Data[[#This Row],[OB Load Type]]="",AllC3_Data[[#This Row],[IB Load Type]]="",AllC3_Data[[#This Row],[Reusable Load Type]]=""),"Empty", HLOOKUP("*",AllC3_Data[[#This Row],[OB Load Type]:[Workflow]],1,FALSE))</f>
        <v>O407</v>
      </c>
      <c r="S16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0" spans="1:21" x14ac:dyDescent="0.25">
      <c r="A1680" s="567" t="s">
        <v>12961</v>
      </c>
      <c r="B1680" s="568" t="s">
        <v>441</v>
      </c>
      <c r="C1680" s="568"/>
      <c r="D1680" s="569"/>
      <c r="E1680" s="569" t="s">
        <v>1659</v>
      </c>
      <c r="F1680" s="569">
        <v>3</v>
      </c>
      <c r="G1680" s="568" t="s">
        <v>1179</v>
      </c>
      <c r="H1680" s="568"/>
      <c r="I1680" s="570" t="s">
        <v>8680</v>
      </c>
      <c r="J1680" s="568" t="s">
        <v>8205</v>
      </c>
      <c r="K1680" s="571" t="s">
        <v>8401</v>
      </c>
      <c r="L1680" s="568" t="s">
        <v>11211</v>
      </c>
      <c r="M1680" s="572" t="s">
        <v>12962</v>
      </c>
      <c r="N1680" s="570" t="s">
        <v>8425</v>
      </c>
      <c r="O1680" s="303" t="str">
        <f>IF(AllC3_Data[[#This Row],[Door/Yard Number]]=3,"Yard","Door")</f>
        <v>Yard</v>
      </c>
      <c r="P1680" s="33">
        <f t="shared" si="52"/>
        <v>8.9333333334652707</v>
      </c>
      <c r="Q1680" s="3" t="str">
        <f t="shared" si="53"/>
        <v>02/11/2022 05:04 AM</v>
      </c>
      <c r="R1680" s="573" t="str">
        <f>IF(AND(AllC3_Data[[#This Row],[Workflow]]="Vendor Trailer",AllC3_Data[[#This Row],[OB Load Type]]="",AllC3_Data[[#This Row],[IB Load Type]]="",AllC3_Data[[#This Row],[Reusable Load Type]]=""),"Empty", HLOOKUP("*",AllC3_Data[[#This Row],[OB Load Type]:[Workflow]],1,FALSE))</f>
        <v>O407</v>
      </c>
      <c r="S16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1" spans="1:21" x14ac:dyDescent="0.25">
      <c r="A1681" s="567" t="s">
        <v>12963</v>
      </c>
      <c r="B1681" s="568" t="s">
        <v>441</v>
      </c>
      <c r="C1681" s="568"/>
      <c r="D1681" s="569"/>
      <c r="E1681" s="569" t="s">
        <v>1659</v>
      </c>
      <c r="F1681" s="569">
        <v>3</v>
      </c>
      <c r="G1681" s="568" t="s">
        <v>1179</v>
      </c>
      <c r="H1681" s="568"/>
      <c r="I1681" s="570" t="s">
        <v>8680</v>
      </c>
      <c r="J1681" s="568" t="s">
        <v>8210</v>
      </c>
      <c r="K1681" s="571" t="s">
        <v>8401</v>
      </c>
      <c r="L1681" s="568" t="s">
        <v>1658</v>
      </c>
      <c r="M1681" s="572" t="s">
        <v>12700</v>
      </c>
      <c r="N1681" s="570" t="s">
        <v>8425</v>
      </c>
      <c r="O1681" s="303" t="str">
        <f>IF(AllC3_Data[[#This Row],[Door/Yard Number]]=3,"Yard","Door")</f>
        <v>Yard</v>
      </c>
      <c r="P1681" s="33">
        <f t="shared" si="52"/>
        <v>13.666666666686069</v>
      </c>
      <c r="Q1681" s="3" t="str">
        <f t="shared" si="53"/>
        <v>02/11/2022 12:20 AM</v>
      </c>
      <c r="R1681" s="573" t="str">
        <f>IF(AND(AllC3_Data[[#This Row],[Workflow]]="Vendor Trailer",AllC3_Data[[#This Row],[OB Load Type]]="",AllC3_Data[[#This Row],[IB Load Type]]="",AllC3_Data[[#This Row],[Reusable Load Type]]=""),"Empty", HLOOKUP("*",AllC3_Data[[#This Row],[OB Load Type]:[Workflow]],1,FALSE))</f>
        <v>O407</v>
      </c>
      <c r="S16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2" spans="1:21" x14ac:dyDescent="0.25">
      <c r="A1682" s="567" t="s">
        <v>12964</v>
      </c>
      <c r="B1682" s="568" t="s">
        <v>441</v>
      </c>
      <c r="C1682" s="568"/>
      <c r="D1682" s="569"/>
      <c r="E1682" s="569" t="s">
        <v>1659</v>
      </c>
      <c r="F1682" s="569">
        <v>3</v>
      </c>
      <c r="G1682" s="568" t="s">
        <v>1179</v>
      </c>
      <c r="H1682" s="568"/>
      <c r="I1682" s="570" t="s">
        <v>8680</v>
      </c>
      <c r="J1682" s="568" t="s">
        <v>8205</v>
      </c>
      <c r="K1682" s="571" t="s">
        <v>8401</v>
      </c>
      <c r="L1682" s="568" t="s">
        <v>11211</v>
      </c>
      <c r="M1682" s="572" t="s">
        <v>10879</v>
      </c>
      <c r="N1682" s="570" t="s">
        <v>8425</v>
      </c>
      <c r="O1682" s="303" t="str">
        <f>IF(AllC3_Data[[#This Row],[Door/Yard Number]]=3,"Yard","Door")</f>
        <v>Yard</v>
      </c>
      <c r="P1682" s="33">
        <f t="shared" si="52"/>
        <v>8.9333333334652707</v>
      </c>
      <c r="Q1682" s="3" t="str">
        <f t="shared" si="53"/>
        <v>02/11/2022 05:04 AM</v>
      </c>
      <c r="R1682" s="573" t="str">
        <f>IF(AND(AllC3_Data[[#This Row],[Workflow]]="Vendor Trailer",AllC3_Data[[#This Row],[OB Load Type]]="",AllC3_Data[[#This Row],[IB Load Type]]="",AllC3_Data[[#This Row],[Reusable Load Type]]=""),"Empty", HLOOKUP("*",AllC3_Data[[#This Row],[OB Load Type]:[Workflow]],1,FALSE))</f>
        <v>O407</v>
      </c>
      <c r="S16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3" spans="1:21" x14ac:dyDescent="0.25">
      <c r="A1683" s="567" t="s">
        <v>12965</v>
      </c>
      <c r="B1683" s="568" t="s">
        <v>441</v>
      </c>
      <c r="C1683" s="568"/>
      <c r="D1683" s="569"/>
      <c r="E1683" s="569" t="s">
        <v>1659</v>
      </c>
      <c r="F1683" s="569">
        <v>3</v>
      </c>
      <c r="G1683" s="568" t="s">
        <v>1179</v>
      </c>
      <c r="H1683" s="568"/>
      <c r="I1683" s="570" t="s">
        <v>8680</v>
      </c>
      <c r="J1683" s="568" t="s">
        <v>8205</v>
      </c>
      <c r="K1683" s="571" t="s">
        <v>8401</v>
      </c>
      <c r="L1683" s="568" t="s">
        <v>11507</v>
      </c>
      <c r="M1683" s="572" t="s">
        <v>12966</v>
      </c>
      <c r="N1683" s="570" t="s">
        <v>8425</v>
      </c>
      <c r="O1683" s="303" t="str">
        <f>IF(AllC3_Data[[#This Row],[Door/Yard Number]]=3,"Yard","Door")</f>
        <v>Yard</v>
      </c>
      <c r="P1683" s="33">
        <f t="shared" si="52"/>
        <v>8.9333333334652707</v>
      </c>
      <c r="Q1683" s="3" t="str">
        <f t="shared" si="53"/>
        <v>02/11/2022 05:04 AM</v>
      </c>
      <c r="R1683" s="573" t="str">
        <f>IF(AND(AllC3_Data[[#This Row],[Workflow]]="Vendor Trailer",AllC3_Data[[#This Row],[OB Load Type]]="",AllC3_Data[[#This Row],[IB Load Type]]="",AllC3_Data[[#This Row],[Reusable Load Type]]=""),"Empty", HLOOKUP("*",AllC3_Data[[#This Row],[OB Load Type]:[Workflow]],1,FALSE))</f>
        <v>O407</v>
      </c>
      <c r="S16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4" spans="1:21" x14ac:dyDescent="0.25">
      <c r="A1684" s="567" t="s">
        <v>12967</v>
      </c>
      <c r="B1684" s="568" t="s">
        <v>441</v>
      </c>
      <c r="C1684" s="568"/>
      <c r="D1684" s="569"/>
      <c r="E1684" s="569" t="s">
        <v>1659</v>
      </c>
      <c r="F1684" s="569">
        <v>3</v>
      </c>
      <c r="G1684" s="568" t="s">
        <v>1667</v>
      </c>
      <c r="H1684" s="568"/>
      <c r="I1684" s="570" t="s">
        <v>8680</v>
      </c>
      <c r="J1684" s="568" t="s">
        <v>8213</v>
      </c>
      <c r="K1684" s="571" t="s">
        <v>8401</v>
      </c>
      <c r="L1684" s="568" t="s">
        <v>1658</v>
      </c>
      <c r="M1684" s="572" t="s">
        <v>12968</v>
      </c>
      <c r="N1684" s="570" t="s">
        <v>8425</v>
      </c>
      <c r="O1684" s="303" t="str">
        <f>IF(AllC3_Data[[#This Row],[Door/Yard Number]]=3,"Yard","Door")</f>
        <v>Yard</v>
      </c>
      <c r="P1684" s="33">
        <f t="shared" si="52"/>
        <v>8.9333333334652707</v>
      </c>
      <c r="Q1684" s="3" t="str">
        <f t="shared" si="53"/>
        <v>02/11/2022 05:04 AM</v>
      </c>
      <c r="R1684" s="573" t="str">
        <f>IF(AND(AllC3_Data[[#This Row],[Workflow]]="Vendor Trailer",AllC3_Data[[#This Row],[OB Load Type]]="",AllC3_Data[[#This Row],[IB Load Type]]="",AllC3_Data[[#This Row],[Reusable Load Type]]=""),"Empty", HLOOKUP("*",AllC3_Data[[#This Row],[OB Load Type]:[Workflow]],1,FALSE))</f>
        <v>O407</v>
      </c>
      <c r="S16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5" spans="1:21" x14ac:dyDescent="0.25">
      <c r="A1685" s="567" t="s">
        <v>12969</v>
      </c>
      <c r="B1685" s="568" t="s">
        <v>441</v>
      </c>
      <c r="C1685" s="568"/>
      <c r="D1685" s="569"/>
      <c r="E1685" s="569" t="s">
        <v>1659</v>
      </c>
      <c r="F1685" s="569">
        <v>3</v>
      </c>
      <c r="G1685" s="568" t="s">
        <v>1179</v>
      </c>
      <c r="H1685" s="568"/>
      <c r="I1685" s="570" t="s">
        <v>8680</v>
      </c>
      <c r="J1685" s="568" t="s">
        <v>8205</v>
      </c>
      <c r="K1685" s="571" t="s">
        <v>8401</v>
      </c>
      <c r="L1685" s="568" t="s">
        <v>11978</v>
      </c>
      <c r="M1685" s="572" t="s">
        <v>12970</v>
      </c>
      <c r="N1685" s="570" t="s">
        <v>8425</v>
      </c>
      <c r="O1685" s="303" t="str">
        <f>IF(AllC3_Data[[#This Row],[Door/Yard Number]]=3,"Yard","Door")</f>
        <v>Yard</v>
      </c>
      <c r="P1685" s="33">
        <f t="shared" si="52"/>
        <v>8.9333333334652707</v>
      </c>
      <c r="Q1685" s="3" t="str">
        <f t="shared" si="53"/>
        <v>02/11/2022 05:04 AM</v>
      </c>
      <c r="R1685" s="573" t="str">
        <f>IF(AND(AllC3_Data[[#This Row],[Workflow]]="Vendor Trailer",AllC3_Data[[#This Row],[OB Load Type]]="",AllC3_Data[[#This Row],[IB Load Type]]="",AllC3_Data[[#This Row],[Reusable Load Type]]=""),"Empty", HLOOKUP("*",AllC3_Data[[#This Row],[OB Load Type]:[Workflow]],1,FALSE))</f>
        <v>O407</v>
      </c>
      <c r="S16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6" spans="1:21" x14ac:dyDescent="0.25">
      <c r="A1686" s="567" t="s">
        <v>12971</v>
      </c>
      <c r="B1686" s="568" t="s">
        <v>441</v>
      </c>
      <c r="C1686" s="568"/>
      <c r="D1686" s="569"/>
      <c r="E1686" s="569" t="s">
        <v>1659</v>
      </c>
      <c r="F1686" s="569">
        <v>3</v>
      </c>
      <c r="G1686" s="568" t="s">
        <v>1179</v>
      </c>
      <c r="H1686" s="568"/>
      <c r="I1686" s="570" t="s">
        <v>8680</v>
      </c>
      <c r="J1686" s="568" t="s">
        <v>8205</v>
      </c>
      <c r="K1686" s="571" t="s">
        <v>8401</v>
      </c>
      <c r="L1686" s="568" t="s">
        <v>11507</v>
      </c>
      <c r="M1686" s="572" t="s">
        <v>12972</v>
      </c>
      <c r="N1686" s="570" t="s">
        <v>8425</v>
      </c>
      <c r="O1686" s="303" t="str">
        <f>IF(AllC3_Data[[#This Row],[Door/Yard Number]]=3,"Yard","Door")</f>
        <v>Yard</v>
      </c>
      <c r="P1686" s="33">
        <f t="shared" si="52"/>
        <v>8.8166666667675599</v>
      </c>
      <c r="Q1686" s="3" t="str">
        <f t="shared" si="53"/>
        <v>02/11/2022 05:11 AM</v>
      </c>
      <c r="R1686" s="573" t="str">
        <f>IF(AND(AllC3_Data[[#This Row],[Workflow]]="Vendor Trailer",AllC3_Data[[#This Row],[OB Load Type]]="",AllC3_Data[[#This Row],[IB Load Type]]="",AllC3_Data[[#This Row],[Reusable Load Type]]=""),"Empty", HLOOKUP("*",AllC3_Data[[#This Row],[OB Load Type]:[Workflow]],1,FALSE))</f>
        <v>O407</v>
      </c>
      <c r="S16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7" spans="1:21" x14ac:dyDescent="0.25">
      <c r="A1687" s="567" t="s">
        <v>12973</v>
      </c>
      <c r="B1687" s="568" t="s">
        <v>441</v>
      </c>
      <c r="C1687" s="568"/>
      <c r="D1687" s="569"/>
      <c r="E1687" s="569" t="s">
        <v>1659</v>
      </c>
      <c r="F1687" s="569">
        <v>3</v>
      </c>
      <c r="G1687" s="568" t="s">
        <v>1179</v>
      </c>
      <c r="H1687" s="568"/>
      <c r="I1687" s="570" t="s">
        <v>8680</v>
      </c>
      <c r="J1687" s="568" t="s">
        <v>8210</v>
      </c>
      <c r="K1687" s="571" t="s">
        <v>8401</v>
      </c>
      <c r="L1687" s="568" t="s">
        <v>11742</v>
      </c>
      <c r="M1687" s="572" t="s">
        <v>10830</v>
      </c>
      <c r="N1687" s="570" t="s">
        <v>8425</v>
      </c>
      <c r="O1687" s="303" t="str">
        <f>IF(AllC3_Data[[#This Row],[Door/Yard Number]]=3,"Yard","Door")</f>
        <v>Yard</v>
      </c>
      <c r="P1687" s="33">
        <f t="shared" si="52"/>
        <v>8.9333333334652707</v>
      </c>
      <c r="Q1687" s="3" t="str">
        <f t="shared" si="53"/>
        <v>02/11/2022 05:04 AM</v>
      </c>
      <c r="R1687" s="573" t="str">
        <f>IF(AND(AllC3_Data[[#This Row],[Workflow]]="Vendor Trailer",AllC3_Data[[#This Row],[OB Load Type]]="",AllC3_Data[[#This Row],[IB Load Type]]="",AllC3_Data[[#This Row],[Reusable Load Type]]=""),"Empty", HLOOKUP("*",AllC3_Data[[#This Row],[OB Load Type]:[Workflow]],1,FALSE))</f>
        <v>O407</v>
      </c>
      <c r="S16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8" spans="1:21" x14ac:dyDescent="0.25">
      <c r="A1688" s="567" t="s">
        <v>12974</v>
      </c>
      <c r="B1688" s="568" t="s">
        <v>441</v>
      </c>
      <c r="C1688" s="568"/>
      <c r="D1688" s="569"/>
      <c r="E1688" s="569" t="s">
        <v>1659</v>
      </c>
      <c r="F1688" s="569">
        <v>3</v>
      </c>
      <c r="G1688" s="568" t="s">
        <v>1179</v>
      </c>
      <c r="H1688" s="568"/>
      <c r="I1688" s="570" t="s">
        <v>8680</v>
      </c>
      <c r="J1688" s="568" t="s">
        <v>8207</v>
      </c>
      <c r="K1688" s="571" t="s">
        <v>8401</v>
      </c>
      <c r="L1688" s="568" t="s">
        <v>12637</v>
      </c>
      <c r="M1688" s="572" t="s">
        <v>12975</v>
      </c>
      <c r="N1688" s="570" t="s">
        <v>8425</v>
      </c>
      <c r="O1688" s="303" t="str">
        <f>IF(AllC3_Data[[#This Row],[Door/Yard Number]]=3,"Yard","Door")</f>
        <v>Yard</v>
      </c>
      <c r="P1688" s="33">
        <f t="shared" si="52"/>
        <v>8.9333333334652707</v>
      </c>
      <c r="Q1688" s="3" t="str">
        <f t="shared" si="53"/>
        <v>02/11/2022 05:04 AM</v>
      </c>
      <c r="R1688" s="573" t="str">
        <f>IF(AND(AllC3_Data[[#This Row],[Workflow]]="Vendor Trailer",AllC3_Data[[#This Row],[OB Load Type]]="",AllC3_Data[[#This Row],[IB Load Type]]="",AllC3_Data[[#This Row],[Reusable Load Type]]=""),"Empty", HLOOKUP("*",AllC3_Data[[#This Row],[OB Load Type]:[Workflow]],1,FALSE))</f>
        <v>O407</v>
      </c>
      <c r="S16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89" spans="1:21" x14ac:dyDescent="0.25">
      <c r="A1689" s="567" t="s">
        <v>12976</v>
      </c>
      <c r="B1689" s="568" t="s">
        <v>441</v>
      </c>
      <c r="C1689" s="568"/>
      <c r="D1689" s="569"/>
      <c r="E1689" s="569" t="s">
        <v>1659</v>
      </c>
      <c r="F1689" s="569">
        <v>3</v>
      </c>
      <c r="G1689" s="568" t="s">
        <v>1179</v>
      </c>
      <c r="H1689" s="568"/>
      <c r="I1689" s="570" t="s">
        <v>8680</v>
      </c>
      <c r="J1689" s="568" t="s">
        <v>8208</v>
      </c>
      <c r="K1689" s="571" t="s">
        <v>8401</v>
      </c>
      <c r="L1689" s="568" t="s">
        <v>11978</v>
      </c>
      <c r="M1689" s="572" t="s">
        <v>8558</v>
      </c>
      <c r="N1689" s="570" t="s">
        <v>8425</v>
      </c>
      <c r="O1689" s="303" t="str">
        <f>IF(AllC3_Data[[#This Row],[Door/Yard Number]]=3,"Yard","Door")</f>
        <v>Yard</v>
      </c>
      <c r="P1689" s="33">
        <f t="shared" si="52"/>
        <v>8.9333333334652707</v>
      </c>
      <c r="Q1689" s="3" t="str">
        <f t="shared" si="53"/>
        <v>02/11/2022 05:04 AM</v>
      </c>
      <c r="R1689" s="573" t="str">
        <f>IF(AND(AllC3_Data[[#This Row],[Workflow]]="Vendor Trailer",AllC3_Data[[#This Row],[OB Load Type]]="",AllC3_Data[[#This Row],[IB Load Type]]="",AllC3_Data[[#This Row],[Reusable Load Type]]=""),"Empty", HLOOKUP("*",AllC3_Data[[#This Row],[OB Load Type]:[Workflow]],1,FALSE))</f>
        <v>O407</v>
      </c>
      <c r="S16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0" spans="1:21" x14ac:dyDescent="0.25">
      <c r="A1690" s="567" t="s">
        <v>12977</v>
      </c>
      <c r="B1690" s="568" t="s">
        <v>441</v>
      </c>
      <c r="C1690" s="568"/>
      <c r="D1690" s="569"/>
      <c r="E1690" s="569" t="s">
        <v>1659</v>
      </c>
      <c r="F1690" s="569">
        <v>3</v>
      </c>
      <c r="G1690" s="568" t="s">
        <v>1179</v>
      </c>
      <c r="H1690" s="568"/>
      <c r="I1690" s="570" t="s">
        <v>8680</v>
      </c>
      <c r="J1690" s="568" t="s">
        <v>8205</v>
      </c>
      <c r="K1690" s="571" t="s">
        <v>8401</v>
      </c>
      <c r="L1690" s="568" t="s">
        <v>1658</v>
      </c>
      <c r="M1690" s="572" t="s">
        <v>12978</v>
      </c>
      <c r="N1690" s="570" t="s">
        <v>8425</v>
      </c>
      <c r="O1690" s="303" t="str">
        <f>IF(AllC3_Data[[#This Row],[Door/Yard Number]]=3,"Yard","Door")</f>
        <v>Yard</v>
      </c>
      <c r="P1690" s="33">
        <f t="shared" si="52"/>
        <v>8.9333333334652707</v>
      </c>
      <c r="Q1690" s="3" t="str">
        <f t="shared" si="53"/>
        <v>02/11/2022 05:04 AM</v>
      </c>
      <c r="R1690" s="573" t="str">
        <f>IF(AND(AllC3_Data[[#This Row],[Workflow]]="Vendor Trailer",AllC3_Data[[#This Row],[OB Load Type]]="",AllC3_Data[[#This Row],[IB Load Type]]="",AllC3_Data[[#This Row],[Reusable Load Type]]=""),"Empty", HLOOKUP("*",AllC3_Data[[#This Row],[OB Load Type]:[Workflow]],1,FALSE))</f>
        <v>O407</v>
      </c>
      <c r="S16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1" spans="1:21" x14ac:dyDescent="0.25">
      <c r="A1691" s="567" t="s">
        <v>12979</v>
      </c>
      <c r="B1691" s="568" t="s">
        <v>441</v>
      </c>
      <c r="C1691" s="568"/>
      <c r="D1691" s="569"/>
      <c r="E1691" s="569" t="s">
        <v>1659</v>
      </c>
      <c r="F1691" s="569">
        <v>3</v>
      </c>
      <c r="G1691" s="568" t="s">
        <v>1179</v>
      </c>
      <c r="H1691" s="568"/>
      <c r="I1691" s="570" t="s">
        <v>8680</v>
      </c>
      <c r="J1691" s="568" t="s">
        <v>8205</v>
      </c>
      <c r="K1691" s="571" t="s">
        <v>8401</v>
      </c>
      <c r="L1691" s="568" t="s">
        <v>11742</v>
      </c>
      <c r="M1691" s="572" t="s">
        <v>12980</v>
      </c>
      <c r="N1691" s="570" t="s">
        <v>8425</v>
      </c>
      <c r="O1691" s="303" t="str">
        <f>IF(AllC3_Data[[#This Row],[Door/Yard Number]]=3,"Yard","Door")</f>
        <v>Yard</v>
      </c>
      <c r="P1691" s="33">
        <f t="shared" si="52"/>
        <v>7.8666666666395031</v>
      </c>
      <c r="Q1691" s="3" t="str">
        <f t="shared" si="53"/>
        <v>02/11/2022 06:08 AM</v>
      </c>
      <c r="R1691" s="573" t="str">
        <f>IF(AND(AllC3_Data[[#This Row],[Workflow]]="Vendor Trailer",AllC3_Data[[#This Row],[OB Load Type]]="",AllC3_Data[[#This Row],[IB Load Type]]="",AllC3_Data[[#This Row],[Reusable Load Type]]=""),"Empty", HLOOKUP("*",AllC3_Data[[#This Row],[OB Load Type]:[Workflow]],1,FALSE))</f>
        <v>O407</v>
      </c>
      <c r="S16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2" spans="1:21" x14ac:dyDescent="0.25">
      <c r="A1692" s="567" t="s">
        <v>12981</v>
      </c>
      <c r="B1692" s="568" t="s">
        <v>441</v>
      </c>
      <c r="C1692" s="568"/>
      <c r="D1692" s="569"/>
      <c r="E1692" s="569" t="s">
        <v>1659</v>
      </c>
      <c r="F1692" s="569">
        <v>3</v>
      </c>
      <c r="G1692" s="568" t="s">
        <v>1179</v>
      </c>
      <c r="H1692" s="568"/>
      <c r="I1692" s="570" t="s">
        <v>8680</v>
      </c>
      <c r="J1692" s="568" t="s">
        <v>8207</v>
      </c>
      <c r="K1692" s="571" t="s">
        <v>8401</v>
      </c>
      <c r="L1692" s="568" t="s">
        <v>11978</v>
      </c>
      <c r="M1692" s="572" t="s">
        <v>12982</v>
      </c>
      <c r="N1692" s="570" t="s">
        <v>8425</v>
      </c>
      <c r="O1692" s="303" t="str">
        <f>IF(AllC3_Data[[#This Row],[Door/Yard Number]]=3,"Yard","Door")</f>
        <v>Yard</v>
      </c>
      <c r="P1692" s="33">
        <f t="shared" si="52"/>
        <v>8.9333333334652707</v>
      </c>
      <c r="Q1692" s="3" t="str">
        <f t="shared" si="53"/>
        <v>02/11/2022 05:04 AM</v>
      </c>
      <c r="R1692" s="573" t="str">
        <f>IF(AND(AllC3_Data[[#This Row],[Workflow]]="Vendor Trailer",AllC3_Data[[#This Row],[OB Load Type]]="",AllC3_Data[[#This Row],[IB Load Type]]="",AllC3_Data[[#This Row],[Reusable Load Type]]=""),"Empty", HLOOKUP("*",AllC3_Data[[#This Row],[OB Load Type]:[Workflow]],1,FALSE))</f>
        <v>O407</v>
      </c>
      <c r="S16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3" spans="1:21" x14ac:dyDescent="0.25">
      <c r="A1693" s="567" t="s">
        <v>12983</v>
      </c>
      <c r="B1693" s="568" t="s">
        <v>441</v>
      </c>
      <c r="C1693" s="568"/>
      <c r="D1693" s="569"/>
      <c r="E1693" s="569" t="s">
        <v>1659</v>
      </c>
      <c r="F1693" s="569">
        <v>3</v>
      </c>
      <c r="G1693" s="568" t="s">
        <v>1179</v>
      </c>
      <c r="H1693" s="568"/>
      <c r="I1693" s="570" t="s">
        <v>8680</v>
      </c>
      <c r="J1693" s="568" t="s">
        <v>8207</v>
      </c>
      <c r="K1693" s="571" t="s">
        <v>8401</v>
      </c>
      <c r="L1693" s="568" t="s">
        <v>1658</v>
      </c>
      <c r="M1693" s="572" t="s">
        <v>10538</v>
      </c>
      <c r="N1693" s="570" t="s">
        <v>8425</v>
      </c>
      <c r="O1693" s="303" t="str">
        <f>IF(AllC3_Data[[#This Row],[Door/Yard Number]]=3,"Yard","Door")</f>
        <v>Yard</v>
      </c>
      <c r="P1693" s="33">
        <f t="shared" si="52"/>
        <v>8.9333333334652707</v>
      </c>
      <c r="Q1693" s="3" t="str">
        <f t="shared" si="53"/>
        <v>02/11/2022 05:04 AM</v>
      </c>
      <c r="R1693" s="573" t="str">
        <f>IF(AND(AllC3_Data[[#This Row],[Workflow]]="Vendor Trailer",AllC3_Data[[#This Row],[OB Load Type]]="",AllC3_Data[[#This Row],[IB Load Type]]="",AllC3_Data[[#This Row],[Reusable Load Type]]=""),"Empty", HLOOKUP("*",AllC3_Data[[#This Row],[OB Load Type]:[Workflow]],1,FALSE))</f>
        <v>O407</v>
      </c>
      <c r="S16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4" spans="1:21" x14ac:dyDescent="0.25">
      <c r="A1694" s="567" t="s">
        <v>12984</v>
      </c>
      <c r="B1694" s="568" t="s">
        <v>441</v>
      </c>
      <c r="C1694" s="568"/>
      <c r="D1694" s="569"/>
      <c r="E1694" s="569" t="s">
        <v>1659</v>
      </c>
      <c r="F1694" s="569">
        <v>3</v>
      </c>
      <c r="G1694" s="568" t="s">
        <v>1179</v>
      </c>
      <c r="H1694" s="568"/>
      <c r="I1694" s="570" t="s">
        <v>8680</v>
      </c>
      <c r="J1694" s="568" t="s">
        <v>8207</v>
      </c>
      <c r="K1694" s="571" t="s">
        <v>8401</v>
      </c>
      <c r="L1694" s="568" t="s">
        <v>11742</v>
      </c>
      <c r="M1694" s="572" t="s">
        <v>12985</v>
      </c>
      <c r="N1694" s="570" t="s">
        <v>8425</v>
      </c>
      <c r="O1694" s="303" t="str">
        <f>IF(AllC3_Data[[#This Row],[Door/Yard Number]]=3,"Yard","Door")</f>
        <v>Yard</v>
      </c>
      <c r="P1694" s="33">
        <f t="shared" si="52"/>
        <v>8.9333333334652707</v>
      </c>
      <c r="Q1694" s="3" t="str">
        <f t="shared" si="53"/>
        <v>02/11/2022 05:04 AM</v>
      </c>
      <c r="R1694" s="573" t="str">
        <f>IF(AND(AllC3_Data[[#This Row],[Workflow]]="Vendor Trailer",AllC3_Data[[#This Row],[OB Load Type]]="",AllC3_Data[[#This Row],[IB Load Type]]="",AllC3_Data[[#This Row],[Reusable Load Type]]=""),"Empty", HLOOKUP("*",AllC3_Data[[#This Row],[OB Load Type]:[Workflow]],1,FALSE))</f>
        <v>O407</v>
      </c>
      <c r="S16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5" spans="1:21" x14ac:dyDescent="0.25">
      <c r="A1695" s="567" t="s">
        <v>12986</v>
      </c>
      <c r="B1695" s="568" t="s">
        <v>441</v>
      </c>
      <c r="C1695" s="568"/>
      <c r="D1695" s="569"/>
      <c r="E1695" s="569" t="s">
        <v>1659</v>
      </c>
      <c r="F1695" s="569">
        <v>3</v>
      </c>
      <c r="G1695" s="568" t="s">
        <v>1179</v>
      </c>
      <c r="H1695" s="568"/>
      <c r="I1695" s="570" t="s">
        <v>8680</v>
      </c>
      <c r="J1695" s="568" t="s">
        <v>8205</v>
      </c>
      <c r="K1695" s="571" t="s">
        <v>8401</v>
      </c>
      <c r="L1695" s="568" t="s">
        <v>11978</v>
      </c>
      <c r="M1695" s="572" t="s">
        <v>10832</v>
      </c>
      <c r="N1695" s="570" t="s">
        <v>8425</v>
      </c>
      <c r="O1695" s="303" t="str">
        <f>IF(AllC3_Data[[#This Row],[Door/Yard Number]]=3,"Yard","Door")</f>
        <v>Yard</v>
      </c>
      <c r="P1695" s="33">
        <f t="shared" si="52"/>
        <v>13.433333333465271</v>
      </c>
      <c r="Q1695" s="3" t="str">
        <f t="shared" si="53"/>
        <v>02/11/2022 12:34 AM</v>
      </c>
      <c r="R1695" s="573" t="str">
        <f>IF(AND(AllC3_Data[[#This Row],[Workflow]]="Vendor Trailer",AllC3_Data[[#This Row],[OB Load Type]]="",AllC3_Data[[#This Row],[IB Load Type]]="",AllC3_Data[[#This Row],[Reusable Load Type]]=""),"Empty", HLOOKUP("*",AllC3_Data[[#This Row],[OB Load Type]:[Workflow]],1,FALSE))</f>
        <v>O407</v>
      </c>
      <c r="S16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6" spans="1:21" x14ac:dyDescent="0.25">
      <c r="A1696" s="567" t="s">
        <v>12987</v>
      </c>
      <c r="B1696" s="568" t="s">
        <v>441</v>
      </c>
      <c r="C1696" s="568"/>
      <c r="D1696" s="569"/>
      <c r="E1696" s="569" t="s">
        <v>1659</v>
      </c>
      <c r="F1696" s="569">
        <v>3</v>
      </c>
      <c r="G1696" s="568" t="s">
        <v>1179</v>
      </c>
      <c r="H1696" s="568"/>
      <c r="I1696" s="570" t="s">
        <v>8680</v>
      </c>
      <c r="J1696" s="568" t="s">
        <v>8210</v>
      </c>
      <c r="K1696" s="571" t="s">
        <v>8401</v>
      </c>
      <c r="L1696" s="568" t="s">
        <v>11742</v>
      </c>
      <c r="M1696" s="572" t="s">
        <v>12988</v>
      </c>
      <c r="N1696" s="570" t="s">
        <v>8425</v>
      </c>
      <c r="O1696" s="303" t="str">
        <f>IF(AllC3_Data[[#This Row],[Door/Yard Number]]=3,"Yard","Door")</f>
        <v>Yard</v>
      </c>
      <c r="P1696" s="33">
        <f t="shared" si="52"/>
        <v>8.9333333334652707</v>
      </c>
      <c r="Q1696" s="3" t="str">
        <f t="shared" si="53"/>
        <v>02/11/2022 05:04 AM</v>
      </c>
      <c r="R1696" s="573" t="str">
        <f>IF(AND(AllC3_Data[[#This Row],[Workflow]]="Vendor Trailer",AllC3_Data[[#This Row],[OB Load Type]]="",AllC3_Data[[#This Row],[IB Load Type]]="",AllC3_Data[[#This Row],[Reusable Load Type]]=""),"Empty", HLOOKUP("*",AllC3_Data[[#This Row],[OB Load Type]:[Workflow]],1,FALSE))</f>
        <v>O407</v>
      </c>
      <c r="S16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7" spans="1:21" x14ac:dyDescent="0.25">
      <c r="A1697" s="567" t="s">
        <v>12989</v>
      </c>
      <c r="B1697" s="568" t="s">
        <v>441</v>
      </c>
      <c r="C1697" s="568"/>
      <c r="D1697" s="569"/>
      <c r="E1697" s="569" t="s">
        <v>1659</v>
      </c>
      <c r="F1697" s="569">
        <v>3</v>
      </c>
      <c r="G1697" s="568" t="s">
        <v>1179</v>
      </c>
      <c r="H1697" s="568"/>
      <c r="I1697" s="570" t="s">
        <v>8680</v>
      </c>
      <c r="J1697" s="568" t="s">
        <v>8205</v>
      </c>
      <c r="K1697" s="571" t="s">
        <v>8401</v>
      </c>
      <c r="L1697" s="568" t="s">
        <v>1658</v>
      </c>
      <c r="M1697" s="572" t="s">
        <v>12926</v>
      </c>
      <c r="N1697" s="570" t="s">
        <v>8425</v>
      </c>
      <c r="O1697" s="303" t="str">
        <f>IF(AllC3_Data[[#This Row],[Door/Yard Number]]=3,"Yard","Door")</f>
        <v>Yard</v>
      </c>
      <c r="P1697" s="33">
        <f t="shared" si="52"/>
        <v>8.9333333334652707</v>
      </c>
      <c r="Q1697" s="3" t="str">
        <f t="shared" si="53"/>
        <v>02/11/2022 05:04 AM</v>
      </c>
      <c r="R1697" s="573" t="str">
        <f>IF(AND(AllC3_Data[[#This Row],[Workflow]]="Vendor Trailer",AllC3_Data[[#This Row],[OB Load Type]]="",AllC3_Data[[#This Row],[IB Load Type]]="",AllC3_Data[[#This Row],[Reusable Load Type]]=""),"Empty", HLOOKUP("*",AllC3_Data[[#This Row],[OB Load Type]:[Workflow]],1,FALSE))</f>
        <v>O407</v>
      </c>
      <c r="S16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8" spans="1:21" x14ac:dyDescent="0.25">
      <c r="A1698" s="567" t="s">
        <v>12990</v>
      </c>
      <c r="B1698" s="568" t="s">
        <v>441</v>
      </c>
      <c r="C1698" s="568"/>
      <c r="D1698" s="569"/>
      <c r="E1698" s="569" t="s">
        <v>1659</v>
      </c>
      <c r="F1698" s="569">
        <v>1</v>
      </c>
      <c r="G1698" s="568" t="s">
        <v>1179</v>
      </c>
      <c r="H1698" s="568"/>
      <c r="I1698" s="570" t="s">
        <v>8680</v>
      </c>
      <c r="J1698" s="568" t="s">
        <v>8207</v>
      </c>
      <c r="K1698" s="571" t="s">
        <v>8401</v>
      </c>
      <c r="L1698" s="568" t="s">
        <v>11879</v>
      </c>
      <c r="M1698" s="572" t="s">
        <v>10881</v>
      </c>
      <c r="N1698" s="570" t="s">
        <v>8425</v>
      </c>
      <c r="O1698" s="303" t="str">
        <f>IF(AllC3_Data[[#This Row],[Door/Yard Number]]=3,"Yard","Door")</f>
        <v>Door</v>
      </c>
      <c r="P1698" s="33">
        <f t="shared" si="52"/>
        <v>7.8833333333604969</v>
      </c>
      <c r="Q1698" s="3" t="str">
        <f t="shared" si="53"/>
        <v>02/11/2022 06:07 AM</v>
      </c>
      <c r="R1698" s="573" t="str">
        <f>IF(AND(AllC3_Data[[#This Row],[Workflow]]="Vendor Trailer",AllC3_Data[[#This Row],[OB Load Type]]="",AllC3_Data[[#This Row],[IB Load Type]]="",AllC3_Data[[#This Row],[Reusable Load Type]]=""),"Empty", HLOOKUP("*",AllC3_Data[[#This Row],[OB Load Type]:[Workflow]],1,FALSE))</f>
        <v>O407</v>
      </c>
      <c r="S16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699" spans="1:21" x14ac:dyDescent="0.25">
      <c r="A1699" s="567" t="s">
        <v>12991</v>
      </c>
      <c r="B1699" s="568" t="s">
        <v>441</v>
      </c>
      <c r="C1699" s="568"/>
      <c r="D1699" s="569"/>
      <c r="E1699" s="569" t="s">
        <v>1659</v>
      </c>
      <c r="F1699" s="569">
        <v>3</v>
      </c>
      <c r="G1699" s="568" t="s">
        <v>1179</v>
      </c>
      <c r="H1699" s="568"/>
      <c r="I1699" s="570" t="s">
        <v>8680</v>
      </c>
      <c r="J1699" s="568" t="s">
        <v>8205</v>
      </c>
      <c r="K1699" s="571" t="s">
        <v>8401</v>
      </c>
      <c r="L1699" s="568" t="s">
        <v>1658</v>
      </c>
      <c r="M1699" s="572" t="s">
        <v>12992</v>
      </c>
      <c r="N1699" s="570" t="s">
        <v>8425</v>
      </c>
      <c r="O1699" s="303" t="str">
        <f>IF(AllC3_Data[[#This Row],[Door/Yard Number]]=3,"Yard","Door")</f>
        <v>Yard</v>
      </c>
      <c r="P1699" s="33">
        <f t="shared" si="52"/>
        <v>7.9500000000698492</v>
      </c>
      <c r="Q1699" s="3" t="str">
        <f t="shared" si="53"/>
        <v>02/11/2022 06:03 AM</v>
      </c>
      <c r="R1699" s="573" t="str">
        <f>IF(AND(AllC3_Data[[#This Row],[Workflow]]="Vendor Trailer",AllC3_Data[[#This Row],[OB Load Type]]="",AllC3_Data[[#This Row],[IB Load Type]]="",AllC3_Data[[#This Row],[Reusable Load Type]]=""),"Empty", HLOOKUP("*",AllC3_Data[[#This Row],[OB Load Type]:[Workflow]],1,FALSE))</f>
        <v>O407</v>
      </c>
      <c r="S16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6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6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0" spans="1:21" x14ac:dyDescent="0.25">
      <c r="A1700" s="567" t="s">
        <v>12993</v>
      </c>
      <c r="B1700" s="568" t="s">
        <v>441</v>
      </c>
      <c r="C1700" s="568"/>
      <c r="D1700" s="569"/>
      <c r="E1700" s="569" t="s">
        <v>1659</v>
      </c>
      <c r="F1700" s="569">
        <v>3</v>
      </c>
      <c r="G1700" s="568" t="s">
        <v>1179</v>
      </c>
      <c r="H1700" s="568"/>
      <c r="I1700" s="570" t="s">
        <v>8680</v>
      </c>
      <c r="J1700" s="568" t="s">
        <v>8204</v>
      </c>
      <c r="K1700" s="571" t="s">
        <v>8401</v>
      </c>
      <c r="L1700" s="568" t="s">
        <v>11742</v>
      </c>
      <c r="M1700" s="572" t="s">
        <v>8976</v>
      </c>
      <c r="N1700" s="570" t="s">
        <v>8425</v>
      </c>
      <c r="O1700" s="303" t="str">
        <f>IF(AllC3_Data[[#This Row],[Door/Yard Number]]=3,"Yard","Door")</f>
        <v>Yard</v>
      </c>
      <c r="P1700" s="33">
        <f t="shared" si="52"/>
        <v>8.4833333333954215</v>
      </c>
      <c r="Q1700" s="3" t="str">
        <f t="shared" si="53"/>
        <v>02/11/2022 05:31 AM</v>
      </c>
      <c r="R1700" s="573" t="str">
        <f>IF(AND(AllC3_Data[[#This Row],[Workflow]]="Vendor Trailer",AllC3_Data[[#This Row],[OB Load Type]]="",AllC3_Data[[#This Row],[IB Load Type]]="",AllC3_Data[[#This Row],[Reusable Load Type]]=""),"Empty", HLOOKUP("*",AllC3_Data[[#This Row],[OB Load Type]:[Workflow]],1,FALSE))</f>
        <v>O407</v>
      </c>
      <c r="S17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1" spans="1:21" x14ac:dyDescent="0.25">
      <c r="A1701" s="567" t="s">
        <v>12994</v>
      </c>
      <c r="B1701" s="568" t="s">
        <v>441</v>
      </c>
      <c r="C1701" s="568"/>
      <c r="D1701" s="569"/>
      <c r="E1701" s="569" t="s">
        <v>1659</v>
      </c>
      <c r="F1701" s="569">
        <v>3</v>
      </c>
      <c r="G1701" s="568" t="s">
        <v>1179</v>
      </c>
      <c r="H1701" s="568"/>
      <c r="I1701" s="570" t="s">
        <v>8680</v>
      </c>
      <c r="J1701" s="568" t="s">
        <v>8210</v>
      </c>
      <c r="K1701" s="571" t="s">
        <v>8401</v>
      </c>
      <c r="L1701" s="568" t="s">
        <v>1658</v>
      </c>
      <c r="M1701" s="572" t="s">
        <v>12995</v>
      </c>
      <c r="N1701" s="570" t="s">
        <v>8425</v>
      </c>
      <c r="O1701" s="303" t="str">
        <f>IF(AllC3_Data[[#This Row],[Door/Yard Number]]=3,"Yard","Door")</f>
        <v>Yard</v>
      </c>
      <c r="P1701" s="33">
        <f t="shared" si="52"/>
        <v>8.6166666666395031</v>
      </c>
      <c r="Q1701" s="3" t="str">
        <f t="shared" si="53"/>
        <v>02/11/2022 05:23 AM</v>
      </c>
      <c r="R1701" s="573" t="str">
        <f>IF(AND(AllC3_Data[[#This Row],[Workflow]]="Vendor Trailer",AllC3_Data[[#This Row],[OB Load Type]]="",AllC3_Data[[#This Row],[IB Load Type]]="",AllC3_Data[[#This Row],[Reusable Load Type]]=""),"Empty", HLOOKUP("*",AllC3_Data[[#This Row],[OB Load Type]:[Workflow]],1,FALSE))</f>
        <v>O407</v>
      </c>
      <c r="S17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2" spans="1:21" x14ac:dyDescent="0.25">
      <c r="A1702" s="567" t="s">
        <v>12996</v>
      </c>
      <c r="B1702" s="568"/>
      <c r="C1702" s="568" t="s">
        <v>388</v>
      </c>
      <c r="D1702" s="569"/>
      <c r="E1702" s="569" t="s">
        <v>897</v>
      </c>
      <c r="F1702" s="569">
        <v>1</v>
      </c>
      <c r="G1702" s="568" t="s">
        <v>1215</v>
      </c>
      <c r="H1702" s="568" t="s">
        <v>12997</v>
      </c>
      <c r="I1702" s="570" t="s">
        <v>12998</v>
      </c>
      <c r="J1702" s="568" t="s">
        <v>8202</v>
      </c>
      <c r="K1702" s="571" t="s">
        <v>8401</v>
      </c>
      <c r="L1702" s="568" t="s">
        <v>12999</v>
      </c>
      <c r="M1702" s="572" t="s">
        <v>12998</v>
      </c>
      <c r="N1702" s="570" t="s">
        <v>8445</v>
      </c>
      <c r="O1702" s="303" t="str">
        <f>IF(AllC3_Data[[#This Row],[Door/Yard Number]]=3,"Yard","Door")</f>
        <v>Door</v>
      </c>
      <c r="P1702" s="33">
        <f t="shared" si="52"/>
        <v>8.9166666667442769</v>
      </c>
      <c r="Q1702" s="3" t="str">
        <f t="shared" si="53"/>
        <v>02/11/2022 05:05 AM</v>
      </c>
      <c r="R1702" s="573" t="str">
        <f>IF(AND(AllC3_Data[[#This Row],[Workflow]]="Vendor Trailer",AllC3_Data[[#This Row],[OB Load Type]]="",AllC3_Data[[#This Row],[IB Load Type]]="",AllC3_Data[[#This Row],[Reusable Load Type]]=""),"Empty", HLOOKUP("*",AllC3_Data[[#This Row],[OB Load Type]:[Workflow]],1,FALSE))</f>
        <v>BD87</v>
      </c>
      <c r="S17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7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3" spans="1:21" x14ac:dyDescent="0.25">
      <c r="A1703" s="567" t="s">
        <v>13000</v>
      </c>
      <c r="B1703" s="568"/>
      <c r="C1703" s="568"/>
      <c r="D1703" s="569" t="s">
        <v>281</v>
      </c>
      <c r="E1703" s="569" t="s">
        <v>882</v>
      </c>
      <c r="F1703" s="569">
        <v>1</v>
      </c>
      <c r="G1703" s="568" t="s">
        <v>1179</v>
      </c>
      <c r="H1703" s="568"/>
      <c r="I1703" s="570" t="s">
        <v>10840</v>
      </c>
      <c r="J1703" s="568" t="s">
        <v>8210</v>
      </c>
      <c r="K1703" s="571" t="s">
        <v>8401</v>
      </c>
      <c r="L1703" s="568" t="s">
        <v>11367</v>
      </c>
      <c r="M1703" s="572" t="s">
        <v>13001</v>
      </c>
      <c r="N1703" s="570" t="s">
        <v>8409</v>
      </c>
      <c r="O1703" s="303" t="str">
        <f>IF(AllC3_Data[[#This Row],[Door/Yard Number]]=3,"Yard","Door")</f>
        <v>Door</v>
      </c>
      <c r="P1703" s="33">
        <f t="shared" si="52"/>
        <v>8.8000000000465661</v>
      </c>
      <c r="Q1703" s="3" t="str">
        <f t="shared" si="53"/>
        <v>02/11/2022 05:12 AM</v>
      </c>
      <c r="R1703" s="573" t="str">
        <f>IF(AND(AllC3_Data[[#This Row],[Workflow]]="Vendor Trailer",AllC3_Data[[#This Row],[OB Load Type]]="",AllC3_Data[[#This Row],[IB Load Type]]="",AllC3_Data[[#This Row],[Reusable Load Type]]=""),"Empty", HLOOKUP("*",AllC3_Data[[#This Row],[OB Load Type]:[Workflow]],1,FALSE))</f>
        <v>T403</v>
      </c>
      <c r="S17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7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1704" spans="1:21" x14ac:dyDescent="0.25">
      <c r="A1704" s="567" t="s">
        <v>13002</v>
      </c>
      <c r="B1704" s="568" t="s">
        <v>441</v>
      </c>
      <c r="C1704" s="568"/>
      <c r="D1704" s="569"/>
      <c r="E1704" s="569" t="s">
        <v>1659</v>
      </c>
      <c r="F1704" s="569">
        <v>3</v>
      </c>
      <c r="G1704" s="568" t="s">
        <v>1179</v>
      </c>
      <c r="H1704" s="568"/>
      <c r="I1704" s="570" t="s">
        <v>8438</v>
      </c>
      <c r="J1704" s="568" t="s">
        <v>8205</v>
      </c>
      <c r="K1704" s="571" t="s">
        <v>8401</v>
      </c>
      <c r="L1704" s="568" t="s">
        <v>11507</v>
      </c>
      <c r="M1704" s="572" t="s">
        <v>13003</v>
      </c>
      <c r="N1704" s="570" t="s">
        <v>8425</v>
      </c>
      <c r="O1704" s="303" t="str">
        <f>IF(AllC3_Data[[#This Row],[Door/Yard Number]]=3,"Yard","Door")</f>
        <v>Yard</v>
      </c>
      <c r="P1704" s="33">
        <f t="shared" si="52"/>
        <v>7.8166666666511446</v>
      </c>
      <c r="Q1704" s="3" t="str">
        <f t="shared" si="53"/>
        <v>02/11/2022 06:11 AM</v>
      </c>
      <c r="R1704" s="573" t="str">
        <f>IF(AND(AllC3_Data[[#This Row],[Workflow]]="Vendor Trailer",AllC3_Data[[#This Row],[OB Load Type]]="",AllC3_Data[[#This Row],[IB Load Type]]="",AllC3_Data[[#This Row],[Reusable Load Type]]=""),"Empty", HLOOKUP("*",AllC3_Data[[#This Row],[OB Load Type]:[Workflow]],1,FALSE))</f>
        <v>O407</v>
      </c>
      <c r="S17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5" spans="1:21" x14ac:dyDescent="0.25">
      <c r="A1705" s="567" t="s">
        <v>13004</v>
      </c>
      <c r="B1705" s="568" t="s">
        <v>441</v>
      </c>
      <c r="C1705" s="568"/>
      <c r="D1705" s="569"/>
      <c r="E1705" s="569" t="s">
        <v>1659</v>
      </c>
      <c r="F1705" s="569">
        <v>3</v>
      </c>
      <c r="G1705" s="568" t="s">
        <v>1179</v>
      </c>
      <c r="H1705" s="568"/>
      <c r="I1705" s="570" t="s">
        <v>8438</v>
      </c>
      <c r="J1705" s="568" t="s">
        <v>8204</v>
      </c>
      <c r="K1705" s="571" t="s">
        <v>8401</v>
      </c>
      <c r="L1705" s="568" t="s">
        <v>11478</v>
      </c>
      <c r="M1705" s="572" t="s">
        <v>13005</v>
      </c>
      <c r="N1705" s="570" t="s">
        <v>8425</v>
      </c>
      <c r="O1705" s="303" t="str">
        <f>IF(AllC3_Data[[#This Row],[Door/Yard Number]]=3,"Yard","Door")</f>
        <v>Yard</v>
      </c>
      <c r="P1705" s="33">
        <f t="shared" si="52"/>
        <v>7.4333333334652707</v>
      </c>
      <c r="Q1705" s="3" t="str">
        <f t="shared" si="53"/>
        <v>02/11/2022 06:34 AM</v>
      </c>
      <c r="R1705" s="573" t="str">
        <f>IF(AND(AllC3_Data[[#This Row],[Workflow]]="Vendor Trailer",AllC3_Data[[#This Row],[OB Load Type]]="",AllC3_Data[[#This Row],[IB Load Type]]="",AllC3_Data[[#This Row],[Reusable Load Type]]=""),"Empty", HLOOKUP("*",AllC3_Data[[#This Row],[OB Load Type]:[Workflow]],1,FALSE))</f>
        <v>O407</v>
      </c>
      <c r="S17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6" spans="1:21" x14ac:dyDescent="0.25">
      <c r="A1706" s="567" t="s">
        <v>13006</v>
      </c>
      <c r="B1706" s="568" t="s">
        <v>441</v>
      </c>
      <c r="C1706" s="568"/>
      <c r="D1706" s="569"/>
      <c r="E1706" s="569" t="s">
        <v>1659</v>
      </c>
      <c r="F1706" s="569">
        <v>1</v>
      </c>
      <c r="G1706" s="568" t="s">
        <v>1179</v>
      </c>
      <c r="H1706" s="568"/>
      <c r="I1706" s="570" t="s">
        <v>8438</v>
      </c>
      <c r="J1706" s="568" t="s">
        <v>8205</v>
      </c>
      <c r="K1706" s="571" t="s">
        <v>8401</v>
      </c>
      <c r="L1706" s="568" t="s">
        <v>11520</v>
      </c>
      <c r="M1706" s="572" t="s">
        <v>13007</v>
      </c>
      <c r="N1706" s="570" t="s">
        <v>8425</v>
      </c>
      <c r="O1706" s="303" t="str">
        <f>IF(AllC3_Data[[#This Row],[Door/Yard Number]]=3,"Yard","Door")</f>
        <v>Door</v>
      </c>
      <c r="P1706" s="33">
        <f t="shared" si="52"/>
        <v>8.7833333333255723</v>
      </c>
      <c r="Q1706" s="3" t="str">
        <f t="shared" si="53"/>
        <v>02/11/2022 05:13 AM</v>
      </c>
      <c r="R1706" s="573" t="str">
        <f>IF(AND(AllC3_Data[[#This Row],[Workflow]]="Vendor Trailer",AllC3_Data[[#This Row],[OB Load Type]]="",AllC3_Data[[#This Row],[IB Load Type]]="",AllC3_Data[[#This Row],[Reusable Load Type]]=""),"Empty", HLOOKUP("*",AllC3_Data[[#This Row],[OB Load Type]:[Workflow]],1,FALSE))</f>
        <v>O407</v>
      </c>
      <c r="S17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7" spans="1:21" x14ac:dyDescent="0.25">
      <c r="A1707" s="567" t="s">
        <v>13008</v>
      </c>
      <c r="B1707" s="568" t="s">
        <v>441</v>
      </c>
      <c r="C1707" s="568"/>
      <c r="D1707" s="569"/>
      <c r="E1707" s="569" t="s">
        <v>1659</v>
      </c>
      <c r="F1707" s="569">
        <v>3</v>
      </c>
      <c r="G1707" s="568" t="s">
        <v>1179</v>
      </c>
      <c r="H1707" s="568"/>
      <c r="I1707" s="570" t="s">
        <v>8438</v>
      </c>
      <c r="J1707" s="568" t="s">
        <v>8205</v>
      </c>
      <c r="K1707" s="571" t="s">
        <v>8401</v>
      </c>
      <c r="L1707" s="568" t="s">
        <v>11742</v>
      </c>
      <c r="M1707" s="572" t="s">
        <v>8682</v>
      </c>
      <c r="N1707" s="570" t="s">
        <v>8425</v>
      </c>
      <c r="O1707" s="303" t="str">
        <f>IF(AllC3_Data[[#This Row],[Door/Yard Number]]=3,"Yard","Door")</f>
        <v>Yard</v>
      </c>
      <c r="P1707" s="33">
        <f t="shared" si="52"/>
        <v>8.7833333333255723</v>
      </c>
      <c r="Q1707" s="3" t="str">
        <f t="shared" si="53"/>
        <v>02/11/2022 05:13 AM</v>
      </c>
      <c r="R1707" s="573" t="str">
        <f>IF(AND(AllC3_Data[[#This Row],[Workflow]]="Vendor Trailer",AllC3_Data[[#This Row],[OB Load Type]]="",AllC3_Data[[#This Row],[IB Load Type]]="",AllC3_Data[[#This Row],[Reusable Load Type]]=""),"Empty", HLOOKUP("*",AllC3_Data[[#This Row],[OB Load Type]:[Workflow]],1,FALSE))</f>
        <v>O407</v>
      </c>
      <c r="S17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8" spans="1:21" x14ac:dyDescent="0.25">
      <c r="A1708" s="567" t="s">
        <v>13009</v>
      </c>
      <c r="B1708" s="568" t="s">
        <v>441</v>
      </c>
      <c r="C1708" s="568"/>
      <c r="D1708" s="569"/>
      <c r="E1708" s="569" t="s">
        <v>1659</v>
      </c>
      <c r="F1708" s="569">
        <v>1</v>
      </c>
      <c r="G1708" s="568" t="s">
        <v>1179</v>
      </c>
      <c r="H1708" s="568"/>
      <c r="I1708" s="570" t="s">
        <v>8438</v>
      </c>
      <c r="J1708" s="568" t="s">
        <v>8205</v>
      </c>
      <c r="K1708" s="571" t="s">
        <v>8401</v>
      </c>
      <c r="L1708" s="568" t="s">
        <v>10447</v>
      </c>
      <c r="M1708" s="572" t="s">
        <v>9598</v>
      </c>
      <c r="N1708" s="570" t="s">
        <v>8425</v>
      </c>
      <c r="O1708" s="303" t="str">
        <f>IF(AllC3_Data[[#This Row],[Door/Yard Number]]=3,"Yard","Door")</f>
        <v>Door</v>
      </c>
      <c r="P1708" s="33">
        <f t="shared" si="52"/>
        <v>6.4166666668024845</v>
      </c>
      <c r="Q1708" s="3" t="str">
        <f t="shared" si="53"/>
        <v>02/11/2022 07:35 AM</v>
      </c>
      <c r="R1708" s="573" t="str">
        <f>IF(AND(AllC3_Data[[#This Row],[Workflow]]="Vendor Trailer",AllC3_Data[[#This Row],[OB Load Type]]="",AllC3_Data[[#This Row],[IB Load Type]]="",AllC3_Data[[#This Row],[Reusable Load Type]]=""),"Empty", HLOOKUP("*",AllC3_Data[[#This Row],[OB Load Type]:[Workflow]],1,FALSE))</f>
        <v>O407</v>
      </c>
      <c r="S17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09" spans="1:21" x14ac:dyDescent="0.25">
      <c r="A1709" s="567" t="s">
        <v>13010</v>
      </c>
      <c r="B1709" s="568" t="s">
        <v>441</v>
      </c>
      <c r="C1709" s="568"/>
      <c r="D1709" s="569"/>
      <c r="E1709" s="569" t="s">
        <v>1659</v>
      </c>
      <c r="F1709" s="569">
        <v>1</v>
      </c>
      <c r="G1709" s="568" t="s">
        <v>1179</v>
      </c>
      <c r="H1709" s="568"/>
      <c r="I1709" s="570" t="s">
        <v>8438</v>
      </c>
      <c r="J1709" s="568" t="s">
        <v>8205</v>
      </c>
      <c r="K1709" s="571" t="s">
        <v>8401</v>
      </c>
      <c r="L1709" s="568" t="s">
        <v>13011</v>
      </c>
      <c r="M1709" s="572" t="s">
        <v>10883</v>
      </c>
      <c r="N1709" s="570" t="s">
        <v>8425</v>
      </c>
      <c r="O1709" s="303" t="str">
        <f>IF(AllC3_Data[[#This Row],[Door/Yard Number]]=3,"Yard","Door")</f>
        <v>Door</v>
      </c>
      <c r="P1709" s="33">
        <f t="shared" si="52"/>
        <v>6.8666666666977108</v>
      </c>
      <c r="Q1709" s="3" t="str">
        <f t="shared" si="53"/>
        <v>02/11/2022 07:08 AM</v>
      </c>
      <c r="R1709" s="573" t="str">
        <f>IF(AND(AllC3_Data[[#This Row],[Workflow]]="Vendor Trailer",AllC3_Data[[#This Row],[OB Load Type]]="",AllC3_Data[[#This Row],[IB Load Type]]="",AllC3_Data[[#This Row],[Reusable Load Type]]=""),"Empty", HLOOKUP("*",AllC3_Data[[#This Row],[OB Load Type]:[Workflow]],1,FALSE))</f>
        <v>O407</v>
      </c>
      <c r="S17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0" spans="1:21" x14ac:dyDescent="0.25">
      <c r="A1710" s="567" t="s">
        <v>13012</v>
      </c>
      <c r="B1710" s="568" t="s">
        <v>441</v>
      </c>
      <c r="C1710" s="568"/>
      <c r="D1710" s="569"/>
      <c r="E1710" s="569" t="s">
        <v>1659</v>
      </c>
      <c r="F1710" s="569">
        <v>1</v>
      </c>
      <c r="G1710" s="568" t="s">
        <v>1179</v>
      </c>
      <c r="H1710" s="568"/>
      <c r="I1710" s="570" t="s">
        <v>8438</v>
      </c>
      <c r="J1710" s="568" t="s">
        <v>8205</v>
      </c>
      <c r="K1710" s="571" t="s">
        <v>8401</v>
      </c>
      <c r="L1710" s="568" t="s">
        <v>11467</v>
      </c>
      <c r="M1710" s="572" t="s">
        <v>12870</v>
      </c>
      <c r="N1710" s="570" t="s">
        <v>8425</v>
      </c>
      <c r="O1710" s="303" t="str">
        <f>IF(AllC3_Data[[#This Row],[Door/Yard Number]]=3,"Yard","Door")</f>
        <v>Door</v>
      </c>
      <c r="P1710" s="33">
        <f t="shared" si="52"/>
        <v>8.7833333333255723</v>
      </c>
      <c r="Q1710" s="3" t="str">
        <f t="shared" si="53"/>
        <v>02/11/2022 05:13 AM</v>
      </c>
      <c r="R1710" s="573" t="str">
        <f>IF(AND(AllC3_Data[[#This Row],[Workflow]]="Vendor Trailer",AllC3_Data[[#This Row],[OB Load Type]]="",AllC3_Data[[#This Row],[IB Load Type]]="",AllC3_Data[[#This Row],[Reusable Load Type]]=""),"Empty", HLOOKUP("*",AllC3_Data[[#This Row],[OB Load Type]:[Workflow]],1,FALSE))</f>
        <v>O407</v>
      </c>
      <c r="S17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1" spans="1:21" x14ac:dyDescent="0.25">
      <c r="A1711" s="567" t="s">
        <v>13013</v>
      </c>
      <c r="B1711" s="568" t="s">
        <v>441</v>
      </c>
      <c r="C1711" s="568"/>
      <c r="D1711" s="569"/>
      <c r="E1711" s="569" t="s">
        <v>1659</v>
      </c>
      <c r="F1711" s="569">
        <v>1</v>
      </c>
      <c r="G1711" s="568" t="s">
        <v>1179</v>
      </c>
      <c r="H1711" s="568"/>
      <c r="I1711" s="570" t="s">
        <v>8438</v>
      </c>
      <c r="J1711" s="568" t="s">
        <v>8205</v>
      </c>
      <c r="K1711" s="571" t="s">
        <v>8401</v>
      </c>
      <c r="L1711" s="568" t="s">
        <v>10328</v>
      </c>
      <c r="M1711" s="572" t="s">
        <v>8996</v>
      </c>
      <c r="N1711" s="570" t="s">
        <v>8425</v>
      </c>
      <c r="O1711" s="303" t="str">
        <f>IF(AllC3_Data[[#This Row],[Door/Yard Number]]=3,"Yard","Door")</f>
        <v>Door</v>
      </c>
      <c r="P1711" s="33">
        <f t="shared" si="52"/>
        <v>6.2000000001280569</v>
      </c>
      <c r="Q1711" s="3" t="str">
        <f t="shared" si="53"/>
        <v>02/11/2022 07:48 AM</v>
      </c>
      <c r="R1711" s="573" t="str">
        <f>IF(AND(AllC3_Data[[#This Row],[Workflow]]="Vendor Trailer",AllC3_Data[[#This Row],[OB Load Type]]="",AllC3_Data[[#This Row],[IB Load Type]]="",AllC3_Data[[#This Row],[Reusable Load Type]]=""),"Empty", HLOOKUP("*",AllC3_Data[[#This Row],[OB Load Type]:[Workflow]],1,FALSE))</f>
        <v>O407</v>
      </c>
      <c r="S17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2" spans="1:21" x14ac:dyDescent="0.25">
      <c r="A1712" s="567" t="s">
        <v>13014</v>
      </c>
      <c r="B1712" s="568" t="s">
        <v>441</v>
      </c>
      <c r="C1712" s="568"/>
      <c r="D1712" s="569"/>
      <c r="E1712" s="569" t="s">
        <v>1659</v>
      </c>
      <c r="F1712" s="569">
        <v>1</v>
      </c>
      <c r="G1712" s="568" t="s">
        <v>1179</v>
      </c>
      <c r="H1712" s="568"/>
      <c r="I1712" s="570" t="s">
        <v>8438</v>
      </c>
      <c r="J1712" s="568" t="s">
        <v>8205</v>
      </c>
      <c r="K1712" s="571" t="s">
        <v>8401</v>
      </c>
      <c r="L1712" s="568" t="s">
        <v>10458</v>
      </c>
      <c r="M1712" s="572" t="s">
        <v>13015</v>
      </c>
      <c r="N1712" s="570" t="s">
        <v>8425</v>
      </c>
      <c r="O1712" s="303" t="str">
        <f>IF(AllC3_Data[[#This Row],[Door/Yard Number]]=3,"Yard","Door")</f>
        <v>Door</v>
      </c>
      <c r="P1712" s="33">
        <f t="shared" si="52"/>
        <v>8.7833333333255723</v>
      </c>
      <c r="Q1712" s="3" t="str">
        <f t="shared" si="53"/>
        <v>02/11/2022 05:13 AM</v>
      </c>
      <c r="R1712" s="573" t="str">
        <f>IF(AND(AllC3_Data[[#This Row],[Workflow]]="Vendor Trailer",AllC3_Data[[#This Row],[OB Load Type]]="",AllC3_Data[[#This Row],[IB Load Type]]="",AllC3_Data[[#This Row],[Reusable Load Type]]=""),"Empty", HLOOKUP("*",AllC3_Data[[#This Row],[OB Load Type]:[Workflow]],1,FALSE))</f>
        <v>O407</v>
      </c>
      <c r="S17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3" spans="1:21" x14ac:dyDescent="0.25">
      <c r="A1713" s="567" t="s">
        <v>13016</v>
      </c>
      <c r="B1713" s="568" t="s">
        <v>441</v>
      </c>
      <c r="C1713" s="568"/>
      <c r="D1713" s="569"/>
      <c r="E1713" s="569" t="s">
        <v>1659</v>
      </c>
      <c r="F1713" s="569">
        <v>1</v>
      </c>
      <c r="G1713" s="568" t="s">
        <v>1179</v>
      </c>
      <c r="H1713" s="568"/>
      <c r="I1713" s="570" t="s">
        <v>8438</v>
      </c>
      <c r="J1713" s="568" t="s">
        <v>8205</v>
      </c>
      <c r="K1713" s="571" t="s">
        <v>8401</v>
      </c>
      <c r="L1713" s="568" t="s">
        <v>12019</v>
      </c>
      <c r="M1713" s="572" t="s">
        <v>9635</v>
      </c>
      <c r="N1713" s="570" t="s">
        <v>8425</v>
      </c>
      <c r="O1713" s="303" t="str">
        <f>IF(AllC3_Data[[#This Row],[Door/Yard Number]]=3,"Yard","Door")</f>
        <v>Door</v>
      </c>
      <c r="P1713" s="33">
        <f t="shared" si="52"/>
        <v>4.3500000000349246</v>
      </c>
      <c r="Q1713" s="3" t="str">
        <f t="shared" si="53"/>
        <v>02/11/2022 09:39 AM</v>
      </c>
      <c r="R1713" s="573" t="str">
        <f>IF(AND(AllC3_Data[[#This Row],[Workflow]]="Vendor Trailer",AllC3_Data[[#This Row],[OB Load Type]]="",AllC3_Data[[#This Row],[IB Load Type]]="",AllC3_Data[[#This Row],[Reusable Load Type]]=""),"Empty", HLOOKUP("*",AllC3_Data[[#This Row],[OB Load Type]:[Workflow]],1,FALSE))</f>
        <v>O407</v>
      </c>
      <c r="S17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4" spans="1:21" x14ac:dyDescent="0.25">
      <c r="A1714" s="567" t="s">
        <v>13017</v>
      </c>
      <c r="B1714" s="568" t="s">
        <v>441</v>
      </c>
      <c r="C1714" s="568"/>
      <c r="D1714" s="569"/>
      <c r="E1714" s="569" t="s">
        <v>1659</v>
      </c>
      <c r="F1714" s="569">
        <v>1</v>
      </c>
      <c r="G1714" s="568" t="s">
        <v>1179</v>
      </c>
      <c r="H1714" s="568"/>
      <c r="I1714" s="570" t="s">
        <v>8438</v>
      </c>
      <c r="J1714" s="568" t="s">
        <v>8205</v>
      </c>
      <c r="K1714" s="571" t="s">
        <v>8401</v>
      </c>
      <c r="L1714" s="568" t="s">
        <v>13018</v>
      </c>
      <c r="M1714" s="572" t="s">
        <v>8428</v>
      </c>
      <c r="N1714" s="570" t="s">
        <v>8425</v>
      </c>
      <c r="O1714" s="303" t="str">
        <f>IF(AllC3_Data[[#This Row],[Door/Yard Number]]=3,"Yard","Door")</f>
        <v>Door</v>
      </c>
      <c r="P1714" s="33">
        <f t="shared" si="52"/>
        <v>8.7833333333255723</v>
      </c>
      <c r="Q1714" s="3" t="str">
        <f t="shared" si="53"/>
        <v>02/11/2022 05:13 AM</v>
      </c>
      <c r="R1714" s="573" t="str">
        <f>IF(AND(AllC3_Data[[#This Row],[Workflow]]="Vendor Trailer",AllC3_Data[[#This Row],[OB Load Type]]="",AllC3_Data[[#This Row],[IB Load Type]]="",AllC3_Data[[#This Row],[Reusable Load Type]]=""),"Empty", HLOOKUP("*",AllC3_Data[[#This Row],[OB Load Type]:[Workflow]],1,FALSE))</f>
        <v>O407</v>
      </c>
      <c r="S17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5" spans="1:21" x14ac:dyDescent="0.25">
      <c r="A1715" s="567" t="s">
        <v>13019</v>
      </c>
      <c r="B1715" s="568" t="s">
        <v>441</v>
      </c>
      <c r="C1715" s="568"/>
      <c r="D1715" s="569"/>
      <c r="E1715" s="569" t="s">
        <v>1659</v>
      </c>
      <c r="F1715" s="569">
        <v>1</v>
      </c>
      <c r="G1715" s="568" t="s">
        <v>1179</v>
      </c>
      <c r="H1715" s="568"/>
      <c r="I1715" s="570" t="s">
        <v>8438</v>
      </c>
      <c r="J1715" s="568" t="s">
        <v>8207</v>
      </c>
      <c r="K1715" s="571" t="s">
        <v>8401</v>
      </c>
      <c r="L1715" s="568" t="s">
        <v>10491</v>
      </c>
      <c r="M1715" s="572" t="s">
        <v>13020</v>
      </c>
      <c r="N1715" s="570" t="s">
        <v>8425</v>
      </c>
      <c r="O1715" s="303" t="str">
        <f>IF(AllC3_Data[[#This Row],[Door/Yard Number]]=3,"Yard","Door")</f>
        <v>Door</v>
      </c>
      <c r="P1715" s="33">
        <f t="shared" si="52"/>
        <v>8.7833333333255723</v>
      </c>
      <c r="Q1715" s="3" t="str">
        <f t="shared" si="53"/>
        <v>02/11/2022 05:13 AM</v>
      </c>
      <c r="R1715" s="573" t="str">
        <f>IF(AND(AllC3_Data[[#This Row],[Workflow]]="Vendor Trailer",AllC3_Data[[#This Row],[OB Load Type]]="",AllC3_Data[[#This Row],[IB Load Type]]="",AllC3_Data[[#This Row],[Reusable Load Type]]=""),"Empty", HLOOKUP("*",AllC3_Data[[#This Row],[OB Load Type]:[Workflow]],1,FALSE))</f>
        <v>O407</v>
      </c>
      <c r="S17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6" spans="1:21" x14ac:dyDescent="0.25">
      <c r="A1716" s="567" t="s">
        <v>13021</v>
      </c>
      <c r="B1716" s="568" t="s">
        <v>441</v>
      </c>
      <c r="C1716" s="568"/>
      <c r="D1716" s="569"/>
      <c r="E1716" s="569" t="s">
        <v>1659</v>
      </c>
      <c r="F1716" s="569">
        <v>1</v>
      </c>
      <c r="G1716" s="568" t="s">
        <v>1179</v>
      </c>
      <c r="H1716" s="568"/>
      <c r="I1716" s="570" t="s">
        <v>8438</v>
      </c>
      <c r="J1716" s="568" t="s">
        <v>8210</v>
      </c>
      <c r="K1716" s="571" t="s">
        <v>8401</v>
      </c>
      <c r="L1716" s="568" t="s">
        <v>13022</v>
      </c>
      <c r="M1716" s="572" t="s">
        <v>13023</v>
      </c>
      <c r="N1716" s="570" t="s">
        <v>8425</v>
      </c>
      <c r="O1716" s="303" t="str">
        <f>IF(AllC3_Data[[#This Row],[Door/Yard Number]]=3,"Yard","Door")</f>
        <v>Door</v>
      </c>
      <c r="P1716" s="33">
        <f t="shared" si="52"/>
        <v>8.7833333333255723</v>
      </c>
      <c r="Q1716" s="3" t="str">
        <f t="shared" si="53"/>
        <v>02/11/2022 05:13 AM</v>
      </c>
      <c r="R1716" s="573" t="str">
        <f>IF(AND(AllC3_Data[[#This Row],[Workflow]]="Vendor Trailer",AllC3_Data[[#This Row],[OB Load Type]]="",AllC3_Data[[#This Row],[IB Load Type]]="",AllC3_Data[[#This Row],[Reusable Load Type]]=""),"Empty", HLOOKUP("*",AllC3_Data[[#This Row],[OB Load Type]:[Workflow]],1,FALSE))</f>
        <v>O407</v>
      </c>
      <c r="S17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7" spans="1:21" x14ac:dyDescent="0.25">
      <c r="A1717" s="567" t="s">
        <v>13024</v>
      </c>
      <c r="B1717" s="568" t="s">
        <v>441</v>
      </c>
      <c r="C1717" s="568"/>
      <c r="D1717" s="569"/>
      <c r="E1717" s="569" t="s">
        <v>1659</v>
      </c>
      <c r="F1717" s="569">
        <v>1</v>
      </c>
      <c r="G1717" s="568" t="s">
        <v>1179</v>
      </c>
      <c r="H1717" s="568"/>
      <c r="I1717" s="570" t="s">
        <v>8438</v>
      </c>
      <c r="J1717" s="568" t="s">
        <v>8205</v>
      </c>
      <c r="K1717" s="571" t="s">
        <v>8401</v>
      </c>
      <c r="L1717" s="568" t="s">
        <v>12834</v>
      </c>
      <c r="M1717" s="572" t="s">
        <v>13025</v>
      </c>
      <c r="N1717" s="570" t="s">
        <v>8425</v>
      </c>
      <c r="O1717" s="303" t="str">
        <f>IF(AllC3_Data[[#This Row],[Door/Yard Number]]=3,"Yard","Door")</f>
        <v>Door</v>
      </c>
      <c r="P1717" s="33">
        <f t="shared" si="52"/>
        <v>5.5000000001164153</v>
      </c>
      <c r="Q1717" s="3" t="str">
        <f t="shared" si="53"/>
        <v>02/11/2022 08:30 AM</v>
      </c>
      <c r="R1717" s="573" t="str">
        <f>IF(AND(AllC3_Data[[#This Row],[Workflow]]="Vendor Trailer",AllC3_Data[[#This Row],[OB Load Type]]="",AllC3_Data[[#This Row],[IB Load Type]]="",AllC3_Data[[#This Row],[Reusable Load Type]]=""),"Empty", HLOOKUP("*",AllC3_Data[[#This Row],[OB Load Type]:[Workflow]],1,FALSE))</f>
        <v>O407</v>
      </c>
      <c r="S17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8" spans="1:21" x14ac:dyDescent="0.25">
      <c r="A1718" s="567" t="s">
        <v>13026</v>
      </c>
      <c r="B1718" s="568" t="s">
        <v>462</v>
      </c>
      <c r="C1718" s="568"/>
      <c r="D1718" s="569"/>
      <c r="E1718" s="569" t="s">
        <v>1659</v>
      </c>
      <c r="F1718" s="569">
        <v>3</v>
      </c>
      <c r="G1718" s="568" t="s">
        <v>1179</v>
      </c>
      <c r="H1718" s="568"/>
      <c r="I1718" s="570" t="s">
        <v>8438</v>
      </c>
      <c r="J1718" s="568" t="s">
        <v>8207</v>
      </c>
      <c r="K1718" s="571" t="s">
        <v>8401</v>
      </c>
      <c r="L1718" s="568" t="s">
        <v>11150</v>
      </c>
      <c r="M1718" s="572" t="s">
        <v>12754</v>
      </c>
      <c r="N1718" s="570" t="s">
        <v>8445</v>
      </c>
      <c r="O1718" s="303" t="str">
        <f>IF(AllC3_Data[[#This Row],[Door/Yard Number]]=3,"Yard","Door")</f>
        <v>Yard</v>
      </c>
      <c r="P1718" s="33">
        <f t="shared" si="52"/>
        <v>8.7833333333255723</v>
      </c>
      <c r="Q1718" s="3" t="str">
        <f t="shared" si="53"/>
        <v>02/11/2022 05:13 AM</v>
      </c>
      <c r="R1718" s="573" t="str">
        <f>IF(AND(AllC3_Data[[#This Row],[Workflow]]="Vendor Trailer",AllC3_Data[[#This Row],[OB Load Type]]="",AllC3_Data[[#This Row],[IB Load Type]]="",AllC3_Data[[#This Row],[Reusable Load Type]]=""),"Empty", HLOOKUP("*",AllC3_Data[[#This Row],[OB Load Type]:[Workflow]],1,FALSE))</f>
        <v>O807</v>
      </c>
      <c r="S17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19" spans="1:21" x14ac:dyDescent="0.25">
      <c r="A1719" s="567" t="s">
        <v>13027</v>
      </c>
      <c r="B1719" s="568" t="s">
        <v>462</v>
      </c>
      <c r="C1719" s="568"/>
      <c r="D1719" s="569"/>
      <c r="E1719" s="569" t="s">
        <v>1659</v>
      </c>
      <c r="F1719" s="569">
        <v>3</v>
      </c>
      <c r="G1719" s="568" t="s">
        <v>1179</v>
      </c>
      <c r="H1719" s="568"/>
      <c r="I1719" s="570" t="s">
        <v>8443</v>
      </c>
      <c r="J1719" s="568" t="s">
        <v>8205</v>
      </c>
      <c r="K1719" s="571" t="s">
        <v>8401</v>
      </c>
      <c r="L1719" s="568" t="s">
        <v>11150</v>
      </c>
      <c r="M1719" s="572" t="s">
        <v>13028</v>
      </c>
      <c r="N1719" s="570" t="s">
        <v>8445</v>
      </c>
      <c r="O1719" s="303" t="str">
        <f>IF(AllC3_Data[[#This Row],[Door/Yard Number]]=3,"Yard","Door")</f>
        <v>Yard</v>
      </c>
      <c r="P1719" s="33">
        <f t="shared" si="52"/>
        <v>6.5166666667792015</v>
      </c>
      <c r="Q1719" s="3" t="str">
        <f t="shared" si="53"/>
        <v>02/11/2022 07:29 AM</v>
      </c>
      <c r="R1719" s="573" t="str">
        <f>IF(AND(AllC3_Data[[#This Row],[Workflow]]="Vendor Trailer",AllC3_Data[[#This Row],[OB Load Type]]="",AllC3_Data[[#This Row],[IB Load Type]]="",AllC3_Data[[#This Row],[Reusable Load Type]]=""),"Empty", HLOOKUP("*",AllC3_Data[[#This Row],[OB Load Type]:[Workflow]],1,FALSE))</f>
        <v>O807</v>
      </c>
      <c r="S17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0" spans="1:21" x14ac:dyDescent="0.25">
      <c r="A1720" s="567" t="s">
        <v>13029</v>
      </c>
      <c r="B1720" s="568" t="s">
        <v>462</v>
      </c>
      <c r="C1720" s="568"/>
      <c r="D1720" s="569"/>
      <c r="E1720" s="569" t="s">
        <v>1659</v>
      </c>
      <c r="F1720" s="569">
        <v>3</v>
      </c>
      <c r="G1720" s="568" t="s">
        <v>1179</v>
      </c>
      <c r="H1720" s="568"/>
      <c r="I1720" s="570" t="s">
        <v>8443</v>
      </c>
      <c r="J1720" s="568" t="s">
        <v>8205</v>
      </c>
      <c r="K1720" s="571" t="s">
        <v>8401</v>
      </c>
      <c r="L1720" s="568" t="s">
        <v>11150</v>
      </c>
      <c r="M1720" s="572" t="s">
        <v>13030</v>
      </c>
      <c r="N1720" s="570" t="s">
        <v>8445</v>
      </c>
      <c r="O1720" s="303" t="str">
        <f>IF(AllC3_Data[[#This Row],[Door/Yard Number]]=3,"Yard","Door")</f>
        <v>Yard</v>
      </c>
      <c r="P1720" s="33">
        <f t="shared" si="52"/>
        <v>7.2666666667792015</v>
      </c>
      <c r="Q1720" s="3" t="str">
        <f t="shared" si="53"/>
        <v>02/11/2022 06:44 AM</v>
      </c>
      <c r="R1720" s="573" t="str">
        <f>IF(AND(AllC3_Data[[#This Row],[Workflow]]="Vendor Trailer",AllC3_Data[[#This Row],[OB Load Type]]="",AllC3_Data[[#This Row],[IB Load Type]]="",AllC3_Data[[#This Row],[Reusable Load Type]]=""),"Empty", HLOOKUP("*",AllC3_Data[[#This Row],[OB Load Type]:[Workflow]],1,FALSE))</f>
        <v>O807</v>
      </c>
      <c r="S17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1" spans="1:21" x14ac:dyDescent="0.25">
      <c r="A1721" s="567" t="s">
        <v>13031</v>
      </c>
      <c r="B1721" s="568" t="s">
        <v>462</v>
      </c>
      <c r="C1721" s="568"/>
      <c r="D1721" s="569"/>
      <c r="E1721" s="569" t="s">
        <v>1659</v>
      </c>
      <c r="F1721" s="569">
        <v>3</v>
      </c>
      <c r="G1721" s="568" t="s">
        <v>1179</v>
      </c>
      <c r="H1721" s="568"/>
      <c r="I1721" s="570" t="s">
        <v>8443</v>
      </c>
      <c r="J1721" s="568" t="s">
        <v>8212</v>
      </c>
      <c r="K1721" s="571" t="s">
        <v>8401</v>
      </c>
      <c r="L1721" s="568" t="s">
        <v>11150</v>
      </c>
      <c r="M1721" s="572" t="s">
        <v>13032</v>
      </c>
      <c r="N1721" s="570" t="s">
        <v>8445</v>
      </c>
      <c r="O1721" s="303" t="str">
        <f>IF(AllC3_Data[[#This Row],[Door/Yard Number]]=3,"Yard","Door")</f>
        <v>Yard</v>
      </c>
      <c r="P1721" s="33">
        <f t="shared" si="52"/>
        <v>8.7666666667792015</v>
      </c>
      <c r="Q1721" s="3" t="str">
        <f t="shared" si="53"/>
        <v>02/11/2022 05:14 AM</v>
      </c>
      <c r="R1721" s="573" t="str">
        <f>IF(AND(AllC3_Data[[#This Row],[Workflow]]="Vendor Trailer",AllC3_Data[[#This Row],[OB Load Type]]="",AllC3_Data[[#This Row],[IB Load Type]]="",AllC3_Data[[#This Row],[Reusable Load Type]]=""),"Empty", HLOOKUP("*",AllC3_Data[[#This Row],[OB Load Type]:[Workflow]],1,FALSE))</f>
        <v>O807</v>
      </c>
      <c r="S17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2" spans="1:21" x14ac:dyDescent="0.25">
      <c r="A1722" s="567" t="s">
        <v>13033</v>
      </c>
      <c r="B1722" s="568" t="s">
        <v>462</v>
      </c>
      <c r="C1722" s="568"/>
      <c r="D1722" s="569"/>
      <c r="E1722" s="569" t="s">
        <v>1659</v>
      </c>
      <c r="F1722" s="569">
        <v>3</v>
      </c>
      <c r="G1722" s="568" t="s">
        <v>1179</v>
      </c>
      <c r="H1722" s="568"/>
      <c r="I1722" s="570" t="s">
        <v>8443</v>
      </c>
      <c r="J1722" s="568" t="s">
        <v>8204</v>
      </c>
      <c r="K1722" s="571" t="s">
        <v>8401</v>
      </c>
      <c r="L1722" s="568" t="s">
        <v>11150</v>
      </c>
      <c r="M1722" s="572" t="s">
        <v>13034</v>
      </c>
      <c r="N1722" s="570" t="s">
        <v>8445</v>
      </c>
      <c r="O1722" s="303" t="str">
        <f>IF(AllC3_Data[[#This Row],[Door/Yard Number]]=3,"Yard","Door")</f>
        <v>Yard</v>
      </c>
      <c r="P1722" s="33">
        <f t="shared" si="52"/>
        <v>7.1333333333604969</v>
      </c>
      <c r="Q1722" s="3" t="str">
        <f t="shared" si="53"/>
        <v>02/11/2022 06:52 AM</v>
      </c>
      <c r="R1722" s="573" t="str">
        <f>IF(AND(AllC3_Data[[#This Row],[Workflow]]="Vendor Trailer",AllC3_Data[[#This Row],[OB Load Type]]="",AllC3_Data[[#This Row],[IB Load Type]]="",AllC3_Data[[#This Row],[Reusable Load Type]]=""),"Empty", HLOOKUP("*",AllC3_Data[[#This Row],[OB Load Type]:[Workflow]],1,FALSE))</f>
        <v>O807</v>
      </c>
      <c r="S17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3" spans="1:21" x14ac:dyDescent="0.25">
      <c r="A1723" s="567" t="s">
        <v>13035</v>
      </c>
      <c r="B1723" s="568" t="s">
        <v>462</v>
      </c>
      <c r="C1723" s="568"/>
      <c r="D1723" s="569"/>
      <c r="E1723" s="569" t="s">
        <v>1659</v>
      </c>
      <c r="F1723" s="569">
        <v>3</v>
      </c>
      <c r="G1723" s="568" t="s">
        <v>1179</v>
      </c>
      <c r="H1723" s="568"/>
      <c r="I1723" s="570" t="s">
        <v>8443</v>
      </c>
      <c r="J1723" s="568" t="s">
        <v>8205</v>
      </c>
      <c r="K1723" s="571" t="s">
        <v>8401</v>
      </c>
      <c r="L1723" s="568" t="s">
        <v>11150</v>
      </c>
      <c r="M1723" s="572" t="s">
        <v>13036</v>
      </c>
      <c r="N1723" s="570" t="s">
        <v>8445</v>
      </c>
      <c r="O1723" s="303" t="str">
        <f>IF(AllC3_Data[[#This Row],[Door/Yard Number]]=3,"Yard","Door")</f>
        <v>Yard</v>
      </c>
      <c r="P1723" s="33">
        <f t="shared" si="52"/>
        <v>5.9500000000116415</v>
      </c>
      <c r="Q1723" s="3" t="str">
        <f t="shared" si="53"/>
        <v>02/11/2022 08:03 AM</v>
      </c>
      <c r="R1723" s="573" t="str">
        <f>IF(AND(AllC3_Data[[#This Row],[Workflow]]="Vendor Trailer",AllC3_Data[[#This Row],[OB Load Type]]="",AllC3_Data[[#This Row],[IB Load Type]]="",AllC3_Data[[#This Row],[Reusable Load Type]]=""),"Empty", HLOOKUP("*",AllC3_Data[[#This Row],[OB Load Type]:[Workflow]],1,FALSE))</f>
        <v>O807</v>
      </c>
      <c r="S17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4" spans="1:21" x14ac:dyDescent="0.25">
      <c r="A1724" s="567" t="s">
        <v>13037</v>
      </c>
      <c r="B1724" s="568" t="s">
        <v>462</v>
      </c>
      <c r="C1724" s="568"/>
      <c r="D1724" s="569"/>
      <c r="E1724" s="569" t="s">
        <v>1659</v>
      </c>
      <c r="F1724" s="569">
        <v>1</v>
      </c>
      <c r="G1724" s="568" t="s">
        <v>1179</v>
      </c>
      <c r="H1724" s="568"/>
      <c r="I1724" s="570" t="s">
        <v>8443</v>
      </c>
      <c r="J1724" s="568" t="s">
        <v>8205</v>
      </c>
      <c r="K1724" s="571" t="s">
        <v>8401</v>
      </c>
      <c r="L1724" s="568" t="s">
        <v>13038</v>
      </c>
      <c r="M1724" s="572" t="s">
        <v>13039</v>
      </c>
      <c r="N1724" s="570" t="s">
        <v>8445</v>
      </c>
      <c r="O1724" s="303" t="str">
        <f>IF(AllC3_Data[[#This Row],[Door/Yard Number]]=3,"Yard","Door")</f>
        <v>Door</v>
      </c>
      <c r="P1724" s="33">
        <f t="shared" si="52"/>
        <v>8.7666666667792015</v>
      </c>
      <c r="Q1724" s="3" t="str">
        <f t="shared" si="53"/>
        <v>02/11/2022 05:14 AM</v>
      </c>
      <c r="R1724" s="573" t="str">
        <f>IF(AND(AllC3_Data[[#This Row],[Workflow]]="Vendor Trailer",AllC3_Data[[#This Row],[OB Load Type]]="",AllC3_Data[[#This Row],[IB Load Type]]="",AllC3_Data[[#This Row],[Reusable Load Type]]=""),"Empty", HLOOKUP("*",AllC3_Data[[#This Row],[OB Load Type]:[Workflow]],1,FALSE))</f>
        <v>O807</v>
      </c>
      <c r="S17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5" spans="1:21" x14ac:dyDescent="0.25">
      <c r="A1725" s="567" t="s">
        <v>13040</v>
      </c>
      <c r="B1725" s="568" t="s">
        <v>462</v>
      </c>
      <c r="C1725" s="568"/>
      <c r="D1725" s="569"/>
      <c r="E1725" s="569" t="s">
        <v>1659</v>
      </c>
      <c r="F1725" s="569">
        <v>1</v>
      </c>
      <c r="G1725" s="568" t="s">
        <v>1179</v>
      </c>
      <c r="H1725" s="568"/>
      <c r="I1725" s="570" t="s">
        <v>8443</v>
      </c>
      <c r="J1725" s="568" t="s">
        <v>8210</v>
      </c>
      <c r="K1725" s="571" t="s">
        <v>8401</v>
      </c>
      <c r="L1725" s="568" t="s">
        <v>12671</v>
      </c>
      <c r="M1725" s="572" t="s">
        <v>10650</v>
      </c>
      <c r="N1725" s="570" t="s">
        <v>8445</v>
      </c>
      <c r="O1725" s="303" t="str">
        <f>IF(AllC3_Data[[#This Row],[Door/Yard Number]]=3,"Yard","Door")</f>
        <v>Door</v>
      </c>
      <c r="P1725" s="33">
        <f t="shared" si="52"/>
        <v>8.7666666667792015</v>
      </c>
      <c r="Q1725" s="3" t="str">
        <f t="shared" si="53"/>
        <v>02/11/2022 05:14 AM</v>
      </c>
      <c r="R1725" s="573" t="str">
        <f>IF(AND(AllC3_Data[[#This Row],[Workflow]]="Vendor Trailer",AllC3_Data[[#This Row],[OB Load Type]]="",AllC3_Data[[#This Row],[IB Load Type]]="",AllC3_Data[[#This Row],[Reusable Load Type]]=""),"Empty", HLOOKUP("*",AllC3_Data[[#This Row],[OB Load Type]:[Workflow]],1,FALSE))</f>
        <v>O807</v>
      </c>
      <c r="S17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6" spans="1:21" x14ac:dyDescent="0.25">
      <c r="A1726" s="567" t="s">
        <v>13041</v>
      </c>
      <c r="B1726" s="568" t="s">
        <v>462</v>
      </c>
      <c r="C1726" s="568"/>
      <c r="D1726" s="569"/>
      <c r="E1726" s="569" t="s">
        <v>1659</v>
      </c>
      <c r="F1726" s="569">
        <v>1</v>
      </c>
      <c r="G1726" s="568" t="s">
        <v>1179</v>
      </c>
      <c r="H1726" s="568"/>
      <c r="I1726" s="570" t="s">
        <v>8443</v>
      </c>
      <c r="J1726" s="568" t="s">
        <v>8205</v>
      </c>
      <c r="K1726" s="571" t="s">
        <v>8401</v>
      </c>
      <c r="L1726" s="568" t="s">
        <v>12484</v>
      </c>
      <c r="M1726" s="572" t="s">
        <v>13042</v>
      </c>
      <c r="N1726" s="570" t="s">
        <v>8445</v>
      </c>
      <c r="O1726" s="303" t="str">
        <f>IF(AllC3_Data[[#This Row],[Door/Yard Number]]=3,"Yard","Door")</f>
        <v>Door</v>
      </c>
      <c r="P1726" s="33">
        <f t="shared" si="52"/>
        <v>8.6666666668024845</v>
      </c>
      <c r="Q1726" s="3" t="str">
        <f t="shared" si="53"/>
        <v>02/11/2022 05:20 AM</v>
      </c>
      <c r="R1726" s="573" t="str">
        <f>IF(AND(AllC3_Data[[#This Row],[Workflow]]="Vendor Trailer",AllC3_Data[[#This Row],[OB Load Type]]="",AllC3_Data[[#This Row],[IB Load Type]]="",AllC3_Data[[#This Row],[Reusable Load Type]]=""),"Empty", HLOOKUP("*",AllC3_Data[[#This Row],[OB Load Type]:[Workflow]],1,FALSE))</f>
        <v>O807</v>
      </c>
      <c r="S17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7" spans="1:21" x14ac:dyDescent="0.25">
      <c r="A1727" s="567" t="s">
        <v>13043</v>
      </c>
      <c r="B1727" s="568" t="s">
        <v>462</v>
      </c>
      <c r="C1727" s="568"/>
      <c r="D1727" s="569"/>
      <c r="E1727" s="569" t="s">
        <v>1659</v>
      </c>
      <c r="F1727" s="569">
        <v>1</v>
      </c>
      <c r="G1727" s="568" t="s">
        <v>1179</v>
      </c>
      <c r="H1727" s="568"/>
      <c r="I1727" s="570" t="s">
        <v>8443</v>
      </c>
      <c r="J1727" s="568" t="s">
        <v>8207</v>
      </c>
      <c r="K1727" s="571" t="s">
        <v>8401</v>
      </c>
      <c r="L1727" s="568" t="s">
        <v>13044</v>
      </c>
      <c r="M1727" s="572" t="s">
        <v>13045</v>
      </c>
      <c r="N1727" s="570" t="s">
        <v>8445</v>
      </c>
      <c r="O1727" s="303" t="str">
        <f>IF(AllC3_Data[[#This Row],[Door/Yard Number]]=3,"Yard","Door")</f>
        <v>Door</v>
      </c>
      <c r="P1727" s="33">
        <f t="shared" si="52"/>
        <v>8.7666666667792015</v>
      </c>
      <c r="Q1727" s="3" t="str">
        <f t="shared" si="53"/>
        <v>02/11/2022 05:14 AM</v>
      </c>
      <c r="R1727" s="573" t="str">
        <f>IF(AND(AllC3_Data[[#This Row],[Workflow]]="Vendor Trailer",AllC3_Data[[#This Row],[OB Load Type]]="",AllC3_Data[[#This Row],[IB Load Type]]="",AllC3_Data[[#This Row],[Reusable Load Type]]=""),"Empty", HLOOKUP("*",AllC3_Data[[#This Row],[OB Load Type]:[Workflow]],1,FALSE))</f>
        <v>O807</v>
      </c>
      <c r="S17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8" spans="1:21" x14ac:dyDescent="0.25">
      <c r="A1728" s="567" t="s">
        <v>9282</v>
      </c>
      <c r="B1728" s="568" t="s">
        <v>462</v>
      </c>
      <c r="C1728" s="568"/>
      <c r="D1728" s="569"/>
      <c r="E1728" s="569" t="s">
        <v>1659</v>
      </c>
      <c r="F1728" s="569">
        <v>1</v>
      </c>
      <c r="G1728" s="568" t="s">
        <v>1179</v>
      </c>
      <c r="H1728" s="568"/>
      <c r="I1728" s="570" t="s">
        <v>8443</v>
      </c>
      <c r="J1728" s="568" t="s">
        <v>8210</v>
      </c>
      <c r="K1728" s="571" t="s">
        <v>8401</v>
      </c>
      <c r="L1728" s="568" t="s">
        <v>13046</v>
      </c>
      <c r="M1728" s="572" t="s">
        <v>13047</v>
      </c>
      <c r="N1728" s="570" t="s">
        <v>8445</v>
      </c>
      <c r="O1728" s="303" t="str">
        <f>IF(AllC3_Data[[#This Row],[Door/Yard Number]]=3,"Yard","Door")</f>
        <v>Door</v>
      </c>
      <c r="P1728" s="33">
        <f t="shared" si="52"/>
        <v>13.966666666790843</v>
      </c>
      <c r="Q1728" s="3" t="str">
        <f t="shared" si="53"/>
        <v>02/11/2022 12:02 AM</v>
      </c>
      <c r="R1728" s="573" t="str">
        <f>IF(AND(AllC3_Data[[#This Row],[Workflow]]="Vendor Trailer",AllC3_Data[[#This Row],[OB Load Type]]="",AllC3_Data[[#This Row],[IB Load Type]]="",AllC3_Data[[#This Row],[Reusable Load Type]]=""),"Empty", HLOOKUP("*",AllC3_Data[[#This Row],[OB Load Type]:[Workflow]],1,FALSE))</f>
        <v>O807</v>
      </c>
      <c r="S17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29" spans="1:21" x14ac:dyDescent="0.25">
      <c r="A1729" s="567" t="s">
        <v>13048</v>
      </c>
      <c r="B1729" s="568" t="s">
        <v>462</v>
      </c>
      <c r="C1729" s="568"/>
      <c r="D1729" s="569"/>
      <c r="E1729" s="569" t="s">
        <v>1659</v>
      </c>
      <c r="F1729" s="569">
        <v>1</v>
      </c>
      <c r="G1729" s="568" t="s">
        <v>1179</v>
      </c>
      <c r="H1729" s="568"/>
      <c r="I1729" s="570" t="s">
        <v>8443</v>
      </c>
      <c r="J1729" s="568" t="s">
        <v>8210</v>
      </c>
      <c r="K1729" s="571" t="s">
        <v>8401</v>
      </c>
      <c r="L1729" s="568" t="s">
        <v>13049</v>
      </c>
      <c r="M1729" s="572" t="s">
        <v>12640</v>
      </c>
      <c r="N1729" s="570" t="s">
        <v>8445</v>
      </c>
      <c r="O1729" s="303" t="str">
        <f>IF(AllC3_Data[[#This Row],[Door/Yard Number]]=3,"Yard","Door")</f>
        <v>Door</v>
      </c>
      <c r="P1729" s="33">
        <f t="shared" si="52"/>
        <v>8.7666666667792015</v>
      </c>
      <c r="Q1729" s="3" t="str">
        <f t="shared" si="53"/>
        <v>02/11/2022 05:14 AM</v>
      </c>
      <c r="R1729" s="573" t="str">
        <f>IF(AND(AllC3_Data[[#This Row],[Workflow]]="Vendor Trailer",AllC3_Data[[#This Row],[OB Load Type]]="",AllC3_Data[[#This Row],[IB Load Type]]="",AllC3_Data[[#This Row],[Reusable Load Type]]=""),"Empty", HLOOKUP("*",AllC3_Data[[#This Row],[OB Load Type]:[Workflow]],1,FALSE))</f>
        <v>O807</v>
      </c>
      <c r="S17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0" spans="1:21" x14ac:dyDescent="0.25">
      <c r="A1730" s="567" t="s">
        <v>13050</v>
      </c>
      <c r="B1730" s="568" t="s">
        <v>462</v>
      </c>
      <c r="C1730" s="568"/>
      <c r="D1730" s="569"/>
      <c r="E1730" s="569" t="s">
        <v>1659</v>
      </c>
      <c r="F1730" s="569">
        <v>1</v>
      </c>
      <c r="G1730" s="568" t="s">
        <v>1179</v>
      </c>
      <c r="H1730" s="568"/>
      <c r="I1730" s="570" t="s">
        <v>8443</v>
      </c>
      <c r="J1730" s="568" t="s">
        <v>8206</v>
      </c>
      <c r="K1730" s="571" t="s">
        <v>8401</v>
      </c>
      <c r="L1730" s="568" t="s">
        <v>13051</v>
      </c>
      <c r="M1730" s="572" t="s">
        <v>13052</v>
      </c>
      <c r="N1730" s="570" t="s">
        <v>8445</v>
      </c>
      <c r="O1730" s="303" t="str">
        <f>IF(AllC3_Data[[#This Row],[Door/Yard Number]]=3,"Yard","Door")</f>
        <v>Door</v>
      </c>
      <c r="P1730" s="33">
        <f t="shared" si="52"/>
        <v>8.7666666667792015</v>
      </c>
      <c r="Q1730" s="3" t="str">
        <f t="shared" si="53"/>
        <v>02/11/2022 05:14 AM</v>
      </c>
      <c r="R1730" s="573" t="str">
        <f>IF(AND(AllC3_Data[[#This Row],[Workflow]]="Vendor Trailer",AllC3_Data[[#This Row],[OB Load Type]]="",AllC3_Data[[#This Row],[IB Load Type]]="",AllC3_Data[[#This Row],[Reusable Load Type]]=""),"Empty", HLOOKUP("*",AllC3_Data[[#This Row],[OB Load Type]:[Workflow]],1,FALSE))</f>
        <v>O807</v>
      </c>
      <c r="S17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1" spans="1:21" x14ac:dyDescent="0.25">
      <c r="A1731" s="567" t="s">
        <v>13053</v>
      </c>
      <c r="B1731" s="568" t="s">
        <v>462</v>
      </c>
      <c r="C1731" s="568"/>
      <c r="D1731" s="569"/>
      <c r="E1731" s="569" t="s">
        <v>1659</v>
      </c>
      <c r="F1731" s="569">
        <v>1</v>
      </c>
      <c r="G1731" s="568" t="s">
        <v>1179</v>
      </c>
      <c r="H1731" s="568"/>
      <c r="I1731" s="570" t="s">
        <v>8443</v>
      </c>
      <c r="J1731" s="568" t="s">
        <v>8208</v>
      </c>
      <c r="K1731" s="571" t="s">
        <v>8401</v>
      </c>
      <c r="L1731" s="568" t="s">
        <v>12585</v>
      </c>
      <c r="M1731" s="572" t="s">
        <v>13054</v>
      </c>
      <c r="N1731" s="570" t="s">
        <v>8445</v>
      </c>
      <c r="O1731" s="303" t="str">
        <f>IF(AllC3_Data[[#This Row],[Door/Yard Number]]=3,"Yard","Door")</f>
        <v>Door</v>
      </c>
      <c r="P1731" s="33">
        <f t="shared" si="52"/>
        <v>6.8833333334187046</v>
      </c>
      <c r="Q1731" s="3" t="str">
        <f t="shared" si="53"/>
        <v>02/11/2022 07:07 AM</v>
      </c>
      <c r="R1731" s="573" t="str">
        <f>IF(AND(AllC3_Data[[#This Row],[Workflow]]="Vendor Trailer",AllC3_Data[[#This Row],[OB Load Type]]="",AllC3_Data[[#This Row],[IB Load Type]]="",AllC3_Data[[#This Row],[Reusable Load Type]]=""),"Empty", HLOOKUP("*",AllC3_Data[[#This Row],[OB Load Type]:[Workflow]],1,FALSE))</f>
        <v>O807</v>
      </c>
      <c r="S17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2" spans="1:21" x14ac:dyDescent="0.25">
      <c r="A1732" s="567" t="s">
        <v>13055</v>
      </c>
      <c r="B1732" s="568" t="s">
        <v>462</v>
      </c>
      <c r="C1732" s="568"/>
      <c r="D1732" s="569"/>
      <c r="E1732" s="569" t="s">
        <v>1659</v>
      </c>
      <c r="F1732" s="569">
        <v>1</v>
      </c>
      <c r="G1732" s="568" t="s">
        <v>1179</v>
      </c>
      <c r="H1732" s="568"/>
      <c r="I1732" s="570" t="s">
        <v>8443</v>
      </c>
      <c r="J1732" s="568" t="s">
        <v>8210</v>
      </c>
      <c r="K1732" s="571" t="s">
        <v>8401</v>
      </c>
      <c r="L1732" s="568" t="s">
        <v>12649</v>
      </c>
      <c r="M1732" s="572" t="s">
        <v>13056</v>
      </c>
      <c r="N1732" s="570" t="s">
        <v>8445</v>
      </c>
      <c r="O1732" s="303" t="str">
        <f>IF(AllC3_Data[[#This Row],[Door/Yard Number]]=3,"Yard","Door")</f>
        <v>Door</v>
      </c>
      <c r="P1732" s="33">
        <f t="shared" si="52"/>
        <v>8.7666666667792015</v>
      </c>
      <c r="Q1732" s="3" t="str">
        <f t="shared" si="53"/>
        <v>02/11/2022 05:14 AM</v>
      </c>
      <c r="R1732" s="573" t="str">
        <f>IF(AND(AllC3_Data[[#This Row],[Workflow]]="Vendor Trailer",AllC3_Data[[#This Row],[OB Load Type]]="",AllC3_Data[[#This Row],[IB Load Type]]="",AllC3_Data[[#This Row],[Reusable Load Type]]=""),"Empty", HLOOKUP("*",AllC3_Data[[#This Row],[OB Load Type]:[Workflow]],1,FALSE))</f>
        <v>O807</v>
      </c>
      <c r="S17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3" spans="1:21" x14ac:dyDescent="0.25">
      <c r="A1733" s="567" t="s">
        <v>13057</v>
      </c>
      <c r="B1733" s="568" t="s">
        <v>462</v>
      </c>
      <c r="C1733" s="568"/>
      <c r="D1733" s="569"/>
      <c r="E1733" s="569" t="s">
        <v>1659</v>
      </c>
      <c r="F1733" s="569">
        <v>1</v>
      </c>
      <c r="G1733" s="568" t="s">
        <v>1179</v>
      </c>
      <c r="H1733" s="568"/>
      <c r="I1733" s="570" t="s">
        <v>8443</v>
      </c>
      <c r="J1733" s="568" t="s">
        <v>8210</v>
      </c>
      <c r="K1733" s="571" t="s">
        <v>8401</v>
      </c>
      <c r="L1733" s="568" t="s">
        <v>11464</v>
      </c>
      <c r="M1733" s="572" t="s">
        <v>11023</v>
      </c>
      <c r="N1733" s="570" t="s">
        <v>8445</v>
      </c>
      <c r="O1733" s="303" t="str">
        <f>IF(AllC3_Data[[#This Row],[Door/Yard Number]]=3,"Yard","Door")</f>
        <v>Door</v>
      </c>
      <c r="P1733" s="33">
        <f t="shared" si="52"/>
        <v>2.433333333407063</v>
      </c>
      <c r="Q1733" s="3" t="str">
        <f t="shared" si="53"/>
        <v>02/11/2022 11:34 AM</v>
      </c>
      <c r="R1733" s="573" t="str">
        <f>IF(AND(AllC3_Data[[#This Row],[Workflow]]="Vendor Trailer",AllC3_Data[[#This Row],[OB Load Type]]="",AllC3_Data[[#This Row],[IB Load Type]]="",AllC3_Data[[#This Row],[Reusable Load Type]]=""),"Empty", HLOOKUP("*",AllC3_Data[[#This Row],[OB Load Type]:[Workflow]],1,FALSE))</f>
        <v>O807</v>
      </c>
      <c r="S17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4" spans="1:21" x14ac:dyDescent="0.25">
      <c r="A1734" s="567" t="s">
        <v>13058</v>
      </c>
      <c r="B1734" s="568" t="s">
        <v>462</v>
      </c>
      <c r="C1734" s="568"/>
      <c r="D1734" s="569"/>
      <c r="E1734" s="569" t="s">
        <v>1659</v>
      </c>
      <c r="F1734" s="569">
        <v>1</v>
      </c>
      <c r="G1734" s="568" t="s">
        <v>1179</v>
      </c>
      <c r="H1734" s="568"/>
      <c r="I1734" s="570" t="s">
        <v>8443</v>
      </c>
      <c r="J1734" s="568" t="s">
        <v>8207</v>
      </c>
      <c r="K1734" s="571" t="s">
        <v>8401</v>
      </c>
      <c r="L1734" s="568" t="s">
        <v>13059</v>
      </c>
      <c r="M1734" s="572" t="s">
        <v>13060</v>
      </c>
      <c r="N1734" s="570" t="s">
        <v>8445</v>
      </c>
      <c r="O1734" s="303" t="str">
        <f>IF(AllC3_Data[[#This Row],[Door/Yard Number]]=3,"Yard","Door")</f>
        <v>Door</v>
      </c>
      <c r="P1734" s="33">
        <f t="shared" si="52"/>
        <v>8.7666666667792015</v>
      </c>
      <c r="Q1734" s="3" t="str">
        <f t="shared" si="53"/>
        <v>02/11/2022 05:14 AM</v>
      </c>
      <c r="R1734" s="573" t="str">
        <f>IF(AND(AllC3_Data[[#This Row],[Workflow]]="Vendor Trailer",AllC3_Data[[#This Row],[OB Load Type]]="",AllC3_Data[[#This Row],[IB Load Type]]="",AllC3_Data[[#This Row],[Reusable Load Type]]=""),"Empty", HLOOKUP("*",AllC3_Data[[#This Row],[OB Load Type]:[Workflow]],1,FALSE))</f>
        <v>O807</v>
      </c>
      <c r="S17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5" spans="1:21" x14ac:dyDescent="0.25">
      <c r="A1735" s="567" t="s">
        <v>13061</v>
      </c>
      <c r="B1735" s="568" t="s">
        <v>462</v>
      </c>
      <c r="C1735" s="568"/>
      <c r="D1735" s="569"/>
      <c r="E1735" s="569" t="s">
        <v>1659</v>
      </c>
      <c r="F1735" s="569">
        <v>3</v>
      </c>
      <c r="G1735" s="568" t="s">
        <v>1179</v>
      </c>
      <c r="H1735" s="568"/>
      <c r="I1735" s="570" t="s">
        <v>8443</v>
      </c>
      <c r="J1735" s="568" t="s">
        <v>8210</v>
      </c>
      <c r="K1735" s="571" t="s">
        <v>8401</v>
      </c>
      <c r="L1735" s="568" t="s">
        <v>8500</v>
      </c>
      <c r="M1735" s="572" t="s">
        <v>13062</v>
      </c>
      <c r="N1735" s="570" t="s">
        <v>8445</v>
      </c>
      <c r="O1735" s="303" t="str">
        <f>IF(AllC3_Data[[#This Row],[Door/Yard Number]]=3,"Yard","Door")</f>
        <v>Yard</v>
      </c>
      <c r="P1735" s="33">
        <f t="shared" si="52"/>
        <v>8.7666666667792015</v>
      </c>
      <c r="Q1735" s="3" t="str">
        <f t="shared" si="53"/>
        <v>02/11/2022 05:14 AM</v>
      </c>
      <c r="R1735" s="573" t="str">
        <f>IF(AND(AllC3_Data[[#This Row],[Workflow]]="Vendor Trailer",AllC3_Data[[#This Row],[OB Load Type]]="",AllC3_Data[[#This Row],[IB Load Type]]="",AllC3_Data[[#This Row],[Reusable Load Type]]=""),"Empty", HLOOKUP("*",AllC3_Data[[#This Row],[OB Load Type]:[Workflow]],1,FALSE))</f>
        <v>O807</v>
      </c>
      <c r="S17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6" spans="1:21" x14ac:dyDescent="0.25">
      <c r="A1736" s="567" t="s">
        <v>13063</v>
      </c>
      <c r="B1736" s="568" t="s">
        <v>462</v>
      </c>
      <c r="C1736" s="568"/>
      <c r="D1736" s="569"/>
      <c r="E1736" s="569" t="s">
        <v>1659</v>
      </c>
      <c r="F1736" s="569">
        <v>1</v>
      </c>
      <c r="G1736" s="568" t="s">
        <v>1179</v>
      </c>
      <c r="H1736" s="568"/>
      <c r="I1736" s="570" t="s">
        <v>8443</v>
      </c>
      <c r="J1736" s="568" t="s">
        <v>8208</v>
      </c>
      <c r="K1736" s="571" t="s">
        <v>8401</v>
      </c>
      <c r="L1736" s="568" t="s">
        <v>13064</v>
      </c>
      <c r="M1736" s="572" t="s">
        <v>13065</v>
      </c>
      <c r="N1736" s="570" t="s">
        <v>8445</v>
      </c>
      <c r="O1736" s="303" t="str">
        <f>IF(AllC3_Data[[#This Row],[Door/Yard Number]]=3,"Yard","Door")</f>
        <v>Door</v>
      </c>
      <c r="P1736" s="33">
        <f t="shared" si="52"/>
        <v>2.716666666790843</v>
      </c>
      <c r="Q1736" s="3" t="str">
        <f t="shared" si="53"/>
        <v>02/11/2022 11:17 AM</v>
      </c>
      <c r="R1736" s="573" t="str">
        <f>IF(AND(AllC3_Data[[#This Row],[Workflow]]="Vendor Trailer",AllC3_Data[[#This Row],[OB Load Type]]="",AllC3_Data[[#This Row],[IB Load Type]]="",AllC3_Data[[#This Row],[Reusable Load Type]]=""),"Empty", HLOOKUP("*",AllC3_Data[[#This Row],[OB Load Type]:[Workflow]],1,FALSE))</f>
        <v>O807</v>
      </c>
      <c r="S17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7" spans="1:21" x14ac:dyDescent="0.25">
      <c r="A1737" s="567" t="s">
        <v>13066</v>
      </c>
      <c r="B1737" s="568" t="s">
        <v>462</v>
      </c>
      <c r="C1737" s="568"/>
      <c r="D1737" s="569"/>
      <c r="E1737" s="569" t="s">
        <v>1659</v>
      </c>
      <c r="F1737" s="569">
        <v>3</v>
      </c>
      <c r="G1737" s="568" t="s">
        <v>1667</v>
      </c>
      <c r="H1737" s="568"/>
      <c r="I1737" s="570" t="s">
        <v>8443</v>
      </c>
      <c r="J1737" s="568" t="s">
        <v>8214</v>
      </c>
      <c r="K1737" s="571" t="s">
        <v>8401</v>
      </c>
      <c r="L1737" s="568" t="s">
        <v>13067</v>
      </c>
      <c r="M1737" s="572" t="s">
        <v>13068</v>
      </c>
      <c r="N1737" s="570" t="s">
        <v>8445</v>
      </c>
      <c r="O1737" s="303" t="str">
        <f>IF(AllC3_Data[[#This Row],[Door/Yard Number]]=3,"Yard","Door")</f>
        <v>Yard</v>
      </c>
      <c r="P1737" s="33">
        <f t="shared" ref="P1737:P1800" si="54">($A$1-Q1737)*24</f>
        <v>8.7666666667792015</v>
      </c>
      <c r="Q1737" s="3" t="str">
        <f t="shared" ref="Q1737:Q1800" si="55">IF(I1737&gt;M1737,I1737,IF(I1737&lt;M1737,M1737,IF(I1737=M1737,I1737)))</f>
        <v>02/11/2022 05:14 AM</v>
      </c>
      <c r="R1737" s="573" t="str">
        <f>IF(AND(AllC3_Data[[#This Row],[Workflow]]="Vendor Trailer",AllC3_Data[[#This Row],[OB Load Type]]="",AllC3_Data[[#This Row],[IB Load Type]]="",AllC3_Data[[#This Row],[Reusable Load Type]]=""),"Empty", HLOOKUP("*",AllC3_Data[[#This Row],[OB Load Type]:[Workflow]],1,FALSE))</f>
        <v>O807</v>
      </c>
      <c r="S17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8" spans="1:21" x14ac:dyDescent="0.25">
      <c r="A1738" s="567" t="s">
        <v>13069</v>
      </c>
      <c r="B1738" s="568" t="s">
        <v>462</v>
      </c>
      <c r="C1738" s="568"/>
      <c r="D1738" s="569"/>
      <c r="E1738" s="569" t="s">
        <v>1659</v>
      </c>
      <c r="F1738" s="569">
        <v>1</v>
      </c>
      <c r="G1738" s="568" t="s">
        <v>1179</v>
      </c>
      <c r="H1738" s="568"/>
      <c r="I1738" s="570" t="s">
        <v>8443</v>
      </c>
      <c r="J1738" s="568" t="s">
        <v>8204</v>
      </c>
      <c r="K1738" s="571" t="s">
        <v>8401</v>
      </c>
      <c r="L1738" s="568" t="s">
        <v>11082</v>
      </c>
      <c r="M1738" s="572" t="s">
        <v>13070</v>
      </c>
      <c r="N1738" s="570" t="s">
        <v>8445</v>
      </c>
      <c r="O1738" s="303" t="str">
        <f>IF(AllC3_Data[[#This Row],[Door/Yard Number]]=3,"Yard","Door")</f>
        <v>Door</v>
      </c>
      <c r="P1738" s="33">
        <f t="shared" si="54"/>
        <v>1.6666666666860692</v>
      </c>
      <c r="Q1738" s="3" t="str">
        <f t="shared" si="55"/>
        <v>02/11/2022 12:20 PM</v>
      </c>
      <c r="R1738" s="573" t="str">
        <f>IF(AND(AllC3_Data[[#This Row],[Workflow]]="Vendor Trailer",AllC3_Data[[#This Row],[OB Load Type]]="",AllC3_Data[[#This Row],[IB Load Type]]="",AllC3_Data[[#This Row],[Reusable Load Type]]=""),"Empty", HLOOKUP("*",AllC3_Data[[#This Row],[OB Load Type]:[Workflow]],1,FALSE))</f>
        <v>O807</v>
      </c>
      <c r="S17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39" spans="1:21" x14ac:dyDescent="0.25">
      <c r="A1739" s="567" t="s">
        <v>13071</v>
      </c>
      <c r="B1739" s="568" t="s">
        <v>462</v>
      </c>
      <c r="C1739" s="568"/>
      <c r="D1739" s="569"/>
      <c r="E1739" s="569" t="s">
        <v>1659</v>
      </c>
      <c r="F1739" s="569">
        <v>3</v>
      </c>
      <c r="G1739" s="568" t="s">
        <v>1179</v>
      </c>
      <c r="H1739" s="568"/>
      <c r="I1739" s="570" t="s">
        <v>8443</v>
      </c>
      <c r="J1739" s="568" t="s">
        <v>8210</v>
      </c>
      <c r="K1739" s="571" t="s">
        <v>8401</v>
      </c>
      <c r="L1739" s="568" t="s">
        <v>8500</v>
      </c>
      <c r="M1739" s="572" t="s">
        <v>13072</v>
      </c>
      <c r="N1739" s="570" t="s">
        <v>8445</v>
      </c>
      <c r="O1739" s="303" t="str">
        <f>IF(AllC3_Data[[#This Row],[Door/Yard Number]]=3,"Yard","Door")</f>
        <v>Yard</v>
      </c>
      <c r="P1739" s="33">
        <f t="shared" si="54"/>
        <v>8.7666666667792015</v>
      </c>
      <c r="Q1739" s="3" t="str">
        <f t="shared" si="55"/>
        <v>02/11/2022 05:14 AM</v>
      </c>
      <c r="R1739" s="573" t="str">
        <f>IF(AND(AllC3_Data[[#This Row],[Workflow]]="Vendor Trailer",AllC3_Data[[#This Row],[OB Load Type]]="",AllC3_Data[[#This Row],[IB Load Type]]="",AllC3_Data[[#This Row],[Reusable Load Type]]=""),"Empty", HLOOKUP("*",AllC3_Data[[#This Row],[OB Load Type]:[Workflow]],1,FALSE))</f>
        <v>O807</v>
      </c>
      <c r="S17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0" spans="1:21" x14ac:dyDescent="0.25">
      <c r="A1740" s="567" t="s">
        <v>13073</v>
      </c>
      <c r="B1740" s="568" t="s">
        <v>462</v>
      </c>
      <c r="C1740" s="568"/>
      <c r="D1740" s="569"/>
      <c r="E1740" s="569" t="s">
        <v>1659</v>
      </c>
      <c r="F1740" s="569">
        <v>1</v>
      </c>
      <c r="G1740" s="568" t="s">
        <v>1179</v>
      </c>
      <c r="H1740" s="568"/>
      <c r="I1740" s="570" t="s">
        <v>8443</v>
      </c>
      <c r="J1740" s="568" t="s">
        <v>8205</v>
      </c>
      <c r="K1740" s="571" t="s">
        <v>8401</v>
      </c>
      <c r="L1740" s="568" t="s">
        <v>10328</v>
      </c>
      <c r="M1740" s="572" t="s">
        <v>13074</v>
      </c>
      <c r="N1740" s="570" t="s">
        <v>8445</v>
      </c>
      <c r="O1740" s="303" t="str">
        <f>IF(AllC3_Data[[#This Row],[Door/Yard Number]]=3,"Yard","Door")</f>
        <v>Door</v>
      </c>
      <c r="P1740" s="33">
        <f t="shared" si="54"/>
        <v>8.7666666667792015</v>
      </c>
      <c r="Q1740" s="3" t="str">
        <f t="shared" si="55"/>
        <v>02/11/2022 05:14 AM</v>
      </c>
      <c r="R1740" s="573" t="str">
        <f>IF(AND(AllC3_Data[[#This Row],[Workflow]]="Vendor Trailer",AllC3_Data[[#This Row],[OB Load Type]]="",AllC3_Data[[#This Row],[IB Load Type]]="",AllC3_Data[[#This Row],[Reusable Load Type]]=""),"Empty", HLOOKUP("*",AllC3_Data[[#This Row],[OB Load Type]:[Workflow]],1,FALSE))</f>
        <v>O807</v>
      </c>
      <c r="S17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1" spans="1:21" x14ac:dyDescent="0.25">
      <c r="A1741" s="567" t="s">
        <v>13075</v>
      </c>
      <c r="B1741" s="568" t="s">
        <v>462</v>
      </c>
      <c r="C1741" s="568"/>
      <c r="D1741" s="569"/>
      <c r="E1741" s="569" t="s">
        <v>1659</v>
      </c>
      <c r="F1741" s="569">
        <v>1</v>
      </c>
      <c r="G1741" s="568" t="s">
        <v>1179</v>
      </c>
      <c r="H1741" s="568"/>
      <c r="I1741" s="570" t="s">
        <v>8443</v>
      </c>
      <c r="J1741" s="568" t="s">
        <v>8210</v>
      </c>
      <c r="K1741" s="571" t="s">
        <v>8401</v>
      </c>
      <c r="L1741" s="568" t="s">
        <v>11126</v>
      </c>
      <c r="M1741" s="572" t="s">
        <v>13076</v>
      </c>
      <c r="N1741" s="570" t="s">
        <v>8445</v>
      </c>
      <c r="O1741" s="303" t="str">
        <f>IF(AllC3_Data[[#This Row],[Door/Yard Number]]=3,"Yard","Door")</f>
        <v>Door</v>
      </c>
      <c r="P1741" s="33">
        <f t="shared" si="54"/>
        <v>1.2833333333255723</v>
      </c>
      <c r="Q1741" s="3" t="str">
        <f t="shared" si="55"/>
        <v>02/11/2022 12:43 PM</v>
      </c>
      <c r="R1741" s="573" t="str">
        <f>IF(AND(AllC3_Data[[#This Row],[Workflow]]="Vendor Trailer",AllC3_Data[[#This Row],[OB Load Type]]="",AllC3_Data[[#This Row],[IB Load Type]]="",AllC3_Data[[#This Row],[Reusable Load Type]]=""),"Empty", HLOOKUP("*",AllC3_Data[[#This Row],[OB Load Type]:[Workflow]],1,FALSE))</f>
        <v>O807</v>
      </c>
      <c r="S17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7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2" spans="1:21" x14ac:dyDescent="0.25">
      <c r="A1742" s="567" t="s">
        <v>13077</v>
      </c>
      <c r="B1742" s="568"/>
      <c r="C1742" s="568"/>
      <c r="D1742" s="569" t="s">
        <v>477</v>
      </c>
      <c r="E1742" s="569" t="s">
        <v>8430</v>
      </c>
      <c r="F1742" s="569">
        <v>1</v>
      </c>
      <c r="G1742" s="568" t="s">
        <v>1179</v>
      </c>
      <c r="H1742" s="568"/>
      <c r="I1742" s="570" t="s">
        <v>13042</v>
      </c>
      <c r="J1742" s="568" t="s">
        <v>647</v>
      </c>
      <c r="K1742" s="571" t="s">
        <v>8401</v>
      </c>
      <c r="L1742" s="568" t="s">
        <v>13078</v>
      </c>
      <c r="M1742" s="572"/>
      <c r="N1742" s="570" t="s">
        <v>8409</v>
      </c>
      <c r="O1742" s="303" t="str">
        <f>IF(AllC3_Data[[#This Row],[Door/Yard Number]]=3,"Yard","Door")</f>
        <v>Door</v>
      </c>
      <c r="P1742" s="33">
        <f t="shared" si="54"/>
        <v>8.6666666668024845</v>
      </c>
      <c r="Q1742" s="3" t="str">
        <f t="shared" si="55"/>
        <v>02/11/2022 05:20 AM</v>
      </c>
      <c r="R1742" s="573" t="str">
        <f>IF(AND(AllC3_Data[[#This Row],[Workflow]]="Vendor Trailer",AllC3_Data[[#This Row],[OB Load Type]]="",AllC3_Data[[#This Row],[IB Load Type]]="",AllC3_Data[[#This Row],[Reusable Load Type]]=""),"Empty", HLOOKUP("*",AllC3_Data[[#This Row],[OB Load Type]:[Workflow]],1,FALSE))</f>
        <v>PPDC</v>
      </c>
      <c r="S17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3" spans="1:21" x14ac:dyDescent="0.25">
      <c r="A1743" s="567" t="s">
        <v>13079</v>
      </c>
      <c r="B1743" s="568"/>
      <c r="C1743" s="568" t="s">
        <v>388</v>
      </c>
      <c r="D1743" s="569"/>
      <c r="E1743" s="569" t="s">
        <v>897</v>
      </c>
      <c r="F1743" s="569">
        <v>1</v>
      </c>
      <c r="G1743" s="568" t="s">
        <v>1215</v>
      </c>
      <c r="H1743" s="568" t="s">
        <v>13080</v>
      </c>
      <c r="I1743" s="570" t="s">
        <v>13081</v>
      </c>
      <c r="J1743" s="568" t="s">
        <v>8202</v>
      </c>
      <c r="K1743" s="571" t="s">
        <v>8401</v>
      </c>
      <c r="L1743" s="568" t="s">
        <v>10430</v>
      </c>
      <c r="M1743" s="572" t="s">
        <v>13081</v>
      </c>
      <c r="N1743" s="570" t="s">
        <v>8445</v>
      </c>
      <c r="O1743" s="303" t="str">
        <f>IF(AllC3_Data[[#This Row],[Door/Yard Number]]=3,"Yard","Door")</f>
        <v>Door</v>
      </c>
      <c r="P1743" s="33">
        <f t="shared" si="54"/>
        <v>8.6500000000814907</v>
      </c>
      <c r="Q1743" s="3" t="str">
        <f t="shared" si="55"/>
        <v>02/11/2022 05:21 AM</v>
      </c>
      <c r="R1743" s="573" t="str">
        <f>IF(AND(AllC3_Data[[#This Row],[Workflow]]="Vendor Trailer",AllC3_Data[[#This Row],[OB Load Type]]="",AllC3_Data[[#This Row],[IB Load Type]]="",AllC3_Data[[#This Row],[Reusable Load Type]]=""),"Empty", HLOOKUP("*",AllC3_Data[[#This Row],[OB Load Type]:[Workflow]],1,FALSE))</f>
        <v>BD87</v>
      </c>
      <c r="S17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7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4" spans="1:21" x14ac:dyDescent="0.25">
      <c r="A1744" s="567" t="s">
        <v>13082</v>
      </c>
      <c r="B1744" s="568"/>
      <c r="C1744" s="568"/>
      <c r="D1744" s="569"/>
      <c r="E1744" s="569" t="s">
        <v>1657</v>
      </c>
      <c r="F1744" s="569">
        <v>1</v>
      </c>
      <c r="G1744" s="568" t="s">
        <v>1667</v>
      </c>
      <c r="H1744" s="568"/>
      <c r="I1744" s="570" t="s">
        <v>13083</v>
      </c>
      <c r="J1744" s="568" t="s">
        <v>8213</v>
      </c>
      <c r="K1744" s="571" t="s">
        <v>8401</v>
      </c>
      <c r="L1744" s="568" t="s">
        <v>11307</v>
      </c>
      <c r="M1744" s="572" t="s">
        <v>12407</v>
      </c>
      <c r="N1744" s="570" t="s">
        <v>8445</v>
      </c>
      <c r="O1744" s="303" t="str">
        <f>IF(AllC3_Data[[#This Row],[Door/Yard Number]]=3,"Yard","Door")</f>
        <v>Door</v>
      </c>
      <c r="P1744" s="33">
        <f t="shared" si="54"/>
        <v>8.5166666666627862</v>
      </c>
      <c r="Q1744" s="3" t="str">
        <f t="shared" si="55"/>
        <v>02/11/2022 05:29 AM</v>
      </c>
      <c r="R1744" s="573" t="str">
        <f>IF(AND(AllC3_Data[[#This Row],[Workflow]]="Vendor Trailer",AllC3_Data[[#This Row],[OB Load Type]]="",AllC3_Data[[#This Row],[IB Load Type]]="",AllC3_Data[[#This Row],[Reusable Load Type]]=""),"Empty", HLOOKUP("*",AllC3_Data[[#This Row],[OB Load Type]:[Workflow]],1,FALSE))</f>
        <v>Empty</v>
      </c>
      <c r="S17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5" spans="1:21" x14ac:dyDescent="0.25">
      <c r="A1745" s="567" t="s">
        <v>13084</v>
      </c>
      <c r="B1745" s="568"/>
      <c r="C1745" s="568"/>
      <c r="D1745" s="569" t="s">
        <v>281</v>
      </c>
      <c r="E1745" s="569" t="s">
        <v>882</v>
      </c>
      <c r="F1745" s="569">
        <v>1</v>
      </c>
      <c r="G1745" s="568" t="s">
        <v>1179</v>
      </c>
      <c r="H1745" s="568" t="s">
        <v>13085</v>
      </c>
      <c r="I1745" s="570" t="s">
        <v>13086</v>
      </c>
      <c r="J1745" s="568" t="s">
        <v>8208</v>
      </c>
      <c r="K1745" s="571" t="s">
        <v>8401</v>
      </c>
      <c r="L1745" s="568" t="s">
        <v>13087</v>
      </c>
      <c r="M1745" s="572" t="s">
        <v>8946</v>
      </c>
      <c r="N1745" s="570" t="s">
        <v>8409</v>
      </c>
      <c r="O1745" s="303" t="str">
        <f>IF(AllC3_Data[[#This Row],[Door/Yard Number]]=3,"Yard","Door")</f>
        <v>Door</v>
      </c>
      <c r="P1745" s="33">
        <f t="shared" si="54"/>
        <v>8.4666666666744277</v>
      </c>
      <c r="Q1745" s="3" t="str">
        <f t="shared" si="55"/>
        <v>02/11/2022 05:32 AM</v>
      </c>
      <c r="R1745" s="573" t="str">
        <f>IF(AND(AllC3_Data[[#This Row],[Workflow]]="Vendor Trailer",AllC3_Data[[#This Row],[OB Load Type]]="",AllC3_Data[[#This Row],[IB Load Type]]="",AllC3_Data[[#This Row],[Reusable Load Type]]=""),"Empty", HLOOKUP("*",AllC3_Data[[#This Row],[OB Load Type]:[Workflow]],1,FALSE))</f>
        <v>T403</v>
      </c>
      <c r="S17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7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Temple</v>
      </c>
    </row>
    <row r="1746" spans="1:21" x14ac:dyDescent="0.25">
      <c r="A1746" s="567" t="s">
        <v>13088</v>
      </c>
      <c r="B1746" s="568"/>
      <c r="C1746" s="568"/>
      <c r="D1746" s="569" t="s">
        <v>293</v>
      </c>
      <c r="E1746" s="569" t="s">
        <v>882</v>
      </c>
      <c r="F1746" s="569">
        <v>1</v>
      </c>
      <c r="G1746" s="568" t="s">
        <v>1179</v>
      </c>
      <c r="H1746" s="568" t="s">
        <v>13089</v>
      </c>
      <c r="I1746" s="570" t="s">
        <v>13086</v>
      </c>
      <c r="J1746" s="568" t="s">
        <v>8208</v>
      </c>
      <c r="K1746" s="571" t="s">
        <v>8401</v>
      </c>
      <c r="L1746" s="568" t="s">
        <v>13090</v>
      </c>
      <c r="M1746" s="572" t="s">
        <v>13091</v>
      </c>
      <c r="N1746" s="570" t="s">
        <v>8409</v>
      </c>
      <c r="O1746" s="303" t="str">
        <f>IF(AllC3_Data[[#This Row],[Door/Yard Number]]=3,"Yard","Door")</f>
        <v>Door</v>
      </c>
      <c r="P1746" s="33">
        <f t="shared" si="54"/>
        <v>8.4666666666744277</v>
      </c>
      <c r="Q1746" s="3" t="str">
        <f t="shared" si="55"/>
        <v>02/11/2022 05:32 AM</v>
      </c>
      <c r="R1746" s="573" t="str">
        <f>IF(AND(AllC3_Data[[#This Row],[Workflow]]="Vendor Trailer",AllC3_Data[[#This Row],[OB Load Type]]="",AllC3_Data[[#This Row],[IB Load Type]]="",AllC3_Data[[#This Row],[Reusable Load Type]]=""),"Empty", HLOOKUP("*",AllC3_Data[[#This Row],[OB Load Type]:[Workflow]],1,FALSE))</f>
        <v>T703</v>
      </c>
      <c r="S17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17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1747" spans="1:21" x14ac:dyDescent="0.25">
      <c r="A1747" s="567" t="s">
        <v>13092</v>
      </c>
      <c r="B1747" s="568" t="s">
        <v>113</v>
      </c>
      <c r="C1747" s="568"/>
      <c r="D1747" s="569"/>
      <c r="E1747" s="569" t="s">
        <v>1659</v>
      </c>
      <c r="F1747" s="569">
        <v>1</v>
      </c>
      <c r="G1747" s="568" t="s">
        <v>1179</v>
      </c>
      <c r="H1747" s="568"/>
      <c r="I1747" s="570" t="s">
        <v>10842</v>
      </c>
      <c r="J1747" s="568" t="s">
        <v>8204</v>
      </c>
      <c r="K1747" s="571" t="s">
        <v>8401</v>
      </c>
      <c r="L1747" s="568" t="s">
        <v>12455</v>
      </c>
      <c r="M1747" s="572" t="s">
        <v>13093</v>
      </c>
      <c r="N1747" s="570" t="s">
        <v>11135</v>
      </c>
      <c r="O1747" s="303" t="str">
        <f>IF(AllC3_Data[[#This Row],[Door/Yard Number]]=3,"Yard","Door")</f>
        <v>Door</v>
      </c>
      <c r="P1747" s="33">
        <f t="shared" si="54"/>
        <v>8.4500000001280569</v>
      </c>
      <c r="Q1747" s="3" t="str">
        <f t="shared" si="55"/>
        <v>02/11/2022 05:33 AM</v>
      </c>
      <c r="R1747" s="573" t="str">
        <f>IF(AND(AllC3_Data[[#This Row],[Workflow]]="Vendor Trailer",AllC3_Data[[#This Row],[OB Load Type]]="",AllC3_Data[[#This Row],[IB Load Type]]="",AllC3_Data[[#This Row],[Reusable Load Type]]=""),"Empty", HLOOKUP("*",AllC3_Data[[#This Row],[OB Load Type]:[Workflow]],1,FALSE))</f>
        <v>O404</v>
      </c>
      <c r="S17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8" spans="1:21" x14ac:dyDescent="0.25">
      <c r="A1748" s="567" t="s">
        <v>13094</v>
      </c>
      <c r="B1748" s="568" t="s">
        <v>113</v>
      </c>
      <c r="C1748" s="568"/>
      <c r="D1748" s="569"/>
      <c r="E1748" s="569" t="s">
        <v>1659</v>
      </c>
      <c r="F1748" s="569">
        <v>1</v>
      </c>
      <c r="G1748" s="568" t="s">
        <v>1179</v>
      </c>
      <c r="H1748" s="568"/>
      <c r="I1748" s="570" t="s">
        <v>10842</v>
      </c>
      <c r="J1748" s="568" t="s">
        <v>8205</v>
      </c>
      <c r="K1748" s="571" t="s">
        <v>8401</v>
      </c>
      <c r="L1748" s="568" t="s">
        <v>13095</v>
      </c>
      <c r="M1748" s="572" t="s">
        <v>13096</v>
      </c>
      <c r="N1748" s="570" t="s">
        <v>11135</v>
      </c>
      <c r="O1748" s="303" t="str">
        <f>IF(AllC3_Data[[#This Row],[Door/Yard Number]]=3,"Yard","Door")</f>
        <v>Door</v>
      </c>
      <c r="P1748" s="33">
        <f t="shared" si="54"/>
        <v>8.4500000001280569</v>
      </c>
      <c r="Q1748" s="3" t="str">
        <f t="shared" si="55"/>
        <v>02/11/2022 05:33 AM</v>
      </c>
      <c r="R1748" s="573" t="str">
        <f>IF(AND(AllC3_Data[[#This Row],[Workflow]]="Vendor Trailer",AllC3_Data[[#This Row],[OB Load Type]]="",AllC3_Data[[#This Row],[IB Load Type]]="",AllC3_Data[[#This Row],[Reusable Load Type]]=""),"Empty", HLOOKUP("*",AllC3_Data[[#This Row],[OB Load Type]:[Workflow]],1,FALSE))</f>
        <v>O404</v>
      </c>
      <c r="S17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49" spans="1:21" x14ac:dyDescent="0.25">
      <c r="A1749" s="567" t="s">
        <v>13097</v>
      </c>
      <c r="B1749" s="568" t="s">
        <v>113</v>
      </c>
      <c r="C1749" s="568"/>
      <c r="D1749" s="569"/>
      <c r="E1749" s="569" t="s">
        <v>1659</v>
      </c>
      <c r="F1749" s="569">
        <v>1</v>
      </c>
      <c r="G1749" s="568" t="s">
        <v>1179</v>
      </c>
      <c r="H1749" s="568"/>
      <c r="I1749" s="570" t="s">
        <v>10842</v>
      </c>
      <c r="J1749" s="568" t="s">
        <v>8210</v>
      </c>
      <c r="K1749" s="571" t="s">
        <v>8401</v>
      </c>
      <c r="L1749" s="568" t="s">
        <v>10720</v>
      </c>
      <c r="M1749" s="572" t="s">
        <v>13098</v>
      </c>
      <c r="N1749" s="570" t="s">
        <v>11135</v>
      </c>
      <c r="O1749" s="303" t="str">
        <f>IF(AllC3_Data[[#This Row],[Door/Yard Number]]=3,"Yard","Door")</f>
        <v>Door</v>
      </c>
      <c r="P1749" s="33">
        <f t="shared" si="54"/>
        <v>8.4500000001280569</v>
      </c>
      <c r="Q1749" s="3" t="str">
        <f t="shared" si="55"/>
        <v>02/11/2022 05:33 AM</v>
      </c>
      <c r="R1749" s="573" t="str">
        <f>IF(AND(AllC3_Data[[#This Row],[Workflow]]="Vendor Trailer",AllC3_Data[[#This Row],[OB Load Type]]="",AllC3_Data[[#This Row],[IB Load Type]]="",AllC3_Data[[#This Row],[Reusable Load Type]]=""),"Empty", HLOOKUP("*",AllC3_Data[[#This Row],[OB Load Type]:[Workflow]],1,FALSE))</f>
        <v>O404</v>
      </c>
      <c r="S17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0" spans="1:21" x14ac:dyDescent="0.25">
      <c r="A1750" s="567" t="s">
        <v>13099</v>
      </c>
      <c r="B1750" s="568" t="s">
        <v>113</v>
      </c>
      <c r="C1750" s="568"/>
      <c r="D1750" s="569"/>
      <c r="E1750" s="569" t="s">
        <v>1659</v>
      </c>
      <c r="F1750" s="569">
        <v>1</v>
      </c>
      <c r="G1750" s="568" t="s">
        <v>1179</v>
      </c>
      <c r="H1750" s="568"/>
      <c r="I1750" s="570" t="s">
        <v>10842</v>
      </c>
      <c r="J1750" s="568" t="s">
        <v>8204</v>
      </c>
      <c r="K1750" s="571" t="s">
        <v>8401</v>
      </c>
      <c r="L1750" s="568" t="s">
        <v>10686</v>
      </c>
      <c r="M1750" s="572" t="s">
        <v>13100</v>
      </c>
      <c r="N1750" s="570" t="s">
        <v>11135</v>
      </c>
      <c r="O1750" s="303" t="str">
        <f>IF(AllC3_Data[[#This Row],[Door/Yard Number]]=3,"Yard","Door")</f>
        <v>Door</v>
      </c>
      <c r="P1750" s="33">
        <f t="shared" si="54"/>
        <v>8.4500000001280569</v>
      </c>
      <c r="Q1750" s="3" t="str">
        <f t="shared" si="55"/>
        <v>02/11/2022 05:33 AM</v>
      </c>
      <c r="R1750" s="573" t="str">
        <f>IF(AND(AllC3_Data[[#This Row],[Workflow]]="Vendor Trailer",AllC3_Data[[#This Row],[OB Load Type]]="",AllC3_Data[[#This Row],[IB Load Type]]="",AllC3_Data[[#This Row],[Reusable Load Type]]=""),"Empty", HLOOKUP("*",AllC3_Data[[#This Row],[OB Load Type]:[Workflow]],1,FALSE))</f>
        <v>O404</v>
      </c>
      <c r="S17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1" spans="1:21" x14ac:dyDescent="0.25">
      <c r="A1751" s="567" t="s">
        <v>13101</v>
      </c>
      <c r="B1751" s="568" t="s">
        <v>113</v>
      </c>
      <c r="C1751" s="568"/>
      <c r="D1751" s="569"/>
      <c r="E1751" s="569" t="s">
        <v>1659</v>
      </c>
      <c r="F1751" s="569">
        <v>1</v>
      </c>
      <c r="G1751" s="568" t="s">
        <v>1179</v>
      </c>
      <c r="H1751" s="568"/>
      <c r="I1751" s="570" t="s">
        <v>10842</v>
      </c>
      <c r="J1751" s="568" t="s">
        <v>8210</v>
      </c>
      <c r="K1751" s="571" t="s">
        <v>8401</v>
      </c>
      <c r="L1751" s="568" t="s">
        <v>11097</v>
      </c>
      <c r="M1751" s="572" t="s">
        <v>13102</v>
      </c>
      <c r="N1751" s="570" t="s">
        <v>11135</v>
      </c>
      <c r="O1751" s="303" t="str">
        <f>IF(AllC3_Data[[#This Row],[Door/Yard Number]]=3,"Yard","Door")</f>
        <v>Door</v>
      </c>
      <c r="P1751" s="33">
        <f t="shared" si="54"/>
        <v>8.4500000001280569</v>
      </c>
      <c r="Q1751" s="3" t="str">
        <f t="shared" si="55"/>
        <v>02/11/2022 05:33 AM</v>
      </c>
      <c r="R1751" s="573" t="str">
        <f>IF(AND(AllC3_Data[[#This Row],[Workflow]]="Vendor Trailer",AllC3_Data[[#This Row],[OB Load Type]]="",AllC3_Data[[#This Row],[IB Load Type]]="",AllC3_Data[[#This Row],[Reusable Load Type]]=""),"Empty", HLOOKUP("*",AllC3_Data[[#This Row],[OB Load Type]:[Workflow]],1,FALSE))</f>
        <v>O404</v>
      </c>
      <c r="S17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2" spans="1:21" x14ac:dyDescent="0.25">
      <c r="A1752" s="567" t="s">
        <v>13103</v>
      </c>
      <c r="B1752" s="568" t="s">
        <v>113</v>
      </c>
      <c r="C1752" s="568"/>
      <c r="D1752" s="569"/>
      <c r="E1752" s="569" t="s">
        <v>1659</v>
      </c>
      <c r="F1752" s="569">
        <v>1</v>
      </c>
      <c r="G1752" s="568" t="s">
        <v>1179</v>
      </c>
      <c r="H1752" s="568"/>
      <c r="I1752" s="570" t="s">
        <v>10842</v>
      </c>
      <c r="J1752" s="568" t="s">
        <v>8210</v>
      </c>
      <c r="K1752" s="571" t="s">
        <v>8401</v>
      </c>
      <c r="L1752" s="568" t="s">
        <v>8559</v>
      </c>
      <c r="M1752" s="572" t="s">
        <v>13104</v>
      </c>
      <c r="N1752" s="570" t="s">
        <v>11135</v>
      </c>
      <c r="O1752" s="303" t="str">
        <f>IF(AllC3_Data[[#This Row],[Door/Yard Number]]=3,"Yard","Door")</f>
        <v>Door</v>
      </c>
      <c r="P1752" s="33">
        <f t="shared" si="54"/>
        <v>8.4500000001280569</v>
      </c>
      <c r="Q1752" s="3" t="str">
        <f t="shared" si="55"/>
        <v>02/11/2022 05:33 AM</v>
      </c>
      <c r="R1752" s="573" t="str">
        <f>IF(AND(AllC3_Data[[#This Row],[Workflow]]="Vendor Trailer",AllC3_Data[[#This Row],[OB Load Type]]="",AllC3_Data[[#This Row],[IB Load Type]]="",AllC3_Data[[#This Row],[Reusable Load Type]]=""),"Empty", HLOOKUP("*",AllC3_Data[[#This Row],[OB Load Type]:[Workflow]],1,FALSE))</f>
        <v>O404</v>
      </c>
      <c r="S17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3" spans="1:21" x14ac:dyDescent="0.25">
      <c r="A1753" s="567" t="s">
        <v>13105</v>
      </c>
      <c r="B1753" s="568"/>
      <c r="C1753" s="568"/>
      <c r="D1753" s="569" t="s">
        <v>650</v>
      </c>
      <c r="E1753" s="569" t="s">
        <v>8430</v>
      </c>
      <c r="F1753" s="569">
        <v>1</v>
      </c>
      <c r="G1753" s="568" t="s">
        <v>1215</v>
      </c>
      <c r="H1753" s="568"/>
      <c r="I1753" s="570" t="s">
        <v>13106</v>
      </c>
      <c r="J1753" s="568" t="s">
        <v>8202</v>
      </c>
      <c r="K1753" s="571" t="s">
        <v>8401</v>
      </c>
      <c r="L1753" s="568" t="s">
        <v>12089</v>
      </c>
      <c r="M1753" s="572" t="s">
        <v>13107</v>
      </c>
      <c r="N1753" s="570" t="s">
        <v>8425</v>
      </c>
      <c r="O1753" s="303" t="str">
        <f>IF(AllC3_Data[[#This Row],[Door/Yard Number]]=3,"Yard","Door")</f>
        <v>Door</v>
      </c>
      <c r="P1753" s="33">
        <f t="shared" si="54"/>
        <v>8.3833333334187046</v>
      </c>
      <c r="Q1753" s="3" t="str">
        <f t="shared" si="55"/>
        <v>02/11/2022 05:37 AM</v>
      </c>
      <c r="R1753" s="573" t="str">
        <f>IF(AND(AllC3_Data[[#This Row],[Workflow]]="Vendor Trailer",AllC3_Data[[#This Row],[OB Load Type]]="",AllC3_Data[[#This Row],[IB Load Type]]="",AllC3_Data[[#This Row],[Reusable Load Type]]=""),"Empty", HLOOKUP("*",AllC3_Data[[#This Row],[OB Load Type]:[Workflow]],1,FALSE))</f>
        <v>CHEP</v>
      </c>
      <c r="S17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7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4" spans="1:21" x14ac:dyDescent="0.25">
      <c r="A1754" s="567" t="s">
        <v>13108</v>
      </c>
      <c r="B1754" s="568" t="s">
        <v>429</v>
      </c>
      <c r="C1754" s="568"/>
      <c r="D1754" s="569"/>
      <c r="E1754" s="569" t="s">
        <v>1659</v>
      </c>
      <c r="F1754" s="569">
        <v>1</v>
      </c>
      <c r="G1754" s="568" t="s">
        <v>1179</v>
      </c>
      <c r="H1754" s="568"/>
      <c r="I1754" s="570" t="s">
        <v>8447</v>
      </c>
      <c r="J1754" s="568" t="s">
        <v>8205</v>
      </c>
      <c r="K1754" s="571" t="s">
        <v>8401</v>
      </c>
      <c r="L1754" s="568" t="s">
        <v>13109</v>
      </c>
      <c r="M1754" s="572" t="s">
        <v>12417</v>
      </c>
      <c r="N1754" s="570" t="s">
        <v>8409</v>
      </c>
      <c r="O1754" s="303" t="str">
        <f>IF(AllC3_Data[[#This Row],[Door/Yard Number]]=3,"Yard","Door")</f>
        <v>Door</v>
      </c>
      <c r="P1754" s="33">
        <f t="shared" si="54"/>
        <v>8.2833333334419876</v>
      </c>
      <c r="Q1754" s="3" t="str">
        <f t="shared" si="55"/>
        <v>02/11/2022 05:43 AM</v>
      </c>
      <c r="R1754" s="573" t="str">
        <f>IF(AND(AllC3_Data[[#This Row],[Workflow]]="Vendor Trailer",AllC3_Data[[#This Row],[OB Load Type]]="",AllC3_Data[[#This Row],[IB Load Type]]="",AllC3_Data[[#This Row],[Reusable Load Type]]=""),"Empty", HLOOKUP("*",AllC3_Data[[#This Row],[OB Load Type]:[Workflow]],1,FALSE))</f>
        <v>O205</v>
      </c>
      <c r="S17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5" spans="1:21" x14ac:dyDescent="0.25">
      <c r="A1755" s="567" t="s">
        <v>13110</v>
      </c>
      <c r="B1755" s="568" t="s">
        <v>429</v>
      </c>
      <c r="C1755" s="568"/>
      <c r="D1755" s="569"/>
      <c r="E1755" s="569" t="s">
        <v>1659</v>
      </c>
      <c r="F1755" s="569">
        <v>1</v>
      </c>
      <c r="G1755" s="568" t="s">
        <v>1179</v>
      </c>
      <c r="H1755" s="568"/>
      <c r="I1755" s="570" t="s">
        <v>8447</v>
      </c>
      <c r="J1755" s="568" t="s">
        <v>8205</v>
      </c>
      <c r="K1755" s="571" t="s">
        <v>8401</v>
      </c>
      <c r="L1755" s="568" t="s">
        <v>13111</v>
      </c>
      <c r="M1755" s="572" t="s">
        <v>13112</v>
      </c>
      <c r="N1755" s="570" t="s">
        <v>8409</v>
      </c>
      <c r="O1755" s="303" t="str">
        <f>IF(AllC3_Data[[#This Row],[Door/Yard Number]]=3,"Yard","Door")</f>
        <v>Door</v>
      </c>
      <c r="P1755" s="33">
        <f t="shared" si="54"/>
        <v>7.3166666667675599</v>
      </c>
      <c r="Q1755" s="3" t="str">
        <f t="shared" si="55"/>
        <v>02/11/2022 06:41 AM</v>
      </c>
      <c r="R1755" s="573" t="str">
        <f>IF(AND(AllC3_Data[[#This Row],[Workflow]]="Vendor Trailer",AllC3_Data[[#This Row],[OB Load Type]]="",AllC3_Data[[#This Row],[IB Load Type]]="",AllC3_Data[[#This Row],[Reusable Load Type]]=""),"Empty", HLOOKUP("*",AllC3_Data[[#This Row],[OB Load Type]:[Workflow]],1,FALSE))</f>
        <v>O205</v>
      </c>
      <c r="S17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6" spans="1:21" x14ac:dyDescent="0.25">
      <c r="A1756" s="567" t="s">
        <v>13113</v>
      </c>
      <c r="B1756" s="568" t="s">
        <v>429</v>
      </c>
      <c r="C1756" s="568"/>
      <c r="D1756" s="569"/>
      <c r="E1756" s="569" t="s">
        <v>1659</v>
      </c>
      <c r="F1756" s="569">
        <v>1</v>
      </c>
      <c r="G1756" s="568" t="s">
        <v>1179</v>
      </c>
      <c r="H1756" s="568"/>
      <c r="I1756" s="570" t="s">
        <v>8447</v>
      </c>
      <c r="J1756" s="568" t="s">
        <v>8208</v>
      </c>
      <c r="K1756" s="571" t="s">
        <v>8401</v>
      </c>
      <c r="L1756" s="568" t="s">
        <v>13114</v>
      </c>
      <c r="M1756" s="572" t="s">
        <v>13115</v>
      </c>
      <c r="N1756" s="570" t="s">
        <v>8409</v>
      </c>
      <c r="O1756" s="303" t="str">
        <f>IF(AllC3_Data[[#This Row],[Door/Yard Number]]=3,"Yard","Door")</f>
        <v>Door</v>
      </c>
      <c r="P1756" s="33">
        <f t="shared" si="54"/>
        <v>6</v>
      </c>
      <c r="Q1756" s="3" t="str">
        <f t="shared" si="55"/>
        <v>02/11/2022 08:00 AM</v>
      </c>
      <c r="R1756" s="573" t="str">
        <f>IF(AND(AllC3_Data[[#This Row],[Workflow]]="Vendor Trailer",AllC3_Data[[#This Row],[OB Load Type]]="",AllC3_Data[[#This Row],[IB Load Type]]="",AllC3_Data[[#This Row],[Reusable Load Type]]=""),"Empty", HLOOKUP("*",AllC3_Data[[#This Row],[OB Load Type]:[Workflow]],1,FALSE))</f>
        <v>O205</v>
      </c>
      <c r="S17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7" spans="1:21" x14ac:dyDescent="0.25">
      <c r="A1757" s="567" t="s">
        <v>13116</v>
      </c>
      <c r="B1757" s="568" t="s">
        <v>429</v>
      </c>
      <c r="C1757" s="568"/>
      <c r="D1757" s="569"/>
      <c r="E1757" s="569" t="s">
        <v>1659</v>
      </c>
      <c r="F1757" s="569">
        <v>1</v>
      </c>
      <c r="G1757" s="568" t="s">
        <v>1179</v>
      </c>
      <c r="H1757" s="568"/>
      <c r="I1757" s="570" t="s">
        <v>8447</v>
      </c>
      <c r="J1757" s="568" t="s">
        <v>8208</v>
      </c>
      <c r="K1757" s="571" t="s">
        <v>8401</v>
      </c>
      <c r="L1757" s="568" t="s">
        <v>13117</v>
      </c>
      <c r="M1757" s="572" t="s">
        <v>13118</v>
      </c>
      <c r="N1757" s="570" t="s">
        <v>8409</v>
      </c>
      <c r="O1757" s="303" t="str">
        <f>IF(AllC3_Data[[#This Row],[Door/Yard Number]]=3,"Yard","Door")</f>
        <v>Door</v>
      </c>
      <c r="P1757" s="33">
        <f t="shared" si="54"/>
        <v>8.2833333334419876</v>
      </c>
      <c r="Q1757" s="3" t="str">
        <f t="shared" si="55"/>
        <v>02/11/2022 05:43 AM</v>
      </c>
      <c r="R1757" s="573" t="str">
        <f>IF(AND(AllC3_Data[[#This Row],[Workflow]]="Vendor Trailer",AllC3_Data[[#This Row],[OB Load Type]]="",AllC3_Data[[#This Row],[IB Load Type]]="",AllC3_Data[[#This Row],[Reusable Load Type]]=""),"Empty", HLOOKUP("*",AllC3_Data[[#This Row],[OB Load Type]:[Workflow]],1,FALSE))</f>
        <v>O205</v>
      </c>
      <c r="S17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8" spans="1:21" x14ac:dyDescent="0.25">
      <c r="A1758" s="567" t="s">
        <v>13119</v>
      </c>
      <c r="B1758" s="568" t="s">
        <v>429</v>
      </c>
      <c r="C1758" s="568"/>
      <c r="D1758" s="569"/>
      <c r="E1758" s="569" t="s">
        <v>1659</v>
      </c>
      <c r="F1758" s="569">
        <v>1</v>
      </c>
      <c r="G1758" s="568" t="s">
        <v>1179</v>
      </c>
      <c r="H1758" s="568"/>
      <c r="I1758" s="570" t="s">
        <v>8447</v>
      </c>
      <c r="J1758" s="568" t="s">
        <v>8205</v>
      </c>
      <c r="K1758" s="571" t="s">
        <v>8401</v>
      </c>
      <c r="L1758" s="568" t="s">
        <v>13120</v>
      </c>
      <c r="M1758" s="572" t="s">
        <v>13121</v>
      </c>
      <c r="N1758" s="570" t="s">
        <v>8409</v>
      </c>
      <c r="O1758" s="303" t="str">
        <f>IF(AllC3_Data[[#This Row],[Door/Yard Number]]=3,"Yard","Door")</f>
        <v>Door</v>
      </c>
      <c r="P1758" s="33">
        <f t="shared" si="54"/>
        <v>2.1500000000232831</v>
      </c>
      <c r="Q1758" s="3" t="str">
        <f t="shared" si="55"/>
        <v>02/11/2022 11:51 AM</v>
      </c>
      <c r="R1758" s="573" t="str">
        <f>IF(AND(AllC3_Data[[#This Row],[Workflow]]="Vendor Trailer",AllC3_Data[[#This Row],[OB Load Type]]="",AllC3_Data[[#This Row],[IB Load Type]]="",AllC3_Data[[#This Row],[Reusable Load Type]]=""),"Empty", HLOOKUP("*",AllC3_Data[[#This Row],[OB Load Type]:[Workflow]],1,FALSE))</f>
        <v>O205</v>
      </c>
      <c r="S17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59" spans="1:21" x14ac:dyDescent="0.25">
      <c r="A1759" s="567" t="s">
        <v>13122</v>
      </c>
      <c r="B1759" s="568" t="s">
        <v>429</v>
      </c>
      <c r="C1759" s="568"/>
      <c r="D1759" s="569"/>
      <c r="E1759" s="569" t="s">
        <v>1659</v>
      </c>
      <c r="F1759" s="569">
        <v>1</v>
      </c>
      <c r="G1759" s="568" t="s">
        <v>1179</v>
      </c>
      <c r="H1759" s="568"/>
      <c r="I1759" s="570" t="s">
        <v>8447</v>
      </c>
      <c r="J1759" s="568" t="s">
        <v>8205</v>
      </c>
      <c r="K1759" s="571" t="s">
        <v>8401</v>
      </c>
      <c r="L1759" s="568" t="s">
        <v>13123</v>
      </c>
      <c r="M1759" s="572" t="s">
        <v>13124</v>
      </c>
      <c r="N1759" s="570" t="s">
        <v>8409</v>
      </c>
      <c r="O1759" s="303" t="str">
        <f>IF(AllC3_Data[[#This Row],[Door/Yard Number]]=3,"Yard","Door")</f>
        <v>Door</v>
      </c>
      <c r="P1759" s="33">
        <f t="shared" si="54"/>
        <v>5.0333333333255723</v>
      </c>
      <c r="Q1759" s="3" t="str">
        <f t="shared" si="55"/>
        <v>02/11/2022 08:58 AM</v>
      </c>
      <c r="R1759" s="573" t="str">
        <f>IF(AND(AllC3_Data[[#This Row],[Workflow]]="Vendor Trailer",AllC3_Data[[#This Row],[OB Load Type]]="",AllC3_Data[[#This Row],[IB Load Type]]="",AllC3_Data[[#This Row],[Reusable Load Type]]=""),"Empty", HLOOKUP("*",AllC3_Data[[#This Row],[OB Load Type]:[Workflow]],1,FALSE))</f>
        <v>O205</v>
      </c>
      <c r="S17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0" spans="1:21" x14ac:dyDescent="0.25">
      <c r="A1760" s="567" t="s">
        <v>13125</v>
      </c>
      <c r="B1760" s="568" t="s">
        <v>113</v>
      </c>
      <c r="C1760" s="568"/>
      <c r="D1760" s="569"/>
      <c r="E1760" s="569" t="s">
        <v>1659</v>
      </c>
      <c r="F1760" s="569">
        <v>1</v>
      </c>
      <c r="G1760" s="568" t="s">
        <v>1179</v>
      </c>
      <c r="H1760" s="568"/>
      <c r="I1760" s="570" t="s">
        <v>13126</v>
      </c>
      <c r="J1760" s="568" t="s">
        <v>8210</v>
      </c>
      <c r="K1760" s="571" t="s">
        <v>8401</v>
      </c>
      <c r="L1760" s="568" t="s">
        <v>13127</v>
      </c>
      <c r="M1760" s="572" t="s">
        <v>12393</v>
      </c>
      <c r="N1760" s="570" t="s">
        <v>11135</v>
      </c>
      <c r="O1760" s="303" t="str">
        <f>IF(AllC3_Data[[#This Row],[Door/Yard Number]]=3,"Yard","Door")</f>
        <v>Door</v>
      </c>
      <c r="P1760" s="33">
        <f t="shared" si="54"/>
        <v>8.2666666667209938</v>
      </c>
      <c r="Q1760" s="3" t="str">
        <f t="shared" si="55"/>
        <v>02/11/2022 05:44 AM</v>
      </c>
      <c r="R1760" s="573" t="str">
        <f>IF(AND(AllC3_Data[[#This Row],[Workflow]]="Vendor Trailer",AllC3_Data[[#This Row],[OB Load Type]]="",AllC3_Data[[#This Row],[IB Load Type]]="",AllC3_Data[[#This Row],[Reusable Load Type]]=""),"Empty", HLOOKUP("*",AllC3_Data[[#This Row],[OB Load Type]:[Workflow]],1,FALSE))</f>
        <v>O404</v>
      </c>
      <c r="S17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1" spans="1:21" x14ac:dyDescent="0.25">
      <c r="A1761" s="567" t="s">
        <v>13128</v>
      </c>
      <c r="B1761" s="568" t="s">
        <v>113</v>
      </c>
      <c r="C1761" s="568"/>
      <c r="D1761" s="569"/>
      <c r="E1761" s="569" t="s">
        <v>1659</v>
      </c>
      <c r="F1761" s="569">
        <v>1</v>
      </c>
      <c r="G1761" s="568" t="s">
        <v>1179</v>
      </c>
      <c r="H1761" s="568"/>
      <c r="I1761" s="570" t="s">
        <v>13126</v>
      </c>
      <c r="J1761" s="568" t="s">
        <v>8210</v>
      </c>
      <c r="K1761" s="571" t="s">
        <v>8401</v>
      </c>
      <c r="L1761" s="568" t="s">
        <v>13129</v>
      </c>
      <c r="M1761" s="572" t="s">
        <v>10689</v>
      </c>
      <c r="N1761" s="570" t="s">
        <v>11135</v>
      </c>
      <c r="O1761" s="303" t="str">
        <f>IF(AllC3_Data[[#This Row],[Door/Yard Number]]=3,"Yard","Door")</f>
        <v>Door</v>
      </c>
      <c r="P1761" s="33">
        <f t="shared" si="54"/>
        <v>8.2666666667209938</v>
      </c>
      <c r="Q1761" s="3" t="str">
        <f t="shared" si="55"/>
        <v>02/11/2022 05:44 AM</v>
      </c>
      <c r="R1761" s="573" t="str">
        <f>IF(AND(AllC3_Data[[#This Row],[Workflow]]="Vendor Trailer",AllC3_Data[[#This Row],[OB Load Type]]="",AllC3_Data[[#This Row],[IB Load Type]]="",AllC3_Data[[#This Row],[Reusable Load Type]]=""),"Empty", HLOOKUP("*",AllC3_Data[[#This Row],[OB Load Type]:[Workflow]],1,FALSE))</f>
        <v>O404</v>
      </c>
      <c r="S17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2" spans="1:21" x14ac:dyDescent="0.25">
      <c r="A1762" s="567" t="s">
        <v>13130</v>
      </c>
      <c r="B1762" s="568" t="s">
        <v>113</v>
      </c>
      <c r="C1762" s="568"/>
      <c r="D1762" s="569"/>
      <c r="E1762" s="569" t="s">
        <v>1659</v>
      </c>
      <c r="F1762" s="569">
        <v>1</v>
      </c>
      <c r="G1762" s="568" t="s">
        <v>1179</v>
      </c>
      <c r="H1762" s="568"/>
      <c r="I1762" s="570" t="s">
        <v>13126</v>
      </c>
      <c r="J1762" s="568" t="s">
        <v>8207</v>
      </c>
      <c r="K1762" s="571" t="s">
        <v>8401</v>
      </c>
      <c r="L1762" s="568" t="s">
        <v>10390</v>
      </c>
      <c r="M1762" s="572" t="s">
        <v>13131</v>
      </c>
      <c r="N1762" s="570" t="s">
        <v>11135</v>
      </c>
      <c r="O1762" s="303" t="str">
        <f>IF(AllC3_Data[[#This Row],[Door/Yard Number]]=3,"Yard","Door")</f>
        <v>Door</v>
      </c>
      <c r="P1762" s="33">
        <f t="shared" si="54"/>
        <v>8.2666666667209938</v>
      </c>
      <c r="Q1762" s="3" t="str">
        <f t="shared" si="55"/>
        <v>02/11/2022 05:44 AM</v>
      </c>
      <c r="R1762" s="573" t="str">
        <f>IF(AND(AllC3_Data[[#This Row],[Workflow]]="Vendor Trailer",AllC3_Data[[#This Row],[OB Load Type]]="",AllC3_Data[[#This Row],[IB Load Type]]="",AllC3_Data[[#This Row],[Reusable Load Type]]=""),"Empty", HLOOKUP("*",AllC3_Data[[#This Row],[OB Load Type]:[Workflow]],1,FALSE))</f>
        <v>O404</v>
      </c>
      <c r="S17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3" spans="1:21" x14ac:dyDescent="0.25">
      <c r="A1763" s="567" t="s">
        <v>13132</v>
      </c>
      <c r="B1763" s="568" t="s">
        <v>113</v>
      </c>
      <c r="C1763" s="568"/>
      <c r="D1763" s="569"/>
      <c r="E1763" s="569" t="s">
        <v>1659</v>
      </c>
      <c r="F1763" s="569">
        <v>1</v>
      </c>
      <c r="G1763" s="568" t="s">
        <v>1667</v>
      </c>
      <c r="H1763" s="568"/>
      <c r="I1763" s="570" t="s">
        <v>13126</v>
      </c>
      <c r="J1763" s="568" t="s">
        <v>8213</v>
      </c>
      <c r="K1763" s="571" t="s">
        <v>8401</v>
      </c>
      <c r="L1763" s="568" t="s">
        <v>10516</v>
      </c>
      <c r="M1763" s="572" t="s">
        <v>8574</v>
      </c>
      <c r="N1763" s="570" t="s">
        <v>11135</v>
      </c>
      <c r="O1763" s="303" t="str">
        <f>IF(AllC3_Data[[#This Row],[Door/Yard Number]]=3,"Yard","Door")</f>
        <v>Door</v>
      </c>
      <c r="P1763" s="33">
        <f t="shared" si="54"/>
        <v>4.4666666667326353</v>
      </c>
      <c r="Q1763" s="3" t="str">
        <f t="shared" si="55"/>
        <v>02/11/2022 09:32 AM</v>
      </c>
      <c r="R1763" s="573" t="str">
        <f>IF(AND(AllC3_Data[[#This Row],[Workflow]]="Vendor Trailer",AllC3_Data[[#This Row],[OB Load Type]]="",AllC3_Data[[#This Row],[IB Load Type]]="",AllC3_Data[[#This Row],[Reusable Load Type]]=""),"Empty", HLOOKUP("*",AllC3_Data[[#This Row],[OB Load Type]:[Workflow]],1,FALSE))</f>
        <v>O404</v>
      </c>
      <c r="S17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4" spans="1:21" x14ac:dyDescent="0.25">
      <c r="A1764" s="567" t="s">
        <v>13133</v>
      </c>
      <c r="B1764" s="568" t="s">
        <v>113</v>
      </c>
      <c r="C1764" s="568"/>
      <c r="D1764" s="569"/>
      <c r="E1764" s="569" t="s">
        <v>1659</v>
      </c>
      <c r="F1764" s="569">
        <v>1</v>
      </c>
      <c r="G1764" s="568" t="s">
        <v>1179</v>
      </c>
      <c r="H1764" s="568"/>
      <c r="I1764" s="570" t="s">
        <v>13126</v>
      </c>
      <c r="J1764" s="568" t="s">
        <v>8206</v>
      </c>
      <c r="K1764" s="571" t="s">
        <v>8401</v>
      </c>
      <c r="L1764" s="568" t="s">
        <v>13134</v>
      </c>
      <c r="M1764" s="572" t="s">
        <v>13135</v>
      </c>
      <c r="N1764" s="570" t="s">
        <v>11135</v>
      </c>
      <c r="O1764" s="303" t="str">
        <f>IF(AllC3_Data[[#This Row],[Door/Yard Number]]=3,"Yard","Door")</f>
        <v>Door</v>
      </c>
      <c r="P1764" s="33">
        <f t="shared" si="54"/>
        <v>8.2666666667209938</v>
      </c>
      <c r="Q1764" s="3" t="str">
        <f t="shared" si="55"/>
        <v>02/11/2022 05:44 AM</v>
      </c>
      <c r="R1764" s="573" t="str">
        <f>IF(AND(AllC3_Data[[#This Row],[Workflow]]="Vendor Trailer",AllC3_Data[[#This Row],[OB Load Type]]="",AllC3_Data[[#This Row],[IB Load Type]]="",AllC3_Data[[#This Row],[Reusable Load Type]]=""),"Empty", HLOOKUP("*",AllC3_Data[[#This Row],[OB Load Type]:[Workflow]],1,FALSE))</f>
        <v>O404</v>
      </c>
      <c r="S17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5" spans="1:21" x14ac:dyDescent="0.25">
      <c r="A1765" s="567" t="s">
        <v>13136</v>
      </c>
      <c r="B1765" s="568" t="s">
        <v>113</v>
      </c>
      <c r="C1765" s="568"/>
      <c r="D1765" s="569"/>
      <c r="E1765" s="569" t="s">
        <v>1659</v>
      </c>
      <c r="F1765" s="569">
        <v>1</v>
      </c>
      <c r="G1765" s="568" t="s">
        <v>1179</v>
      </c>
      <c r="H1765" s="568"/>
      <c r="I1765" s="570" t="s">
        <v>13126</v>
      </c>
      <c r="J1765" s="568" t="s">
        <v>8205</v>
      </c>
      <c r="K1765" s="571" t="s">
        <v>8401</v>
      </c>
      <c r="L1765" s="568" t="s">
        <v>13137</v>
      </c>
      <c r="M1765" s="572" t="s">
        <v>13138</v>
      </c>
      <c r="N1765" s="570" t="s">
        <v>11135</v>
      </c>
      <c r="O1765" s="303" t="str">
        <f>IF(AllC3_Data[[#This Row],[Door/Yard Number]]=3,"Yard","Door")</f>
        <v>Door</v>
      </c>
      <c r="P1765" s="33">
        <f t="shared" si="54"/>
        <v>8.2666666667209938</v>
      </c>
      <c r="Q1765" s="3" t="str">
        <f t="shared" si="55"/>
        <v>02/11/2022 05:44 AM</v>
      </c>
      <c r="R1765" s="573" t="str">
        <f>IF(AND(AllC3_Data[[#This Row],[Workflow]]="Vendor Trailer",AllC3_Data[[#This Row],[OB Load Type]]="",AllC3_Data[[#This Row],[IB Load Type]]="",AllC3_Data[[#This Row],[Reusable Load Type]]=""),"Empty", HLOOKUP("*",AllC3_Data[[#This Row],[OB Load Type]:[Workflow]],1,FALSE))</f>
        <v>O404</v>
      </c>
      <c r="S17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6" spans="1:21" x14ac:dyDescent="0.25">
      <c r="A1766" s="567" t="s">
        <v>13139</v>
      </c>
      <c r="B1766" s="568"/>
      <c r="C1766" s="568"/>
      <c r="D1766" s="569" t="s">
        <v>496</v>
      </c>
      <c r="E1766" s="569" t="s">
        <v>1660</v>
      </c>
      <c r="F1766" s="569">
        <v>1</v>
      </c>
      <c r="G1766" s="568" t="s">
        <v>1179</v>
      </c>
      <c r="H1766" s="568"/>
      <c r="I1766" s="570" t="s">
        <v>10871</v>
      </c>
      <c r="J1766" s="568" t="s">
        <v>8205</v>
      </c>
      <c r="K1766" s="571" t="s">
        <v>8401</v>
      </c>
      <c r="L1766" s="568" t="s">
        <v>13140</v>
      </c>
      <c r="M1766" s="572" t="s">
        <v>10871</v>
      </c>
      <c r="N1766" s="570" t="s">
        <v>8409</v>
      </c>
      <c r="O1766" s="303" t="str">
        <f>IF(AllC3_Data[[#This Row],[Door/Yard Number]]=3,"Yard","Door")</f>
        <v>Door</v>
      </c>
      <c r="P1766" s="33">
        <f t="shared" si="54"/>
        <v>8.2000000000116415</v>
      </c>
      <c r="Q1766" s="3" t="str">
        <f t="shared" si="55"/>
        <v>02/11/2022 05:48 AM</v>
      </c>
      <c r="R1766" s="573" t="str">
        <f>IF(AND(AllC3_Data[[#This Row],[Workflow]]="Vendor Trailer",AllC3_Data[[#This Row],[OB Load Type]]="",AllC3_Data[[#This Row],[IB Load Type]]="",AllC3_Data[[#This Row],[Reusable Load Type]]=""),"Empty", HLOOKUP("*",AllC3_Data[[#This Row],[OB Load Type]:[Workflow]],1,FALSE))</f>
        <v>RSAL</v>
      </c>
      <c r="S17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7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7" spans="1:21" x14ac:dyDescent="0.25">
      <c r="A1767" s="567" t="s">
        <v>13141</v>
      </c>
      <c r="B1767" s="568"/>
      <c r="C1767" s="568"/>
      <c r="D1767" s="569"/>
      <c r="E1767" s="569" t="s">
        <v>1657</v>
      </c>
      <c r="F1767" s="569">
        <v>3</v>
      </c>
      <c r="G1767" s="568" t="s">
        <v>1667</v>
      </c>
      <c r="H1767" s="568"/>
      <c r="I1767" s="570" t="s">
        <v>8565</v>
      </c>
      <c r="J1767" s="568" t="s">
        <v>8213</v>
      </c>
      <c r="K1767" s="571" t="s">
        <v>8401</v>
      </c>
      <c r="L1767" s="568" t="s">
        <v>12146</v>
      </c>
      <c r="M1767" s="572" t="s">
        <v>13142</v>
      </c>
      <c r="N1767" s="570" t="s">
        <v>8425</v>
      </c>
      <c r="O1767" s="303" t="str">
        <f>IF(AllC3_Data[[#This Row],[Door/Yard Number]]=3,"Yard","Door")</f>
        <v>Yard</v>
      </c>
      <c r="P1767" s="33">
        <f t="shared" si="54"/>
        <v>8.1000000000349246</v>
      </c>
      <c r="Q1767" s="3" t="str">
        <f t="shared" si="55"/>
        <v>02/11/2022 05:54 AM</v>
      </c>
      <c r="R1767" s="573" t="str">
        <f>IF(AND(AllC3_Data[[#This Row],[Workflow]]="Vendor Trailer",AllC3_Data[[#This Row],[OB Load Type]]="",AllC3_Data[[#This Row],[IB Load Type]]="",AllC3_Data[[#This Row],[Reusable Load Type]]=""),"Empty", HLOOKUP("*",AllC3_Data[[#This Row],[OB Load Type]:[Workflow]],1,FALSE))</f>
        <v>Empty</v>
      </c>
      <c r="S17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8" spans="1:21" x14ac:dyDescent="0.25">
      <c r="A1768" s="567" t="s">
        <v>13143</v>
      </c>
      <c r="B1768" s="568"/>
      <c r="C1768" s="568"/>
      <c r="D1768" s="569" t="s">
        <v>229</v>
      </c>
      <c r="E1768" s="569" t="s">
        <v>8430</v>
      </c>
      <c r="F1768" s="569">
        <v>1</v>
      </c>
      <c r="G1768" s="568" t="s">
        <v>1179</v>
      </c>
      <c r="H1768" s="568"/>
      <c r="I1768" s="570" t="s">
        <v>8565</v>
      </c>
      <c r="J1768" s="568" t="s">
        <v>8205</v>
      </c>
      <c r="K1768" s="571" t="s">
        <v>8401</v>
      </c>
      <c r="L1768" s="568" t="s">
        <v>13144</v>
      </c>
      <c r="M1768" s="572" t="s">
        <v>13145</v>
      </c>
      <c r="N1768" s="570" t="s">
        <v>8409</v>
      </c>
      <c r="O1768" s="303" t="str">
        <f>IF(AllC3_Data[[#This Row],[Door/Yard Number]]=3,"Yard","Door")</f>
        <v>Door</v>
      </c>
      <c r="P1768" s="33">
        <f t="shared" si="54"/>
        <v>8.1000000000349246</v>
      </c>
      <c r="Q1768" s="3" t="str">
        <f t="shared" si="55"/>
        <v>02/11/2022 05:54 AM</v>
      </c>
      <c r="R1768" s="573" t="str">
        <f>IF(AND(AllC3_Data[[#This Row],[Workflow]]="Vendor Trailer",AllC3_Data[[#This Row],[OB Load Type]]="",AllC3_Data[[#This Row],[IB Load Type]]="",AllC3_Data[[#This Row],[Reusable Load Type]]=""),"Empty", HLOOKUP("*",AllC3_Data[[#This Row],[OB Load Type]:[Workflow]],1,FALSE))</f>
        <v>RECY</v>
      </c>
      <c r="S17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69" spans="1:21" x14ac:dyDescent="0.25">
      <c r="A1769" s="567" t="s">
        <v>13146</v>
      </c>
      <c r="B1769" s="568"/>
      <c r="C1769" s="568"/>
      <c r="D1769" s="569" t="s">
        <v>496</v>
      </c>
      <c r="E1769" s="569" t="s">
        <v>1660</v>
      </c>
      <c r="F1769" s="569">
        <v>1</v>
      </c>
      <c r="G1769" s="568" t="s">
        <v>1179</v>
      </c>
      <c r="H1769" s="568"/>
      <c r="I1769" s="570" t="s">
        <v>13147</v>
      </c>
      <c r="J1769" s="568" t="s">
        <v>8208</v>
      </c>
      <c r="K1769" s="571" t="s">
        <v>8401</v>
      </c>
      <c r="L1769" s="568" t="s">
        <v>13148</v>
      </c>
      <c r="M1769" s="572" t="s">
        <v>13147</v>
      </c>
      <c r="N1769" s="570" t="s">
        <v>8409</v>
      </c>
      <c r="O1769" s="303" t="str">
        <f>IF(AllC3_Data[[#This Row],[Door/Yard Number]]=3,"Yard","Door")</f>
        <v>Door</v>
      </c>
      <c r="P1769" s="33">
        <f t="shared" si="54"/>
        <v>8.0500000000465661</v>
      </c>
      <c r="Q1769" s="3" t="str">
        <f t="shared" si="55"/>
        <v>02/11/2022 05:57 AM</v>
      </c>
      <c r="R1769" s="573" t="str">
        <f>IF(AND(AllC3_Data[[#This Row],[Workflow]]="Vendor Trailer",AllC3_Data[[#This Row],[OB Load Type]]="",AllC3_Data[[#This Row],[IB Load Type]]="",AllC3_Data[[#This Row],[Reusable Load Type]]=""),"Empty", HLOOKUP("*",AllC3_Data[[#This Row],[OB Load Type]:[Workflow]],1,FALSE))</f>
        <v>RSAL</v>
      </c>
      <c r="S17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7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0" spans="1:21" x14ac:dyDescent="0.25">
      <c r="A1770" s="567" t="s">
        <v>13149</v>
      </c>
      <c r="B1770" s="568"/>
      <c r="C1770" s="568"/>
      <c r="D1770" s="569"/>
      <c r="E1770" s="569" t="s">
        <v>1657</v>
      </c>
      <c r="F1770" s="569">
        <v>3</v>
      </c>
      <c r="G1770" s="568" t="s">
        <v>1179</v>
      </c>
      <c r="H1770" s="568"/>
      <c r="I1770" s="570" t="s">
        <v>13150</v>
      </c>
      <c r="J1770" s="568" t="s">
        <v>8205</v>
      </c>
      <c r="K1770" s="571" t="s">
        <v>8401</v>
      </c>
      <c r="L1770" s="568" t="s">
        <v>12036</v>
      </c>
      <c r="M1770" s="572" t="s">
        <v>8544</v>
      </c>
      <c r="N1770" s="570" t="s">
        <v>8425</v>
      </c>
      <c r="O1770" s="303" t="str">
        <f>IF(AllC3_Data[[#This Row],[Door/Yard Number]]=3,"Yard","Door")</f>
        <v>Yard</v>
      </c>
      <c r="P1770" s="33">
        <f t="shared" si="54"/>
        <v>8.0000000000582077</v>
      </c>
      <c r="Q1770" s="3" t="str">
        <f t="shared" si="55"/>
        <v>02/11/2022 06:00 AM</v>
      </c>
      <c r="R1770" s="573" t="str">
        <f>IF(AND(AllC3_Data[[#This Row],[Workflow]]="Vendor Trailer",AllC3_Data[[#This Row],[OB Load Type]]="",AllC3_Data[[#This Row],[IB Load Type]]="",AllC3_Data[[#This Row],[Reusable Load Type]]=""),"Empty", HLOOKUP("*",AllC3_Data[[#This Row],[OB Load Type]:[Workflow]],1,FALSE))</f>
        <v>Empty</v>
      </c>
      <c r="S17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1" spans="1:21" x14ac:dyDescent="0.25">
      <c r="A1771" s="567" t="s">
        <v>13151</v>
      </c>
      <c r="B1771" s="568"/>
      <c r="C1771" s="568"/>
      <c r="D1771" s="569"/>
      <c r="E1771" s="569" t="s">
        <v>1657</v>
      </c>
      <c r="F1771" s="569">
        <v>3</v>
      </c>
      <c r="G1771" s="568" t="s">
        <v>1179</v>
      </c>
      <c r="H1771" s="568"/>
      <c r="I1771" s="570" t="s">
        <v>13152</v>
      </c>
      <c r="J1771" s="568" t="s">
        <v>8204</v>
      </c>
      <c r="K1771" s="571" t="s">
        <v>8401</v>
      </c>
      <c r="L1771" s="568" t="s">
        <v>12036</v>
      </c>
      <c r="M1771" s="572" t="s">
        <v>10719</v>
      </c>
      <c r="N1771" s="570" t="s">
        <v>8425</v>
      </c>
      <c r="O1771" s="303" t="str">
        <f>IF(AllC3_Data[[#This Row],[Door/Yard Number]]=3,"Yard","Door")</f>
        <v>Yard</v>
      </c>
      <c r="P1771" s="33">
        <f t="shared" si="54"/>
        <v>7.966666666790843</v>
      </c>
      <c r="Q1771" s="3" t="str">
        <f t="shared" si="55"/>
        <v>02/11/2022 06:02 AM</v>
      </c>
      <c r="R1771" s="573" t="str">
        <f>IF(AND(AllC3_Data[[#This Row],[Workflow]]="Vendor Trailer",AllC3_Data[[#This Row],[OB Load Type]]="",AllC3_Data[[#This Row],[IB Load Type]]="",AllC3_Data[[#This Row],[Reusable Load Type]]=""),"Empty", HLOOKUP("*",AllC3_Data[[#This Row],[OB Load Type]:[Workflow]],1,FALSE))</f>
        <v>Empty</v>
      </c>
      <c r="S17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2" spans="1:21" x14ac:dyDescent="0.25">
      <c r="A1772" s="567" t="s">
        <v>13153</v>
      </c>
      <c r="B1772" s="568" t="s">
        <v>113</v>
      </c>
      <c r="C1772" s="568"/>
      <c r="D1772" s="569"/>
      <c r="E1772" s="569" t="s">
        <v>1659</v>
      </c>
      <c r="F1772" s="569">
        <v>1</v>
      </c>
      <c r="G1772" s="568" t="s">
        <v>1179</v>
      </c>
      <c r="H1772" s="568"/>
      <c r="I1772" s="570" t="s">
        <v>13154</v>
      </c>
      <c r="J1772" s="568" t="s">
        <v>8210</v>
      </c>
      <c r="K1772" s="571" t="s">
        <v>8401</v>
      </c>
      <c r="L1772" s="568" t="s">
        <v>10651</v>
      </c>
      <c r="M1772" s="572" t="s">
        <v>13155</v>
      </c>
      <c r="N1772" s="570" t="s">
        <v>11135</v>
      </c>
      <c r="O1772" s="303" t="str">
        <f>IF(AllC3_Data[[#This Row],[Door/Yard Number]]=3,"Yard","Door")</f>
        <v>Door</v>
      </c>
      <c r="P1772" s="33">
        <f t="shared" si="54"/>
        <v>7.9333333333488554</v>
      </c>
      <c r="Q1772" s="3" t="str">
        <f t="shared" si="55"/>
        <v>02/11/2022 06:04 AM</v>
      </c>
      <c r="R1772" s="573" t="str">
        <f>IF(AND(AllC3_Data[[#This Row],[Workflow]]="Vendor Trailer",AllC3_Data[[#This Row],[OB Load Type]]="",AllC3_Data[[#This Row],[IB Load Type]]="",AllC3_Data[[#This Row],[Reusable Load Type]]=""),"Empty", HLOOKUP("*",AllC3_Data[[#This Row],[OB Load Type]:[Workflow]],1,FALSE))</f>
        <v>O404</v>
      </c>
      <c r="S17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3" spans="1:21" x14ac:dyDescent="0.25">
      <c r="A1773" s="567" t="s">
        <v>13156</v>
      </c>
      <c r="B1773" s="568" t="s">
        <v>113</v>
      </c>
      <c r="C1773" s="568"/>
      <c r="D1773" s="569"/>
      <c r="E1773" s="569" t="s">
        <v>1659</v>
      </c>
      <c r="F1773" s="569">
        <v>1</v>
      </c>
      <c r="G1773" s="568" t="s">
        <v>1179</v>
      </c>
      <c r="H1773" s="568"/>
      <c r="I1773" s="570" t="s">
        <v>13154</v>
      </c>
      <c r="J1773" s="568" t="s">
        <v>8210</v>
      </c>
      <c r="K1773" s="571" t="s">
        <v>8401</v>
      </c>
      <c r="L1773" s="568" t="s">
        <v>13157</v>
      </c>
      <c r="M1773" s="572" t="s">
        <v>13158</v>
      </c>
      <c r="N1773" s="570" t="s">
        <v>11135</v>
      </c>
      <c r="O1773" s="303" t="str">
        <f>IF(AllC3_Data[[#This Row],[Door/Yard Number]]=3,"Yard","Door")</f>
        <v>Door</v>
      </c>
      <c r="P1773" s="33">
        <f t="shared" si="54"/>
        <v>7.9333333333488554</v>
      </c>
      <c r="Q1773" s="3" t="str">
        <f t="shared" si="55"/>
        <v>02/11/2022 06:04 AM</v>
      </c>
      <c r="R1773" s="573" t="str">
        <f>IF(AND(AllC3_Data[[#This Row],[Workflow]]="Vendor Trailer",AllC3_Data[[#This Row],[OB Load Type]]="",AllC3_Data[[#This Row],[IB Load Type]]="",AllC3_Data[[#This Row],[Reusable Load Type]]=""),"Empty", HLOOKUP("*",AllC3_Data[[#This Row],[OB Load Type]:[Workflow]],1,FALSE))</f>
        <v>O404</v>
      </c>
      <c r="S17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4" spans="1:21" x14ac:dyDescent="0.25">
      <c r="A1774" s="567" t="s">
        <v>13159</v>
      </c>
      <c r="B1774" s="568" t="s">
        <v>113</v>
      </c>
      <c r="C1774" s="568"/>
      <c r="D1774" s="569"/>
      <c r="E1774" s="569" t="s">
        <v>1659</v>
      </c>
      <c r="F1774" s="569">
        <v>1</v>
      </c>
      <c r="G1774" s="568" t="s">
        <v>1179</v>
      </c>
      <c r="H1774" s="568"/>
      <c r="I1774" s="570" t="s">
        <v>13154</v>
      </c>
      <c r="J1774" s="568" t="s">
        <v>8205</v>
      </c>
      <c r="K1774" s="571" t="s">
        <v>8401</v>
      </c>
      <c r="L1774" s="568" t="s">
        <v>13160</v>
      </c>
      <c r="M1774" s="572" t="s">
        <v>13161</v>
      </c>
      <c r="N1774" s="570" t="s">
        <v>11135</v>
      </c>
      <c r="O1774" s="303" t="str">
        <f>IF(AllC3_Data[[#This Row],[Door/Yard Number]]=3,"Yard","Door")</f>
        <v>Door</v>
      </c>
      <c r="P1774" s="33">
        <f t="shared" si="54"/>
        <v>7.9333333333488554</v>
      </c>
      <c r="Q1774" s="3" t="str">
        <f t="shared" si="55"/>
        <v>02/11/2022 06:04 AM</v>
      </c>
      <c r="R1774" s="573" t="str">
        <f>IF(AND(AllC3_Data[[#This Row],[Workflow]]="Vendor Trailer",AllC3_Data[[#This Row],[OB Load Type]]="",AllC3_Data[[#This Row],[IB Load Type]]="",AllC3_Data[[#This Row],[Reusable Load Type]]=""),"Empty", HLOOKUP("*",AllC3_Data[[#This Row],[OB Load Type]:[Workflow]],1,FALSE))</f>
        <v>O404</v>
      </c>
      <c r="S17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5" spans="1:21" x14ac:dyDescent="0.25">
      <c r="A1775" s="567" t="s">
        <v>13162</v>
      </c>
      <c r="B1775" s="568" t="s">
        <v>113</v>
      </c>
      <c r="C1775" s="568"/>
      <c r="D1775" s="569"/>
      <c r="E1775" s="569" t="s">
        <v>1659</v>
      </c>
      <c r="F1775" s="569">
        <v>1</v>
      </c>
      <c r="G1775" s="568" t="s">
        <v>1667</v>
      </c>
      <c r="H1775" s="568"/>
      <c r="I1775" s="570" t="s">
        <v>13154</v>
      </c>
      <c r="J1775" s="568" t="s">
        <v>8213</v>
      </c>
      <c r="K1775" s="571" t="s">
        <v>8401</v>
      </c>
      <c r="L1775" s="568" t="s">
        <v>10771</v>
      </c>
      <c r="M1775" s="572" t="s">
        <v>11630</v>
      </c>
      <c r="N1775" s="570" t="s">
        <v>11135</v>
      </c>
      <c r="O1775" s="303" t="str">
        <f>IF(AllC3_Data[[#This Row],[Door/Yard Number]]=3,"Yard","Door")</f>
        <v>Door</v>
      </c>
      <c r="P1775" s="33">
        <f t="shared" si="54"/>
        <v>2.9333333334652707</v>
      </c>
      <c r="Q1775" s="3" t="str">
        <f t="shared" si="55"/>
        <v>02/11/2022 11:04 AM</v>
      </c>
      <c r="R1775" s="573" t="str">
        <f>IF(AND(AllC3_Data[[#This Row],[Workflow]]="Vendor Trailer",AllC3_Data[[#This Row],[OB Load Type]]="",AllC3_Data[[#This Row],[IB Load Type]]="",AllC3_Data[[#This Row],[Reusable Load Type]]=""),"Empty", HLOOKUP("*",AllC3_Data[[#This Row],[OB Load Type]:[Workflow]],1,FALSE))</f>
        <v>O404</v>
      </c>
      <c r="S17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6" spans="1:21" x14ac:dyDescent="0.25">
      <c r="A1776" s="567" t="s">
        <v>13163</v>
      </c>
      <c r="B1776" s="568" t="s">
        <v>113</v>
      </c>
      <c r="C1776" s="568"/>
      <c r="D1776" s="569"/>
      <c r="E1776" s="569" t="s">
        <v>1659</v>
      </c>
      <c r="F1776" s="569">
        <v>1</v>
      </c>
      <c r="G1776" s="568" t="s">
        <v>1179</v>
      </c>
      <c r="H1776" s="568"/>
      <c r="I1776" s="570" t="s">
        <v>13154</v>
      </c>
      <c r="J1776" s="568" t="s">
        <v>8205</v>
      </c>
      <c r="K1776" s="571" t="s">
        <v>8401</v>
      </c>
      <c r="L1776" s="568" t="s">
        <v>13164</v>
      </c>
      <c r="M1776" s="572" t="s">
        <v>13165</v>
      </c>
      <c r="N1776" s="570" t="s">
        <v>11135</v>
      </c>
      <c r="O1776" s="303" t="str">
        <f>IF(AllC3_Data[[#This Row],[Door/Yard Number]]=3,"Yard","Door")</f>
        <v>Door</v>
      </c>
      <c r="P1776" s="33">
        <f t="shared" si="54"/>
        <v>7.9333333333488554</v>
      </c>
      <c r="Q1776" s="3" t="str">
        <f t="shared" si="55"/>
        <v>02/11/2022 06:04 AM</v>
      </c>
      <c r="R1776" s="573" t="str">
        <f>IF(AND(AllC3_Data[[#This Row],[Workflow]]="Vendor Trailer",AllC3_Data[[#This Row],[OB Load Type]]="",AllC3_Data[[#This Row],[IB Load Type]]="",AllC3_Data[[#This Row],[Reusable Load Type]]=""),"Empty", HLOOKUP("*",AllC3_Data[[#This Row],[OB Load Type]:[Workflow]],1,FALSE))</f>
        <v>O404</v>
      </c>
      <c r="S17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7" spans="1:21" x14ac:dyDescent="0.25">
      <c r="A1777" s="567" t="s">
        <v>13166</v>
      </c>
      <c r="B1777" s="568" t="s">
        <v>113</v>
      </c>
      <c r="C1777" s="568"/>
      <c r="D1777" s="569"/>
      <c r="E1777" s="569" t="s">
        <v>1659</v>
      </c>
      <c r="F1777" s="569">
        <v>1</v>
      </c>
      <c r="G1777" s="568" t="s">
        <v>1179</v>
      </c>
      <c r="H1777" s="568"/>
      <c r="I1777" s="570" t="s">
        <v>13154</v>
      </c>
      <c r="J1777" s="568" t="s">
        <v>8205</v>
      </c>
      <c r="K1777" s="571" t="s">
        <v>8401</v>
      </c>
      <c r="L1777" s="568" t="s">
        <v>13167</v>
      </c>
      <c r="M1777" s="572" t="s">
        <v>13168</v>
      </c>
      <c r="N1777" s="570" t="s">
        <v>11135</v>
      </c>
      <c r="O1777" s="303" t="str">
        <f>IF(AllC3_Data[[#This Row],[Door/Yard Number]]=3,"Yard","Door")</f>
        <v>Door</v>
      </c>
      <c r="P1777" s="33">
        <f t="shared" si="54"/>
        <v>6.6666666667442769</v>
      </c>
      <c r="Q1777" s="3" t="str">
        <f t="shared" si="55"/>
        <v>02/11/2022 07:20 AM</v>
      </c>
      <c r="R1777" s="573" t="str">
        <f>IF(AND(AllC3_Data[[#This Row],[Workflow]]="Vendor Trailer",AllC3_Data[[#This Row],[OB Load Type]]="",AllC3_Data[[#This Row],[IB Load Type]]="",AllC3_Data[[#This Row],[Reusable Load Type]]=""),"Empty", HLOOKUP("*",AllC3_Data[[#This Row],[OB Load Type]:[Workflow]],1,FALSE))</f>
        <v>O404</v>
      </c>
      <c r="S17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8" spans="1:21" x14ac:dyDescent="0.25">
      <c r="A1778" s="567" t="s">
        <v>13169</v>
      </c>
      <c r="B1778" s="568"/>
      <c r="C1778" s="568"/>
      <c r="D1778" s="569"/>
      <c r="E1778" s="569" t="s">
        <v>1657</v>
      </c>
      <c r="F1778" s="569">
        <v>3</v>
      </c>
      <c r="G1778" s="568" t="s">
        <v>1179</v>
      </c>
      <c r="H1778" s="568"/>
      <c r="I1778" s="570" t="s">
        <v>13154</v>
      </c>
      <c r="J1778" s="568" t="s">
        <v>8207</v>
      </c>
      <c r="K1778" s="571" t="s">
        <v>8401</v>
      </c>
      <c r="L1778" s="568" t="s">
        <v>11150</v>
      </c>
      <c r="M1778" s="572" t="s">
        <v>13170</v>
      </c>
      <c r="N1778" s="570" t="s">
        <v>8445</v>
      </c>
      <c r="O1778" s="303" t="str">
        <f>IF(AllC3_Data[[#This Row],[Door/Yard Number]]=3,"Yard","Door")</f>
        <v>Yard</v>
      </c>
      <c r="P1778" s="33">
        <f t="shared" si="54"/>
        <v>7.9333333333488554</v>
      </c>
      <c r="Q1778" s="3" t="str">
        <f t="shared" si="55"/>
        <v>02/11/2022 06:04 AM</v>
      </c>
      <c r="R1778" s="573" t="str">
        <f>IF(AND(AllC3_Data[[#This Row],[Workflow]]="Vendor Trailer",AllC3_Data[[#This Row],[OB Load Type]]="",AllC3_Data[[#This Row],[IB Load Type]]="",AllC3_Data[[#This Row],[Reusable Load Type]]=""),"Empty", HLOOKUP("*",AllC3_Data[[#This Row],[OB Load Type]:[Workflow]],1,FALSE))</f>
        <v>Empty</v>
      </c>
      <c r="S17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79" spans="1:21" x14ac:dyDescent="0.25">
      <c r="A1779" s="567" t="s">
        <v>13171</v>
      </c>
      <c r="B1779" s="568"/>
      <c r="C1779" s="568" t="s">
        <v>8404</v>
      </c>
      <c r="D1779" s="569"/>
      <c r="E1779" s="569" t="s">
        <v>897</v>
      </c>
      <c r="F1779" s="569">
        <v>1</v>
      </c>
      <c r="G1779" s="568" t="s">
        <v>11790</v>
      </c>
      <c r="H1779" s="568" t="s">
        <v>13172</v>
      </c>
      <c r="I1779" s="570" t="s">
        <v>12980</v>
      </c>
      <c r="J1779" s="568" t="s">
        <v>8202</v>
      </c>
      <c r="K1779" s="571" t="s">
        <v>8401</v>
      </c>
      <c r="L1779" s="568" t="s">
        <v>10129</v>
      </c>
      <c r="M1779" s="572" t="s">
        <v>11596</v>
      </c>
      <c r="N1779" s="570" t="s">
        <v>8409</v>
      </c>
      <c r="O1779" s="303" t="str">
        <f>IF(AllC3_Data[[#This Row],[Door/Yard Number]]=3,"Yard","Door")</f>
        <v>Door</v>
      </c>
      <c r="P1779" s="33">
        <f t="shared" si="54"/>
        <v>2.1666666667442769</v>
      </c>
      <c r="Q1779" s="3" t="str">
        <f t="shared" si="55"/>
        <v>02/11/2022 11:50 AM</v>
      </c>
      <c r="R1779" s="573" t="str">
        <f>IF(AND(AllC3_Data[[#This Row],[Workflow]]="Vendor Trailer",AllC3_Data[[#This Row],[OB Load Type]]="",AllC3_Data[[#This Row],[IB Load Type]]="",AllC3_Data[[#This Row],[Reusable Load Type]]=""),"Empty", HLOOKUP("*",AllC3_Data[[#This Row],[OB Load Type]:[Workflow]],1,FALSE))</f>
        <v>A Live Delivery</v>
      </c>
      <c r="S17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7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7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0" spans="1:21" x14ac:dyDescent="0.25">
      <c r="A1780" s="567" t="s">
        <v>13173</v>
      </c>
      <c r="B1780" s="568" t="s">
        <v>113</v>
      </c>
      <c r="C1780" s="568"/>
      <c r="D1780" s="569"/>
      <c r="E1780" s="569" t="s">
        <v>1659</v>
      </c>
      <c r="F1780" s="569">
        <v>1</v>
      </c>
      <c r="G1780" s="568" t="s">
        <v>1179</v>
      </c>
      <c r="H1780" s="568"/>
      <c r="I1780" s="570" t="s">
        <v>8684</v>
      </c>
      <c r="J1780" s="568" t="s">
        <v>8208</v>
      </c>
      <c r="K1780" s="571" t="s">
        <v>8401</v>
      </c>
      <c r="L1780" s="568" t="s">
        <v>10872</v>
      </c>
      <c r="M1780" s="572" t="s">
        <v>13174</v>
      </c>
      <c r="N1780" s="570" t="s">
        <v>11135</v>
      </c>
      <c r="O1780" s="303" t="str">
        <f>IF(AllC3_Data[[#This Row],[Door/Yard Number]]=3,"Yard","Door")</f>
        <v>Door</v>
      </c>
      <c r="P1780" s="33">
        <f t="shared" si="54"/>
        <v>7.78333333338378</v>
      </c>
      <c r="Q1780" s="3" t="str">
        <f t="shared" si="55"/>
        <v>02/11/2022 06:13 AM</v>
      </c>
      <c r="R1780" s="573" t="str">
        <f>IF(AND(AllC3_Data[[#This Row],[Workflow]]="Vendor Trailer",AllC3_Data[[#This Row],[OB Load Type]]="",AllC3_Data[[#This Row],[IB Load Type]]="",AllC3_Data[[#This Row],[Reusable Load Type]]=""),"Empty", HLOOKUP("*",AllC3_Data[[#This Row],[OB Load Type]:[Workflow]],1,FALSE))</f>
        <v>O404</v>
      </c>
      <c r="S17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1" spans="1:21" x14ac:dyDescent="0.25">
      <c r="A1781" s="567" t="s">
        <v>13175</v>
      </c>
      <c r="B1781" s="568" t="s">
        <v>113</v>
      </c>
      <c r="C1781" s="568"/>
      <c r="D1781" s="569"/>
      <c r="E1781" s="569" t="s">
        <v>1659</v>
      </c>
      <c r="F1781" s="569">
        <v>1</v>
      </c>
      <c r="G1781" s="568" t="s">
        <v>1179</v>
      </c>
      <c r="H1781" s="568"/>
      <c r="I1781" s="570" t="s">
        <v>8684</v>
      </c>
      <c r="J1781" s="568" t="s">
        <v>8210</v>
      </c>
      <c r="K1781" s="571" t="s">
        <v>8401</v>
      </c>
      <c r="L1781" s="568" t="s">
        <v>13176</v>
      </c>
      <c r="M1781" s="572" t="s">
        <v>13177</v>
      </c>
      <c r="N1781" s="570" t="s">
        <v>11135</v>
      </c>
      <c r="O1781" s="303" t="str">
        <f>IF(AllC3_Data[[#This Row],[Door/Yard Number]]=3,"Yard","Door")</f>
        <v>Door</v>
      </c>
      <c r="P1781" s="33">
        <f t="shared" si="54"/>
        <v>7.3333333333139308</v>
      </c>
      <c r="Q1781" s="3" t="str">
        <f t="shared" si="55"/>
        <v>02/11/2022 06:40 AM</v>
      </c>
      <c r="R1781" s="573" t="str">
        <f>IF(AND(AllC3_Data[[#This Row],[Workflow]]="Vendor Trailer",AllC3_Data[[#This Row],[OB Load Type]]="",AllC3_Data[[#This Row],[IB Load Type]]="",AllC3_Data[[#This Row],[Reusable Load Type]]=""),"Empty", HLOOKUP("*",AllC3_Data[[#This Row],[OB Load Type]:[Workflow]],1,FALSE))</f>
        <v>O404</v>
      </c>
      <c r="S17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2" spans="1:21" x14ac:dyDescent="0.25">
      <c r="A1782" s="567" t="s">
        <v>13178</v>
      </c>
      <c r="B1782" s="568" t="s">
        <v>113</v>
      </c>
      <c r="C1782" s="568"/>
      <c r="D1782" s="569"/>
      <c r="E1782" s="569" t="s">
        <v>1659</v>
      </c>
      <c r="F1782" s="569">
        <v>1</v>
      </c>
      <c r="G1782" s="568" t="s">
        <v>1179</v>
      </c>
      <c r="H1782" s="568"/>
      <c r="I1782" s="570" t="s">
        <v>8684</v>
      </c>
      <c r="J1782" s="568" t="s">
        <v>8205</v>
      </c>
      <c r="K1782" s="571" t="s">
        <v>8401</v>
      </c>
      <c r="L1782" s="568" t="s">
        <v>13179</v>
      </c>
      <c r="M1782" s="572" t="s">
        <v>10883</v>
      </c>
      <c r="N1782" s="570" t="s">
        <v>11135</v>
      </c>
      <c r="O1782" s="303" t="str">
        <f>IF(AllC3_Data[[#This Row],[Door/Yard Number]]=3,"Yard","Door")</f>
        <v>Door</v>
      </c>
      <c r="P1782" s="33">
        <f t="shared" si="54"/>
        <v>6.8666666666977108</v>
      </c>
      <c r="Q1782" s="3" t="str">
        <f t="shared" si="55"/>
        <v>02/11/2022 07:08 AM</v>
      </c>
      <c r="R1782" s="573" t="str">
        <f>IF(AND(AllC3_Data[[#This Row],[Workflow]]="Vendor Trailer",AllC3_Data[[#This Row],[OB Load Type]]="",AllC3_Data[[#This Row],[IB Load Type]]="",AllC3_Data[[#This Row],[Reusable Load Type]]=""),"Empty", HLOOKUP("*",AllC3_Data[[#This Row],[OB Load Type]:[Workflow]],1,FALSE))</f>
        <v>O404</v>
      </c>
      <c r="S17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3" spans="1:21" x14ac:dyDescent="0.25">
      <c r="A1783" s="567" t="s">
        <v>13180</v>
      </c>
      <c r="B1783" s="568" t="s">
        <v>113</v>
      </c>
      <c r="C1783" s="568"/>
      <c r="D1783" s="569"/>
      <c r="E1783" s="569" t="s">
        <v>1659</v>
      </c>
      <c r="F1783" s="569">
        <v>1</v>
      </c>
      <c r="G1783" s="568" t="s">
        <v>1179</v>
      </c>
      <c r="H1783" s="568"/>
      <c r="I1783" s="570" t="s">
        <v>8684</v>
      </c>
      <c r="J1783" s="568" t="s">
        <v>8210</v>
      </c>
      <c r="K1783" s="571" t="s">
        <v>8401</v>
      </c>
      <c r="L1783" s="568" t="s">
        <v>11918</v>
      </c>
      <c r="M1783" s="572" t="s">
        <v>13181</v>
      </c>
      <c r="N1783" s="570" t="s">
        <v>11135</v>
      </c>
      <c r="O1783" s="303" t="str">
        <f>IF(AllC3_Data[[#This Row],[Door/Yard Number]]=3,"Yard","Door")</f>
        <v>Door</v>
      </c>
      <c r="P1783" s="33">
        <f t="shared" si="54"/>
        <v>7.78333333338378</v>
      </c>
      <c r="Q1783" s="3" t="str">
        <f t="shared" si="55"/>
        <v>02/11/2022 06:13 AM</v>
      </c>
      <c r="R1783" s="573" t="str">
        <f>IF(AND(AllC3_Data[[#This Row],[Workflow]]="Vendor Trailer",AllC3_Data[[#This Row],[OB Load Type]]="",AllC3_Data[[#This Row],[IB Load Type]]="",AllC3_Data[[#This Row],[Reusable Load Type]]=""),"Empty", HLOOKUP("*",AllC3_Data[[#This Row],[OB Load Type]:[Workflow]],1,FALSE))</f>
        <v>O404</v>
      </c>
      <c r="S17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4" spans="1:21" x14ac:dyDescent="0.25">
      <c r="A1784" s="567" t="s">
        <v>13182</v>
      </c>
      <c r="B1784" s="568" t="s">
        <v>113</v>
      </c>
      <c r="C1784" s="568"/>
      <c r="D1784" s="569"/>
      <c r="E1784" s="569" t="s">
        <v>1659</v>
      </c>
      <c r="F1784" s="569">
        <v>1</v>
      </c>
      <c r="G1784" s="568" t="s">
        <v>1179</v>
      </c>
      <c r="H1784" s="568"/>
      <c r="I1784" s="570" t="s">
        <v>8684</v>
      </c>
      <c r="J1784" s="568" t="s">
        <v>8210</v>
      </c>
      <c r="K1784" s="571" t="s">
        <v>8401</v>
      </c>
      <c r="L1784" s="568" t="s">
        <v>10358</v>
      </c>
      <c r="M1784" s="572" t="s">
        <v>13183</v>
      </c>
      <c r="N1784" s="570" t="s">
        <v>11135</v>
      </c>
      <c r="O1784" s="303" t="str">
        <f>IF(AllC3_Data[[#This Row],[Door/Yard Number]]=3,"Yard","Door")</f>
        <v>Door</v>
      </c>
      <c r="P1784" s="33">
        <f t="shared" si="54"/>
        <v>7.78333333338378</v>
      </c>
      <c r="Q1784" s="3" t="str">
        <f t="shared" si="55"/>
        <v>02/11/2022 06:13 AM</v>
      </c>
      <c r="R1784" s="573" t="str">
        <f>IF(AND(AllC3_Data[[#This Row],[Workflow]]="Vendor Trailer",AllC3_Data[[#This Row],[OB Load Type]]="",AllC3_Data[[#This Row],[IB Load Type]]="",AllC3_Data[[#This Row],[Reusable Load Type]]=""),"Empty", HLOOKUP("*",AllC3_Data[[#This Row],[OB Load Type]:[Workflow]],1,FALSE))</f>
        <v>O404</v>
      </c>
      <c r="S17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5" spans="1:21" x14ac:dyDescent="0.25">
      <c r="A1785" s="567" t="s">
        <v>13184</v>
      </c>
      <c r="B1785" s="568" t="s">
        <v>113</v>
      </c>
      <c r="C1785" s="568"/>
      <c r="D1785" s="569"/>
      <c r="E1785" s="569" t="s">
        <v>1659</v>
      </c>
      <c r="F1785" s="569">
        <v>1</v>
      </c>
      <c r="G1785" s="568" t="s">
        <v>1179</v>
      </c>
      <c r="H1785" s="568"/>
      <c r="I1785" s="570" t="s">
        <v>8684</v>
      </c>
      <c r="J1785" s="568" t="s">
        <v>8210</v>
      </c>
      <c r="K1785" s="571" t="s">
        <v>8401</v>
      </c>
      <c r="L1785" s="568" t="s">
        <v>12044</v>
      </c>
      <c r="M1785" s="572" t="s">
        <v>13185</v>
      </c>
      <c r="N1785" s="570" t="s">
        <v>11135</v>
      </c>
      <c r="O1785" s="303" t="str">
        <f>IF(AllC3_Data[[#This Row],[Door/Yard Number]]=3,"Yard","Door")</f>
        <v>Door</v>
      </c>
      <c r="P1785" s="33">
        <f t="shared" si="54"/>
        <v>7.78333333338378</v>
      </c>
      <c r="Q1785" s="3" t="str">
        <f t="shared" si="55"/>
        <v>02/11/2022 06:13 AM</v>
      </c>
      <c r="R1785" s="573" t="str">
        <f>IF(AND(AllC3_Data[[#This Row],[Workflow]]="Vendor Trailer",AllC3_Data[[#This Row],[OB Load Type]]="",AllC3_Data[[#This Row],[IB Load Type]]="",AllC3_Data[[#This Row],[Reusable Load Type]]=""),"Empty", HLOOKUP("*",AllC3_Data[[#This Row],[OB Load Type]:[Workflow]],1,FALSE))</f>
        <v>O404</v>
      </c>
      <c r="S17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6" spans="1:21" x14ac:dyDescent="0.25">
      <c r="A1786" s="567" t="s">
        <v>13186</v>
      </c>
      <c r="B1786" s="568" t="s">
        <v>113</v>
      </c>
      <c r="C1786" s="568"/>
      <c r="D1786" s="569"/>
      <c r="E1786" s="569" t="s">
        <v>1659</v>
      </c>
      <c r="F1786" s="569">
        <v>3</v>
      </c>
      <c r="G1786" s="568" t="s">
        <v>1179</v>
      </c>
      <c r="H1786" s="568"/>
      <c r="I1786" s="570" t="s">
        <v>8684</v>
      </c>
      <c r="J1786" s="568" t="s">
        <v>8205</v>
      </c>
      <c r="K1786" s="571" t="s">
        <v>8401</v>
      </c>
      <c r="L1786" s="568" t="s">
        <v>12288</v>
      </c>
      <c r="M1786" s="572" t="s">
        <v>10345</v>
      </c>
      <c r="N1786" s="570" t="s">
        <v>11135</v>
      </c>
      <c r="O1786" s="303" t="str">
        <f>IF(AllC3_Data[[#This Row],[Door/Yard Number]]=3,"Yard","Door")</f>
        <v>Yard</v>
      </c>
      <c r="P1786" s="33">
        <f t="shared" si="54"/>
        <v>2.6833333333488554</v>
      </c>
      <c r="Q1786" s="3" t="str">
        <f t="shared" si="55"/>
        <v>02/11/2022 11:19 AM</v>
      </c>
      <c r="R1786" s="573" t="str">
        <f>IF(AND(AllC3_Data[[#This Row],[Workflow]]="Vendor Trailer",AllC3_Data[[#This Row],[OB Load Type]]="",AllC3_Data[[#This Row],[IB Load Type]]="",AllC3_Data[[#This Row],[Reusable Load Type]]=""),"Empty", HLOOKUP("*",AllC3_Data[[#This Row],[OB Load Type]:[Workflow]],1,FALSE))</f>
        <v>O404</v>
      </c>
      <c r="S17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7" spans="1:21" x14ac:dyDescent="0.25">
      <c r="A1787" s="567" t="s">
        <v>13187</v>
      </c>
      <c r="B1787" s="568" t="s">
        <v>113</v>
      </c>
      <c r="C1787" s="568"/>
      <c r="D1787" s="569"/>
      <c r="E1787" s="569" t="s">
        <v>1659</v>
      </c>
      <c r="F1787" s="569">
        <v>3</v>
      </c>
      <c r="G1787" s="568" t="s">
        <v>1179</v>
      </c>
      <c r="H1787" s="568"/>
      <c r="I1787" s="570" t="s">
        <v>8684</v>
      </c>
      <c r="J1787" s="568" t="s">
        <v>8205</v>
      </c>
      <c r="K1787" s="571" t="s">
        <v>8401</v>
      </c>
      <c r="L1787" s="568" t="s">
        <v>12288</v>
      </c>
      <c r="M1787" s="572" t="s">
        <v>13188</v>
      </c>
      <c r="N1787" s="570" t="s">
        <v>11135</v>
      </c>
      <c r="O1787" s="303" t="str">
        <f>IF(AllC3_Data[[#This Row],[Door/Yard Number]]=3,"Yard","Door")</f>
        <v>Yard</v>
      </c>
      <c r="P1787" s="33">
        <f t="shared" si="54"/>
        <v>2.6666666668024845</v>
      </c>
      <c r="Q1787" s="3" t="str">
        <f t="shared" si="55"/>
        <v>02/11/2022 11:20 AM</v>
      </c>
      <c r="R1787" s="573" t="str">
        <f>IF(AND(AllC3_Data[[#This Row],[Workflow]]="Vendor Trailer",AllC3_Data[[#This Row],[OB Load Type]]="",AllC3_Data[[#This Row],[IB Load Type]]="",AllC3_Data[[#This Row],[Reusable Load Type]]=""),"Empty", HLOOKUP("*",AllC3_Data[[#This Row],[OB Load Type]:[Workflow]],1,FALSE))</f>
        <v>O404</v>
      </c>
      <c r="S17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8" spans="1:21" x14ac:dyDescent="0.25">
      <c r="A1788" s="567" t="s">
        <v>13189</v>
      </c>
      <c r="B1788" s="568"/>
      <c r="C1788" s="568"/>
      <c r="D1788" s="569" t="s">
        <v>416</v>
      </c>
      <c r="E1788" s="569" t="s">
        <v>8430</v>
      </c>
      <c r="F1788" s="569">
        <v>1</v>
      </c>
      <c r="G1788" s="568" t="s">
        <v>1179</v>
      </c>
      <c r="H1788" s="568"/>
      <c r="I1788" s="570" t="s">
        <v>13190</v>
      </c>
      <c r="J1788" s="568" t="s">
        <v>8205</v>
      </c>
      <c r="K1788" s="571" t="s">
        <v>8401</v>
      </c>
      <c r="L1788" s="568" t="s">
        <v>13018</v>
      </c>
      <c r="M1788" s="572"/>
      <c r="N1788" s="570" t="s">
        <v>8409</v>
      </c>
      <c r="O1788" s="303" t="str">
        <f>IF(AllC3_Data[[#This Row],[Door/Yard Number]]=3,"Yard","Door")</f>
        <v>Door</v>
      </c>
      <c r="P1788" s="33">
        <f t="shared" si="54"/>
        <v>7.7333333333954215</v>
      </c>
      <c r="Q1788" s="3" t="str">
        <f t="shared" si="55"/>
        <v>02/11/2022 06:16 AM</v>
      </c>
      <c r="R1788" s="573" t="str">
        <f>IF(AND(AllC3_Data[[#This Row],[Workflow]]="Vendor Trailer",AllC3_Data[[#This Row],[OB Load Type]]="",AllC3_Data[[#This Row],[IB Load Type]]="",AllC3_Data[[#This Row],[Reusable Load Type]]=""),"Empty", HLOOKUP("*",AllC3_Data[[#This Row],[OB Load Type]:[Workflow]],1,FALSE))</f>
        <v>MBLK</v>
      </c>
      <c r="S17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7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89" spans="1:21" x14ac:dyDescent="0.25">
      <c r="A1789" s="567" t="s">
        <v>13191</v>
      </c>
      <c r="B1789" s="568"/>
      <c r="C1789" s="568"/>
      <c r="D1789" s="569" t="s">
        <v>490</v>
      </c>
      <c r="E1789" s="569" t="s">
        <v>8430</v>
      </c>
      <c r="F1789" s="569">
        <v>1</v>
      </c>
      <c r="G1789" s="568" t="s">
        <v>9550</v>
      </c>
      <c r="H1789" s="568"/>
      <c r="I1789" s="570" t="s">
        <v>13192</v>
      </c>
      <c r="J1789" s="568" t="s">
        <v>8202</v>
      </c>
      <c r="K1789" s="571" t="s">
        <v>8401</v>
      </c>
      <c r="L1789" s="568" t="s">
        <v>10882</v>
      </c>
      <c r="M1789" s="572" t="s">
        <v>13193</v>
      </c>
      <c r="N1789" s="570" t="s">
        <v>8445</v>
      </c>
      <c r="O1789" s="303" t="str">
        <f>IF(AllC3_Data[[#This Row],[Door/Yard Number]]=3,"Yard","Door")</f>
        <v>Door</v>
      </c>
      <c r="P1789" s="33">
        <f t="shared" si="54"/>
        <v>7.7166666666744277</v>
      </c>
      <c r="Q1789" s="3" t="str">
        <f t="shared" si="55"/>
        <v>02/11/2022 06:17 AM</v>
      </c>
      <c r="R1789" s="573" t="str">
        <f>IF(AND(AllC3_Data[[#This Row],[Workflow]]="Vendor Trailer",AllC3_Data[[#This Row],[OB Load Type]]="",AllC3_Data[[#This Row],[IB Load Type]]="",AllC3_Data[[#This Row],[Reusable Load Type]]=""),"Empty", HLOOKUP("*",AllC3_Data[[#This Row],[OB Load Type]:[Workflow]],1,FALSE))</f>
        <v>RLBL</v>
      </c>
      <c r="S17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7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0" spans="1:21" x14ac:dyDescent="0.25">
      <c r="A1790" s="567" t="s">
        <v>13194</v>
      </c>
      <c r="B1790" s="568"/>
      <c r="C1790" s="568" t="s">
        <v>54</v>
      </c>
      <c r="D1790" s="569"/>
      <c r="E1790" s="569" t="s">
        <v>897</v>
      </c>
      <c r="F1790" s="569">
        <v>1</v>
      </c>
      <c r="G1790" s="568" t="s">
        <v>1215</v>
      </c>
      <c r="H1790" s="568" t="s">
        <v>13195</v>
      </c>
      <c r="I1790" s="570" t="s">
        <v>8481</v>
      </c>
      <c r="J1790" s="568" t="s">
        <v>8202</v>
      </c>
      <c r="K1790" s="571" t="s">
        <v>8401</v>
      </c>
      <c r="L1790" s="568" t="s">
        <v>10452</v>
      </c>
      <c r="M1790" s="572" t="s">
        <v>8481</v>
      </c>
      <c r="N1790" s="570" t="s">
        <v>8445</v>
      </c>
      <c r="O1790" s="303" t="str">
        <f>IF(AllC3_Data[[#This Row],[Door/Yard Number]]=3,"Yard","Door")</f>
        <v>Door</v>
      </c>
      <c r="P1790" s="33">
        <f t="shared" si="54"/>
        <v>7.7000000001280569</v>
      </c>
      <c r="Q1790" s="3" t="str">
        <f t="shared" si="55"/>
        <v>02/11/2022 06:18 AM</v>
      </c>
      <c r="R1790" s="573" t="str">
        <f>IF(AND(AllC3_Data[[#This Row],[Workflow]]="Vendor Trailer",AllC3_Data[[#This Row],[OB Load Type]]="",AllC3_Data[[#This Row],[IB Load Type]]="",AllC3_Data[[#This Row],[Reusable Load Type]]=""),"Empty", HLOOKUP("*",AllC3_Data[[#This Row],[OB Load Type]:[Workflow]],1,FALSE))</f>
        <v>B807</v>
      </c>
      <c r="S17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7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1" spans="1:21" x14ac:dyDescent="0.25">
      <c r="A1791" s="567" t="s">
        <v>13196</v>
      </c>
      <c r="B1791" s="568"/>
      <c r="C1791" s="568"/>
      <c r="D1791" s="569"/>
      <c r="E1791" s="569" t="s">
        <v>8461</v>
      </c>
      <c r="F1791" s="569">
        <v>3</v>
      </c>
      <c r="G1791" s="568" t="s">
        <v>8556</v>
      </c>
      <c r="H1791" s="568"/>
      <c r="I1791" s="570" t="s">
        <v>13197</v>
      </c>
      <c r="J1791" s="568" t="s">
        <v>8202</v>
      </c>
      <c r="K1791" s="571" t="s">
        <v>8401</v>
      </c>
      <c r="L1791" s="568" t="s">
        <v>11507</v>
      </c>
      <c r="M1791" s="572" t="s">
        <v>13198</v>
      </c>
      <c r="N1791" s="570" t="s">
        <v>8425</v>
      </c>
      <c r="O1791" s="303" t="str">
        <f>IF(AllC3_Data[[#This Row],[Door/Yard Number]]=3,"Yard","Door")</f>
        <v>Yard</v>
      </c>
      <c r="P1791" s="33">
        <f t="shared" si="54"/>
        <v>7.683333333407063</v>
      </c>
      <c r="Q1791" s="3" t="str">
        <f t="shared" si="55"/>
        <v>02/11/2022 06:19 AM</v>
      </c>
      <c r="R1791" s="573" t="str">
        <f>IF(AND(AllC3_Data[[#This Row],[Workflow]]="Vendor Trailer",AllC3_Data[[#This Row],[OB Load Type]]="",AllC3_Data[[#This Row],[IB Load Type]]="",AllC3_Data[[#This Row],[Reusable Load Type]]=""),"Empty", HLOOKUP("*",AllC3_Data[[#This Row],[OB Load Type]:[Workflow]],1,FALSE))</f>
        <v>Empty</v>
      </c>
      <c r="S17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7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2" spans="1:21" x14ac:dyDescent="0.25">
      <c r="A1792" s="567" t="s">
        <v>13199</v>
      </c>
      <c r="B1792" s="568"/>
      <c r="C1792" s="568" t="s">
        <v>38</v>
      </c>
      <c r="D1792" s="569"/>
      <c r="E1792" s="569" t="s">
        <v>897</v>
      </c>
      <c r="F1792" s="569">
        <v>3</v>
      </c>
      <c r="G1792" s="568" t="s">
        <v>1179</v>
      </c>
      <c r="H1792" s="568" t="s">
        <v>13200</v>
      </c>
      <c r="I1792" s="570" t="s">
        <v>10887</v>
      </c>
      <c r="J1792" s="568" t="s">
        <v>8205</v>
      </c>
      <c r="K1792" s="571" t="s">
        <v>8401</v>
      </c>
      <c r="L1792" s="568" t="s">
        <v>11211</v>
      </c>
      <c r="M1792" s="572" t="s">
        <v>10887</v>
      </c>
      <c r="N1792" s="570" t="s">
        <v>8425</v>
      </c>
      <c r="O1792" s="303" t="str">
        <f>IF(AllC3_Data[[#This Row],[Door/Yard Number]]=3,"Yard","Door")</f>
        <v>Yard</v>
      </c>
      <c r="P1792" s="33">
        <f t="shared" si="54"/>
        <v>7.6666666666860692</v>
      </c>
      <c r="Q1792" s="3" t="str">
        <f t="shared" si="55"/>
        <v>02/11/2022 06:20 AM</v>
      </c>
      <c r="R1792" s="573" t="str">
        <f>IF(AND(AllC3_Data[[#This Row],[Workflow]]="Vendor Trailer",AllC3_Data[[#This Row],[OB Load Type]]="",AllC3_Data[[#This Row],[IB Load Type]]="",AllC3_Data[[#This Row],[Reusable Load Type]]=""),"Empty", HLOOKUP("*",AllC3_Data[[#This Row],[OB Load Type]:[Workflow]],1,FALSE))</f>
        <v>B407</v>
      </c>
      <c r="S17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3" spans="1:21" x14ac:dyDescent="0.25">
      <c r="A1793" s="567" t="s">
        <v>13201</v>
      </c>
      <c r="B1793" s="568"/>
      <c r="C1793" s="568"/>
      <c r="D1793" s="569"/>
      <c r="E1793" s="569" t="s">
        <v>1657</v>
      </c>
      <c r="F1793" s="569">
        <v>1</v>
      </c>
      <c r="G1793" s="568" t="s">
        <v>1179</v>
      </c>
      <c r="H1793" s="568"/>
      <c r="I1793" s="570" t="s">
        <v>13202</v>
      </c>
      <c r="J1793" s="568" t="s">
        <v>8210</v>
      </c>
      <c r="K1793" s="571" t="s">
        <v>8401</v>
      </c>
      <c r="L1793" s="568" t="s">
        <v>13203</v>
      </c>
      <c r="M1793" s="572" t="s">
        <v>11923</v>
      </c>
      <c r="N1793" s="570" t="s">
        <v>8425</v>
      </c>
      <c r="O1793" s="303" t="str">
        <f>IF(AllC3_Data[[#This Row],[Door/Yard Number]]=3,"Yard","Door")</f>
        <v>Door</v>
      </c>
      <c r="P1793" s="33">
        <f t="shared" si="54"/>
        <v>7.5999999999767169</v>
      </c>
      <c r="Q1793" s="3" t="str">
        <f t="shared" si="55"/>
        <v>02/11/2022 06:24 AM</v>
      </c>
      <c r="R1793" s="573" t="str">
        <f>IF(AND(AllC3_Data[[#This Row],[Workflow]]="Vendor Trailer",AllC3_Data[[#This Row],[OB Load Type]]="",AllC3_Data[[#This Row],[IB Load Type]]="",AllC3_Data[[#This Row],[Reusable Load Type]]=""),"Empty", HLOOKUP("*",AllC3_Data[[#This Row],[OB Load Type]:[Workflow]],1,FALSE))</f>
        <v>Empty</v>
      </c>
      <c r="S17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7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4" spans="1:21" x14ac:dyDescent="0.25">
      <c r="A1794" s="567" t="s">
        <v>13204</v>
      </c>
      <c r="B1794" s="568"/>
      <c r="C1794" s="568" t="s">
        <v>54</v>
      </c>
      <c r="D1794" s="569"/>
      <c r="E1794" s="569" t="s">
        <v>897</v>
      </c>
      <c r="F1794" s="569">
        <v>3</v>
      </c>
      <c r="G1794" s="568" t="s">
        <v>1179</v>
      </c>
      <c r="H1794" s="568" t="s">
        <v>13205</v>
      </c>
      <c r="I1794" s="570" t="s">
        <v>13005</v>
      </c>
      <c r="J1794" s="568" t="s">
        <v>8205</v>
      </c>
      <c r="K1794" s="571" t="s">
        <v>8401</v>
      </c>
      <c r="L1794" s="568" t="s">
        <v>1663</v>
      </c>
      <c r="M1794" s="572" t="s">
        <v>13005</v>
      </c>
      <c r="N1794" s="570" t="s">
        <v>8445</v>
      </c>
      <c r="O1794" s="303" t="str">
        <f>IF(AllC3_Data[[#This Row],[Door/Yard Number]]=3,"Yard","Door")</f>
        <v>Yard</v>
      </c>
      <c r="P1794" s="33">
        <f t="shared" si="54"/>
        <v>7.4333333334652707</v>
      </c>
      <c r="Q1794" s="3" t="str">
        <f t="shared" si="55"/>
        <v>02/11/2022 06:34 AM</v>
      </c>
      <c r="R1794" s="573" t="str">
        <f>IF(AND(AllC3_Data[[#This Row],[Workflow]]="Vendor Trailer",AllC3_Data[[#This Row],[OB Load Type]]="",AllC3_Data[[#This Row],[IB Load Type]]="",AllC3_Data[[#This Row],[Reusable Load Type]]=""),"Empty", HLOOKUP("*",AllC3_Data[[#This Row],[OB Load Type]:[Workflow]],1,FALSE))</f>
        <v>B807</v>
      </c>
      <c r="S17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5" spans="1:21" x14ac:dyDescent="0.25">
      <c r="A1795" s="567" t="s">
        <v>13206</v>
      </c>
      <c r="B1795" s="568"/>
      <c r="C1795" s="568" t="s">
        <v>38</v>
      </c>
      <c r="D1795" s="569"/>
      <c r="E1795" s="569" t="s">
        <v>897</v>
      </c>
      <c r="F1795" s="569">
        <v>4</v>
      </c>
      <c r="G1795" s="568" t="s">
        <v>1667</v>
      </c>
      <c r="H1795" s="568" t="s">
        <v>12472</v>
      </c>
      <c r="I1795" s="570" t="s">
        <v>13207</v>
      </c>
      <c r="J1795" s="568" t="s">
        <v>8214</v>
      </c>
      <c r="K1795" s="571" t="s">
        <v>8401</v>
      </c>
      <c r="L1795" s="568" t="s">
        <v>1661</v>
      </c>
      <c r="M1795" s="572" t="s">
        <v>13207</v>
      </c>
      <c r="N1795" s="570" t="s">
        <v>8425</v>
      </c>
      <c r="O1795" s="303" t="str">
        <f>IF(AllC3_Data[[#This Row],[Door/Yard Number]]=3,"Yard","Door")</f>
        <v>Door</v>
      </c>
      <c r="P1795" s="33">
        <f t="shared" si="54"/>
        <v>7.4000000000232831</v>
      </c>
      <c r="Q1795" s="3" t="str">
        <f t="shared" si="55"/>
        <v>02/11/2022 06:36 AM</v>
      </c>
      <c r="R1795" s="573" t="str">
        <f>IF(AND(AllC3_Data[[#This Row],[Workflow]]="Vendor Trailer",AllC3_Data[[#This Row],[OB Load Type]]="",AllC3_Data[[#This Row],[IB Load Type]]="",AllC3_Data[[#This Row],[Reusable Load Type]]=""),"Empty", HLOOKUP("*",AllC3_Data[[#This Row],[OB Load Type]:[Workflow]],1,FALSE))</f>
        <v>B407</v>
      </c>
      <c r="S17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6" spans="1:21" x14ac:dyDescent="0.25">
      <c r="A1796" s="567" t="s">
        <v>13208</v>
      </c>
      <c r="B1796" s="568"/>
      <c r="C1796" s="568" t="s">
        <v>54</v>
      </c>
      <c r="D1796" s="569"/>
      <c r="E1796" s="569" t="s">
        <v>897</v>
      </c>
      <c r="F1796" s="569">
        <v>1</v>
      </c>
      <c r="G1796" s="568" t="s">
        <v>1215</v>
      </c>
      <c r="H1796" s="568" t="s">
        <v>13209</v>
      </c>
      <c r="I1796" s="570" t="s">
        <v>9060</v>
      </c>
      <c r="J1796" s="568" t="s">
        <v>8202</v>
      </c>
      <c r="K1796" s="571" t="s">
        <v>8401</v>
      </c>
      <c r="L1796" s="568" t="s">
        <v>10447</v>
      </c>
      <c r="M1796" s="572" t="s">
        <v>9060</v>
      </c>
      <c r="N1796" s="570" t="s">
        <v>8445</v>
      </c>
      <c r="O1796" s="303" t="str">
        <f>IF(AllC3_Data[[#This Row],[Door/Yard Number]]=3,"Yard","Door")</f>
        <v>Door</v>
      </c>
      <c r="P1796" s="33">
        <f t="shared" si="54"/>
        <v>7.3666666667559184</v>
      </c>
      <c r="Q1796" s="3" t="str">
        <f t="shared" si="55"/>
        <v>02/11/2022 06:38 AM</v>
      </c>
      <c r="R1796" s="573" t="str">
        <f>IF(AND(AllC3_Data[[#This Row],[Workflow]]="Vendor Trailer",AllC3_Data[[#This Row],[OB Load Type]]="",AllC3_Data[[#This Row],[IB Load Type]]="",AllC3_Data[[#This Row],[Reusable Load Type]]=""),"Empty", HLOOKUP("*",AllC3_Data[[#This Row],[OB Load Type]:[Workflow]],1,FALSE))</f>
        <v>B807</v>
      </c>
      <c r="S17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7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7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7" spans="1:21" x14ac:dyDescent="0.25">
      <c r="A1797" s="567" t="s">
        <v>13210</v>
      </c>
      <c r="B1797" s="568"/>
      <c r="C1797" s="568"/>
      <c r="D1797" s="569" t="s">
        <v>496</v>
      </c>
      <c r="E1797" s="569" t="s">
        <v>1660</v>
      </c>
      <c r="F1797" s="569">
        <v>4</v>
      </c>
      <c r="G1797" s="568" t="s">
        <v>1179</v>
      </c>
      <c r="H1797" s="568"/>
      <c r="I1797" s="570" t="s">
        <v>13211</v>
      </c>
      <c r="J1797" s="568" t="s">
        <v>8205</v>
      </c>
      <c r="K1797" s="571" t="s">
        <v>8401</v>
      </c>
      <c r="L1797" s="568" t="s">
        <v>1661</v>
      </c>
      <c r="M1797" s="572" t="s">
        <v>13211</v>
      </c>
      <c r="N1797" s="570" t="s">
        <v>8425</v>
      </c>
      <c r="O1797" s="303" t="str">
        <f>IF(AllC3_Data[[#This Row],[Door/Yard Number]]=3,"Yard","Door")</f>
        <v>Door</v>
      </c>
      <c r="P1797" s="33">
        <f t="shared" si="54"/>
        <v>7.3500000000349246</v>
      </c>
      <c r="Q1797" s="3" t="str">
        <f t="shared" si="55"/>
        <v>02/11/2022 06:39 AM</v>
      </c>
      <c r="R1797" s="573" t="str">
        <f>IF(AND(AllC3_Data[[#This Row],[Workflow]]="Vendor Trailer",AllC3_Data[[#This Row],[OB Load Type]]="",AllC3_Data[[#This Row],[IB Load Type]]="",AllC3_Data[[#This Row],[Reusable Load Type]]=""),"Empty", HLOOKUP("*",AllC3_Data[[#This Row],[OB Load Type]:[Workflow]],1,FALSE))</f>
        <v>RSAL</v>
      </c>
      <c r="S17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7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8" spans="1:21" x14ac:dyDescent="0.25">
      <c r="A1798" s="567" t="s">
        <v>13212</v>
      </c>
      <c r="B1798" s="568"/>
      <c r="C1798" s="568"/>
      <c r="D1798" s="569" t="s">
        <v>184</v>
      </c>
      <c r="E1798" s="569" t="s">
        <v>8430</v>
      </c>
      <c r="F1798" s="569">
        <v>1</v>
      </c>
      <c r="G1798" s="568" t="s">
        <v>1179</v>
      </c>
      <c r="H1798" s="568"/>
      <c r="I1798" s="570" t="s">
        <v>8987</v>
      </c>
      <c r="J1798" s="568" t="s">
        <v>8207</v>
      </c>
      <c r="K1798" s="571" t="s">
        <v>8401</v>
      </c>
      <c r="L1798" s="568" t="s">
        <v>13213</v>
      </c>
      <c r="M1798" s="572" t="s">
        <v>13214</v>
      </c>
      <c r="N1798" s="570" t="s">
        <v>8409</v>
      </c>
      <c r="O1798" s="303" t="str">
        <f>IF(AllC3_Data[[#This Row],[Door/Yard Number]]=3,"Yard","Door")</f>
        <v>Door</v>
      </c>
      <c r="P1798" s="33">
        <f t="shared" si="54"/>
        <v>7.2833333333255723</v>
      </c>
      <c r="Q1798" s="3" t="str">
        <f t="shared" si="55"/>
        <v>02/11/2022 06:43 AM</v>
      </c>
      <c r="R1798" s="573" t="str">
        <f>IF(AND(AllC3_Data[[#This Row],[Workflow]]="Vendor Trailer",AllC3_Data[[#This Row],[OB Load Type]]="",AllC3_Data[[#This Row],[IB Load Type]]="",AllC3_Data[[#This Row],[Reusable Load Type]]=""),"Empty", HLOOKUP("*",AllC3_Data[[#This Row],[OB Load Type]:[Workflow]],1,FALSE))</f>
        <v>POLY</v>
      </c>
      <c r="S17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7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7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799" spans="1:21" x14ac:dyDescent="0.25">
      <c r="A1799" s="567" t="s">
        <v>13215</v>
      </c>
      <c r="B1799" s="568"/>
      <c r="C1799" s="568"/>
      <c r="D1799" s="569" t="s">
        <v>482</v>
      </c>
      <c r="E1799" s="569" t="s">
        <v>8430</v>
      </c>
      <c r="F1799" s="569">
        <v>3</v>
      </c>
      <c r="G1799" s="568" t="s">
        <v>8556</v>
      </c>
      <c r="H1799" s="568"/>
      <c r="I1799" s="570" t="s">
        <v>13030</v>
      </c>
      <c r="J1799" s="568" t="s">
        <v>8202</v>
      </c>
      <c r="K1799" s="571" t="s">
        <v>8401</v>
      </c>
      <c r="L1799" s="568" t="s">
        <v>11507</v>
      </c>
      <c r="M1799" s="572" t="s">
        <v>12521</v>
      </c>
      <c r="N1799" s="570" t="s">
        <v>8425</v>
      </c>
      <c r="O1799" s="303" t="str">
        <f>IF(AllC3_Data[[#This Row],[Door/Yard Number]]=3,"Yard","Door")</f>
        <v>Yard</v>
      </c>
      <c r="P1799" s="33">
        <f t="shared" si="54"/>
        <v>7.2666666667792015</v>
      </c>
      <c r="Q1799" s="3" t="str">
        <f t="shared" si="55"/>
        <v>02/11/2022 06:44 AM</v>
      </c>
      <c r="R1799" s="573" t="str">
        <f>IF(AND(AllC3_Data[[#This Row],[Workflow]]="Vendor Trailer",AllC3_Data[[#This Row],[OB Load Type]]="",AllC3_Data[[#This Row],[IB Load Type]]="",AllC3_Data[[#This Row],[Reusable Load Type]]=""),"Empty", HLOOKUP("*",AllC3_Data[[#This Row],[OB Load Type]:[Workflow]],1,FALSE))</f>
        <v>RECP</v>
      </c>
      <c r="S17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7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7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0" spans="1:21" x14ac:dyDescent="0.25">
      <c r="A1800" s="567" t="s">
        <v>13216</v>
      </c>
      <c r="B1800" s="568"/>
      <c r="C1800" s="568"/>
      <c r="D1800" s="569" t="s">
        <v>486</v>
      </c>
      <c r="E1800" s="569" t="s">
        <v>8430</v>
      </c>
      <c r="F1800" s="569">
        <v>3</v>
      </c>
      <c r="G1800" s="568" t="s">
        <v>1667</v>
      </c>
      <c r="H1800" s="568"/>
      <c r="I1800" s="570" t="s">
        <v>10892</v>
      </c>
      <c r="J1800" s="568" t="s">
        <v>8213</v>
      </c>
      <c r="K1800" s="571" t="s">
        <v>8401</v>
      </c>
      <c r="L1800" s="568" t="s">
        <v>12365</v>
      </c>
      <c r="M1800" s="572" t="s">
        <v>10892</v>
      </c>
      <c r="N1800" s="570" t="s">
        <v>11135</v>
      </c>
      <c r="O1800" s="303" t="str">
        <f>IF(AllC3_Data[[#This Row],[Door/Yard Number]]=3,"Yard","Door")</f>
        <v>Yard</v>
      </c>
      <c r="P1800" s="33">
        <f t="shared" si="54"/>
        <v>7.2500000000582077</v>
      </c>
      <c r="Q1800" s="3" t="str">
        <f t="shared" si="55"/>
        <v>02/11/2022 06:45 AM</v>
      </c>
      <c r="R1800" s="573" t="str">
        <f>IF(AND(AllC3_Data[[#This Row],[Workflow]]="Vendor Trailer",AllC3_Data[[#This Row],[OB Load Type]]="",AllC3_Data[[#This Row],[IB Load Type]]="",AllC3_Data[[#This Row],[Reusable Load Type]]=""),"Empty", HLOOKUP("*",AllC3_Data[[#This Row],[OB Load Type]:[Workflow]],1,FALSE))</f>
        <v>RGMB</v>
      </c>
      <c r="S18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18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1" spans="1:21" x14ac:dyDescent="0.25">
      <c r="A1801" s="567" t="s">
        <v>13217</v>
      </c>
      <c r="B1801" s="568"/>
      <c r="C1801" s="568"/>
      <c r="D1801" s="569" t="s">
        <v>481</v>
      </c>
      <c r="E1801" s="569" t="s">
        <v>8430</v>
      </c>
      <c r="F1801" s="569">
        <v>1</v>
      </c>
      <c r="G1801" s="568" t="s">
        <v>1179</v>
      </c>
      <c r="H1801" s="568"/>
      <c r="I1801" s="570" t="s">
        <v>10892</v>
      </c>
      <c r="J1801" s="568" t="s">
        <v>8208</v>
      </c>
      <c r="K1801" s="571" t="s">
        <v>8401</v>
      </c>
      <c r="L1801" s="568" t="s">
        <v>10821</v>
      </c>
      <c r="M1801" s="572" t="s">
        <v>9482</v>
      </c>
      <c r="N1801" s="570" t="s">
        <v>8445</v>
      </c>
      <c r="O1801" s="303" t="str">
        <f>IF(AllC3_Data[[#This Row],[Door/Yard Number]]=3,"Yard","Door")</f>
        <v>Door</v>
      </c>
      <c r="P1801" s="33">
        <f t="shared" ref="P1801:P1864" si="56">($A$1-Q1801)*24</f>
        <v>7.2500000000582077</v>
      </c>
      <c r="Q1801" s="3" t="str">
        <f t="shared" ref="Q1801:Q1864" si="57">IF(I1801&gt;M1801,I1801,IF(I1801&lt;M1801,M1801,IF(I1801=M1801,I1801)))</f>
        <v>02/11/2022 06:45 AM</v>
      </c>
      <c r="R1801" s="573" t="str">
        <f>IF(AND(AllC3_Data[[#This Row],[Workflow]]="Vendor Trailer",AllC3_Data[[#This Row],[OB Load Type]]="",AllC3_Data[[#This Row],[IB Load Type]]="",AllC3_Data[[#This Row],[Reusable Load Type]]=""),"Empty", HLOOKUP("*",AllC3_Data[[#This Row],[OB Load Type]:[Workflow]],1,FALSE))</f>
        <v>RBTN</v>
      </c>
      <c r="S18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2" spans="1:21" x14ac:dyDescent="0.25">
      <c r="A1802" s="567" t="s">
        <v>13218</v>
      </c>
      <c r="B1802" s="568"/>
      <c r="C1802" s="568"/>
      <c r="D1802" s="569"/>
      <c r="E1802" s="569" t="s">
        <v>1657</v>
      </c>
      <c r="F1802" s="569">
        <v>1</v>
      </c>
      <c r="G1802" s="568" t="s">
        <v>1179</v>
      </c>
      <c r="H1802" s="568"/>
      <c r="I1802" s="570" t="s">
        <v>13219</v>
      </c>
      <c r="J1802" s="568" t="s">
        <v>8205</v>
      </c>
      <c r="K1802" s="571" t="s">
        <v>8401</v>
      </c>
      <c r="L1802" s="568" t="s">
        <v>13220</v>
      </c>
      <c r="M1802" s="572" t="s">
        <v>13221</v>
      </c>
      <c r="N1802" s="570" t="s">
        <v>8425</v>
      </c>
      <c r="O1802" s="303" t="str">
        <f>IF(AllC3_Data[[#This Row],[Door/Yard Number]]=3,"Yard","Door")</f>
        <v>Door</v>
      </c>
      <c r="P1802" s="33">
        <f t="shared" si="56"/>
        <v>7.1833333333488554</v>
      </c>
      <c r="Q1802" s="3" t="str">
        <f t="shared" si="57"/>
        <v>02/11/2022 06:49 AM</v>
      </c>
      <c r="R1802" s="573" t="str">
        <f>IF(AND(AllC3_Data[[#This Row],[Workflow]]="Vendor Trailer",AllC3_Data[[#This Row],[OB Load Type]]="",AllC3_Data[[#This Row],[IB Load Type]]="",AllC3_Data[[#This Row],[Reusable Load Type]]=""),"Empty", HLOOKUP("*",AllC3_Data[[#This Row],[OB Load Type]:[Workflow]],1,FALSE))</f>
        <v>Empty</v>
      </c>
      <c r="S18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3" spans="1:21" x14ac:dyDescent="0.25">
      <c r="A1803" s="567" t="s">
        <v>13222</v>
      </c>
      <c r="B1803" s="568"/>
      <c r="C1803" s="568"/>
      <c r="D1803" s="569" t="s">
        <v>179</v>
      </c>
      <c r="E1803" s="569" t="s">
        <v>8430</v>
      </c>
      <c r="F1803" s="569">
        <v>1</v>
      </c>
      <c r="G1803" s="568" t="s">
        <v>1179</v>
      </c>
      <c r="H1803" s="568"/>
      <c r="I1803" s="570" t="s">
        <v>8557</v>
      </c>
      <c r="J1803" s="568" t="s">
        <v>8205</v>
      </c>
      <c r="K1803" s="571" t="s">
        <v>8401</v>
      </c>
      <c r="L1803" s="568" t="s">
        <v>13223</v>
      </c>
      <c r="M1803" s="572" t="s">
        <v>9499</v>
      </c>
      <c r="N1803" s="570" t="s">
        <v>8425</v>
      </c>
      <c r="O1803" s="303" t="str">
        <f>IF(AllC3_Data[[#This Row],[Door/Yard Number]]=3,"Yard","Door")</f>
        <v>Door</v>
      </c>
      <c r="P1803" s="33">
        <f t="shared" si="56"/>
        <v>7.1666666668024845</v>
      </c>
      <c r="Q1803" s="3" t="str">
        <f t="shared" si="57"/>
        <v>02/11/2022 06:50 AM</v>
      </c>
      <c r="R1803" s="573" t="str">
        <f>IF(AND(AllC3_Data[[#This Row],[Workflow]]="Vendor Trailer",AllC3_Data[[#This Row],[OB Load Type]]="",AllC3_Data[[#This Row],[IB Load Type]]="",AllC3_Data[[#This Row],[Reusable Load Type]]=""),"Empty", HLOOKUP("*",AllC3_Data[[#This Row],[OB Load Type]:[Workflow]],1,FALSE))</f>
        <v>PBCY</v>
      </c>
      <c r="S18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Temple -&gt; SA</v>
      </c>
    </row>
    <row r="1804" spans="1:21" x14ac:dyDescent="0.25">
      <c r="A1804" s="567" t="s">
        <v>13224</v>
      </c>
      <c r="B1804" s="568"/>
      <c r="C1804" s="568"/>
      <c r="D1804" s="569"/>
      <c r="E1804" s="569" t="s">
        <v>1657</v>
      </c>
      <c r="F1804" s="569">
        <v>3</v>
      </c>
      <c r="G1804" s="568" t="s">
        <v>1179</v>
      </c>
      <c r="H1804" s="568"/>
      <c r="I1804" s="570" t="s">
        <v>13225</v>
      </c>
      <c r="J1804" s="568" t="s">
        <v>8206</v>
      </c>
      <c r="K1804" s="571" t="s">
        <v>8401</v>
      </c>
      <c r="L1804" s="568" t="s">
        <v>12036</v>
      </c>
      <c r="M1804" s="572" t="s">
        <v>13226</v>
      </c>
      <c r="N1804" s="570" t="s">
        <v>8425</v>
      </c>
      <c r="O1804" s="303" t="str">
        <f>IF(AllC3_Data[[#This Row],[Door/Yard Number]]=3,"Yard","Door")</f>
        <v>Yard</v>
      </c>
      <c r="P1804" s="33">
        <f t="shared" si="56"/>
        <v>7.1500000000814907</v>
      </c>
      <c r="Q1804" s="3" t="str">
        <f t="shared" si="57"/>
        <v>02/11/2022 06:51 AM</v>
      </c>
      <c r="R1804" s="573" t="str">
        <f>IF(AND(AllC3_Data[[#This Row],[Workflow]]="Vendor Trailer",AllC3_Data[[#This Row],[OB Load Type]]="",AllC3_Data[[#This Row],[IB Load Type]]="",AllC3_Data[[#This Row],[Reusable Load Type]]=""),"Empty", HLOOKUP("*",AllC3_Data[[#This Row],[OB Load Type]:[Workflow]],1,FALSE))</f>
        <v>Empty</v>
      </c>
      <c r="S18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5" spans="1:21" x14ac:dyDescent="0.25">
      <c r="A1805" s="567" t="s">
        <v>13227</v>
      </c>
      <c r="B1805" s="568"/>
      <c r="C1805" s="568" t="s">
        <v>13228</v>
      </c>
      <c r="D1805" s="569"/>
      <c r="E1805" s="569" t="s">
        <v>897</v>
      </c>
      <c r="F1805" s="569">
        <v>3</v>
      </c>
      <c r="G1805" s="568" t="s">
        <v>1179</v>
      </c>
      <c r="H1805" s="568" t="s">
        <v>13229</v>
      </c>
      <c r="I1805" s="570" t="s">
        <v>13225</v>
      </c>
      <c r="J1805" s="568" t="s">
        <v>8210</v>
      </c>
      <c r="K1805" s="571" t="s">
        <v>8401</v>
      </c>
      <c r="L1805" s="568" t="s">
        <v>11742</v>
      </c>
      <c r="M1805" s="572" t="s">
        <v>13225</v>
      </c>
      <c r="N1805" s="570" t="s">
        <v>8425</v>
      </c>
      <c r="O1805" s="303" t="str">
        <f>IF(AllC3_Data[[#This Row],[Door/Yard Number]]=3,"Yard","Door")</f>
        <v>Yard</v>
      </c>
      <c r="P1805" s="33">
        <f t="shared" si="56"/>
        <v>7.1500000000814907</v>
      </c>
      <c r="Q1805" s="3" t="str">
        <f t="shared" si="57"/>
        <v>02/11/2022 06:51 AM</v>
      </c>
      <c r="R1805" s="573" t="str">
        <f>IF(AND(AllC3_Data[[#This Row],[Workflow]]="Vendor Trailer",AllC3_Data[[#This Row],[OB Load Type]]="",AllC3_Data[[#This Row],[IB Load Type]]="",AllC3_Data[[#This Row],[Reusable Load Type]]=""),"Empty", HLOOKUP("*",AllC3_Data[[#This Row],[OB Load Type]:[Workflow]],1,FALSE))</f>
        <v>RROM</v>
      </c>
      <c r="S180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06" spans="1:21" x14ac:dyDescent="0.25">
      <c r="A1806" s="567" t="s">
        <v>13230</v>
      </c>
      <c r="B1806" s="568"/>
      <c r="C1806" s="568"/>
      <c r="D1806" s="569" t="s">
        <v>496</v>
      </c>
      <c r="E1806" s="569" t="s">
        <v>1660</v>
      </c>
      <c r="F1806" s="569">
        <v>1</v>
      </c>
      <c r="G1806" s="568" t="s">
        <v>1667</v>
      </c>
      <c r="H1806" s="568"/>
      <c r="I1806" s="570" t="s">
        <v>13034</v>
      </c>
      <c r="J1806" s="568" t="s">
        <v>8213</v>
      </c>
      <c r="K1806" s="571" t="s">
        <v>8401</v>
      </c>
      <c r="L1806" s="568" t="s">
        <v>12353</v>
      </c>
      <c r="M1806" s="572" t="s">
        <v>13034</v>
      </c>
      <c r="N1806" s="570" t="s">
        <v>8425</v>
      </c>
      <c r="O1806" s="303" t="str">
        <f>IF(AllC3_Data[[#This Row],[Door/Yard Number]]=3,"Yard","Door")</f>
        <v>Door</v>
      </c>
      <c r="P1806" s="33">
        <f t="shared" si="56"/>
        <v>7.1333333333604969</v>
      </c>
      <c r="Q1806" s="3" t="str">
        <f t="shared" si="57"/>
        <v>02/11/2022 06:52 AM</v>
      </c>
      <c r="R1806" s="573" t="str">
        <f>IF(AND(AllC3_Data[[#This Row],[Workflow]]="Vendor Trailer",AllC3_Data[[#This Row],[OB Load Type]]="",AllC3_Data[[#This Row],[IB Load Type]]="",AllC3_Data[[#This Row],[Reusable Load Type]]=""),"Empty", HLOOKUP("*",AllC3_Data[[#This Row],[OB Load Type]:[Workflow]],1,FALSE))</f>
        <v>RSAL</v>
      </c>
      <c r="S18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7" spans="1:21" x14ac:dyDescent="0.25">
      <c r="A1807" s="567" t="s">
        <v>13231</v>
      </c>
      <c r="B1807" s="568"/>
      <c r="C1807" s="568" t="s">
        <v>38</v>
      </c>
      <c r="D1807" s="569"/>
      <c r="E1807" s="569" t="s">
        <v>897</v>
      </c>
      <c r="F1807" s="569">
        <v>3</v>
      </c>
      <c r="G1807" s="568" t="s">
        <v>10027</v>
      </c>
      <c r="H1807" s="568" t="s">
        <v>13232</v>
      </c>
      <c r="I1807" s="570" t="s">
        <v>13233</v>
      </c>
      <c r="J1807" s="568" t="s">
        <v>8202</v>
      </c>
      <c r="K1807" s="571" t="s">
        <v>8401</v>
      </c>
      <c r="L1807" s="568" t="s">
        <v>11742</v>
      </c>
      <c r="M1807" s="572" t="s">
        <v>13233</v>
      </c>
      <c r="N1807" s="570" t="s">
        <v>8425</v>
      </c>
      <c r="O1807" s="303" t="str">
        <f>IF(AllC3_Data[[#This Row],[Door/Yard Number]]=3,"Yard","Door")</f>
        <v>Yard</v>
      </c>
      <c r="P1807" s="33">
        <f t="shared" si="56"/>
        <v>7.1000000000931323</v>
      </c>
      <c r="Q1807" s="3" t="str">
        <f t="shared" si="57"/>
        <v>02/11/2022 06:54 AM</v>
      </c>
      <c r="R1807" s="573" t="str">
        <f>IF(AND(AllC3_Data[[#This Row],[Workflow]]="Vendor Trailer",AllC3_Data[[#This Row],[OB Load Type]]="",AllC3_Data[[#This Row],[IB Load Type]]="",AllC3_Data[[#This Row],[Reusable Load Type]]=""),"Empty", HLOOKUP("*",AllC3_Data[[#This Row],[OB Load Type]:[Workflow]],1,FALSE))</f>
        <v>B407</v>
      </c>
      <c r="S18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08" spans="1:21" x14ac:dyDescent="0.25">
      <c r="A1808" s="567" t="s">
        <v>13234</v>
      </c>
      <c r="B1808" s="568"/>
      <c r="C1808" s="568" t="s">
        <v>13228</v>
      </c>
      <c r="D1808" s="569"/>
      <c r="E1808" s="569" t="s">
        <v>897</v>
      </c>
      <c r="F1808" s="569">
        <v>3</v>
      </c>
      <c r="G1808" s="568" t="s">
        <v>1179</v>
      </c>
      <c r="H1808" s="568" t="s">
        <v>13229</v>
      </c>
      <c r="I1808" s="570" t="s">
        <v>8990</v>
      </c>
      <c r="J1808" s="568" t="s">
        <v>8205</v>
      </c>
      <c r="K1808" s="571" t="s">
        <v>8401</v>
      </c>
      <c r="L1808" s="568" t="s">
        <v>11742</v>
      </c>
      <c r="M1808" s="572" t="s">
        <v>8990</v>
      </c>
      <c r="N1808" s="570" t="s">
        <v>8425</v>
      </c>
      <c r="O1808" s="303" t="str">
        <f>IF(AllC3_Data[[#This Row],[Door/Yard Number]]=3,"Yard","Door")</f>
        <v>Yard</v>
      </c>
      <c r="P1808" s="33">
        <f t="shared" si="56"/>
        <v>6.9833333333954215</v>
      </c>
      <c r="Q1808" s="3" t="str">
        <f t="shared" si="57"/>
        <v>02/11/2022 07:01 AM</v>
      </c>
      <c r="R1808" s="573" t="str">
        <f>IF(AND(AllC3_Data[[#This Row],[Workflow]]="Vendor Trailer",AllC3_Data[[#This Row],[OB Load Type]]="",AllC3_Data[[#This Row],[IB Load Type]]="",AllC3_Data[[#This Row],[Reusable Load Type]]=""),"Empty", HLOOKUP("*",AllC3_Data[[#This Row],[OB Load Type]:[Workflow]],1,FALSE))</f>
        <v>RROM</v>
      </c>
      <c r="S18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09" spans="1:21" x14ac:dyDescent="0.25">
      <c r="A1809" s="567" t="s">
        <v>13235</v>
      </c>
      <c r="B1809" s="568"/>
      <c r="C1809" s="568"/>
      <c r="D1809" s="569" t="s">
        <v>182</v>
      </c>
      <c r="E1809" s="569" t="s">
        <v>8430</v>
      </c>
      <c r="F1809" s="569">
        <v>1</v>
      </c>
      <c r="G1809" s="568" t="s">
        <v>1179</v>
      </c>
      <c r="H1809" s="568"/>
      <c r="I1809" s="570" t="s">
        <v>13236</v>
      </c>
      <c r="J1809" s="568" t="s">
        <v>647</v>
      </c>
      <c r="K1809" s="571" t="s">
        <v>8401</v>
      </c>
      <c r="L1809" s="568" t="s">
        <v>11891</v>
      </c>
      <c r="M1809" s="572" t="s">
        <v>8594</v>
      </c>
      <c r="N1809" s="570" t="s">
        <v>8409</v>
      </c>
      <c r="O1809" s="303" t="str">
        <f>IF(AllC3_Data[[#This Row],[Door/Yard Number]]=3,"Yard","Door")</f>
        <v>Door</v>
      </c>
      <c r="P1809" s="33">
        <f t="shared" si="56"/>
        <v>6.9666666666744277</v>
      </c>
      <c r="Q1809" s="3" t="str">
        <f t="shared" si="57"/>
        <v>02/11/2022 07:02 AM</v>
      </c>
      <c r="R1809" s="573" t="str">
        <f>IF(AND(AllC3_Data[[#This Row],[Workflow]]="Vendor Trailer",AllC3_Data[[#This Row],[OB Load Type]]="",AllC3_Data[[#This Row],[IB Load Type]]="",AllC3_Data[[#This Row],[Reusable Load Type]]=""),"Empty", HLOOKUP("*",AllC3_Data[[#This Row],[OB Load Type]:[Workflow]],1,FALSE))</f>
        <v>PMIX</v>
      </c>
      <c r="S18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0" spans="1:21" x14ac:dyDescent="0.25">
      <c r="A1810" s="567" t="s">
        <v>13237</v>
      </c>
      <c r="B1810" s="568"/>
      <c r="C1810" s="568" t="s">
        <v>54</v>
      </c>
      <c r="D1810" s="569"/>
      <c r="E1810" s="569" t="s">
        <v>897</v>
      </c>
      <c r="F1810" s="569">
        <v>3</v>
      </c>
      <c r="G1810" s="568" t="s">
        <v>1215</v>
      </c>
      <c r="H1810" s="568" t="s">
        <v>13238</v>
      </c>
      <c r="I1810" s="570" t="s">
        <v>13239</v>
      </c>
      <c r="J1810" s="568" t="s">
        <v>8202</v>
      </c>
      <c r="K1810" s="571" t="s">
        <v>8401</v>
      </c>
      <c r="L1810" s="568" t="s">
        <v>1663</v>
      </c>
      <c r="M1810" s="572" t="s">
        <v>13239</v>
      </c>
      <c r="N1810" s="570" t="s">
        <v>8445</v>
      </c>
      <c r="O1810" s="303" t="str">
        <f>IF(AllC3_Data[[#This Row],[Door/Yard Number]]=3,"Yard","Door")</f>
        <v>Yard</v>
      </c>
      <c r="P1810" s="33">
        <f t="shared" si="56"/>
        <v>6.9166666666860692</v>
      </c>
      <c r="Q1810" s="3" t="str">
        <f t="shared" si="57"/>
        <v>02/11/2022 07:05 AM</v>
      </c>
      <c r="R1810" s="573" t="str">
        <f>IF(AND(AllC3_Data[[#This Row],[Workflow]]="Vendor Trailer",AllC3_Data[[#This Row],[OB Load Type]]="",AllC3_Data[[#This Row],[IB Load Type]]="",AllC3_Data[[#This Row],[Reusable Load Type]]=""),"Empty", HLOOKUP("*",AllC3_Data[[#This Row],[OB Load Type]:[Workflow]],1,FALSE))</f>
        <v>B807</v>
      </c>
      <c r="S18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1" spans="1:21" x14ac:dyDescent="0.25">
      <c r="A1811" s="567" t="s">
        <v>13240</v>
      </c>
      <c r="B1811" s="568"/>
      <c r="C1811" s="568" t="s">
        <v>54</v>
      </c>
      <c r="D1811" s="569"/>
      <c r="E1811" s="569" t="s">
        <v>897</v>
      </c>
      <c r="F1811" s="569">
        <v>3</v>
      </c>
      <c r="G1811" s="568" t="s">
        <v>1215</v>
      </c>
      <c r="H1811" s="568" t="s">
        <v>13241</v>
      </c>
      <c r="I1811" s="570" t="s">
        <v>10883</v>
      </c>
      <c r="J1811" s="568" t="s">
        <v>8202</v>
      </c>
      <c r="K1811" s="571" t="s">
        <v>8401</v>
      </c>
      <c r="L1811" s="568" t="s">
        <v>1663</v>
      </c>
      <c r="M1811" s="572" t="s">
        <v>10883</v>
      </c>
      <c r="N1811" s="570" t="s">
        <v>8445</v>
      </c>
      <c r="O1811" s="303" t="str">
        <f>IF(AllC3_Data[[#This Row],[Door/Yard Number]]=3,"Yard","Door")</f>
        <v>Yard</v>
      </c>
      <c r="P1811" s="33">
        <f t="shared" si="56"/>
        <v>6.8666666666977108</v>
      </c>
      <c r="Q1811" s="3" t="str">
        <f t="shared" si="57"/>
        <v>02/11/2022 07:08 AM</v>
      </c>
      <c r="R1811" s="573" t="str">
        <f>IF(AND(AllC3_Data[[#This Row],[Workflow]]="Vendor Trailer",AllC3_Data[[#This Row],[OB Load Type]]="",AllC3_Data[[#This Row],[IB Load Type]]="",AllC3_Data[[#This Row],[Reusable Load Type]]=""),"Empty", HLOOKUP("*",AllC3_Data[[#This Row],[OB Load Type]:[Workflow]],1,FALSE))</f>
        <v>B807</v>
      </c>
      <c r="S18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2" spans="1:21" x14ac:dyDescent="0.25">
      <c r="A1812" s="567" t="s">
        <v>13242</v>
      </c>
      <c r="B1812" s="568"/>
      <c r="C1812" s="568"/>
      <c r="D1812" s="569" t="s">
        <v>496</v>
      </c>
      <c r="E1812" s="569" t="s">
        <v>1660</v>
      </c>
      <c r="F1812" s="569">
        <v>3</v>
      </c>
      <c r="G1812" s="568" t="s">
        <v>1179</v>
      </c>
      <c r="H1812" s="568"/>
      <c r="I1812" s="570" t="s">
        <v>8690</v>
      </c>
      <c r="J1812" s="568" t="s">
        <v>8205</v>
      </c>
      <c r="K1812" s="571" t="s">
        <v>8401</v>
      </c>
      <c r="L1812" s="568" t="s">
        <v>8500</v>
      </c>
      <c r="M1812" s="572" t="s">
        <v>8690</v>
      </c>
      <c r="N1812" s="570" t="s">
        <v>8445</v>
      </c>
      <c r="O1812" s="303" t="str">
        <f>IF(AllC3_Data[[#This Row],[Door/Yard Number]]=3,"Yard","Door")</f>
        <v>Yard</v>
      </c>
      <c r="P1812" s="33">
        <f t="shared" si="56"/>
        <v>6.8166666667093523</v>
      </c>
      <c r="Q1812" s="3" t="str">
        <f t="shared" si="57"/>
        <v>02/11/2022 07:11 AM</v>
      </c>
      <c r="R1812" s="573" t="str">
        <f>IF(AND(AllC3_Data[[#This Row],[Workflow]]="Vendor Trailer",AllC3_Data[[#This Row],[OB Load Type]]="",AllC3_Data[[#This Row],[IB Load Type]]="",AllC3_Data[[#This Row],[Reusable Load Type]]=""),"Empty", HLOOKUP("*",AllC3_Data[[#This Row],[OB Load Type]:[Workflow]],1,FALSE))</f>
        <v>RSAL</v>
      </c>
      <c r="S18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3" spans="1:21" x14ac:dyDescent="0.25">
      <c r="A1813" s="567" t="s">
        <v>13243</v>
      </c>
      <c r="B1813" s="568"/>
      <c r="C1813" s="568"/>
      <c r="D1813" s="569"/>
      <c r="E1813" s="569" t="s">
        <v>1657</v>
      </c>
      <c r="F1813" s="569">
        <v>3</v>
      </c>
      <c r="G1813" s="568" t="s">
        <v>1179</v>
      </c>
      <c r="H1813" s="568"/>
      <c r="I1813" s="570" t="s">
        <v>13244</v>
      </c>
      <c r="J1813" s="568" t="s">
        <v>8205</v>
      </c>
      <c r="K1813" s="571" t="s">
        <v>8401</v>
      </c>
      <c r="L1813" s="568" t="s">
        <v>12146</v>
      </c>
      <c r="M1813" s="572" t="s">
        <v>10814</v>
      </c>
      <c r="N1813" s="570" t="s">
        <v>8425</v>
      </c>
      <c r="O1813" s="303" t="str">
        <f>IF(AllC3_Data[[#This Row],[Door/Yard Number]]=3,"Yard","Door")</f>
        <v>Yard</v>
      </c>
      <c r="P1813" s="33">
        <f t="shared" si="56"/>
        <v>6.7833333334419876</v>
      </c>
      <c r="Q1813" s="3" t="str">
        <f t="shared" si="57"/>
        <v>02/11/2022 07:13 AM</v>
      </c>
      <c r="R1813" s="573" t="str">
        <f>IF(AND(AllC3_Data[[#This Row],[Workflow]]="Vendor Trailer",AllC3_Data[[#This Row],[OB Load Type]]="",AllC3_Data[[#This Row],[IB Load Type]]="",AllC3_Data[[#This Row],[Reusable Load Type]]=""),"Empty", HLOOKUP("*",AllC3_Data[[#This Row],[OB Load Type]:[Workflow]],1,FALSE))</f>
        <v>Empty</v>
      </c>
      <c r="S18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4" spans="1:21" x14ac:dyDescent="0.25">
      <c r="A1814" s="567" t="s">
        <v>13245</v>
      </c>
      <c r="B1814" s="568"/>
      <c r="C1814" s="568"/>
      <c r="D1814" s="569" t="s">
        <v>283</v>
      </c>
      <c r="E1814" s="569" t="s">
        <v>882</v>
      </c>
      <c r="F1814" s="569">
        <v>1</v>
      </c>
      <c r="G1814" s="568" t="s">
        <v>1179</v>
      </c>
      <c r="H1814" s="568"/>
      <c r="I1814" s="570" t="s">
        <v>13246</v>
      </c>
      <c r="J1814" s="568" t="s">
        <v>8210</v>
      </c>
      <c r="K1814" s="571" t="s">
        <v>8401</v>
      </c>
      <c r="L1814" s="568" t="s">
        <v>12377</v>
      </c>
      <c r="M1814" s="572" t="s">
        <v>13247</v>
      </c>
      <c r="N1814" s="570" t="s">
        <v>8409</v>
      </c>
      <c r="O1814" s="303" t="str">
        <f>IF(AllC3_Data[[#This Row],[Door/Yard Number]]=3,"Yard","Door")</f>
        <v>Door</v>
      </c>
      <c r="P1814" s="33">
        <f t="shared" si="56"/>
        <v>6.7666666667209938</v>
      </c>
      <c r="Q1814" s="3" t="str">
        <f t="shared" si="57"/>
        <v>02/11/2022 07:14 AM</v>
      </c>
      <c r="R1814" s="573" t="str">
        <f>IF(AND(AllC3_Data[[#This Row],[Workflow]]="Vendor Trailer",AllC3_Data[[#This Row],[OB Load Type]]="",AllC3_Data[[#This Row],[IB Load Type]]="",AllC3_Data[[#This Row],[Reusable Load Type]]=""),"Empty", HLOOKUP("*",AllC3_Data[[#This Row],[OB Load Type]:[Workflow]],1,FALSE))</f>
        <v>T404</v>
      </c>
      <c r="S18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8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1815" spans="1:21" x14ac:dyDescent="0.25">
      <c r="A1815" s="567" t="s">
        <v>13248</v>
      </c>
      <c r="B1815" s="568"/>
      <c r="C1815" s="568"/>
      <c r="D1815" s="569"/>
      <c r="E1815" s="569" t="s">
        <v>1657</v>
      </c>
      <c r="F1815" s="569">
        <v>3</v>
      </c>
      <c r="G1815" s="568" t="s">
        <v>1179</v>
      </c>
      <c r="H1815" s="568"/>
      <c r="I1815" s="570" t="s">
        <v>13249</v>
      </c>
      <c r="J1815" s="568" t="s">
        <v>8205</v>
      </c>
      <c r="K1815" s="571" t="s">
        <v>8401</v>
      </c>
      <c r="L1815" s="568" t="s">
        <v>12016</v>
      </c>
      <c r="M1815" s="572" t="s">
        <v>10862</v>
      </c>
      <c r="N1815" s="570" t="s">
        <v>8445</v>
      </c>
      <c r="O1815" s="303" t="str">
        <f>IF(AllC3_Data[[#This Row],[Door/Yard Number]]=3,"Yard","Door")</f>
        <v>Yard</v>
      </c>
      <c r="P1815" s="33">
        <f t="shared" si="56"/>
        <v>6.7333333334536292</v>
      </c>
      <c r="Q1815" s="3" t="str">
        <f t="shared" si="57"/>
        <v>02/11/2022 07:16 AM</v>
      </c>
      <c r="R1815" s="573" t="str">
        <f>IF(AND(AllC3_Data[[#This Row],[Workflow]]="Vendor Trailer",AllC3_Data[[#This Row],[OB Load Type]]="",AllC3_Data[[#This Row],[IB Load Type]]="",AllC3_Data[[#This Row],[Reusable Load Type]]=""),"Empty", HLOOKUP("*",AllC3_Data[[#This Row],[OB Load Type]:[Workflow]],1,FALSE))</f>
        <v>Empty</v>
      </c>
      <c r="S18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6" spans="1:21" x14ac:dyDescent="0.25">
      <c r="A1816" s="567" t="s">
        <v>13250</v>
      </c>
      <c r="B1816" s="568"/>
      <c r="C1816" s="568"/>
      <c r="D1816" s="569" t="s">
        <v>479</v>
      </c>
      <c r="E1816" s="569" t="s">
        <v>8430</v>
      </c>
      <c r="F1816" s="569">
        <v>1</v>
      </c>
      <c r="G1816" s="568" t="s">
        <v>1179</v>
      </c>
      <c r="H1816" s="568"/>
      <c r="I1816" s="570" t="s">
        <v>13251</v>
      </c>
      <c r="J1816" s="568" t="s">
        <v>8210</v>
      </c>
      <c r="K1816" s="571" t="s">
        <v>8401</v>
      </c>
      <c r="L1816" s="568" t="s">
        <v>13252</v>
      </c>
      <c r="M1816" s="572" t="s">
        <v>12573</v>
      </c>
      <c r="N1816" s="570" t="s">
        <v>8445</v>
      </c>
      <c r="O1816" s="303" t="str">
        <f>IF(AllC3_Data[[#This Row],[Door/Yard Number]]=3,"Yard","Door")</f>
        <v>Door</v>
      </c>
      <c r="P1816" s="33">
        <f t="shared" si="56"/>
        <v>6.7166666667326353</v>
      </c>
      <c r="Q1816" s="3" t="str">
        <f t="shared" si="57"/>
        <v>02/11/2022 07:17 AM</v>
      </c>
      <c r="R1816" s="573" t="str">
        <f>IF(AND(AllC3_Data[[#This Row],[Workflow]]="Vendor Trailer",AllC3_Data[[#This Row],[OB Load Type]]="",AllC3_Data[[#This Row],[IB Load Type]]="",AllC3_Data[[#This Row],[Reusable Load Type]]=""),"Empty", HLOOKUP("*",AllC3_Data[[#This Row],[OB Load Type]:[Workflow]],1,FALSE))</f>
        <v>PPLS</v>
      </c>
      <c r="S18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7" spans="1:21" x14ac:dyDescent="0.25">
      <c r="A1817" s="567" t="s">
        <v>13253</v>
      </c>
      <c r="B1817" s="568"/>
      <c r="C1817" s="568" t="s">
        <v>54</v>
      </c>
      <c r="D1817" s="569"/>
      <c r="E1817" s="569" t="s">
        <v>897</v>
      </c>
      <c r="F1817" s="569">
        <v>3</v>
      </c>
      <c r="G1817" s="568" t="s">
        <v>1215</v>
      </c>
      <c r="H1817" s="568" t="s">
        <v>13254</v>
      </c>
      <c r="I1817" s="570" t="s">
        <v>13251</v>
      </c>
      <c r="J1817" s="568" t="s">
        <v>8202</v>
      </c>
      <c r="K1817" s="571" t="s">
        <v>8401</v>
      </c>
      <c r="L1817" s="568" t="s">
        <v>1663</v>
      </c>
      <c r="M1817" s="572" t="s">
        <v>13251</v>
      </c>
      <c r="N1817" s="570" t="s">
        <v>8445</v>
      </c>
      <c r="O1817" s="303" t="str">
        <f>IF(AllC3_Data[[#This Row],[Door/Yard Number]]=3,"Yard","Door")</f>
        <v>Yard</v>
      </c>
      <c r="P1817" s="33">
        <f t="shared" si="56"/>
        <v>6.7166666667326353</v>
      </c>
      <c r="Q1817" s="3" t="str">
        <f t="shared" si="57"/>
        <v>02/11/2022 07:17 AM</v>
      </c>
      <c r="R1817" s="573" t="str">
        <f>IF(AND(AllC3_Data[[#This Row],[Workflow]]="Vendor Trailer",AllC3_Data[[#This Row],[OB Load Type]]="",AllC3_Data[[#This Row],[IB Load Type]]="",AllC3_Data[[#This Row],[Reusable Load Type]]=""),"Empty", HLOOKUP("*",AllC3_Data[[#This Row],[OB Load Type]:[Workflow]],1,FALSE))</f>
        <v>B807</v>
      </c>
      <c r="S18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8" spans="1:21" x14ac:dyDescent="0.25">
      <c r="A1818" s="567" t="s">
        <v>13255</v>
      </c>
      <c r="B1818" s="568"/>
      <c r="C1818" s="568"/>
      <c r="D1818" s="569"/>
      <c r="E1818" s="569" t="s">
        <v>1657</v>
      </c>
      <c r="F1818" s="569">
        <v>3</v>
      </c>
      <c r="G1818" s="568" t="s">
        <v>1179</v>
      </c>
      <c r="H1818" s="568"/>
      <c r="I1818" s="570" t="s">
        <v>13256</v>
      </c>
      <c r="J1818" s="568" t="s">
        <v>8205</v>
      </c>
      <c r="K1818" s="571" t="s">
        <v>8401</v>
      </c>
      <c r="L1818" s="568" t="s">
        <v>12146</v>
      </c>
      <c r="M1818" s="572" t="s">
        <v>13257</v>
      </c>
      <c r="N1818" s="570" t="s">
        <v>8425</v>
      </c>
      <c r="O1818" s="303" t="str">
        <f>IF(AllC3_Data[[#This Row],[Door/Yard Number]]=3,"Yard","Door")</f>
        <v>Yard</v>
      </c>
      <c r="P1818" s="33">
        <f t="shared" si="56"/>
        <v>6.6833333334652707</v>
      </c>
      <c r="Q1818" s="3" t="str">
        <f t="shared" si="57"/>
        <v>02/11/2022 07:19 AM</v>
      </c>
      <c r="R1818" s="573" t="str">
        <f>IF(AND(AllC3_Data[[#This Row],[Workflow]]="Vendor Trailer",AllC3_Data[[#This Row],[OB Load Type]]="",AllC3_Data[[#This Row],[IB Load Type]]="",AllC3_Data[[#This Row],[Reusable Load Type]]=""),"Empty", HLOOKUP("*",AllC3_Data[[#This Row],[OB Load Type]:[Workflow]],1,FALSE))</f>
        <v>Empty</v>
      </c>
      <c r="S18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19" spans="1:21" x14ac:dyDescent="0.25">
      <c r="A1819" s="567" t="s">
        <v>13258</v>
      </c>
      <c r="B1819" s="568"/>
      <c r="C1819" s="568"/>
      <c r="D1819" s="569" t="s">
        <v>496</v>
      </c>
      <c r="E1819" s="569" t="s">
        <v>1660</v>
      </c>
      <c r="F1819" s="569">
        <v>1</v>
      </c>
      <c r="G1819" s="568" t="s">
        <v>1179</v>
      </c>
      <c r="H1819" s="568"/>
      <c r="I1819" s="570" t="s">
        <v>13168</v>
      </c>
      <c r="J1819" s="568" t="s">
        <v>8230</v>
      </c>
      <c r="K1819" s="571" t="s">
        <v>8401</v>
      </c>
      <c r="L1819" s="568" t="s">
        <v>13259</v>
      </c>
      <c r="M1819" s="572"/>
      <c r="N1819" s="570" t="s">
        <v>8409</v>
      </c>
      <c r="O1819" s="303" t="str">
        <f>IF(AllC3_Data[[#This Row],[Door/Yard Number]]=3,"Yard","Door")</f>
        <v>Door</v>
      </c>
      <c r="P1819" s="33">
        <f t="shared" si="56"/>
        <v>6.6666666667442769</v>
      </c>
      <c r="Q1819" s="3" t="str">
        <f t="shared" si="57"/>
        <v>02/11/2022 07:20 AM</v>
      </c>
      <c r="R1819" s="573" t="str">
        <f>IF(AND(AllC3_Data[[#This Row],[Workflow]]="Vendor Trailer",AllC3_Data[[#This Row],[OB Load Type]]="",AllC3_Data[[#This Row],[IB Load Type]]="",AllC3_Data[[#This Row],[Reusable Load Type]]=""),"Empty", HLOOKUP("*",AllC3_Data[[#This Row],[OB Load Type]:[Workflow]],1,FALSE))</f>
        <v>RSAL</v>
      </c>
      <c r="S18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0" spans="1:21" x14ac:dyDescent="0.25">
      <c r="A1820" s="567" t="s">
        <v>13260</v>
      </c>
      <c r="B1820" s="568"/>
      <c r="C1820" s="568"/>
      <c r="D1820" s="569" t="s">
        <v>504</v>
      </c>
      <c r="E1820" s="569" t="s">
        <v>1660</v>
      </c>
      <c r="F1820" s="569">
        <v>3</v>
      </c>
      <c r="G1820" s="568" t="s">
        <v>1179</v>
      </c>
      <c r="H1820" s="568"/>
      <c r="I1820" s="570" t="s">
        <v>13261</v>
      </c>
      <c r="J1820" s="568" t="s">
        <v>8205</v>
      </c>
      <c r="K1820" s="571" t="s">
        <v>8401</v>
      </c>
      <c r="L1820" s="568" t="s">
        <v>11104</v>
      </c>
      <c r="M1820" s="572" t="s">
        <v>13261</v>
      </c>
      <c r="N1820" s="570" t="s">
        <v>8425</v>
      </c>
      <c r="O1820" s="303" t="str">
        <f>IF(AllC3_Data[[#This Row],[Door/Yard Number]]=3,"Yard","Door")</f>
        <v>Yard</v>
      </c>
      <c r="P1820" s="33">
        <f t="shared" si="56"/>
        <v>6.6333333334769122</v>
      </c>
      <c r="Q1820" s="3" t="str">
        <f t="shared" si="57"/>
        <v>02/11/2022 07:22 AM</v>
      </c>
      <c r="R1820" s="573" t="str">
        <f>IF(AND(AllC3_Data[[#This Row],[Workflow]]="Vendor Trailer",AllC3_Data[[#This Row],[OB Load Type]]="",AllC3_Data[[#This Row],[IB Load Type]]="",AllC3_Data[[#This Row],[Reusable Load Type]]=""),"Empty", HLOOKUP("*",AllC3_Data[[#This Row],[OB Load Type]:[Workflow]],1,FALSE))</f>
        <v>WASH</v>
      </c>
      <c r="S18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1" spans="1:21" x14ac:dyDescent="0.25">
      <c r="A1821" s="567" t="s">
        <v>13262</v>
      </c>
      <c r="B1821" s="568"/>
      <c r="C1821" s="568"/>
      <c r="D1821" s="569" t="s">
        <v>496</v>
      </c>
      <c r="E1821" s="569" t="s">
        <v>1660</v>
      </c>
      <c r="F1821" s="569">
        <v>1</v>
      </c>
      <c r="G1821" s="568" t="s">
        <v>1179</v>
      </c>
      <c r="H1821" s="568"/>
      <c r="I1821" s="570" t="s">
        <v>8449</v>
      </c>
      <c r="J1821" s="568" t="s">
        <v>8205</v>
      </c>
      <c r="K1821" s="571" t="s">
        <v>8401</v>
      </c>
      <c r="L1821" s="568" t="s">
        <v>13263</v>
      </c>
      <c r="M1821" s="572" t="s">
        <v>8449</v>
      </c>
      <c r="N1821" s="570" t="s">
        <v>8409</v>
      </c>
      <c r="O1821" s="303" t="str">
        <f>IF(AllC3_Data[[#This Row],[Door/Yard Number]]=3,"Yard","Door")</f>
        <v>Door</v>
      </c>
      <c r="P1821" s="33">
        <f t="shared" si="56"/>
        <v>6.6166666667559184</v>
      </c>
      <c r="Q1821" s="3" t="str">
        <f t="shared" si="57"/>
        <v>02/11/2022 07:23 AM</v>
      </c>
      <c r="R1821" s="573" t="str">
        <f>IF(AND(AllC3_Data[[#This Row],[Workflow]]="Vendor Trailer",AllC3_Data[[#This Row],[OB Load Type]]="",AllC3_Data[[#This Row],[IB Load Type]]="",AllC3_Data[[#This Row],[Reusable Load Type]]=""),"Empty", HLOOKUP("*",AllC3_Data[[#This Row],[OB Load Type]:[Workflow]],1,FALSE))</f>
        <v>RSAL</v>
      </c>
      <c r="S18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2" spans="1:21" x14ac:dyDescent="0.25">
      <c r="A1822" s="567" t="s">
        <v>13264</v>
      </c>
      <c r="B1822" s="568"/>
      <c r="C1822" s="568"/>
      <c r="D1822" s="569"/>
      <c r="E1822" s="569" t="s">
        <v>1657</v>
      </c>
      <c r="F1822" s="569">
        <v>1</v>
      </c>
      <c r="G1822" s="568" t="s">
        <v>1179</v>
      </c>
      <c r="H1822" s="568"/>
      <c r="I1822" s="570" t="s">
        <v>8449</v>
      </c>
      <c r="J1822" s="568" t="s">
        <v>8210</v>
      </c>
      <c r="K1822" s="571" t="s">
        <v>8401</v>
      </c>
      <c r="L1822" s="568" t="s">
        <v>13265</v>
      </c>
      <c r="M1822" s="572" t="s">
        <v>13266</v>
      </c>
      <c r="N1822" s="570" t="s">
        <v>8445</v>
      </c>
      <c r="O1822" s="303" t="str">
        <f>IF(AllC3_Data[[#This Row],[Door/Yard Number]]=3,"Yard","Door")</f>
        <v>Door</v>
      </c>
      <c r="P1822" s="33">
        <f t="shared" si="56"/>
        <v>6.6166666667559184</v>
      </c>
      <c r="Q1822" s="3" t="str">
        <f t="shared" si="57"/>
        <v>02/11/2022 07:23 AM</v>
      </c>
      <c r="R1822" s="573" t="str">
        <f>IF(AND(AllC3_Data[[#This Row],[Workflow]]="Vendor Trailer",AllC3_Data[[#This Row],[OB Load Type]]="",AllC3_Data[[#This Row],[IB Load Type]]="",AllC3_Data[[#This Row],[Reusable Load Type]]=""),"Empty", HLOOKUP("*",AllC3_Data[[#This Row],[OB Load Type]:[Workflow]],1,FALSE))</f>
        <v>Empty</v>
      </c>
      <c r="S18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3" spans="1:21" x14ac:dyDescent="0.25">
      <c r="A1823" s="567" t="s">
        <v>13267</v>
      </c>
      <c r="B1823" s="568"/>
      <c r="C1823" s="568"/>
      <c r="D1823" s="569" t="s">
        <v>184</v>
      </c>
      <c r="E1823" s="569" t="s">
        <v>8430</v>
      </c>
      <c r="F1823" s="569">
        <v>3</v>
      </c>
      <c r="G1823" s="568" t="s">
        <v>1179</v>
      </c>
      <c r="H1823" s="568"/>
      <c r="I1823" s="570" t="s">
        <v>13268</v>
      </c>
      <c r="J1823" s="568" t="s">
        <v>8208</v>
      </c>
      <c r="K1823" s="571" t="s">
        <v>8401</v>
      </c>
      <c r="L1823" s="568" t="s">
        <v>11166</v>
      </c>
      <c r="M1823" s="572" t="s">
        <v>13269</v>
      </c>
      <c r="N1823" s="570" t="s">
        <v>8409</v>
      </c>
      <c r="O1823" s="303" t="str">
        <f>IF(AllC3_Data[[#This Row],[Door/Yard Number]]=3,"Yard","Door")</f>
        <v>Yard</v>
      </c>
      <c r="P1823" s="33">
        <f t="shared" si="56"/>
        <v>6.5833333333139308</v>
      </c>
      <c r="Q1823" s="3" t="str">
        <f t="shared" si="57"/>
        <v>02/11/2022 07:25 AM</v>
      </c>
      <c r="R1823" s="573" t="str">
        <f>IF(AND(AllC3_Data[[#This Row],[Workflow]]="Vendor Trailer",AllC3_Data[[#This Row],[OB Load Type]]="",AllC3_Data[[#This Row],[IB Load Type]]="",AllC3_Data[[#This Row],[Reusable Load Type]]=""),"Empty", HLOOKUP("*",AllC3_Data[[#This Row],[OB Load Type]:[Workflow]],1,FALSE))</f>
        <v>POLY</v>
      </c>
      <c r="S18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4" spans="1:21" x14ac:dyDescent="0.25">
      <c r="A1824" s="567" t="s">
        <v>13270</v>
      </c>
      <c r="B1824" s="568"/>
      <c r="C1824" s="568"/>
      <c r="D1824" s="569"/>
      <c r="E1824" s="569" t="s">
        <v>1657</v>
      </c>
      <c r="F1824" s="569">
        <v>3</v>
      </c>
      <c r="G1824" s="568" t="s">
        <v>1179</v>
      </c>
      <c r="H1824" s="568"/>
      <c r="I1824" s="570" t="s">
        <v>9596</v>
      </c>
      <c r="J1824" s="568" t="s">
        <v>8205</v>
      </c>
      <c r="K1824" s="571" t="s">
        <v>8401</v>
      </c>
      <c r="L1824" s="568" t="s">
        <v>12146</v>
      </c>
      <c r="M1824" s="572" t="s">
        <v>13271</v>
      </c>
      <c r="N1824" s="570" t="s">
        <v>8425</v>
      </c>
      <c r="O1824" s="303" t="str">
        <f>IF(AllC3_Data[[#This Row],[Door/Yard Number]]=3,"Yard","Door")</f>
        <v>Yard</v>
      </c>
      <c r="P1824" s="33">
        <f t="shared" si="56"/>
        <v>6.4833333333372138</v>
      </c>
      <c r="Q1824" s="3" t="str">
        <f t="shared" si="57"/>
        <v>02/11/2022 07:31 AM</v>
      </c>
      <c r="R1824" s="573" t="str">
        <f>IF(AND(AllC3_Data[[#This Row],[Workflow]]="Vendor Trailer",AllC3_Data[[#This Row],[OB Load Type]]="",AllC3_Data[[#This Row],[IB Load Type]]="",AllC3_Data[[#This Row],[Reusable Load Type]]=""),"Empty", HLOOKUP("*",AllC3_Data[[#This Row],[OB Load Type]:[Workflow]],1,FALSE))</f>
        <v>Empty</v>
      </c>
      <c r="S18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5" spans="1:21" x14ac:dyDescent="0.25">
      <c r="A1825" s="567" t="s">
        <v>13272</v>
      </c>
      <c r="B1825" s="568"/>
      <c r="C1825" s="568"/>
      <c r="D1825" s="569"/>
      <c r="E1825" s="569" t="s">
        <v>1657</v>
      </c>
      <c r="F1825" s="569">
        <v>1</v>
      </c>
      <c r="G1825" s="568" t="s">
        <v>1179</v>
      </c>
      <c r="H1825" s="568"/>
      <c r="I1825" s="570" t="s">
        <v>13273</v>
      </c>
      <c r="J1825" s="568" t="s">
        <v>8210</v>
      </c>
      <c r="K1825" s="571" t="s">
        <v>8401</v>
      </c>
      <c r="L1825" s="568" t="s">
        <v>11159</v>
      </c>
      <c r="M1825" s="572" t="s">
        <v>12784</v>
      </c>
      <c r="N1825" s="570" t="s">
        <v>8425</v>
      </c>
      <c r="O1825" s="303" t="str">
        <f>IF(AllC3_Data[[#This Row],[Door/Yard Number]]=3,"Yard","Door")</f>
        <v>Door</v>
      </c>
      <c r="P1825" s="33">
        <f t="shared" si="56"/>
        <v>6.4333333333488554</v>
      </c>
      <c r="Q1825" s="3" t="str">
        <f t="shared" si="57"/>
        <v>02/11/2022 07:34 AM</v>
      </c>
      <c r="R1825" s="573" t="str">
        <f>IF(AND(AllC3_Data[[#This Row],[Workflow]]="Vendor Trailer",AllC3_Data[[#This Row],[OB Load Type]]="",AllC3_Data[[#This Row],[IB Load Type]]="",AllC3_Data[[#This Row],[Reusable Load Type]]=""),"Empty", HLOOKUP("*",AllC3_Data[[#This Row],[OB Load Type]:[Workflow]],1,FALSE))</f>
        <v>Empty</v>
      </c>
      <c r="S18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6" spans="1:21" x14ac:dyDescent="0.25">
      <c r="A1826" s="567" t="s">
        <v>13274</v>
      </c>
      <c r="B1826" s="568"/>
      <c r="C1826" s="568"/>
      <c r="D1826" s="569"/>
      <c r="E1826" s="569" t="s">
        <v>1657</v>
      </c>
      <c r="F1826" s="569">
        <v>1</v>
      </c>
      <c r="G1826" s="568" t="s">
        <v>1179</v>
      </c>
      <c r="H1826" s="568"/>
      <c r="I1826" s="570" t="s">
        <v>9598</v>
      </c>
      <c r="J1826" s="568" t="s">
        <v>8210</v>
      </c>
      <c r="K1826" s="571" t="s">
        <v>8401</v>
      </c>
      <c r="L1826" s="568" t="s">
        <v>12649</v>
      </c>
      <c r="M1826" s="572" t="s">
        <v>12516</v>
      </c>
      <c r="N1826" s="570" t="s">
        <v>8409</v>
      </c>
      <c r="O1826" s="303" t="str">
        <f>IF(AllC3_Data[[#This Row],[Door/Yard Number]]=3,"Yard","Door")</f>
        <v>Door</v>
      </c>
      <c r="P1826" s="33">
        <f t="shared" si="56"/>
        <v>6.4166666668024845</v>
      </c>
      <c r="Q1826" s="3" t="str">
        <f t="shared" si="57"/>
        <v>02/11/2022 07:35 AM</v>
      </c>
      <c r="R1826" s="573" t="str">
        <f>IF(AND(AllC3_Data[[#This Row],[Workflow]]="Vendor Trailer",AllC3_Data[[#This Row],[OB Load Type]]="",AllC3_Data[[#This Row],[IB Load Type]]="",AllC3_Data[[#This Row],[Reusable Load Type]]=""),"Empty", HLOOKUP("*",AllC3_Data[[#This Row],[OB Load Type]:[Workflow]],1,FALSE))</f>
        <v>Empty</v>
      </c>
      <c r="S18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7" spans="1:21" x14ac:dyDescent="0.25">
      <c r="A1827" s="567" t="s">
        <v>13275</v>
      </c>
      <c r="B1827" s="568"/>
      <c r="C1827" s="568"/>
      <c r="D1827" s="569"/>
      <c r="E1827" s="569" t="s">
        <v>1657</v>
      </c>
      <c r="F1827" s="569">
        <v>1</v>
      </c>
      <c r="G1827" s="568" t="s">
        <v>1179</v>
      </c>
      <c r="H1827" s="568"/>
      <c r="I1827" s="570" t="s">
        <v>9598</v>
      </c>
      <c r="J1827" s="568" t="s">
        <v>8210</v>
      </c>
      <c r="K1827" s="571" t="s">
        <v>8401</v>
      </c>
      <c r="L1827" s="568" t="s">
        <v>11464</v>
      </c>
      <c r="M1827" s="572" t="s">
        <v>13276</v>
      </c>
      <c r="N1827" s="570" t="s">
        <v>8409</v>
      </c>
      <c r="O1827" s="303" t="str">
        <f>IF(AllC3_Data[[#This Row],[Door/Yard Number]]=3,"Yard","Door")</f>
        <v>Door</v>
      </c>
      <c r="P1827" s="33">
        <f t="shared" si="56"/>
        <v>6.4166666668024845</v>
      </c>
      <c r="Q1827" s="3" t="str">
        <f t="shared" si="57"/>
        <v>02/11/2022 07:35 AM</v>
      </c>
      <c r="R1827" s="573" t="str">
        <f>IF(AND(AllC3_Data[[#This Row],[Workflow]]="Vendor Trailer",AllC3_Data[[#This Row],[OB Load Type]]="",AllC3_Data[[#This Row],[IB Load Type]]="",AllC3_Data[[#This Row],[Reusable Load Type]]=""),"Empty", HLOOKUP("*",AllC3_Data[[#This Row],[OB Load Type]:[Workflow]],1,FALSE))</f>
        <v>Empty</v>
      </c>
      <c r="S18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8" spans="1:21" x14ac:dyDescent="0.25">
      <c r="A1828" s="567" t="s">
        <v>13277</v>
      </c>
      <c r="B1828" s="568"/>
      <c r="C1828" s="568"/>
      <c r="D1828" s="569"/>
      <c r="E1828" s="569" t="s">
        <v>1657</v>
      </c>
      <c r="F1828" s="569">
        <v>1</v>
      </c>
      <c r="G1828" s="568" t="s">
        <v>1667</v>
      </c>
      <c r="H1828" s="568"/>
      <c r="I1828" s="570" t="s">
        <v>9598</v>
      </c>
      <c r="J1828" s="568" t="s">
        <v>8214</v>
      </c>
      <c r="K1828" s="571" t="s">
        <v>8401</v>
      </c>
      <c r="L1828" s="568" t="s">
        <v>13044</v>
      </c>
      <c r="M1828" s="572" t="s">
        <v>12911</v>
      </c>
      <c r="N1828" s="570" t="s">
        <v>8409</v>
      </c>
      <c r="O1828" s="303" t="str">
        <f>IF(AllC3_Data[[#This Row],[Door/Yard Number]]=3,"Yard","Door")</f>
        <v>Door</v>
      </c>
      <c r="P1828" s="33">
        <f t="shared" si="56"/>
        <v>6.4166666668024845</v>
      </c>
      <c r="Q1828" s="3" t="str">
        <f t="shared" si="57"/>
        <v>02/11/2022 07:35 AM</v>
      </c>
      <c r="R1828" s="573" t="str">
        <f>IF(AND(AllC3_Data[[#This Row],[Workflow]]="Vendor Trailer",AllC3_Data[[#This Row],[OB Load Type]]="",AllC3_Data[[#This Row],[IB Load Type]]="",AllC3_Data[[#This Row],[Reusable Load Type]]=""),"Empty", HLOOKUP("*",AllC3_Data[[#This Row],[OB Load Type]:[Workflow]],1,FALSE))</f>
        <v>Empty</v>
      </c>
      <c r="S18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29" spans="1:21" x14ac:dyDescent="0.25">
      <c r="A1829" s="567" t="s">
        <v>13278</v>
      </c>
      <c r="B1829" s="568"/>
      <c r="C1829" s="568"/>
      <c r="D1829" s="569"/>
      <c r="E1829" s="569" t="s">
        <v>1657</v>
      </c>
      <c r="F1829" s="569">
        <v>1</v>
      </c>
      <c r="G1829" s="568" t="s">
        <v>1667</v>
      </c>
      <c r="H1829" s="568"/>
      <c r="I1829" s="570" t="s">
        <v>13279</v>
      </c>
      <c r="J1829" s="568" t="s">
        <v>8213</v>
      </c>
      <c r="K1829" s="571" t="s">
        <v>8401</v>
      </c>
      <c r="L1829" s="568" t="s">
        <v>13280</v>
      </c>
      <c r="M1829" s="572" t="s">
        <v>13281</v>
      </c>
      <c r="N1829" s="570" t="s">
        <v>8425</v>
      </c>
      <c r="O1829" s="303" t="str">
        <f>IF(AllC3_Data[[#This Row],[Door/Yard Number]]=3,"Yard","Door")</f>
        <v>Door</v>
      </c>
      <c r="P1829" s="33">
        <f t="shared" si="56"/>
        <v>6.3500000000931323</v>
      </c>
      <c r="Q1829" s="3" t="str">
        <f t="shared" si="57"/>
        <v>02/11/2022 07:39 AM</v>
      </c>
      <c r="R1829" s="573" t="str">
        <f>IF(AND(AllC3_Data[[#This Row],[Workflow]]="Vendor Trailer",AllC3_Data[[#This Row],[OB Load Type]]="",AllC3_Data[[#This Row],[IB Load Type]]="",AllC3_Data[[#This Row],[Reusable Load Type]]=""),"Empty", HLOOKUP("*",AllC3_Data[[#This Row],[OB Load Type]:[Workflow]],1,FALSE))</f>
        <v>Empty</v>
      </c>
      <c r="S18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0" spans="1:21" x14ac:dyDescent="0.25">
      <c r="A1830" s="567" t="s">
        <v>13282</v>
      </c>
      <c r="B1830" s="568"/>
      <c r="C1830" s="568"/>
      <c r="D1830" s="569"/>
      <c r="E1830" s="569" t="s">
        <v>1657</v>
      </c>
      <c r="F1830" s="569">
        <v>1</v>
      </c>
      <c r="G1830" s="568" t="s">
        <v>1667</v>
      </c>
      <c r="H1830" s="568"/>
      <c r="I1830" s="570" t="s">
        <v>13283</v>
      </c>
      <c r="J1830" s="568" t="s">
        <v>8215</v>
      </c>
      <c r="K1830" s="571" t="s">
        <v>8589</v>
      </c>
      <c r="L1830" s="568" t="s">
        <v>13252</v>
      </c>
      <c r="M1830" s="572" t="s">
        <v>9019</v>
      </c>
      <c r="N1830" s="570" t="s">
        <v>8409</v>
      </c>
      <c r="O1830" s="303" t="str">
        <f>IF(AllC3_Data[[#This Row],[Door/Yard Number]]=3,"Yard","Door")</f>
        <v>Door</v>
      </c>
      <c r="P1830" s="33">
        <f t="shared" si="56"/>
        <v>6.2666666666627862</v>
      </c>
      <c r="Q1830" s="3" t="str">
        <f t="shared" si="57"/>
        <v>02/11/2022 07:44 AM</v>
      </c>
      <c r="R1830" s="573" t="str">
        <f>IF(AND(AllC3_Data[[#This Row],[Workflow]]="Vendor Trailer",AllC3_Data[[#This Row],[OB Load Type]]="",AllC3_Data[[#This Row],[IB Load Type]]="",AllC3_Data[[#This Row],[Reusable Load Type]]=""),"Empty", HLOOKUP("*",AllC3_Data[[#This Row],[OB Load Type]:[Workflow]],1,FALSE))</f>
        <v>Empty</v>
      </c>
      <c r="S18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1" spans="1:21" x14ac:dyDescent="0.25">
      <c r="A1831" s="567" t="s">
        <v>13284</v>
      </c>
      <c r="B1831" s="568"/>
      <c r="C1831" s="568"/>
      <c r="D1831" s="569"/>
      <c r="E1831" s="569" t="s">
        <v>1657</v>
      </c>
      <c r="F1831" s="569">
        <v>1</v>
      </c>
      <c r="G1831" s="568" t="s">
        <v>1179</v>
      </c>
      <c r="H1831" s="568"/>
      <c r="I1831" s="570" t="s">
        <v>13285</v>
      </c>
      <c r="J1831" s="568" t="s">
        <v>8210</v>
      </c>
      <c r="K1831" s="571" t="s">
        <v>8401</v>
      </c>
      <c r="L1831" s="568" t="s">
        <v>13286</v>
      </c>
      <c r="M1831" s="572" t="s">
        <v>8961</v>
      </c>
      <c r="N1831" s="570" t="s">
        <v>8425</v>
      </c>
      <c r="O1831" s="303" t="str">
        <f>IF(AllC3_Data[[#This Row],[Door/Yard Number]]=3,"Yard","Door")</f>
        <v>Door</v>
      </c>
      <c r="P1831" s="33">
        <f t="shared" si="56"/>
        <v>13.616666666697711</v>
      </c>
      <c r="Q1831" s="3" t="str">
        <f t="shared" si="57"/>
        <v>02/11/2022 12:23 AM</v>
      </c>
      <c r="R1831" s="573" t="str">
        <f>IF(AND(AllC3_Data[[#This Row],[Workflow]]="Vendor Trailer",AllC3_Data[[#This Row],[OB Load Type]]="",AllC3_Data[[#This Row],[IB Load Type]]="",AllC3_Data[[#This Row],[Reusable Load Type]]=""),"Empty", HLOOKUP("*",AllC3_Data[[#This Row],[OB Load Type]:[Workflow]],1,FALSE))</f>
        <v>Empty</v>
      </c>
      <c r="S18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2" spans="1:21" x14ac:dyDescent="0.25">
      <c r="A1832" s="567" t="s">
        <v>13287</v>
      </c>
      <c r="B1832" s="568"/>
      <c r="C1832" s="568"/>
      <c r="D1832" s="569" t="s">
        <v>504</v>
      </c>
      <c r="E1832" s="569" t="s">
        <v>1660</v>
      </c>
      <c r="F1832" s="569">
        <v>4</v>
      </c>
      <c r="G1832" s="568" t="s">
        <v>1179</v>
      </c>
      <c r="H1832" s="568"/>
      <c r="I1832" s="570" t="s">
        <v>13285</v>
      </c>
      <c r="J1832" s="568" t="s">
        <v>8208</v>
      </c>
      <c r="K1832" s="571" t="s">
        <v>8401</v>
      </c>
      <c r="L1832" s="568" t="s">
        <v>1661</v>
      </c>
      <c r="M1832" s="572" t="s">
        <v>13285</v>
      </c>
      <c r="N1832" s="570" t="s">
        <v>8425</v>
      </c>
      <c r="O1832" s="303" t="str">
        <f>IF(AllC3_Data[[#This Row],[Door/Yard Number]]=3,"Yard","Door")</f>
        <v>Door</v>
      </c>
      <c r="P1832" s="33">
        <f t="shared" si="56"/>
        <v>6.183333333407063</v>
      </c>
      <c r="Q1832" s="3" t="str">
        <f t="shared" si="57"/>
        <v>02/11/2022 07:49 AM</v>
      </c>
      <c r="R1832" s="573" t="str">
        <f>IF(AND(AllC3_Data[[#This Row],[Workflow]]="Vendor Trailer",AllC3_Data[[#This Row],[OB Load Type]]="",AllC3_Data[[#This Row],[IB Load Type]]="",AllC3_Data[[#This Row],[Reusable Load Type]]=""),"Empty", HLOOKUP("*",AllC3_Data[[#This Row],[OB Load Type]:[Workflow]],1,FALSE))</f>
        <v>WASH</v>
      </c>
      <c r="S18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3" spans="1:21" x14ac:dyDescent="0.25">
      <c r="A1833" s="567" t="s">
        <v>13288</v>
      </c>
      <c r="B1833" s="568"/>
      <c r="C1833" s="568" t="s">
        <v>8404</v>
      </c>
      <c r="D1833" s="569"/>
      <c r="E1833" s="569" t="s">
        <v>897</v>
      </c>
      <c r="F1833" s="569">
        <v>1</v>
      </c>
      <c r="G1833" s="568" t="s">
        <v>8405</v>
      </c>
      <c r="H1833" s="568" t="s">
        <v>13289</v>
      </c>
      <c r="I1833" s="570" t="s">
        <v>13290</v>
      </c>
      <c r="J1833" s="568" t="s">
        <v>8202</v>
      </c>
      <c r="K1833" s="571" t="s">
        <v>8401</v>
      </c>
      <c r="L1833" s="568" t="s">
        <v>13291</v>
      </c>
      <c r="M1833" s="572" t="s">
        <v>12024</v>
      </c>
      <c r="N1833" s="570" t="s">
        <v>8409</v>
      </c>
      <c r="O1833" s="303" t="str">
        <f>IF(AllC3_Data[[#This Row],[Door/Yard Number]]=3,"Yard","Door")</f>
        <v>Door</v>
      </c>
      <c r="P1833" s="33">
        <f t="shared" si="56"/>
        <v>3.7666666667209938</v>
      </c>
      <c r="Q1833" s="3" t="str">
        <f t="shared" si="57"/>
        <v>02/11/2022 10:14 AM</v>
      </c>
      <c r="R1833" s="573" t="str">
        <f>IF(AND(AllC3_Data[[#This Row],[Workflow]]="Vendor Trailer",AllC3_Data[[#This Row],[OB Load Type]]="",AllC3_Data[[#This Row],[IB Load Type]]="",AllC3_Data[[#This Row],[Reusable Load Type]]=""),"Empty", HLOOKUP("*",AllC3_Data[[#This Row],[OB Load Type]:[Workflow]],1,FALSE))</f>
        <v>A Live Delivery</v>
      </c>
      <c r="S18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4" spans="1:21" x14ac:dyDescent="0.25">
      <c r="A1834" s="567" t="s">
        <v>13292</v>
      </c>
      <c r="B1834" s="568"/>
      <c r="C1834" s="568"/>
      <c r="D1834" s="569" t="s">
        <v>479</v>
      </c>
      <c r="E1834" s="569" t="s">
        <v>8430</v>
      </c>
      <c r="F1834" s="569">
        <v>1</v>
      </c>
      <c r="G1834" s="568" t="s">
        <v>1179</v>
      </c>
      <c r="H1834" s="568"/>
      <c r="I1834" s="570" t="s">
        <v>13293</v>
      </c>
      <c r="J1834" s="568" t="s">
        <v>8210</v>
      </c>
      <c r="K1834" s="571" t="s">
        <v>8401</v>
      </c>
      <c r="L1834" s="568" t="s">
        <v>13294</v>
      </c>
      <c r="M1834" s="572" t="s">
        <v>13295</v>
      </c>
      <c r="N1834" s="570" t="s">
        <v>8409</v>
      </c>
      <c r="O1834" s="303" t="str">
        <f>IF(AllC3_Data[[#This Row],[Door/Yard Number]]=3,"Yard","Door")</f>
        <v>Door</v>
      </c>
      <c r="P1834" s="33">
        <f t="shared" si="56"/>
        <v>6.0999999999767169</v>
      </c>
      <c r="Q1834" s="3" t="str">
        <f t="shared" si="57"/>
        <v>02/11/2022 07:54 AM</v>
      </c>
      <c r="R1834" s="573" t="str">
        <f>IF(AND(AllC3_Data[[#This Row],[Workflow]]="Vendor Trailer",AllC3_Data[[#This Row],[OB Load Type]]="",AllC3_Data[[#This Row],[IB Load Type]]="",AllC3_Data[[#This Row],[Reusable Load Type]]=""),"Empty", HLOOKUP("*",AllC3_Data[[#This Row],[OB Load Type]:[Workflow]],1,FALSE))</f>
        <v>PPLS</v>
      </c>
      <c r="S18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5" spans="1:21" x14ac:dyDescent="0.25">
      <c r="A1835" s="567" t="s">
        <v>13296</v>
      </c>
      <c r="B1835" s="568"/>
      <c r="C1835" s="568"/>
      <c r="D1835" s="569" t="s">
        <v>182</v>
      </c>
      <c r="E1835" s="569" t="s">
        <v>8430</v>
      </c>
      <c r="F1835" s="569">
        <v>1</v>
      </c>
      <c r="G1835" s="568" t="s">
        <v>1179</v>
      </c>
      <c r="H1835" s="568"/>
      <c r="I1835" s="570" t="s">
        <v>9606</v>
      </c>
      <c r="J1835" s="568" t="s">
        <v>647</v>
      </c>
      <c r="K1835" s="571" t="s">
        <v>8401</v>
      </c>
      <c r="L1835" s="568" t="s">
        <v>13297</v>
      </c>
      <c r="M1835" s="572"/>
      <c r="N1835" s="570" t="s">
        <v>8409</v>
      </c>
      <c r="O1835" s="303" t="str">
        <f>IF(AllC3_Data[[#This Row],[Door/Yard Number]]=3,"Yard","Door")</f>
        <v>Door</v>
      </c>
      <c r="P1835" s="33">
        <f t="shared" si="56"/>
        <v>5.9666666667326353</v>
      </c>
      <c r="Q1835" s="3" t="str">
        <f t="shared" si="57"/>
        <v>02/11/2022 08:02 AM</v>
      </c>
      <c r="R1835" s="573" t="str">
        <f>IF(AND(AllC3_Data[[#This Row],[Workflow]]="Vendor Trailer",AllC3_Data[[#This Row],[OB Load Type]]="",AllC3_Data[[#This Row],[IB Load Type]]="",AllC3_Data[[#This Row],[Reusable Load Type]]=""),"Empty", HLOOKUP("*",AllC3_Data[[#This Row],[OB Load Type]:[Workflow]],1,FALSE))</f>
        <v>PMIX</v>
      </c>
      <c r="S18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6" spans="1:21" x14ac:dyDescent="0.25">
      <c r="A1836" s="567" t="s">
        <v>13298</v>
      </c>
      <c r="B1836" s="568"/>
      <c r="C1836" s="568"/>
      <c r="D1836" s="569" t="s">
        <v>496</v>
      </c>
      <c r="E1836" s="569" t="s">
        <v>1660</v>
      </c>
      <c r="F1836" s="569">
        <v>1</v>
      </c>
      <c r="G1836" s="568" t="s">
        <v>1667</v>
      </c>
      <c r="H1836" s="568"/>
      <c r="I1836" s="570" t="s">
        <v>13036</v>
      </c>
      <c r="J1836" s="568" t="s">
        <v>8213</v>
      </c>
      <c r="K1836" s="571" t="s">
        <v>8401</v>
      </c>
      <c r="L1836" s="568" t="s">
        <v>13299</v>
      </c>
      <c r="M1836" s="572" t="s">
        <v>13036</v>
      </c>
      <c r="N1836" s="570" t="s">
        <v>8409</v>
      </c>
      <c r="O1836" s="303" t="str">
        <f>IF(AllC3_Data[[#This Row],[Door/Yard Number]]=3,"Yard","Door")</f>
        <v>Door</v>
      </c>
      <c r="P1836" s="33">
        <f t="shared" si="56"/>
        <v>5.9500000000116415</v>
      </c>
      <c r="Q1836" s="3" t="str">
        <f t="shared" si="57"/>
        <v>02/11/2022 08:03 AM</v>
      </c>
      <c r="R1836" s="573" t="str">
        <f>IF(AND(AllC3_Data[[#This Row],[Workflow]]="Vendor Trailer",AllC3_Data[[#This Row],[OB Load Type]]="",AllC3_Data[[#This Row],[IB Load Type]]="",AllC3_Data[[#This Row],[Reusable Load Type]]=""),"Empty", HLOOKUP("*",AllC3_Data[[#This Row],[OB Load Type]:[Workflow]],1,FALSE))</f>
        <v>RSAL</v>
      </c>
      <c r="S18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7" spans="1:21" x14ac:dyDescent="0.25">
      <c r="A1837" s="567" t="s">
        <v>13300</v>
      </c>
      <c r="B1837" s="568"/>
      <c r="C1837" s="568"/>
      <c r="D1837" s="569" t="s">
        <v>496</v>
      </c>
      <c r="E1837" s="569" t="s">
        <v>1660</v>
      </c>
      <c r="F1837" s="569">
        <v>1</v>
      </c>
      <c r="G1837" s="568" t="s">
        <v>1179</v>
      </c>
      <c r="H1837" s="568"/>
      <c r="I1837" s="570" t="s">
        <v>10922</v>
      </c>
      <c r="J1837" s="568" t="s">
        <v>8205</v>
      </c>
      <c r="K1837" s="571" t="s">
        <v>8401</v>
      </c>
      <c r="L1837" s="568" t="s">
        <v>13301</v>
      </c>
      <c r="M1837" s="572" t="s">
        <v>10922</v>
      </c>
      <c r="N1837" s="570" t="s">
        <v>8409</v>
      </c>
      <c r="O1837" s="303" t="str">
        <f>IF(AllC3_Data[[#This Row],[Door/Yard Number]]=3,"Yard","Door")</f>
        <v>Door</v>
      </c>
      <c r="P1837" s="33">
        <f t="shared" si="56"/>
        <v>5.9000000000232831</v>
      </c>
      <c r="Q1837" s="3" t="str">
        <f t="shared" si="57"/>
        <v>02/11/2022 08:06 AM</v>
      </c>
      <c r="R1837" s="573" t="str">
        <f>IF(AND(AllC3_Data[[#This Row],[Workflow]]="Vendor Trailer",AllC3_Data[[#This Row],[OB Load Type]]="",AllC3_Data[[#This Row],[IB Load Type]]="",AllC3_Data[[#This Row],[Reusable Load Type]]=""),"Empty", HLOOKUP("*",AllC3_Data[[#This Row],[OB Load Type]:[Workflow]],1,FALSE))</f>
        <v>RSAL</v>
      </c>
      <c r="S18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8" spans="1:21" x14ac:dyDescent="0.25">
      <c r="A1838" s="567" t="s">
        <v>13302</v>
      </c>
      <c r="B1838" s="568"/>
      <c r="C1838" s="568" t="s">
        <v>54</v>
      </c>
      <c r="D1838" s="569"/>
      <c r="E1838" s="569" t="s">
        <v>897</v>
      </c>
      <c r="F1838" s="569">
        <v>3</v>
      </c>
      <c r="G1838" s="568" t="s">
        <v>1215</v>
      </c>
      <c r="H1838" s="568" t="s">
        <v>13303</v>
      </c>
      <c r="I1838" s="570" t="s">
        <v>13304</v>
      </c>
      <c r="J1838" s="568" t="s">
        <v>8202</v>
      </c>
      <c r="K1838" s="571" t="s">
        <v>8401</v>
      </c>
      <c r="L1838" s="568" t="s">
        <v>1663</v>
      </c>
      <c r="M1838" s="572" t="s">
        <v>13304</v>
      </c>
      <c r="N1838" s="570" t="s">
        <v>8445</v>
      </c>
      <c r="O1838" s="303" t="str">
        <f>IF(AllC3_Data[[#This Row],[Door/Yard Number]]=3,"Yard","Door")</f>
        <v>Yard</v>
      </c>
      <c r="P1838" s="33">
        <f t="shared" si="56"/>
        <v>5.7500000000582077</v>
      </c>
      <c r="Q1838" s="3" t="str">
        <f t="shared" si="57"/>
        <v>02/11/2022 08:15 AM</v>
      </c>
      <c r="R1838" s="573" t="str">
        <f>IF(AND(AllC3_Data[[#This Row],[Workflow]]="Vendor Trailer",AllC3_Data[[#This Row],[OB Load Type]]="",AllC3_Data[[#This Row],[IB Load Type]]="",AllC3_Data[[#This Row],[Reusable Load Type]]=""),"Empty", HLOOKUP("*",AllC3_Data[[#This Row],[OB Load Type]:[Workflow]],1,FALSE))</f>
        <v>B807</v>
      </c>
      <c r="S18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39" spans="1:21" x14ac:dyDescent="0.25">
      <c r="A1839" s="567" t="s">
        <v>13305</v>
      </c>
      <c r="B1839" s="568"/>
      <c r="C1839" s="568" t="s">
        <v>36</v>
      </c>
      <c r="D1839" s="569"/>
      <c r="E1839" s="569" t="s">
        <v>897</v>
      </c>
      <c r="F1839" s="569">
        <v>3</v>
      </c>
      <c r="G1839" s="568" t="s">
        <v>1179</v>
      </c>
      <c r="H1839" s="568" t="s">
        <v>13306</v>
      </c>
      <c r="I1839" s="570" t="s">
        <v>9608</v>
      </c>
      <c r="J1839" s="568" t="s">
        <v>8205</v>
      </c>
      <c r="K1839" s="571" t="s">
        <v>8401</v>
      </c>
      <c r="L1839" s="568" t="s">
        <v>12288</v>
      </c>
      <c r="M1839" s="572" t="s">
        <v>9608</v>
      </c>
      <c r="N1839" s="570" t="s">
        <v>11135</v>
      </c>
      <c r="O1839" s="303" t="str">
        <f>IF(AllC3_Data[[#This Row],[Door/Yard Number]]=3,"Yard","Door")</f>
        <v>Yard</v>
      </c>
      <c r="P1839" s="33">
        <f t="shared" si="56"/>
        <v>5.716666666790843</v>
      </c>
      <c r="Q1839" s="3" t="str">
        <f t="shared" si="57"/>
        <v>02/11/2022 08:17 AM</v>
      </c>
      <c r="R1839" s="573" t="str">
        <f>IF(AND(AllC3_Data[[#This Row],[Workflow]]="Vendor Trailer",AllC3_Data[[#This Row],[OB Load Type]]="",AllC3_Data[[#This Row],[IB Load Type]]="",AllC3_Data[[#This Row],[Reusable Load Type]]=""),"Empty", HLOOKUP("*",AllC3_Data[[#This Row],[OB Load Type]:[Workflow]],1,FALSE))</f>
        <v>B404</v>
      </c>
      <c r="S18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8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840" spans="1:21" x14ac:dyDescent="0.25">
      <c r="A1840" s="567" t="s">
        <v>13307</v>
      </c>
      <c r="B1840" s="568"/>
      <c r="C1840" s="568"/>
      <c r="D1840" s="569" t="s">
        <v>490</v>
      </c>
      <c r="E1840" s="569" t="s">
        <v>8430</v>
      </c>
      <c r="F1840" s="569">
        <v>1</v>
      </c>
      <c r="G1840" s="568" t="s">
        <v>9550</v>
      </c>
      <c r="H1840" s="568"/>
      <c r="I1840" s="570" t="s">
        <v>9608</v>
      </c>
      <c r="J1840" s="568" t="s">
        <v>8202</v>
      </c>
      <c r="K1840" s="571" t="s">
        <v>8401</v>
      </c>
      <c r="L1840" s="568" t="s">
        <v>13308</v>
      </c>
      <c r="M1840" s="572"/>
      <c r="N1840" s="570" t="s">
        <v>8409</v>
      </c>
      <c r="O1840" s="303" t="str">
        <f>IF(AllC3_Data[[#This Row],[Door/Yard Number]]=3,"Yard","Door")</f>
        <v>Door</v>
      </c>
      <c r="P1840" s="33">
        <f t="shared" si="56"/>
        <v>5.716666666790843</v>
      </c>
      <c r="Q1840" s="3" t="str">
        <f t="shared" si="57"/>
        <v>02/11/2022 08:17 AM</v>
      </c>
      <c r="R1840" s="573" t="str">
        <f>IF(AND(AllC3_Data[[#This Row],[Workflow]]="Vendor Trailer",AllC3_Data[[#This Row],[OB Load Type]]="",AllC3_Data[[#This Row],[IB Load Type]]="",AllC3_Data[[#This Row],[Reusable Load Type]]=""),"Empty", HLOOKUP("*",AllC3_Data[[#This Row],[OB Load Type]:[Workflow]],1,FALSE))</f>
        <v>RLBL</v>
      </c>
      <c r="S18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8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1" spans="1:21" x14ac:dyDescent="0.25">
      <c r="A1841" s="567" t="s">
        <v>13309</v>
      </c>
      <c r="B1841" s="568"/>
      <c r="C1841" s="568" t="s">
        <v>54</v>
      </c>
      <c r="D1841" s="569"/>
      <c r="E1841" s="569" t="s">
        <v>897</v>
      </c>
      <c r="F1841" s="569">
        <v>3</v>
      </c>
      <c r="G1841" s="568" t="s">
        <v>1215</v>
      </c>
      <c r="H1841" s="568" t="s">
        <v>13310</v>
      </c>
      <c r="I1841" s="570" t="s">
        <v>8717</v>
      </c>
      <c r="J1841" s="568" t="s">
        <v>8202</v>
      </c>
      <c r="K1841" s="571" t="s">
        <v>8401</v>
      </c>
      <c r="L1841" s="568" t="s">
        <v>1663</v>
      </c>
      <c r="M1841" s="572" t="s">
        <v>8717</v>
      </c>
      <c r="N1841" s="570" t="s">
        <v>8445</v>
      </c>
      <c r="O1841" s="303" t="str">
        <f>IF(AllC3_Data[[#This Row],[Door/Yard Number]]=3,"Yard","Door")</f>
        <v>Yard</v>
      </c>
      <c r="P1841" s="33">
        <f t="shared" si="56"/>
        <v>5.6666666668024845</v>
      </c>
      <c r="Q1841" s="3" t="str">
        <f t="shared" si="57"/>
        <v>02/11/2022 08:20 AM</v>
      </c>
      <c r="R1841" s="573" t="str">
        <f>IF(AND(AllC3_Data[[#This Row],[Workflow]]="Vendor Trailer",AllC3_Data[[#This Row],[OB Load Type]]="",AllC3_Data[[#This Row],[IB Load Type]]="",AllC3_Data[[#This Row],[Reusable Load Type]]=""),"Empty", HLOOKUP("*",AllC3_Data[[#This Row],[OB Load Type]:[Workflow]],1,FALSE))</f>
        <v>B807</v>
      </c>
      <c r="S18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2" spans="1:21" x14ac:dyDescent="0.25">
      <c r="A1842" s="567" t="s">
        <v>10181</v>
      </c>
      <c r="B1842" s="568"/>
      <c r="C1842" s="568" t="s">
        <v>8404</v>
      </c>
      <c r="D1842" s="569"/>
      <c r="E1842" s="569" t="s">
        <v>897</v>
      </c>
      <c r="F1842" s="569">
        <v>1</v>
      </c>
      <c r="G1842" s="568" t="s">
        <v>13311</v>
      </c>
      <c r="H1842" s="568" t="s">
        <v>13312</v>
      </c>
      <c r="I1842" s="570" t="s">
        <v>8698</v>
      </c>
      <c r="J1842" s="568" t="s">
        <v>8202</v>
      </c>
      <c r="K1842" s="571" t="s">
        <v>8401</v>
      </c>
      <c r="L1842" s="568" t="s">
        <v>13313</v>
      </c>
      <c r="M1842" s="572" t="s">
        <v>13314</v>
      </c>
      <c r="N1842" s="570" t="s">
        <v>8409</v>
      </c>
      <c r="O1842" s="303" t="str">
        <f>IF(AllC3_Data[[#This Row],[Door/Yard Number]]=3,"Yard","Door")</f>
        <v>Door</v>
      </c>
      <c r="P1842" s="33">
        <f t="shared" si="56"/>
        <v>2.2166666667326353</v>
      </c>
      <c r="Q1842" s="3" t="str">
        <f t="shared" si="57"/>
        <v>02/11/2022 11:47 AM</v>
      </c>
      <c r="R1842" s="573" t="str">
        <f>IF(AND(AllC3_Data[[#This Row],[Workflow]]="Vendor Trailer",AllC3_Data[[#This Row],[OB Load Type]]="",AllC3_Data[[#This Row],[IB Load Type]]="",AllC3_Data[[#This Row],[Reusable Load Type]]=""),"Empty", HLOOKUP("*",AllC3_Data[[#This Row],[OB Load Type]:[Workflow]],1,FALSE))</f>
        <v>A Live Delivery</v>
      </c>
      <c r="S18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3" spans="1:21" x14ac:dyDescent="0.25">
      <c r="A1843" s="567" t="s">
        <v>13315</v>
      </c>
      <c r="B1843" s="568"/>
      <c r="C1843" s="568"/>
      <c r="D1843" s="569"/>
      <c r="E1843" s="569" t="s">
        <v>1657</v>
      </c>
      <c r="F1843" s="569">
        <v>1</v>
      </c>
      <c r="G1843" s="568" t="s">
        <v>1667</v>
      </c>
      <c r="H1843" s="568"/>
      <c r="I1843" s="570" t="s">
        <v>10927</v>
      </c>
      <c r="J1843" s="568" t="s">
        <v>368</v>
      </c>
      <c r="K1843" s="571" t="s">
        <v>8401</v>
      </c>
      <c r="L1843" s="568" t="s">
        <v>10129</v>
      </c>
      <c r="M1843" s="572"/>
      <c r="N1843" s="570" t="s">
        <v>8409</v>
      </c>
      <c r="O1843" s="303" t="str">
        <f>IF(AllC3_Data[[#This Row],[Door/Yard Number]]=3,"Yard","Door")</f>
        <v>Door</v>
      </c>
      <c r="P1843" s="33">
        <f t="shared" si="56"/>
        <v>5.6333333333604969</v>
      </c>
      <c r="Q1843" s="3" t="str">
        <f t="shared" si="57"/>
        <v>02/11/2022 08:22 AM</v>
      </c>
      <c r="R1843" s="573" t="str">
        <f>IF(AND(AllC3_Data[[#This Row],[Workflow]]="Vendor Trailer",AllC3_Data[[#This Row],[OB Load Type]]="",AllC3_Data[[#This Row],[IB Load Type]]="",AllC3_Data[[#This Row],[Reusable Load Type]]=""),"Empty", HLOOKUP("*",AllC3_Data[[#This Row],[OB Load Type]:[Workflow]],1,FALSE))</f>
        <v>Empty</v>
      </c>
      <c r="S18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4" spans="1:21" x14ac:dyDescent="0.25">
      <c r="A1844" s="567" t="s">
        <v>13316</v>
      </c>
      <c r="B1844" s="568"/>
      <c r="C1844" s="568"/>
      <c r="D1844" s="569" t="s">
        <v>179</v>
      </c>
      <c r="E1844" s="569" t="s">
        <v>8430</v>
      </c>
      <c r="F1844" s="569">
        <v>1</v>
      </c>
      <c r="G1844" s="568" t="s">
        <v>1179</v>
      </c>
      <c r="H1844" s="568"/>
      <c r="I1844" s="570" t="s">
        <v>10927</v>
      </c>
      <c r="J1844" s="568" t="s">
        <v>8208</v>
      </c>
      <c r="K1844" s="571" t="s">
        <v>8401</v>
      </c>
      <c r="L1844" s="568" t="s">
        <v>10535</v>
      </c>
      <c r="M1844" s="572" t="s">
        <v>13317</v>
      </c>
      <c r="N1844" s="570" t="s">
        <v>8445</v>
      </c>
      <c r="O1844" s="303" t="str">
        <f>IF(AllC3_Data[[#This Row],[Door/Yard Number]]=3,"Yard","Door")</f>
        <v>Door</v>
      </c>
      <c r="P1844" s="33">
        <f t="shared" si="56"/>
        <v>5.6333333333604969</v>
      </c>
      <c r="Q1844" s="3" t="str">
        <f t="shared" si="57"/>
        <v>02/11/2022 08:22 AM</v>
      </c>
      <c r="R1844" s="573" t="str">
        <f>IF(AND(AllC3_Data[[#This Row],[Workflow]]="Vendor Trailer",AllC3_Data[[#This Row],[OB Load Type]]="",AllC3_Data[[#This Row],[IB Load Type]]="",AllC3_Data[[#This Row],[Reusable Load Type]]=""),"Empty", HLOOKUP("*",AllC3_Data[[#This Row],[OB Load Type]:[Workflow]],1,FALSE))</f>
        <v>PBCY</v>
      </c>
      <c r="S18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5" spans="1:21" x14ac:dyDescent="0.25">
      <c r="A1845" s="567" t="s">
        <v>13318</v>
      </c>
      <c r="B1845" s="568"/>
      <c r="C1845" s="568" t="s">
        <v>54</v>
      </c>
      <c r="D1845" s="569"/>
      <c r="E1845" s="569" t="s">
        <v>897</v>
      </c>
      <c r="F1845" s="569">
        <v>3</v>
      </c>
      <c r="G1845" s="568" t="s">
        <v>13319</v>
      </c>
      <c r="H1845" s="568" t="s">
        <v>13320</v>
      </c>
      <c r="I1845" s="570" t="s">
        <v>8709</v>
      </c>
      <c r="J1845" s="568" t="s">
        <v>8202</v>
      </c>
      <c r="K1845" s="571" t="s">
        <v>8401</v>
      </c>
      <c r="L1845" s="568" t="s">
        <v>1663</v>
      </c>
      <c r="M1845" s="572" t="s">
        <v>8709</v>
      </c>
      <c r="N1845" s="570" t="s">
        <v>8445</v>
      </c>
      <c r="O1845" s="303" t="str">
        <f>IF(AllC3_Data[[#This Row],[Door/Yard Number]]=3,"Yard","Door")</f>
        <v>Yard</v>
      </c>
      <c r="P1845" s="33">
        <f t="shared" si="56"/>
        <v>5.6166666666395031</v>
      </c>
      <c r="Q1845" s="3" t="str">
        <f t="shared" si="57"/>
        <v>02/11/2022 08:23 AM</v>
      </c>
      <c r="R1845" s="573" t="str">
        <f>IF(AND(AllC3_Data[[#This Row],[Workflow]]="Vendor Trailer",AllC3_Data[[#This Row],[OB Load Type]]="",AllC3_Data[[#This Row],[IB Load Type]]="",AllC3_Data[[#This Row],[Reusable Load Type]]=""),"Empty", HLOOKUP("*",AllC3_Data[[#This Row],[OB Load Type]:[Workflow]],1,FALSE))</f>
        <v>B807</v>
      </c>
      <c r="S18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6" spans="1:21" x14ac:dyDescent="0.25">
      <c r="A1846" s="567" t="s">
        <v>13321</v>
      </c>
      <c r="B1846" s="568"/>
      <c r="C1846" s="568"/>
      <c r="D1846" s="569"/>
      <c r="E1846" s="569" t="s">
        <v>1562</v>
      </c>
      <c r="F1846" s="569">
        <v>1</v>
      </c>
      <c r="G1846" s="568" t="s">
        <v>1179</v>
      </c>
      <c r="H1846" s="568"/>
      <c r="I1846" s="570" t="s">
        <v>13322</v>
      </c>
      <c r="J1846" s="568" t="s">
        <v>8205</v>
      </c>
      <c r="K1846" s="571" t="s">
        <v>8401</v>
      </c>
      <c r="L1846" s="568" t="s">
        <v>13291</v>
      </c>
      <c r="M1846" s="572" t="s">
        <v>13323</v>
      </c>
      <c r="N1846" s="570" t="s">
        <v>8409</v>
      </c>
      <c r="O1846" s="303" t="str">
        <f>IF(AllC3_Data[[#This Row],[Door/Yard Number]]=3,"Yard","Door")</f>
        <v>Door</v>
      </c>
      <c r="P1846" s="33">
        <f t="shared" si="56"/>
        <v>5.6000000000931323</v>
      </c>
      <c r="Q1846" s="3" t="str">
        <f t="shared" si="57"/>
        <v>02/11/2022 08:24 AM</v>
      </c>
      <c r="R1846" s="573" t="str">
        <f>IF(AND(AllC3_Data[[#This Row],[Workflow]]="Vendor Trailer",AllC3_Data[[#This Row],[OB Load Type]]="",AllC3_Data[[#This Row],[IB Load Type]]="",AllC3_Data[[#This Row],[Reusable Load Type]]=""),"Empty", HLOOKUP("*",AllC3_Data[[#This Row],[OB Load Type]:[Workflow]],1,FALSE))</f>
        <v>Unknown</v>
      </c>
      <c r="S18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47" spans="1:21" x14ac:dyDescent="0.25">
      <c r="A1847" s="567" t="s">
        <v>13324</v>
      </c>
      <c r="B1847" s="568"/>
      <c r="C1847" s="568"/>
      <c r="D1847" s="569"/>
      <c r="E1847" s="569" t="s">
        <v>1562</v>
      </c>
      <c r="F1847" s="569">
        <v>1</v>
      </c>
      <c r="G1847" s="568" t="s">
        <v>1179</v>
      </c>
      <c r="H1847" s="568"/>
      <c r="I1847" s="570" t="s">
        <v>13322</v>
      </c>
      <c r="J1847" s="568" t="s">
        <v>8205</v>
      </c>
      <c r="K1847" s="571" t="s">
        <v>8401</v>
      </c>
      <c r="L1847" s="568" t="s">
        <v>11809</v>
      </c>
      <c r="M1847" s="572" t="s">
        <v>10806</v>
      </c>
      <c r="N1847" s="570" t="s">
        <v>8409</v>
      </c>
      <c r="O1847" s="303" t="str">
        <f>IF(AllC3_Data[[#This Row],[Door/Yard Number]]=3,"Yard","Door")</f>
        <v>Door</v>
      </c>
      <c r="P1847" s="33">
        <f t="shared" si="56"/>
        <v>5.6000000000931323</v>
      </c>
      <c r="Q1847" s="3" t="str">
        <f t="shared" si="57"/>
        <v>02/11/2022 08:24 AM</v>
      </c>
      <c r="R1847" s="573" t="str">
        <f>IF(AND(AllC3_Data[[#This Row],[Workflow]]="Vendor Trailer",AllC3_Data[[#This Row],[OB Load Type]]="",AllC3_Data[[#This Row],[IB Load Type]]="",AllC3_Data[[#This Row],[Reusable Load Type]]=""),"Empty", HLOOKUP("*",AllC3_Data[[#This Row],[OB Load Type]:[Workflow]],1,FALSE))</f>
        <v>Unknown</v>
      </c>
      <c r="S18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48" spans="1:21" x14ac:dyDescent="0.25">
      <c r="A1848" s="567" t="s">
        <v>13325</v>
      </c>
      <c r="B1848" s="568"/>
      <c r="C1848" s="568"/>
      <c r="D1848" s="569" t="s">
        <v>575</v>
      </c>
      <c r="E1848" s="569" t="s">
        <v>882</v>
      </c>
      <c r="F1848" s="569">
        <v>1</v>
      </c>
      <c r="G1848" s="568" t="s">
        <v>1179</v>
      </c>
      <c r="H1848" s="568" t="s">
        <v>13326</v>
      </c>
      <c r="I1848" s="570" t="s">
        <v>13322</v>
      </c>
      <c r="J1848" s="568" t="s">
        <v>8205</v>
      </c>
      <c r="K1848" s="571" t="s">
        <v>8401</v>
      </c>
      <c r="L1848" s="568" t="s">
        <v>13064</v>
      </c>
      <c r="M1848" s="572" t="s">
        <v>13327</v>
      </c>
      <c r="N1848" s="570" t="s">
        <v>8409</v>
      </c>
      <c r="O1848" s="303" t="str">
        <f>IF(AllC3_Data[[#This Row],[Door/Yard Number]]=3,"Yard","Door")</f>
        <v>Door</v>
      </c>
      <c r="P1848" s="33">
        <f t="shared" si="56"/>
        <v>5.6000000000931323</v>
      </c>
      <c r="Q1848" s="3" t="str">
        <f t="shared" si="57"/>
        <v>02/11/2022 08:24 AM</v>
      </c>
      <c r="R1848" s="573" t="str">
        <f>IF(AND(AllC3_Data[[#This Row],[Workflow]]="Vendor Trailer",AllC3_Data[[#This Row],[OB Load Type]]="",AllC3_Data[[#This Row],[IB Load Type]]="",AllC3_Data[[#This Row],[Reusable Load Type]]=""),"Empty", HLOOKUP("*",AllC3_Data[[#This Row],[OB Load Type]:[Workflow]],1,FALSE))</f>
        <v>TMXR</v>
      </c>
      <c r="S18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Mexico</v>
      </c>
      <c r="T18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49" spans="1:21" x14ac:dyDescent="0.25">
      <c r="A1849" s="567" t="s">
        <v>13328</v>
      </c>
      <c r="B1849" s="568"/>
      <c r="C1849" s="568"/>
      <c r="D1849" s="569"/>
      <c r="E1849" s="569" t="s">
        <v>1657</v>
      </c>
      <c r="F1849" s="569">
        <v>3</v>
      </c>
      <c r="G1849" s="568" t="s">
        <v>1179</v>
      </c>
      <c r="H1849" s="568"/>
      <c r="I1849" s="570" t="s">
        <v>13329</v>
      </c>
      <c r="J1849" s="568" t="s">
        <v>8205</v>
      </c>
      <c r="K1849" s="571" t="s">
        <v>8401</v>
      </c>
      <c r="L1849" s="568" t="s">
        <v>12016</v>
      </c>
      <c r="M1849" s="572" t="s">
        <v>13225</v>
      </c>
      <c r="N1849" s="570" t="s">
        <v>8445</v>
      </c>
      <c r="O1849" s="303" t="str">
        <f>IF(AllC3_Data[[#This Row],[Door/Yard Number]]=3,"Yard","Door")</f>
        <v>Yard</v>
      </c>
      <c r="P1849" s="33">
        <f t="shared" si="56"/>
        <v>5.5833333333721384</v>
      </c>
      <c r="Q1849" s="3" t="str">
        <f t="shared" si="57"/>
        <v>02/11/2022 08:25 AM</v>
      </c>
      <c r="R1849" s="573" t="str">
        <f>IF(AND(AllC3_Data[[#This Row],[Workflow]]="Vendor Trailer",AllC3_Data[[#This Row],[OB Load Type]]="",AllC3_Data[[#This Row],[IB Load Type]]="",AllC3_Data[[#This Row],[Reusable Load Type]]=""),"Empty", HLOOKUP("*",AllC3_Data[[#This Row],[OB Load Type]:[Workflow]],1,FALSE))</f>
        <v>Empty</v>
      </c>
      <c r="S18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0" spans="1:21" x14ac:dyDescent="0.25">
      <c r="A1850" s="567" t="s">
        <v>13330</v>
      </c>
      <c r="B1850" s="568"/>
      <c r="C1850" s="568"/>
      <c r="D1850" s="569"/>
      <c r="E1850" s="569" t="s">
        <v>1657</v>
      </c>
      <c r="F1850" s="569">
        <v>1</v>
      </c>
      <c r="G1850" s="568" t="s">
        <v>1667</v>
      </c>
      <c r="H1850" s="568"/>
      <c r="I1850" s="570" t="s">
        <v>13329</v>
      </c>
      <c r="J1850" s="568" t="s">
        <v>368</v>
      </c>
      <c r="K1850" s="571" t="s">
        <v>8401</v>
      </c>
      <c r="L1850" s="568" t="s">
        <v>10722</v>
      </c>
      <c r="M1850" s="572"/>
      <c r="N1850" s="570" t="s">
        <v>8409</v>
      </c>
      <c r="O1850" s="303" t="str">
        <f>IF(AllC3_Data[[#This Row],[Door/Yard Number]]=3,"Yard","Door")</f>
        <v>Door</v>
      </c>
      <c r="P1850" s="33">
        <f t="shared" si="56"/>
        <v>5.5833333333721384</v>
      </c>
      <c r="Q1850" s="3" t="str">
        <f t="shared" si="57"/>
        <v>02/11/2022 08:25 AM</v>
      </c>
      <c r="R1850" s="573" t="str">
        <f>IF(AND(AllC3_Data[[#This Row],[Workflow]]="Vendor Trailer",AllC3_Data[[#This Row],[OB Load Type]]="",AllC3_Data[[#This Row],[IB Load Type]]="",AllC3_Data[[#This Row],[Reusable Load Type]]=""),"Empty", HLOOKUP("*",AllC3_Data[[#This Row],[OB Load Type]:[Workflow]],1,FALSE))</f>
        <v>Empty</v>
      </c>
      <c r="S18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1" spans="1:21" x14ac:dyDescent="0.25">
      <c r="A1851" s="567" t="s">
        <v>13331</v>
      </c>
      <c r="B1851" s="568"/>
      <c r="C1851" s="568"/>
      <c r="D1851" s="569" t="s">
        <v>492</v>
      </c>
      <c r="E1851" s="569" t="s">
        <v>8430</v>
      </c>
      <c r="F1851" s="569">
        <v>1</v>
      </c>
      <c r="G1851" s="568" t="s">
        <v>1179</v>
      </c>
      <c r="H1851" s="568"/>
      <c r="I1851" s="570" t="s">
        <v>8459</v>
      </c>
      <c r="J1851" s="568" t="s">
        <v>8205</v>
      </c>
      <c r="K1851" s="571" t="s">
        <v>8401</v>
      </c>
      <c r="L1851" s="568" t="s">
        <v>13332</v>
      </c>
      <c r="M1851" s="572" t="s">
        <v>8459</v>
      </c>
      <c r="N1851" s="570" t="s">
        <v>8409</v>
      </c>
      <c r="O1851" s="303" t="str">
        <f>IF(AllC3_Data[[#This Row],[Door/Yard Number]]=3,"Yard","Door")</f>
        <v>Door</v>
      </c>
      <c r="P1851" s="33">
        <f t="shared" si="56"/>
        <v>5.5666666666511446</v>
      </c>
      <c r="Q1851" s="3" t="str">
        <f t="shared" si="57"/>
        <v>02/11/2022 08:26 AM</v>
      </c>
      <c r="R1851" s="573" t="str">
        <f>IF(AND(AllC3_Data[[#This Row],[Workflow]]="Vendor Trailer",AllC3_Data[[#This Row],[OB Load Type]]="",AllC3_Data[[#This Row],[IB Load Type]]="",AllC3_Data[[#This Row],[Reusable Load Type]]=""),"Empty", HLOOKUP("*",AllC3_Data[[#This Row],[OB Load Type]:[Workflow]],1,FALSE))</f>
        <v>RMCP</v>
      </c>
      <c r="S18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2" spans="1:21" x14ac:dyDescent="0.25">
      <c r="A1852" s="567" t="s">
        <v>13333</v>
      </c>
      <c r="B1852" s="568"/>
      <c r="C1852" s="568"/>
      <c r="D1852" s="569" t="s">
        <v>747</v>
      </c>
      <c r="E1852" s="569" t="s">
        <v>882</v>
      </c>
      <c r="F1852" s="569">
        <v>1</v>
      </c>
      <c r="G1852" s="568" t="s">
        <v>1179</v>
      </c>
      <c r="H1852" s="568" t="s">
        <v>13334</v>
      </c>
      <c r="I1852" s="570" t="s">
        <v>13335</v>
      </c>
      <c r="J1852" s="568" t="s">
        <v>8208</v>
      </c>
      <c r="K1852" s="571" t="s">
        <v>8401</v>
      </c>
      <c r="L1852" s="568" t="s">
        <v>11191</v>
      </c>
      <c r="M1852" s="572"/>
      <c r="N1852" s="570" t="s">
        <v>8409</v>
      </c>
      <c r="O1852" s="303" t="str">
        <f>IF(AllC3_Data[[#This Row],[Door/Yard Number]]=3,"Yard","Door")</f>
        <v>Door</v>
      </c>
      <c r="P1852" s="33">
        <f t="shared" si="56"/>
        <v>5.4000000001396984</v>
      </c>
      <c r="Q1852" s="3" t="str">
        <f t="shared" si="57"/>
        <v>02/11/2022 08:36 AM</v>
      </c>
      <c r="R1852" s="573" t="str">
        <f>IF(AND(AllC3_Data[[#This Row],[Workflow]]="Vendor Trailer",AllC3_Data[[#This Row],[OB Load Type]]="",AllC3_Data[[#This Row],[IB Load Type]]="",AllC3_Data[[#This Row],[Reusable Load Type]]=""),"Empty", HLOOKUP("*",AllC3_Data[[#This Row],[OB Load Type]:[Workflow]],1,FALSE))</f>
        <v>T205BKK</v>
      </c>
      <c r="S18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18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3" spans="1:21" x14ac:dyDescent="0.25">
      <c r="A1853" s="567" t="s">
        <v>13336</v>
      </c>
      <c r="B1853" s="568"/>
      <c r="C1853" s="568"/>
      <c r="D1853" s="569" t="s">
        <v>857</v>
      </c>
      <c r="E1853" s="569" t="s">
        <v>882</v>
      </c>
      <c r="F1853" s="569">
        <v>1</v>
      </c>
      <c r="G1853" s="568" t="s">
        <v>1179</v>
      </c>
      <c r="H1853" s="568"/>
      <c r="I1853" s="570" t="s">
        <v>9006</v>
      </c>
      <c r="J1853" s="568" t="s">
        <v>8210</v>
      </c>
      <c r="K1853" s="571" t="s">
        <v>8401</v>
      </c>
      <c r="L1853" s="568" t="s">
        <v>10735</v>
      </c>
      <c r="M1853" s="572" t="s">
        <v>13337</v>
      </c>
      <c r="N1853" s="570" t="s">
        <v>8409</v>
      </c>
      <c r="O1853" s="303" t="str">
        <f>IF(AllC3_Data[[#This Row],[Door/Yard Number]]=3,"Yard","Door")</f>
        <v>Door</v>
      </c>
      <c r="P1853" s="33">
        <f t="shared" si="56"/>
        <v>5.2999999999883585</v>
      </c>
      <c r="Q1853" s="3" t="str">
        <f t="shared" si="57"/>
        <v>02/11/2022 08:42 AM</v>
      </c>
      <c r="R1853" s="573" t="str">
        <f>IF(AND(AllC3_Data[[#This Row],[Workflow]]="Vendor Trailer",AllC3_Data[[#This Row],[OB Load Type]]="",AllC3_Data[[#This Row],[IB Load Type]]="",AllC3_Data[[#This Row],[Reusable Load Type]]=""),"Empty", HLOOKUP("*",AllC3_Data[[#This Row],[OB Load Type]:[Workflow]],1,FALSE))</f>
        <v>T217</v>
      </c>
      <c r="S18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8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1854" spans="1:21" x14ac:dyDescent="0.25">
      <c r="A1854" s="567" t="s">
        <v>13338</v>
      </c>
      <c r="B1854" s="568"/>
      <c r="C1854" s="568" t="s">
        <v>54</v>
      </c>
      <c r="D1854" s="569"/>
      <c r="E1854" s="569" t="s">
        <v>897</v>
      </c>
      <c r="F1854" s="569">
        <v>3</v>
      </c>
      <c r="G1854" s="568" t="s">
        <v>13339</v>
      </c>
      <c r="H1854" s="568" t="s">
        <v>13340</v>
      </c>
      <c r="I1854" s="570" t="s">
        <v>9006</v>
      </c>
      <c r="J1854" s="568" t="s">
        <v>8202</v>
      </c>
      <c r="K1854" s="571" t="s">
        <v>8401</v>
      </c>
      <c r="L1854" s="568" t="s">
        <v>1663</v>
      </c>
      <c r="M1854" s="572" t="s">
        <v>9006</v>
      </c>
      <c r="N1854" s="570" t="s">
        <v>8445</v>
      </c>
      <c r="O1854" s="303" t="str">
        <f>IF(AllC3_Data[[#This Row],[Door/Yard Number]]=3,"Yard","Door")</f>
        <v>Yard</v>
      </c>
      <c r="P1854" s="33">
        <f t="shared" si="56"/>
        <v>5.2999999999883585</v>
      </c>
      <c r="Q1854" s="3" t="str">
        <f t="shared" si="57"/>
        <v>02/11/2022 08:42 AM</v>
      </c>
      <c r="R1854" s="573" t="str">
        <f>IF(AND(AllC3_Data[[#This Row],[Workflow]]="Vendor Trailer",AllC3_Data[[#This Row],[OB Load Type]]="",AllC3_Data[[#This Row],[IB Load Type]]="",AllC3_Data[[#This Row],[Reusable Load Type]]=""),"Empty", HLOOKUP("*",AllC3_Data[[#This Row],[OB Load Type]:[Workflow]],1,FALSE))</f>
        <v>B807</v>
      </c>
      <c r="S18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5" spans="1:21" x14ac:dyDescent="0.25">
      <c r="A1855" s="567" t="s">
        <v>13341</v>
      </c>
      <c r="B1855" s="568"/>
      <c r="C1855" s="568"/>
      <c r="D1855" s="569"/>
      <c r="E1855" s="569" t="s">
        <v>1657</v>
      </c>
      <c r="F1855" s="569">
        <v>1</v>
      </c>
      <c r="G1855" s="568" t="s">
        <v>1179</v>
      </c>
      <c r="H1855" s="568"/>
      <c r="I1855" s="570" t="s">
        <v>13342</v>
      </c>
      <c r="J1855" s="568" t="s">
        <v>647</v>
      </c>
      <c r="K1855" s="571" t="s">
        <v>8401</v>
      </c>
      <c r="L1855" s="568" t="s">
        <v>11082</v>
      </c>
      <c r="M1855" s="572" t="s">
        <v>13343</v>
      </c>
      <c r="N1855" s="570" t="s">
        <v>8409</v>
      </c>
      <c r="O1855" s="303" t="str">
        <f>IF(AllC3_Data[[#This Row],[Door/Yard Number]]=3,"Yard","Door")</f>
        <v>Door</v>
      </c>
      <c r="P1855" s="33">
        <f t="shared" si="56"/>
        <v>4091.8500000000349</v>
      </c>
      <c r="Q1855" s="3" t="str">
        <f t="shared" si="57"/>
        <v>08/25/2021 02:09 AM</v>
      </c>
      <c r="R1855" s="573" t="str">
        <f>IF(AND(AllC3_Data[[#This Row],[Workflow]]="Vendor Trailer",AllC3_Data[[#This Row],[OB Load Type]]="",AllC3_Data[[#This Row],[IB Load Type]]="",AllC3_Data[[#This Row],[Reusable Load Type]]=""),"Empty", HLOOKUP("*",AllC3_Data[[#This Row],[OB Load Type]:[Workflow]],1,FALSE))</f>
        <v>Empty</v>
      </c>
      <c r="S18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6" spans="1:21" x14ac:dyDescent="0.25">
      <c r="A1856" s="567" t="s">
        <v>13344</v>
      </c>
      <c r="B1856" s="568"/>
      <c r="C1856" s="568"/>
      <c r="D1856" s="569" t="s">
        <v>490</v>
      </c>
      <c r="E1856" s="569" t="s">
        <v>8430</v>
      </c>
      <c r="F1856" s="569">
        <v>4</v>
      </c>
      <c r="G1856" s="568" t="s">
        <v>13345</v>
      </c>
      <c r="H1856" s="568"/>
      <c r="I1856" s="570" t="s">
        <v>13342</v>
      </c>
      <c r="J1856" s="568" t="s">
        <v>8202</v>
      </c>
      <c r="K1856" s="571" t="s">
        <v>8401</v>
      </c>
      <c r="L1856" s="568" t="s">
        <v>1661</v>
      </c>
      <c r="M1856" s="572"/>
      <c r="N1856" s="570" t="s">
        <v>8451</v>
      </c>
      <c r="O1856" s="303" t="str">
        <f>IF(AllC3_Data[[#This Row],[Door/Yard Number]]=3,"Yard","Door")</f>
        <v>Door</v>
      </c>
      <c r="P1856" s="33">
        <f t="shared" si="56"/>
        <v>5.2833333334419876</v>
      </c>
      <c r="Q1856" s="3" t="str">
        <f t="shared" si="57"/>
        <v>02/11/2022 08:43 AM</v>
      </c>
      <c r="R1856" s="573" t="str">
        <f>IF(AND(AllC3_Data[[#This Row],[Workflow]]="Vendor Trailer",AllC3_Data[[#This Row],[OB Load Type]]="",AllC3_Data[[#This Row],[IB Load Type]]="",AllC3_Data[[#This Row],[Reusable Load Type]]=""),"Empty", HLOOKUP("*",AllC3_Data[[#This Row],[OB Load Type]:[Workflow]],1,FALSE))</f>
        <v>RLBL</v>
      </c>
      <c r="S18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7" spans="1:21" x14ac:dyDescent="0.25">
      <c r="A1857" s="567" t="s">
        <v>13346</v>
      </c>
      <c r="B1857" s="568"/>
      <c r="C1857" s="568"/>
      <c r="D1857" s="569"/>
      <c r="E1857" s="569" t="s">
        <v>1657</v>
      </c>
      <c r="F1857" s="569">
        <v>3</v>
      </c>
      <c r="G1857" s="568" t="s">
        <v>1179</v>
      </c>
      <c r="H1857" s="568"/>
      <c r="I1857" s="570" t="s">
        <v>13347</v>
      </c>
      <c r="J1857" s="568" t="s">
        <v>8208</v>
      </c>
      <c r="K1857" s="571" t="s">
        <v>8401</v>
      </c>
      <c r="L1857" s="568" t="s">
        <v>12016</v>
      </c>
      <c r="M1857" s="572" t="s">
        <v>10847</v>
      </c>
      <c r="N1857" s="570" t="s">
        <v>8445</v>
      </c>
      <c r="O1857" s="303" t="str">
        <f>IF(AllC3_Data[[#This Row],[Door/Yard Number]]=3,"Yard","Door")</f>
        <v>Yard</v>
      </c>
      <c r="P1857" s="33">
        <f t="shared" si="56"/>
        <v>5.25</v>
      </c>
      <c r="Q1857" s="3" t="str">
        <f t="shared" si="57"/>
        <v>02/11/2022 08:45 AM</v>
      </c>
      <c r="R1857" s="573" t="str">
        <f>IF(AND(AllC3_Data[[#This Row],[Workflow]]="Vendor Trailer",AllC3_Data[[#This Row],[OB Load Type]]="",AllC3_Data[[#This Row],[IB Load Type]]="",AllC3_Data[[#This Row],[Reusable Load Type]]=""),"Empty", HLOOKUP("*",AllC3_Data[[#This Row],[OB Load Type]:[Workflow]],1,FALSE))</f>
        <v>Empty</v>
      </c>
      <c r="S18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8" spans="1:21" x14ac:dyDescent="0.25">
      <c r="A1858" s="567" t="s">
        <v>13348</v>
      </c>
      <c r="B1858" s="568"/>
      <c r="C1858" s="568" t="s">
        <v>54</v>
      </c>
      <c r="D1858" s="569"/>
      <c r="E1858" s="569" t="s">
        <v>897</v>
      </c>
      <c r="F1858" s="569">
        <v>3</v>
      </c>
      <c r="G1858" s="568" t="s">
        <v>1215</v>
      </c>
      <c r="H1858" s="568" t="s">
        <v>13349</v>
      </c>
      <c r="I1858" s="570" t="s">
        <v>13347</v>
      </c>
      <c r="J1858" s="568" t="s">
        <v>8202</v>
      </c>
      <c r="K1858" s="571" t="s">
        <v>8401</v>
      </c>
      <c r="L1858" s="568" t="s">
        <v>1663</v>
      </c>
      <c r="M1858" s="572" t="s">
        <v>13347</v>
      </c>
      <c r="N1858" s="570" t="s">
        <v>8445</v>
      </c>
      <c r="O1858" s="303" t="str">
        <f>IF(AllC3_Data[[#This Row],[Door/Yard Number]]=3,"Yard","Door")</f>
        <v>Yard</v>
      </c>
      <c r="P1858" s="33">
        <f t="shared" si="56"/>
        <v>5.25</v>
      </c>
      <c r="Q1858" s="3" t="str">
        <f t="shared" si="57"/>
        <v>02/11/2022 08:45 AM</v>
      </c>
      <c r="R1858" s="573" t="str">
        <f>IF(AND(AllC3_Data[[#This Row],[Workflow]]="Vendor Trailer",AllC3_Data[[#This Row],[OB Load Type]]="",AllC3_Data[[#This Row],[IB Load Type]]="",AllC3_Data[[#This Row],[Reusable Load Type]]=""),"Empty", HLOOKUP("*",AllC3_Data[[#This Row],[OB Load Type]:[Workflow]],1,FALSE))</f>
        <v>B807</v>
      </c>
      <c r="S18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59" spans="1:21" x14ac:dyDescent="0.25">
      <c r="A1859" s="567" t="s">
        <v>13350</v>
      </c>
      <c r="B1859" s="568"/>
      <c r="C1859" s="568"/>
      <c r="D1859" s="569" t="s">
        <v>179</v>
      </c>
      <c r="E1859" s="569" t="s">
        <v>8430</v>
      </c>
      <c r="F1859" s="569">
        <v>1</v>
      </c>
      <c r="G1859" s="568" t="s">
        <v>1179</v>
      </c>
      <c r="H1859" s="568"/>
      <c r="I1859" s="570" t="s">
        <v>13351</v>
      </c>
      <c r="J1859" s="568" t="s">
        <v>8208</v>
      </c>
      <c r="K1859" s="571" t="s">
        <v>8401</v>
      </c>
      <c r="L1859" s="568" t="s">
        <v>13352</v>
      </c>
      <c r="M1859" s="572"/>
      <c r="N1859" s="570" t="s">
        <v>8409</v>
      </c>
      <c r="O1859" s="303" t="str">
        <f>IF(AllC3_Data[[#This Row],[Door/Yard Number]]=3,"Yard","Door")</f>
        <v>Door</v>
      </c>
      <c r="P1859" s="33">
        <f t="shared" si="56"/>
        <v>5.2000000000116415</v>
      </c>
      <c r="Q1859" s="3" t="str">
        <f t="shared" si="57"/>
        <v>02/11/2022 08:48 AM</v>
      </c>
      <c r="R1859" s="573" t="str">
        <f>IF(AND(AllC3_Data[[#This Row],[Workflow]]="Vendor Trailer",AllC3_Data[[#This Row],[OB Load Type]]="",AllC3_Data[[#This Row],[IB Load Type]]="",AllC3_Data[[#This Row],[Reusable Load Type]]=""),"Empty", HLOOKUP("*",AllC3_Data[[#This Row],[OB Load Type]:[Workflow]],1,FALSE))</f>
        <v>PBCY</v>
      </c>
      <c r="S18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0" spans="1:21" x14ac:dyDescent="0.25">
      <c r="A1860" s="567" t="s">
        <v>13353</v>
      </c>
      <c r="B1860" s="568"/>
      <c r="C1860" s="568" t="s">
        <v>13228</v>
      </c>
      <c r="D1860" s="569"/>
      <c r="E1860" s="569" t="s">
        <v>897</v>
      </c>
      <c r="F1860" s="569">
        <v>3</v>
      </c>
      <c r="G1860" s="568" t="s">
        <v>1179</v>
      </c>
      <c r="H1860" s="568" t="s">
        <v>13229</v>
      </c>
      <c r="I1860" s="570" t="s">
        <v>9008</v>
      </c>
      <c r="J1860" s="568" t="s">
        <v>8210</v>
      </c>
      <c r="K1860" s="571" t="s">
        <v>8401</v>
      </c>
      <c r="L1860" s="568" t="s">
        <v>11507</v>
      </c>
      <c r="M1860" s="572" t="s">
        <v>9008</v>
      </c>
      <c r="N1860" s="570" t="s">
        <v>8425</v>
      </c>
      <c r="O1860" s="303" t="str">
        <f>IF(AllC3_Data[[#This Row],[Door/Yard Number]]=3,"Yard","Door")</f>
        <v>Yard</v>
      </c>
      <c r="P1860" s="33">
        <f t="shared" si="56"/>
        <v>5.1833333334652707</v>
      </c>
      <c r="Q1860" s="3" t="str">
        <f t="shared" si="57"/>
        <v>02/11/2022 08:49 AM</v>
      </c>
      <c r="R1860" s="573" t="str">
        <f>IF(AND(AllC3_Data[[#This Row],[Workflow]]="Vendor Trailer",AllC3_Data[[#This Row],[OB Load Type]]="",AllC3_Data[[#This Row],[IB Load Type]]="",AllC3_Data[[#This Row],[Reusable Load Type]]=""),"Empty", HLOOKUP("*",AllC3_Data[[#This Row],[OB Load Type]:[Workflow]],1,FALSE))</f>
        <v>RROM</v>
      </c>
      <c r="S186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6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61" spans="1:21" x14ac:dyDescent="0.25">
      <c r="A1861" s="567" t="s">
        <v>13354</v>
      </c>
      <c r="B1861" s="568"/>
      <c r="C1861" s="568"/>
      <c r="D1861" s="569" t="s">
        <v>490</v>
      </c>
      <c r="E1861" s="569" t="s">
        <v>8430</v>
      </c>
      <c r="F1861" s="569">
        <v>3</v>
      </c>
      <c r="G1861" s="568" t="s">
        <v>9309</v>
      </c>
      <c r="H1861" s="568"/>
      <c r="I1861" s="570" t="s">
        <v>13355</v>
      </c>
      <c r="J1861" s="568" t="s">
        <v>8202</v>
      </c>
      <c r="K1861" s="571" t="s">
        <v>8401</v>
      </c>
      <c r="L1861" s="568" t="s">
        <v>11179</v>
      </c>
      <c r="M1861" s="572" t="s">
        <v>13356</v>
      </c>
      <c r="N1861" s="570" t="s">
        <v>11135</v>
      </c>
      <c r="O1861" s="303" t="str">
        <f>IF(AllC3_Data[[#This Row],[Door/Yard Number]]=3,"Yard","Door")</f>
        <v>Yard</v>
      </c>
      <c r="P1861" s="33">
        <f t="shared" si="56"/>
        <v>5.1666666667442769</v>
      </c>
      <c r="Q1861" s="3" t="str">
        <f t="shared" si="57"/>
        <v>02/11/2022 08:50 AM</v>
      </c>
      <c r="R1861" s="573" t="str">
        <f>IF(AND(AllC3_Data[[#This Row],[Workflow]]="Vendor Trailer",AllC3_Data[[#This Row],[OB Load Type]]="",AllC3_Data[[#This Row],[IB Load Type]]="",AllC3_Data[[#This Row],[Reusable Load Type]]=""),"Empty", HLOOKUP("*",AllC3_Data[[#This Row],[OB Load Type]:[Workflow]],1,FALSE))</f>
        <v>RLBL</v>
      </c>
      <c r="S18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2" spans="1:21" x14ac:dyDescent="0.25">
      <c r="A1862" s="567" t="s">
        <v>13357</v>
      </c>
      <c r="B1862" s="568"/>
      <c r="C1862" s="568"/>
      <c r="D1862" s="569"/>
      <c r="E1862" s="569" t="s">
        <v>8461</v>
      </c>
      <c r="F1862" s="569">
        <v>1</v>
      </c>
      <c r="G1862" s="568" t="s">
        <v>10027</v>
      </c>
      <c r="H1862" s="568"/>
      <c r="I1862" s="570" t="s">
        <v>11504</v>
      </c>
      <c r="J1862" s="568" t="s">
        <v>8202</v>
      </c>
      <c r="K1862" s="571" t="s">
        <v>8401</v>
      </c>
      <c r="L1862" s="568" t="s">
        <v>13265</v>
      </c>
      <c r="M1862" s="572"/>
      <c r="N1862" s="570" t="s">
        <v>8409</v>
      </c>
      <c r="O1862" s="303" t="str">
        <f>IF(AllC3_Data[[#This Row],[Door/Yard Number]]=3,"Yard","Door")</f>
        <v>Door</v>
      </c>
      <c r="P1862" s="33">
        <f t="shared" si="56"/>
        <v>5.1500000000232831</v>
      </c>
      <c r="Q1862" s="3" t="str">
        <f t="shared" si="57"/>
        <v>02/11/2022 08:51 AM</v>
      </c>
      <c r="R1862" s="573" t="str">
        <f>IF(AND(AllC3_Data[[#This Row],[Workflow]]="Vendor Trailer",AllC3_Data[[#This Row],[OB Load Type]]="",AllC3_Data[[#This Row],[IB Load Type]]="",AllC3_Data[[#This Row],[Reusable Load Type]]=""),"Empty", HLOOKUP("*",AllC3_Data[[#This Row],[OB Load Type]:[Workflow]],1,FALSE))</f>
        <v>Empty</v>
      </c>
      <c r="S18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3" spans="1:21" x14ac:dyDescent="0.25">
      <c r="A1863" s="567" t="s">
        <v>13358</v>
      </c>
      <c r="B1863" s="568"/>
      <c r="C1863" s="568" t="s">
        <v>54</v>
      </c>
      <c r="D1863" s="569"/>
      <c r="E1863" s="569" t="s">
        <v>897</v>
      </c>
      <c r="F1863" s="569">
        <v>3</v>
      </c>
      <c r="G1863" s="568" t="s">
        <v>1215</v>
      </c>
      <c r="H1863" s="568" t="s">
        <v>13359</v>
      </c>
      <c r="I1863" s="570" t="s">
        <v>11504</v>
      </c>
      <c r="J1863" s="568" t="s">
        <v>8202</v>
      </c>
      <c r="K1863" s="571" t="s">
        <v>8401</v>
      </c>
      <c r="L1863" s="568" t="s">
        <v>1663</v>
      </c>
      <c r="M1863" s="572" t="s">
        <v>11504</v>
      </c>
      <c r="N1863" s="570" t="s">
        <v>8445</v>
      </c>
      <c r="O1863" s="303" t="str">
        <f>IF(AllC3_Data[[#This Row],[Door/Yard Number]]=3,"Yard","Door")</f>
        <v>Yard</v>
      </c>
      <c r="P1863" s="33">
        <f t="shared" si="56"/>
        <v>5.1500000000232831</v>
      </c>
      <c r="Q1863" s="3" t="str">
        <f t="shared" si="57"/>
        <v>02/11/2022 08:51 AM</v>
      </c>
      <c r="R1863" s="573" t="str">
        <f>IF(AND(AllC3_Data[[#This Row],[Workflow]]="Vendor Trailer",AllC3_Data[[#This Row],[OB Load Type]]="",AllC3_Data[[#This Row],[IB Load Type]]="",AllC3_Data[[#This Row],[Reusable Load Type]]=""),"Empty", HLOOKUP("*",AllC3_Data[[#This Row],[OB Load Type]:[Workflow]],1,FALSE))</f>
        <v>B807</v>
      </c>
      <c r="S18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4" spans="1:21" x14ac:dyDescent="0.25">
      <c r="A1864" s="567" t="s">
        <v>13360</v>
      </c>
      <c r="B1864" s="568"/>
      <c r="C1864" s="568" t="s">
        <v>36</v>
      </c>
      <c r="D1864" s="569"/>
      <c r="E1864" s="569" t="s">
        <v>897</v>
      </c>
      <c r="F1864" s="569">
        <v>3</v>
      </c>
      <c r="G1864" s="568" t="s">
        <v>1179</v>
      </c>
      <c r="H1864" s="568" t="s">
        <v>13361</v>
      </c>
      <c r="I1864" s="570" t="s">
        <v>9617</v>
      </c>
      <c r="J1864" s="568" t="s">
        <v>8216</v>
      </c>
      <c r="K1864" s="571" t="s">
        <v>8401</v>
      </c>
      <c r="L1864" s="568" t="s">
        <v>12288</v>
      </c>
      <c r="M1864" s="572" t="s">
        <v>9617</v>
      </c>
      <c r="N1864" s="570" t="s">
        <v>11135</v>
      </c>
      <c r="O1864" s="303" t="str">
        <f>IF(AllC3_Data[[#This Row],[Door/Yard Number]]=3,"Yard","Door")</f>
        <v>Yard</v>
      </c>
      <c r="P1864" s="33">
        <f t="shared" si="56"/>
        <v>5.1333333334769122</v>
      </c>
      <c r="Q1864" s="3" t="str">
        <f t="shared" si="57"/>
        <v>02/11/2022 08:52 AM</v>
      </c>
      <c r="R1864" s="573" t="str">
        <f>IF(AND(AllC3_Data[[#This Row],[Workflow]]="Vendor Trailer",AllC3_Data[[#This Row],[OB Load Type]]="",AllC3_Data[[#This Row],[IB Load Type]]="",AllC3_Data[[#This Row],[Reusable Load Type]]=""),"Empty", HLOOKUP("*",AllC3_Data[[#This Row],[OB Load Type]:[Workflow]],1,FALSE))</f>
        <v>B404</v>
      </c>
      <c r="S18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8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865" spans="1:21" x14ac:dyDescent="0.25">
      <c r="A1865" s="567" t="s">
        <v>13362</v>
      </c>
      <c r="B1865" s="568"/>
      <c r="C1865" s="568"/>
      <c r="D1865" s="569" t="s">
        <v>496</v>
      </c>
      <c r="E1865" s="569" t="s">
        <v>1660</v>
      </c>
      <c r="F1865" s="569">
        <v>1</v>
      </c>
      <c r="G1865" s="568" t="s">
        <v>1179</v>
      </c>
      <c r="H1865" s="568"/>
      <c r="I1865" s="570" t="s">
        <v>9617</v>
      </c>
      <c r="J1865" s="568" t="s">
        <v>8216</v>
      </c>
      <c r="K1865" s="571" t="s">
        <v>8589</v>
      </c>
      <c r="L1865" s="568" t="s">
        <v>13363</v>
      </c>
      <c r="M1865" s="572"/>
      <c r="N1865" s="570" t="s">
        <v>8409</v>
      </c>
      <c r="O1865" s="303" t="str">
        <f>IF(AllC3_Data[[#This Row],[Door/Yard Number]]=3,"Yard","Door")</f>
        <v>Door</v>
      </c>
      <c r="P1865" s="33">
        <f t="shared" ref="P1865:P1928" si="58">($A$1-Q1865)*24</f>
        <v>5.1333333334769122</v>
      </c>
      <c r="Q1865" s="3" t="str">
        <f t="shared" ref="Q1865:Q1928" si="59">IF(I1865&gt;M1865,I1865,IF(I1865&lt;M1865,M1865,IF(I1865=M1865,I1865)))</f>
        <v>02/11/2022 08:52 AM</v>
      </c>
      <c r="R1865" s="573" t="str">
        <f>IF(AND(AllC3_Data[[#This Row],[Workflow]]="Vendor Trailer",AllC3_Data[[#This Row],[OB Load Type]]="",AllC3_Data[[#This Row],[IB Load Type]]="",AllC3_Data[[#This Row],[Reusable Load Type]]=""),"Empty", HLOOKUP("*",AllC3_Data[[#This Row],[OB Load Type]:[Workflow]],1,FALSE))</f>
        <v>RSAL</v>
      </c>
      <c r="S18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6" spans="1:21" x14ac:dyDescent="0.25">
      <c r="A1866" s="567" t="s">
        <v>13364</v>
      </c>
      <c r="B1866" s="568"/>
      <c r="C1866" s="568"/>
      <c r="D1866" s="569"/>
      <c r="E1866" s="569" t="s">
        <v>8461</v>
      </c>
      <c r="F1866" s="569">
        <v>3</v>
      </c>
      <c r="G1866" s="568" t="s">
        <v>9309</v>
      </c>
      <c r="H1866" s="568"/>
      <c r="I1866" s="570" t="s">
        <v>13365</v>
      </c>
      <c r="J1866" s="568" t="s">
        <v>8202</v>
      </c>
      <c r="K1866" s="571" t="s">
        <v>8401</v>
      </c>
      <c r="L1866" s="568" t="s">
        <v>11179</v>
      </c>
      <c r="M1866" s="572" t="s">
        <v>13366</v>
      </c>
      <c r="N1866" s="570" t="s">
        <v>11135</v>
      </c>
      <c r="O1866" s="303" t="str">
        <f>IF(AllC3_Data[[#This Row],[Door/Yard Number]]=3,"Yard","Door")</f>
        <v>Yard</v>
      </c>
      <c r="P1866" s="33">
        <f t="shared" si="58"/>
        <v>5.1000000000349246</v>
      </c>
      <c r="Q1866" s="3" t="str">
        <f t="shared" si="59"/>
        <v>02/11/2022 08:54 AM</v>
      </c>
      <c r="R1866" s="573" t="str">
        <f>IF(AND(AllC3_Data[[#This Row],[Workflow]]="Vendor Trailer",AllC3_Data[[#This Row],[OB Load Type]]="",AllC3_Data[[#This Row],[IB Load Type]]="",AllC3_Data[[#This Row],[Reusable Load Type]]=""),"Empty", HLOOKUP("*",AllC3_Data[[#This Row],[OB Load Type]:[Workflow]],1,FALSE))</f>
        <v>Empty</v>
      </c>
      <c r="S18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7" spans="1:21" x14ac:dyDescent="0.25">
      <c r="A1867" s="567" t="s">
        <v>13367</v>
      </c>
      <c r="B1867" s="568"/>
      <c r="C1867" s="568"/>
      <c r="D1867" s="569" t="s">
        <v>496</v>
      </c>
      <c r="E1867" s="569" t="s">
        <v>1660</v>
      </c>
      <c r="F1867" s="569">
        <v>1</v>
      </c>
      <c r="G1867" s="568" t="s">
        <v>1179</v>
      </c>
      <c r="H1867" s="568"/>
      <c r="I1867" s="570" t="s">
        <v>13368</v>
      </c>
      <c r="J1867" s="568" t="s">
        <v>8208</v>
      </c>
      <c r="K1867" s="571" t="s">
        <v>8401</v>
      </c>
      <c r="L1867" s="568" t="s">
        <v>10003</v>
      </c>
      <c r="M1867" s="572" t="s">
        <v>13368</v>
      </c>
      <c r="N1867" s="570" t="s">
        <v>8409</v>
      </c>
      <c r="O1867" s="303" t="str">
        <f>IF(AllC3_Data[[#This Row],[Door/Yard Number]]=3,"Yard","Door")</f>
        <v>Door</v>
      </c>
      <c r="P1867" s="33">
        <f t="shared" si="58"/>
        <v>5.0000000000582077</v>
      </c>
      <c r="Q1867" s="3" t="str">
        <f t="shared" si="59"/>
        <v>02/11/2022 09:00 AM</v>
      </c>
      <c r="R1867" s="573" t="str">
        <f>IF(AND(AllC3_Data[[#This Row],[Workflow]]="Vendor Trailer",AllC3_Data[[#This Row],[OB Load Type]]="",AllC3_Data[[#This Row],[IB Load Type]]="",AllC3_Data[[#This Row],[Reusable Load Type]]=""),"Empty", HLOOKUP("*",AllC3_Data[[#This Row],[OB Load Type]:[Workflow]],1,FALSE))</f>
        <v>RSAL</v>
      </c>
      <c r="S18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8" spans="1:21" x14ac:dyDescent="0.25">
      <c r="A1868" s="567" t="s">
        <v>13369</v>
      </c>
      <c r="B1868" s="568"/>
      <c r="C1868" s="568"/>
      <c r="D1868" s="569"/>
      <c r="E1868" s="569" t="s">
        <v>8461</v>
      </c>
      <c r="F1868" s="569">
        <v>3</v>
      </c>
      <c r="G1868" s="568" t="s">
        <v>9151</v>
      </c>
      <c r="H1868" s="568"/>
      <c r="I1868" s="570" t="s">
        <v>13368</v>
      </c>
      <c r="J1868" s="568" t="s">
        <v>8202</v>
      </c>
      <c r="K1868" s="571" t="s">
        <v>8401</v>
      </c>
      <c r="L1868" s="568" t="s">
        <v>11179</v>
      </c>
      <c r="M1868" s="572" t="s">
        <v>13124</v>
      </c>
      <c r="N1868" s="570" t="s">
        <v>11135</v>
      </c>
      <c r="O1868" s="303" t="str">
        <f>IF(AllC3_Data[[#This Row],[Door/Yard Number]]=3,"Yard","Door")</f>
        <v>Yard</v>
      </c>
      <c r="P1868" s="33">
        <f t="shared" si="58"/>
        <v>5.0000000000582077</v>
      </c>
      <c r="Q1868" s="3" t="str">
        <f t="shared" si="59"/>
        <v>02/11/2022 09:00 AM</v>
      </c>
      <c r="R1868" s="573" t="str">
        <f>IF(AND(AllC3_Data[[#This Row],[Workflow]]="Vendor Trailer",AllC3_Data[[#This Row],[OB Load Type]]="",AllC3_Data[[#This Row],[IB Load Type]]="",AllC3_Data[[#This Row],[Reusable Load Type]]=""),"Empty", HLOOKUP("*",AllC3_Data[[#This Row],[OB Load Type]:[Workflow]],1,FALSE))</f>
        <v>Empty</v>
      </c>
      <c r="S18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69" spans="1:21" x14ac:dyDescent="0.25">
      <c r="A1869" s="567" t="s">
        <v>13370</v>
      </c>
      <c r="B1869" s="568"/>
      <c r="C1869" s="568" t="s">
        <v>13228</v>
      </c>
      <c r="D1869" s="569"/>
      <c r="E1869" s="569" t="s">
        <v>897</v>
      </c>
      <c r="F1869" s="569">
        <v>3</v>
      </c>
      <c r="G1869" s="568" t="s">
        <v>1179</v>
      </c>
      <c r="H1869" s="568" t="s">
        <v>13229</v>
      </c>
      <c r="I1869" s="570" t="s">
        <v>9013</v>
      </c>
      <c r="J1869" s="568" t="s">
        <v>8208</v>
      </c>
      <c r="K1869" s="571" t="s">
        <v>8401</v>
      </c>
      <c r="L1869" s="568" t="s">
        <v>11507</v>
      </c>
      <c r="M1869" s="572" t="s">
        <v>9013</v>
      </c>
      <c r="N1869" s="570" t="s">
        <v>8425</v>
      </c>
      <c r="O1869" s="303" t="str">
        <f>IF(AllC3_Data[[#This Row],[Door/Yard Number]]=3,"Yard","Door")</f>
        <v>Yard</v>
      </c>
      <c r="P1869" s="33">
        <f t="shared" si="58"/>
        <v>4.8833333333604969</v>
      </c>
      <c r="Q1869" s="3" t="str">
        <f t="shared" si="59"/>
        <v>02/11/2022 09:07 AM</v>
      </c>
      <c r="R1869" s="573" t="str">
        <f>IF(AND(AllC3_Data[[#This Row],[Workflow]]="Vendor Trailer",AllC3_Data[[#This Row],[OB Load Type]]="",AllC3_Data[[#This Row],[IB Load Type]]="",AllC3_Data[[#This Row],[Reusable Load Type]]=""),"Empty", HLOOKUP("*",AllC3_Data[[#This Row],[OB Load Type]:[Workflow]],1,FALSE))</f>
        <v>RROM</v>
      </c>
      <c r="S18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6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70" spans="1:21" x14ac:dyDescent="0.25">
      <c r="A1870" s="567" t="s">
        <v>13371</v>
      </c>
      <c r="B1870" s="568"/>
      <c r="C1870" s="568" t="s">
        <v>38</v>
      </c>
      <c r="D1870" s="569"/>
      <c r="E1870" s="569" t="s">
        <v>897</v>
      </c>
      <c r="F1870" s="569">
        <v>3</v>
      </c>
      <c r="G1870" s="568" t="s">
        <v>13319</v>
      </c>
      <c r="H1870" s="568" t="s">
        <v>13372</v>
      </c>
      <c r="I1870" s="570" t="s">
        <v>13373</v>
      </c>
      <c r="J1870" s="568" t="s">
        <v>8202</v>
      </c>
      <c r="K1870" s="571" t="s">
        <v>8401</v>
      </c>
      <c r="L1870" s="568" t="s">
        <v>11742</v>
      </c>
      <c r="M1870" s="572" t="s">
        <v>13373</v>
      </c>
      <c r="N1870" s="570" t="s">
        <v>8425</v>
      </c>
      <c r="O1870" s="303" t="str">
        <f>IF(AllC3_Data[[#This Row],[Door/Yard Number]]=3,"Yard","Door")</f>
        <v>Yard</v>
      </c>
      <c r="P1870" s="33">
        <f t="shared" si="58"/>
        <v>4.8500000000931323</v>
      </c>
      <c r="Q1870" s="3" t="str">
        <f t="shared" si="59"/>
        <v>02/11/2022 09:09 AM</v>
      </c>
      <c r="R1870" s="573" t="str">
        <f>IF(AND(AllC3_Data[[#This Row],[Workflow]]="Vendor Trailer",AllC3_Data[[#This Row],[OB Load Type]]="",AllC3_Data[[#This Row],[IB Load Type]]="",AllC3_Data[[#This Row],[Reusable Load Type]]=""),"Empty", HLOOKUP("*",AllC3_Data[[#This Row],[OB Load Type]:[Workflow]],1,FALSE))</f>
        <v>B407</v>
      </c>
      <c r="S18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1" spans="1:21" x14ac:dyDescent="0.25">
      <c r="A1871" s="567" t="s">
        <v>13374</v>
      </c>
      <c r="B1871" s="568"/>
      <c r="C1871" s="568"/>
      <c r="D1871" s="569" t="s">
        <v>650</v>
      </c>
      <c r="E1871" s="569" t="s">
        <v>8430</v>
      </c>
      <c r="F1871" s="569">
        <v>1</v>
      </c>
      <c r="G1871" s="568" t="s">
        <v>1568</v>
      </c>
      <c r="H1871" s="568"/>
      <c r="I1871" s="570" t="s">
        <v>13375</v>
      </c>
      <c r="J1871" s="568" t="s">
        <v>8209</v>
      </c>
      <c r="K1871" s="571" t="s">
        <v>8401</v>
      </c>
      <c r="L1871" s="568" t="s">
        <v>13376</v>
      </c>
      <c r="M1871" s="572" t="s">
        <v>11893</v>
      </c>
      <c r="N1871" s="570" t="s">
        <v>11135</v>
      </c>
      <c r="O1871" s="303" t="str">
        <f>IF(AllC3_Data[[#This Row],[Door/Yard Number]]=3,"Yard","Door")</f>
        <v>Door</v>
      </c>
      <c r="P1871" s="33">
        <f t="shared" si="58"/>
        <v>4.78333333338378</v>
      </c>
      <c r="Q1871" s="3" t="str">
        <f t="shared" si="59"/>
        <v>02/11/2022 09:13 AM</v>
      </c>
      <c r="R1871" s="573" t="str">
        <f>IF(AND(AllC3_Data[[#This Row],[Workflow]]="Vendor Trailer",AllC3_Data[[#This Row],[OB Load Type]]="",AllC3_Data[[#This Row],[IB Load Type]]="",AllC3_Data[[#This Row],[Reusable Load Type]]=""),"Empty", HLOOKUP("*",AllC3_Data[[#This Row],[OB Load Type]:[Workflow]],1,FALSE))</f>
        <v>CHEP</v>
      </c>
      <c r="S18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2" spans="1:21" x14ac:dyDescent="0.25">
      <c r="A1872" s="567" t="s">
        <v>13377</v>
      </c>
      <c r="B1872" s="568"/>
      <c r="C1872" s="568"/>
      <c r="D1872" s="569" t="s">
        <v>496</v>
      </c>
      <c r="E1872" s="569" t="s">
        <v>1660</v>
      </c>
      <c r="F1872" s="569">
        <v>1</v>
      </c>
      <c r="G1872" s="568" t="s">
        <v>1179</v>
      </c>
      <c r="H1872" s="568"/>
      <c r="I1872" s="570" t="s">
        <v>13375</v>
      </c>
      <c r="J1872" s="568" t="s">
        <v>8208</v>
      </c>
      <c r="K1872" s="571" t="s">
        <v>8589</v>
      </c>
      <c r="L1872" s="568" t="s">
        <v>12801</v>
      </c>
      <c r="M1872" s="572"/>
      <c r="N1872" s="570" t="s">
        <v>8409</v>
      </c>
      <c r="O1872" s="303" t="str">
        <f>IF(AllC3_Data[[#This Row],[Door/Yard Number]]=3,"Yard","Door")</f>
        <v>Door</v>
      </c>
      <c r="P1872" s="33">
        <f t="shared" si="58"/>
        <v>4.78333333338378</v>
      </c>
      <c r="Q1872" s="3" t="str">
        <f t="shared" si="59"/>
        <v>02/11/2022 09:13 AM</v>
      </c>
      <c r="R1872" s="573" t="str">
        <f>IF(AND(AllC3_Data[[#This Row],[Workflow]]="Vendor Trailer",AllC3_Data[[#This Row],[OB Load Type]]="",AllC3_Data[[#This Row],[IB Load Type]]="",AllC3_Data[[#This Row],[Reusable Load Type]]=""),"Empty", HLOOKUP("*",AllC3_Data[[#This Row],[OB Load Type]:[Workflow]],1,FALSE))</f>
        <v>RSAL</v>
      </c>
      <c r="S18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3" spans="1:21" x14ac:dyDescent="0.25">
      <c r="A1873" s="567" t="s">
        <v>13378</v>
      </c>
      <c r="B1873" s="568"/>
      <c r="C1873" s="568" t="s">
        <v>36</v>
      </c>
      <c r="D1873" s="569"/>
      <c r="E1873" s="569" t="s">
        <v>897</v>
      </c>
      <c r="F1873" s="569">
        <v>3</v>
      </c>
      <c r="G1873" s="568" t="s">
        <v>8820</v>
      </c>
      <c r="H1873" s="568" t="s">
        <v>13379</v>
      </c>
      <c r="I1873" s="570" t="s">
        <v>13375</v>
      </c>
      <c r="J1873" s="568" t="s">
        <v>8202</v>
      </c>
      <c r="K1873" s="571" t="s">
        <v>8401</v>
      </c>
      <c r="L1873" s="568" t="s">
        <v>11609</v>
      </c>
      <c r="M1873" s="572" t="s">
        <v>13375</v>
      </c>
      <c r="N1873" s="570" t="s">
        <v>11135</v>
      </c>
      <c r="O1873" s="303" t="str">
        <f>IF(AllC3_Data[[#This Row],[Door/Yard Number]]=3,"Yard","Door")</f>
        <v>Yard</v>
      </c>
      <c r="P1873" s="33">
        <f t="shared" si="58"/>
        <v>4.78333333338378</v>
      </c>
      <c r="Q1873" s="3" t="str">
        <f t="shared" si="59"/>
        <v>02/11/2022 09:13 AM</v>
      </c>
      <c r="R1873" s="573" t="str">
        <f>IF(AND(AllC3_Data[[#This Row],[Workflow]]="Vendor Trailer",AllC3_Data[[#This Row],[OB Load Type]]="",AllC3_Data[[#This Row],[IB Load Type]]="",AllC3_Data[[#This Row],[Reusable Load Type]]=""),"Empty", HLOOKUP("*",AllC3_Data[[#This Row],[OB Load Type]:[Workflow]],1,FALSE))</f>
        <v>B404</v>
      </c>
      <c r="S18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8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4" spans="1:21" x14ac:dyDescent="0.25">
      <c r="A1874" s="567" t="s">
        <v>13380</v>
      </c>
      <c r="B1874" s="568"/>
      <c r="C1874" s="568"/>
      <c r="D1874" s="569" t="s">
        <v>117</v>
      </c>
      <c r="E1874" s="569" t="s">
        <v>8430</v>
      </c>
      <c r="F1874" s="569">
        <v>1</v>
      </c>
      <c r="G1874" s="568" t="s">
        <v>9251</v>
      </c>
      <c r="H1874" s="568"/>
      <c r="I1874" s="570" t="s">
        <v>13375</v>
      </c>
      <c r="J1874" s="568" t="s">
        <v>8202</v>
      </c>
      <c r="K1874" s="571" t="s">
        <v>8401</v>
      </c>
      <c r="L1874" s="568" t="s">
        <v>10110</v>
      </c>
      <c r="M1874" s="572" t="s">
        <v>10643</v>
      </c>
      <c r="N1874" s="570" t="s">
        <v>11135</v>
      </c>
      <c r="O1874" s="303" t="str">
        <f>IF(AllC3_Data[[#This Row],[Door/Yard Number]]=3,"Yard","Door")</f>
        <v>Door</v>
      </c>
      <c r="P1874" s="33">
        <f t="shared" si="58"/>
        <v>4.78333333338378</v>
      </c>
      <c r="Q1874" s="3" t="str">
        <f t="shared" si="59"/>
        <v>02/11/2022 09:13 AM</v>
      </c>
      <c r="R1874" s="573" t="str">
        <f>IF(AND(AllC3_Data[[#This Row],[Workflow]]="Vendor Trailer",AllC3_Data[[#This Row],[OB Load Type]]="",AllC3_Data[[#This Row],[IB Load Type]]="",AllC3_Data[[#This Row],[Reusable Load Type]]=""),"Empty", HLOOKUP("*",AllC3_Data[[#This Row],[OB Load Type]:[Workflow]],1,FALSE))</f>
        <v>OA</v>
      </c>
      <c r="S18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5" spans="1:21" x14ac:dyDescent="0.25">
      <c r="A1875" s="567" t="s">
        <v>13381</v>
      </c>
      <c r="B1875" s="568"/>
      <c r="C1875" s="568"/>
      <c r="D1875" s="569"/>
      <c r="E1875" s="569" t="s">
        <v>1657</v>
      </c>
      <c r="F1875" s="569">
        <v>3</v>
      </c>
      <c r="G1875" s="568" t="s">
        <v>1179</v>
      </c>
      <c r="H1875" s="568"/>
      <c r="I1875" s="570" t="s">
        <v>9624</v>
      </c>
      <c r="J1875" s="568" t="s">
        <v>8208</v>
      </c>
      <c r="K1875" s="571" t="s">
        <v>8401</v>
      </c>
      <c r="L1875" s="568" t="s">
        <v>12445</v>
      </c>
      <c r="M1875" s="572" t="s">
        <v>9624</v>
      </c>
      <c r="N1875" s="570" t="s">
        <v>8445</v>
      </c>
      <c r="O1875" s="303" t="str">
        <f>IF(AllC3_Data[[#This Row],[Door/Yard Number]]=3,"Yard","Door")</f>
        <v>Yard</v>
      </c>
      <c r="P1875" s="33">
        <f t="shared" si="58"/>
        <v>4.7333333333954215</v>
      </c>
      <c r="Q1875" s="3" t="str">
        <f t="shared" si="59"/>
        <v>02/11/2022 09:16 AM</v>
      </c>
      <c r="R1875" s="573" t="str">
        <f>IF(AND(AllC3_Data[[#This Row],[Workflow]]="Vendor Trailer",AllC3_Data[[#This Row],[OB Load Type]]="",AllC3_Data[[#This Row],[IB Load Type]]="",AllC3_Data[[#This Row],[Reusable Load Type]]=""),"Empty", HLOOKUP("*",AllC3_Data[[#This Row],[OB Load Type]:[Workflow]],1,FALSE))</f>
        <v>Empty</v>
      </c>
      <c r="S18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76" spans="1:21" x14ac:dyDescent="0.25">
      <c r="A1876" s="567" t="s">
        <v>13382</v>
      </c>
      <c r="B1876" s="568"/>
      <c r="C1876" s="568" t="s">
        <v>36</v>
      </c>
      <c r="D1876" s="569"/>
      <c r="E1876" s="569" t="s">
        <v>897</v>
      </c>
      <c r="F1876" s="569">
        <v>3</v>
      </c>
      <c r="G1876" s="568" t="s">
        <v>1568</v>
      </c>
      <c r="H1876" s="568" t="s">
        <v>13383</v>
      </c>
      <c r="I1876" s="570" t="s">
        <v>13384</v>
      </c>
      <c r="J1876" s="568" t="s">
        <v>8212</v>
      </c>
      <c r="K1876" s="571" t="s">
        <v>8401</v>
      </c>
      <c r="L1876" s="568" t="s">
        <v>12288</v>
      </c>
      <c r="M1876" s="572" t="s">
        <v>13384</v>
      </c>
      <c r="N1876" s="570" t="s">
        <v>11135</v>
      </c>
      <c r="O1876" s="303" t="str">
        <f>IF(AllC3_Data[[#This Row],[Door/Yard Number]]=3,"Yard","Door")</f>
        <v>Yard</v>
      </c>
      <c r="P1876" s="33">
        <f t="shared" si="58"/>
        <v>4.7166666666744277</v>
      </c>
      <c r="Q1876" s="3" t="str">
        <f t="shared" si="59"/>
        <v>02/11/2022 09:17 AM</v>
      </c>
      <c r="R1876" s="573" t="str">
        <f>IF(AND(AllC3_Data[[#This Row],[Workflow]]="Vendor Trailer",AllC3_Data[[#This Row],[OB Load Type]]="",AllC3_Data[[#This Row],[IB Load Type]]="",AllC3_Data[[#This Row],[Reusable Load Type]]=""),"Empty", HLOOKUP("*",AllC3_Data[[#This Row],[OB Load Type]:[Workflow]],1,FALSE))</f>
        <v>B404</v>
      </c>
      <c r="S18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8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877" spans="1:21" x14ac:dyDescent="0.25">
      <c r="A1877" s="567" t="s">
        <v>13385</v>
      </c>
      <c r="B1877" s="568"/>
      <c r="C1877" s="568"/>
      <c r="D1877" s="569"/>
      <c r="E1877" s="569" t="s">
        <v>1562</v>
      </c>
      <c r="F1877" s="569">
        <v>1</v>
      </c>
      <c r="G1877" s="568" t="s">
        <v>1179</v>
      </c>
      <c r="H1877" s="568"/>
      <c r="I1877" s="570" t="s">
        <v>10957</v>
      </c>
      <c r="J1877" s="568" t="s">
        <v>8208</v>
      </c>
      <c r="K1877" s="571" t="s">
        <v>8401</v>
      </c>
      <c r="L1877" s="568" t="s">
        <v>11918</v>
      </c>
      <c r="M1877" s="572" t="s">
        <v>13386</v>
      </c>
      <c r="N1877" s="570" t="s">
        <v>8409</v>
      </c>
      <c r="O1877" s="303" t="str">
        <f>IF(AllC3_Data[[#This Row],[Door/Yard Number]]=3,"Yard","Door")</f>
        <v>Door</v>
      </c>
      <c r="P1877" s="33">
        <f t="shared" si="58"/>
        <v>4.7000000001280569</v>
      </c>
      <c r="Q1877" s="3" t="str">
        <f t="shared" si="59"/>
        <v>02/11/2022 09:18 AM</v>
      </c>
      <c r="R1877" s="573" t="str">
        <f>IF(AND(AllC3_Data[[#This Row],[Workflow]]="Vendor Trailer",AllC3_Data[[#This Row],[OB Load Type]]="",AllC3_Data[[#This Row],[IB Load Type]]="",AllC3_Data[[#This Row],[Reusable Load Type]]=""),"Empty", HLOOKUP("*",AllC3_Data[[#This Row],[OB Load Type]:[Workflow]],1,FALSE))</f>
        <v>Unknown</v>
      </c>
      <c r="S18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78" spans="1:21" x14ac:dyDescent="0.25">
      <c r="A1878" s="567" t="s">
        <v>13387</v>
      </c>
      <c r="B1878" s="568"/>
      <c r="C1878" s="568"/>
      <c r="D1878" s="569"/>
      <c r="E1878" s="569" t="s">
        <v>1562</v>
      </c>
      <c r="F1878" s="569">
        <v>1</v>
      </c>
      <c r="G1878" s="568" t="s">
        <v>1179</v>
      </c>
      <c r="H1878" s="568"/>
      <c r="I1878" s="570" t="s">
        <v>10957</v>
      </c>
      <c r="J1878" s="568" t="s">
        <v>8204</v>
      </c>
      <c r="K1878" s="571" t="s">
        <v>8401</v>
      </c>
      <c r="L1878" s="568" t="s">
        <v>12044</v>
      </c>
      <c r="M1878" s="572" t="s">
        <v>10827</v>
      </c>
      <c r="N1878" s="570" t="s">
        <v>8409</v>
      </c>
      <c r="O1878" s="303" t="str">
        <f>IF(AllC3_Data[[#This Row],[Door/Yard Number]]=3,"Yard","Door")</f>
        <v>Door</v>
      </c>
      <c r="P1878" s="33">
        <f t="shared" si="58"/>
        <v>4.7000000001280569</v>
      </c>
      <c r="Q1878" s="3" t="str">
        <f t="shared" si="59"/>
        <v>02/11/2022 09:18 AM</v>
      </c>
      <c r="R1878" s="573" t="str">
        <f>IF(AND(AllC3_Data[[#This Row],[Workflow]]="Vendor Trailer",AllC3_Data[[#This Row],[OB Load Type]]="",AllC3_Data[[#This Row],[IB Load Type]]="",AllC3_Data[[#This Row],[Reusable Load Type]]=""),"Empty", HLOOKUP("*",AllC3_Data[[#This Row],[OB Load Type]:[Workflow]],1,FALSE))</f>
        <v>Unknown</v>
      </c>
      <c r="S18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79" spans="1:21" x14ac:dyDescent="0.25">
      <c r="A1879" s="567" t="s">
        <v>13388</v>
      </c>
      <c r="B1879" s="568"/>
      <c r="C1879" s="568"/>
      <c r="D1879" s="569"/>
      <c r="E1879" s="569" t="s">
        <v>1562</v>
      </c>
      <c r="F1879" s="569">
        <v>1</v>
      </c>
      <c r="G1879" s="568" t="s">
        <v>1179</v>
      </c>
      <c r="H1879" s="568"/>
      <c r="I1879" s="570" t="s">
        <v>10957</v>
      </c>
      <c r="J1879" s="568" t="s">
        <v>8204</v>
      </c>
      <c r="K1879" s="571" t="s">
        <v>8401</v>
      </c>
      <c r="L1879" s="568" t="s">
        <v>10358</v>
      </c>
      <c r="M1879" s="572"/>
      <c r="N1879" s="570" t="s">
        <v>8409</v>
      </c>
      <c r="O1879" s="303" t="str">
        <f>IF(AllC3_Data[[#This Row],[Door/Yard Number]]=3,"Yard","Door")</f>
        <v>Door</v>
      </c>
      <c r="P1879" s="33">
        <f t="shared" si="58"/>
        <v>4.7000000001280569</v>
      </c>
      <c r="Q1879" s="3" t="str">
        <f t="shared" si="59"/>
        <v>02/11/2022 09:18 AM</v>
      </c>
      <c r="R1879" s="573" t="str">
        <f>IF(AND(AllC3_Data[[#This Row],[Workflow]]="Vendor Trailer",AllC3_Data[[#This Row],[OB Load Type]]="",AllC3_Data[[#This Row],[IB Load Type]]="",AllC3_Data[[#This Row],[Reusable Load Type]]=""),"Empty", HLOOKUP("*",AllC3_Data[[#This Row],[OB Load Type]:[Workflow]],1,FALSE))</f>
        <v>Unknown</v>
      </c>
      <c r="S18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7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80" spans="1:21" x14ac:dyDescent="0.25">
      <c r="A1880" s="567" t="s">
        <v>13389</v>
      </c>
      <c r="B1880" s="568"/>
      <c r="C1880" s="568"/>
      <c r="D1880" s="569"/>
      <c r="E1880" s="569" t="s">
        <v>1562</v>
      </c>
      <c r="F1880" s="569">
        <v>1</v>
      </c>
      <c r="G1880" s="568" t="s">
        <v>1179</v>
      </c>
      <c r="H1880" s="568"/>
      <c r="I1880" s="570" t="s">
        <v>10957</v>
      </c>
      <c r="J1880" s="568" t="s">
        <v>8208</v>
      </c>
      <c r="K1880" s="571" t="s">
        <v>8401</v>
      </c>
      <c r="L1880" s="568" t="s">
        <v>10276</v>
      </c>
      <c r="M1880" s="572" t="s">
        <v>13390</v>
      </c>
      <c r="N1880" s="570" t="s">
        <v>8409</v>
      </c>
      <c r="O1880" s="303" t="str">
        <f>IF(AllC3_Data[[#This Row],[Door/Yard Number]]=3,"Yard","Door")</f>
        <v>Door</v>
      </c>
      <c r="P1880" s="33">
        <f t="shared" si="58"/>
        <v>4.7000000001280569</v>
      </c>
      <c r="Q1880" s="3" t="str">
        <f t="shared" si="59"/>
        <v>02/11/2022 09:18 AM</v>
      </c>
      <c r="R1880" s="573" t="str">
        <f>IF(AND(AllC3_Data[[#This Row],[Workflow]]="Vendor Trailer",AllC3_Data[[#This Row],[OB Load Type]]="",AllC3_Data[[#This Row],[IB Load Type]]="",AllC3_Data[[#This Row],[Reusable Load Type]]=""),"Empty", HLOOKUP("*",AllC3_Data[[#This Row],[OB Load Type]:[Workflow]],1,FALSE))</f>
        <v>Unknown</v>
      </c>
      <c r="S18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81" spans="1:21" x14ac:dyDescent="0.25">
      <c r="A1881" s="567" t="s">
        <v>13391</v>
      </c>
      <c r="B1881" s="568"/>
      <c r="C1881" s="568"/>
      <c r="D1881" s="569"/>
      <c r="E1881" s="569" t="s">
        <v>1562</v>
      </c>
      <c r="F1881" s="569">
        <v>1</v>
      </c>
      <c r="G1881" s="568" t="s">
        <v>1179</v>
      </c>
      <c r="H1881" s="568"/>
      <c r="I1881" s="570" t="s">
        <v>10957</v>
      </c>
      <c r="J1881" s="568" t="s">
        <v>8204</v>
      </c>
      <c r="K1881" s="571" t="s">
        <v>8401</v>
      </c>
      <c r="L1881" s="568" t="s">
        <v>11649</v>
      </c>
      <c r="M1881" s="572" t="s">
        <v>12775</v>
      </c>
      <c r="N1881" s="570" t="s">
        <v>8409</v>
      </c>
      <c r="O1881" s="303" t="str">
        <f>IF(AllC3_Data[[#This Row],[Door/Yard Number]]=3,"Yard","Door")</f>
        <v>Door</v>
      </c>
      <c r="P1881" s="33">
        <f t="shared" si="58"/>
        <v>4.7000000001280569</v>
      </c>
      <c r="Q1881" s="3" t="str">
        <f t="shared" si="59"/>
        <v>02/11/2022 09:18 AM</v>
      </c>
      <c r="R1881" s="573" t="str">
        <f>IF(AND(AllC3_Data[[#This Row],[Workflow]]="Vendor Trailer",AllC3_Data[[#This Row],[OB Load Type]]="",AllC3_Data[[#This Row],[IB Load Type]]="",AllC3_Data[[#This Row],[Reusable Load Type]]=""),"Empty", HLOOKUP("*",AllC3_Data[[#This Row],[OB Load Type]:[Workflow]],1,FALSE))</f>
        <v>Unknown</v>
      </c>
      <c r="S18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82" spans="1:21" x14ac:dyDescent="0.25">
      <c r="A1882" s="567" t="s">
        <v>13392</v>
      </c>
      <c r="B1882" s="568"/>
      <c r="C1882" s="568" t="s">
        <v>36</v>
      </c>
      <c r="D1882" s="569"/>
      <c r="E1882" s="569" t="s">
        <v>897</v>
      </c>
      <c r="F1882" s="569">
        <v>3</v>
      </c>
      <c r="G1882" s="568" t="s">
        <v>1179</v>
      </c>
      <c r="H1882" s="568" t="s">
        <v>13393</v>
      </c>
      <c r="I1882" s="570" t="s">
        <v>13394</v>
      </c>
      <c r="J1882" s="568" t="s">
        <v>8210</v>
      </c>
      <c r="K1882" s="571" t="s">
        <v>8401</v>
      </c>
      <c r="L1882" s="568" t="s">
        <v>12288</v>
      </c>
      <c r="M1882" s="572" t="s">
        <v>13394</v>
      </c>
      <c r="N1882" s="570" t="s">
        <v>11135</v>
      </c>
      <c r="O1882" s="303" t="str">
        <f>IF(AllC3_Data[[#This Row],[Door/Yard Number]]=3,"Yard","Door")</f>
        <v>Yard</v>
      </c>
      <c r="P1882" s="33">
        <f t="shared" si="58"/>
        <v>4.6666666666860692</v>
      </c>
      <c r="Q1882" s="3" t="str">
        <f t="shared" si="59"/>
        <v>02/11/2022 09:20 AM</v>
      </c>
      <c r="R1882" s="573" t="str">
        <f>IF(AND(AllC3_Data[[#This Row],[Workflow]]="Vendor Trailer",AllC3_Data[[#This Row],[OB Load Type]]="",AllC3_Data[[#This Row],[IB Load Type]]="",AllC3_Data[[#This Row],[Reusable Load Type]]=""),"Empty", HLOOKUP("*",AllC3_Data[[#This Row],[OB Load Type]:[Workflow]],1,FALSE))</f>
        <v>B404</v>
      </c>
      <c r="S18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8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883" spans="1:21" x14ac:dyDescent="0.25">
      <c r="A1883" s="567" t="s">
        <v>13395</v>
      </c>
      <c r="B1883" s="568"/>
      <c r="C1883" s="568" t="s">
        <v>54</v>
      </c>
      <c r="D1883" s="569"/>
      <c r="E1883" s="569" t="s">
        <v>897</v>
      </c>
      <c r="F1883" s="569">
        <v>3</v>
      </c>
      <c r="G1883" s="568" t="s">
        <v>1215</v>
      </c>
      <c r="H1883" s="568" t="s">
        <v>13396</v>
      </c>
      <c r="I1883" s="570" t="s">
        <v>13394</v>
      </c>
      <c r="J1883" s="568" t="s">
        <v>8202</v>
      </c>
      <c r="K1883" s="571" t="s">
        <v>8401</v>
      </c>
      <c r="L1883" s="568" t="s">
        <v>1663</v>
      </c>
      <c r="M1883" s="572" t="s">
        <v>13394</v>
      </c>
      <c r="N1883" s="570" t="s">
        <v>8445</v>
      </c>
      <c r="O1883" s="303" t="str">
        <f>IF(AllC3_Data[[#This Row],[Door/Yard Number]]=3,"Yard","Door")</f>
        <v>Yard</v>
      </c>
      <c r="P1883" s="33">
        <f t="shared" si="58"/>
        <v>4.6666666666860692</v>
      </c>
      <c r="Q1883" s="3" t="str">
        <f t="shared" si="59"/>
        <v>02/11/2022 09:20 AM</v>
      </c>
      <c r="R1883" s="573" t="str">
        <f>IF(AND(AllC3_Data[[#This Row],[Workflow]]="Vendor Trailer",AllC3_Data[[#This Row],[OB Load Type]]="",AllC3_Data[[#This Row],[IB Load Type]]="",AllC3_Data[[#This Row],[Reusable Load Type]]=""),"Empty", HLOOKUP("*",AllC3_Data[[#This Row],[OB Load Type]:[Workflow]],1,FALSE))</f>
        <v>B807</v>
      </c>
      <c r="S18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8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8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84" spans="1:21" x14ac:dyDescent="0.25">
      <c r="A1884" s="567" t="s">
        <v>13397</v>
      </c>
      <c r="B1884" s="568"/>
      <c r="C1884" s="568" t="s">
        <v>36</v>
      </c>
      <c r="D1884" s="569"/>
      <c r="E1884" s="569" t="s">
        <v>897</v>
      </c>
      <c r="F1884" s="569">
        <v>3</v>
      </c>
      <c r="G1884" s="568" t="s">
        <v>1179</v>
      </c>
      <c r="H1884" s="568" t="s">
        <v>13398</v>
      </c>
      <c r="I1884" s="570" t="s">
        <v>10961</v>
      </c>
      <c r="J1884" s="568" t="s">
        <v>8205</v>
      </c>
      <c r="K1884" s="571" t="s">
        <v>8401</v>
      </c>
      <c r="L1884" s="568" t="s">
        <v>12288</v>
      </c>
      <c r="M1884" s="572" t="s">
        <v>10961</v>
      </c>
      <c r="N1884" s="570" t="s">
        <v>11135</v>
      </c>
      <c r="O1884" s="303" t="str">
        <f>IF(AllC3_Data[[#This Row],[Door/Yard Number]]=3,"Yard","Door")</f>
        <v>Yard</v>
      </c>
      <c r="P1884" s="33">
        <f t="shared" si="58"/>
        <v>4.6500000001396984</v>
      </c>
      <c r="Q1884" s="3" t="str">
        <f t="shared" si="59"/>
        <v>02/11/2022 09:21 AM</v>
      </c>
      <c r="R1884" s="573" t="str">
        <f>IF(AND(AllC3_Data[[#This Row],[Workflow]]="Vendor Trailer",AllC3_Data[[#This Row],[OB Load Type]]="",AllC3_Data[[#This Row],[IB Load Type]]="",AllC3_Data[[#This Row],[Reusable Load Type]]=""),"Empty", HLOOKUP("*",AllC3_Data[[#This Row],[OB Load Type]:[Workflow]],1,FALSE))</f>
        <v>B404</v>
      </c>
      <c r="S18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8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885" spans="1:21" x14ac:dyDescent="0.25">
      <c r="A1885" s="567" t="s">
        <v>13399</v>
      </c>
      <c r="B1885" s="568"/>
      <c r="C1885" s="568" t="s">
        <v>8404</v>
      </c>
      <c r="D1885" s="569"/>
      <c r="E1885" s="569" t="s">
        <v>897</v>
      </c>
      <c r="F1885" s="569">
        <v>1</v>
      </c>
      <c r="G1885" s="568" t="s">
        <v>10427</v>
      </c>
      <c r="H1885" s="568" t="s">
        <v>13400</v>
      </c>
      <c r="I1885" s="570" t="s">
        <v>10961</v>
      </c>
      <c r="J1885" s="568" t="s">
        <v>8202</v>
      </c>
      <c r="K1885" s="571" t="s">
        <v>8401</v>
      </c>
      <c r="L1885" s="568" t="s">
        <v>13401</v>
      </c>
      <c r="M1885" s="572" t="s">
        <v>13402</v>
      </c>
      <c r="N1885" s="570" t="s">
        <v>8409</v>
      </c>
      <c r="O1885" s="303" t="str">
        <f>IF(AllC3_Data[[#This Row],[Door/Yard Number]]=3,"Yard","Door")</f>
        <v>Door</v>
      </c>
      <c r="P1885" s="33">
        <f t="shared" si="58"/>
        <v>1.5999999999767169</v>
      </c>
      <c r="Q1885" s="3" t="str">
        <f t="shared" si="59"/>
        <v>02/11/2022 12:24 PM</v>
      </c>
      <c r="R1885" s="573" t="str">
        <f>IF(AND(AllC3_Data[[#This Row],[Workflow]]="Vendor Trailer",AllC3_Data[[#This Row],[OB Load Type]]="",AllC3_Data[[#This Row],[IB Load Type]]="",AllC3_Data[[#This Row],[Reusable Load Type]]=""),"Empty", HLOOKUP("*",AllC3_Data[[#This Row],[OB Load Type]:[Workflow]],1,FALSE))</f>
        <v>A Live Delivery</v>
      </c>
      <c r="S18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86" spans="1:21" x14ac:dyDescent="0.25">
      <c r="A1886" s="567" t="s">
        <v>13403</v>
      </c>
      <c r="B1886" s="568"/>
      <c r="C1886" s="568" t="s">
        <v>13228</v>
      </c>
      <c r="D1886" s="569"/>
      <c r="E1886" s="569" t="s">
        <v>897</v>
      </c>
      <c r="F1886" s="569">
        <v>3</v>
      </c>
      <c r="G1886" s="568" t="s">
        <v>1179</v>
      </c>
      <c r="H1886" s="568" t="s">
        <v>13229</v>
      </c>
      <c r="I1886" s="570" t="s">
        <v>13404</v>
      </c>
      <c r="J1886" s="568" t="s">
        <v>8205</v>
      </c>
      <c r="K1886" s="571" t="s">
        <v>8401</v>
      </c>
      <c r="L1886" s="568" t="s">
        <v>11478</v>
      </c>
      <c r="M1886" s="572" t="s">
        <v>13404</v>
      </c>
      <c r="N1886" s="570" t="s">
        <v>8425</v>
      </c>
      <c r="O1886" s="303" t="str">
        <f>IF(AllC3_Data[[#This Row],[Door/Yard Number]]=3,"Yard","Door")</f>
        <v>Yard</v>
      </c>
      <c r="P1886" s="33">
        <f t="shared" si="58"/>
        <v>4.5999999999767169</v>
      </c>
      <c r="Q1886" s="3" t="str">
        <f t="shared" si="59"/>
        <v>02/11/2022 09:24 AM</v>
      </c>
      <c r="R1886" s="573" t="str">
        <f>IF(AND(AllC3_Data[[#This Row],[Workflow]]="Vendor Trailer",AllC3_Data[[#This Row],[OB Load Type]]="",AllC3_Data[[#This Row],[IB Load Type]]="",AllC3_Data[[#This Row],[Reusable Load Type]]=""),"Empty", HLOOKUP("*",AllC3_Data[[#This Row],[OB Load Type]:[Workflow]],1,FALSE))</f>
        <v>RROM</v>
      </c>
      <c r="S18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87" spans="1:21" x14ac:dyDescent="0.25">
      <c r="A1887" s="567" t="s">
        <v>13405</v>
      </c>
      <c r="B1887" s="568"/>
      <c r="C1887" s="568" t="s">
        <v>8404</v>
      </c>
      <c r="D1887" s="569"/>
      <c r="E1887" s="569" t="s">
        <v>897</v>
      </c>
      <c r="F1887" s="569">
        <v>1</v>
      </c>
      <c r="G1887" s="568" t="s">
        <v>13406</v>
      </c>
      <c r="H1887" s="568" t="s">
        <v>13407</v>
      </c>
      <c r="I1887" s="570" t="s">
        <v>9631</v>
      </c>
      <c r="J1887" s="568" t="s">
        <v>8202</v>
      </c>
      <c r="K1887" s="571" t="s">
        <v>8401</v>
      </c>
      <c r="L1887" s="568" t="s">
        <v>11619</v>
      </c>
      <c r="M1887" s="572" t="s">
        <v>8577</v>
      </c>
      <c r="N1887" s="570" t="s">
        <v>8409</v>
      </c>
      <c r="O1887" s="303" t="str">
        <f>IF(AllC3_Data[[#This Row],[Door/Yard Number]]=3,"Yard","Door")</f>
        <v>Door</v>
      </c>
      <c r="P1887" s="33">
        <f t="shared" si="58"/>
        <v>4.3666666667559184</v>
      </c>
      <c r="Q1887" s="3" t="str">
        <f t="shared" si="59"/>
        <v>02/11/2022 09:38 AM</v>
      </c>
      <c r="R1887" s="573" t="str">
        <f>IF(AND(AllC3_Data[[#This Row],[Workflow]]="Vendor Trailer",AllC3_Data[[#This Row],[OB Load Type]]="",AllC3_Data[[#This Row],[IB Load Type]]="",AllC3_Data[[#This Row],[Reusable Load Type]]=""),"Empty", HLOOKUP("*",AllC3_Data[[#This Row],[OB Load Type]:[Workflow]],1,FALSE))</f>
        <v>A Live Delivery</v>
      </c>
      <c r="S18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88" spans="1:21" x14ac:dyDescent="0.25">
      <c r="A1888" s="567" t="s">
        <v>13408</v>
      </c>
      <c r="B1888" s="568"/>
      <c r="C1888" s="568"/>
      <c r="D1888" s="569" t="s">
        <v>182</v>
      </c>
      <c r="E1888" s="569" t="s">
        <v>8430</v>
      </c>
      <c r="F1888" s="569">
        <v>1</v>
      </c>
      <c r="G1888" s="568" t="s">
        <v>1179</v>
      </c>
      <c r="H1888" s="568"/>
      <c r="I1888" s="570" t="s">
        <v>10963</v>
      </c>
      <c r="J1888" s="568" t="s">
        <v>8210</v>
      </c>
      <c r="K1888" s="571" t="s">
        <v>8401</v>
      </c>
      <c r="L1888" s="568" t="s">
        <v>13409</v>
      </c>
      <c r="M1888" s="572" t="s">
        <v>13410</v>
      </c>
      <c r="N1888" s="570" t="s">
        <v>8409</v>
      </c>
      <c r="O1888" s="303" t="str">
        <f>IF(AllC3_Data[[#This Row],[Door/Yard Number]]=3,"Yard","Door")</f>
        <v>Door</v>
      </c>
      <c r="P1888" s="33">
        <f t="shared" si="58"/>
        <v>4.5666666667093523</v>
      </c>
      <c r="Q1888" s="3" t="str">
        <f t="shared" si="59"/>
        <v>02/11/2022 09:26 AM</v>
      </c>
      <c r="R1888" s="573" t="str">
        <f>IF(AND(AllC3_Data[[#This Row],[Workflow]]="Vendor Trailer",AllC3_Data[[#This Row],[OB Load Type]]="",AllC3_Data[[#This Row],[IB Load Type]]="",AllC3_Data[[#This Row],[Reusable Load Type]]=""),"Empty", HLOOKUP("*",AllC3_Data[[#This Row],[OB Load Type]:[Workflow]],1,FALSE))</f>
        <v>PMIX</v>
      </c>
      <c r="S18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8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89" spans="1:21" x14ac:dyDescent="0.25">
      <c r="A1889" s="567" t="s">
        <v>13411</v>
      </c>
      <c r="B1889" s="568"/>
      <c r="C1889" s="568"/>
      <c r="D1889" s="569"/>
      <c r="E1889" s="569" t="s">
        <v>1657</v>
      </c>
      <c r="F1889" s="569">
        <v>1</v>
      </c>
      <c r="G1889" s="568" t="s">
        <v>1179</v>
      </c>
      <c r="H1889" s="568"/>
      <c r="I1889" s="570" t="s">
        <v>13412</v>
      </c>
      <c r="J1889" s="568" t="s">
        <v>8205</v>
      </c>
      <c r="K1889" s="571" t="s">
        <v>8401</v>
      </c>
      <c r="L1889" s="568" t="s">
        <v>13413</v>
      </c>
      <c r="M1889" s="572" t="s">
        <v>13414</v>
      </c>
      <c r="N1889" s="570" t="s">
        <v>8409</v>
      </c>
      <c r="O1889" s="303" t="str">
        <f>IF(AllC3_Data[[#This Row],[Door/Yard Number]]=3,"Yard","Door")</f>
        <v>Door</v>
      </c>
      <c r="P1889" s="33">
        <f t="shared" si="58"/>
        <v>13.516666666720994</v>
      </c>
      <c r="Q1889" s="3" t="str">
        <f t="shared" si="59"/>
        <v>02/11/2022 12:29 AM</v>
      </c>
      <c r="R1889" s="573" t="str">
        <f>IF(AND(AllC3_Data[[#This Row],[Workflow]]="Vendor Trailer",AllC3_Data[[#This Row],[OB Load Type]]="",AllC3_Data[[#This Row],[IB Load Type]]="",AllC3_Data[[#This Row],[Reusable Load Type]]=""),"Empty", HLOOKUP("*",AllC3_Data[[#This Row],[OB Load Type]:[Workflow]],1,FALSE))</f>
        <v>Empty</v>
      </c>
      <c r="S18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0" spans="1:21" x14ac:dyDescent="0.25">
      <c r="A1890" s="567" t="s">
        <v>13415</v>
      </c>
      <c r="B1890" s="568"/>
      <c r="C1890" s="568" t="s">
        <v>8404</v>
      </c>
      <c r="D1890" s="569"/>
      <c r="E1890" s="569" t="s">
        <v>897</v>
      </c>
      <c r="F1890" s="569">
        <v>1</v>
      </c>
      <c r="G1890" s="568" t="s">
        <v>13416</v>
      </c>
      <c r="H1890" s="568" t="s">
        <v>13417</v>
      </c>
      <c r="I1890" s="570" t="s">
        <v>8727</v>
      </c>
      <c r="J1890" s="568" t="s">
        <v>8202</v>
      </c>
      <c r="K1890" s="571" t="s">
        <v>8401</v>
      </c>
      <c r="L1890" s="568" t="s">
        <v>12541</v>
      </c>
      <c r="M1890" s="572" t="s">
        <v>13121</v>
      </c>
      <c r="N1890" s="570" t="s">
        <v>8409</v>
      </c>
      <c r="O1890" s="303" t="str">
        <f>IF(AllC3_Data[[#This Row],[Door/Yard Number]]=3,"Yard","Door")</f>
        <v>Door</v>
      </c>
      <c r="P1890" s="33">
        <f t="shared" si="58"/>
        <v>2.1500000000232831</v>
      </c>
      <c r="Q1890" s="3" t="str">
        <f t="shared" si="59"/>
        <v>02/11/2022 11:51 AM</v>
      </c>
      <c r="R1890" s="573" t="str">
        <f>IF(AND(AllC3_Data[[#This Row],[Workflow]]="Vendor Trailer",AllC3_Data[[#This Row],[OB Load Type]]="",AllC3_Data[[#This Row],[IB Load Type]]="",AllC3_Data[[#This Row],[Reusable Load Type]]=""),"Empty", HLOOKUP("*",AllC3_Data[[#This Row],[OB Load Type]:[Workflow]],1,FALSE))</f>
        <v>A Live Delivery</v>
      </c>
      <c r="S18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8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1" spans="1:21" x14ac:dyDescent="0.25">
      <c r="A1891" s="567" t="s">
        <v>13418</v>
      </c>
      <c r="B1891" s="568"/>
      <c r="C1891" s="568"/>
      <c r="D1891" s="569"/>
      <c r="E1891" s="569" t="s">
        <v>1562</v>
      </c>
      <c r="F1891" s="569">
        <v>1</v>
      </c>
      <c r="G1891" s="568" t="s">
        <v>1179</v>
      </c>
      <c r="H1891" s="568"/>
      <c r="I1891" s="570" t="s">
        <v>8727</v>
      </c>
      <c r="J1891" s="568" t="s">
        <v>8216</v>
      </c>
      <c r="K1891" s="571" t="s">
        <v>8401</v>
      </c>
      <c r="L1891" s="568" t="s">
        <v>11907</v>
      </c>
      <c r="M1891" s="572" t="s">
        <v>13419</v>
      </c>
      <c r="N1891" s="570" t="s">
        <v>8409</v>
      </c>
      <c r="O1891" s="303" t="str">
        <f>IF(AllC3_Data[[#This Row],[Door/Yard Number]]=3,"Yard","Door")</f>
        <v>Door</v>
      </c>
      <c r="P1891" s="33">
        <f t="shared" si="58"/>
        <v>4.4833333334536292</v>
      </c>
      <c r="Q1891" s="3" t="str">
        <f t="shared" si="59"/>
        <v>02/11/2022 09:31 AM</v>
      </c>
      <c r="R1891" s="573" t="str">
        <f>IF(AND(AllC3_Data[[#This Row],[Workflow]]="Vendor Trailer",AllC3_Data[[#This Row],[OB Load Type]]="",AllC3_Data[[#This Row],[IB Load Type]]="",AllC3_Data[[#This Row],[Reusable Load Type]]=""),"Empty", HLOOKUP("*",AllC3_Data[[#This Row],[OB Load Type]:[Workflow]],1,FALSE))</f>
        <v>Unknown</v>
      </c>
      <c r="S18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92" spans="1:21" x14ac:dyDescent="0.25">
      <c r="A1892" s="567" t="s">
        <v>13420</v>
      </c>
      <c r="B1892" s="568"/>
      <c r="C1892" s="568"/>
      <c r="D1892" s="569" t="s">
        <v>482</v>
      </c>
      <c r="E1892" s="569" t="s">
        <v>8430</v>
      </c>
      <c r="F1892" s="569">
        <v>1</v>
      </c>
      <c r="G1892" s="568" t="s">
        <v>1179</v>
      </c>
      <c r="H1892" s="568"/>
      <c r="I1892" s="570" t="s">
        <v>8727</v>
      </c>
      <c r="J1892" s="568" t="s">
        <v>8230</v>
      </c>
      <c r="K1892" s="571" t="s">
        <v>8401</v>
      </c>
      <c r="L1892" s="568" t="s">
        <v>13421</v>
      </c>
      <c r="M1892" s="572"/>
      <c r="N1892" s="570" t="s">
        <v>8409</v>
      </c>
      <c r="O1892" s="303" t="str">
        <f>IF(AllC3_Data[[#This Row],[Door/Yard Number]]=3,"Yard","Door")</f>
        <v>Door</v>
      </c>
      <c r="P1892" s="33">
        <f t="shared" si="58"/>
        <v>4.4833333334536292</v>
      </c>
      <c r="Q1892" s="3" t="str">
        <f t="shared" si="59"/>
        <v>02/11/2022 09:31 AM</v>
      </c>
      <c r="R1892" s="573" t="str">
        <f>IF(AND(AllC3_Data[[#This Row],[Workflow]]="Vendor Trailer",AllC3_Data[[#This Row],[OB Load Type]]="",AllC3_Data[[#This Row],[IB Load Type]]="",AllC3_Data[[#This Row],[Reusable Load Type]]=""),"Empty", HLOOKUP("*",AllC3_Data[[#This Row],[OB Load Type]:[Workflow]],1,FALSE))</f>
        <v>RECP</v>
      </c>
      <c r="S18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3" spans="1:21" x14ac:dyDescent="0.25">
      <c r="A1893" s="567" t="s">
        <v>13422</v>
      </c>
      <c r="B1893" s="568"/>
      <c r="C1893" s="568"/>
      <c r="D1893" s="569"/>
      <c r="E1893" s="569" t="s">
        <v>1562</v>
      </c>
      <c r="F1893" s="569">
        <v>1</v>
      </c>
      <c r="G1893" s="568" t="s">
        <v>1179</v>
      </c>
      <c r="H1893" s="568"/>
      <c r="I1893" s="570" t="s">
        <v>8574</v>
      </c>
      <c r="J1893" s="568" t="s">
        <v>8205</v>
      </c>
      <c r="K1893" s="571" t="s">
        <v>8401</v>
      </c>
      <c r="L1893" s="568" t="s">
        <v>11955</v>
      </c>
      <c r="M1893" s="572"/>
      <c r="N1893" s="570" t="s">
        <v>8409</v>
      </c>
      <c r="O1893" s="303" t="str">
        <f>IF(AllC3_Data[[#This Row],[Door/Yard Number]]=3,"Yard","Door")</f>
        <v>Door</v>
      </c>
      <c r="P1893" s="33">
        <f t="shared" si="58"/>
        <v>4.4666666667326353</v>
      </c>
      <c r="Q1893" s="3" t="str">
        <f t="shared" si="59"/>
        <v>02/11/2022 09:32 AM</v>
      </c>
      <c r="R1893" s="573" t="str">
        <f>IF(AND(AllC3_Data[[#This Row],[Workflow]]="Vendor Trailer",AllC3_Data[[#This Row],[OB Load Type]]="",AllC3_Data[[#This Row],[IB Load Type]]="",AllC3_Data[[#This Row],[Reusable Load Type]]=""),"Empty", HLOOKUP("*",AllC3_Data[[#This Row],[OB Load Type]:[Workflow]],1,FALSE))</f>
        <v>Unknown</v>
      </c>
      <c r="S18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94" spans="1:21" x14ac:dyDescent="0.25">
      <c r="A1894" s="567" t="s">
        <v>13423</v>
      </c>
      <c r="B1894" s="568"/>
      <c r="C1894" s="568"/>
      <c r="D1894" s="569"/>
      <c r="E1894" s="569" t="s">
        <v>1562</v>
      </c>
      <c r="F1894" s="569">
        <v>1</v>
      </c>
      <c r="G1894" s="568" t="s">
        <v>1179</v>
      </c>
      <c r="H1894" s="568"/>
      <c r="I1894" s="570" t="s">
        <v>8574</v>
      </c>
      <c r="J1894" s="568" t="s">
        <v>8208</v>
      </c>
      <c r="K1894" s="571" t="s">
        <v>8401</v>
      </c>
      <c r="L1894" s="568" t="s">
        <v>11655</v>
      </c>
      <c r="M1894" s="572" t="s">
        <v>8963</v>
      </c>
      <c r="N1894" s="570" t="s">
        <v>8409</v>
      </c>
      <c r="O1894" s="303" t="str">
        <f>IF(AllC3_Data[[#This Row],[Door/Yard Number]]=3,"Yard","Door")</f>
        <v>Door</v>
      </c>
      <c r="P1894" s="33">
        <f t="shared" si="58"/>
        <v>4.4666666667326353</v>
      </c>
      <c r="Q1894" s="3" t="str">
        <f t="shared" si="59"/>
        <v>02/11/2022 09:32 AM</v>
      </c>
      <c r="R1894" s="573" t="str">
        <f>IF(AND(AllC3_Data[[#This Row],[Workflow]]="Vendor Trailer",AllC3_Data[[#This Row],[OB Load Type]]="",AllC3_Data[[#This Row],[IB Load Type]]="",AllC3_Data[[#This Row],[Reusable Load Type]]=""),"Empty", HLOOKUP("*",AllC3_Data[[#This Row],[OB Load Type]:[Workflow]],1,FALSE))</f>
        <v>Unknown</v>
      </c>
      <c r="S18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8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895" spans="1:21" x14ac:dyDescent="0.25">
      <c r="A1895" s="567" t="s">
        <v>13424</v>
      </c>
      <c r="B1895" s="568"/>
      <c r="C1895" s="568"/>
      <c r="D1895" s="569" t="s">
        <v>496</v>
      </c>
      <c r="E1895" s="569" t="s">
        <v>1660</v>
      </c>
      <c r="F1895" s="569">
        <v>1</v>
      </c>
      <c r="G1895" s="568" t="s">
        <v>1179</v>
      </c>
      <c r="H1895" s="568"/>
      <c r="I1895" s="570" t="s">
        <v>13425</v>
      </c>
      <c r="J1895" s="568" t="s">
        <v>647</v>
      </c>
      <c r="K1895" s="571" t="s">
        <v>8401</v>
      </c>
      <c r="L1895" s="568" t="s">
        <v>13426</v>
      </c>
      <c r="M1895" s="572" t="s">
        <v>13427</v>
      </c>
      <c r="N1895" s="570" t="s">
        <v>8409</v>
      </c>
      <c r="O1895" s="303" t="str">
        <f>IF(AllC3_Data[[#This Row],[Door/Yard Number]]=3,"Yard","Door")</f>
        <v>Door</v>
      </c>
      <c r="P1895" s="33">
        <f t="shared" si="58"/>
        <v>4.4500000000116415</v>
      </c>
      <c r="Q1895" s="3" t="str">
        <f t="shared" si="59"/>
        <v>02/11/2022 09:33 AM</v>
      </c>
      <c r="R1895" s="573" t="str">
        <f>IF(AND(AllC3_Data[[#This Row],[Workflow]]="Vendor Trailer",AllC3_Data[[#This Row],[OB Load Type]]="",AllC3_Data[[#This Row],[IB Load Type]]="",AllC3_Data[[#This Row],[Reusable Load Type]]=""),"Empty", HLOOKUP("*",AllC3_Data[[#This Row],[OB Load Type]:[Workflow]],1,FALSE))</f>
        <v>RSAL</v>
      </c>
      <c r="S18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6" spans="1:21" x14ac:dyDescent="0.25">
      <c r="A1896" s="567" t="s">
        <v>13428</v>
      </c>
      <c r="B1896" s="568"/>
      <c r="C1896" s="568"/>
      <c r="D1896" s="569" t="s">
        <v>857</v>
      </c>
      <c r="E1896" s="569" t="s">
        <v>882</v>
      </c>
      <c r="F1896" s="569">
        <v>1</v>
      </c>
      <c r="G1896" s="568" t="s">
        <v>1667</v>
      </c>
      <c r="H1896" s="568"/>
      <c r="I1896" s="570" t="s">
        <v>13425</v>
      </c>
      <c r="J1896" s="568" t="s">
        <v>8214</v>
      </c>
      <c r="K1896" s="571" t="s">
        <v>8401</v>
      </c>
      <c r="L1896" s="568" t="s">
        <v>11082</v>
      </c>
      <c r="M1896" s="572" t="s">
        <v>13429</v>
      </c>
      <c r="N1896" s="570" t="s">
        <v>8409</v>
      </c>
      <c r="O1896" s="303" t="str">
        <f>IF(AllC3_Data[[#This Row],[Door/Yard Number]]=3,"Yard","Door")</f>
        <v>Door</v>
      </c>
      <c r="P1896" s="33">
        <f t="shared" si="58"/>
        <v>4.4500000000116415</v>
      </c>
      <c r="Q1896" s="3" t="str">
        <f t="shared" si="59"/>
        <v>02/11/2022 09:33 AM</v>
      </c>
      <c r="R1896" s="573" t="str">
        <f>IF(AND(AllC3_Data[[#This Row],[Workflow]]="Vendor Trailer",AllC3_Data[[#This Row],[OB Load Type]]="",AllC3_Data[[#This Row],[IB Load Type]]="",AllC3_Data[[#This Row],[Reusable Load Type]]=""),"Empty", HLOOKUP("*",AllC3_Data[[#This Row],[OB Load Type]:[Workflow]],1,FALSE))</f>
        <v>T217</v>
      </c>
      <c r="S18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8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1897" spans="1:21" x14ac:dyDescent="0.25">
      <c r="A1897" s="567" t="s">
        <v>13430</v>
      </c>
      <c r="B1897" s="568"/>
      <c r="C1897" s="568"/>
      <c r="D1897" s="569" t="s">
        <v>496</v>
      </c>
      <c r="E1897" s="569" t="s">
        <v>1660</v>
      </c>
      <c r="F1897" s="569">
        <v>1</v>
      </c>
      <c r="G1897" s="568" t="s">
        <v>1179</v>
      </c>
      <c r="H1897" s="568"/>
      <c r="I1897" s="570" t="s">
        <v>13431</v>
      </c>
      <c r="J1897" s="568" t="s">
        <v>8205</v>
      </c>
      <c r="K1897" s="571" t="s">
        <v>8401</v>
      </c>
      <c r="L1897" s="568" t="s">
        <v>13432</v>
      </c>
      <c r="M1897" s="572" t="s">
        <v>13431</v>
      </c>
      <c r="N1897" s="570" t="s">
        <v>8409</v>
      </c>
      <c r="O1897" s="303" t="str">
        <f>IF(AllC3_Data[[#This Row],[Door/Yard Number]]=3,"Yard","Door")</f>
        <v>Door</v>
      </c>
      <c r="P1897" s="33">
        <f t="shared" si="58"/>
        <v>4.3833333334769122</v>
      </c>
      <c r="Q1897" s="3" t="str">
        <f t="shared" si="59"/>
        <v>02/11/2022 09:37 AM</v>
      </c>
      <c r="R1897" s="573" t="str">
        <f>IF(AND(AllC3_Data[[#This Row],[Workflow]]="Vendor Trailer",AllC3_Data[[#This Row],[OB Load Type]]="",AllC3_Data[[#This Row],[IB Load Type]]="",AllC3_Data[[#This Row],[Reusable Load Type]]=""),"Empty", HLOOKUP("*",AllC3_Data[[#This Row],[OB Load Type]:[Workflow]],1,FALSE))</f>
        <v>RSAL</v>
      </c>
      <c r="S18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8" spans="1:21" x14ac:dyDescent="0.25">
      <c r="A1898" s="567" t="s">
        <v>13433</v>
      </c>
      <c r="B1898" s="568"/>
      <c r="C1898" s="568"/>
      <c r="D1898" s="569" t="s">
        <v>496</v>
      </c>
      <c r="E1898" s="569" t="s">
        <v>1660</v>
      </c>
      <c r="F1898" s="569">
        <v>1</v>
      </c>
      <c r="G1898" s="568" t="s">
        <v>1179</v>
      </c>
      <c r="H1898" s="568"/>
      <c r="I1898" s="570" t="s">
        <v>9635</v>
      </c>
      <c r="J1898" s="568" t="s">
        <v>8208</v>
      </c>
      <c r="K1898" s="571" t="s">
        <v>8401</v>
      </c>
      <c r="L1898" s="568" t="s">
        <v>13434</v>
      </c>
      <c r="M1898" s="572" t="s">
        <v>9635</v>
      </c>
      <c r="N1898" s="570" t="s">
        <v>8409</v>
      </c>
      <c r="O1898" s="303" t="str">
        <f>IF(AllC3_Data[[#This Row],[Door/Yard Number]]=3,"Yard","Door")</f>
        <v>Door</v>
      </c>
      <c r="P1898" s="33">
        <f t="shared" si="58"/>
        <v>4.3500000000349246</v>
      </c>
      <c r="Q1898" s="3" t="str">
        <f t="shared" si="59"/>
        <v>02/11/2022 09:39 AM</v>
      </c>
      <c r="R1898" s="573" t="str">
        <f>IF(AND(AllC3_Data[[#This Row],[Workflow]]="Vendor Trailer",AllC3_Data[[#This Row],[OB Load Type]]="",AllC3_Data[[#This Row],[IB Load Type]]="",AllC3_Data[[#This Row],[Reusable Load Type]]=""),"Empty", HLOOKUP("*",AllC3_Data[[#This Row],[OB Load Type]:[Workflow]],1,FALSE))</f>
        <v>RSAL</v>
      </c>
      <c r="S18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8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899" spans="1:21" x14ac:dyDescent="0.25">
      <c r="A1899" s="567" t="s">
        <v>13435</v>
      </c>
      <c r="B1899" s="568"/>
      <c r="C1899" s="568"/>
      <c r="D1899" s="569"/>
      <c r="E1899" s="569" t="s">
        <v>1657</v>
      </c>
      <c r="F1899" s="569">
        <v>3</v>
      </c>
      <c r="G1899" s="568" t="s">
        <v>1179</v>
      </c>
      <c r="H1899" s="568"/>
      <c r="I1899" s="570" t="s">
        <v>11661</v>
      </c>
      <c r="J1899" s="568" t="s">
        <v>8205</v>
      </c>
      <c r="K1899" s="571" t="s">
        <v>8401</v>
      </c>
      <c r="L1899" s="568" t="s">
        <v>8500</v>
      </c>
      <c r="M1899" s="572" t="s">
        <v>13436</v>
      </c>
      <c r="N1899" s="570" t="s">
        <v>8445</v>
      </c>
      <c r="O1899" s="303" t="str">
        <f>IF(AllC3_Data[[#This Row],[Door/Yard Number]]=3,"Yard","Door")</f>
        <v>Yard</v>
      </c>
      <c r="P1899" s="33">
        <f t="shared" si="58"/>
        <v>4.3333333333139308</v>
      </c>
      <c r="Q1899" s="3" t="str">
        <f t="shared" si="59"/>
        <v>02/11/2022 09:40 AM</v>
      </c>
      <c r="R1899" s="573" t="str">
        <f>IF(AND(AllC3_Data[[#This Row],[Workflow]]="Vendor Trailer",AllC3_Data[[#This Row],[OB Load Type]]="",AllC3_Data[[#This Row],[IB Load Type]]="",AllC3_Data[[#This Row],[Reusable Load Type]]=""),"Empty", HLOOKUP("*",AllC3_Data[[#This Row],[OB Load Type]:[Workflow]],1,FALSE))</f>
        <v>Empty</v>
      </c>
      <c r="S18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8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8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0" spans="1:21" x14ac:dyDescent="0.25">
      <c r="A1900" s="567" t="s">
        <v>13437</v>
      </c>
      <c r="B1900" s="568"/>
      <c r="C1900" s="568"/>
      <c r="D1900" s="569"/>
      <c r="E1900" s="569" t="s">
        <v>1657</v>
      </c>
      <c r="F1900" s="569">
        <v>1</v>
      </c>
      <c r="G1900" s="568" t="s">
        <v>1179</v>
      </c>
      <c r="H1900" s="568"/>
      <c r="I1900" s="570" t="s">
        <v>11661</v>
      </c>
      <c r="J1900" s="568" t="s">
        <v>8210</v>
      </c>
      <c r="K1900" s="571" t="s">
        <v>8401</v>
      </c>
      <c r="L1900" s="568" t="s">
        <v>10735</v>
      </c>
      <c r="M1900" s="572" t="s">
        <v>11030</v>
      </c>
      <c r="N1900" s="570" t="s">
        <v>8409</v>
      </c>
      <c r="O1900" s="303" t="str">
        <f>IF(AllC3_Data[[#This Row],[Door/Yard Number]]=3,"Yard","Door")</f>
        <v>Door</v>
      </c>
      <c r="P1900" s="33">
        <f t="shared" si="58"/>
        <v>4.3333333333139308</v>
      </c>
      <c r="Q1900" s="3" t="str">
        <f t="shared" si="59"/>
        <v>02/11/2022 09:40 AM</v>
      </c>
      <c r="R1900" s="573" t="str">
        <f>IF(AND(AllC3_Data[[#This Row],[Workflow]]="Vendor Trailer",AllC3_Data[[#This Row],[OB Load Type]]="",AllC3_Data[[#This Row],[IB Load Type]]="",AllC3_Data[[#This Row],[Reusable Load Type]]=""),"Empty", HLOOKUP("*",AllC3_Data[[#This Row],[OB Load Type]:[Workflow]],1,FALSE))</f>
        <v>Empty</v>
      </c>
      <c r="S19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1" spans="1:21" x14ac:dyDescent="0.25">
      <c r="A1901" s="567" t="s">
        <v>13438</v>
      </c>
      <c r="B1901" s="568"/>
      <c r="C1901" s="568"/>
      <c r="D1901" s="569" t="s">
        <v>268</v>
      </c>
      <c r="E1901" s="569" t="s">
        <v>882</v>
      </c>
      <c r="F1901" s="569">
        <v>1</v>
      </c>
      <c r="G1901" s="568" t="s">
        <v>1179</v>
      </c>
      <c r="H1901" s="568"/>
      <c r="I1901" s="570" t="s">
        <v>11661</v>
      </c>
      <c r="J1901" s="568" t="s">
        <v>8205</v>
      </c>
      <c r="K1901" s="571" t="s">
        <v>8401</v>
      </c>
      <c r="L1901" s="568" t="s">
        <v>13439</v>
      </c>
      <c r="M1901" s="572" t="s">
        <v>9644</v>
      </c>
      <c r="N1901" s="570" t="s">
        <v>8409</v>
      </c>
      <c r="O1901" s="303" t="str">
        <f>IF(AllC3_Data[[#This Row],[Door/Yard Number]]=3,"Yard","Door")</f>
        <v>Door</v>
      </c>
      <c r="P1901" s="33">
        <f t="shared" si="58"/>
        <v>4.0166666666627862</v>
      </c>
      <c r="Q1901" s="3" t="str">
        <f t="shared" si="59"/>
        <v>02/11/2022 09:59 AM</v>
      </c>
      <c r="R1901" s="573" t="str">
        <f>IF(AND(AllC3_Data[[#This Row],[Workflow]]="Vendor Trailer",AllC3_Data[[#This Row],[OB Load Type]]="",AllC3_Data[[#This Row],[IB Load Type]]="",AllC3_Data[[#This Row],[Reusable Load Type]]=""),"Empty", HLOOKUP("*",AllC3_Data[[#This Row],[OB Load Type]:[Workflow]],1,FALSE))</f>
        <v>T205</v>
      </c>
      <c r="S19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19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2" spans="1:21" x14ac:dyDescent="0.25">
      <c r="A1902" s="567" t="s">
        <v>13440</v>
      </c>
      <c r="B1902" s="568"/>
      <c r="C1902" s="568" t="s">
        <v>54</v>
      </c>
      <c r="D1902" s="569"/>
      <c r="E1902" s="569" t="s">
        <v>897</v>
      </c>
      <c r="F1902" s="569">
        <v>3</v>
      </c>
      <c r="G1902" s="568" t="s">
        <v>1568</v>
      </c>
      <c r="H1902" s="568" t="s">
        <v>9864</v>
      </c>
      <c r="I1902" s="570" t="s">
        <v>8473</v>
      </c>
      <c r="J1902" s="568" t="s">
        <v>8212</v>
      </c>
      <c r="K1902" s="571" t="s">
        <v>8401</v>
      </c>
      <c r="L1902" s="568" t="s">
        <v>13067</v>
      </c>
      <c r="M1902" s="572" t="s">
        <v>8473</v>
      </c>
      <c r="N1902" s="570" t="s">
        <v>8445</v>
      </c>
      <c r="O1902" s="303" t="str">
        <f>IF(AllC3_Data[[#This Row],[Door/Yard Number]]=3,"Yard","Door")</f>
        <v>Yard</v>
      </c>
      <c r="P1902" s="33">
        <f t="shared" si="58"/>
        <v>4.2833333333255723</v>
      </c>
      <c r="Q1902" s="3" t="str">
        <f t="shared" si="59"/>
        <v>02/11/2022 09:43 AM</v>
      </c>
      <c r="R1902" s="573" t="str">
        <f>IF(AND(AllC3_Data[[#This Row],[Workflow]]="Vendor Trailer",AllC3_Data[[#This Row],[OB Load Type]]="",AllC3_Data[[#This Row],[IB Load Type]]="",AllC3_Data[[#This Row],[Reusable Load Type]]=""),"Empty", HLOOKUP("*",AllC3_Data[[#This Row],[OB Load Type]:[Workflow]],1,FALSE))</f>
        <v>B807</v>
      </c>
      <c r="S19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3" spans="1:21" x14ac:dyDescent="0.25">
      <c r="A1903" s="567" t="s">
        <v>13441</v>
      </c>
      <c r="B1903" s="568"/>
      <c r="C1903" s="568"/>
      <c r="D1903" s="569"/>
      <c r="E1903" s="569" t="s">
        <v>1562</v>
      </c>
      <c r="F1903" s="569">
        <v>1</v>
      </c>
      <c r="G1903" s="568" t="s">
        <v>1179</v>
      </c>
      <c r="H1903" s="568"/>
      <c r="I1903" s="570" t="s">
        <v>13442</v>
      </c>
      <c r="J1903" s="568" t="s">
        <v>8205</v>
      </c>
      <c r="K1903" s="571" t="s">
        <v>8401</v>
      </c>
      <c r="L1903" s="568" t="s">
        <v>12023</v>
      </c>
      <c r="M1903" s="572" t="s">
        <v>13443</v>
      </c>
      <c r="N1903" s="570" t="s">
        <v>8409</v>
      </c>
      <c r="O1903" s="303" t="str">
        <f>IF(AllC3_Data[[#This Row],[Door/Yard Number]]=3,"Yard","Door")</f>
        <v>Door</v>
      </c>
      <c r="P1903" s="33">
        <f t="shared" si="58"/>
        <v>4.2333333333372138</v>
      </c>
      <c r="Q1903" s="3" t="str">
        <f t="shared" si="59"/>
        <v>02/11/2022 09:46 AM</v>
      </c>
      <c r="R1903" s="573" t="str">
        <f>IF(AND(AllC3_Data[[#This Row],[Workflow]]="Vendor Trailer",AllC3_Data[[#This Row],[OB Load Type]]="",AllC3_Data[[#This Row],[IB Load Type]]="",AllC3_Data[[#This Row],[Reusable Load Type]]=""),"Empty", HLOOKUP("*",AllC3_Data[[#This Row],[OB Load Type]:[Workflow]],1,FALSE))</f>
        <v>Unknown</v>
      </c>
      <c r="S19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04" spans="1:21" x14ac:dyDescent="0.25">
      <c r="A1904" s="567" t="s">
        <v>13444</v>
      </c>
      <c r="B1904" s="568"/>
      <c r="C1904" s="568" t="s">
        <v>36</v>
      </c>
      <c r="D1904" s="569"/>
      <c r="E1904" s="569" t="s">
        <v>8397</v>
      </c>
      <c r="F1904" s="569">
        <v>3</v>
      </c>
      <c r="G1904" s="568" t="s">
        <v>1179</v>
      </c>
      <c r="H1904" s="568" t="s">
        <v>13445</v>
      </c>
      <c r="I1904" s="570" t="s">
        <v>13446</v>
      </c>
      <c r="J1904" s="568" t="s">
        <v>8208</v>
      </c>
      <c r="K1904" s="571" t="s">
        <v>8401</v>
      </c>
      <c r="L1904" s="568" t="s">
        <v>12637</v>
      </c>
      <c r="M1904" s="572" t="s">
        <v>13446</v>
      </c>
      <c r="N1904" s="570" t="s">
        <v>8425</v>
      </c>
      <c r="O1904" s="303" t="str">
        <f>IF(AllC3_Data[[#This Row],[Door/Yard Number]]=3,"Yard","Door")</f>
        <v>Yard</v>
      </c>
      <c r="P1904" s="33">
        <f t="shared" si="58"/>
        <v>4.216666666790843</v>
      </c>
      <c r="Q1904" s="3" t="str">
        <f t="shared" si="59"/>
        <v>02/11/2022 09:47 AM</v>
      </c>
      <c r="R1904" s="573" t="str">
        <f>IF(AND(AllC3_Data[[#This Row],[Workflow]]="Vendor Trailer",AllC3_Data[[#This Row],[OB Load Type]]="",AllC3_Data[[#This Row],[IB Load Type]]="",AllC3_Data[[#This Row],[Reusable Load Type]]=""),"Empty", HLOOKUP("*",AllC3_Data[[#This Row],[OB Load Type]:[Workflow]],1,FALSE))</f>
        <v>B404</v>
      </c>
      <c r="S19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9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Temple -&gt; San Marcos</v>
      </c>
    </row>
    <row r="1905" spans="1:21" x14ac:dyDescent="0.25">
      <c r="A1905" s="567" t="s">
        <v>13447</v>
      </c>
      <c r="B1905" s="568"/>
      <c r="C1905" s="568"/>
      <c r="D1905" s="569" t="s">
        <v>496</v>
      </c>
      <c r="E1905" s="569" t="s">
        <v>1660</v>
      </c>
      <c r="F1905" s="569">
        <v>1</v>
      </c>
      <c r="G1905" s="568" t="s">
        <v>1179</v>
      </c>
      <c r="H1905" s="568"/>
      <c r="I1905" s="570" t="s">
        <v>13446</v>
      </c>
      <c r="J1905" s="568" t="s">
        <v>8204</v>
      </c>
      <c r="K1905" s="571" t="s">
        <v>8401</v>
      </c>
      <c r="L1905" s="568" t="s">
        <v>13448</v>
      </c>
      <c r="M1905" s="572" t="s">
        <v>13446</v>
      </c>
      <c r="N1905" s="570" t="s">
        <v>8409</v>
      </c>
      <c r="O1905" s="303" t="str">
        <f>IF(AllC3_Data[[#This Row],[Door/Yard Number]]=3,"Yard","Door")</f>
        <v>Door</v>
      </c>
      <c r="P1905" s="33">
        <f t="shared" si="58"/>
        <v>4.216666666790843</v>
      </c>
      <c r="Q1905" s="3" t="str">
        <f t="shared" si="59"/>
        <v>02/11/2022 09:47 AM</v>
      </c>
      <c r="R1905" s="573" t="str">
        <f>IF(AND(AllC3_Data[[#This Row],[Workflow]]="Vendor Trailer",AllC3_Data[[#This Row],[OB Load Type]]="",AllC3_Data[[#This Row],[IB Load Type]]="",AllC3_Data[[#This Row],[Reusable Load Type]]=""),"Empty", HLOOKUP("*",AllC3_Data[[#This Row],[OB Load Type]:[Workflow]],1,FALSE))</f>
        <v>RSAL</v>
      </c>
      <c r="S19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6" spans="1:21" x14ac:dyDescent="0.25">
      <c r="A1906" s="567" t="s">
        <v>13449</v>
      </c>
      <c r="B1906" s="568"/>
      <c r="C1906" s="568"/>
      <c r="D1906" s="569" t="s">
        <v>496</v>
      </c>
      <c r="E1906" s="569" t="s">
        <v>1660</v>
      </c>
      <c r="F1906" s="569">
        <v>1</v>
      </c>
      <c r="G1906" s="568" t="s">
        <v>1667</v>
      </c>
      <c r="H1906" s="568"/>
      <c r="I1906" s="570" t="s">
        <v>9637</v>
      </c>
      <c r="J1906" s="568" t="s">
        <v>8213</v>
      </c>
      <c r="K1906" s="571" t="s">
        <v>8401</v>
      </c>
      <c r="L1906" s="568" t="s">
        <v>13450</v>
      </c>
      <c r="M1906" s="572" t="s">
        <v>9637</v>
      </c>
      <c r="N1906" s="570" t="s">
        <v>8409</v>
      </c>
      <c r="O1906" s="303" t="str">
        <f>IF(AllC3_Data[[#This Row],[Door/Yard Number]]=3,"Yard","Door")</f>
        <v>Door</v>
      </c>
      <c r="P1906" s="33">
        <f t="shared" si="58"/>
        <v>4.1833333333488554</v>
      </c>
      <c r="Q1906" s="3" t="str">
        <f t="shared" si="59"/>
        <v>02/11/2022 09:49 AM</v>
      </c>
      <c r="R1906" s="573" t="str">
        <f>IF(AND(AllC3_Data[[#This Row],[Workflow]]="Vendor Trailer",AllC3_Data[[#This Row],[OB Load Type]]="",AllC3_Data[[#This Row],[IB Load Type]]="",AllC3_Data[[#This Row],[Reusable Load Type]]=""),"Empty", HLOOKUP("*",AllC3_Data[[#This Row],[OB Load Type]:[Workflow]],1,FALSE))</f>
        <v>RSAL</v>
      </c>
      <c r="S19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7" spans="1:21" x14ac:dyDescent="0.25">
      <c r="A1907" s="567" t="s">
        <v>13451</v>
      </c>
      <c r="B1907" s="568"/>
      <c r="C1907" s="568"/>
      <c r="D1907" s="569" t="s">
        <v>496</v>
      </c>
      <c r="E1907" s="569" t="s">
        <v>1660</v>
      </c>
      <c r="F1907" s="569">
        <v>1</v>
      </c>
      <c r="G1907" s="568" t="s">
        <v>1179</v>
      </c>
      <c r="H1907" s="568"/>
      <c r="I1907" s="570" t="s">
        <v>13452</v>
      </c>
      <c r="J1907" s="568" t="s">
        <v>8208</v>
      </c>
      <c r="K1907" s="571" t="s">
        <v>8401</v>
      </c>
      <c r="L1907" s="568" t="s">
        <v>13453</v>
      </c>
      <c r="M1907" s="572" t="s">
        <v>13452</v>
      </c>
      <c r="N1907" s="570" t="s">
        <v>8409</v>
      </c>
      <c r="O1907" s="303" t="str">
        <f>IF(AllC3_Data[[#This Row],[Door/Yard Number]]=3,"Yard","Door")</f>
        <v>Door</v>
      </c>
      <c r="P1907" s="33">
        <f t="shared" si="58"/>
        <v>4.1166666666395031</v>
      </c>
      <c r="Q1907" s="3" t="str">
        <f t="shared" si="59"/>
        <v>02/11/2022 09:53 AM</v>
      </c>
      <c r="R1907" s="573" t="str">
        <f>IF(AND(AllC3_Data[[#This Row],[Workflow]]="Vendor Trailer",AllC3_Data[[#This Row],[OB Load Type]]="",AllC3_Data[[#This Row],[IB Load Type]]="",AllC3_Data[[#This Row],[Reusable Load Type]]=""),"Empty", HLOOKUP("*",AllC3_Data[[#This Row],[OB Load Type]:[Workflow]],1,FALSE))</f>
        <v>RSAL</v>
      </c>
      <c r="S19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8" spans="1:21" x14ac:dyDescent="0.25">
      <c r="A1908" s="567" t="s">
        <v>13454</v>
      </c>
      <c r="B1908" s="568"/>
      <c r="C1908" s="568"/>
      <c r="D1908" s="569" t="s">
        <v>490</v>
      </c>
      <c r="E1908" s="569" t="s">
        <v>8430</v>
      </c>
      <c r="F1908" s="569">
        <v>1</v>
      </c>
      <c r="G1908" s="568" t="s">
        <v>1096</v>
      </c>
      <c r="H1908" s="568"/>
      <c r="I1908" s="570" t="s">
        <v>13455</v>
      </c>
      <c r="J1908" s="568" t="s">
        <v>8202</v>
      </c>
      <c r="K1908" s="571" t="s">
        <v>8401</v>
      </c>
      <c r="L1908" s="568" t="s">
        <v>13456</v>
      </c>
      <c r="M1908" s="572"/>
      <c r="N1908" s="570" t="s">
        <v>8409</v>
      </c>
      <c r="O1908" s="303" t="str">
        <f>IF(AllC3_Data[[#This Row],[Door/Yard Number]]=3,"Yard","Door")</f>
        <v>Door</v>
      </c>
      <c r="P1908" s="33">
        <f t="shared" si="58"/>
        <v>4.1000000000931323</v>
      </c>
      <c r="Q1908" s="3" t="str">
        <f t="shared" si="59"/>
        <v>02/11/2022 09:54 AM</v>
      </c>
      <c r="R1908" s="573" t="str">
        <f>IF(AND(AllC3_Data[[#This Row],[Workflow]]="Vendor Trailer",AllC3_Data[[#This Row],[OB Load Type]]="",AllC3_Data[[#This Row],[IB Load Type]]="",AllC3_Data[[#This Row],[Reusable Load Type]]=""),"Empty", HLOOKUP("*",AllC3_Data[[#This Row],[OB Load Type]:[Workflow]],1,FALSE))</f>
        <v>RLBL</v>
      </c>
      <c r="S19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9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09" spans="1:21" x14ac:dyDescent="0.25">
      <c r="A1909" s="567" t="s">
        <v>13457</v>
      </c>
      <c r="B1909" s="568"/>
      <c r="C1909" s="568"/>
      <c r="D1909" s="569"/>
      <c r="E1909" s="569" t="s">
        <v>1657</v>
      </c>
      <c r="F1909" s="569">
        <v>3</v>
      </c>
      <c r="G1909" s="568" t="s">
        <v>1179</v>
      </c>
      <c r="H1909" s="568"/>
      <c r="I1909" s="570" t="s">
        <v>13455</v>
      </c>
      <c r="J1909" s="568" t="s">
        <v>8208</v>
      </c>
      <c r="K1909" s="571" t="s">
        <v>8401</v>
      </c>
      <c r="L1909" s="568" t="s">
        <v>12016</v>
      </c>
      <c r="M1909" s="572" t="s">
        <v>8674</v>
      </c>
      <c r="N1909" s="570" t="s">
        <v>8445</v>
      </c>
      <c r="O1909" s="303" t="str">
        <f>IF(AllC3_Data[[#This Row],[Door/Yard Number]]=3,"Yard","Door")</f>
        <v>Yard</v>
      </c>
      <c r="P1909" s="33">
        <f t="shared" si="58"/>
        <v>4.1000000000931323</v>
      </c>
      <c r="Q1909" s="3" t="str">
        <f t="shared" si="59"/>
        <v>02/11/2022 09:54 AM</v>
      </c>
      <c r="R1909" s="573" t="str">
        <f>IF(AND(AllC3_Data[[#This Row],[Workflow]]="Vendor Trailer",AllC3_Data[[#This Row],[OB Load Type]]="",AllC3_Data[[#This Row],[IB Load Type]]="",AllC3_Data[[#This Row],[Reusable Load Type]]=""),"Empty", HLOOKUP("*",AllC3_Data[[#This Row],[OB Load Type]:[Workflow]],1,FALSE))</f>
        <v>Empty</v>
      </c>
      <c r="S19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0" spans="1:21" x14ac:dyDescent="0.25">
      <c r="A1910" s="567" t="s">
        <v>13458</v>
      </c>
      <c r="B1910" s="568"/>
      <c r="C1910" s="568"/>
      <c r="D1910" s="569"/>
      <c r="E1910" s="569" t="s">
        <v>1657</v>
      </c>
      <c r="F1910" s="569">
        <v>1</v>
      </c>
      <c r="G1910" s="568" t="s">
        <v>1667</v>
      </c>
      <c r="H1910" s="568"/>
      <c r="I1910" s="570" t="s">
        <v>13459</v>
      </c>
      <c r="J1910" s="568" t="s">
        <v>368</v>
      </c>
      <c r="K1910" s="571" t="s">
        <v>8401</v>
      </c>
      <c r="L1910" s="568" t="s">
        <v>10821</v>
      </c>
      <c r="M1910" s="572"/>
      <c r="N1910" s="570" t="s">
        <v>8409</v>
      </c>
      <c r="O1910" s="303" t="str">
        <f>IF(AllC3_Data[[#This Row],[Door/Yard Number]]=3,"Yard","Door")</f>
        <v>Door</v>
      </c>
      <c r="P1910" s="33">
        <f t="shared" si="58"/>
        <v>4.0000000001164153</v>
      </c>
      <c r="Q1910" s="3" t="str">
        <f t="shared" si="59"/>
        <v>02/11/2022 10:00 AM</v>
      </c>
      <c r="R1910" s="573" t="str">
        <f>IF(AND(AllC3_Data[[#This Row],[Workflow]]="Vendor Trailer",AllC3_Data[[#This Row],[OB Load Type]]="",AllC3_Data[[#This Row],[IB Load Type]]="",AllC3_Data[[#This Row],[Reusable Load Type]]=""),"Empty", HLOOKUP("*",AllC3_Data[[#This Row],[OB Load Type]:[Workflow]],1,FALSE))</f>
        <v>Empty</v>
      </c>
      <c r="S19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1" spans="1:21" x14ac:dyDescent="0.25">
      <c r="A1911" s="567" t="s">
        <v>13460</v>
      </c>
      <c r="B1911" s="568"/>
      <c r="C1911" s="568" t="s">
        <v>38</v>
      </c>
      <c r="D1911" s="569"/>
      <c r="E1911" s="569" t="s">
        <v>897</v>
      </c>
      <c r="F1911" s="569">
        <v>3</v>
      </c>
      <c r="G1911" s="568" t="s">
        <v>1179</v>
      </c>
      <c r="H1911" s="568" t="s">
        <v>13461</v>
      </c>
      <c r="I1911" s="570" t="s">
        <v>13462</v>
      </c>
      <c r="J1911" s="568" t="s">
        <v>8210</v>
      </c>
      <c r="K1911" s="571" t="s">
        <v>8401</v>
      </c>
      <c r="L1911" s="568" t="s">
        <v>11507</v>
      </c>
      <c r="M1911" s="572" t="s">
        <v>13462</v>
      </c>
      <c r="N1911" s="570" t="s">
        <v>8425</v>
      </c>
      <c r="O1911" s="303" t="str">
        <f>IF(AllC3_Data[[#This Row],[Door/Yard Number]]=3,"Yard","Door")</f>
        <v>Yard</v>
      </c>
      <c r="P1911" s="33">
        <f t="shared" si="58"/>
        <v>3.9833333333954215</v>
      </c>
      <c r="Q1911" s="3" t="str">
        <f t="shared" si="59"/>
        <v>02/11/2022 10:01 AM</v>
      </c>
      <c r="R1911" s="573" t="str">
        <f>IF(AND(AllC3_Data[[#This Row],[Workflow]]="Vendor Trailer",AllC3_Data[[#This Row],[OB Load Type]]="",AllC3_Data[[#This Row],[IB Load Type]]="",AllC3_Data[[#This Row],[Reusable Load Type]]=""),"Empty", HLOOKUP("*",AllC3_Data[[#This Row],[OB Load Type]:[Workflow]],1,FALSE))</f>
        <v>B407</v>
      </c>
      <c r="S19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2" spans="1:21" x14ac:dyDescent="0.25">
      <c r="A1912" s="567" t="s">
        <v>13463</v>
      </c>
      <c r="B1912" s="568"/>
      <c r="C1912" s="568"/>
      <c r="D1912" s="569" t="s">
        <v>268</v>
      </c>
      <c r="E1912" s="569" t="s">
        <v>882</v>
      </c>
      <c r="F1912" s="569">
        <v>1</v>
      </c>
      <c r="G1912" s="568" t="s">
        <v>1179</v>
      </c>
      <c r="H1912" s="568"/>
      <c r="I1912" s="570" t="s">
        <v>13464</v>
      </c>
      <c r="J1912" s="568" t="s">
        <v>8204</v>
      </c>
      <c r="K1912" s="571" t="s">
        <v>8401</v>
      </c>
      <c r="L1912" s="568" t="s">
        <v>9501</v>
      </c>
      <c r="M1912" s="572" t="s">
        <v>9889</v>
      </c>
      <c r="N1912" s="570" t="s">
        <v>8409</v>
      </c>
      <c r="O1912" s="303" t="str">
        <f>IF(AllC3_Data[[#This Row],[Door/Yard Number]]=3,"Yard","Door")</f>
        <v>Door</v>
      </c>
      <c r="P1912" s="33">
        <f t="shared" si="58"/>
        <v>3.3333333333721384</v>
      </c>
      <c r="Q1912" s="3" t="str">
        <f t="shared" si="59"/>
        <v>02/11/2022 10:40 AM</v>
      </c>
      <c r="R1912" s="573" t="str">
        <f>IF(AND(AllC3_Data[[#This Row],[Workflow]]="Vendor Trailer",AllC3_Data[[#This Row],[OB Load Type]]="",AllC3_Data[[#This Row],[IB Load Type]]="",AllC3_Data[[#This Row],[Reusable Load Type]]=""),"Empty", HLOOKUP("*",AllC3_Data[[#This Row],[OB Load Type]:[Workflow]],1,FALSE))</f>
        <v>T205</v>
      </c>
      <c r="S19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19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3" spans="1:21" x14ac:dyDescent="0.25">
      <c r="A1913" s="567" t="s">
        <v>13465</v>
      </c>
      <c r="B1913" s="568"/>
      <c r="C1913" s="568" t="s">
        <v>8404</v>
      </c>
      <c r="D1913" s="569"/>
      <c r="E1913" s="569" t="s">
        <v>897</v>
      </c>
      <c r="F1913" s="569">
        <v>1</v>
      </c>
      <c r="G1913" s="568" t="s">
        <v>13466</v>
      </c>
      <c r="H1913" s="568" t="s">
        <v>13467</v>
      </c>
      <c r="I1913" s="570" t="s">
        <v>9646</v>
      </c>
      <c r="J1913" s="568" t="s">
        <v>8202</v>
      </c>
      <c r="K1913" s="571" t="s">
        <v>8401</v>
      </c>
      <c r="L1913" s="568" t="s">
        <v>12214</v>
      </c>
      <c r="M1913" s="572" t="s">
        <v>10983</v>
      </c>
      <c r="N1913" s="570" t="s">
        <v>8409</v>
      </c>
      <c r="O1913" s="303" t="str">
        <f>IF(AllC3_Data[[#This Row],[Door/Yard Number]]=3,"Yard","Door")</f>
        <v>Door</v>
      </c>
      <c r="P1913" s="33">
        <f t="shared" si="58"/>
        <v>3.466666666790843</v>
      </c>
      <c r="Q1913" s="3" t="str">
        <f t="shared" si="59"/>
        <v>02/11/2022 10:32 AM</v>
      </c>
      <c r="R1913" s="573" t="str">
        <f>IF(AND(AllC3_Data[[#This Row],[Workflow]]="Vendor Trailer",AllC3_Data[[#This Row],[OB Load Type]]="",AllC3_Data[[#This Row],[IB Load Type]]="",AllC3_Data[[#This Row],[Reusable Load Type]]=""),"Empty", HLOOKUP("*",AllC3_Data[[#This Row],[OB Load Type]:[Workflow]],1,FALSE))</f>
        <v>A Live Delivery</v>
      </c>
      <c r="S19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4" spans="1:21" x14ac:dyDescent="0.25">
      <c r="A1914" s="567" t="s">
        <v>13468</v>
      </c>
      <c r="B1914" s="568"/>
      <c r="C1914" s="568"/>
      <c r="D1914" s="569"/>
      <c r="E1914" s="569" t="s">
        <v>1657</v>
      </c>
      <c r="F1914" s="569">
        <v>1</v>
      </c>
      <c r="G1914" s="568" t="s">
        <v>1179</v>
      </c>
      <c r="H1914" s="568"/>
      <c r="I1914" s="570" t="s">
        <v>11838</v>
      </c>
      <c r="J1914" s="568" t="s">
        <v>8205</v>
      </c>
      <c r="K1914" s="571" t="s">
        <v>8401</v>
      </c>
      <c r="L1914" s="568" t="s">
        <v>13469</v>
      </c>
      <c r="M1914" s="572" t="s">
        <v>10899</v>
      </c>
      <c r="N1914" s="570" t="s">
        <v>8425</v>
      </c>
      <c r="O1914" s="303" t="str">
        <f>IF(AllC3_Data[[#This Row],[Door/Yard Number]]=3,"Yard","Door")</f>
        <v>Door</v>
      </c>
      <c r="P1914" s="33">
        <f t="shared" si="58"/>
        <v>3.8499999999767169</v>
      </c>
      <c r="Q1914" s="3" t="str">
        <f t="shared" si="59"/>
        <v>02/11/2022 10:09 AM</v>
      </c>
      <c r="R1914" s="573" t="str">
        <f>IF(AND(AllC3_Data[[#This Row],[Workflow]]="Vendor Trailer",AllC3_Data[[#This Row],[OB Load Type]]="",AllC3_Data[[#This Row],[IB Load Type]]="",AllC3_Data[[#This Row],[Reusable Load Type]]=""),"Empty", HLOOKUP("*",AllC3_Data[[#This Row],[OB Load Type]:[Workflow]],1,FALSE))</f>
        <v>Empty</v>
      </c>
      <c r="S19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5" spans="1:21" x14ac:dyDescent="0.25">
      <c r="A1915" s="567" t="s">
        <v>13470</v>
      </c>
      <c r="B1915" s="568"/>
      <c r="C1915" s="568"/>
      <c r="D1915" s="569" t="s">
        <v>496</v>
      </c>
      <c r="E1915" s="569" t="s">
        <v>1660</v>
      </c>
      <c r="F1915" s="569">
        <v>3</v>
      </c>
      <c r="G1915" s="568" t="s">
        <v>1667</v>
      </c>
      <c r="H1915" s="568"/>
      <c r="I1915" s="570" t="s">
        <v>13471</v>
      </c>
      <c r="J1915" s="568" t="s">
        <v>8213</v>
      </c>
      <c r="K1915" s="571" t="s">
        <v>8401</v>
      </c>
      <c r="L1915" s="568" t="s">
        <v>11507</v>
      </c>
      <c r="M1915" s="572" t="s">
        <v>13471</v>
      </c>
      <c r="N1915" s="570" t="s">
        <v>8425</v>
      </c>
      <c r="O1915" s="303" t="str">
        <f>IF(AllC3_Data[[#This Row],[Door/Yard Number]]=3,"Yard","Door")</f>
        <v>Yard</v>
      </c>
      <c r="P1915" s="33">
        <f t="shared" si="58"/>
        <v>3.7999999999883585</v>
      </c>
      <c r="Q1915" s="3" t="str">
        <f t="shared" si="59"/>
        <v>02/11/2022 10:12 AM</v>
      </c>
      <c r="R1915" s="573" t="str">
        <f>IF(AND(AllC3_Data[[#This Row],[Workflow]]="Vendor Trailer",AllC3_Data[[#This Row],[OB Load Type]]="",AllC3_Data[[#This Row],[IB Load Type]]="",AllC3_Data[[#This Row],[Reusable Load Type]]=""),"Empty", HLOOKUP("*",AllC3_Data[[#This Row],[OB Load Type]:[Workflow]],1,FALSE))</f>
        <v>RSAL</v>
      </c>
      <c r="S19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6" spans="1:21" x14ac:dyDescent="0.25">
      <c r="A1916" s="567" t="s">
        <v>13472</v>
      </c>
      <c r="B1916" s="568"/>
      <c r="C1916" s="568"/>
      <c r="D1916" s="569" t="s">
        <v>492</v>
      </c>
      <c r="E1916" s="569" t="s">
        <v>8430</v>
      </c>
      <c r="F1916" s="569">
        <v>3</v>
      </c>
      <c r="G1916" s="568" t="s">
        <v>1568</v>
      </c>
      <c r="H1916" s="568"/>
      <c r="I1916" s="570" t="s">
        <v>13473</v>
      </c>
      <c r="J1916" s="568" t="s">
        <v>8212</v>
      </c>
      <c r="K1916" s="571" t="s">
        <v>8401</v>
      </c>
      <c r="L1916" s="568" t="s">
        <v>1658</v>
      </c>
      <c r="M1916" s="572" t="s">
        <v>13474</v>
      </c>
      <c r="N1916" s="570" t="s">
        <v>8425</v>
      </c>
      <c r="O1916" s="303" t="str">
        <f>IF(AllC3_Data[[#This Row],[Door/Yard Number]]=3,"Yard","Door")</f>
        <v>Yard</v>
      </c>
      <c r="P1916" s="33">
        <f t="shared" si="58"/>
        <v>3.75</v>
      </c>
      <c r="Q1916" s="3" t="str">
        <f t="shared" si="59"/>
        <v>02/11/2022 10:15 AM</v>
      </c>
      <c r="R1916" s="573" t="str">
        <f>IF(AND(AllC3_Data[[#This Row],[Workflow]]="Vendor Trailer",AllC3_Data[[#This Row],[OB Load Type]]="",AllC3_Data[[#This Row],[IB Load Type]]="",AllC3_Data[[#This Row],[Reusable Load Type]]=""),"Empty", HLOOKUP("*",AllC3_Data[[#This Row],[OB Load Type]:[Workflow]],1,FALSE))</f>
        <v>RMCP</v>
      </c>
      <c r="S19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9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917" spans="1:21" x14ac:dyDescent="0.25">
      <c r="A1917" s="567" t="s">
        <v>13475</v>
      </c>
      <c r="B1917" s="568"/>
      <c r="C1917" s="568" t="s">
        <v>36</v>
      </c>
      <c r="D1917" s="569"/>
      <c r="E1917" s="569" t="s">
        <v>897</v>
      </c>
      <c r="F1917" s="569">
        <v>3</v>
      </c>
      <c r="G1917" s="568" t="s">
        <v>1399</v>
      </c>
      <c r="H1917" s="568" t="s">
        <v>13476</v>
      </c>
      <c r="I1917" s="570" t="s">
        <v>13473</v>
      </c>
      <c r="J1917" s="568" t="s">
        <v>8202</v>
      </c>
      <c r="K1917" s="571" t="s">
        <v>8401</v>
      </c>
      <c r="L1917" s="568" t="s">
        <v>11609</v>
      </c>
      <c r="M1917" s="572" t="s">
        <v>13473</v>
      </c>
      <c r="N1917" s="570" t="s">
        <v>11135</v>
      </c>
      <c r="O1917" s="303" t="str">
        <f>IF(AllC3_Data[[#This Row],[Door/Yard Number]]=3,"Yard","Door")</f>
        <v>Yard</v>
      </c>
      <c r="P1917" s="33">
        <f t="shared" si="58"/>
        <v>3.75</v>
      </c>
      <c r="Q1917" s="3" t="str">
        <f t="shared" si="59"/>
        <v>02/11/2022 10:15 AM</v>
      </c>
      <c r="R1917" s="573" t="str">
        <f>IF(AND(AllC3_Data[[#This Row],[Workflow]]="Vendor Trailer",AllC3_Data[[#This Row],[OB Load Type]]="",AllC3_Data[[#This Row],[IB Load Type]]="",AllC3_Data[[#This Row],[Reusable Load Type]]=""),"Empty", HLOOKUP("*",AllC3_Data[[#This Row],[OB Load Type]:[Workflow]],1,FALSE))</f>
        <v>B404</v>
      </c>
      <c r="S19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9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8" spans="1:21" x14ac:dyDescent="0.25">
      <c r="A1918" s="567" t="s">
        <v>13477</v>
      </c>
      <c r="B1918" s="568"/>
      <c r="C1918" s="568" t="s">
        <v>54</v>
      </c>
      <c r="D1918" s="569"/>
      <c r="E1918" s="569" t="s">
        <v>897</v>
      </c>
      <c r="F1918" s="569">
        <v>3</v>
      </c>
      <c r="G1918" s="568" t="s">
        <v>1179</v>
      </c>
      <c r="H1918" s="568" t="s">
        <v>9864</v>
      </c>
      <c r="I1918" s="570" t="s">
        <v>9028</v>
      </c>
      <c r="J1918" s="568" t="s">
        <v>8205</v>
      </c>
      <c r="K1918" s="571" t="s">
        <v>8401</v>
      </c>
      <c r="L1918" s="568" t="s">
        <v>1663</v>
      </c>
      <c r="M1918" s="572" t="s">
        <v>9028</v>
      </c>
      <c r="N1918" s="570" t="s">
        <v>8445</v>
      </c>
      <c r="O1918" s="303" t="str">
        <f>IF(AllC3_Data[[#This Row],[Door/Yard Number]]=3,"Yard","Door")</f>
        <v>Yard</v>
      </c>
      <c r="P1918" s="33">
        <f t="shared" si="58"/>
        <v>3.7333333334536292</v>
      </c>
      <c r="Q1918" s="3" t="str">
        <f t="shared" si="59"/>
        <v>02/11/2022 10:16 AM</v>
      </c>
      <c r="R1918" s="573" t="str">
        <f>IF(AND(AllC3_Data[[#This Row],[Workflow]]="Vendor Trailer",AllC3_Data[[#This Row],[OB Load Type]]="",AllC3_Data[[#This Row],[IB Load Type]]="",AllC3_Data[[#This Row],[Reusable Load Type]]=""),"Empty", HLOOKUP("*",AllC3_Data[[#This Row],[OB Load Type]:[Workflow]],1,FALSE))</f>
        <v>B807</v>
      </c>
      <c r="S19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19" spans="1:21" x14ac:dyDescent="0.25">
      <c r="A1919" s="567" t="s">
        <v>13478</v>
      </c>
      <c r="B1919" s="568"/>
      <c r="C1919" s="568"/>
      <c r="D1919" s="569" t="s">
        <v>270</v>
      </c>
      <c r="E1919" s="569" t="s">
        <v>882</v>
      </c>
      <c r="F1919" s="569">
        <v>1</v>
      </c>
      <c r="G1919" s="568" t="s">
        <v>1179</v>
      </c>
      <c r="H1919" s="568"/>
      <c r="I1919" s="570" t="s">
        <v>13479</v>
      </c>
      <c r="J1919" s="568" t="s">
        <v>8208</v>
      </c>
      <c r="K1919" s="571" t="s">
        <v>8401</v>
      </c>
      <c r="L1919" s="568" t="s">
        <v>10129</v>
      </c>
      <c r="M1919" s="572"/>
      <c r="N1919" s="570" t="s">
        <v>8409</v>
      </c>
      <c r="O1919" s="303" t="str">
        <f>IF(AllC3_Data[[#This Row],[Door/Yard Number]]=3,"Yard","Door")</f>
        <v>Door</v>
      </c>
      <c r="P1919" s="33">
        <f t="shared" si="58"/>
        <v>3.6333333334769122</v>
      </c>
      <c r="Q1919" s="3" t="str">
        <f t="shared" si="59"/>
        <v>02/11/2022 10:22 AM</v>
      </c>
      <c r="R1919" s="573" t="str">
        <f>IF(AND(AllC3_Data[[#This Row],[Workflow]]="Vendor Trailer",AllC3_Data[[#This Row],[OB Load Type]]="",AllC3_Data[[#This Row],[IB Load Type]]="",AllC3_Data[[#This Row],[Reusable Load Type]]=""),"Empty", HLOOKUP("*",AllC3_Data[[#This Row],[OB Load Type]:[Workflow]],1,FALSE))</f>
        <v>T206</v>
      </c>
      <c r="S19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19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0" spans="1:21" x14ac:dyDescent="0.25">
      <c r="A1920" s="567" t="s">
        <v>13480</v>
      </c>
      <c r="B1920" s="568"/>
      <c r="C1920" s="568"/>
      <c r="D1920" s="569"/>
      <c r="E1920" s="569" t="s">
        <v>1657</v>
      </c>
      <c r="F1920" s="569">
        <v>1</v>
      </c>
      <c r="G1920" s="568" t="s">
        <v>1179</v>
      </c>
      <c r="H1920" s="568"/>
      <c r="I1920" s="570" t="s">
        <v>11802</v>
      </c>
      <c r="J1920" s="568" t="s">
        <v>8205</v>
      </c>
      <c r="K1920" s="571" t="s">
        <v>8401</v>
      </c>
      <c r="L1920" s="568" t="s">
        <v>13481</v>
      </c>
      <c r="M1920" s="572" t="s">
        <v>10909</v>
      </c>
      <c r="N1920" s="570" t="s">
        <v>8425</v>
      </c>
      <c r="O1920" s="303" t="str">
        <f>IF(AllC3_Data[[#This Row],[Door/Yard Number]]=3,"Yard","Door")</f>
        <v>Door</v>
      </c>
      <c r="P1920" s="33">
        <f t="shared" si="58"/>
        <v>3.6166666667559184</v>
      </c>
      <c r="Q1920" s="3" t="str">
        <f t="shared" si="59"/>
        <v>02/11/2022 10:23 AM</v>
      </c>
      <c r="R1920" s="573" t="str">
        <f>IF(AND(AllC3_Data[[#This Row],[Workflow]]="Vendor Trailer",AllC3_Data[[#This Row],[OB Load Type]]="",AllC3_Data[[#This Row],[IB Load Type]]="",AllC3_Data[[#This Row],[Reusable Load Type]]=""),"Empty", HLOOKUP("*",AllC3_Data[[#This Row],[OB Load Type]:[Workflow]],1,FALSE))</f>
        <v>Empty</v>
      </c>
      <c r="S19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1" spans="1:21" x14ac:dyDescent="0.25">
      <c r="A1921" s="567" t="s">
        <v>13482</v>
      </c>
      <c r="B1921" s="568"/>
      <c r="C1921" s="568" t="s">
        <v>54</v>
      </c>
      <c r="D1921" s="569"/>
      <c r="E1921" s="569" t="s">
        <v>897</v>
      </c>
      <c r="F1921" s="569">
        <v>3</v>
      </c>
      <c r="G1921" s="568" t="s">
        <v>1215</v>
      </c>
      <c r="H1921" s="568" t="s">
        <v>13483</v>
      </c>
      <c r="I1921" s="570" t="s">
        <v>13484</v>
      </c>
      <c r="J1921" s="568" t="s">
        <v>8202</v>
      </c>
      <c r="K1921" s="571" t="s">
        <v>8401</v>
      </c>
      <c r="L1921" s="568" t="s">
        <v>1663</v>
      </c>
      <c r="M1921" s="572" t="s">
        <v>13484</v>
      </c>
      <c r="N1921" s="570" t="s">
        <v>8445</v>
      </c>
      <c r="O1921" s="303" t="str">
        <f>IF(AllC3_Data[[#This Row],[Door/Yard Number]]=3,"Yard","Door")</f>
        <v>Yard</v>
      </c>
      <c r="P1921" s="33">
        <f t="shared" si="58"/>
        <v>3.4833333333372138</v>
      </c>
      <c r="Q1921" s="3" t="str">
        <f t="shared" si="59"/>
        <v>02/11/2022 10:31 AM</v>
      </c>
      <c r="R1921" s="573" t="str">
        <f>IF(AND(AllC3_Data[[#This Row],[Workflow]]="Vendor Trailer",AllC3_Data[[#This Row],[OB Load Type]]="",AllC3_Data[[#This Row],[IB Load Type]]="",AllC3_Data[[#This Row],[Reusable Load Type]]=""),"Empty", HLOOKUP("*",AllC3_Data[[#This Row],[OB Load Type]:[Workflow]],1,FALSE))</f>
        <v>B807</v>
      </c>
      <c r="S19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2" spans="1:21" x14ac:dyDescent="0.25">
      <c r="A1922" s="567" t="s">
        <v>13485</v>
      </c>
      <c r="B1922" s="568"/>
      <c r="C1922" s="568"/>
      <c r="D1922" s="569" t="s">
        <v>496</v>
      </c>
      <c r="E1922" s="569" t="s">
        <v>1660</v>
      </c>
      <c r="F1922" s="569">
        <v>1</v>
      </c>
      <c r="G1922" s="568" t="s">
        <v>1667</v>
      </c>
      <c r="H1922" s="568"/>
      <c r="I1922" s="570" t="s">
        <v>10339</v>
      </c>
      <c r="J1922" s="568" t="s">
        <v>8213</v>
      </c>
      <c r="K1922" s="571" t="s">
        <v>8401</v>
      </c>
      <c r="L1922" s="568" t="s">
        <v>11194</v>
      </c>
      <c r="M1922" s="572" t="s">
        <v>10339</v>
      </c>
      <c r="N1922" s="570" t="s">
        <v>8409</v>
      </c>
      <c r="O1922" s="303" t="str">
        <f>IF(AllC3_Data[[#This Row],[Door/Yard Number]]=3,"Yard","Door")</f>
        <v>Door</v>
      </c>
      <c r="P1922" s="33">
        <f t="shared" si="58"/>
        <v>3.4333333333488554</v>
      </c>
      <c r="Q1922" s="3" t="str">
        <f t="shared" si="59"/>
        <v>02/11/2022 10:34 AM</v>
      </c>
      <c r="R1922" s="573" t="str">
        <f>IF(AND(AllC3_Data[[#This Row],[Workflow]]="Vendor Trailer",AllC3_Data[[#This Row],[OB Load Type]]="",AllC3_Data[[#This Row],[IB Load Type]]="",AllC3_Data[[#This Row],[Reusable Load Type]]=""),"Empty", HLOOKUP("*",AllC3_Data[[#This Row],[OB Load Type]:[Workflow]],1,FALSE))</f>
        <v>RSAL</v>
      </c>
      <c r="S19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3" spans="1:21" x14ac:dyDescent="0.25">
      <c r="A1923" s="567" t="s">
        <v>13486</v>
      </c>
      <c r="B1923" s="568"/>
      <c r="C1923" s="568"/>
      <c r="D1923" s="569" t="s">
        <v>857</v>
      </c>
      <c r="E1923" s="569" t="s">
        <v>882</v>
      </c>
      <c r="F1923" s="569">
        <v>1</v>
      </c>
      <c r="G1923" s="568" t="s">
        <v>1568</v>
      </c>
      <c r="H1923" s="568"/>
      <c r="I1923" s="570" t="s">
        <v>8711</v>
      </c>
      <c r="J1923" s="568" t="s">
        <v>8212</v>
      </c>
      <c r="K1923" s="571" t="s">
        <v>8401</v>
      </c>
      <c r="L1923" s="568" t="s">
        <v>10129</v>
      </c>
      <c r="M1923" s="572" t="s">
        <v>13487</v>
      </c>
      <c r="N1923" s="570" t="s">
        <v>8409</v>
      </c>
      <c r="O1923" s="303" t="str">
        <f>IF(AllC3_Data[[#This Row],[Door/Yard Number]]=3,"Yard","Door")</f>
        <v>Door</v>
      </c>
      <c r="P1923" s="33">
        <f t="shared" si="58"/>
        <v>3.3833333333604969</v>
      </c>
      <c r="Q1923" s="3" t="str">
        <f t="shared" si="59"/>
        <v>02/11/2022 10:37 AM</v>
      </c>
      <c r="R1923" s="573" t="str">
        <f>IF(AND(AllC3_Data[[#This Row],[Workflow]]="Vendor Trailer",AllC3_Data[[#This Row],[OB Load Type]]="",AllC3_Data[[#This Row],[IB Load Type]]="",AllC3_Data[[#This Row],[Reusable Load Type]]=""),"Empty", HLOOKUP("*",AllC3_Data[[#This Row],[OB Load Type]:[Workflow]],1,FALSE))</f>
        <v>T217</v>
      </c>
      <c r="S19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9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1924" spans="1:21" x14ac:dyDescent="0.25">
      <c r="A1924" s="567" t="s">
        <v>13488</v>
      </c>
      <c r="B1924" s="568"/>
      <c r="C1924" s="568"/>
      <c r="D1924" s="569" t="s">
        <v>182</v>
      </c>
      <c r="E1924" s="569" t="s">
        <v>8430</v>
      </c>
      <c r="F1924" s="569">
        <v>1</v>
      </c>
      <c r="G1924" s="568" t="s">
        <v>1179</v>
      </c>
      <c r="H1924" s="568"/>
      <c r="I1924" s="570" t="s">
        <v>10986</v>
      </c>
      <c r="J1924" s="568" t="s">
        <v>647</v>
      </c>
      <c r="K1924" s="571" t="s">
        <v>8401</v>
      </c>
      <c r="L1924" s="568" t="s">
        <v>13489</v>
      </c>
      <c r="M1924" s="572"/>
      <c r="N1924" s="570" t="s">
        <v>8409</v>
      </c>
      <c r="O1924" s="303" t="str">
        <f>IF(AllC3_Data[[#This Row],[Door/Yard Number]]=3,"Yard","Door")</f>
        <v>Door</v>
      </c>
      <c r="P1924" s="33">
        <f t="shared" si="58"/>
        <v>3.3500000000931323</v>
      </c>
      <c r="Q1924" s="3" t="str">
        <f t="shared" si="59"/>
        <v>02/11/2022 10:39 AM</v>
      </c>
      <c r="R1924" s="573" t="str">
        <f>IF(AND(AllC3_Data[[#This Row],[Workflow]]="Vendor Trailer",AllC3_Data[[#This Row],[OB Load Type]]="",AllC3_Data[[#This Row],[IB Load Type]]="",AllC3_Data[[#This Row],[Reusable Load Type]]=""),"Empty", HLOOKUP("*",AllC3_Data[[#This Row],[OB Load Type]:[Workflow]],1,FALSE))</f>
        <v>PMIX</v>
      </c>
      <c r="S19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5" spans="1:21" x14ac:dyDescent="0.25">
      <c r="A1925" s="567" t="s">
        <v>13490</v>
      </c>
      <c r="B1925" s="568"/>
      <c r="C1925" s="568"/>
      <c r="D1925" s="569"/>
      <c r="E1925" s="569" t="s">
        <v>1657</v>
      </c>
      <c r="F1925" s="569">
        <v>1</v>
      </c>
      <c r="G1925" s="568" t="s">
        <v>1179</v>
      </c>
      <c r="H1925" s="568"/>
      <c r="I1925" s="570" t="s">
        <v>10986</v>
      </c>
      <c r="J1925" s="568" t="s">
        <v>8205</v>
      </c>
      <c r="K1925" s="571" t="s">
        <v>8401</v>
      </c>
      <c r="L1925" s="568" t="s">
        <v>13491</v>
      </c>
      <c r="M1925" s="572" t="s">
        <v>8998</v>
      </c>
      <c r="N1925" s="570" t="s">
        <v>8425</v>
      </c>
      <c r="O1925" s="303" t="str">
        <f>IF(AllC3_Data[[#This Row],[Door/Yard Number]]=3,"Yard","Door")</f>
        <v>Door</v>
      </c>
      <c r="P1925" s="33">
        <f t="shared" si="58"/>
        <v>3.3500000000931323</v>
      </c>
      <c r="Q1925" s="3" t="str">
        <f t="shared" si="59"/>
        <v>02/11/2022 10:39 AM</v>
      </c>
      <c r="R1925" s="573" t="str">
        <f>IF(AND(AllC3_Data[[#This Row],[Workflow]]="Vendor Trailer",AllC3_Data[[#This Row],[OB Load Type]]="",AllC3_Data[[#This Row],[IB Load Type]]="",AllC3_Data[[#This Row],[Reusable Load Type]]=""),"Empty", HLOOKUP("*",AllC3_Data[[#This Row],[OB Load Type]:[Workflow]],1,FALSE))</f>
        <v>Empty</v>
      </c>
      <c r="S19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6" spans="1:21" x14ac:dyDescent="0.25">
      <c r="A1926" s="567" t="s">
        <v>13492</v>
      </c>
      <c r="B1926" s="568"/>
      <c r="C1926" s="568" t="s">
        <v>38</v>
      </c>
      <c r="D1926" s="569"/>
      <c r="E1926" s="569" t="s">
        <v>897</v>
      </c>
      <c r="F1926" s="569">
        <v>3</v>
      </c>
      <c r="G1926" s="568" t="s">
        <v>13319</v>
      </c>
      <c r="H1926" s="568" t="s">
        <v>13493</v>
      </c>
      <c r="I1926" s="570" t="s">
        <v>8715</v>
      </c>
      <c r="J1926" s="568" t="s">
        <v>8202</v>
      </c>
      <c r="K1926" s="571" t="s">
        <v>8401</v>
      </c>
      <c r="L1926" s="568" t="s">
        <v>11742</v>
      </c>
      <c r="M1926" s="572" t="s">
        <v>8715</v>
      </c>
      <c r="N1926" s="570" t="s">
        <v>8425</v>
      </c>
      <c r="O1926" s="303" t="str">
        <f>IF(AllC3_Data[[#This Row],[Door/Yard Number]]=3,"Yard","Door")</f>
        <v>Yard</v>
      </c>
      <c r="P1926" s="33">
        <f t="shared" si="58"/>
        <v>3.28333333338378</v>
      </c>
      <c r="Q1926" s="3" t="str">
        <f t="shared" si="59"/>
        <v>02/11/2022 10:43 AM</v>
      </c>
      <c r="R1926" s="573" t="str">
        <f>IF(AND(AllC3_Data[[#This Row],[Workflow]]="Vendor Trailer",AllC3_Data[[#This Row],[OB Load Type]]="",AllC3_Data[[#This Row],[IB Load Type]]="",AllC3_Data[[#This Row],[Reusable Load Type]]=""),"Empty", HLOOKUP("*",AllC3_Data[[#This Row],[OB Load Type]:[Workflow]],1,FALSE))</f>
        <v>B407</v>
      </c>
      <c r="S19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7" spans="1:21" x14ac:dyDescent="0.25">
      <c r="A1927" s="567" t="s">
        <v>13494</v>
      </c>
      <c r="B1927" s="568"/>
      <c r="C1927" s="568" t="s">
        <v>54</v>
      </c>
      <c r="D1927" s="569"/>
      <c r="E1927" s="569" t="s">
        <v>897</v>
      </c>
      <c r="F1927" s="569">
        <v>3</v>
      </c>
      <c r="G1927" s="568" t="s">
        <v>1215</v>
      </c>
      <c r="H1927" s="568" t="s">
        <v>13495</v>
      </c>
      <c r="I1927" s="570" t="s">
        <v>8715</v>
      </c>
      <c r="J1927" s="568" t="s">
        <v>8202</v>
      </c>
      <c r="K1927" s="571" t="s">
        <v>8401</v>
      </c>
      <c r="L1927" s="568" t="s">
        <v>13496</v>
      </c>
      <c r="M1927" s="572" t="s">
        <v>8715</v>
      </c>
      <c r="N1927" s="570" t="s">
        <v>8445</v>
      </c>
      <c r="O1927" s="303" t="str">
        <f>IF(AllC3_Data[[#This Row],[Door/Yard Number]]=3,"Yard","Door")</f>
        <v>Yard</v>
      </c>
      <c r="P1927" s="33">
        <f t="shared" si="58"/>
        <v>3.28333333338378</v>
      </c>
      <c r="Q1927" s="3" t="str">
        <f t="shared" si="59"/>
        <v>02/11/2022 10:43 AM</v>
      </c>
      <c r="R1927" s="573" t="str">
        <f>IF(AND(AllC3_Data[[#This Row],[Workflow]]="Vendor Trailer",AllC3_Data[[#This Row],[OB Load Type]]="",AllC3_Data[[#This Row],[IB Load Type]]="",AllC3_Data[[#This Row],[Reusable Load Type]]=""),"Empty", HLOOKUP("*",AllC3_Data[[#This Row],[OB Load Type]:[Workflow]],1,FALSE))</f>
        <v>B807</v>
      </c>
      <c r="S19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8" spans="1:21" x14ac:dyDescent="0.25">
      <c r="A1928" s="567" t="s">
        <v>13497</v>
      </c>
      <c r="B1928" s="568"/>
      <c r="C1928" s="568"/>
      <c r="D1928" s="569" t="s">
        <v>496</v>
      </c>
      <c r="E1928" s="569" t="s">
        <v>1660</v>
      </c>
      <c r="F1928" s="569">
        <v>3</v>
      </c>
      <c r="G1928" s="568" t="s">
        <v>1179</v>
      </c>
      <c r="H1928" s="568"/>
      <c r="I1928" s="570" t="s">
        <v>9651</v>
      </c>
      <c r="J1928" s="568" t="s">
        <v>8205</v>
      </c>
      <c r="K1928" s="571" t="s">
        <v>8401</v>
      </c>
      <c r="L1928" s="568" t="s">
        <v>13067</v>
      </c>
      <c r="M1928" s="572" t="s">
        <v>9046</v>
      </c>
      <c r="N1928" s="570" t="s">
        <v>8445</v>
      </c>
      <c r="O1928" s="303" t="str">
        <f>IF(AllC3_Data[[#This Row],[Door/Yard Number]]=3,"Yard","Door")</f>
        <v>Yard</v>
      </c>
      <c r="P1928" s="33">
        <f t="shared" si="58"/>
        <v>3.2666666666627862</v>
      </c>
      <c r="Q1928" s="3" t="str">
        <f t="shared" si="59"/>
        <v>02/11/2022 10:44 AM</v>
      </c>
      <c r="R1928" s="573" t="str">
        <f>IF(AND(AllC3_Data[[#This Row],[Workflow]]="Vendor Trailer",AllC3_Data[[#This Row],[OB Load Type]]="",AllC3_Data[[#This Row],[IB Load Type]]="",AllC3_Data[[#This Row],[Reusable Load Type]]=""),"Empty", HLOOKUP("*",AllC3_Data[[#This Row],[OB Load Type]:[Workflow]],1,FALSE))</f>
        <v>RSAL</v>
      </c>
      <c r="S19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29" spans="1:21" x14ac:dyDescent="0.25">
      <c r="A1929" s="567" t="s">
        <v>13498</v>
      </c>
      <c r="B1929" s="568"/>
      <c r="C1929" s="568"/>
      <c r="D1929" s="569" t="s">
        <v>409</v>
      </c>
      <c r="E1929" s="569" t="s">
        <v>8430</v>
      </c>
      <c r="F1929" s="569">
        <v>1</v>
      </c>
      <c r="G1929" s="568" t="s">
        <v>9217</v>
      </c>
      <c r="H1929" s="568"/>
      <c r="I1929" s="570" t="s">
        <v>8719</v>
      </c>
      <c r="J1929" s="568" t="s">
        <v>8202</v>
      </c>
      <c r="K1929" s="571" t="s">
        <v>8401</v>
      </c>
      <c r="L1929" s="568" t="s">
        <v>10381</v>
      </c>
      <c r="M1929" s="572"/>
      <c r="N1929" s="570" t="s">
        <v>8409</v>
      </c>
      <c r="O1929" s="303" t="str">
        <f>IF(AllC3_Data[[#This Row],[Door/Yard Number]]=3,"Yard","Door")</f>
        <v>Door</v>
      </c>
      <c r="P1929" s="33">
        <f t="shared" ref="P1929:P1992" si="60">($A$1-Q1929)*24</f>
        <v>3.2500000001164153</v>
      </c>
      <c r="Q1929" s="3" t="str">
        <f t="shared" ref="Q1929:Q1992" si="61">IF(I1929&gt;M1929,I1929,IF(I1929&lt;M1929,M1929,IF(I1929=M1929,I1929)))</f>
        <v>02/11/2022 10:45 AM</v>
      </c>
      <c r="R1929" s="573" t="str">
        <f>IF(AND(AllC3_Data[[#This Row],[Workflow]]="Vendor Trailer",AllC3_Data[[#This Row],[OB Load Type]]="",AllC3_Data[[#This Row],[IB Load Type]]="",AllC3_Data[[#This Row],[Reusable Load Type]]=""),"Empty", HLOOKUP("*",AllC3_Data[[#This Row],[OB Load Type]:[Workflow]],1,FALSE))</f>
        <v>IGPS</v>
      </c>
      <c r="S19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19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30" spans="1:21" x14ac:dyDescent="0.25">
      <c r="A1930" s="567" t="s">
        <v>13499</v>
      </c>
      <c r="B1930" s="568"/>
      <c r="C1930" s="568"/>
      <c r="D1930" s="569" t="s">
        <v>496</v>
      </c>
      <c r="E1930" s="569" t="s">
        <v>1660</v>
      </c>
      <c r="F1930" s="569">
        <v>1</v>
      </c>
      <c r="G1930" s="568" t="s">
        <v>1179</v>
      </c>
      <c r="H1930" s="568"/>
      <c r="I1930" s="570" t="s">
        <v>11301</v>
      </c>
      <c r="J1930" s="568" t="s">
        <v>8205</v>
      </c>
      <c r="K1930" s="571" t="s">
        <v>8401</v>
      </c>
      <c r="L1930" s="568" t="s">
        <v>13500</v>
      </c>
      <c r="M1930" s="572" t="s">
        <v>11301</v>
      </c>
      <c r="N1930" s="570" t="s">
        <v>8409</v>
      </c>
      <c r="O1930" s="303" t="str">
        <f>IF(AllC3_Data[[#This Row],[Door/Yard Number]]=3,"Yard","Door")</f>
        <v>Door</v>
      </c>
      <c r="P1930" s="33">
        <f t="shared" si="60"/>
        <v>3.2333333333954215</v>
      </c>
      <c r="Q1930" s="3" t="str">
        <f t="shared" si="61"/>
        <v>02/11/2022 10:46 AM</v>
      </c>
      <c r="R1930" s="573" t="str">
        <f>IF(AND(AllC3_Data[[#This Row],[Workflow]]="Vendor Trailer",AllC3_Data[[#This Row],[OB Load Type]]="",AllC3_Data[[#This Row],[IB Load Type]]="",AllC3_Data[[#This Row],[Reusable Load Type]]=""),"Empty", HLOOKUP("*",AllC3_Data[[#This Row],[OB Load Type]:[Workflow]],1,FALSE))</f>
        <v>RSAL</v>
      </c>
      <c r="S19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31" spans="1:21" x14ac:dyDescent="0.25">
      <c r="A1931" s="567" t="s">
        <v>13501</v>
      </c>
      <c r="B1931" s="568"/>
      <c r="C1931" s="568"/>
      <c r="D1931" s="569"/>
      <c r="E1931" s="569" t="s">
        <v>1657</v>
      </c>
      <c r="F1931" s="569">
        <v>3</v>
      </c>
      <c r="G1931" s="568" t="s">
        <v>1179</v>
      </c>
      <c r="H1931" s="568"/>
      <c r="I1931" s="570" t="s">
        <v>10953</v>
      </c>
      <c r="J1931" s="568" t="s">
        <v>8208</v>
      </c>
      <c r="K1931" s="571" t="s">
        <v>8401</v>
      </c>
      <c r="L1931" s="568" t="s">
        <v>12016</v>
      </c>
      <c r="M1931" s="572" t="s">
        <v>13502</v>
      </c>
      <c r="N1931" s="570" t="s">
        <v>8445</v>
      </c>
      <c r="O1931" s="303" t="str">
        <f>IF(AllC3_Data[[#This Row],[Door/Yard Number]]=3,"Yard","Door")</f>
        <v>Yard</v>
      </c>
      <c r="P1931" s="33">
        <f t="shared" si="60"/>
        <v>3.183333333407063</v>
      </c>
      <c r="Q1931" s="3" t="str">
        <f t="shared" si="61"/>
        <v>02/11/2022 10:49 AM</v>
      </c>
      <c r="R1931" s="573" t="str">
        <f>IF(AND(AllC3_Data[[#This Row],[Workflow]]="Vendor Trailer",AllC3_Data[[#This Row],[OB Load Type]]="",AllC3_Data[[#This Row],[IB Load Type]]="",AllC3_Data[[#This Row],[Reusable Load Type]]=""),"Empty", HLOOKUP("*",AllC3_Data[[#This Row],[OB Load Type]:[Workflow]],1,FALSE))</f>
        <v>Empty</v>
      </c>
      <c r="S19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32" spans="1:21" x14ac:dyDescent="0.25">
      <c r="A1932" s="567" t="s">
        <v>13503</v>
      </c>
      <c r="B1932" s="568"/>
      <c r="C1932" s="568"/>
      <c r="D1932" s="569"/>
      <c r="E1932" s="569" t="s">
        <v>9827</v>
      </c>
      <c r="F1932" s="569">
        <v>5</v>
      </c>
      <c r="G1932" s="568" t="s">
        <v>8405</v>
      </c>
      <c r="H1932" s="568"/>
      <c r="I1932" s="570" t="s">
        <v>10953</v>
      </c>
      <c r="J1932" s="568" t="s">
        <v>8202</v>
      </c>
      <c r="K1932" s="571" t="s">
        <v>8401</v>
      </c>
      <c r="L1932" s="568" t="s">
        <v>13504</v>
      </c>
      <c r="M1932" s="572" t="s">
        <v>13505</v>
      </c>
      <c r="N1932" s="570" t="s">
        <v>8425</v>
      </c>
      <c r="O1932" s="303" t="str">
        <f>IF(AllC3_Data[[#This Row],[Door/Yard Number]]=3,"Yard","Door")</f>
        <v>Door</v>
      </c>
      <c r="P1932" s="33">
        <f t="shared" si="60"/>
        <v>3.183333333407063</v>
      </c>
      <c r="Q1932" s="3" t="str">
        <f t="shared" si="61"/>
        <v>02/11/2022 10:49 AM</v>
      </c>
      <c r="R1932" s="573" t="str">
        <f>IF(AND(AllC3_Data[[#This Row],[Workflow]]="Vendor Trailer",AllC3_Data[[#This Row],[OB Load Type]]="",AllC3_Data[[#This Row],[IB Load Type]]="",AllC3_Data[[#This Row],[Reusable Load Type]]=""),"Empty", HLOOKUP("*",AllC3_Data[[#This Row],[OB Load Type]:[Workflow]],1,FALSE))</f>
        <v>Live Empty</v>
      </c>
      <c r="S19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33" spans="1:21" x14ac:dyDescent="0.25">
      <c r="A1933" s="567" t="s">
        <v>13506</v>
      </c>
      <c r="B1933" s="568"/>
      <c r="C1933" s="568"/>
      <c r="D1933" s="569"/>
      <c r="E1933" s="569" t="s">
        <v>1562</v>
      </c>
      <c r="F1933" s="569">
        <v>1</v>
      </c>
      <c r="G1933" s="568" t="s">
        <v>1179</v>
      </c>
      <c r="H1933" s="568"/>
      <c r="I1933" s="570" t="s">
        <v>10329</v>
      </c>
      <c r="J1933" s="568" t="s">
        <v>8208</v>
      </c>
      <c r="K1933" s="571" t="s">
        <v>8401</v>
      </c>
      <c r="L1933" s="568" t="s">
        <v>12055</v>
      </c>
      <c r="M1933" s="572" t="s">
        <v>9572</v>
      </c>
      <c r="N1933" s="570" t="s">
        <v>8409</v>
      </c>
      <c r="O1933" s="303" t="str">
        <f>IF(AllC3_Data[[#This Row],[Door/Yard Number]]=3,"Yard","Door")</f>
        <v>Door</v>
      </c>
      <c r="P1933" s="33">
        <f t="shared" si="60"/>
        <v>3.1500000001396984</v>
      </c>
      <c r="Q1933" s="3" t="str">
        <f t="shared" si="61"/>
        <v>02/11/2022 10:51 AM</v>
      </c>
      <c r="R1933" s="573" t="str">
        <f>IF(AND(AllC3_Data[[#This Row],[Workflow]]="Vendor Trailer",AllC3_Data[[#This Row],[OB Load Type]]="",AllC3_Data[[#This Row],[IB Load Type]]="",AllC3_Data[[#This Row],[Reusable Load Type]]=""),"Empty", HLOOKUP("*",AllC3_Data[[#This Row],[OB Load Type]:[Workflow]],1,FALSE))</f>
        <v>Unknown</v>
      </c>
      <c r="S19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34" spans="1:21" x14ac:dyDescent="0.25">
      <c r="A1934" s="567" t="s">
        <v>13507</v>
      </c>
      <c r="B1934" s="568"/>
      <c r="C1934" s="568"/>
      <c r="D1934" s="569"/>
      <c r="E1934" s="569" t="s">
        <v>1562</v>
      </c>
      <c r="F1934" s="569">
        <v>1</v>
      </c>
      <c r="G1934" s="568" t="s">
        <v>1179</v>
      </c>
      <c r="H1934" s="568"/>
      <c r="I1934" s="570" t="s">
        <v>9653</v>
      </c>
      <c r="J1934" s="568" t="s">
        <v>8205</v>
      </c>
      <c r="K1934" s="571" t="s">
        <v>8401</v>
      </c>
      <c r="L1934" s="568" t="s">
        <v>11932</v>
      </c>
      <c r="M1934" s="572" t="s">
        <v>10931</v>
      </c>
      <c r="N1934" s="570" t="s">
        <v>8409</v>
      </c>
      <c r="O1934" s="303" t="str">
        <f>IF(AllC3_Data[[#This Row],[Door/Yard Number]]=3,"Yard","Door")</f>
        <v>Door</v>
      </c>
      <c r="P1934" s="33">
        <f t="shared" si="60"/>
        <v>3.1333333334187046</v>
      </c>
      <c r="Q1934" s="3" t="str">
        <f t="shared" si="61"/>
        <v>02/11/2022 10:52 AM</v>
      </c>
      <c r="R1934" s="573" t="str">
        <f>IF(AND(AllC3_Data[[#This Row],[Workflow]]="Vendor Trailer",AllC3_Data[[#This Row],[OB Load Type]]="",AllC3_Data[[#This Row],[IB Load Type]]="",AllC3_Data[[#This Row],[Reusable Load Type]]=""),"Empty", HLOOKUP("*",AllC3_Data[[#This Row],[OB Load Type]:[Workflow]],1,FALSE))</f>
        <v>Unknown</v>
      </c>
      <c r="S19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35" spans="1:21" x14ac:dyDescent="0.25">
      <c r="A1935" s="567" t="s">
        <v>13508</v>
      </c>
      <c r="B1935" s="568"/>
      <c r="C1935" s="568"/>
      <c r="D1935" s="569"/>
      <c r="E1935" s="569" t="s">
        <v>1562</v>
      </c>
      <c r="F1935" s="569">
        <v>1</v>
      </c>
      <c r="G1935" s="568" t="s">
        <v>1179</v>
      </c>
      <c r="H1935" s="568"/>
      <c r="I1935" s="570" t="s">
        <v>9653</v>
      </c>
      <c r="J1935" s="568" t="s">
        <v>8205</v>
      </c>
      <c r="K1935" s="571" t="s">
        <v>8401</v>
      </c>
      <c r="L1935" s="568" t="s">
        <v>11947</v>
      </c>
      <c r="M1935" s="572" t="s">
        <v>13509</v>
      </c>
      <c r="N1935" s="570" t="s">
        <v>8409</v>
      </c>
      <c r="O1935" s="303" t="str">
        <f>IF(AllC3_Data[[#This Row],[Door/Yard Number]]=3,"Yard","Door")</f>
        <v>Door</v>
      </c>
      <c r="P1935" s="33">
        <f t="shared" si="60"/>
        <v>3.1333333334187046</v>
      </c>
      <c r="Q1935" s="3" t="str">
        <f t="shared" si="61"/>
        <v>02/11/2022 10:52 AM</v>
      </c>
      <c r="R1935" s="573" t="str">
        <f>IF(AND(AllC3_Data[[#This Row],[Workflow]]="Vendor Trailer",AllC3_Data[[#This Row],[OB Load Type]]="",AllC3_Data[[#This Row],[IB Load Type]]="",AllC3_Data[[#This Row],[Reusable Load Type]]=""),"Empty", HLOOKUP("*",AllC3_Data[[#This Row],[OB Load Type]:[Workflow]],1,FALSE))</f>
        <v>Unknown</v>
      </c>
      <c r="S19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36" spans="1:21" x14ac:dyDescent="0.25">
      <c r="A1936" s="567" t="s">
        <v>13510</v>
      </c>
      <c r="B1936" s="568"/>
      <c r="C1936" s="568"/>
      <c r="D1936" s="569"/>
      <c r="E1936" s="569" t="s">
        <v>1562</v>
      </c>
      <c r="F1936" s="569">
        <v>1</v>
      </c>
      <c r="G1936" s="568" t="s">
        <v>1179</v>
      </c>
      <c r="H1936" s="568"/>
      <c r="I1936" s="570" t="s">
        <v>9653</v>
      </c>
      <c r="J1936" s="568" t="s">
        <v>8205</v>
      </c>
      <c r="K1936" s="571" t="s">
        <v>8401</v>
      </c>
      <c r="L1936" s="568" t="s">
        <v>11806</v>
      </c>
      <c r="M1936" s="572" t="s">
        <v>13511</v>
      </c>
      <c r="N1936" s="570" t="s">
        <v>8409</v>
      </c>
      <c r="O1936" s="303" t="str">
        <f>IF(AllC3_Data[[#This Row],[Door/Yard Number]]=3,"Yard","Door")</f>
        <v>Door</v>
      </c>
      <c r="P1936" s="33">
        <f t="shared" si="60"/>
        <v>3.1333333334187046</v>
      </c>
      <c r="Q1936" s="3" t="str">
        <f t="shared" si="61"/>
        <v>02/11/2022 10:52 AM</v>
      </c>
      <c r="R1936" s="573" t="str">
        <f>IF(AND(AllC3_Data[[#This Row],[Workflow]]="Vendor Trailer",AllC3_Data[[#This Row],[OB Load Type]]="",AllC3_Data[[#This Row],[IB Load Type]]="",AllC3_Data[[#This Row],[Reusable Load Type]]=""),"Empty", HLOOKUP("*",AllC3_Data[[#This Row],[OB Load Type]:[Workflow]],1,FALSE))</f>
        <v>Unknown</v>
      </c>
      <c r="S19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37" spans="1:21" x14ac:dyDescent="0.25">
      <c r="A1937" s="567" t="s">
        <v>13512</v>
      </c>
      <c r="B1937" s="568"/>
      <c r="C1937" s="568"/>
      <c r="D1937" s="569" t="s">
        <v>496</v>
      </c>
      <c r="E1937" s="569" t="s">
        <v>1660</v>
      </c>
      <c r="F1937" s="569">
        <v>1</v>
      </c>
      <c r="G1937" s="568" t="s">
        <v>1179</v>
      </c>
      <c r="H1937" s="568"/>
      <c r="I1937" s="570" t="s">
        <v>9653</v>
      </c>
      <c r="J1937" s="568" t="s">
        <v>8210</v>
      </c>
      <c r="K1937" s="571" t="s">
        <v>8401</v>
      </c>
      <c r="L1937" s="568" t="s">
        <v>11534</v>
      </c>
      <c r="M1937" s="572" t="s">
        <v>9653</v>
      </c>
      <c r="N1937" s="570" t="s">
        <v>8409</v>
      </c>
      <c r="O1937" s="303" t="str">
        <f>IF(AllC3_Data[[#This Row],[Door/Yard Number]]=3,"Yard","Door")</f>
        <v>Door</v>
      </c>
      <c r="P1937" s="33">
        <f t="shared" si="60"/>
        <v>3.1333333334187046</v>
      </c>
      <c r="Q1937" s="3" t="str">
        <f t="shared" si="61"/>
        <v>02/11/2022 10:52 AM</v>
      </c>
      <c r="R1937" s="573" t="str">
        <f>IF(AND(AllC3_Data[[#This Row],[Workflow]]="Vendor Trailer",AllC3_Data[[#This Row],[OB Load Type]]="",AllC3_Data[[#This Row],[IB Load Type]]="",AllC3_Data[[#This Row],[Reusable Load Type]]=""),"Empty", HLOOKUP("*",AllC3_Data[[#This Row],[OB Load Type]:[Workflow]],1,FALSE))</f>
        <v>RSAL</v>
      </c>
      <c r="S19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38" spans="1:21" x14ac:dyDescent="0.25">
      <c r="A1938" s="567" t="s">
        <v>11437</v>
      </c>
      <c r="B1938" s="568"/>
      <c r="C1938" s="568"/>
      <c r="D1938" s="569"/>
      <c r="E1938" s="569" t="s">
        <v>1562</v>
      </c>
      <c r="F1938" s="569">
        <v>1</v>
      </c>
      <c r="G1938" s="568" t="s">
        <v>1179</v>
      </c>
      <c r="H1938" s="568"/>
      <c r="I1938" s="570" t="s">
        <v>9653</v>
      </c>
      <c r="J1938" s="568" t="s">
        <v>8205</v>
      </c>
      <c r="K1938" s="571" t="s">
        <v>8401</v>
      </c>
      <c r="L1938" s="568" t="s">
        <v>13513</v>
      </c>
      <c r="M1938" s="572" t="s">
        <v>13514</v>
      </c>
      <c r="N1938" s="570" t="s">
        <v>8409</v>
      </c>
      <c r="O1938" s="303" t="str">
        <f>IF(AllC3_Data[[#This Row],[Door/Yard Number]]=3,"Yard","Door")</f>
        <v>Door</v>
      </c>
      <c r="P1938" s="33">
        <f t="shared" si="60"/>
        <v>3.1333333334187046</v>
      </c>
      <c r="Q1938" s="3" t="str">
        <f t="shared" si="61"/>
        <v>02/11/2022 10:52 AM</v>
      </c>
      <c r="R1938" s="573" t="str">
        <f>IF(AND(AllC3_Data[[#This Row],[Workflow]]="Vendor Trailer",AllC3_Data[[#This Row],[OB Load Type]]="",AllC3_Data[[#This Row],[IB Load Type]]="",AllC3_Data[[#This Row],[Reusable Load Type]]=""),"Empty", HLOOKUP("*",AllC3_Data[[#This Row],[OB Load Type]:[Workflow]],1,FALSE))</f>
        <v>Unknown</v>
      </c>
      <c r="S19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39" spans="1:21" x14ac:dyDescent="0.25">
      <c r="A1939" s="567" t="s">
        <v>13515</v>
      </c>
      <c r="B1939" s="568"/>
      <c r="C1939" s="568"/>
      <c r="D1939" s="569"/>
      <c r="E1939" s="569" t="s">
        <v>1562</v>
      </c>
      <c r="F1939" s="569">
        <v>1</v>
      </c>
      <c r="G1939" s="568" t="s">
        <v>1179</v>
      </c>
      <c r="H1939" s="568"/>
      <c r="I1939" s="570" t="s">
        <v>9653</v>
      </c>
      <c r="J1939" s="568" t="s">
        <v>8205</v>
      </c>
      <c r="K1939" s="571" t="s">
        <v>8401</v>
      </c>
      <c r="L1939" s="568" t="s">
        <v>11951</v>
      </c>
      <c r="M1939" s="572" t="s">
        <v>13516</v>
      </c>
      <c r="N1939" s="570" t="s">
        <v>8409</v>
      </c>
      <c r="O1939" s="303" t="str">
        <f>IF(AllC3_Data[[#This Row],[Door/Yard Number]]=3,"Yard","Door")</f>
        <v>Door</v>
      </c>
      <c r="P1939" s="33">
        <f t="shared" si="60"/>
        <v>3.1333333334187046</v>
      </c>
      <c r="Q1939" s="3" t="str">
        <f t="shared" si="61"/>
        <v>02/11/2022 10:52 AM</v>
      </c>
      <c r="R1939" s="573" t="str">
        <f>IF(AND(AllC3_Data[[#This Row],[Workflow]]="Vendor Trailer",AllC3_Data[[#This Row],[OB Load Type]]="",AllC3_Data[[#This Row],[IB Load Type]]="",AllC3_Data[[#This Row],[Reusable Load Type]]=""),"Empty", HLOOKUP("*",AllC3_Data[[#This Row],[OB Load Type]:[Workflow]],1,FALSE))</f>
        <v>Unknown</v>
      </c>
      <c r="S19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3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40" spans="1:21" x14ac:dyDescent="0.25">
      <c r="A1940" s="567" t="s">
        <v>13517</v>
      </c>
      <c r="B1940" s="568"/>
      <c r="C1940" s="568"/>
      <c r="D1940" s="569"/>
      <c r="E1940" s="569" t="s">
        <v>1562</v>
      </c>
      <c r="F1940" s="569">
        <v>1</v>
      </c>
      <c r="G1940" s="568" t="s">
        <v>1179</v>
      </c>
      <c r="H1940" s="568"/>
      <c r="I1940" s="570" t="s">
        <v>8465</v>
      </c>
      <c r="J1940" s="568" t="s">
        <v>8208</v>
      </c>
      <c r="K1940" s="571" t="s">
        <v>8401</v>
      </c>
      <c r="L1940" s="568" t="s">
        <v>12270</v>
      </c>
      <c r="M1940" s="572" t="s">
        <v>9568</v>
      </c>
      <c r="N1940" s="570" t="s">
        <v>8409</v>
      </c>
      <c r="O1940" s="303" t="str">
        <f>IF(AllC3_Data[[#This Row],[Door/Yard Number]]=3,"Yard","Door")</f>
        <v>Door</v>
      </c>
      <c r="P1940" s="33">
        <f t="shared" si="60"/>
        <v>3.1166666666977108</v>
      </c>
      <c r="Q1940" s="3" t="str">
        <f t="shared" si="61"/>
        <v>02/11/2022 10:53 AM</v>
      </c>
      <c r="R1940" s="573" t="str">
        <f>IF(AND(AllC3_Data[[#This Row],[Workflow]]="Vendor Trailer",AllC3_Data[[#This Row],[OB Load Type]]="",AllC3_Data[[#This Row],[IB Load Type]]="",AllC3_Data[[#This Row],[Reusable Load Type]]=""),"Empty", HLOOKUP("*",AllC3_Data[[#This Row],[OB Load Type]:[Workflow]],1,FALSE))</f>
        <v>Unknown</v>
      </c>
      <c r="S19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0"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41" spans="1:21" x14ac:dyDescent="0.25">
      <c r="A1941" s="567" t="s">
        <v>13518</v>
      </c>
      <c r="B1941" s="568"/>
      <c r="C1941" s="568"/>
      <c r="D1941" s="569"/>
      <c r="E1941" s="569" t="s">
        <v>1562</v>
      </c>
      <c r="F1941" s="569">
        <v>1</v>
      </c>
      <c r="G1941" s="568" t="s">
        <v>1179</v>
      </c>
      <c r="H1941" s="568"/>
      <c r="I1941" s="570" t="s">
        <v>8465</v>
      </c>
      <c r="J1941" s="568" t="s">
        <v>8205</v>
      </c>
      <c r="K1941" s="571" t="s">
        <v>8401</v>
      </c>
      <c r="L1941" s="568" t="s">
        <v>11619</v>
      </c>
      <c r="M1941" s="572" t="s">
        <v>9325</v>
      </c>
      <c r="N1941" s="570" t="s">
        <v>8409</v>
      </c>
      <c r="O1941" s="303" t="str">
        <f>IF(AllC3_Data[[#This Row],[Door/Yard Number]]=3,"Yard","Door")</f>
        <v>Door</v>
      </c>
      <c r="P1941" s="33">
        <f t="shared" si="60"/>
        <v>3.1166666666977108</v>
      </c>
      <c r="Q1941" s="3" t="str">
        <f t="shared" si="61"/>
        <v>02/11/2022 10:53 AM</v>
      </c>
      <c r="R1941" s="573" t="str">
        <f>IF(AND(AllC3_Data[[#This Row],[Workflow]]="Vendor Trailer",AllC3_Data[[#This Row],[OB Load Type]]="",AllC3_Data[[#This Row],[IB Load Type]]="",AllC3_Data[[#This Row],[Reusable Load Type]]=""),"Empty", HLOOKUP("*",AllC3_Data[[#This Row],[OB Load Type]:[Workflow]],1,FALSE))</f>
        <v>Unknown</v>
      </c>
      <c r="S19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42" spans="1:21" x14ac:dyDescent="0.25">
      <c r="A1942" s="567" t="s">
        <v>13519</v>
      </c>
      <c r="B1942" s="568"/>
      <c r="C1942" s="568"/>
      <c r="D1942" s="569"/>
      <c r="E1942" s="569" t="s">
        <v>1562</v>
      </c>
      <c r="F1942" s="569">
        <v>1</v>
      </c>
      <c r="G1942" s="568" t="s">
        <v>1179</v>
      </c>
      <c r="H1942" s="568"/>
      <c r="I1942" s="570" t="s">
        <v>8465</v>
      </c>
      <c r="J1942" s="568" t="s">
        <v>8205</v>
      </c>
      <c r="K1942" s="571" t="s">
        <v>8401</v>
      </c>
      <c r="L1942" s="568" t="s">
        <v>11595</v>
      </c>
      <c r="M1942" s="572" t="s">
        <v>8558</v>
      </c>
      <c r="N1942" s="570" t="s">
        <v>8409</v>
      </c>
      <c r="O1942" s="303" t="str">
        <f>IF(AllC3_Data[[#This Row],[Door/Yard Number]]=3,"Yard","Door")</f>
        <v>Door</v>
      </c>
      <c r="P1942" s="33">
        <f t="shared" si="60"/>
        <v>3.1166666666977108</v>
      </c>
      <c r="Q1942" s="3" t="str">
        <f t="shared" si="61"/>
        <v>02/11/2022 10:53 AM</v>
      </c>
      <c r="R1942" s="573" t="str">
        <f>IF(AND(AllC3_Data[[#This Row],[Workflow]]="Vendor Trailer",AllC3_Data[[#This Row],[OB Load Type]]="",AllC3_Data[[#This Row],[IB Load Type]]="",AllC3_Data[[#This Row],[Reusable Load Type]]=""),"Empty", HLOOKUP("*",AllC3_Data[[#This Row],[OB Load Type]:[Workflow]],1,FALSE))</f>
        <v>Unknown</v>
      </c>
      <c r="S19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43" spans="1:21" x14ac:dyDescent="0.25">
      <c r="A1943" s="567" t="s">
        <v>13520</v>
      </c>
      <c r="B1943" s="568"/>
      <c r="C1943" s="568"/>
      <c r="D1943" s="569" t="s">
        <v>496</v>
      </c>
      <c r="E1943" s="569" t="s">
        <v>1660</v>
      </c>
      <c r="F1943" s="569">
        <v>1</v>
      </c>
      <c r="G1943" s="568" t="s">
        <v>1179</v>
      </c>
      <c r="H1943" s="568"/>
      <c r="I1943" s="570" t="s">
        <v>9067</v>
      </c>
      <c r="J1943" s="568" t="s">
        <v>8205</v>
      </c>
      <c r="K1943" s="571" t="s">
        <v>8401</v>
      </c>
      <c r="L1943" s="568" t="s">
        <v>13521</v>
      </c>
      <c r="M1943" s="572" t="s">
        <v>9067</v>
      </c>
      <c r="N1943" s="570" t="s">
        <v>8409</v>
      </c>
      <c r="O1943" s="303" t="str">
        <f>IF(AllC3_Data[[#This Row],[Door/Yard Number]]=3,"Yard","Door")</f>
        <v>Door</v>
      </c>
      <c r="P1943" s="33">
        <f t="shared" si="60"/>
        <v>3.0999999999767169</v>
      </c>
      <c r="Q1943" s="3" t="str">
        <f t="shared" si="61"/>
        <v>02/11/2022 10:54 AM</v>
      </c>
      <c r="R1943" s="573" t="str">
        <f>IF(AND(AllC3_Data[[#This Row],[Workflow]]="Vendor Trailer",AllC3_Data[[#This Row],[OB Load Type]]="",AllC3_Data[[#This Row],[IB Load Type]]="",AllC3_Data[[#This Row],[Reusable Load Type]]=""),"Empty", HLOOKUP("*",AllC3_Data[[#This Row],[OB Load Type]:[Workflow]],1,FALSE))</f>
        <v>RSAL</v>
      </c>
      <c r="S19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4" spans="1:21" x14ac:dyDescent="0.25">
      <c r="A1944" s="567" t="s">
        <v>13522</v>
      </c>
      <c r="B1944" s="568"/>
      <c r="C1944" s="568"/>
      <c r="D1944" s="569"/>
      <c r="E1944" s="569" t="s">
        <v>1657</v>
      </c>
      <c r="F1944" s="569">
        <v>1</v>
      </c>
      <c r="G1944" s="568" t="s">
        <v>1179</v>
      </c>
      <c r="H1944" s="568"/>
      <c r="I1944" s="570" t="s">
        <v>8453</v>
      </c>
      <c r="J1944" s="568" t="s">
        <v>8205</v>
      </c>
      <c r="K1944" s="571" t="s">
        <v>8401</v>
      </c>
      <c r="L1944" s="568" t="s">
        <v>13523</v>
      </c>
      <c r="M1944" s="572" t="s">
        <v>13431</v>
      </c>
      <c r="N1944" s="570" t="s">
        <v>8425</v>
      </c>
      <c r="O1944" s="303" t="str">
        <f>IF(AllC3_Data[[#This Row],[Door/Yard Number]]=3,"Yard","Door")</f>
        <v>Door</v>
      </c>
      <c r="P1944" s="33">
        <f t="shared" si="60"/>
        <v>3.0666666667093523</v>
      </c>
      <c r="Q1944" s="3" t="str">
        <f t="shared" si="61"/>
        <v>02/11/2022 10:56 AM</v>
      </c>
      <c r="R1944" s="573" t="str">
        <f>IF(AND(AllC3_Data[[#This Row],[Workflow]]="Vendor Trailer",AllC3_Data[[#This Row],[OB Load Type]]="",AllC3_Data[[#This Row],[IB Load Type]]="",AllC3_Data[[#This Row],[Reusable Load Type]]=""),"Empty", HLOOKUP("*",AllC3_Data[[#This Row],[OB Load Type]:[Workflow]],1,FALSE))</f>
        <v>Empty</v>
      </c>
      <c r="S19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5" spans="1:21" x14ac:dyDescent="0.25">
      <c r="A1945" s="567" t="s">
        <v>13524</v>
      </c>
      <c r="B1945" s="568"/>
      <c r="C1945" s="568"/>
      <c r="D1945" s="569"/>
      <c r="E1945" s="569" t="s">
        <v>1657</v>
      </c>
      <c r="F1945" s="569">
        <v>1</v>
      </c>
      <c r="G1945" s="568" t="s">
        <v>1179</v>
      </c>
      <c r="H1945" s="568"/>
      <c r="I1945" s="570" t="s">
        <v>10993</v>
      </c>
      <c r="J1945" s="568" t="s">
        <v>8208</v>
      </c>
      <c r="K1945" s="571" t="s">
        <v>8401</v>
      </c>
      <c r="L1945" s="568" t="s">
        <v>13525</v>
      </c>
      <c r="M1945" s="572" t="s">
        <v>9032</v>
      </c>
      <c r="N1945" s="570" t="s">
        <v>8425</v>
      </c>
      <c r="O1945" s="303" t="str">
        <f>IF(AllC3_Data[[#This Row],[Door/Yard Number]]=3,"Yard","Door")</f>
        <v>Door</v>
      </c>
      <c r="P1945" s="33">
        <f t="shared" si="60"/>
        <v>3.0499999999883585</v>
      </c>
      <c r="Q1945" s="3" t="str">
        <f t="shared" si="61"/>
        <v>02/11/2022 10:57 AM</v>
      </c>
      <c r="R1945" s="573" t="str">
        <f>IF(AND(AllC3_Data[[#This Row],[Workflow]]="Vendor Trailer",AllC3_Data[[#This Row],[OB Load Type]]="",AllC3_Data[[#This Row],[IB Load Type]]="",AllC3_Data[[#This Row],[Reusable Load Type]]=""),"Empty", HLOOKUP("*",AllC3_Data[[#This Row],[OB Load Type]:[Workflow]],1,FALSE))</f>
        <v>Empty</v>
      </c>
      <c r="S19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6" spans="1:21" x14ac:dyDescent="0.25">
      <c r="A1946" s="567" t="s">
        <v>13526</v>
      </c>
      <c r="B1946" s="568"/>
      <c r="C1946" s="568"/>
      <c r="D1946" s="569"/>
      <c r="E1946" s="569" t="s">
        <v>1657</v>
      </c>
      <c r="F1946" s="569">
        <v>1</v>
      </c>
      <c r="G1946" s="568" t="s">
        <v>1179</v>
      </c>
      <c r="H1946" s="568"/>
      <c r="I1946" s="570" t="s">
        <v>10993</v>
      </c>
      <c r="J1946" s="568" t="s">
        <v>8205</v>
      </c>
      <c r="K1946" s="571" t="s">
        <v>8401</v>
      </c>
      <c r="L1946" s="568" t="s">
        <v>10903</v>
      </c>
      <c r="M1946" s="572" t="s">
        <v>13329</v>
      </c>
      <c r="N1946" s="570" t="s">
        <v>8409</v>
      </c>
      <c r="O1946" s="303" t="str">
        <f>IF(AllC3_Data[[#This Row],[Door/Yard Number]]=3,"Yard","Door")</f>
        <v>Door</v>
      </c>
      <c r="P1946" s="33">
        <f t="shared" si="60"/>
        <v>3.0499999999883585</v>
      </c>
      <c r="Q1946" s="3" t="str">
        <f t="shared" si="61"/>
        <v>02/11/2022 10:57 AM</v>
      </c>
      <c r="R1946" s="573" t="str">
        <f>IF(AND(AllC3_Data[[#This Row],[Workflow]]="Vendor Trailer",AllC3_Data[[#This Row],[OB Load Type]]="",AllC3_Data[[#This Row],[IB Load Type]]="",AllC3_Data[[#This Row],[Reusable Load Type]]=""),"Empty", HLOOKUP("*",AllC3_Data[[#This Row],[OB Load Type]:[Workflow]],1,FALSE))</f>
        <v>Empty</v>
      </c>
      <c r="S19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7" spans="1:21" x14ac:dyDescent="0.25">
      <c r="A1947" s="567" t="s">
        <v>13527</v>
      </c>
      <c r="B1947" s="568"/>
      <c r="C1947" s="568"/>
      <c r="D1947" s="569" t="s">
        <v>496</v>
      </c>
      <c r="E1947" s="569" t="s">
        <v>1660</v>
      </c>
      <c r="F1947" s="569">
        <v>1</v>
      </c>
      <c r="G1947" s="568" t="s">
        <v>1179</v>
      </c>
      <c r="H1947" s="568"/>
      <c r="I1947" s="570" t="s">
        <v>13528</v>
      </c>
      <c r="J1947" s="568" t="s">
        <v>8210</v>
      </c>
      <c r="K1947" s="571" t="s">
        <v>8401</v>
      </c>
      <c r="L1947" s="568" t="s">
        <v>13529</v>
      </c>
      <c r="M1947" s="572" t="s">
        <v>13528</v>
      </c>
      <c r="N1947" s="570" t="s">
        <v>8409</v>
      </c>
      <c r="O1947" s="303" t="str">
        <f>IF(AllC3_Data[[#This Row],[Door/Yard Number]]=3,"Yard","Door")</f>
        <v>Door</v>
      </c>
      <c r="P1947" s="33">
        <f t="shared" si="60"/>
        <v>3.0333333334419876</v>
      </c>
      <c r="Q1947" s="3" t="str">
        <f t="shared" si="61"/>
        <v>02/11/2022 10:58 AM</v>
      </c>
      <c r="R1947" s="573" t="str">
        <f>IF(AND(AllC3_Data[[#This Row],[Workflow]]="Vendor Trailer",AllC3_Data[[#This Row],[OB Load Type]]="",AllC3_Data[[#This Row],[IB Load Type]]="",AllC3_Data[[#This Row],[Reusable Load Type]]=""),"Empty", HLOOKUP("*",AllC3_Data[[#This Row],[OB Load Type]:[Workflow]],1,FALSE))</f>
        <v>RSAL</v>
      </c>
      <c r="S19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8" spans="1:21" x14ac:dyDescent="0.25">
      <c r="A1948" s="567" t="s">
        <v>13530</v>
      </c>
      <c r="B1948" s="568"/>
      <c r="C1948" s="568"/>
      <c r="D1948" s="569" t="s">
        <v>9168</v>
      </c>
      <c r="E1948" s="569" t="s">
        <v>8430</v>
      </c>
      <c r="F1948" s="569">
        <v>1</v>
      </c>
      <c r="G1948" s="568" t="s">
        <v>8405</v>
      </c>
      <c r="H1948" s="568"/>
      <c r="I1948" s="570" t="s">
        <v>13528</v>
      </c>
      <c r="J1948" s="568" t="s">
        <v>8202</v>
      </c>
      <c r="K1948" s="571" t="s">
        <v>8401</v>
      </c>
      <c r="L1948" s="568" t="s">
        <v>10733</v>
      </c>
      <c r="M1948" s="572" t="s">
        <v>12917</v>
      </c>
      <c r="N1948" s="570" t="s">
        <v>8445</v>
      </c>
      <c r="O1948" s="303" t="str">
        <f>IF(AllC3_Data[[#This Row],[Door/Yard Number]]=3,"Yard","Door")</f>
        <v>Door</v>
      </c>
      <c r="P1948" s="33">
        <f t="shared" si="60"/>
        <v>3.0333333334419876</v>
      </c>
      <c r="Q1948" s="3" t="str">
        <f t="shared" si="61"/>
        <v>02/11/2022 10:58 AM</v>
      </c>
      <c r="R1948" s="573" t="str">
        <f>IF(AND(AllC3_Data[[#This Row],[Workflow]]="Vendor Trailer",AllC3_Data[[#This Row],[OB Load Type]]="",AllC3_Data[[#This Row],[IB Load Type]]="",AllC3_Data[[#This Row],[Reusable Load Type]]=""),"Empty", HLOOKUP("*",AllC3_Data[[#This Row],[OB Load Type]:[Workflow]],1,FALSE))</f>
        <v>WOOOD</v>
      </c>
      <c r="S19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49" spans="1:21" x14ac:dyDescent="0.25">
      <c r="A1949" s="567" t="s">
        <v>13531</v>
      </c>
      <c r="B1949" s="568"/>
      <c r="C1949" s="568"/>
      <c r="D1949" s="569"/>
      <c r="E1949" s="569" t="s">
        <v>1657</v>
      </c>
      <c r="F1949" s="569">
        <v>1</v>
      </c>
      <c r="G1949" s="568" t="s">
        <v>1179</v>
      </c>
      <c r="H1949" s="568"/>
      <c r="I1949" s="570" t="s">
        <v>9040</v>
      </c>
      <c r="J1949" s="568" t="s">
        <v>8205</v>
      </c>
      <c r="K1949" s="571" t="s">
        <v>8401</v>
      </c>
      <c r="L1949" s="568" t="s">
        <v>11710</v>
      </c>
      <c r="M1949" s="572" t="s">
        <v>8552</v>
      </c>
      <c r="N1949" s="570" t="s">
        <v>8409</v>
      </c>
      <c r="O1949" s="303" t="str">
        <f>IF(AllC3_Data[[#This Row],[Door/Yard Number]]=3,"Yard","Door")</f>
        <v>Door</v>
      </c>
      <c r="P1949" s="33">
        <f t="shared" si="60"/>
        <v>3.0166666667209938</v>
      </c>
      <c r="Q1949" s="3" t="str">
        <f t="shared" si="61"/>
        <v>02/11/2022 10:59 AM</v>
      </c>
      <c r="R1949" s="573" t="str">
        <f>IF(AND(AllC3_Data[[#This Row],[Workflow]]="Vendor Trailer",AllC3_Data[[#This Row],[OB Load Type]]="",AllC3_Data[[#This Row],[IB Load Type]]="",AllC3_Data[[#This Row],[Reusable Load Type]]=""),"Empty", HLOOKUP("*",AllC3_Data[[#This Row],[OB Load Type]:[Workflow]],1,FALSE))</f>
        <v>Empty</v>
      </c>
      <c r="S19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0" spans="1:21" x14ac:dyDescent="0.25">
      <c r="A1950" s="567" t="s">
        <v>13532</v>
      </c>
      <c r="B1950" s="568"/>
      <c r="C1950" s="568" t="s">
        <v>19</v>
      </c>
      <c r="D1950" s="569"/>
      <c r="E1950" s="569" t="s">
        <v>897</v>
      </c>
      <c r="F1950" s="569">
        <v>1</v>
      </c>
      <c r="G1950" s="568" t="s">
        <v>1667</v>
      </c>
      <c r="H1950" s="568" t="s">
        <v>13533</v>
      </c>
      <c r="I1950" s="570" t="s">
        <v>9043</v>
      </c>
      <c r="J1950" s="568" t="s">
        <v>8213</v>
      </c>
      <c r="K1950" s="571" t="s">
        <v>8401</v>
      </c>
      <c r="L1950" s="568" t="s">
        <v>10285</v>
      </c>
      <c r="M1950" s="572" t="s">
        <v>9043</v>
      </c>
      <c r="N1950" s="570" t="s">
        <v>8409</v>
      </c>
      <c r="O1950" s="303" t="str">
        <f>IF(AllC3_Data[[#This Row],[Door/Yard Number]]=3,"Yard","Door")</f>
        <v>Door</v>
      </c>
      <c r="P1950" s="33">
        <f t="shared" si="60"/>
        <v>2.9833333334536292</v>
      </c>
      <c r="Q1950" s="3" t="str">
        <f t="shared" si="61"/>
        <v>02/11/2022 11:01 AM</v>
      </c>
      <c r="R1950" s="573" t="str">
        <f>IF(AND(AllC3_Data[[#This Row],[Workflow]]="Vendor Trailer",AllC3_Data[[#This Row],[OB Load Type]]="",AllC3_Data[[#This Row],[IB Load Type]]="",AllC3_Data[[#This Row],[Reusable Load Type]]=""),"Empty", HLOOKUP("*",AllC3_Data[[#This Row],[OB Load Type]:[Workflow]],1,FALSE))</f>
        <v>B203</v>
      </c>
      <c r="S19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19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1" spans="1:21" x14ac:dyDescent="0.25">
      <c r="A1951" s="567" t="s">
        <v>13534</v>
      </c>
      <c r="B1951" s="568"/>
      <c r="C1951" s="568"/>
      <c r="D1951" s="569"/>
      <c r="E1951" s="569" t="s">
        <v>1657</v>
      </c>
      <c r="F1951" s="569">
        <v>1</v>
      </c>
      <c r="G1951" s="568" t="s">
        <v>1179</v>
      </c>
      <c r="H1951" s="568"/>
      <c r="I1951" s="570" t="s">
        <v>9043</v>
      </c>
      <c r="J1951" s="568" t="s">
        <v>8205</v>
      </c>
      <c r="K1951" s="571" t="s">
        <v>8401</v>
      </c>
      <c r="L1951" s="568" t="s">
        <v>13313</v>
      </c>
      <c r="M1951" s="572" t="s">
        <v>12968</v>
      </c>
      <c r="N1951" s="570" t="s">
        <v>8409</v>
      </c>
      <c r="O1951" s="303" t="str">
        <f>IF(AllC3_Data[[#This Row],[Door/Yard Number]]=3,"Yard","Door")</f>
        <v>Door</v>
      </c>
      <c r="P1951" s="33">
        <f t="shared" si="60"/>
        <v>2.9833333334536292</v>
      </c>
      <c r="Q1951" s="3" t="str">
        <f t="shared" si="61"/>
        <v>02/11/2022 11:01 AM</v>
      </c>
      <c r="R1951" s="573" t="str">
        <f>IF(AND(AllC3_Data[[#This Row],[Workflow]]="Vendor Trailer",AllC3_Data[[#This Row],[OB Load Type]]="",AllC3_Data[[#This Row],[IB Load Type]]="",AllC3_Data[[#This Row],[Reusable Load Type]]=""),"Empty", HLOOKUP("*",AllC3_Data[[#This Row],[OB Load Type]:[Workflow]],1,FALSE))</f>
        <v>Empty</v>
      </c>
      <c r="S19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2" spans="1:21" x14ac:dyDescent="0.25">
      <c r="A1952" s="567" t="s">
        <v>13535</v>
      </c>
      <c r="B1952" s="568"/>
      <c r="C1952" s="568"/>
      <c r="D1952" s="569" t="s">
        <v>496</v>
      </c>
      <c r="E1952" s="569" t="s">
        <v>1660</v>
      </c>
      <c r="F1952" s="569">
        <v>1</v>
      </c>
      <c r="G1952" s="568" t="s">
        <v>1179</v>
      </c>
      <c r="H1952" s="568"/>
      <c r="I1952" s="570" t="s">
        <v>11630</v>
      </c>
      <c r="J1952" s="568" t="s">
        <v>8204</v>
      </c>
      <c r="K1952" s="571" t="s">
        <v>8401</v>
      </c>
      <c r="L1952" s="568" t="s">
        <v>13536</v>
      </c>
      <c r="M1952" s="572" t="s">
        <v>11630</v>
      </c>
      <c r="N1952" s="570" t="s">
        <v>8409</v>
      </c>
      <c r="O1952" s="303" t="str">
        <f>IF(AllC3_Data[[#This Row],[Door/Yard Number]]=3,"Yard","Door")</f>
        <v>Door</v>
      </c>
      <c r="P1952" s="33">
        <f t="shared" si="60"/>
        <v>2.9333333334652707</v>
      </c>
      <c r="Q1952" s="3" t="str">
        <f t="shared" si="61"/>
        <v>02/11/2022 11:04 AM</v>
      </c>
      <c r="R1952" s="573" t="str">
        <f>IF(AND(AllC3_Data[[#This Row],[Workflow]]="Vendor Trailer",AllC3_Data[[#This Row],[OB Load Type]]="",AllC3_Data[[#This Row],[IB Load Type]]="",AllC3_Data[[#This Row],[Reusable Load Type]]=""),"Empty", HLOOKUP("*",AllC3_Data[[#This Row],[OB Load Type]:[Workflow]],1,FALSE))</f>
        <v>RSAL</v>
      </c>
      <c r="S19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3" spans="1:21" x14ac:dyDescent="0.25">
      <c r="A1953" s="567" t="s">
        <v>13537</v>
      </c>
      <c r="B1953" s="568"/>
      <c r="C1953" s="568"/>
      <c r="D1953" s="569" t="s">
        <v>496</v>
      </c>
      <c r="E1953" s="569" t="s">
        <v>1660</v>
      </c>
      <c r="F1953" s="569">
        <v>1</v>
      </c>
      <c r="G1953" s="568" t="s">
        <v>1179</v>
      </c>
      <c r="H1953" s="568"/>
      <c r="I1953" s="570" t="s">
        <v>9656</v>
      </c>
      <c r="J1953" s="568" t="s">
        <v>647</v>
      </c>
      <c r="K1953" s="571" t="s">
        <v>8401</v>
      </c>
      <c r="L1953" s="568" t="s">
        <v>13538</v>
      </c>
      <c r="M1953" s="572" t="s">
        <v>13539</v>
      </c>
      <c r="N1953" s="570" t="s">
        <v>8409</v>
      </c>
      <c r="O1953" s="303" t="str">
        <f>IF(AllC3_Data[[#This Row],[Door/Yard Number]]=3,"Yard","Door")</f>
        <v>Door</v>
      </c>
      <c r="P1953" s="33">
        <f t="shared" si="60"/>
        <v>1524.2000000001281</v>
      </c>
      <c r="Q1953" s="3" t="str">
        <f t="shared" si="61"/>
        <v>12/10/2021 01:48 AM</v>
      </c>
      <c r="R1953" s="573" t="str">
        <f>IF(AND(AllC3_Data[[#This Row],[Workflow]]="Vendor Trailer",AllC3_Data[[#This Row],[OB Load Type]]="",AllC3_Data[[#This Row],[IB Load Type]]="",AllC3_Data[[#This Row],[Reusable Load Type]]=""),"Empty", HLOOKUP("*",AllC3_Data[[#This Row],[OB Load Type]:[Workflow]],1,FALSE))</f>
        <v>RSAL</v>
      </c>
      <c r="S19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4" spans="1:21" x14ac:dyDescent="0.25">
      <c r="A1954" s="567" t="s">
        <v>13540</v>
      </c>
      <c r="B1954" s="568"/>
      <c r="C1954" s="568"/>
      <c r="D1954" s="569"/>
      <c r="E1954" s="569" t="s">
        <v>9827</v>
      </c>
      <c r="F1954" s="569">
        <v>5</v>
      </c>
      <c r="G1954" s="568" t="s">
        <v>13541</v>
      </c>
      <c r="H1954" s="568"/>
      <c r="I1954" s="570" t="s">
        <v>8721</v>
      </c>
      <c r="J1954" s="568" t="s">
        <v>8202</v>
      </c>
      <c r="K1954" s="571" t="s">
        <v>8401</v>
      </c>
      <c r="L1954" s="568" t="s">
        <v>13542</v>
      </c>
      <c r="M1954" s="572" t="s">
        <v>11504</v>
      </c>
      <c r="N1954" s="570" t="s">
        <v>8409</v>
      </c>
      <c r="O1954" s="303" t="str">
        <f>IF(AllC3_Data[[#This Row],[Door/Yard Number]]=3,"Yard","Door")</f>
        <v>Door</v>
      </c>
      <c r="P1954" s="33">
        <f t="shared" si="60"/>
        <v>2.8833333334769122</v>
      </c>
      <c r="Q1954" s="3" t="str">
        <f t="shared" si="61"/>
        <v>02/11/2022 11:07 AM</v>
      </c>
      <c r="R1954" s="573" t="str">
        <f>IF(AND(AllC3_Data[[#This Row],[Workflow]]="Vendor Trailer",AllC3_Data[[#This Row],[OB Load Type]]="",AllC3_Data[[#This Row],[IB Load Type]]="",AllC3_Data[[#This Row],[Reusable Load Type]]=""),"Empty", HLOOKUP("*",AllC3_Data[[#This Row],[OB Load Type]:[Workflow]],1,FALSE))</f>
        <v>Live Empty</v>
      </c>
      <c r="S19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5" spans="1:21" x14ac:dyDescent="0.25">
      <c r="A1955" s="567" t="s">
        <v>13543</v>
      </c>
      <c r="B1955" s="568"/>
      <c r="C1955" s="568"/>
      <c r="D1955" s="569" t="s">
        <v>496</v>
      </c>
      <c r="E1955" s="569" t="s">
        <v>1660</v>
      </c>
      <c r="F1955" s="569">
        <v>1</v>
      </c>
      <c r="G1955" s="568" t="s">
        <v>1179</v>
      </c>
      <c r="H1955" s="568"/>
      <c r="I1955" s="570" t="s">
        <v>11004</v>
      </c>
      <c r="J1955" s="568" t="s">
        <v>8205</v>
      </c>
      <c r="K1955" s="571" t="s">
        <v>8401</v>
      </c>
      <c r="L1955" s="568" t="s">
        <v>13544</v>
      </c>
      <c r="M1955" s="572" t="s">
        <v>13124</v>
      </c>
      <c r="N1955" s="570" t="s">
        <v>8409</v>
      </c>
      <c r="O1955" s="303" t="str">
        <f>IF(AllC3_Data[[#This Row],[Door/Yard Number]]=3,"Yard","Door")</f>
        <v>Door</v>
      </c>
      <c r="P1955" s="33">
        <f t="shared" si="60"/>
        <v>2.8333333333139308</v>
      </c>
      <c r="Q1955" s="3" t="str">
        <f t="shared" si="61"/>
        <v>02/11/2022 11:10 AM</v>
      </c>
      <c r="R1955" s="573" t="str">
        <f>IF(AND(AllC3_Data[[#This Row],[Workflow]]="Vendor Trailer",AllC3_Data[[#This Row],[OB Load Type]]="",AllC3_Data[[#This Row],[IB Load Type]]="",AllC3_Data[[#This Row],[Reusable Load Type]]=""),"Empty", HLOOKUP("*",AllC3_Data[[#This Row],[OB Load Type]:[Workflow]],1,FALSE))</f>
        <v>RSAL</v>
      </c>
      <c r="S19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6" spans="1:21" x14ac:dyDescent="0.25">
      <c r="A1956" s="567" t="s">
        <v>13545</v>
      </c>
      <c r="B1956" s="568"/>
      <c r="C1956" s="568"/>
      <c r="D1956" s="569" t="s">
        <v>179</v>
      </c>
      <c r="E1956" s="569" t="s">
        <v>8430</v>
      </c>
      <c r="F1956" s="569">
        <v>1</v>
      </c>
      <c r="G1956" s="568" t="s">
        <v>1179</v>
      </c>
      <c r="H1956" s="568"/>
      <c r="I1956" s="570" t="s">
        <v>11004</v>
      </c>
      <c r="J1956" s="568" t="s">
        <v>8204</v>
      </c>
      <c r="K1956" s="571" t="s">
        <v>8401</v>
      </c>
      <c r="L1956" s="568" t="s">
        <v>10754</v>
      </c>
      <c r="M1956" s="572" t="s">
        <v>13034</v>
      </c>
      <c r="N1956" s="570" t="s">
        <v>8445</v>
      </c>
      <c r="O1956" s="303" t="str">
        <f>IF(AllC3_Data[[#This Row],[Door/Yard Number]]=3,"Yard","Door")</f>
        <v>Door</v>
      </c>
      <c r="P1956" s="33">
        <f t="shared" si="60"/>
        <v>2.8333333333139308</v>
      </c>
      <c r="Q1956" s="3" t="str">
        <f t="shared" si="61"/>
        <v>02/11/2022 11:10 AM</v>
      </c>
      <c r="R1956" s="573" t="str">
        <f>IF(AND(AllC3_Data[[#This Row],[Workflow]]="Vendor Trailer",AllC3_Data[[#This Row],[OB Load Type]]="",AllC3_Data[[#This Row],[IB Load Type]]="",AllC3_Data[[#This Row],[Reusable Load Type]]=""),"Empty", HLOOKUP("*",AllC3_Data[[#This Row],[OB Load Type]:[Workflow]],1,FALSE))</f>
        <v>PBCY</v>
      </c>
      <c r="S19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7" spans="1:21" x14ac:dyDescent="0.25">
      <c r="A1957" s="567" t="s">
        <v>13546</v>
      </c>
      <c r="B1957" s="568"/>
      <c r="C1957" s="568"/>
      <c r="D1957" s="569" t="s">
        <v>482</v>
      </c>
      <c r="E1957" s="569" t="s">
        <v>8430</v>
      </c>
      <c r="F1957" s="569">
        <v>1</v>
      </c>
      <c r="G1957" s="568" t="s">
        <v>1179</v>
      </c>
      <c r="H1957" s="568"/>
      <c r="I1957" s="570" t="s">
        <v>9659</v>
      </c>
      <c r="J1957" s="568" t="s">
        <v>8208</v>
      </c>
      <c r="K1957" s="571" t="s">
        <v>8401</v>
      </c>
      <c r="L1957" s="568" t="s">
        <v>10129</v>
      </c>
      <c r="M1957" s="572" t="s">
        <v>13547</v>
      </c>
      <c r="N1957" s="570" t="s">
        <v>8445</v>
      </c>
      <c r="O1957" s="303" t="str">
        <f>IF(AllC3_Data[[#This Row],[Door/Yard Number]]=3,"Yard","Door")</f>
        <v>Door</v>
      </c>
      <c r="P1957" s="33">
        <f t="shared" si="60"/>
        <v>2.8166666667675599</v>
      </c>
      <c r="Q1957" s="3" t="str">
        <f t="shared" si="61"/>
        <v>02/11/2022 11:11 AM</v>
      </c>
      <c r="R1957" s="573" t="str">
        <f>IF(AND(AllC3_Data[[#This Row],[Workflow]]="Vendor Trailer",AllC3_Data[[#This Row],[OB Load Type]]="",AllC3_Data[[#This Row],[IB Load Type]]="",AllC3_Data[[#This Row],[Reusable Load Type]]=""),"Empty", HLOOKUP("*",AllC3_Data[[#This Row],[OB Load Type]:[Workflow]],1,FALSE))</f>
        <v>RECP</v>
      </c>
      <c r="S19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58" spans="1:21" x14ac:dyDescent="0.25">
      <c r="A1958" s="567" t="s">
        <v>13548</v>
      </c>
      <c r="B1958" s="568"/>
      <c r="C1958" s="568"/>
      <c r="D1958" s="569" t="s">
        <v>492</v>
      </c>
      <c r="E1958" s="569" t="s">
        <v>8430</v>
      </c>
      <c r="F1958" s="569">
        <v>3</v>
      </c>
      <c r="G1958" s="568" t="s">
        <v>1179</v>
      </c>
      <c r="H1958" s="568"/>
      <c r="I1958" s="570" t="s">
        <v>9659</v>
      </c>
      <c r="J1958" s="568" t="s">
        <v>8207</v>
      </c>
      <c r="K1958" s="571" t="s">
        <v>8401</v>
      </c>
      <c r="L1958" s="568" t="s">
        <v>1664</v>
      </c>
      <c r="M1958" s="572"/>
      <c r="N1958" s="570" t="s">
        <v>8445</v>
      </c>
      <c r="O1958" s="303" t="str">
        <f>IF(AllC3_Data[[#This Row],[Door/Yard Number]]=3,"Yard","Door")</f>
        <v>Yard</v>
      </c>
      <c r="P1958" s="33">
        <f t="shared" si="60"/>
        <v>2.8166666667675599</v>
      </c>
      <c r="Q1958" s="3" t="str">
        <f t="shared" si="61"/>
        <v>02/11/2022 11:11 AM</v>
      </c>
      <c r="R1958" s="573" t="str">
        <f>IF(AND(AllC3_Data[[#This Row],[Workflow]]="Vendor Trailer",AllC3_Data[[#This Row],[OB Load Type]]="",AllC3_Data[[#This Row],[IB Load Type]]="",AllC3_Data[[#This Row],[Reusable Load Type]]=""),"Empty", HLOOKUP("*",AllC3_Data[[#This Row],[OB Load Type]:[Workflow]],1,FALSE))</f>
        <v>RMCP</v>
      </c>
      <c r="S19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Weslaco -&gt; SA</v>
      </c>
    </row>
    <row r="1959" spans="1:21" x14ac:dyDescent="0.25">
      <c r="A1959" s="567" t="s">
        <v>13549</v>
      </c>
      <c r="B1959" s="568"/>
      <c r="C1959" s="568"/>
      <c r="D1959" s="569" t="s">
        <v>182</v>
      </c>
      <c r="E1959" s="569" t="s">
        <v>8430</v>
      </c>
      <c r="F1959" s="569">
        <v>1</v>
      </c>
      <c r="G1959" s="568" t="s">
        <v>1179</v>
      </c>
      <c r="H1959" s="568"/>
      <c r="I1959" s="570" t="s">
        <v>13550</v>
      </c>
      <c r="J1959" s="568" t="s">
        <v>8208</v>
      </c>
      <c r="K1959" s="571" t="s">
        <v>8401</v>
      </c>
      <c r="L1959" s="568" t="s">
        <v>10699</v>
      </c>
      <c r="M1959" s="572" t="s">
        <v>13551</v>
      </c>
      <c r="N1959" s="570" t="s">
        <v>8445</v>
      </c>
      <c r="O1959" s="303" t="str">
        <f>IF(AllC3_Data[[#This Row],[Door/Yard Number]]=3,"Yard","Door")</f>
        <v>Door</v>
      </c>
      <c r="P1959" s="33">
        <f t="shared" si="60"/>
        <v>2.8000000000465661</v>
      </c>
      <c r="Q1959" s="3" t="str">
        <f t="shared" si="61"/>
        <v>02/11/2022 11:12 AM</v>
      </c>
      <c r="R1959" s="573" t="str">
        <f>IF(AND(AllC3_Data[[#This Row],[Workflow]]="Vendor Trailer",AllC3_Data[[#This Row],[OB Load Type]]="",AllC3_Data[[#This Row],[IB Load Type]]="",AllC3_Data[[#This Row],[Reusable Load Type]]=""),"Empty", HLOOKUP("*",AllC3_Data[[#This Row],[OB Load Type]:[Workflow]],1,FALSE))</f>
        <v>PMIX</v>
      </c>
      <c r="S19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0" spans="1:21" x14ac:dyDescent="0.25">
      <c r="A1960" s="567" t="s">
        <v>13552</v>
      </c>
      <c r="B1960" s="568"/>
      <c r="C1960" s="568"/>
      <c r="D1960" s="569"/>
      <c r="E1960" s="569" t="s">
        <v>1657</v>
      </c>
      <c r="F1960" s="569">
        <v>3</v>
      </c>
      <c r="G1960" s="568" t="s">
        <v>1179</v>
      </c>
      <c r="H1960" s="568"/>
      <c r="I1960" s="570" t="s">
        <v>13550</v>
      </c>
      <c r="J1960" s="568" t="s">
        <v>8205</v>
      </c>
      <c r="K1960" s="571" t="s">
        <v>8401</v>
      </c>
      <c r="L1960" s="568" t="s">
        <v>12637</v>
      </c>
      <c r="M1960" s="572" t="s">
        <v>10931</v>
      </c>
      <c r="N1960" s="570" t="s">
        <v>8425</v>
      </c>
      <c r="O1960" s="303" t="str">
        <f>IF(AllC3_Data[[#This Row],[Door/Yard Number]]=3,"Yard","Door")</f>
        <v>Yard</v>
      </c>
      <c r="P1960" s="33">
        <f t="shared" si="60"/>
        <v>2.8000000000465661</v>
      </c>
      <c r="Q1960" s="3" t="str">
        <f t="shared" si="61"/>
        <v>02/11/2022 11:12 AM</v>
      </c>
      <c r="R1960" s="573" t="str">
        <f>IF(AND(AllC3_Data[[#This Row],[Workflow]]="Vendor Trailer",AllC3_Data[[#This Row],[OB Load Type]]="",AllC3_Data[[#This Row],[IB Load Type]]="",AllC3_Data[[#This Row],[Reusable Load Type]]=""),"Empty", HLOOKUP("*",AllC3_Data[[#This Row],[OB Load Type]:[Workflow]],1,FALSE))</f>
        <v>Empty</v>
      </c>
      <c r="S19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1" spans="1:21" x14ac:dyDescent="0.25">
      <c r="A1961" s="567" t="s">
        <v>13553</v>
      </c>
      <c r="B1961" s="568"/>
      <c r="C1961" s="568"/>
      <c r="D1961" s="569"/>
      <c r="E1961" s="569" t="s">
        <v>1657</v>
      </c>
      <c r="F1961" s="569">
        <v>3</v>
      </c>
      <c r="G1961" s="568" t="s">
        <v>1179</v>
      </c>
      <c r="H1961" s="568"/>
      <c r="I1961" s="570" t="s">
        <v>13550</v>
      </c>
      <c r="J1961" s="568" t="s">
        <v>8204</v>
      </c>
      <c r="K1961" s="571" t="s">
        <v>8401</v>
      </c>
      <c r="L1961" s="568" t="s">
        <v>12637</v>
      </c>
      <c r="M1961" s="572" t="s">
        <v>9566</v>
      </c>
      <c r="N1961" s="570" t="s">
        <v>8425</v>
      </c>
      <c r="O1961" s="303" t="str">
        <f>IF(AllC3_Data[[#This Row],[Door/Yard Number]]=3,"Yard","Door")</f>
        <v>Yard</v>
      </c>
      <c r="P1961" s="33">
        <f t="shared" si="60"/>
        <v>2.8000000000465661</v>
      </c>
      <c r="Q1961" s="3" t="str">
        <f t="shared" si="61"/>
        <v>02/11/2022 11:12 AM</v>
      </c>
      <c r="R1961" s="573" t="str">
        <f>IF(AND(AllC3_Data[[#This Row],[Workflow]]="Vendor Trailer",AllC3_Data[[#This Row],[OB Load Type]]="",AllC3_Data[[#This Row],[IB Load Type]]="",AllC3_Data[[#This Row],[Reusable Load Type]]=""),"Empty", HLOOKUP("*",AllC3_Data[[#This Row],[OB Load Type]:[Workflow]],1,FALSE))</f>
        <v>Empty</v>
      </c>
      <c r="S19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2" spans="1:21" x14ac:dyDescent="0.25">
      <c r="A1962" s="567" t="s">
        <v>13554</v>
      </c>
      <c r="B1962" s="568"/>
      <c r="C1962" s="568"/>
      <c r="D1962" s="569" t="s">
        <v>479</v>
      </c>
      <c r="E1962" s="569" t="s">
        <v>8430</v>
      </c>
      <c r="F1962" s="569">
        <v>1</v>
      </c>
      <c r="G1962" s="568" t="s">
        <v>1568</v>
      </c>
      <c r="H1962" s="568"/>
      <c r="I1962" s="570" t="s">
        <v>13550</v>
      </c>
      <c r="J1962" s="568" t="s">
        <v>8209</v>
      </c>
      <c r="K1962" s="571" t="s">
        <v>8401</v>
      </c>
      <c r="L1962" s="568" t="s">
        <v>10722</v>
      </c>
      <c r="M1962" s="572" t="s">
        <v>12396</v>
      </c>
      <c r="N1962" s="570" t="s">
        <v>8445</v>
      </c>
      <c r="O1962" s="303" t="str">
        <f>IF(AllC3_Data[[#This Row],[Door/Yard Number]]=3,"Yard","Door")</f>
        <v>Door</v>
      </c>
      <c r="P1962" s="33">
        <f t="shared" si="60"/>
        <v>2.8000000000465661</v>
      </c>
      <c r="Q1962" s="3" t="str">
        <f t="shared" si="61"/>
        <v>02/11/2022 11:12 AM</v>
      </c>
      <c r="R1962" s="573" t="str">
        <f>IF(AND(AllC3_Data[[#This Row],[Workflow]]="Vendor Trailer",AllC3_Data[[#This Row],[OB Load Type]]="",AllC3_Data[[#This Row],[IB Load Type]]="",AllC3_Data[[#This Row],[Reusable Load Type]]=""),"Empty", HLOOKUP("*",AllC3_Data[[#This Row],[OB Load Type]:[Workflow]],1,FALSE))</f>
        <v>PPLS</v>
      </c>
      <c r="S19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3" spans="1:21" x14ac:dyDescent="0.25">
      <c r="A1963" s="567" t="s">
        <v>13555</v>
      </c>
      <c r="B1963" s="568"/>
      <c r="C1963" s="568"/>
      <c r="D1963" s="569"/>
      <c r="E1963" s="569" t="s">
        <v>1657</v>
      </c>
      <c r="F1963" s="569">
        <v>1</v>
      </c>
      <c r="G1963" s="568" t="s">
        <v>1179</v>
      </c>
      <c r="H1963" s="568"/>
      <c r="I1963" s="570" t="s">
        <v>9048</v>
      </c>
      <c r="J1963" s="568" t="s">
        <v>8205</v>
      </c>
      <c r="K1963" s="571" t="s">
        <v>8401</v>
      </c>
      <c r="L1963" s="568" t="s">
        <v>13556</v>
      </c>
      <c r="M1963" s="572" t="s">
        <v>13335</v>
      </c>
      <c r="N1963" s="570" t="s">
        <v>8425</v>
      </c>
      <c r="O1963" s="303" t="str">
        <f>IF(AllC3_Data[[#This Row],[Door/Yard Number]]=3,"Yard","Door")</f>
        <v>Door</v>
      </c>
      <c r="P1963" s="33">
        <f t="shared" si="60"/>
        <v>2.7833333333255723</v>
      </c>
      <c r="Q1963" s="3" t="str">
        <f t="shared" si="61"/>
        <v>02/11/2022 11:13 AM</v>
      </c>
      <c r="R1963" s="573" t="str">
        <f>IF(AND(AllC3_Data[[#This Row],[Workflow]]="Vendor Trailer",AllC3_Data[[#This Row],[OB Load Type]]="",AllC3_Data[[#This Row],[IB Load Type]]="",AllC3_Data[[#This Row],[Reusable Load Type]]=""),"Empty", HLOOKUP("*",AllC3_Data[[#This Row],[OB Load Type]:[Workflow]],1,FALSE))</f>
        <v>Empty</v>
      </c>
      <c r="S19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4" spans="1:21" x14ac:dyDescent="0.25">
      <c r="A1964" s="567" t="s">
        <v>13557</v>
      </c>
      <c r="B1964" s="568"/>
      <c r="C1964" s="568"/>
      <c r="D1964" s="569" t="s">
        <v>168</v>
      </c>
      <c r="E1964" s="569" t="s">
        <v>8430</v>
      </c>
      <c r="F1964" s="569">
        <v>1</v>
      </c>
      <c r="G1964" s="568" t="s">
        <v>1179</v>
      </c>
      <c r="H1964" s="568"/>
      <c r="I1964" s="570" t="s">
        <v>9048</v>
      </c>
      <c r="J1964" s="568" t="s">
        <v>647</v>
      </c>
      <c r="K1964" s="571" t="s">
        <v>8401</v>
      </c>
      <c r="L1964" s="568" t="s">
        <v>13558</v>
      </c>
      <c r="M1964" s="572"/>
      <c r="N1964" s="570" t="s">
        <v>8409</v>
      </c>
      <c r="O1964" s="303" t="str">
        <f>IF(AllC3_Data[[#This Row],[Door/Yard Number]]=3,"Yard","Door")</f>
        <v>Door</v>
      </c>
      <c r="P1964" s="33">
        <f t="shared" si="60"/>
        <v>2.7833333333255723</v>
      </c>
      <c r="Q1964" s="3" t="str">
        <f t="shared" si="61"/>
        <v>02/11/2022 11:13 AM</v>
      </c>
      <c r="R1964" s="573" t="str">
        <f>IF(AND(AllC3_Data[[#This Row],[Workflow]]="Vendor Trailer",AllC3_Data[[#This Row],[OB Load Type]]="",AllC3_Data[[#This Row],[IB Load Type]]="",AllC3_Data[[#This Row],[Reusable Load Type]]=""),"Empty", HLOOKUP("*",AllC3_Data[[#This Row],[OB Load Type]:[Workflow]],1,FALSE))</f>
        <v>OGAR</v>
      </c>
      <c r="S19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5" spans="1:21" x14ac:dyDescent="0.25">
      <c r="A1965" s="567" t="s">
        <v>13559</v>
      </c>
      <c r="B1965" s="568"/>
      <c r="C1965" s="568"/>
      <c r="D1965" s="569"/>
      <c r="E1965" s="569" t="s">
        <v>1657</v>
      </c>
      <c r="F1965" s="569">
        <v>3</v>
      </c>
      <c r="G1965" s="568" t="s">
        <v>1179</v>
      </c>
      <c r="H1965" s="568"/>
      <c r="I1965" s="570" t="s">
        <v>9661</v>
      </c>
      <c r="J1965" s="568" t="s">
        <v>8205</v>
      </c>
      <c r="K1965" s="571" t="s">
        <v>8401</v>
      </c>
      <c r="L1965" s="568" t="s">
        <v>11978</v>
      </c>
      <c r="M1965" s="572" t="s">
        <v>13560</v>
      </c>
      <c r="N1965" s="570" t="s">
        <v>8425</v>
      </c>
      <c r="O1965" s="303" t="str">
        <f>IF(AllC3_Data[[#This Row],[Door/Yard Number]]=3,"Yard","Door")</f>
        <v>Yard</v>
      </c>
      <c r="P1965" s="33">
        <f t="shared" si="60"/>
        <v>2.7666666667792015</v>
      </c>
      <c r="Q1965" s="3" t="str">
        <f t="shared" si="61"/>
        <v>02/11/2022 11:14 AM</v>
      </c>
      <c r="R1965" s="573" t="str">
        <f>IF(AND(AllC3_Data[[#This Row],[Workflow]]="Vendor Trailer",AllC3_Data[[#This Row],[OB Load Type]]="",AllC3_Data[[#This Row],[IB Load Type]]="",AllC3_Data[[#This Row],[Reusable Load Type]]=""),"Empty", HLOOKUP("*",AllC3_Data[[#This Row],[OB Load Type]:[Workflow]],1,FALSE))</f>
        <v>Empty</v>
      </c>
      <c r="S19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6" spans="1:21" x14ac:dyDescent="0.25">
      <c r="A1966" s="567" t="s">
        <v>13561</v>
      </c>
      <c r="B1966" s="568"/>
      <c r="C1966" s="568"/>
      <c r="D1966" s="569" t="s">
        <v>496</v>
      </c>
      <c r="E1966" s="569" t="s">
        <v>1660</v>
      </c>
      <c r="F1966" s="569">
        <v>1</v>
      </c>
      <c r="G1966" s="568" t="s">
        <v>1667</v>
      </c>
      <c r="H1966" s="568"/>
      <c r="I1966" s="570" t="s">
        <v>9661</v>
      </c>
      <c r="J1966" s="568" t="s">
        <v>8213</v>
      </c>
      <c r="K1966" s="571" t="s">
        <v>8401</v>
      </c>
      <c r="L1966" s="568" t="s">
        <v>13562</v>
      </c>
      <c r="M1966" s="572" t="s">
        <v>9661</v>
      </c>
      <c r="N1966" s="570" t="s">
        <v>8409</v>
      </c>
      <c r="O1966" s="303" t="str">
        <f>IF(AllC3_Data[[#This Row],[Door/Yard Number]]=3,"Yard","Door")</f>
        <v>Door</v>
      </c>
      <c r="P1966" s="33">
        <f t="shared" si="60"/>
        <v>2.7666666667792015</v>
      </c>
      <c r="Q1966" s="3" t="str">
        <f t="shared" si="61"/>
        <v>02/11/2022 11:14 AM</v>
      </c>
      <c r="R1966" s="573" t="str">
        <f>IF(AND(AllC3_Data[[#This Row],[Workflow]]="Vendor Trailer",AllC3_Data[[#This Row],[OB Load Type]]="",AllC3_Data[[#This Row],[IB Load Type]]="",AllC3_Data[[#This Row],[Reusable Load Type]]=""),"Empty", HLOOKUP("*",AllC3_Data[[#This Row],[OB Load Type]:[Workflow]],1,FALSE))</f>
        <v>RSAL</v>
      </c>
      <c r="S19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7" spans="1:21" x14ac:dyDescent="0.25">
      <c r="A1967" s="567" t="s">
        <v>13563</v>
      </c>
      <c r="B1967" s="568"/>
      <c r="C1967" s="568"/>
      <c r="D1967" s="569" t="s">
        <v>481</v>
      </c>
      <c r="E1967" s="569" t="s">
        <v>8430</v>
      </c>
      <c r="F1967" s="569">
        <v>3</v>
      </c>
      <c r="G1967" s="568" t="s">
        <v>1179</v>
      </c>
      <c r="H1967" s="568"/>
      <c r="I1967" s="570" t="s">
        <v>9051</v>
      </c>
      <c r="J1967" s="568" t="s">
        <v>8206</v>
      </c>
      <c r="K1967" s="571" t="s">
        <v>8401</v>
      </c>
      <c r="L1967" s="568" t="s">
        <v>1658</v>
      </c>
      <c r="M1967" s="572" t="s">
        <v>9038</v>
      </c>
      <c r="N1967" s="570" t="s">
        <v>8425</v>
      </c>
      <c r="O1967" s="303" t="str">
        <f>IF(AllC3_Data[[#This Row],[Door/Yard Number]]=3,"Yard","Door")</f>
        <v>Yard</v>
      </c>
      <c r="P1967" s="33">
        <f t="shared" si="60"/>
        <v>2.7500000000582077</v>
      </c>
      <c r="Q1967" s="3" t="str">
        <f t="shared" si="61"/>
        <v>02/11/2022 11:15 AM</v>
      </c>
      <c r="R1967" s="573" t="str">
        <f>IF(AND(AllC3_Data[[#This Row],[Workflow]]="Vendor Trailer",AllC3_Data[[#This Row],[OB Load Type]]="",AllC3_Data[[#This Row],[IB Load Type]]="",AllC3_Data[[#This Row],[Reusable Load Type]]=""),"Empty", HLOOKUP("*",AllC3_Data[[#This Row],[OB Load Type]:[Workflow]],1,FALSE))</f>
        <v>RBTN</v>
      </c>
      <c r="S19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19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1968" spans="1:21" x14ac:dyDescent="0.25">
      <c r="A1968" s="567" t="s">
        <v>13564</v>
      </c>
      <c r="B1968" s="568"/>
      <c r="C1968" s="568"/>
      <c r="D1968" s="569"/>
      <c r="E1968" s="569" t="s">
        <v>1657</v>
      </c>
      <c r="F1968" s="569">
        <v>1</v>
      </c>
      <c r="G1968" s="568" t="s">
        <v>1179</v>
      </c>
      <c r="H1968" s="568"/>
      <c r="I1968" s="570" t="s">
        <v>10453</v>
      </c>
      <c r="J1968" s="568" t="s">
        <v>8210</v>
      </c>
      <c r="K1968" s="571" t="s">
        <v>8401</v>
      </c>
      <c r="L1968" s="568" t="s">
        <v>10885</v>
      </c>
      <c r="M1968" s="572"/>
      <c r="N1968" s="570" t="s">
        <v>8409</v>
      </c>
      <c r="O1968" s="303" t="str">
        <f>IF(AllC3_Data[[#This Row],[Door/Yard Number]]=3,"Yard","Door")</f>
        <v>Door</v>
      </c>
      <c r="P1968" s="33">
        <f t="shared" si="60"/>
        <v>2.7000000000698492</v>
      </c>
      <c r="Q1968" s="3" t="str">
        <f t="shared" si="61"/>
        <v>02/11/2022 11:18 AM</v>
      </c>
      <c r="R1968" s="573" t="str">
        <f>IF(AND(AllC3_Data[[#This Row],[Workflow]]="Vendor Trailer",AllC3_Data[[#This Row],[OB Load Type]]="",AllC3_Data[[#This Row],[IB Load Type]]="",AllC3_Data[[#This Row],[Reusable Load Type]]=""),"Empty", HLOOKUP("*",AllC3_Data[[#This Row],[OB Load Type]:[Workflow]],1,FALSE))</f>
        <v>Empty</v>
      </c>
      <c r="S19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69" spans="1:21" x14ac:dyDescent="0.25">
      <c r="A1969" s="567" t="s">
        <v>13565</v>
      </c>
      <c r="B1969" s="568"/>
      <c r="C1969" s="568"/>
      <c r="D1969" s="569" t="s">
        <v>504</v>
      </c>
      <c r="E1969" s="569" t="s">
        <v>1660</v>
      </c>
      <c r="F1969" s="569">
        <v>1</v>
      </c>
      <c r="G1969" s="568" t="s">
        <v>1179</v>
      </c>
      <c r="H1969" s="568"/>
      <c r="I1969" s="570" t="s">
        <v>10453</v>
      </c>
      <c r="J1969" s="568" t="s">
        <v>8216</v>
      </c>
      <c r="K1969" s="571" t="s">
        <v>8401</v>
      </c>
      <c r="L1969" s="568" t="s">
        <v>12677</v>
      </c>
      <c r="M1969" s="572" t="s">
        <v>13566</v>
      </c>
      <c r="N1969" s="570" t="s">
        <v>8425</v>
      </c>
      <c r="O1969" s="303" t="str">
        <f>IF(AllC3_Data[[#This Row],[Door/Yard Number]]=3,"Yard","Door")</f>
        <v>Door</v>
      </c>
      <c r="P1969" s="33">
        <f t="shared" si="60"/>
        <v>2.7000000000698492</v>
      </c>
      <c r="Q1969" s="3" t="str">
        <f t="shared" si="61"/>
        <v>02/11/2022 11:18 AM</v>
      </c>
      <c r="R1969" s="573" t="str">
        <f>IF(AND(AllC3_Data[[#This Row],[Workflow]]="Vendor Trailer",AllC3_Data[[#This Row],[OB Load Type]]="",AllC3_Data[[#This Row],[IB Load Type]]="",AllC3_Data[[#This Row],[Reusable Load Type]]=""),"Empty", HLOOKUP("*",AllC3_Data[[#This Row],[OB Load Type]:[Workflow]],1,FALSE))</f>
        <v>WASH</v>
      </c>
      <c r="S19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0" spans="1:21" x14ac:dyDescent="0.25">
      <c r="A1970" s="567" t="s">
        <v>13567</v>
      </c>
      <c r="B1970" s="568"/>
      <c r="C1970" s="568"/>
      <c r="D1970" s="569"/>
      <c r="E1970" s="569" t="s">
        <v>1657</v>
      </c>
      <c r="F1970" s="569">
        <v>1</v>
      </c>
      <c r="G1970" s="568" t="s">
        <v>1179</v>
      </c>
      <c r="H1970" s="568"/>
      <c r="I1970" s="570" t="s">
        <v>13188</v>
      </c>
      <c r="J1970" s="568" t="s">
        <v>8206</v>
      </c>
      <c r="K1970" s="571" t="s">
        <v>8401</v>
      </c>
      <c r="L1970" s="568" t="s">
        <v>12692</v>
      </c>
      <c r="M1970" s="572" t="s">
        <v>10889</v>
      </c>
      <c r="N1970" s="570" t="s">
        <v>8409</v>
      </c>
      <c r="O1970" s="303" t="str">
        <f>IF(AllC3_Data[[#This Row],[Door/Yard Number]]=3,"Yard","Door")</f>
        <v>Door</v>
      </c>
      <c r="P1970" s="33">
        <f t="shared" si="60"/>
        <v>2.6666666668024845</v>
      </c>
      <c r="Q1970" s="3" t="str">
        <f t="shared" si="61"/>
        <v>02/11/2022 11:20 AM</v>
      </c>
      <c r="R1970" s="573" t="str">
        <f>IF(AND(AllC3_Data[[#This Row],[Workflow]]="Vendor Trailer",AllC3_Data[[#This Row],[OB Load Type]]="",AllC3_Data[[#This Row],[IB Load Type]]="",AllC3_Data[[#This Row],[Reusable Load Type]]=""),"Empty", HLOOKUP("*",AllC3_Data[[#This Row],[OB Load Type]:[Workflow]],1,FALSE))</f>
        <v>Empty</v>
      </c>
      <c r="S19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1" spans="1:21" x14ac:dyDescent="0.25">
      <c r="A1971" s="567" t="s">
        <v>13568</v>
      </c>
      <c r="B1971" s="568"/>
      <c r="C1971" s="568"/>
      <c r="D1971" s="569"/>
      <c r="E1971" s="569" t="s">
        <v>1657</v>
      </c>
      <c r="F1971" s="569">
        <v>1</v>
      </c>
      <c r="G1971" s="568" t="s">
        <v>1179</v>
      </c>
      <c r="H1971" s="568"/>
      <c r="I1971" s="570" t="s">
        <v>13188</v>
      </c>
      <c r="J1971" s="568" t="s">
        <v>8205</v>
      </c>
      <c r="K1971" s="571" t="s">
        <v>8401</v>
      </c>
      <c r="L1971" s="568" t="s">
        <v>13569</v>
      </c>
      <c r="M1971" s="572" t="s">
        <v>13570</v>
      </c>
      <c r="N1971" s="570" t="s">
        <v>8425</v>
      </c>
      <c r="O1971" s="303" t="str">
        <f>IF(AllC3_Data[[#This Row],[Door/Yard Number]]=3,"Yard","Door")</f>
        <v>Door</v>
      </c>
      <c r="P1971" s="33">
        <f t="shared" si="60"/>
        <v>2.6666666668024845</v>
      </c>
      <c r="Q1971" s="3" t="str">
        <f t="shared" si="61"/>
        <v>02/11/2022 11:20 AM</v>
      </c>
      <c r="R1971" s="573" t="str">
        <f>IF(AND(AllC3_Data[[#This Row],[Workflow]]="Vendor Trailer",AllC3_Data[[#This Row],[OB Load Type]]="",AllC3_Data[[#This Row],[IB Load Type]]="",AllC3_Data[[#This Row],[Reusable Load Type]]=""),"Empty", HLOOKUP("*",AllC3_Data[[#This Row],[OB Load Type]:[Workflow]],1,FALSE))</f>
        <v>Empty</v>
      </c>
      <c r="S19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2" spans="1:21" x14ac:dyDescent="0.25">
      <c r="A1972" s="567" t="s">
        <v>13571</v>
      </c>
      <c r="B1972" s="568"/>
      <c r="C1972" s="568" t="s">
        <v>8404</v>
      </c>
      <c r="D1972" s="569"/>
      <c r="E1972" s="569" t="s">
        <v>897</v>
      </c>
      <c r="F1972" s="569">
        <v>1</v>
      </c>
      <c r="G1972" s="568" t="s">
        <v>8405</v>
      </c>
      <c r="H1972" s="568" t="s">
        <v>13572</v>
      </c>
      <c r="I1972" s="570" t="s">
        <v>10772</v>
      </c>
      <c r="J1972" s="568" t="s">
        <v>8202</v>
      </c>
      <c r="K1972" s="571" t="s">
        <v>8401</v>
      </c>
      <c r="L1972" s="568" t="s">
        <v>13573</v>
      </c>
      <c r="M1972" s="572" t="s">
        <v>10772</v>
      </c>
      <c r="N1972" s="570" t="s">
        <v>8409</v>
      </c>
      <c r="O1972" s="303" t="str">
        <f>IF(AllC3_Data[[#This Row],[Door/Yard Number]]=3,"Yard","Door")</f>
        <v>Door</v>
      </c>
      <c r="P1972" s="33">
        <f t="shared" si="60"/>
        <v>2.6500000000814907</v>
      </c>
      <c r="Q1972" s="3" t="str">
        <f t="shared" si="61"/>
        <v>02/11/2022 11:21 AM</v>
      </c>
      <c r="R1972" s="573" t="str">
        <f>IF(AND(AllC3_Data[[#This Row],[Workflow]]="Vendor Trailer",AllC3_Data[[#This Row],[OB Load Type]]="",AllC3_Data[[#This Row],[IB Load Type]]="",AllC3_Data[[#This Row],[Reusable Load Type]]=""),"Empty", HLOOKUP("*",AllC3_Data[[#This Row],[OB Load Type]:[Workflow]],1,FALSE))</f>
        <v>A Live Delivery</v>
      </c>
      <c r="S19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3" spans="1:21" x14ac:dyDescent="0.25">
      <c r="A1973" s="567" t="s">
        <v>13574</v>
      </c>
      <c r="B1973" s="568"/>
      <c r="C1973" s="568"/>
      <c r="D1973" s="569"/>
      <c r="E1973" s="569" t="s">
        <v>1657</v>
      </c>
      <c r="F1973" s="569">
        <v>1</v>
      </c>
      <c r="G1973" s="568" t="s">
        <v>1179</v>
      </c>
      <c r="H1973" s="568"/>
      <c r="I1973" s="570" t="s">
        <v>10459</v>
      </c>
      <c r="J1973" s="568" t="s">
        <v>8205</v>
      </c>
      <c r="K1973" s="571" t="s">
        <v>8401</v>
      </c>
      <c r="L1973" s="568" t="s">
        <v>13575</v>
      </c>
      <c r="M1973" s="572" t="s">
        <v>13273</v>
      </c>
      <c r="N1973" s="570" t="s">
        <v>8425</v>
      </c>
      <c r="O1973" s="303" t="str">
        <f>IF(AllC3_Data[[#This Row],[Door/Yard Number]]=3,"Yard","Door")</f>
        <v>Door</v>
      </c>
      <c r="P1973" s="33">
        <f t="shared" si="60"/>
        <v>2.6333333333604969</v>
      </c>
      <c r="Q1973" s="3" t="str">
        <f t="shared" si="61"/>
        <v>02/11/2022 11:22 AM</v>
      </c>
      <c r="R1973" s="573" t="str">
        <f>IF(AND(AllC3_Data[[#This Row],[Workflow]]="Vendor Trailer",AllC3_Data[[#This Row],[OB Load Type]]="",AllC3_Data[[#This Row],[IB Load Type]]="",AllC3_Data[[#This Row],[Reusable Load Type]]=""),"Empty", HLOOKUP("*",AllC3_Data[[#This Row],[OB Load Type]:[Workflow]],1,FALSE))</f>
        <v>Empty</v>
      </c>
      <c r="S19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4" spans="1:21" x14ac:dyDescent="0.25">
      <c r="A1974" s="567" t="s">
        <v>13576</v>
      </c>
      <c r="B1974" s="568"/>
      <c r="C1974" s="568"/>
      <c r="D1974" s="569"/>
      <c r="E1974" s="569" t="s">
        <v>1657</v>
      </c>
      <c r="F1974" s="569">
        <v>3</v>
      </c>
      <c r="G1974" s="568" t="s">
        <v>1179</v>
      </c>
      <c r="H1974" s="568"/>
      <c r="I1974" s="570" t="s">
        <v>9054</v>
      </c>
      <c r="J1974" s="568" t="s">
        <v>8204</v>
      </c>
      <c r="K1974" s="571" t="s">
        <v>8401</v>
      </c>
      <c r="L1974" s="568" t="s">
        <v>11507</v>
      </c>
      <c r="M1974" s="572" t="s">
        <v>13083</v>
      </c>
      <c r="N1974" s="570" t="s">
        <v>8425</v>
      </c>
      <c r="O1974" s="303" t="str">
        <f>IF(AllC3_Data[[#This Row],[Door/Yard Number]]=3,"Yard","Door")</f>
        <v>Yard</v>
      </c>
      <c r="P1974" s="33">
        <f t="shared" si="60"/>
        <v>2.5500000001047738</v>
      </c>
      <c r="Q1974" s="3" t="str">
        <f t="shared" si="61"/>
        <v>02/11/2022 11:27 AM</v>
      </c>
      <c r="R1974" s="573" t="str">
        <f>IF(AND(AllC3_Data[[#This Row],[Workflow]]="Vendor Trailer",AllC3_Data[[#This Row],[OB Load Type]]="",AllC3_Data[[#This Row],[IB Load Type]]="",AllC3_Data[[#This Row],[Reusable Load Type]]=""),"Empty", HLOOKUP("*",AllC3_Data[[#This Row],[OB Load Type]:[Workflow]],1,FALSE))</f>
        <v>Empty</v>
      </c>
      <c r="S19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5" spans="1:21" x14ac:dyDescent="0.25">
      <c r="A1975" s="567" t="s">
        <v>13577</v>
      </c>
      <c r="B1975" s="568"/>
      <c r="C1975" s="568"/>
      <c r="D1975" s="569"/>
      <c r="E1975" s="569" t="s">
        <v>1657</v>
      </c>
      <c r="F1975" s="569">
        <v>3</v>
      </c>
      <c r="G1975" s="568" t="s">
        <v>1179</v>
      </c>
      <c r="H1975" s="568"/>
      <c r="I1975" s="570" t="s">
        <v>9054</v>
      </c>
      <c r="J1975" s="568" t="s">
        <v>8205</v>
      </c>
      <c r="K1975" s="571" t="s">
        <v>8401</v>
      </c>
      <c r="L1975" s="568" t="s">
        <v>12146</v>
      </c>
      <c r="M1975" s="572" t="s">
        <v>10906</v>
      </c>
      <c r="N1975" s="570" t="s">
        <v>8425</v>
      </c>
      <c r="O1975" s="303" t="str">
        <f>IF(AllC3_Data[[#This Row],[Door/Yard Number]]=3,"Yard","Door")</f>
        <v>Yard</v>
      </c>
      <c r="P1975" s="33">
        <f t="shared" si="60"/>
        <v>2.5500000001047738</v>
      </c>
      <c r="Q1975" s="3" t="str">
        <f t="shared" si="61"/>
        <v>02/11/2022 11:27 AM</v>
      </c>
      <c r="R1975" s="573" t="str">
        <f>IF(AND(AllC3_Data[[#This Row],[Workflow]]="Vendor Trailer",AllC3_Data[[#This Row],[OB Load Type]]="",AllC3_Data[[#This Row],[IB Load Type]]="",AllC3_Data[[#This Row],[Reusable Load Type]]=""),"Empty", HLOOKUP("*",AllC3_Data[[#This Row],[OB Load Type]:[Workflow]],1,FALSE))</f>
        <v>Empty</v>
      </c>
      <c r="S19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6" spans="1:21" x14ac:dyDescent="0.25">
      <c r="A1976" s="567" t="s">
        <v>13578</v>
      </c>
      <c r="B1976" s="568"/>
      <c r="C1976" s="568"/>
      <c r="D1976" s="569" t="s">
        <v>749</v>
      </c>
      <c r="E1976" s="569" t="s">
        <v>882</v>
      </c>
      <c r="F1976" s="569">
        <v>1</v>
      </c>
      <c r="G1976" s="568" t="s">
        <v>1179</v>
      </c>
      <c r="H1976" s="568"/>
      <c r="I1976" s="570" t="s">
        <v>9054</v>
      </c>
      <c r="J1976" s="568" t="s">
        <v>8208</v>
      </c>
      <c r="K1976" s="571" t="s">
        <v>8401</v>
      </c>
      <c r="L1976" s="568" t="s">
        <v>10735</v>
      </c>
      <c r="M1976" s="572" t="s">
        <v>10927</v>
      </c>
      <c r="N1976" s="570" t="s">
        <v>8409</v>
      </c>
      <c r="O1976" s="303" t="str">
        <f>IF(AllC3_Data[[#This Row],[Door/Yard Number]]=3,"Yard","Door")</f>
        <v>Door</v>
      </c>
      <c r="P1976" s="33">
        <f t="shared" si="60"/>
        <v>2.5500000001047738</v>
      </c>
      <c r="Q1976" s="3" t="str">
        <f t="shared" si="61"/>
        <v>02/11/2022 11:27 AM</v>
      </c>
      <c r="R1976" s="573" t="str">
        <f>IF(AND(AllC3_Data[[#This Row],[Workflow]]="Vendor Trailer",AllC3_Data[[#This Row],[OB Load Type]]="",AllC3_Data[[#This Row],[IB Load Type]]="",AllC3_Data[[#This Row],[Reusable Load Type]]=""),"Empty", HLOOKUP("*",AllC3_Data[[#This Row],[OB Load Type]:[Workflow]],1,FALSE))</f>
        <v>T206BKK</v>
      </c>
      <c r="S19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19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7" spans="1:21" x14ac:dyDescent="0.25">
      <c r="A1977" s="567" t="s">
        <v>13579</v>
      </c>
      <c r="B1977" s="568"/>
      <c r="C1977" s="568"/>
      <c r="D1977" s="569"/>
      <c r="E1977" s="569" t="s">
        <v>1657</v>
      </c>
      <c r="F1977" s="569">
        <v>1</v>
      </c>
      <c r="G1977" s="568" t="s">
        <v>1179</v>
      </c>
      <c r="H1977" s="568"/>
      <c r="I1977" s="570" t="s">
        <v>13580</v>
      </c>
      <c r="J1977" s="568" t="s">
        <v>8210</v>
      </c>
      <c r="K1977" s="571" t="s">
        <v>8401</v>
      </c>
      <c r="L1977" s="568" t="s">
        <v>10129</v>
      </c>
      <c r="M1977" s="572" t="s">
        <v>13185</v>
      </c>
      <c r="N1977" s="570" t="s">
        <v>8409</v>
      </c>
      <c r="O1977" s="303" t="str">
        <f>IF(AllC3_Data[[#This Row],[Door/Yard Number]]=3,"Yard","Door")</f>
        <v>Door</v>
      </c>
      <c r="P1977" s="33">
        <f t="shared" si="60"/>
        <v>2.53333333338378</v>
      </c>
      <c r="Q1977" s="3" t="str">
        <f t="shared" si="61"/>
        <v>02/11/2022 11:28 AM</v>
      </c>
      <c r="R1977" s="573" t="str">
        <f>IF(AND(AllC3_Data[[#This Row],[Workflow]]="Vendor Trailer",AllC3_Data[[#This Row],[OB Load Type]]="",AllC3_Data[[#This Row],[IB Load Type]]="",AllC3_Data[[#This Row],[Reusable Load Type]]=""),"Empty", HLOOKUP("*",AllC3_Data[[#This Row],[OB Load Type]:[Workflow]],1,FALSE))</f>
        <v>Empty</v>
      </c>
      <c r="S19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8" spans="1:21" x14ac:dyDescent="0.25">
      <c r="A1978" s="567" t="s">
        <v>13581</v>
      </c>
      <c r="B1978" s="568"/>
      <c r="C1978" s="568"/>
      <c r="D1978" s="569"/>
      <c r="E1978" s="569" t="s">
        <v>1657</v>
      </c>
      <c r="F1978" s="569">
        <v>1</v>
      </c>
      <c r="G1978" s="568" t="s">
        <v>1179</v>
      </c>
      <c r="H1978" s="568"/>
      <c r="I1978" s="570" t="s">
        <v>13582</v>
      </c>
      <c r="J1978" s="568" t="s">
        <v>8210</v>
      </c>
      <c r="K1978" s="571" t="s">
        <v>8401</v>
      </c>
      <c r="L1978" s="568" t="s">
        <v>10817</v>
      </c>
      <c r="M1978" s="572" t="s">
        <v>13583</v>
      </c>
      <c r="N1978" s="570" t="s">
        <v>8409</v>
      </c>
      <c r="O1978" s="303" t="str">
        <f>IF(AllC3_Data[[#This Row],[Door/Yard Number]]=3,"Yard","Door")</f>
        <v>Door</v>
      </c>
      <c r="P1978" s="33">
        <f t="shared" si="60"/>
        <v>2.5166666666627862</v>
      </c>
      <c r="Q1978" s="3" t="str">
        <f t="shared" si="61"/>
        <v>02/11/2022 11:29 AM</v>
      </c>
      <c r="R1978" s="573" t="str">
        <f>IF(AND(AllC3_Data[[#This Row],[Workflow]]="Vendor Trailer",AllC3_Data[[#This Row],[OB Load Type]]="",AllC3_Data[[#This Row],[IB Load Type]]="",AllC3_Data[[#This Row],[Reusable Load Type]]=""),"Empty", HLOOKUP("*",AllC3_Data[[#This Row],[OB Load Type]:[Workflow]],1,FALSE))</f>
        <v>Empty</v>
      </c>
      <c r="S19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79" spans="1:21" x14ac:dyDescent="0.25">
      <c r="A1979" s="567" t="s">
        <v>13584</v>
      </c>
      <c r="B1979" s="568"/>
      <c r="C1979" s="568"/>
      <c r="D1979" s="569"/>
      <c r="E1979" s="569" t="s">
        <v>9827</v>
      </c>
      <c r="F1979" s="569">
        <v>5</v>
      </c>
      <c r="G1979" s="568" t="s">
        <v>13585</v>
      </c>
      <c r="H1979" s="568"/>
      <c r="I1979" s="570" t="s">
        <v>13582</v>
      </c>
      <c r="J1979" s="568" t="s">
        <v>8202</v>
      </c>
      <c r="K1979" s="571" t="s">
        <v>8401</v>
      </c>
      <c r="L1979" s="568" t="s">
        <v>13586</v>
      </c>
      <c r="M1979" s="572" t="s">
        <v>9016</v>
      </c>
      <c r="N1979" s="570" t="s">
        <v>8409</v>
      </c>
      <c r="O1979" s="303" t="str">
        <f>IF(AllC3_Data[[#This Row],[Door/Yard Number]]=3,"Yard","Door")</f>
        <v>Door</v>
      </c>
      <c r="P1979" s="33">
        <f t="shared" si="60"/>
        <v>2.5166666666627862</v>
      </c>
      <c r="Q1979" s="3" t="str">
        <f t="shared" si="61"/>
        <v>02/11/2022 11:29 AM</v>
      </c>
      <c r="R1979" s="573" t="str">
        <f>IF(AND(AllC3_Data[[#This Row],[Workflow]]="Vendor Trailer",AllC3_Data[[#This Row],[OB Load Type]]="",AllC3_Data[[#This Row],[IB Load Type]]="",AllC3_Data[[#This Row],[Reusable Load Type]]=""),"Empty", HLOOKUP("*",AllC3_Data[[#This Row],[OB Load Type]:[Workflow]],1,FALSE))</f>
        <v>Live Empty</v>
      </c>
      <c r="S19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0" spans="1:21" x14ac:dyDescent="0.25">
      <c r="A1980" s="567" t="s">
        <v>13587</v>
      </c>
      <c r="B1980" s="568"/>
      <c r="C1980" s="568"/>
      <c r="D1980" s="569"/>
      <c r="E1980" s="569" t="s">
        <v>1657</v>
      </c>
      <c r="F1980" s="569">
        <v>3</v>
      </c>
      <c r="G1980" s="568" t="s">
        <v>1179</v>
      </c>
      <c r="H1980" s="568"/>
      <c r="I1980" s="570" t="s">
        <v>11018</v>
      </c>
      <c r="J1980" s="568" t="s">
        <v>8205</v>
      </c>
      <c r="K1980" s="571" t="s">
        <v>8401</v>
      </c>
      <c r="L1980" s="568" t="s">
        <v>12146</v>
      </c>
      <c r="M1980" s="572" t="s">
        <v>13329</v>
      </c>
      <c r="N1980" s="570" t="s">
        <v>8425</v>
      </c>
      <c r="O1980" s="303" t="str">
        <f>IF(AllC3_Data[[#This Row],[Door/Yard Number]]=3,"Yard","Door")</f>
        <v>Yard</v>
      </c>
      <c r="P1980" s="33">
        <f t="shared" si="60"/>
        <v>2.5000000001164153</v>
      </c>
      <c r="Q1980" s="3" t="str">
        <f t="shared" si="61"/>
        <v>02/11/2022 11:30 AM</v>
      </c>
      <c r="R1980" s="573" t="str">
        <f>IF(AND(AllC3_Data[[#This Row],[Workflow]]="Vendor Trailer",AllC3_Data[[#This Row],[OB Load Type]]="",AllC3_Data[[#This Row],[IB Load Type]]="",AllC3_Data[[#This Row],[Reusable Load Type]]=""),"Empty", HLOOKUP("*",AllC3_Data[[#This Row],[OB Load Type]:[Workflow]],1,FALSE))</f>
        <v>Empty</v>
      </c>
      <c r="S19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1" spans="1:21" x14ac:dyDescent="0.25">
      <c r="A1981" s="567" t="s">
        <v>13588</v>
      </c>
      <c r="B1981" s="568"/>
      <c r="C1981" s="568"/>
      <c r="D1981" s="569" t="s">
        <v>482</v>
      </c>
      <c r="E1981" s="569" t="s">
        <v>8430</v>
      </c>
      <c r="F1981" s="569">
        <v>1</v>
      </c>
      <c r="G1981" s="568" t="s">
        <v>8556</v>
      </c>
      <c r="H1981" s="568"/>
      <c r="I1981" s="570" t="s">
        <v>13589</v>
      </c>
      <c r="J1981" s="568" t="s">
        <v>8202</v>
      </c>
      <c r="K1981" s="571" t="s">
        <v>8401</v>
      </c>
      <c r="L1981" s="568" t="s">
        <v>13590</v>
      </c>
      <c r="M1981" s="572"/>
      <c r="N1981" s="570" t="s">
        <v>8409</v>
      </c>
      <c r="O1981" s="303" t="str">
        <f>IF(AllC3_Data[[#This Row],[Door/Yard Number]]=3,"Yard","Door")</f>
        <v>Door</v>
      </c>
      <c r="P1981" s="33">
        <f t="shared" si="60"/>
        <v>2.4833333333954215</v>
      </c>
      <c r="Q1981" s="3" t="str">
        <f t="shared" si="61"/>
        <v>02/11/2022 11:31 AM</v>
      </c>
      <c r="R1981" s="573" t="str">
        <f>IF(AND(AllC3_Data[[#This Row],[Workflow]]="Vendor Trailer",AllC3_Data[[#This Row],[OB Load Type]]="",AllC3_Data[[#This Row],[IB Load Type]]="",AllC3_Data[[#This Row],[Reusable Load Type]]=""),"Empty", HLOOKUP("*",AllC3_Data[[#This Row],[OB Load Type]:[Workflow]],1,FALSE))</f>
        <v>RECP</v>
      </c>
      <c r="S19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2" spans="1:21" x14ac:dyDescent="0.25">
      <c r="A1982" s="567" t="s">
        <v>13591</v>
      </c>
      <c r="B1982" s="568"/>
      <c r="C1982" s="568"/>
      <c r="D1982" s="569"/>
      <c r="E1982" s="569" t="s">
        <v>8461</v>
      </c>
      <c r="F1982" s="569">
        <v>3</v>
      </c>
      <c r="G1982" s="568" t="s">
        <v>1096</v>
      </c>
      <c r="H1982" s="568"/>
      <c r="I1982" s="570" t="s">
        <v>11010</v>
      </c>
      <c r="J1982" s="568" t="s">
        <v>8202</v>
      </c>
      <c r="K1982" s="571" t="s">
        <v>8401</v>
      </c>
      <c r="L1982" s="568" t="s">
        <v>12436</v>
      </c>
      <c r="M1982" s="572" t="s">
        <v>13589</v>
      </c>
      <c r="N1982" s="570" t="s">
        <v>8445</v>
      </c>
      <c r="O1982" s="303" t="str">
        <f>IF(AllC3_Data[[#This Row],[Door/Yard Number]]=3,"Yard","Door")</f>
        <v>Yard</v>
      </c>
      <c r="P1982" s="33">
        <f t="shared" si="60"/>
        <v>2.4500000001280569</v>
      </c>
      <c r="Q1982" s="3" t="str">
        <f t="shared" si="61"/>
        <v>02/11/2022 11:33 AM</v>
      </c>
      <c r="R1982" s="573" t="str">
        <f>IF(AND(AllC3_Data[[#This Row],[Workflow]]="Vendor Trailer",AllC3_Data[[#This Row],[OB Load Type]]="",AllC3_Data[[#This Row],[IB Load Type]]="",AllC3_Data[[#This Row],[Reusable Load Type]]=""),"Empty", HLOOKUP("*",AllC3_Data[[#This Row],[OB Load Type]:[Workflow]],1,FALSE))</f>
        <v>Empty</v>
      </c>
      <c r="S19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3" spans="1:21" x14ac:dyDescent="0.25">
      <c r="A1983" s="567" t="s">
        <v>13592</v>
      </c>
      <c r="B1983" s="568"/>
      <c r="C1983" s="568"/>
      <c r="D1983" s="569"/>
      <c r="E1983" s="569" t="s">
        <v>1657</v>
      </c>
      <c r="F1983" s="569">
        <v>1</v>
      </c>
      <c r="G1983" s="568" t="s">
        <v>1179</v>
      </c>
      <c r="H1983" s="568"/>
      <c r="I1983" s="570" t="s">
        <v>11023</v>
      </c>
      <c r="J1983" s="568" t="s">
        <v>8205</v>
      </c>
      <c r="K1983" s="571" t="s">
        <v>8401</v>
      </c>
      <c r="L1983" s="568" t="s">
        <v>13593</v>
      </c>
      <c r="M1983" s="572" t="s">
        <v>13322</v>
      </c>
      <c r="N1983" s="570" t="s">
        <v>8425</v>
      </c>
      <c r="O1983" s="303" t="str">
        <f>IF(AllC3_Data[[#This Row],[Door/Yard Number]]=3,"Yard","Door")</f>
        <v>Door</v>
      </c>
      <c r="P1983" s="33">
        <f t="shared" si="60"/>
        <v>2.433333333407063</v>
      </c>
      <c r="Q1983" s="3" t="str">
        <f t="shared" si="61"/>
        <v>02/11/2022 11:34 AM</v>
      </c>
      <c r="R1983" s="573" t="str">
        <f>IF(AND(AllC3_Data[[#This Row],[Workflow]]="Vendor Trailer",AllC3_Data[[#This Row],[OB Load Type]]="",AllC3_Data[[#This Row],[IB Load Type]]="",AllC3_Data[[#This Row],[Reusable Load Type]]=""),"Empty", HLOOKUP("*",AllC3_Data[[#This Row],[OB Load Type]:[Workflow]],1,FALSE))</f>
        <v>Empty</v>
      </c>
      <c r="S19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4" spans="1:21" x14ac:dyDescent="0.25">
      <c r="A1984" s="567" t="s">
        <v>13594</v>
      </c>
      <c r="B1984" s="568"/>
      <c r="C1984" s="568"/>
      <c r="D1984" s="569"/>
      <c r="E1984" s="569" t="s">
        <v>1657</v>
      </c>
      <c r="F1984" s="569">
        <v>1</v>
      </c>
      <c r="G1984" s="568" t="s">
        <v>1179</v>
      </c>
      <c r="H1984" s="568"/>
      <c r="I1984" s="570" t="s">
        <v>11023</v>
      </c>
      <c r="J1984" s="568" t="s">
        <v>8205</v>
      </c>
      <c r="K1984" s="571" t="s">
        <v>8401</v>
      </c>
      <c r="L1984" s="568" t="s">
        <v>11913</v>
      </c>
      <c r="M1984" s="572" t="s">
        <v>13283</v>
      </c>
      <c r="N1984" s="570" t="s">
        <v>8425</v>
      </c>
      <c r="O1984" s="303" t="str">
        <f>IF(AllC3_Data[[#This Row],[Door/Yard Number]]=3,"Yard","Door")</f>
        <v>Door</v>
      </c>
      <c r="P1984" s="33">
        <f t="shared" si="60"/>
        <v>2.433333333407063</v>
      </c>
      <c r="Q1984" s="3" t="str">
        <f t="shared" si="61"/>
        <v>02/11/2022 11:34 AM</v>
      </c>
      <c r="R1984" s="573" t="str">
        <f>IF(AND(AllC3_Data[[#This Row],[Workflow]]="Vendor Trailer",AllC3_Data[[#This Row],[OB Load Type]]="",AllC3_Data[[#This Row],[IB Load Type]]="",AllC3_Data[[#This Row],[Reusable Load Type]]=""),"Empty", HLOOKUP("*",AllC3_Data[[#This Row],[OB Load Type]:[Workflow]],1,FALSE))</f>
        <v>Empty</v>
      </c>
      <c r="S19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5" spans="1:21" x14ac:dyDescent="0.25">
      <c r="A1985" s="567" t="s">
        <v>13595</v>
      </c>
      <c r="B1985" s="568"/>
      <c r="C1985" s="568"/>
      <c r="D1985" s="569" t="s">
        <v>482</v>
      </c>
      <c r="E1985" s="569" t="s">
        <v>8430</v>
      </c>
      <c r="F1985" s="569">
        <v>1</v>
      </c>
      <c r="G1985" s="568" t="s">
        <v>8556</v>
      </c>
      <c r="H1985" s="568"/>
      <c r="I1985" s="570" t="s">
        <v>11060</v>
      </c>
      <c r="J1985" s="568" t="s">
        <v>8202</v>
      </c>
      <c r="K1985" s="571" t="s">
        <v>8401</v>
      </c>
      <c r="L1985" s="568" t="s">
        <v>13596</v>
      </c>
      <c r="M1985" s="572" t="s">
        <v>12374</v>
      </c>
      <c r="N1985" s="570" t="s">
        <v>8409</v>
      </c>
      <c r="O1985" s="303" t="str">
        <f>IF(AllC3_Data[[#This Row],[Door/Yard Number]]=3,"Yard","Door")</f>
        <v>Door</v>
      </c>
      <c r="P1985" s="33">
        <f t="shared" si="60"/>
        <v>2.4000000001396984</v>
      </c>
      <c r="Q1985" s="3" t="str">
        <f t="shared" si="61"/>
        <v>02/11/2022 11:36 AM</v>
      </c>
      <c r="R1985" s="573" t="str">
        <f>IF(AND(AllC3_Data[[#This Row],[Workflow]]="Vendor Trailer",AllC3_Data[[#This Row],[OB Load Type]]="",AllC3_Data[[#This Row],[IB Load Type]]="",AllC3_Data[[#This Row],[Reusable Load Type]]=""),"Empty", HLOOKUP("*",AllC3_Data[[#This Row],[OB Load Type]:[Workflow]],1,FALSE))</f>
        <v>RECP</v>
      </c>
      <c r="S19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6" spans="1:21" x14ac:dyDescent="0.25">
      <c r="A1986" s="567" t="s">
        <v>13597</v>
      </c>
      <c r="B1986" s="568"/>
      <c r="C1986" s="568" t="s">
        <v>38</v>
      </c>
      <c r="D1986" s="569"/>
      <c r="E1986" s="569" t="s">
        <v>897</v>
      </c>
      <c r="F1986" s="569">
        <v>3</v>
      </c>
      <c r="G1986" s="568" t="s">
        <v>13319</v>
      </c>
      <c r="H1986" s="568" t="s">
        <v>13598</v>
      </c>
      <c r="I1986" s="570" t="s">
        <v>11039</v>
      </c>
      <c r="J1986" s="568" t="s">
        <v>8202</v>
      </c>
      <c r="K1986" s="571" t="s">
        <v>8401</v>
      </c>
      <c r="L1986" s="568" t="s">
        <v>11742</v>
      </c>
      <c r="M1986" s="572" t="s">
        <v>11039</v>
      </c>
      <c r="N1986" s="570" t="s">
        <v>8425</v>
      </c>
      <c r="O1986" s="303" t="str">
        <f>IF(AllC3_Data[[#This Row],[Door/Yard Number]]=3,"Yard","Door")</f>
        <v>Yard</v>
      </c>
      <c r="P1986" s="33">
        <f t="shared" si="60"/>
        <v>2.2333333334536292</v>
      </c>
      <c r="Q1986" s="3" t="str">
        <f t="shared" si="61"/>
        <v>02/11/2022 11:46 AM</v>
      </c>
      <c r="R1986" s="573" t="str">
        <f>IF(AND(AllC3_Data[[#This Row],[Workflow]]="Vendor Trailer",AllC3_Data[[#This Row],[OB Load Type]]="",AllC3_Data[[#This Row],[IB Load Type]]="",AllC3_Data[[#This Row],[Reusable Load Type]]=""),"Empty", HLOOKUP("*",AllC3_Data[[#This Row],[OB Load Type]:[Workflow]],1,FALSE))</f>
        <v>B407</v>
      </c>
      <c r="S19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7" spans="1:21" x14ac:dyDescent="0.25">
      <c r="A1987" s="567" t="s">
        <v>13599</v>
      </c>
      <c r="B1987" s="568"/>
      <c r="C1987" s="568"/>
      <c r="D1987" s="569" t="s">
        <v>650</v>
      </c>
      <c r="E1987" s="569" t="s">
        <v>8430</v>
      </c>
      <c r="F1987" s="569">
        <v>4</v>
      </c>
      <c r="G1987" s="568" t="s">
        <v>13600</v>
      </c>
      <c r="H1987" s="568"/>
      <c r="I1987" s="570" t="s">
        <v>11039</v>
      </c>
      <c r="J1987" s="568" t="s">
        <v>8202</v>
      </c>
      <c r="K1987" s="571" t="s">
        <v>8401</v>
      </c>
      <c r="L1987" s="568" t="s">
        <v>1661</v>
      </c>
      <c r="M1987" s="572" t="s">
        <v>11601</v>
      </c>
      <c r="N1987" s="570" t="s">
        <v>8451</v>
      </c>
      <c r="O1987" s="303" t="str">
        <f>IF(AllC3_Data[[#This Row],[Door/Yard Number]]=3,"Yard","Door")</f>
        <v>Door</v>
      </c>
      <c r="P1987" s="33">
        <f t="shared" si="60"/>
        <v>2.2333333334536292</v>
      </c>
      <c r="Q1987" s="3" t="str">
        <f t="shared" si="61"/>
        <v>02/11/2022 11:46 AM</v>
      </c>
      <c r="R1987" s="573" t="str">
        <f>IF(AND(AllC3_Data[[#This Row],[Workflow]]="Vendor Trailer",AllC3_Data[[#This Row],[OB Load Type]]="",AllC3_Data[[#This Row],[IB Load Type]]="",AllC3_Data[[#This Row],[Reusable Load Type]]=""),"Empty", HLOOKUP("*",AllC3_Data[[#This Row],[OB Load Type]:[Workflow]],1,FALSE))</f>
        <v>CHEP</v>
      </c>
      <c r="S19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19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8" spans="1:21" x14ac:dyDescent="0.25">
      <c r="A1988" s="567" t="s">
        <v>13601</v>
      </c>
      <c r="B1988" s="568"/>
      <c r="C1988" s="568"/>
      <c r="D1988" s="569"/>
      <c r="E1988" s="569" t="s">
        <v>1657</v>
      </c>
      <c r="F1988" s="569">
        <v>1</v>
      </c>
      <c r="G1988" s="568" t="s">
        <v>1179</v>
      </c>
      <c r="H1988" s="568"/>
      <c r="I1988" s="570" t="s">
        <v>13602</v>
      </c>
      <c r="J1988" s="568" t="s">
        <v>8205</v>
      </c>
      <c r="K1988" s="571" t="s">
        <v>8401</v>
      </c>
      <c r="L1988" s="568" t="s">
        <v>10110</v>
      </c>
      <c r="M1988" s="572" t="s">
        <v>10682</v>
      </c>
      <c r="N1988" s="570" t="s">
        <v>8409</v>
      </c>
      <c r="O1988" s="303" t="str">
        <f>IF(AllC3_Data[[#This Row],[Door/Yard Number]]=3,"Yard","Door")</f>
        <v>Door</v>
      </c>
      <c r="P1988" s="33">
        <f t="shared" si="60"/>
        <v>2.1833333334652707</v>
      </c>
      <c r="Q1988" s="3" t="str">
        <f t="shared" si="61"/>
        <v>02/11/2022 11:49 AM</v>
      </c>
      <c r="R1988" s="573" t="str">
        <f>IF(AND(AllC3_Data[[#This Row],[Workflow]]="Vendor Trailer",AllC3_Data[[#This Row],[OB Load Type]]="",AllC3_Data[[#This Row],[IB Load Type]]="",AllC3_Data[[#This Row],[Reusable Load Type]]=""),"Empty", HLOOKUP("*",AllC3_Data[[#This Row],[OB Load Type]:[Workflow]],1,FALSE))</f>
        <v>Empty</v>
      </c>
      <c r="S19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89" spans="1:21" x14ac:dyDescent="0.25">
      <c r="A1989" s="567" t="s">
        <v>13603</v>
      </c>
      <c r="B1989" s="568"/>
      <c r="C1989" s="568" t="s">
        <v>829</v>
      </c>
      <c r="D1989" s="569"/>
      <c r="E1989" s="569" t="s">
        <v>897</v>
      </c>
      <c r="F1989" s="569">
        <v>3</v>
      </c>
      <c r="G1989" s="568" t="s">
        <v>1339</v>
      </c>
      <c r="H1989" s="568" t="s">
        <v>829</v>
      </c>
      <c r="I1989" s="570" t="s">
        <v>13602</v>
      </c>
      <c r="J1989" s="568" t="s">
        <v>8202</v>
      </c>
      <c r="K1989" s="571" t="s">
        <v>8401</v>
      </c>
      <c r="L1989" s="568" t="s">
        <v>11609</v>
      </c>
      <c r="M1989" s="572" t="s">
        <v>13602</v>
      </c>
      <c r="N1989" s="570" t="s">
        <v>11135</v>
      </c>
      <c r="O1989" s="303" t="str">
        <f>IF(AllC3_Data[[#This Row],[Door/Yard Number]]=3,"Yard","Door")</f>
        <v>Yard</v>
      </c>
      <c r="P1989" s="33">
        <f t="shared" si="60"/>
        <v>2.1833333334652707</v>
      </c>
      <c r="Q1989" s="3" t="str">
        <f t="shared" si="61"/>
        <v>02/11/2022 11:49 AM</v>
      </c>
      <c r="R1989" s="573" t="str">
        <f>IF(AND(AllC3_Data[[#This Row],[Workflow]]="Vendor Trailer",AllC3_Data[[#This Row],[OB Load Type]]="",AllC3_Data[[#This Row],[IB Load Type]]="",AllC3_Data[[#This Row],[Reusable Load Type]]=""),"Empty", HLOOKUP("*",AllC3_Data[[#This Row],[OB Load Type]:[Workflow]],1,FALSE))</f>
        <v>LTL</v>
      </c>
      <c r="S19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0" spans="1:21" x14ac:dyDescent="0.25">
      <c r="A1990" s="567" t="s">
        <v>13604</v>
      </c>
      <c r="B1990" s="568"/>
      <c r="C1990" s="568"/>
      <c r="D1990" s="569"/>
      <c r="E1990" s="569" t="s">
        <v>1657</v>
      </c>
      <c r="F1990" s="569">
        <v>1</v>
      </c>
      <c r="G1990" s="568" t="s">
        <v>1179</v>
      </c>
      <c r="H1990" s="568"/>
      <c r="I1990" s="570" t="s">
        <v>13121</v>
      </c>
      <c r="J1990" s="568" t="s">
        <v>8205</v>
      </c>
      <c r="K1990" s="571" t="s">
        <v>8401</v>
      </c>
      <c r="L1990" s="568" t="s">
        <v>13401</v>
      </c>
      <c r="M1990" s="572"/>
      <c r="N1990" s="570" t="s">
        <v>8409</v>
      </c>
      <c r="O1990" s="303" t="str">
        <f>IF(AllC3_Data[[#This Row],[Door/Yard Number]]=3,"Yard","Door")</f>
        <v>Door</v>
      </c>
      <c r="P1990" s="33">
        <f t="shared" si="60"/>
        <v>2.1500000000232831</v>
      </c>
      <c r="Q1990" s="3" t="str">
        <f t="shared" si="61"/>
        <v>02/11/2022 11:51 AM</v>
      </c>
      <c r="R1990" s="573" t="str">
        <f>IF(AND(AllC3_Data[[#This Row],[Workflow]]="Vendor Trailer",AllC3_Data[[#This Row],[OB Load Type]]="",AllC3_Data[[#This Row],[IB Load Type]]="",AllC3_Data[[#This Row],[Reusable Load Type]]=""),"Empty", HLOOKUP("*",AllC3_Data[[#This Row],[OB Load Type]:[Workflow]],1,FALSE))</f>
        <v>Empty</v>
      </c>
      <c r="S19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1" spans="1:21" x14ac:dyDescent="0.25">
      <c r="A1991" s="567" t="s">
        <v>13569</v>
      </c>
      <c r="B1991" s="568"/>
      <c r="C1991" s="568" t="s">
        <v>8404</v>
      </c>
      <c r="D1991" s="569"/>
      <c r="E1991" s="569" t="s">
        <v>897</v>
      </c>
      <c r="F1991" s="569">
        <v>1</v>
      </c>
      <c r="G1991" s="568" t="s">
        <v>8405</v>
      </c>
      <c r="H1991" s="568" t="s">
        <v>13605</v>
      </c>
      <c r="I1991" s="570" t="s">
        <v>13606</v>
      </c>
      <c r="J1991" s="568" t="s">
        <v>8202</v>
      </c>
      <c r="K1991" s="571" t="s">
        <v>8401</v>
      </c>
      <c r="L1991" s="568" t="s">
        <v>12845</v>
      </c>
      <c r="M1991" s="572" t="s">
        <v>8477</v>
      </c>
      <c r="N1991" s="570" t="s">
        <v>8409</v>
      </c>
      <c r="O1991" s="303" t="str">
        <f>IF(AllC3_Data[[#This Row],[Door/Yard Number]]=3,"Yard","Door")</f>
        <v>Door</v>
      </c>
      <c r="P1991" s="33">
        <f t="shared" si="60"/>
        <v>2.1166666667559184</v>
      </c>
      <c r="Q1991" s="3" t="str">
        <f t="shared" si="61"/>
        <v>02/11/2022 11:53 AM</v>
      </c>
      <c r="R1991" s="573" t="str">
        <f>IF(AND(AllC3_Data[[#This Row],[Workflow]]="Vendor Trailer",AllC3_Data[[#This Row],[OB Load Type]]="",AllC3_Data[[#This Row],[IB Load Type]]="",AllC3_Data[[#This Row],[Reusable Load Type]]=""),"Empty", HLOOKUP("*",AllC3_Data[[#This Row],[OB Load Type]:[Workflow]],1,FALSE))</f>
        <v>A Live Delivery</v>
      </c>
      <c r="S19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19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2" spans="1:21" x14ac:dyDescent="0.25">
      <c r="A1992" s="567" t="s">
        <v>13607</v>
      </c>
      <c r="B1992" s="568"/>
      <c r="C1992" s="568" t="s">
        <v>36</v>
      </c>
      <c r="D1992" s="569"/>
      <c r="E1992" s="569" t="s">
        <v>897</v>
      </c>
      <c r="F1992" s="569">
        <v>3</v>
      </c>
      <c r="G1992" s="568" t="s">
        <v>1179</v>
      </c>
      <c r="H1992" s="568" t="s">
        <v>13608</v>
      </c>
      <c r="I1992" s="570" t="s">
        <v>13609</v>
      </c>
      <c r="J1992" s="568" t="s">
        <v>8210</v>
      </c>
      <c r="K1992" s="571" t="s">
        <v>8401</v>
      </c>
      <c r="L1992" s="568" t="s">
        <v>12288</v>
      </c>
      <c r="M1992" s="572" t="s">
        <v>13609</v>
      </c>
      <c r="N1992" s="570" t="s">
        <v>11135</v>
      </c>
      <c r="O1992" s="303" t="str">
        <f>IF(AllC3_Data[[#This Row],[Door/Yard Number]]=3,"Yard","Door")</f>
        <v>Yard</v>
      </c>
      <c r="P1992" s="33">
        <f t="shared" si="60"/>
        <v>2.0333333333255723</v>
      </c>
      <c r="Q1992" s="3" t="str">
        <f t="shared" si="61"/>
        <v>02/11/2022 11:58 AM</v>
      </c>
      <c r="R1992" s="573" t="str">
        <f>IF(AND(AllC3_Data[[#This Row],[Workflow]]="Vendor Trailer",AllC3_Data[[#This Row],[OB Load Type]]="",AllC3_Data[[#This Row],[IB Load Type]]="",AllC3_Data[[#This Row],[Reusable Load Type]]=""),"Empty", HLOOKUP("*",AllC3_Data[[#This Row],[OB Load Type]:[Workflow]],1,FALSE))</f>
        <v>B404</v>
      </c>
      <c r="S19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19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1993" spans="1:21" x14ac:dyDescent="0.25">
      <c r="A1993" s="567" t="s">
        <v>13610</v>
      </c>
      <c r="B1993" s="568"/>
      <c r="C1993" s="568" t="s">
        <v>38</v>
      </c>
      <c r="D1993" s="569"/>
      <c r="E1993" s="569" t="s">
        <v>897</v>
      </c>
      <c r="F1993" s="569">
        <v>3</v>
      </c>
      <c r="G1993" s="568" t="s">
        <v>1667</v>
      </c>
      <c r="H1993" s="568" t="s">
        <v>13611</v>
      </c>
      <c r="I1993" s="570" t="s">
        <v>11933</v>
      </c>
      <c r="J1993" s="568" t="s">
        <v>8214</v>
      </c>
      <c r="K1993" s="571" t="s">
        <v>8401</v>
      </c>
      <c r="L1993" s="568" t="s">
        <v>1658</v>
      </c>
      <c r="M1993" s="572" t="s">
        <v>11933</v>
      </c>
      <c r="N1993" s="570" t="s">
        <v>8425</v>
      </c>
      <c r="O1993" s="303" t="str">
        <f>IF(AllC3_Data[[#This Row],[Door/Yard Number]]=3,"Yard","Door")</f>
        <v>Yard</v>
      </c>
      <c r="P1993" s="33">
        <f t="shared" ref="P1993:P2056" si="62">($A$1-Q1993)*24</f>
        <v>1.8666666666395031</v>
      </c>
      <c r="Q1993" s="3" t="str">
        <f t="shared" ref="Q1993:Q2056" si="63">IF(I1993&gt;M1993,I1993,IF(I1993&lt;M1993,M1993,IF(I1993=M1993,I1993)))</f>
        <v>02/11/2022 12:08 PM</v>
      </c>
      <c r="R1993" s="573" t="str">
        <f>IF(AND(AllC3_Data[[#This Row],[Workflow]]="Vendor Trailer",AllC3_Data[[#This Row],[OB Load Type]]="",AllC3_Data[[#This Row],[IB Load Type]]="",AllC3_Data[[#This Row],[Reusable Load Type]]=""),"Empty", HLOOKUP("*",AllC3_Data[[#This Row],[OB Load Type]:[Workflow]],1,FALSE))</f>
        <v>B407</v>
      </c>
      <c r="S19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4" spans="1:21" x14ac:dyDescent="0.25">
      <c r="A1994" s="567" t="s">
        <v>13612</v>
      </c>
      <c r="B1994" s="568"/>
      <c r="C1994" s="568"/>
      <c r="D1994" s="569" t="s">
        <v>492</v>
      </c>
      <c r="E1994" s="569" t="s">
        <v>8430</v>
      </c>
      <c r="F1994" s="569">
        <v>1</v>
      </c>
      <c r="G1994" s="568" t="s">
        <v>1568</v>
      </c>
      <c r="H1994" s="568"/>
      <c r="I1994" s="570" t="s">
        <v>12063</v>
      </c>
      <c r="J1994" s="568" t="s">
        <v>8209</v>
      </c>
      <c r="K1994" s="571" t="s">
        <v>8401</v>
      </c>
      <c r="L1994" s="568" t="s">
        <v>13613</v>
      </c>
      <c r="M1994" s="572" t="s">
        <v>13614</v>
      </c>
      <c r="N1994" s="570" t="s">
        <v>8409</v>
      </c>
      <c r="O1994" s="303" t="str">
        <f>IF(AllC3_Data[[#This Row],[Door/Yard Number]]=3,"Yard","Door")</f>
        <v>Door</v>
      </c>
      <c r="P1994" s="33">
        <f t="shared" si="62"/>
        <v>1.78333333338378</v>
      </c>
      <c r="Q1994" s="3" t="str">
        <f t="shared" si="63"/>
        <v>02/11/2022 12:13 PM</v>
      </c>
      <c r="R1994" s="573" t="str">
        <f>IF(AND(AllC3_Data[[#This Row],[Workflow]]="Vendor Trailer",AllC3_Data[[#This Row],[OB Load Type]]="",AllC3_Data[[#This Row],[IB Load Type]]="",AllC3_Data[[#This Row],[Reusable Load Type]]=""),"Empty", HLOOKUP("*",AllC3_Data[[#This Row],[OB Load Type]:[Workflow]],1,FALSE))</f>
        <v>RMCP</v>
      </c>
      <c r="S19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5" spans="1:21" x14ac:dyDescent="0.25">
      <c r="A1995" s="567" t="s">
        <v>13615</v>
      </c>
      <c r="B1995" s="568"/>
      <c r="C1995" s="568"/>
      <c r="D1995" s="569"/>
      <c r="E1995" s="569" t="s">
        <v>1657</v>
      </c>
      <c r="F1995" s="569">
        <v>3</v>
      </c>
      <c r="G1995" s="568" t="s">
        <v>1179</v>
      </c>
      <c r="H1995" s="568"/>
      <c r="I1995" s="570" t="s">
        <v>11847</v>
      </c>
      <c r="J1995" s="568" t="s">
        <v>8210</v>
      </c>
      <c r="K1995" s="571" t="s">
        <v>8401</v>
      </c>
      <c r="L1995" s="568" t="s">
        <v>12445</v>
      </c>
      <c r="M1995" s="572" t="s">
        <v>11847</v>
      </c>
      <c r="N1995" s="570" t="s">
        <v>8445</v>
      </c>
      <c r="O1995" s="303" t="str">
        <f>IF(AllC3_Data[[#This Row],[Door/Yard Number]]=3,"Yard","Door")</f>
        <v>Yard</v>
      </c>
      <c r="P1995" s="33">
        <f t="shared" si="62"/>
        <v>1.7333333333954215</v>
      </c>
      <c r="Q1995" s="3" t="str">
        <f t="shared" si="63"/>
        <v>02/11/2022 12:16 PM</v>
      </c>
      <c r="R1995" s="573" t="str">
        <f>IF(AND(AllC3_Data[[#This Row],[Workflow]]="Vendor Trailer",AllC3_Data[[#This Row],[OB Load Type]]="",AllC3_Data[[#This Row],[IB Load Type]]="",AllC3_Data[[#This Row],[Reusable Load Type]]=""),"Empty", HLOOKUP("*",AllC3_Data[[#This Row],[OB Load Type]:[Workflow]],1,FALSE))</f>
        <v>Empty</v>
      </c>
      <c r="S19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19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6" spans="1:21" x14ac:dyDescent="0.25">
      <c r="A1996" s="567" t="s">
        <v>13616</v>
      </c>
      <c r="B1996" s="568"/>
      <c r="C1996" s="568" t="s">
        <v>54</v>
      </c>
      <c r="D1996" s="569"/>
      <c r="E1996" s="569" t="s">
        <v>897</v>
      </c>
      <c r="F1996" s="569">
        <v>3</v>
      </c>
      <c r="G1996" s="568" t="s">
        <v>1215</v>
      </c>
      <c r="H1996" s="568" t="s">
        <v>54</v>
      </c>
      <c r="I1996" s="570" t="s">
        <v>11053</v>
      </c>
      <c r="J1996" s="568" t="s">
        <v>8202</v>
      </c>
      <c r="K1996" s="571" t="s">
        <v>8401</v>
      </c>
      <c r="L1996" s="568" t="s">
        <v>8500</v>
      </c>
      <c r="M1996" s="572" t="s">
        <v>11053</v>
      </c>
      <c r="N1996" s="570" t="s">
        <v>8445</v>
      </c>
      <c r="O1996" s="303" t="str">
        <f>IF(AllC3_Data[[#This Row],[Door/Yard Number]]=3,"Yard","Door")</f>
        <v>Yard</v>
      </c>
      <c r="P1996" s="33">
        <f t="shared" si="62"/>
        <v>1.7166666666744277</v>
      </c>
      <c r="Q1996" s="3" t="str">
        <f t="shared" si="63"/>
        <v>02/11/2022 12:17 PM</v>
      </c>
      <c r="R1996" s="573" t="str">
        <f>IF(AND(AllC3_Data[[#This Row],[Workflow]]="Vendor Trailer",AllC3_Data[[#This Row],[OB Load Type]]="",AllC3_Data[[#This Row],[IB Load Type]]="",AllC3_Data[[#This Row],[Reusable Load Type]]=""),"Empty", HLOOKUP("*",AllC3_Data[[#This Row],[OB Load Type]:[Workflow]],1,FALSE))</f>
        <v>B807</v>
      </c>
      <c r="S19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19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19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7" spans="1:21" x14ac:dyDescent="0.25">
      <c r="A1997" s="567" t="s">
        <v>13617</v>
      </c>
      <c r="B1997" s="568"/>
      <c r="C1997" s="568"/>
      <c r="D1997" s="569" t="s">
        <v>504</v>
      </c>
      <c r="E1997" s="569" t="s">
        <v>1660</v>
      </c>
      <c r="F1997" s="569">
        <v>1</v>
      </c>
      <c r="G1997" s="568" t="s">
        <v>1179</v>
      </c>
      <c r="H1997" s="568"/>
      <c r="I1997" s="570" t="s">
        <v>11053</v>
      </c>
      <c r="J1997" s="568" t="s">
        <v>8205</v>
      </c>
      <c r="K1997" s="571" t="s">
        <v>8401</v>
      </c>
      <c r="L1997" s="568" t="s">
        <v>10531</v>
      </c>
      <c r="M1997" s="572" t="s">
        <v>11053</v>
      </c>
      <c r="N1997" s="570" t="s">
        <v>8425</v>
      </c>
      <c r="O1997" s="303" t="str">
        <f>IF(AllC3_Data[[#This Row],[Door/Yard Number]]=3,"Yard","Door")</f>
        <v>Door</v>
      </c>
      <c r="P1997" s="33">
        <f t="shared" si="62"/>
        <v>1.7166666666744277</v>
      </c>
      <c r="Q1997" s="3" t="str">
        <f t="shared" si="63"/>
        <v>02/11/2022 12:17 PM</v>
      </c>
      <c r="R1997" s="573" t="str">
        <f>IF(AND(AllC3_Data[[#This Row],[Workflow]]="Vendor Trailer",AllC3_Data[[#This Row],[OB Load Type]]="",AllC3_Data[[#This Row],[IB Load Type]]="",AllC3_Data[[#This Row],[Reusable Load Type]]=""),"Empty", HLOOKUP("*",AllC3_Data[[#This Row],[OB Load Type]:[Workflow]],1,FALSE))</f>
        <v>WASH</v>
      </c>
      <c r="S19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1998" spans="1:21" x14ac:dyDescent="0.25">
      <c r="A1998" s="567" t="s">
        <v>13618</v>
      </c>
      <c r="B1998" s="568"/>
      <c r="C1998" s="568"/>
      <c r="D1998" s="569"/>
      <c r="E1998" s="569" t="s">
        <v>1562</v>
      </c>
      <c r="F1998" s="569">
        <v>1</v>
      </c>
      <c r="G1998" s="568" t="s">
        <v>1179</v>
      </c>
      <c r="H1998" s="568"/>
      <c r="I1998" s="570" t="s">
        <v>11056</v>
      </c>
      <c r="J1998" s="568" t="s">
        <v>8210</v>
      </c>
      <c r="K1998" s="571" t="s">
        <v>8401</v>
      </c>
      <c r="L1998" s="568" t="s">
        <v>11566</v>
      </c>
      <c r="M1998" s="572"/>
      <c r="N1998" s="570" t="s">
        <v>8409</v>
      </c>
      <c r="O1998" s="303" t="str">
        <f>IF(AllC3_Data[[#This Row],[Door/Yard Number]]=3,"Yard","Door")</f>
        <v>Door</v>
      </c>
      <c r="P1998" s="33">
        <f t="shared" si="62"/>
        <v>1.5833333334303461</v>
      </c>
      <c r="Q1998" s="3" t="str">
        <f t="shared" si="63"/>
        <v>02/11/2022 12:25 PM</v>
      </c>
      <c r="R1998" s="573" t="str">
        <f>IF(AND(AllC3_Data[[#This Row],[Workflow]]="Vendor Trailer",AllC3_Data[[#This Row],[OB Load Type]]="",AllC3_Data[[#This Row],[IB Load Type]]="",AllC3_Data[[#This Row],[Reusable Load Type]]=""),"Empty", HLOOKUP("*",AllC3_Data[[#This Row],[OB Load Type]:[Workflow]],1,FALSE))</f>
        <v>Unknown</v>
      </c>
      <c r="S19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19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1999" spans="1:21" x14ac:dyDescent="0.25">
      <c r="A1999" s="567" t="s">
        <v>13619</v>
      </c>
      <c r="B1999" s="568"/>
      <c r="C1999" s="568"/>
      <c r="D1999" s="569" t="s">
        <v>504</v>
      </c>
      <c r="E1999" s="569" t="s">
        <v>1660</v>
      </c>
      <c r="F1999" s="569">
        <v>1</v>
      </c>
      <c r="G1999" s="568" t="s">
        <v>1667</v>
      </c>
      <c r="H1999" s="568"/>
      <c r="I1999" s="570" t="s">
        <v>9064</v>
      </c>
      <c r="J1999" s="568" t="s">
        <v>8214</v>
      </c>
      <c r="K1999" s="571" t="s">
        <v>8401</v>
      </c>
      <c r="L1999" s="568" t="s">
        <v>10381</v>
      </c>
      <c r="M1999" s="572" t="s">
        <v>9064</v>
      </c>
      <c r="N1999" s="570" t="s">
        <v>8425</v>
      </c>
      <c r="O1999" s="303" t="str">
        <f>IF(AllC3_Data[[#This Row],[Door/Yard Number]]=3,"Yard","Door")</f>
        <v>Door</v>
      </c>
      <c r="P1999" s="33">
        <f t="shared" si="62"/>
        <v>1.5666666667093523</v>
      </c>
      <c r="Q1999" s="3" t="str">
        <f t="shared" si="63"/>
        <v>02/11/2022 12:26 PM</v>
      </c>
      <c r="R1999" s="573" t="str">
        <f>IF(AND(AllC3_Data[[#This Row],[Workflow]]="Vendor Trailer",AllC3_Data[[#This Row],[OB Load Type]]="",AllC3_Data[[#This Row],[IB Load Type]]="",AllC3_Data[[#This Row],[Reusable Load Type]]=""),"Empty", HLOOKUP("*",AllC3_Data[[#This Row],[OB Load Type]:[Workflow]],1,FALSE))</f>
        <v>WASH</v>
      </c>
      <c r="S19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19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19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0" spans="1:21" x14ac:dyDescent="0.25">
      <c r="A2000" s="567" t="s">
        <v>13620</v>
      </c>
      <c r="B2000" s="568"/>
      <c r="C2000" s="568"/>
      <c r="D2000" s="569" t="s">
        <v>496</v>
      </c>
      <c r="E2000" s="569" t="s">
        <v>1660</v>
      </c>
      <c r="F2000" s="569">
        <v>3</v>
      </c>
      <c r="G2000" s="568" t="s">
        <v>1568</v>
      </c>
      <c r="H2000" s="568"/>
      <c r="I2000" s="570" t="s">
        <v>11833</v>
      </c>
      <c r="J2000" s="568" t="s">
        <v>8209</v>
      </c>
      <c r="K2000" s="571" t="s">
        <v>8401</v>
      </c>
      <c r="L2000" s="568" t="s">
        <v>11507</v>
      </c>
      <c r="M2000" s="572" t="s">
        <v>11833</v>
      </c>
      <c r="N2000" s="570" t="s">
        <v>8425</v>
      </c>
      <c r="O2000" s="303" t="str">
        <f>IF(AllC3_Data[[#This Row],[Door/Yard Number]]=3,"Yard","Door")</f>
        <v>Yard</v>
      </c>
      <c r="P2000" s="33">
        <f t="shared" si="62"/>
        <v>1.5499999999883585</v>
      </c>
      <c r="Q2000" s="3" t="str">
        <f t="shared" si="63"/>
        <v>02/11/2022 12:27 PM</v>
      </c>
      <c r="R2000" s="573" t="str">
        <f>IF(AND(AllC3_Data[[#This Row],[Workflow]]="Vendor Trailer",AllC3_Data[[#This Row],[OB Load Type]]="",AllC3_Data[[#This Row],[IB Load Type]]="",AllC3_Data[[#This Row],[Reusable Load Type]]=""),"Empty", HLOOKUP("*",AllC3_Data[[#This Row],[OB Load Type]:[Workflow]],1,FALSE))</f>
        <v>RSAL</v>
      </c>
      <c r="S20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1" spans="1:21" x14ac:dyDescent="0.25">
      <c r="A2001" s="567" t="s">
        <v>13621</v>
      </c>
      <c r="B2001" s="568"/>
      <c r="C2001" s="568"/>
      <c r="D2001" s="569"/>
      <c r="E2001" s="569" t="s">
        <v>8461</v>
      </c>
      <c r="F2001" s="569">
        <v>3</v>
      </c>
      <c r="G2001" s="568" t="s">
        <v>8498</v>
      </c>
      <c r="H2001" s="568"/>
      <c r="I2001" s="570" t="s">
        <v>11903</v>
      </c>
      <c r="J2001" s="568" t="s">
        <v>8202</v>
      </c>
      <c r="K2001" s="571" t="s">
        <v>8401</v>
      </c>
      <c r="L2001" s="568" t="s">
        <v>11179</v>
      </c>
      <c r="M2001" s="572" t="s">
        <v>9066</v>
      </c>
      <c r="N2001" s="570" t="s">
        <v>11135</v>
      </c>
      <c r="O2001" s="303" t="str">
        <f>IF(AllC3_Data[[#This Row],[Door/Yard Number]]=3,"Yard","Door")</f>
        <v>Yard</v>
      </c>
      <c r="P2001" s="33">
        <f t="shared" si="62"/>
        <v>1.5</v>
      </c>
      <c r="Q2001" s="3" t="str">
        <f t="shared" si="63"/>
        <v>02/11/2022 12:30 PM</v>
      </c>
      <c r="R2001" s="573" t="str">
        <f>IF(AND(AllC3_Data[[#This Row],[Workflow]]="Vendor Trailer",AllC3_Data[[#This Row],[OB Load Type]]="",AllC3_Data[[#This Row],[IB Load Type]]="",AllC3_Data[[#This Row],[Reusable Load Type]]=""),"Empty", HLOOKUP("*",AllC3_Data[[#This Row],[OB Load Type]:[Workflow]],1,FALSE))</f>
        <v>Empty</v>
      </c>
      <c r="S20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2" spans="1:21" x14ac:dyDescent="0.25">
      <c r="A2002" s="567" t="s">
        <v>13622</v>
      </c>
      <c r="B2002" s="568"/>
      <c r="C2002" s="568"/>
      <c r="D2002" s="569"/>
      <c r="E2002" s="569" t="s">
        <v>1657</v>
      </c>
      <c r="F2002" s="569">
        <v>1</v>
      </c>
      <c r="G2002" s="568" t="s">
        <v>1667</v>
      </c>
      <c r="H2002" s="568"/>
      <c r="I2002" s="570" t="s">
        <v>11064</v>
      </c>
      <c r="J2002" s="568" t="s">
        <v>8213</v>
      </c>
      <c r="K2002" s="571" t="s">
        <v>8401</v>
      </c>
      <c r="L2002" s="568" t="s">
        <v>13623</v>
      </c>
      <c r="M2002" s="572" t="s">
        <v>13233</v>
      </c>
      <c r="N2002" s="570" t="s">
        <v>8409</v>
      </c>
      <c r="O2002" s="303" t="str">
        <f>IF(AllC3_Data[[#This Row],[Door/Yard Number]]=3,"Yard","Door")</f>
        <v>Door</v>
      </c>
      <c r="P2002" s="33">
        <f t="shared" si="62"/>
        <v>1.4333333334652707</v>
      </c>
      <c r="Q2002" s="3" t="str">
        <f t="shared" si="63"/>
        <v>02/11/2022 12:34 PM</v>
      </c>
      <c r="R2002" s="573" t="str">
        <f>IF(AND(AllC3_Data[[#This Row],[Workflow]]="Vendor Trailer",AllC3_Data[[#This Row],[OB Load Type]]="",AllC3_Data[[#This Row],[IB Load Type]]="",AllC3_Data[[#This Row],[Reusable Load Type]]=""),"Empty", HLOOKUP("*",AllC3_Data[[#This Row],[OB Load Type]:[Workflow]],1,FALSE))</f>
        <v>Empty</v>
      </c>
      <c r="S20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3" spans="1:21" x14ac:dyDescent="0.25">
      <c r="A2003" s="567" t="s">
        <v>13624</v>
      </c>
      <c r="B2003" s="568"/>
      <c r="C2003" s="568"/>
      <c r="D2003" s="569"/>
      <c r="E2003" s="569" t="s">
        <v>1657</v>
      </c>
      <c r="F2003" s="569">
        <v>1</v>
      </c>
      <c r="G2003" s="568" t="s">
        <v>1568</v>
      </c>
      <c r="H2003" s="568"/>
      <c r="I2003" s="570" t="s">
        <v>13625</v>
      </c>
      <c r="J2003" s="568" t="s">
        <v>8209</v>
      </c>
      <c r="K2003" s="571" t="s">
        <v>8401</v>
      </c>
      <c r="L2003" s="568" t="s">
        <v>11809</v>
      </c>
      <c r="M2003" s="572" t="s">
        <v>12877</v>
      </c>
      <c r="N2003" s="570" t="s">
        <v>11135</v>
      </c>
      <c r="O2003" s="303" t="str">
        <f>IF(AllC3_Data[[#This Row],[Door/Yard Number]]=3,"Yard","Door")</f>
        <v>Door</v>
      </c>
      <c r="P2003" s="33">
        <f t="shared" si="62"/>
        <v>1.4166666667442769</v>
      </c>
      <c r="Q2003" s="3" t="str">
        <f t="shared" si="63"/>
        <v>02/11/2022 12:35 PM</v>
      </c>
      <c r="R2003" s="573" t="str">
        <f>IF(AND(AllC3_Data[[#This Row],[Workflow]]="Vendor Trailer",AllC3_Data[[#This Row],[OB Load Type]]="",AllC3_Data[[#This Row],[IB Load Type]]="",AllC3_Data[[#This Row],[Reusable Load Type]]=""),"Empty", HLOOKUP("*",AllC3_Data[[#This Row],[OB Load Type]:[Workflow]],1,FALSE))</f>
        <v>Empty</v>
      </c>
      <c r="S20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0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4" spans="1:21" x14ac:dyDescent="0.25">
      <c r="A2004" s="567" t="s">
        <v>13626</v>
      </c>
      <c r="B2004" s="568"/>
      <c r="C2004" s="568" t="s">
        <v>8404</v>
      </c>
      <c r="D2004" s="569"/>
      <c r="E2004" s="569" t="s">
        <v>897</v>
      </c>
      <c r="F2004" s="569">
        <v>1</v>
      </c>
      <c r="G2004" s="568" t="s">
        <v>11568</v>
      </c>
      <c r="H2004" s="568" t="s">
        <v>13627</v>
      </c>
      <c r="I2004" s="570" t="s">
        <v>11940</v>
      </c>
      <c r="J2004" s="568" t="s">
        <v>8202</v>
      </c>
      <c r="K2004" s="571" t="s">
        <v>8401</v>
      </c>
      <c r="L2004" s="568" t="s">
        <v>11086</v>
      </c>
      <c r="M2004" s="572" t="s">
        <v>8735</v>
      </c>
      <c r="N2004" s="570" t="s">
        <v>8409</v>
      </c>
      <c r="O2004" s="303" t="str">
        <f>IF(AllC3_Data[[#This Row],[Door/Yard Number]]=3,"Yard","Door")</f>
        <v>Door</v>
      </c>
      <c r="P2004" s="33">
        <f t="shared" si="62"/>
        <v>1.3333333333139308</v>
      </c>
      <c r="Q2004" s="3" t="str">
        <f t="shared" si="63"/>
        <v>02/11/2022 12:40 PM</v>
      </c>
      <c r="R2004" s="573" t="str">
        <f>IF(AND(AllC3_Data[[#This Row],[Workflow]]="Vendor Trailer",AllC3_Data[[#This Row],[OB Load Type]]="",AllC3_Data[[#This Row],[IB Load Type]]="",AllC3_Data[[#This Row],[Reusable Load Type]]=""),"Empty", HLOOKUP("*",AllC3_Data[[#This Row],[OB Load Type]:[Workflow]],1,FALSE))</f>
        <v>A Live Delivery</v>
      </c>
      <c r="S200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5" spans="1:21" x14ac:dyDescent="0.25">
      <c r="A2005" s="567" t="s">
        <v>13628</v>
      </c>
      <c r="B2005" s="568"/>
      <c r="C2005" s="568"/>
      <c r="D2005" s="569" t="s">
        <v>650</v>
      </c>
      <c r="E2005" s="569" t="s">
        <v>8430</v>
      </c>
      <c r="F2005" s="569">
        <v>1</v>
      </c>
      <c r="G2005" s="568" t="s">
        <v>1568</v>
      </c>
      <c r="H2005" s="568"/>
      <c r="I2005" s="570" t="s">
        <v>13629</v>
      </c>
      <c r="J2005" s="568" t="s">
        <v>8212</v>
      </c>
      <c r="K2005" s="571" t="s">
        <v>8401</v>
      </c>
      <c r="L2005" s="568" t="s">
        <v>11907</v>
      </c>
      <c r="M2005" s="572" t="s">
        <v>13365</v>
      </c>
      <c r="N2005" s="570" t="s">
        <v>11135</v>
      </c>
      <c r="O2005" s="303" t="str">
        <f>IF(AllC3_Data[[#This Row],[Door/Yard Number]]=3,"Yard","Door")</f>
        <v>Door</v>
      </c>
      <c r="P2005" s="33">
        <f t="shared" si="62"/>
        <v>1.3833333334769122</v>
      </c>
      <c r="Q2005" s="3" t="str">
        <f t="shared" si="63"/>
        <v>02/11/2022 12:37 PM</v>
      </c>
      <c r="R2005" s="573" t="str">
        <f>IF(AND(AllC3_Data[[#This Row],[Workflow]]="Vendor Trailer",AllC3_Data[[#This Row],[OB Load Type]]="",AllC3_Data[[#This Row],[IB Load Type]]="",AllC3_Data[[#This Row],[Reusable Load Type]]=""),"Empty", HLOOKUP("*",AllC3_Data[[#This Row],[OB Load Type]:[Workflow]],1,FALSE))</f>
        <v>CHEP</v>
      </c>
      <c r="S20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6" spans="1:21" x14ac:dyDescent="0.25">
      <c r="A2006" s="567" t="s">
        <v>13630</v>
      </c>
      <c r="B2006" s="568"/>
      <c r="C2006" s="568"/>
      <c r="D2006" s="569" t="s">
        <v>182</v>
      </c>
      <c r="E2006" s="569" t="s">
        <v>8430</v>
      </c>
      <c r="F2006" s="569">
        <v>1</v>
      </c>
      <c r="G2006" s="568" t="s">
        <v>1568</v>
      </c>
      <c r="H2006" s="568"/>
      <c r="I2006" s="570" t="s">
        <v>13631</v>
      </c>
      <c r="J2006" s="568" t="s">
        <v>8212</v>
      </c>
      <c r="K2006" s="571" t="s">
        <v>8401</v>
      </c>
      <c r="L2006" s="568" t="s">
        <v>13632</v>
      </c>
      <c r="M2006" s="572"/>
      <c r="N2006" s="570" t="s">
        <v>8409</v>
      </c>
      <c r="O2006" s="303" t="str">
        <f>IF(AllC3_Data[[#This Row],[Door/Yard Number]]=3,"Yard","Door")</f>
        <v>Door</v>
      </c>
      <c r="P2006" s="33">
        <f t="shared" si="62"/>
        <v>1.3500000000349246</v>
      </c>
      <c r="Q2006" s="3" t="str">
        <f t="shared" si="63"/>
        <v>02/11/2022 12:39 PM</v>
      </c>
      <c r="R2006" s="573" t="str">
        <f>IF(AND(AllC3_Data[[#This Row],[Workflow]]="Vendor Trailer",AllC3_Data[[#This Row],[OB Load Type]]="",AllC3_Data[[#This Row],[IB Load Type]]="",AllC3_Data[[#This Row],[Reusable Load Type]]=""),"Empty", HLOOKUP("*",AllC3_Data[[#This Row],[OB Load Type]:[Workflow]],1,FALSE))</f>
        <v>PMIX</v>
      </c>
      <c r="S20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7" spans="1:21" x14ac:dyDescent="0.25">
      <c r="A2007" s="567" t="s">
        <v>13633</v>
      </c>
      <c r="B2007" s="568"/>
      <c r="C2007" s="568"/>
      <c r="D2007" s="569" t="s">
        <v>479</v>
      </c>
      <c r="E2007" s="569" t="s">
        <v>8430</v>
      </c>
      <c r="F2007" s="569">
        <v>1</v>
      </c>
      <c r="G2007" s="568" t="s">
        <v>1179</v>
      </c>
      <c r="H2007" s="568"/>
      <c r="I2007" s="570" t="s">
        <v>13631</v>
      </c>
      <c r="J2007" s="568" t="s">
        <v>8208</v>
      </c>
      <c r="K2007" s="571" t="s">
        <v>8401</v>
      </c>
      <c r="L2007" s="568" t="s">
        <v>13634</v>
      </c>
      <c r="M2007" s="572" t="s">
        <v>8552</v>
      </c>
      <c r="N2007" s="570" t="s">
        <v>8409</v>
      </c>
      <c r="O2007" s="303" t="str">
        <f>IF(AllC3_Data[[#This Row],[Door/Yard Number]]=3,"Yard","Door")</f>
        <v>Door</v>
      </c>
      <c r="P2007" s="33">
        <f t="shared" si="62"/>
        <v>1.3500000000349246</v>
      </c>
      <c r="Q2007" s="3" t="str">
        <f t="shared" si="63"/>
        <v>02/11/2022 12:39 PM</v>
      </c>
      <c r="R2007" s="573" t="str">
        <f>IF(AND(AllC3_Data[[#This Row],[Workflow]]="Vendor Trailer",AllC3_Data[[#This Row],[OB Load Type]]="",AllC3_Data[[#This Row],[IB Load Type]]="",AllC3_Data[[#This Row],[Reusable Load Type]]=""),"Empty", HLOOKUP("*",AllC3_Data[[#This Row],[OB Load Type]:[Workflow]],1,FALSE))</f>
        <v>PPLS</v>
      </c>
      <c r="S20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8" spans="1:21" x14ac:dyDescent="0.25">
      <c r="A2008" s="567" t="s">
        <v>13635</v>
      </c>
      <c r="B2008" s="568"/>
      <c r="C2008" s="568" t="s">
        <v>38</v>
      </c>
      <c r="D2008" s="569"/>
      <c r="E2008" s="569" t="s">
        <v>897</v>
      </c>
      <c r="F2008" s="569">
        <v>1</v>
      </c>
      <c r="G2008" s="568" t="s">
        <v>1568</v>
      </c>
      <c r="H2008" s="568" t="s">
        <v>12472</v>
      </c>
      <c r="I2008" s="570" t="s">
        <v>11711</v>
      </c>
      <c r="J2008" s="568" t="s">
        <v>8212</v>
      </c>
      <c r="K2008" s="571" t="s">
        <v>8401</v>
      </c>
      <c r="L2008" s="568" t="s">
        <v>12942</v>
      </c>
      <c r="M2008" s="572" t="s">
        <v>11711</v>
      </c>
      <c r="N2008" s="570" t="s">
        <v>8425</v>
      </c>
      <c r="O2008" s="303" t="str">
        <f>IF(AllC3_Data[[#This Row],[Door/Yard Number]]=3,"Yard","Door")</f>
        <v>Door</v>
      </c>
      <c r="P2008" s="33">
        <f t="shared" si="62"/>
        <v>1.2333333333372138</v>
      </c>
      <c r="Q2008" s="3" t="str">
        <f t="shared" si="63"/>
        <v>02/11/2022 12:46 PM</v>
      </c>
      <c r="R2008" s="573" t="str">
        <f>IF(AND(AllC3_Data[[#This Row],[Workflow]]="Vendor Trailer",AllC3_Data[[#This Row],[OB Load Type]]="",AllC3_Data[[#This Row],[IB Load Type]]="",AllC3_Data[[#This Row],[Reusable Load Type]]=""),"Empty", HLOOKUP("*",AllC3_Data[[#This Row],[OB Load Type]:[Workflow]],1,FALSE))</f>
        <v>B407</v>
      </c>
      <c r="S20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0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09" spans="1:21" x14ac:dyDescent="0.25">
      <c r="A2009" s="567" t="s">
        <v>13636</v>
      </c>
      <c r="B2009" s="568"/>
      <c r="C2009" s="568" t="s">
        <v>829</v>
      </c>
      <c r="D2009" s="569"/>
      <c r="E2009" s="569" t="s">
        <v>897</v>
      </c>
      <c r="F2009" s="569">
        <v>3</v>
      </c>
      <c r="G2009" s="568" t="s">
        <v>1339</v>
      </c>
      <c r="H2009" s="568" t="s">
        <v>13637</v>
      </c>
      <c r="I2009" s="570" t="s">
        <v>12049</v>
      </c>
      <c r="J2009" s="568" t="s">
        <v>8202</v>
      </c>
      <c r="K2009" s="571" t="s">
        <v>8401</v>
      </c>
      <c r="L2009" s="568" t="s">
        <v>11609</v>
      </c>
      <c r="M2009" s="572" t="s">
        <v>12049</v>
      </c>
      <c r="N2009" s="570" t="s">
        <v>11135</v>
      </c>
      <c r="O2009" s="303" t="str">
        <f>IF(AllC3_Data[[#This Row],[Door/Yard Number]]=3,"Yard","Door")</f>
        <v>Yard</v>
      </c>
      <c r="P2009" s="33">
        <f t="shared" si="62"/>
        <v>1.216666666790843</v>
      </c>
      <c r="Q2009" s="3" t="str">
        <f t="shared" si="63"/>
        <v>02/11/2022 12:47 PM</v>
      </c>
      <c r="R2009" s="573" t="str">
        <f>IF(AND(AllC3_Data[[#This Row],[Workflow]]="Vendor Trailer",AllC3_Data[[#This Row],[OB Load Type]]="",AllC3_Data[[#This Row],[IB Load Type]]="",AllC3_Data[[#This Row],[Reusable Load Type]]=""),"Empty", HLOOKUP("*",AllC3_Data[[#This Row],[OB Load Type]:[Workflow]],1,FALSE))</f>
        <v>LTL</v>
      </c>
      <c r="S20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0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0" spans="1:21" x14ac:dyDescent="0.25">
      <c r="A2010" s="567" t="s">
        <v>13638</v>
      </c>
      <c r="B2010" s="568"/>
      <c r="C2010" s="568"/>
      <c r="D2010" s="569" t="s">
        <v>184</v>
      </c>
      <c r="E2010" s="569" t="s">
        <v>8430</v>
      </c>
      <c r="F2010" s="569">
        <v>1</v>
      </c>
      <c r="G2010" s="568" t="s">
        <v>1179</v>
      </c>
      <c r="H2010" s="568"/>
      <c r="I2010" s="570" t="s">
        <v>12049</v>
      </c>
      <c r="J2010" s="568" t="s">
        <v>8210</v>
      </c>
      <c r="K2010" s="571" t="s">
        <v>8401</v>
      </c>
      <c r="L2010" s="568" t="s">
        <v>11580</v>
      </c>
      <c r="M2010" s="572" t="s">
        <v>13639</v>
      </c>
      <c r="N2010" s="570" t="s">
        <v>8409</v>
      </c>
      <c r="O2010" s="303" t="str">
        <f>IF(AllC3_Data[[#This Row],[Door/Yard Number]]=3,"Yard","Door")</f>
        <v>Door</v>
      </c>
      <c r="P2010" s="33">
        <f t="shared" si="62"/>
        <v>1.216666666790843</v>
      </c>
      <c r="Q2010" s="3" t="str">
        <f t="shared" si="63"/>
        <v>02/11/2022 12:47 PM</v>
      </c>
      <c r="R2010" s="573" t="str">
        <f>IF(AND(AllC3_Data[[#This Row],[Workflow]]="Vendor Trailer",AllC3_Data[[#This Row],[OB Load Type]]="",AllC3_Data[[#This Row],[IB Load Type]]="",AllC3_Data[[#This Row],[Reusable Load Type]]=""),"Empty", HLOOKUP("*",AllC3_Data[[#This Row],[OB Load Type]:[Workflow]],1,FALSE))</f>
        <v>POLY</v>
      </c>
      <c r="S20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1" spans="1:21" x14ac:dyDescent="0.25">
      <c r="A2011" s="567" t="s">
        <v>13640</v>
      </c>
      <c r="B2011" s="568"/>
      <c r="C2011" s="568" t="s">
        <v>34</v>
      </c>
      <c r="D2011" s="569"/>
      <c r="E2011" s="569" t="s">
        <v>897</v>
      </c>
      <c r="F2011" s="569">
        <v>3</v>
      </c>
      <c r="G2011" s="568" t="s">
        <v>1179</v>
      </c>
      <c r="H2011" s="568" t="s">
        <v>13641</v>
      </c>
      <c r="I2011" s="570" t="s">
        <v>8472</v>
      </c>
      <c r="J2011" s="568" t="s">
        <v>8205</v>
      </c>
      <c r="K2011" s="571" t="s">
        <v>8401</v>
      </c>
      <c r="L2011" s="568" t="s">
        <v>12036</v>
      </c>
      <c r="M2011" s="572" t="s">
        <v>8472</v>
      </c>
      <c r="N2011" s="570" t="s">
        <v>8425</v>
      </c>
      <c r="O2011" s="303" t="str">
        <f>IF(AllC3_Data[[#This Row],[Door/Yard Number]]=3,"Yard","Door")</f>
        <v>Yard</v>
      </c>
      <c r="P2011" s="33">
        <f t="shared" si="62"/>
        <v>1.2000000000698492</v>
      </c>
      <c r="Q2011" s="3" t="str">
        <f t="shared" si="63"/>
        <v>02/11/2022 12:48 PM</v>
      </c>
      <c r="R2011" s="573" t="str">
        <f>IF(AND(AllC3_Data[[#This Row],[Workflow]]="Vendor Trailer",AllC3_Data[[#This Row],[OB Load Type]]="",AllC3_Data[[#This Row],[IB Load Type]]="",AllC3_Data[[#This Row],[Reusable Load Type]]=""),"Empty", HLOOKUP("*",AllC3_Data[[#This Row],[OB Load Type]:[Workflow]],1,FALSE))</f>
        <v>B403</v>
      </c>
      <c r="S20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20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2" spans="1:21" x14ac:dyDescent="0.25">
      <c r="A2012" s="567" t="s">
        <v>13642</v>
      </c>
      <c r="B2012" s="568"/>
      <c r="C2012" s="568"/>
      <c r="D2012" s="569" t="s">
        <v>482</v>
      </c>
      <c r="E2012" s="569" t="s">
        <v>8430</v>
      </c>
      <c r="F2012" s="569">
        <v>1</v>
      </c>
      <c r="G2012" s="568" t="s">
        <v>1179</v>
      </c>
      <c r="H2012" s="568"/>
      <c r="I2012" s="570" t="s">
        <v>13643</v>
      </c>
      <c r="J2012" s="568" t="s">
        <v>8206</v>
      </c>
      <c r="K2012" s="571" t="s">
        <v>8401</v>
      </c>
      <c r="L2012" s="568" t="s">
        <v>13644</v>
      </c>
      <c r="M2012" s="572"/>
      <c r="N2012" s="570" t="s">
        <v>8409</v>
      </c>
      <c r="O2012" s="303" t="str">
        <f>IF(AllC3_Data[[#This Row],[Door/Yard Number]]=3,"Yard","Door")</f>
        <v>Door</v>
      </c>
      <c r="P2012" s="33">
        <f t="shared" si="62"/>
        <v>1.1833333333488554</v>
      </c>
      <c r="Q2012" s="3" t="str">
        <f t="shared" si="63"/>
        <v>02/11/2022 12:49 PM</v>
      </c>
      <c r="R2012" s="573" t="str">
        <f>IF(AND(AllC3_Data[[#This Row],[Workflow]]="Vendor Trailer",AllC3_Data[[#This Row],[OB Load Type]]="",AllC3_Data[[#This Row],[IB Load Type]]="",AllC3_Data[[#This Row],[Reusable Load Type]]=""),"Empty", HLOOKUP("*",AllC3_Data[[#This Row],[OB Load Type]:[Workflow]],1,FALSE))</f>
        <v>RECP</v>
      </c>
      <c r="S20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3" spans="1:21" x14ac:dyDescent="0.25">
      <c r="A2013" s="567" t="s">
        <v>13645</v>
      </c>
      <c r="B2013" s="568"/>
      <c r="C2013" s="568" t="s">
        <v>36</v>
      </c>
      <c r="D2013" s="569"/>
      <c r="E2013" s="569" t="s">
        <v>897</v>
      </c>
      <c r="F2013" s="569">
        <v>3</v>
      </c>
      <c r="G2013" s="568" t="s">
        <v>1568</v>
      </c>
      <c r="H2013" s="568" t="s">
        <v>12681</v>
      </c>
      <c r="I2013" s="570" t="s">
        <v>13643</v>
      </c>
      <c r="J2013" s="568" t="s">
        <v>8212</v>
      </c>
      <c r="K2013" s="571" t="s">
        <v>8401</v>
      </c>
      <c r="L2013" s="568" t="s">
        <v>12288</v>
      </c>
      <c r="M2013" s="572" t="s">
        <v>13643</v>
      </c>
      <c r="N2013" s="570" t="s">
        <v>11135</v>
      </c>
      <c r="O2013" s="303" t="str">
        <f>IF(AllC3_Data[[#This Row],[Door/Yard Number]]=3,"Yard","Door")</f>
        <v>Yard</v>
      </c>
      <c r="P2013" s="33">
        <f t="shared" si="62"/>
        <v>1.1833333333488554</v>
      </c>
      <c r="Q2013" s="3" t="str">
        <f t="shared" si="63"/>
        <v>02/11/2022 12:49 PM</v>
      </c>
      <c r="R2013" s="573" t="str">
        <f>IF(AND(AllC3_Data[[#This Row],[Workflow]]="Vendor Trailer",AllC3_Data[[#This Row],[OB Load Type]]="",AllC3_Data[[#This Row],[IB Load Type]]="",AllC3_Data[[#This Row],[Reusable Load Type]]=""),"Empty", HLOOKUP("*",AllC3_Data[[#This Row],[OB Load Type]:[Workflow]],1,FALSE))</f>
        <v>B404</v>
      </c>
      <c r="S20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Receiving</v>
      </c>
      <c r="T20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2014" spans="1:21" x14ac:dyDescent="0.25">
      <c r="A2014" s="567" t="s">
        <v>13646</v>
      </c>
      <c r="B2014" s="568"/>
      <c r="C2014" s="568"/>
      <c r="D2014" s="569"/>
      <c r="E2014" s="569" t="s">
        <v>1657</v>
      </c>
      <c r="F2014" s="569">
        <v>1</v>
      </c>
      <c r="G2014" s="568" t="s">
        <v>1179</v>
      </c>
      <c r="H2014" s="568"/>
      <c r="I2014" s="570" t="s">
        <v>9071</v>
      </c>
      <c r="J2014" s="568" t="s">
        <v>8205</v>
      </c>
      <c r="K2014" s="571" t="s">
        <v>8401</v>
      </c>
      <c r="L2014" s="568" t="s">
        <v>13647</v>
      </c>
      <c r="M2014" s="572" t="s">
        <v>8567</v>
      </c>
      <c r="N2014" s="570" t="s">
        <v>8409</v>
      </c>
      <c r="O2014" s="303" t="str">
        <f>IF(AllC3_Data[[#This Row],[Door/Yard Number]]=3,"Yard","Door")</f>
        <v>Door</v>
      </c>
      <c r="P2014" s="33">
        <f t="shared" si="62"/>
        <v>1.1666666668024845</v>
      </c>
      <c r="Q2014" s="3" t="str">
        <f t="shared" si="63"/>
        <v>02/11/2022 12:50 PM</v>
      </c>
      <c r="R2014" s="573" t="str">
        <f>IF(AND(AllC3_Data[[#This Row],[Workflow]]="Vendor Trailer",AllC3_Data[[#This Row],[OB Load Type]]="",AllC3_Data[[#This Row],[IB Load Type]]="",AllC3_Data[[#This Row],[Reusable Load Type]]=""),"Empty", HLOOKUP("*",AllC3_Data[[#This Row],[OB Load Type]:[Workflow]],1,FALSE))</f>
        <v>Empty</v>
      </c>
      <c r="S20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5" spans="1:21" x14ac:dyDescent="0.25">
      <c r="A2015" s="567" t="s">
        <v>13648</v>
      </c>
      <c r="B2015" s="568"/>
      <c r="C2015" s="568"/>
      <c r="D2015" s="569"/>
      <c r="E2015" s="569" t="s">
        <v>1657</v>
      </c>
      <c r="F2015" s="569">
        <v>1</v>
      </c>
      <c r="G2015" s="568" t="s">
        <v>1667</v>
      </c>
      <c r="H2015" s="568"/>
      <c r="I2015" s="570" t="s">
        <v>9074</v>
      </c>
      <c r="J2015" s="568" t="s">
        <v>8213</v>
      </c>
      <c r="K2015" s="571" t="s">
        <v>8401</v>
      </c>
      <c r="L2015" s="568" t="s">
        <v>13649</v>
      </c>
      <c r="M2015" s="572" t="s">
        <v>13650</v>
      </c>
      <c r="N2015" s="570" t="s">
        <v>8409</v>
      </c>
      <c r="O2015" s="303" t="str">
        <f>IF(AllC3_Data[[#This Row],[Door/Yard Number]]=3,"Yard","Door")</f>
        <v>Door</v>
      </c>
      <c r="P2015" s="33">
        <f t="shared" si="62"/>
        <v>1.1500000000814907</v>
      </c>
      <c r="Q2015" s="3" t="str">
        <f t="shared" si="63"/>
        <v>02/11/2022 12:51 PM</v>
      </c>
      <c r="R2015" s="573" t="str">
        <f>IF(AND(AllC3_Data[[#This Row],[Workflow]]="Vendor Trailer",AllC3_Data[[#This Row],[OB Load Type]]="",AllC3_Data[[#This Row],[IB Load Type]]="",AllC3_Data[[#This Row],[Reusable Load Type]]=""),"Empty", HLOOKUP("*",AllC3_Data[[#This Row],[OB Load Type]:[Workflow]],1,FALSE))</f>
        <v>Empty</v>
      </c>
      <c r="S20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6" spans="1:21" x14ac:dyDescent="0.25">
      <c r="A2016" s="567" t="s">
        <v>13651</v>
      </c>
      <c r="B2016" s="568"/>
      <c r="C2016" s="568" t="s">
        <v>38</v>
      </c>
      <c r="D2016" s="569"/>
      <c r="E2016" s="569" t="s">
        <v>897</v>
      </c>
      <c r="F2016" s="569">
        <v>3</v>
      </c>
      <c r="G2016" s="568" t="s">
        <v>1179</v>
      </c>
      <c r="H2016" s="568" t="s">
        <v>12472</v>
      </c>
      <c r="I2016" s="570" t="s">
        <v>9074</v>
      </c>
      <c r="J2016" s="568" t="s">
        <v>8207</v>
      </c>
      <c r="K2016" s="571" t="s">
        <v>8401</v>
      </c>
      <c r="L2016" s="568" t="s">
        <v>1658</v>
      </c>
      <c r="M2016" s="572" t="s">
        <v>9074</v>
      </c>
      <c r="N2016" s="570" t="s">
        <v>8425</v>
      </c>
      <c r="O2016" s="303" t="str">
        <f>IF(AllC3_Data[[#This Row],[Door/Yard Number]]=3,"Yard","Door")</f>
        <v>Yard</v>
      </c>
      <c r="P2016" s="33">
        <f t="shared" si="62"/>
        <v>1.1500000000814907</v>
      </c>
      <c r="Q2016" s="3" t="str">
        <f t="shared" si="63"/>
        <v>02/11/2022 12:51 PM</v>
      </c>
      <c r="R2016" s="573" t="str">
        <f>IF(AND(AllC3_Data[[#This Row],[Workflow]]="Vendor Trailer",AllC3_Data[[#This Row],[OB Load Type]]="",AllC3_Data[[#This Row],[IB Load Type]]="",AllC3_Data[[#This Row],[Reusable Load Type]]=""),"Empty", HLOOKUP("*",AllC3_Data[[#This Row],[OB Load Type]:[Workflow]],1,FALSE))</f>
        <v>B407</v>
      </c>
      <c r="S20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0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7" spans="1:21" x14ac:dyDescent="0.25">
      <c r="A2017" s="567" t="s">
        <v>13652</v>
      </c>
      <c r="B2017" s="568"/>
      <c r="C2017" s="568"/>
      <c r="D2017" s="569" t="s">
        <v>492</v>
      </c>
      <c r="E2017" s="569" t="s">
        <v>8430</v>
      </c>
      <c r="F2017" s="569">
        <v>1</v>
      </c>
      <c r="G2017" s="568" t="s">
        <v>1179</v>
      </c>
      <c r="H2017" s="568"/>
      <c r="I2017" s="570" t="s">
        <v>13653</v>
      </c>
      <c r="J2017" s="568" t="s">
        <v>8205</v>
      </c>
      <c r="K2017" s="571" t="s">
        <v>8401</v>
      </c>
      <c r="L2017" s="568" t="s">
        <v>10735</v>
      </c>
      <c r="M2017" s="572" t="s">
        <v>13106</v>
      </c>
      <c r="N2017" s="570" t="s">
        <v>8445</v>
      </c>
      <c r="O2017" s="303" t="str">
        <f>IF(AllC3_Data[[#This Row],[Door/Yard Number]]=3,"Yard","Door")</f>
        <v>Door</v>
      </c>
      <c r="P2017" s="33">
        <f t="shared" si="62"/>
        <v>1.1166666666395031</v>
      </c>
      <c r="Q2017" s="3" t="str">
        <f t="shared" si="63"/>
        <v>02/11/2022 12:53 PM</v>
      </c>
      <c r="R2017" s="573" t="str">
        <f>IF(AND(AllC3_Data[[#This Row],[Workflow]]="Vendor Trailer",AllC3_Data[[#This Row],[OB Load Type]]="",AllC3_Data[[#This Row],[IB Load Type]]="",AllC3_Data[[#This Row],[Reusable Load Type]]=""),"Empty", HLOOKUP("*",AllC3_Data[[#This Row],[OB Load Type]:[Workflow]],1,FALSE))</f>
        <v>RMCP</v>
      </c>
      <c r="S20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Weslaco -&gt; SA</v>
      </c>
    </row>
    <row r="2018" spans="1:21" x14ac:dyDescent="0.25">
      <c r="A2018" s="567" t="s">
        <v>13654</v>
      </c>
      <c r="B2018" s="568"/>
      <c r="C2018" s="568"/>
      <c r="D2018" s="569" t="s">
        <v>272</v>
      </c>
      <c r="E2018" s="569" t="s">
        <v>882</v>
      </c>
      <c r="F2018" s="569">
        <v>1</v>
      </c>
      <c r="G2018" s="568" t="s">
        <v>1179</v>
      </c>
      <c r="H2018" s="568"/>
      <c r="I2018" s="570" t="s">
        <v>13653</v>
      </c>
      <c r="J2018" s="568" t="s">
        <v>8210</v>
      </c>
      <c r="K2018" s="571" t="s">
        <v>8401</v>
      </c>
      <c r="L2018" s="568" t="s">
        <v>11126</v>
      </c>
      <c r="M2018" s="572" t="s">
        <v>13655</v>
      </c>
      <c r="N2018" s="570" t="s">
        <v>8409</v>
      </c>
      <c r="O2018" s="303" t="str">
        <f>IF(AllC3_Data[[#This Row],[Door/Yard Number]]=3,"Yard","Door")</f>
        <v>Door</v>
      </c>
      <c r="P2018" s="33">
        <f t="shared" si="62"/>
        <v>1.1166666666395031</v>
      </c>
      <c r="Q2018" s="3" t="str">
        <f t="shared" si="63"/>
        <v>02/11/2022 12:53 PM</v>
      </c>
      <c r="R2018" s="573" t="str">
        <f>IF(AND(AllC3_Data[[#This Row],[Workflow]]="Vendor Trailer",AllC3_Data[[#This Row],[OB Load Type]]="",AllC3_Data[[#This Row],[IB Load Type]]="",AllC3_Data[[#This Row],[Reusable Load Type]]=""),"Empty", HLOOKUP("*",AllC3_Data[[#This Row],[OB Load Type]:[Workflow]],1,FALSE))</f>
        <v>T208</v>
      </c>
      <c r="S20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Pharmacy</v>
      </c>
      <c r="T20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19" spans="1:21" x14ac:dyDescent="0.25">
      <c r="A2019" s="567" t="s">
        <v>13656</v>
      </c>
      <c r="B2019" s="568"/>
      <c r="C2019" s="568" t="s">
        <v>54</v>
      </c>
      <c r="D2019" s="569"/>
      <c r="E2019" s="569" t="s">
        <v>897</v>
      </c>
      <c r="F2019" s="569">
        <v>3</v>
      </c>
      <c r="G2019" s="568" t="s">
        <v>1179</v>
      </c>
      <c r="H2019" s="568" t="s">
        <v>9864</v>
      </c>
      <c r="I2019" s="570" t="s">
        <v>13653</v>
      </c>
      <c r="J2019" s="568" t="s">
        <v>8210</v>
      </c>
      <c r="K2019" s="571" t="s">
        <v>8401</v>
      </c>
      <c r="L2019" s="568" t="s">
        <v>12445</v>
      </c>
      <c r="M2019" s="572" t="s">
        <v>13653</v>
      </c>
      <c r="N2019" s="570" t="s">
        <v>8445</v>
      </c>
      <c r="O2019" s="303" t="str">
        <f>IF(AllC3_Data[[#This Row],[Door/Yard Number]]=3,"Yard","Door")</f>
        <v>Yard</v>
      </c>
      <c r="P2019" s="33">
        <f t="shared" si="62"/>
        <v>1.1166666666395031</v>
      </c>
      <c r="Q2019" s="3" t="str">
        <f t="shared" si="63"/>
        <v>02/11/2022 12:53 PM</v>
      </c>
      <c r="R2019" s="573" t="str">
        <f>IF(AND(AllC3_Data[[#This Row],[Workflow]]="Vendor Trailer",AllC3_Data[[#This Row],[OB Load Type]]="",AllC3_Data[[#This Row],[IB Load Type]]="",AllC3_Data[[#This Row],[Reusable Load Type]]=""),"Empty", HLOOKUP("*",AllC3_Data[[#This Row],[OB Load Type]:[Workflow]],1,FALSE))</f>
        <v>B807</v>
      </c>
      <c r="S20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0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0" spans="1:21" x14ac:dyDescent="0.25">
      <c r="A2020" s="567" t="s">
        <v>13657</v>
      </c>
      <c r="B2020" s="568"/>
      <c r="C2020" s="568"/>
      <c r="D2020" s="569"/>
      <c r="E2020" s="569" t="s">
        <v>1657</v>
      </c>
      <c r="F2020" s="569">
        <v>1</v>
      </c>
      <c r="G2020" s="568" t="s">
        <v>1179</v>
      </c>
      <c r="H2020" s="568"/>
      <c r="I2020" s="570" t="s">
        <v>9077</v>
      </c>
      <c r="J2020" s="568" t="s">
        <v>8205</v>
      </c>
      <c r="K2020" s="571" t="s">
        <v>8401</v>
      </c>
      <c r="L2020" s="568" t="s">
        <v>13658</v>
      </c>
      <c r="M2020" s="572"/>
      <c r="N2020" s="570" t="s">
        <v>8409</v>
      </c>
      <c r="O2020" s="303" t="str">
        <f>IF(AllC3_Data[[#This Row],[Door/Yard Number]]=3,"Yard","Door")</f>
        <v>Door</v>
      </c>
      <c r="P2020" s="33">
        <f t="shared" si="62"/>
        <v>1.1000000000931323</v>
      </c>
      <c r="Q2020" s="3" t="str">
        <f t="shared" si="63"/>
        <v>02/11/2022 12:54 PM</v>
      </c>
      <c r="R2020" s="573" t="str">
        <f>IF(AND(AllC3_Data[[#This Row],[Workflow]]="Vendor Trailer",AllC3_Data[[#This Row],[OB Load Type]]="",AllC3_Data[[#This Row],[IB Load Type]]="",AllC3_Data[[#This Row],[Reusable Load Type]]=""),"Empty", HLOOKUP("*",AllC3_Data[[#This Row],[OB Load Type]:[Workflow]],1,FALSE))</f>
        <v>Empty</v>
      </c>
      <c r="S20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1" spans="1:21" x14ac:dyDescent="0.25">
      <c r="A2021" s="567" t="s">
        <v>13659</v>
      </c>
      <c r="B2021" s="568"/>
      <c r="C2021" s="568"/>
      <c r="D2021" s="569" t="s">
        <v>496</v>
      </c>
      <c r="E2021" s="569" t="s">
        <v>1660</v>
      </c>
      <c r="F2021" s="569">
        <v>1</v>
      </c>
      <c r="G2021" s="568" t="s">
        <v>1667</v>
      </c>
      <c r="H2021" s="568"/>
      <c r="I2021" s="570" t="s">
        <v>9077</v>
      </c>
      <c r="J2021" s="568" t="s">
        <v>8214</v>
      </c>
      <c r="K2021" s="571" t="s">
        <v>8401</v>
      </c>
      <c r="L2021" s="568" t="s">
        <v>10885</v>
      </c>
      <c r="M2021" s="572" t="s">
        <v>13660</v>
      </c>
      <c r="N2021" s="570" t="s">
        <v>8409</v>
      </c>
      <c r="O2021" s="303" t="str">
        <f>IF(AllC3_Data[[#This Row],[Door/Yard Number]]=3,"Yard","Door")</f>
        <v>Door</v>
      </c>
      <c r="P2021" s="33">
        <f t="shared" si="62"/>
        <v>1.1000000000931323</v>
      </c>
      <c r="Q2021" s="3" t="str">
        <f t="shared" si="63"/>
        <v>02/11/2022 12:54 PM</v>
      </c>
      <c r="R2021" s="573" t="str">
        <f>IF(AND(AllC3_Data[[#This Row],[Workflow]]="Vendor Trailer",AllC3_Data[[#This Row],[OB Load Type]]="",AllC3_Data[[#This Row],[IB Load Type]]="",AllC3_Data[[#This Row],[Reusable Load Type]]=""),"Empty", HLOOKUP("*",AllC3_Data[[#This Row],[OB Load Type]:[Workflow]],1,FALSE))</f>
        <v>RSAL</v>
      </c>
      <c r="S20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2" spans="1:21" x14ac:dyDescent="0.25">
      <c r="A2022" s="567" t="s">
        <v>13661</v>
      </c>
      <c r="B2022" s="568"/>
      <c r="C2022" s="568"/>
      <c r="D2022" s="569"/>
      <c r="E2022" s="569" t="s">
        <v>1657</v>
      </c>
      <c r="F2022" s="569">
        <v>1</v>
      </c>
      <c r="G2022" s="568" t="s">
        <v>1179</v>
      </c>
      <c r="H2022" s="568"/>
      <c r="I2022" s="570" t="s">
        <v>11073</v>
      </c>
      <c r="J2022" s="568" t="s">
        <v>8205</v>
      </c>
      <c r="K2022" s="571" t="s">
        <v>8401</v>
      </c>
      <c r="L2022" s="568" t="s">
        <v>10938</v>
      </c>
      <c r="M2022" s="572" t="s">
        <v>8580</v>
      </c>
      <c r="N2022" s="570" t="s">
        <v>8425</v>
      </c>
      <c r="O2022" s="303" t="str">
        <f>IF(AllC3_Data[[#This Row],[Door/Yard Number]]=3,"Yard","Door")</f>
        <v>Door</v>
      </c>
      <c r="P2022" s="33">
        <f t="shared" si="62"/>
        <v>1.0833333333721384</v>
      </c>
      <c r="Q2022" s="3" t="str">
        <f t="shared" si="63"/>
        <v>02/11/2022 12:55 PM</v>
      </c>
      <c r="R2022" s="573" t="str">
        <f>IF(AND(AllC3_Data[[#This Row],[Workflow]]="Vendor Trailer",AllC3_Data[[#This Row],[OB Load Type]]="",AllC3_Data[[#This Row],[IB Load Type]]="",AllC3_Data[[#This Row],[Reusable Load Type]]=""),"Empty", HLOOKUP("*",AllC3_Data[[#This Row],[OB Load Type]:[Workflow]],1,FALSE))</f>
        <v>Empty</v>
      </c>
      <c r="S20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3" spans="1:21" x14ac:dyDescent="0.25">
      <c r="A2023" s="567" t="s">
        <v>13662</v>
      </c>
      <c r="B2023" s="568"/>
      <c r="C2023" s="568"/>
      <c r="D2023" s="569"/>
      <c r="E2023" s="569" t="s">
        <v>1657</v>
      </c>
      <c r="F2023" s="569">
        <v>1</v>
      </c>
      <c r="G2023" s="568" t="s">
        <v>1179</v>
      </c>
      <c r="H2023" s="568"/>
      <c r="I2023" s="570" t="s">
        <v>13663</v>
      </c>
      <c r="J2023" s="568" t="s">
        <v>8208</v>
      </c>
      <c r="K2023" s="571" t="s">
        <v>8401</v>
      </c>
      <c r="L2023" s="568" t="s">
        <v>13664</v>
      </c>
      <c r="M2023" s="572" t="s">
        <v>12803</v>
      </c>
      <c r="N2023" s="570" t="s">
        <v>8425</v>
      </c>
      <c r="O2023" s="303" t="str">
        <f>IF(AllC3_Data[[#This Row],[Door/Yard Number]]=3,"Yard","Door")</f>
        <v>Door</v>
      </c>
      <c r="P2023" s="33">
        <f t="shared" si="62"/>
        <v>1.0666666666511446</v>
      </c>
      <c r="Q2023" s="3" t="str">
        <f t="shared" si="63"/>
        <v>02/11/2022 12:56 PM</v>
      </c>
      <c r="R2023" s="573" t="str">
        <f>IF(AND(AllC3_Data[[#This Row],[Workflow]]="Vendor Trailer",AllC3_Data[[#This Row],[OB Load Type]]="",AllC3_Data[[#This Row],[IB Load Type]]="",AllC3_Data[[#This Row],[Reusable Load Type]]=""),"Empty", HLOOKUP("*",AllC3_Data[[#This Row],[OB Load Type]:[Workflow]],1,FALSE))</f>
        <v>Empty</v>
      </c>
      <c r="S20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4" spans="1:21" x14ac:dyDescent="0.25">
      <c r="A2024" s="567" t="s">
        <v>13665</v>
      </c>
      <c r="B2024" s="568"/>
      <c r="C2024" s="568"/>
      <c r="D2024" s="569"/>
      <c r="E2024" s="569" t="s">
        <v>1657</v>
      </c>
      <c r="F2024" s="569">
        <v>1</v>
      </c>
      <c r="G2024" s="568" t="s">
        <v>1179</v>
      </c>
      <c r="H2024" s="568"/>
      <c r="I2024" s="570" t="s">
        <v>13663</v>
      </c>
      <c r="J2024" s="568" t="s">
        <v>8206</v>
      </c>
      <c r="K2024" s="571" t="s">
        <v>8401</v>
      </c>
      <c r="L2024" s="568" t="s">
        <v>13666</v>
      </c>
      <c r="M2024" s="572" t="s">
        <v>13464</v>
      </c>
      <c r="N2024" s="570" t="s">
        <v>8425</v>
      </c>
      <c r="O2024" s="303" t="str">
        <f>IF(AllC3_Data[[#This Row],[Door/Yard Number]]=3,"Yard","Door")</f>
        <v>Door</v>
      </c>
      <c r="P2024" s="33">
        <f t="shared" si="62"/>
        <v>1.0666666666511446</v>
      </c>
      <c r="Q2024" s="3" t="str">
        <f t="shared" si="63"/>
        <v>02/11/2022 12:56 PM</v>
      </c>
      <c r="R2024" s="573" t="str">
        <f>IF(AND(AllC3_Data[[#This Row],[Workflow]]="Vendor Trailer",AllC3_Data[[#This Row],[OB Load Type]]="",AllC3_Data[[#This Row],[IB Load Type]]="",AllC3_Data[[#This Row],[Reusable Load Type]]=""),"Empty", HLOOKUP("*",AllC3_Data[[#This Row],[OB Load Type]:[Workflow]],1,FALSE))</f>
        <v>Empty</v>
      </c>
      <c r="S20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5" spans="1:21" x14ac:dyDescent="0.25">
      <c r="A2025" s="567" t="s">
        <v>13667</v>
      </c>
      <c r="B2025" s="568"/>
      <c r="C2025" s="568" t="s">
        <v>36</v>
      </c>
      <c r="D2025" s="569"/>
      <c r="E2025" s="569" t="s">
        <v>8397</v>
      </c>
      <c r="F2025" s="569">
        <v>3</v>
      </c>
      <c r="G2025" s="568" t="s">
        <v>1179</v>
      </c>
      <c r="H2025" s="568" t="s">
        <v>13668</v>
      </c>
      <c r="I2025" s="570" t="s">
        <v>8475</v>
      </c>
      <c r="J2025" s="568" t="s">
        <v>8210</v>
      </c>
      <c r="K2025" s="571" t="s">
        <v>8401</v>
      </c>
      <c r="L2025" s="568" t="s">
        <v>11742</v>
      </c>
      <c r="M2025" s="572" t="s">
        <v>8475</v>
      </c>
      <c r="N2025" s="570" t="s">
        <v>8425</v>
      </c>
      <c r="O2025" s="303" t="str">
        <f>IF(AllC3_Data[[#This Row],[Door/Yard Number]]=3,"Yard","Door")</f>
        <v>Yard</v>
      </c>
      <c r="P2025" s="33">
        <f t="shared" si="62"/>
        <v>1.0500000001047738</v>
      </c>
      <c r="Q2025" s="3" t="str">
        <f t="shared" si="63"/>
        <v>02/11/2022 12:57 PM</v>
      </c>
      <c r="R2025" s="573" t="str">
        <f>IF(AND(AllC3_Data[[#This Row],[Workflow]]="Vendor Trailer",AllC3_Data[[#This Row],[OB Load Type]]="",AllC3_Data[[#This Row],[IB Load Type]]="",AllC3_Data[[#This Row],[Reusable Load Type]]=""),"Empty", HLOOKUP("*",AllC3_Data[[#This Row],[OB Load Type]:[Workflow]],1,FALSE))</f>
        <v>B404</v>
      </c>
      <c r="S20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0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Temple -&gt; San Marcos</v>
      </c>
    </row>
    <row r="2026" spans="1:21" x14ac:dyDescent="0.25">
      <c r="A2026" s="567" t="s">
        <v>13669</v>
      </c>
      <c r="B2026" s="568"/>
      <c r="C2026" s="568"/>
      <c r="D2026" s="569" t="s">
        <v>496</v>
      </c>
      <c r="E2026" s="569" t="s">
        <v>1660</v>
      </c>
      <c r="F2026" s="569">
        <v>1</v>
      </c>
      <c r="G2026" s="568" t="s">
        <v>1179</v>
      </c>
      <c r="H2026" s="568"/>
      <c r="I2026" s="570" t="s">
        <v>11076</v>
      </c>
      <c r="J2026" s="568" t="s">
        <v>8205</v>
      </c>
      <c r="K2026" s="571" t="s">
        <v>8401</v>
      </c>
      <c r="L2026" s="568" t="s">
        <v>12674</v>
      </c>
      <c r="M2026" s="572" t="s">
        <v>11076</v>
      </c>
      <c r="N2026" s="570" t="s">
        <v>8425</v>
      </c>
      <c r="O2026" s="303" t="str">
        <f>IF(AllC3_Data[[#This Row],[Door/Yard Number]]=3,"Yard","Door")</f>
        <v>Door</v>
      </c>
      <c r="P2026" s="33">
        <f t="shared" si="62"/>
        <v>1.03333333338378</v>
      </c>
      <c r="Q2026" s="3" t="str">
        <f t="shared" si="63"/>
        <v>02/11/2022 12:58 PM</v>
      </c>
      <c r="R2026" s="573" t="str">
        <f>IF(AND(AllC3_Data[[#This Row],[Workflow]]="Vendor Trailer",AllC3_Data[[#This Row],[OB Load Type]]="",AllC3_Data[[#This Row],[IB Load Type]]="",AllC3_Data[[#This Row],[Reusable Load Type]]=""),"Empty", HLOOKUP("*",AllC3_Data[[#This Row],[OB Load Type]:[Workflow]],1,FALSE))</f>
        <v>RSAL</v>
      </c>
      <c r="S20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7" spans="1:21" x14ac:dyDescent="0.25">
      <c r="A2027" s="567" t="s">
        <v>13670</v>
      </c>
      <c r="B2027" s="568"/>
      <c r="C2027" s="568"/>
      <c r="D2027" s="569"/>
      <c r="E2027" s="569" t="s">
        <v>1657</v>
      </c>
      <c r="F2027" s="569">
        <v>3</v>
      </c>
      <c r="G2027" s="568" t="s">
        <v>1179</v>
      </c>
      <c r="H2027" s="568"/>
      <c r="I2027" s="570" t="s">
        <v>11078</v>
      </c>
      <c r="J2027" s="568" t="s">
        <v>8216</v>
      </c>
      <c r="K2027" s="571" t="s">
        <v>8401</v>
      </c>
      <c r="L2027" s="568" t="s">
        <v>12569</v>
      </c>
      <c r="M2027" s="572" t="s">
        <v>11078</v>
      </c>
      <c r="N2027" s="570" t="s">
        <v>8445</v>
      </c>
      <c r="O2027" s="303" t="str">
        <f>IF(AllC3_Data[[#This Row],[Door/Yard Number]]=3,"Yard","Door")</f>
        <v>Yard</v>
      </c>
      <c r="P2027" s="33">
        <f t="shared" si="62"/>
        <v>1.0166666666627862</v>
      </c>
      <c r="Q2027" s="3" t="str">
        <f t="shared" si="63"/>
        <v>02/11/2022 12:59 PM</v>
      </c>
      <c r="R2027" s="573" t="str">
        <f>IF(AND(AllC3_Data[[#This Row],[Workflow]]="Vendor Trailer",AllC3_Data[[#This Row],[OB Load Type]]="",AllC3_Data[[#This Row],[IB Load Type]]="",AllC3_Data[[#This Row],[Reusable Load Type]]=""),"Empty", HLOOKUP("*",AllC3_Data[[#This Row],[OB Load Type]:[Workflow]],1,FALSE))</f>
        <v>Empty</v>
      </c>
      <c r="S20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28" spans="1:21" x14ac:dyDescent="0.25">
      <c r="A2028" s="567" t="s">
        <v>13671</v>
      </c>
      <c r="B2028" s="568"/>
      <c r="C2028" s="568"/>
      <c r="D2028" s="569" t="s">
        <v>9683</v>
      </c>
      <c r="E2028" s="569" t="s">
        <v>882</v>
      </c>
      <c r="F2028" s="569">
        <v>1</v>
      </c>
      <c r="G2028" s="568" t="s">
        <v>1667</v>
      </c>
      <c r="H2028" s="568"/>
      <c r="I2028" s="570" t="s">
        <v>13672</v>
      </c>
      <c r="J2028" s="568" t="s">
        <v>368</v>
      </c>
      <c r="K2028" s="571" t="s">
        <v>8401</v>
      </c>
      <c r="L2028" s="568" t="s">
        <v>11082</v>
      </c>
      <c r="M2028" s="572"/>
      <c r="N2028" s="570" t="s">
        <v>8409</v>
      </c>
      <c r="O2028" s="303" t="str">
        <f>IF(AllC3_Data[[#This Row],[Door/Yard Number]]=3,"Yard","Door")</f>
        <v>Door</v>
      </c>
      <c r="P2028" s="33">
        <f t="shared" si="62"/>
        <v>1.0000000001164153</v>
      </c>
      <c r="Q2028" s="3" t="str">
        <f t="shared" si="63"/>
        <v>02/11/2022 01:00 PM</v>
      </c>
      <c r="R2028" s="573" t="str">
        <f>IF(AND(AllC3_Data[[#This Row],[Workflow]]="Vendor Trailer",AllC3_Data[[#This Row],[OB Load Type]]="",AllC3_Data[[#This Row],[IB Load Type]]="",AllC3_Data[[#This Row],[Reusable Load Type]]=""),"Empty", HLOOKUP("*",AllC3_Data[[#This Row],[OB Load Type]:[Workflow]],1,FALSE))</f>
        <v>F&amp;E</v>
      </c>
      <c r="S20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029" spans="1:21" x14ac:dyDescent="0.25">
      <c r="A2029" s="567" t="s">
        <v>13673</v>
      </c>
      <c r="B2029" s="568"/>
      <c r="C2029" s="568"/>
      <c r="D2029" s="569"/>
      <c r="E2029" s="569" t="s">
        <v>1657</v>
      </c>
      <c r="F2029" s="569">
        <v>1</v>
      </c>
      <c r="G2029" s="568" t="s">
        <v>1179</v>
      </c>
      <c r="H2029" s="568"/>
      <c r="I2029" s="570" t="s">
        <v>11460</v>
      </c>
      <c r="J2029" s="568" t="s">
        <v>8210</v>
      </c>
      <c r="K2029" s="571" t="s">
        <v>8401</v>
      </c>
      <c r="L2029" s="568" t="s">
        <v>10735</v>
      </c>
      <c r="M2029" s="572" t="s">
        <v>13674</v>
      </c>
      <c r="N2029" s="570" t="s">
        <v>8409</v>
      </c>
      <c r="O2029" s="303" t="str">
        <f>IF(AllC3_Data[[#This Row],[Door/Yard Number]]=3,"Yard","Door")</f>
        <v>Door</v>
      </c>
      <c r="P2029" s="33">
        <f t="shared" si="62"/>
        <v>0.9833333333954215</v>
      </c>
      <c r="Q2029" s="3" t="str">
        <f t="shared" si="63"/>
        <v>02/11/2022 01:01 PM</v>
      </c>
      <c r="R2029" s="573" t="str">
        <f>IF(AND(AllC3_Data[[#This Row],[Workflow]]="Vendor Trailer",AllC3_Data[[#This Row],[OB Load Type]]="",AllC3_Data[[#This Row],[IB Load Type]]="",AllC3_Data[[#This Row],[Reusable Load Type]]=""),"Empty", HLOOKUP("*",AllC3_Data[[#This Row],[OB Load Type]:[Workflow]],1,FALSE))</f>
        <v>Empty</v>
      </c>
      <c r="S20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0" spans="1:21" x14ac:dyDescent="0.25">
      <c r="A2030" s="567" t="s">
        <v>13675</v>
      </c>
      <c r="B2030" s="568"/>
      <c r="C2030" s="568" t="s">
        <v>8404</v>
      </c>
      <c r="D2030" s="569"/>
      <c r="E2030" s="569" t="s">
        <v>897</v>
      </c>
      <c r="F2030" s="569">
        <v>1</v>
      </c>
      <c r="G2030" s="568" t="s">
        <v>13676</v>
      </c>
      <c r="H2030" s="568" t="s">
        <v>13677</v>
      </c>
      <c r="I2030" s="570" t="s">
        <v>11586</v>
      </c>
      <c r="J2030" s="568" t="s">
        <v>8202</v>
      </c>
      <c r="K2030" s="571" t="s">
        <v>8401</v>
      </c>
      <c r="L2030" s="568" t="s">
        <v>11910</v>
      </c>
      <c r="M2030" s="572" t="s">
        <v>11586</v>
      </c>
      <c r="N2030" s="570" t="s">
        <v>8445</v>
      </c>
      <c r="O2030" s="303" t="str">
        <f>IF(AllC3_Data[[#This Row],[Door/Yard Number]]=3,"Yard","Door")</f>
        <v>Door</v>
      </c>
      <c r="P2030" s="33">
        <f t="shared" si="62"/>
        <v>0.95000000012805685</v>
      </c>
      <c r="Q2030" s="3" t="str">
        <f t="shared" si="63"/>
        <v>02/11/2022 01:03 PM</v>
      </c>
      <c r="R2030" s="573" t="str">
        <f>IF(AND(AllC3_Data[[#This Row],[Workflow]]="Vendor Trailer",AllC3_Data[[#This Row],[OB Load Type]]="",AllC3_Data[[#This Row],[IB Load Type]]="",AllC3_Data[[#This Row],[Reusable Load Type]]=""),"Empty", HLOOKUP("*",AllC3_Data[[#This Row],[OB Load Type]:[Workflow]],1,FALSE))</f>
        <v>A Live Delivery</v>
      </c>
      <c r="S20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1" spans="1:21" x14ac:dyDescent="0.25">
      <c r="A2031" s="567" t="s">
        <v>13678</v>
      </c>
      <c r="B2031" s="568"/>
      <c r="C2031" s="568"/>
      <c r="D2031" s="569" t="s">
        <v>496</v>
      </c>
      <c r="E2031" s="569" t="s">
        <v>1660</v>
      </c>
      <c r="F2031" s="569">
        <v>3</v>
      </c>
      <c r="G2031" s="568" t="s">
        <v>1179</v>
      </c>
      <c r="H2031" s="568"/>
      <c r="I2031" s="570" t="s">
        <v>13679</v>
      </c>
      <c r="J2031" s="568" t="s">
        <v>8205</v>
      </c>
      <c r="K2031" s="571" t="s">
        <v>8401</v>
      </c>
      <c r="L2031" s="568" t="s">
        <v>11507</v>
      </c>
      <c r="M2031" s="572" t="s">
        <v>13679</v>
      </c>
      <c r="N2031" s="570" t="s">
        <v>8425</v>
      </c>
      <c r="O2031" s="303" t="str">
        <f>IF(AllC3_Data[[#This Row],[Door/Yard Number]]=3,"Yard","Door")</f>
        <v>Yard</v>
      </c>
      <c r="P2031" s="33">
        <f t="shared" si="62"/>
        <v>0.90000000013969839</v>
      </c>
      <c r="Q2031" s="3" t="str">
        <f t="shared" si="63"/>
        <v>02/11/2022 01:06 PM</v>
      </c>
      <c r="R2031" s="573" t="str">
        <f>IF(AND(AllC3_Data[[#This Row],[Workflow]]="Vendor Trailer",AllC3_Data[[#This Row],[OB Load Type]]="",AllC3_Data[[#This Row],[IB Load Type]]="",AllC3_Data[[#This Row],[Reusable Load Type]]=""),"Empty", HLOOKUP("*",AllC3_Data[[#This Row],[OB Load Type]:[Workflow]],1,FALSE))</f>
        <v>RSAL</v>
      </c>
      <c r="S20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2" spans="1:21" x14ac:dyDescent="0.25">
      <c r="A2032" s="567" t="s">
        <v>13680</v>
      </c>
      <c r="B2032" s="568"/>
      <c r="C2032" s="568"/>
      <c r="D2032" s="569" t="s">
        <v>496</v>
      </c>
      <c r="E2032" s="569" t="s">
        <v>1660</v>
      </c>
      <c r="F2032" s="569">
        <v>3</v>
      </c>
      <c r="G2032" s="568" t="s">
        <v>1179</v>
      </c>
      <c r="H2032" s="568"/>
      <c r="I2032" s="570" t="s">
        <v>13679</v>
      </c>
      <c r="J2032" s="568" t="s">
        <v>8207</v>
      </c>
      <c r="K2032" s="571" t="s">
        <v>8401</v>
      </c>
      <c r="L2032" s="568" t="s">
        <v>11507</v>
      </c>
      <c r="M2032" s="572" t="s">
        <v>13679</v>
      </c>
      <c r="N2032" s="570" t="s">
        <v>8425</v>
      </c>
      <c r="O2032" s="303" t="str">
        <f>IF(AllC3_Data[[#This Row],[Door/Yard Number]]=3,"Yard","Door")</f>
        <v>Yard</v>
      </c>
      <c r="P2032" s="33">
        <f t="shared" si="62"/>
        <v>0.90000000013969839</v>
      </c>
      <c r="Q2032" s="3" t="str">
        <f t="shared" si="63"/>
        <v>02/11/2022 01:06 PM</v>
      </c>
      <c r="R2032" s="573" t="str">
        <f>IF(AND(AllC3_Data[[#This Row],[Workflow]]="Vendor Trailer",AllC3_Data[[#This Row],[OB Load Type]]="",AllC3_Data[[#This Row],[IB Load Type]]="",AllC3_Data[[#This Row],[Reusable Load Type]]=""),"Empty", HLOOKUP("*",AllC3_Data[[#This Row],[OB Load Type]:[Workflow]],1,FALSE))</f>
        <v>RSAL</v>
      </c>
      <c r="S20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3" spans="1:21" x14ac:dyDescent="0.25">
      <c r="A2033" s="567" t="s">
        <v>13681</v>
      </c>
      <c r="B2033" s="568"/>
      <c r="C2033" s="568"/>
      <c r="D2033" s="569"/>
      <c r="E2033" s="569" t="s">
        <v>1657</v>
      </c>
      <c r="F2033" s="569">
        <v>1</v>
      </c>
      <c r="G2033" s="568" t="s">
        <v>1667</v>
      </c>
      <c r="H2033" s="568"/>
      <c r="I2033" s="570" t="s">
        <v>11081</v>
      </c>
      <c r="J2033" s="568" t="s">
        <v>8213</v>
      </c>
      <c r="K2033" s="571" t="s">
        <v>8401</v>
      </c>
      <c r="L2033" s="568" t="s">
        <v>13682</v>
      </c>
      <c r="M2033" s="572" t="s">
        <v>13115</v>
      </c>
      <c r="N2033" s="570" t="s">
        <v>8409</v>
      </c>
      <c r="O2033" s="303" t="str">
        <f>IF(AllC3_Data[[#This Row],[Door/Yard Number]]=3,"Yard","Door")</f>
        <v>Door</v>
      </c>
      <c r="P2033" s="33">
        <f t="shared" si="62"/>
        <v>6</v>
      </c>
      <c r="Q2033" s="3" t="str">
        <f t="shared" si="63"/>
        <v>02/11/2022 08:00 AM</v>
      </c>
      <c r="R2033" s="573" t="str">
        <f>IF(AND(AllC3_Data[[#This Row],[Workflow]]="Vendor Trailer",AllC3_Data[[#This Row],[OB Load Type]]="",AllC3_Data[[#This Row],[IB Load Type]]="",AllC3_Data[[#This Row],[Reusable Load Type]]=""),"Empty", HLOOKUP("*",AllC3_Data[[#This Row],[OB Load Type]:[Workflow]],1,FALSE))</f>
        <v>Empty</v>
      </c>
      <c r="S20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4" spans="1:21" x14ac:dyDescent="0.25">
      <c r="A2034" s="567" t="s">
        <v>13683</v>
      </c>
      <c r="B2034" s="568"/>
      <c r="C2034" s="568"/>
      <c r="D2034" s="569" t="s">
        <v>496</v>
      </c>
      <c r="E2034" s="569" t="s">
        <v>1660</v>
      </c>
      <c r="F2034" s="569">
        <v>3</v>
      </c>
      <c r="G2034" s="568" t="s">
        <v>1179</v>
      </c>
      <c r="H2034" s="568"/>
      <c r="I2034" s="570" t="s">
        <v>11081</v>
      </c>
      <c r="J2034" s="568" t="s">
        <v>8208</v>
      </c>
      <c r="K2034" s="571" t="s">
        <v>8401</v>
      </c>
      <c r="L2034" s="568" t="s">
        <v>12288</v>
      </c>
      <c r="M2034" s="572" t="s">
        <v>11081</v>
      </c>
      <c r="N2034" s="570" t="s">
        <v>11135</v>
      </c>
      <c r="O2034" s="303" t="str">
        <f>IF(AllC3_Data[[#This Row],[Door/Yard Number]]=3,"Yard","Door")</f>
        <v>Yard</v>
      </c>
      <c r="P2034" s="33">
        <f t="shared" si="62"/>
        <v>0.84999999997671694</v>
      </c>
      <c r="Q2034" s="3" t="str">
        <f t="shared" si="63"/>
        <v>02/11/2022 01:09 PM</v>
      </c>
      <c r="R2034" s="573" t="str">
        <f>IF(AND(AllC3_Data[[#This Row],[Workflow]]="Vendor Trailer",AllC3_Data[[#This Row],[OB Load Type]]="",AllC3_Data[[#This Row],[IB Load Type]]="",AllC3_Data[[#This Row],[Reusable Load Type]]=""),"Empty", HLOOKUP("*",AllC3_Data[[#This Row],[OB Load Type]:[Workflow]],1,FALSE))</f>
        <v>RSAL</v>
      </c>
      <c r="S20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5" spans="1:21" x14ac:dyDescent="0.25">
      <c r="A2035" s="567" t="s">
        <v>13684</v>
      </c>
      <c r="B2035" s="568"/>
      <c r="C2035" s="568"/>
      <c r="D2035" s="569" t="s">
        <v>188</v>
      </c>
      <c r="E2035" s="569" t="s">
        <v>8430</v>
      </c>
      <c r="F2035" s="569">
        <v>1</v>
      </c>
      <c r="G2035" s="568" t="s">
        <v>1568</v>
      </c>
      <c r="H2035" s="568"/>
      <c r="I2035" s="570" t="s">
        <v>11085</v>
      </c>
      <c r="J2035" s="568" t="s">
        <v>8212</v>
      </c>
      <c r="K2035" s="571" t="s">
        <v>8401</v>
      </c>
      <c r="L2035" s="568" t="s">
        <v>10699</v>
      </c>
      <c r="M2035" s="572"/>
      <c r="N2035" s="570" t="s">
        <v>8409</v>
      </c>
      <c r="O2035" s="303" t="str">
        <f>IF(AllC3_Data[[#This Row],[Door/Yard Number]]=3,"Yard","Door")</f>
        <v>Door</v>
      </c>
      <c r="P2035" s="33">
        <f t="shared" si="62"/>
        <v>0.8333333334303461</v>
      </c>
      <c r="Q2035" s="3" t="str">
        <f t="shared" si="63"/>
        <v>02/11/2022 01:10 PM</v>
      </c>
      <c r="R2035" s="573" t="str">
        <f>IF(AND(AllC3_Data[[#This Row],[Workflow]]="Vendor Trailer",AllC3_Data[[#This Row],[OB Load Type]]="",AllC3_Data[[#This Row],[IB Load Type]]="",AllC3_Data[[#This Row],[Reusable Load Type]]=""),"Empty", HLOOKUP("*",AllC3_Data[[#This Row],[OB Load Type]:[Workflow]],1,FALSE))</f>
        <v>PURG</v>
      </c>
      <c r="S20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6" spans="1:21" x14ac:dyDescent="0.25">
      <c r="A2036" s="567" t="s">
        <v>13685</v>
      </c>
      <c r="B2036" s="568"/>
      <c r="C2036" s="568"/>
      <c r="D2036" s="569"/>
      <c r="E2036" s="569" t="s">
        <v>1657</v>
      </c>
      <c r="F2036" s="569">
        <v>1</v>
      </c>
      <c r="G2036" s="568" t="s">
        <v>1179</v>
      </c>
      <c r="H2036" s="568"/>
      <c r="I2036" s="570" t="s">
        <v>9667</v>
      </c>
      <c r="J2036" s="568" t="s">
        <v>8205</v>
      </c>
      <c r="K2036" s="571" t="s">
        <v>8401</v>
      </c>
      <c r="L2036" s="568" t="s">
        <v>13686</v>
      </c>
      <c r="M2036" s="572" t="s">
        <v>13687</v>
      </c>
      <c r="N2036" s="570" t="s">
        <v>8409</v>
      </c>
      <c r="O2036" s="303" t="str">
        <f>IF(AllC3_Data[[#This Row],[Door/Yard Number]]=3,"Yard","Door")</f>
        <v>Door</v>
      </c>
      <c r="P2036" s="33">
        <f t="shared" si="62"/>
        <v>9.4166666668024845</v>
      </c>
      <c r="Q2036" s="3" t="str">
        <f t="shared" si="63"/>
        <v>02/11/2022 04:35 AM</v>
      </c>
      <c r="R2036" s="573" t="str">
        <f>IF(AND(AllC3_Data[[#This Row],[Workflow]]="Vendor Trailer",AllC3_Data[[#This Row],[OB Load Type]]="",AllC3_Data[[#This Row],[IB Load Type]]="",AllC3_Data[[#This Row],[Reusable Load Type]]=""),"Empty", HLOOKUP("*",AllC3_Data[[#This Row],[OB Load Type]:[Workflow]],1,FALSE))</f>
        <v>Empty</v>
      </c>
      <c r="S20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7" spans="1:21" x14ac:dyDescent="0.25">
      <c r="A2037" s="567" t="s">
        <v>13688</v>
      </c>
      <c r="B2037" s="568"/>
      <c r="C2037" s="568"/>
      <c r="D2037" s="569" t="s">
        <v>496</v>
      </c>
      <c r="E2037" s="569" t="s">
        <v>1660</v>
      </c>
      <c r="F2037" s="569">
        <v>3</v>
      </c>
      <c r="G2037" s="568" t="s">
        <v>1179</v>
      </c>
      <c r="H2037" s="568"/>
      <c r="I2037" s="570" t="s">
        <v>9667</v>
      </c>
      <c r="J2037" s="568" t="s">
        <v>8210</v>
      </c>
      <c r="K2037" s="571" t="s">
        <v>8401</v>
      </c>
      <c r="L2037" s="568" t="s">
        <v>12569</v>
      </c>
      <c r="M2037" s="572" t="s">
        <v>9667</v>
      </c>
      <c r="N2037" s="570" t="s">
        <v>8445</v>
      </c>
      <c r="O2037" s="303" t="str">
        <f>IF(AllC3_Data[[#This Row],[Door/Yard Number]]=3,"Yard","Door")</f>
        <v>Yard</v>
      </c>
      <c r="P2037" s="33">
        <f t="shared" si="62"/>
        <v>0.79999999998835847</v>
      </c>
      <c r="Q2037" s="3" t="str">
        <f t="shared" si="63"/>
        <v>02/11/2022 01:12 PM</v>
      </c>
      <c r="R2037" s="573" t="str">
        <f>IF(AND(AllC3_Data[[#This Row],[Workflow]]="Vendor Trailer",AllC3_Data[[#This Row],[OB Load Type]]="",AllC3_Data[[#This Row],[IB Load Type]]="",AllC3_Data[[#This Row],[Reusable Load Type]]=""),"Empty", HLOOKUP("*",AllC3_Data[[#This Row],[OB Load Type]:[Workflow]],1,FALSE))</f>
        <v>RSAL</v>
      </c>
      <c r="S20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8" spans="1:21" x14ac:dyDescent="0.25">
      <c r="A2038" s="567" t="s">
        <v>13689</v>
      </c>
      <c r="B2038" s="568"/>
      <c r="C2038" s="568"/>
      <c r="D2038" s="569"/>
      <c r="E2038" s="569" t="s">
        <v>1657</v>
      </c>
      <c r="F2038" s="569">
        <v>1</v>
      </c>
      <c r="G2038" s="568" t="s">
        <v>1179</v>
      </c>
      <c r="H2038" s="568"/>
      <c r="I2038" s="570" t="s">
        <v>9667</v>
      </c>
      <c r="J2038" s="568" t="s">
        <v>8210</v>
      </c>
      <c r="K2038" s="571" t="s">
        <v>8401</v>
      </c>
      <c r="L2038" s="568" t="s">
        <v>10296</v>
      </c>
      <c r="M2038" s="572" t="s">
        <v>13690</v>
      </c>
      <c r="N2038" s="570" t="s">
        <v>8409</v>
      </c>
      <c r="O2038" s="303" t="str">
        <f>IF(AllC3_Data[[#This Row],[Door/Yard Number]]=3,"Yard","Door")</f>
        <v>Door</v>
      </c>
      <c r="P2038" s="33">
        <f t="shared" si="62"/>
        <v>0.79999999998835847</v>
      </c>
      <c r="Q2038" s="3" t="str">
        <f t="shared" si="63"/>
        <v>02/11/2022 01:12 PM</v>
      </c>
      <c r="R2038" s="573" t="str">
        <f>IF(AND(AllC3_Data[[#This Row],[Workflow]]="Vendor Trailer",AllC3_Data[[#This Row],[OB Load Type]]="",AllC3_Data[[#This Row],[IB Load Type]]="",AllC3_Data[[#This Row],[Reusable Load Type]]=""),"Empty", HLOOKUP("*",AllC3_Data[[#This Row],[OB Load Type]:[Workflow]],1,FALSE))</f>
        <v>Empty</v>
      </c>
      <c r="S20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39" spans="1:21" x14ac:dyDescent="0.25">
      <c r="A2039" s="567" t="s">
        <v>13691</v>
      </c>
      <c r="B2039" s="568"/>
      <c r="C2039" s="568"/>
      <c r="D2039" s="569"/>
      <c r="E2039" s="569" t="s">
        <v>1657</v>
      </c>
      <c r="F2039" s="569">
        <v>1</v>
      </c>
      <c r="G2039" s="568" t="s">
        <v>1179</v>
      </c>
      <c r="H2039" s="568"/>
      <c r="I2039" s="570" t="s">
        <v>9667</v>
      </c>
      <c r="J2039" s="568" t="s">
        <v>8205</v>
      </c>
      <c r="K2039" s="571" t="s">
        <v>8401</v>
      </c>
      <c r="L2039" s="568" t="s">
        <v>10882</v>
      </c>
      <c r="M2039" s="572" t="s">
        <v>13692</v>
      </c>
      <c r="N2039" s="570" t="s">
        <v>8409</v>
      </c>
      <c r="O2039" s="303" t="str">
        <f>IF(AllC3_Data[[#This Row],[Door/Yard Number]]=3,"Yard","Door")</f>
        <v>Door</v>
      </c>
      <c r="P2039" s="33">
        <f t="shared" si="62"/>
        <v>0.79999999998835847</v>
      </c>
      <c r="Q2039" s="3" t="str">
        <f t="shared" si="63"/>
        <v>02/11/2022 01:12 PM</v>
      </c>
      <c r="R2039" s="573" t="str">
        <f>IF(AND(AllC3_Data[[#This Row],[Workflow]]="Vendor Trailer",AllC3_Data[[#This Row],[OB Load Type]]="",AllC3_Data[[#This Row],[IB Load Type]]="",AllC3_Data[[#This Row],[Reusable Load Type]]=""),"Empty", HLOOKUP("*",AllC3_Data[[#This Row],[OB Load Type]:[Workflow]],1,FALSE))</f>
        <v>Empty</v>
      </c>
      <c r="S20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0" spans="1:21" x14ac:dyDescent="0.25">
      <c r="A2040" s="567" t="s">
        <v>13693</v>
      </c>
      <c r="B2040" s="568"/>
      <c r="C2040" s="568"/>
      <c r="D2040" s="569"/>
      <c r="E2040" s="569" t="s">
        <v>1657</v>
      </c>
      <c r="F2040" s="569">
        <v>1</v>
      </c>
      <c r="G2040" s="568" t="s">
        <v>1568</v>
      </c>
      <c r="H2040" s="568"/>
      <c r="I2040" s="570" t="s">
        <v>8477</v>
      </c>
      <c r="J2040" s="568" t="s">
        <v>8209</v>
      </c>
      <c r="K2040" s="571" t="s">
        <v>8401</v>
      </c>
      <c r="L2040" s="568" t="s">
        <v>13694</v>
      </c>
      <c r="M2040" s="572"/>
      <c r="N2040" s="570" t="s">
        <v>8409</v>
      </c>
      <c r="O2040" s="303" t="str">
        <f>IF(AllC3_Data[[#This Row],[Door/Yard Number]]=3,"Yard","Door")</f>
        <v>Door</v>
      </c>
      <c r="P2040" s="33">
        <f t="shared" si="62"/>
        <v>0.78333333344198763</v>
      </c>
      <c r="Q2040" s="3" t="str">
        <f t="shared" si="63"/>
        <v>02/11/2022 01:13 PM</v>
      </c>
      <c r="R2040" s="573" t="str">
        <f>IF(AND(AllC3_Data[[#This Row],[Workflow]]="Vendor Trailer",AllC3_Data[[#This Row],[OB Load Type]]="",AllC3_Data[[#This Row],[IB Load Type]]="",AllC3_Data[[#This Row],[Reusable Load Type]]=""),"Empty", HLOOKUP("*",AllC3_Data[[#This Row],[OB Load Type]:[Workflow]],1,FALSE))</f>
        <v>Empty</v>
      </c>
      <c r="S20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1" spans="1:21" x14ac:dyDescent="0.25">
      <c r="A2041" s="567" t="s">
        <v>13695</v>
      </c>
      <c r="B2041" s="568"/>
      <c r="C2041" s="568"/>
      <c r="D2041" s="569" t="s">
        <v>857</v>
      </c>
      <c r="E2041" s="569" t="s">
        <v>882</v>
      </c>
      <c r="F2041" s="569">
        <v>1</v>
      </c>
      <c r="G2041" s="568" t="s">
        <v>1179</v>
      </c>
      <c r="H2041" s="568" t="s">
        <v>13696</v>
      </c>
      <c r="I2041" s="570" t="s">
        <v>8483</v>
      </c>
      <c r="J2041" s="568" t="s">
        <v>8210</v>
      </c>
      <c r="K2041" s="571" t="s">
        <v>8401</v>
      </c>
      <c r="L2041" s="568" t="s">
        <v>11191</v>
      </c>
      <c r="M2041" s="572" t="s">
        <v>13697</v>
      </c>
      <c r="N2041" s="570" t="s">
        <v>8409</v>
      </c>
      <c r="O2041" s="303" t="str">
        <f>IF(AllC3_Data[[#This Row],[Door/Yard Number]]=3,"Yard","Door")</f>
        <v>Door</v>
      </c>
      <c r="P2041" s="33">
        <f t="shared" si="62"/>
        <v>0.76666666672099382</v>
      </c>
      <c r="Q2041" s="3" t="str">
        <f t="shared" si="63"/>
        <v>02/11/2022 01:14 PM</v>
      </c>
      <c r="R2041" s="573" t="str">
        <f>IF(AND(AllC3_Data[[#This Row],[Workflow]]="Vendor Trailer",AllC3_Data[[#This Row],[OB Load Type]]="",AllC3_Data[[#This Row],[IB Load Type]]="",AllC3_Data[[#This Row],[Reusable Load Type]]=""),"Empty", HLOOKUP("*",AllC3_Data[[#This Row],[OB Load Type]:[Workflow]],1,FALSE))</f>
        <v>T217</v>
      </c>
      <c r="S20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0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2042" spans="1:21" x14ac:dyDescent="0.25">
      <c r="A2042" s="567" t="s">
        <v>13698</v>
      </c>
      <c r="B2042" s="568"/>
      <c r="C2042" s="568"/>
      <c r="D2042" s="569" t="s">
        <v>496</v>
      </c>
      <c r="E2042" s="569" t="s">
        <v>1660</v>
      </c>
      <c r="F2042" s="569">
        <v>3</v>
      </c>
      <c r="G2042" s="568" t="s">
        <v>1179</v>
      </c>
      <c r="H2042" s="568"/>
      <c r="I2042" s="570" t="s">
        <v>8483</v>
      </c>
      <c r="J2042" s="568" t="s">
        <v>8205</v>
      </c>
      <c r="K2042" s="571" t="s">
        <v>8401</v>
      </c>
      <c r="L2042" s="568" t="s">
        <v>11507</v>
      </c>
      <c r="M2042" s="572" t="s">
        <v>8483</v>
      </c>
      <c r="N2042" s="570" t="s">
        <v>8425</v>
      </c>
      <c r="O2042" s="303" t="str">
        <f>IF(AllC3_Data[[#This Row],[Door/Yard Number]]=3,"Yard","Door")</f>
        <v>Yard</v>
      </c>
      <c r="P2042" s="33">
        <f t="shared" si="62"/>
        <v>0.76666666672099382</v>
      </c>
      <c r="Q2042" s="3" t="str">
        <f t="shared" si="63"/>
        <v>02/11/2022 01:14 PM</v>
      </c>
      <c r="R2042" s="573" t="str">
        <f>IF(AND(AllC3_Data[[#This Row],[Workflow]]="Vendor Trailer",AllC3_Data[[#This Row],[OB Load Type]]="",AllC3_Data[[#This Row],[IB Load Type]]="",AllC3_Data[[#This Row],[Reusable Load Type]]=""),"Empty", HLOOKUP("*",AllC3_Data[[#This Row],[OB Load Type]:[Workflow]],1,FALSE))</f>
        <v>RSAL</v>
      </c>
      <c r="S20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3" spans="1:21" x14ac:dyDescent="0.25">
      <c r="A2043" s="567" t="s">
        <v>13699</v>
      </c>
      <c r="B2043" s="568"/>
      <c r="C2043" s="568"/>
      <c r="D2043" s="569" t="s">
        <v>496</v>
      </c>
      <c r="E2043" s="569" t="s">
        <v>1660</v>
      </c>
      <c r="F2043" s="569">
        <v>3</v>
      </c>
      <c r="G2043" s="568" t="s">
        <v>1667</v>
      </c>
      <c r="H2043" s="568"/>
      <c r="I2043" s="570" t="s">
        <v>13700</v>
      </c>
      <c r="J2043" s="568" t="s">
        <v>8213</v>
      </c>
      <c r="K2043" s="571" t="s">
        <v>8401</v>
      </c>
      <c r="L2043" s="568" t="s">
        <v>11507</v>
      </c>
      <c r="M2043" s="572" t="s">
        <v>13700</v>
      </c>
      <c r="N2043" s="570" t="s">
        <v>8425</v>
      </c>
      <c r="O2043" s="303" t="str">
        <f>IF(AllC3_Data[[#This Row],[Door/Yard Number]]=3,"Yard","Door")</f>
        <v>Yard</v>
      </c>
      <c r="P2043" s="33">
        <f t="shared" si="62"/>
        <v>0.71666666673263535</v>
      </c>
      <c r="Q2043" s="3" t="str">
        <f t="shared" si="63"/>
        <v>02/11/2022 01:17 PM</v>
      </c>
      <c r="R2043" s="573" t="str">
        <f>IF(AND(AllC3_Data[[#This Row],[Workflow]]="Vendor Trailer",AllC3_Data[[#This Row],[OB Load Type]]="",AllC3_Data[[#This Row],[IB Load Type]]="",AllC3_Data[[#This Row],[Reusable Load Type]]=""),"Empty", HLOOKUP("*",AllC3_Data[[#This Row],[OB Load Type]:[Workflow]],1,FALSE))</f>
        <v>RSAL</v>
      </c>
      <c r="S20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4" spans="1:21" x14ac:dyDescent="0.25">
      <c r="A2044" s="567" t="s">
        <v>13701</v>
      </c>
      <c r="B2044" s="568"/>
      <c r="C2044" s="568" t="s">
        <v>8404</v>
      </c>
      <c r="D2044" s="569"/>
      <c r="E2044" s="569" t="s">
        <v>897</v>
      </c>
      <c r="F2044" s="569">
        <v>1</v>
      </c>
      <c r="G2044" s="568" t="s">
        <v>13319</v>
      </c>
      <c r="H2044" s="568" t="s">
        <v>13702</v>
      </c>
      <c r="I2044" s="570" t="s">
        <v>9079</v>
      </c>
      <c r="J2044" s="568" t="s">
        <v>8202</v>
      </c>
      <c r="K2044" s="571" t="s">
        <v>8401</v>
      </c>
      <c r="L2044" s="568" t="s">
        <v>13095</v>
      </c>
      <c r="M2044" s="572" t="s">
        <v>9079</v>
      </c>
      <c r="N2044" s="570" t="s">
        <v>8425</v>
      </c>
      <c r="O2044" s="303" t="str">
        <f>IF(AllC3_Data[[#This Row],[Door/Yard Number]]=3,"Yard","Door")</f>
        <v>Door</v>
      </c>
      <c r="P2044" s="33">
        <f t="shared" si="62"/>
        <v>0.6833333334652707</v>
      </c>
      <c r="Q2044" s="3" t="str">
        <f t="shared" si="63"/>
        <v>02/11/2022 01:19 PM</v>
      </c>
      <c r="R2044" s="573" t="str">
        <f>IF(AND(AllC3_Data[[#This Row],[Workflow]]="Vendor Trailer",AllC3_Data[[#This Row],[OB Load Type]]="",AllC3_Data[[#This Row],[IB Load Type]]="",AllC3_Data[[#This Row],[Reusable Load Type]]=""),"Empty", HLOOKUP("*",AllC3_Data[[#This Row],[OB Load Type]:[Workflow]],1,FALSE))</f>
        <v>A Live Delivery</v>
      </c>
      <c r="S20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0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5" spans="1:21" x14ac:dyDescent="0.25">
      <c r="A2045" s="567" t="s">
        <v>13703</v>
      </c>
      <c r="B2045" s="568"/>
      <c r="C2045" s="568"/>
      <c r="D2045" s="569" t="s">
        <v>496</v>
      </c>
      <c r="E2045" s="569" t="s">
        <v>1660</v>
      </c>
      <c r="F2045" s="569">
        <v>3</v>
      </c>
      <c r="G2045" s="568" t="s">
        <v>1179</v>
      </c>
      <c r="H2045" s="568"/>
      <c r="I2045" s="570" t="s">
        <v>8582</v>
      </c>
      <c r="J2045" s="568" t="s">
        <v>8205</v>
      </c>
      <c r="K2045" s="571" t="s">
        <v>8401</v>
      </c>
      <c r="L2045" s="568" t="s">
        <v>11507</v>
      </c>
      <c r="M2045" s="572" t="s">
        <v>8582</v>
      </c>
      <c r="N2045" s="570" t="s">
        <v>8425</v>
      </c>
      <c r="O2045" s="303" t="str">
        <f>IF(AllC3_Data[[#This Row],[Door/Yard Number]]=3,"Yard","Door")</f>
        <v>Yard</v>
      </c>
      <c r="P2045" s="33">
        <f t="shared" si="62"/>
        <v>0.66666666674427688</v>
      </c>
      <c r="Q2045" s="3" t="str">
        <f t="shared" si="63"/>
        <v>02/11/2022 01:20 PM</v>
      </c>
      <c r="R2045" s="573" t="str">
        <f>IF(AND(AllC3_Data[[#This Row],[Workflow]]="Vendor Trailer",AllC3_Data[[#This Row],[OB Load Type]]="",AllC3_Data[[#This Row],[IB Load Type]]="",AllC3_Data[[#This Row],[Reusable Load Type]]=""),"Empty", HLOOKUP("*",AllC3_Data[[#This Row],[OB Load Type]:[Workflow]],1,FALSE))</f>
        <v>RSAL</v>
      </c>
      <c r="S20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6" spans="1:21" x14ac:dyDescent="0.25">
      <c r="A2046" s="567" t="s">
        <v>13704</v>
      </c>
      <c r="B2046" s="568"/>
      <c r="C2046" s="568"/>
      <c r="D2046" s="569"/>
      <c r="E2046" s="569" t="s">
        <v>9827</v>
      </c>
      <c r="F2046" s="569">
        <v>5</v>
      </c>
      <c r="G2046" s="568" t="s">
        <v>13705</v>
      </c>
      <c r="H2046" s="568"/>
      <c r="I2046" s="570" t="s">
        <v>8582</v>
      </c>
      <c r="J2046" s="568" t="s">
        <v>8202</v>
      </c>
      <c r="K2046" s="571" t="s">
        <v>8401</v>
      </c>
      <c r="L2046" s="568" t="s">
        <v>13706</v>
      </c>
      <c r="M2046" s="572" t="s">
        <v>13707</v>
      </c>
      <c r="N2046" s="570" t="s">
        <v>8409</v>
      </c>
      <c r="O2046" s="303" t="str">
        <f>IF(AllC3_Data[[#This Row],[Door/Yard Number]]=3,"Yard","Door")</f>
        <v>Door</v>
      </c>
      <c r="P2046" s="33">
        <f t="shared" si="62"/>
        <v>4.5333333334419876</v>
      </c>
      <c r="Q2046" s="3" t="str">
        <f t="shared" si="63"/>
        <v>02/11/2022 09:28 AM</v>
      </c>
      <c r="R2046" s="573" t="str">
        <f>IF(AND(AllC3_Data[[#This Row],[Workflow]]="Vendor Trailer",AllC3_Data[[#This Row],[OB Load Type]]="",AllC3_Data[[#This Row],[IB Load Type]]="",AllC3_Data[[#This Row],[Reusable Load Type]]=""),"Empty", HLOOKUP("*",AllC3_Data[[#This Row],[OB Load Type]:[Workflow]],1,FALSE))</f>
        <v>Live Empty</v>
      </c>
      <c r="S20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7" spans="1:21" x14ac:dyDescent="0.25">
      <c r="A2047" s="567" t="s">
        <v>13708</v>
      </c>
      <c r="B2047" s="568"/>
      <c r="C2047" s="568"/>
      <c r="D2047" s="569"/>
      <c r="E2047" s="569" t="s">
        <v>1657</v>
      </c>
      <c r="F2047" s="569">
        <v>1</v>
      </c>
      <c r="G2047" s="568" t="s">
        <v>1179</v>
      </c>
      <c r="H2047" s="568"/>
      <c r="I2047" s="570" t="s">
        <v>8486</v>
      </c>
      <c r="J2047" s="568" t="s">
        <v>8206</v>
      </c>
      <c r="K2047" s="571" t="s">
        <v>8401</v>
      </c>
      <c r="L2047" s="568" t="s">
        <v>12735</v>
      </c>
      <c r="M2047" s="572" t="s">
        <v>9023</v>
      </c>
      <c r="N2047" s="570" t="s">
        <v>8425</v>
      </c>
      <c r="O2047" s="303" t="str">
        <f>IF(AllC3_Data[[#This Row],[Door/Yard Number]]=3,"Yard","Door")</f>
        <v>Door</v>
      </c>
      <c r="P2047" s="33">
        <f t="shared" si="62"/>
        <v>4.1333333333604969</v>
      </c>
      <c r="Q2047" s="3" t="str">
        <f t="shared" si="63"/>
        <v>02/11/2022 09:52 AM</v>
      </c>
      <c r="R2047" s="573" t="str">
        <f>IF(AND(AllC3_Data[[#This Row],[Workflow]]="Vendor Trailer",AllC3_Data[[#This Row],[OB Load Type]]="",AllC3_Data[[#This Row],[IB Load Type]]="",AllC3_Data[[#This Row],[Reusable Load Type]]=""),"Empty", HLOOKUP("*",AllC3_Data[[#This Row],[OB Load Type]:[Workflow]],1,FALSE))</f>
        <v>Empty</v>
      </c>
      <c r="S20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8" spans="1:21" x14ac:dyDescent="0.25">
      <c r="A2048" s="567" t="s">
        <v>13709</v>
      </c>
      <c r="B2048" s="568"/>
      <c r="C2048" s="568"/>
      <c r="D2048" s="569"/>
      <c r="E2048" s="569" t="s">
        <v>1657</v>
      </c>
      <c r="F2048" s="569">
        <v>1</v>
      </c>
      <c r="G2048" s="568" t="s">
        <v>1179</v>
      </c>
      <c r="H2048" s="568"/>
      <c r="I2048" s="570" t="s">
        <v>8486</v>
      </c>
      <c r="J2048" s="568" t="s">
        <v>8208</v>
      </c>
      <c r="K2048" s="571" t="s">
        <v>8401</v>
      </c>
      <c r="L2048" s="568" t="s">
        <v>13694</v>
      </c>
      <c r="M2048" s="572" t="s">
        <v>9066</v>
      </c>
      <c r="N2048" s="570" t="s">
        <v>8425</v>
      </c>
      <c r="O2048" s="303" t="str">
        <f>IF(AllC3_Data[[#This Row],[Door/Yard Number]]=3,"Yard","Door")</f>
        <v>Door</v>
      </c>
      <c r="P2048" s="33">
        <f t="shared" si="62"/>
        <v>1.5333333334419876</v>
      </c>
      <c r="Q2048" s="3" t="str">
        <f t="shared" si="63"/>
        <v>02/11/2022 12:28 PM</v>
      </c>
      <c r="R2048" s="573" t="str">
        <f>IF(AND(AllC3_Data[[#This Row],[Workflow]]="Vendor Trailer",AllC3_Data[[#This Row],[OB Load Type]]="",AllC3_Data[[#This Row],[IB Load Type]]="",AllC3_Data[[#This Row],[Reusable Load Type]]=""),"Empty", HLOOKUP("*",AllC3_Data[[#This Row],[OB Load Type]:[Workflow]],1,FALSE))</f>
        <v>Empty</v>
      </c>
      <c r="S20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49" spans="1:21" x14ac:dyDescent="0.25">
      <c r="A2049" s="567" t="s">
        <v>13710</v>
      </c>
      <c r="B2049" s="568"/>
      <c r="C2049" s="568"/>
      <c r="D2049" s="569" t="s">
        <v>496</v>
      </c>
      <c r="E2049" s="569" t="s">
        <v>1660</v>
      </c>
      <c r="F2049" s="569">
        <v>3</v>
      </c>
      <c r="G2049" s="568" t="s">
        <v>1179</v>
      </c>
      <c r="H2049" s="568"/>
      <c r="I2049" s="570" t="s">
        <v>8486</v>
      </c>
      <c r="J2049" s="568" t="s">
        <v>8208</v>
      </c>
      <c r="K2049" s="571" t="s">
        <v>8401</v>
      </c>
      <c r="L2049" s="568" t="s">
        <v>11507</v>
      </c>
      <c r="M2049" s="572" t="s">
        <v>8486</v>
      </c>
      <c r="N2049" s="570" t="s">
        <v>8425</v>
      </c>
      <c r="O2049" s="303" t="str">
        <f>IF(AllC3_Data[[#This Row],[Door/Yard Number]]=3,"Yard","Door")</f>
        <v>Yard</v>
      </c>
      <c r="P2049" s="33">
        <f t="shared" si="62"/>
        <v>0.65000000002328306</v>
      </c>
      <c r="Q2049" s="3" t="str">
        <f t="shared" si="63"/>
        <v>02/11/2022 01:21 PM</v>
      </c>
      <c r="R2049" s="573" t="str">
        <f>IF(AND(AllC3_Data[[#This Row],[Workflow]]="Vendor Trailer",AllC3_Data[[#This Row],[OB Load Type]]="",AllC3_Data[[#This Row],[IB Load Type]]="",AllC3_Data[[#This Row],[Reusable Load Type]]=""),"Empty", HLOOKUP("*",AllC3_Data[[#This Row],[OB Load Type]:[Workflow]],1,FALSE))</f>
        <v>RSAL</v>
      </c>
      <c r="S20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0" spans="1:21" x14ac:dyDescent="0.25">
      <c r="A2050" s="567" t="s">
        <v>13711</v>
      </c>
      <c r="B2050" s="568"/>
      <c r="C2050" s="568"/>
      <c r="D2050" s="569" t="s">
        <v>490</v>
      </c>
      <c r="E2050" s="569" t="s">
        <v>8430</v>
      </c>
      <c r="F2050" s="569">
        <v>3</v>
      </c>
      <c r="G2050" s="568" t="s">
        <v>1412</v>
      </c>
      <c r="H2050" s="568"/>
      <c r="I2050" s="570" t="s">
        <v>8741</v>
      </c>
      <c r="J2050" s="568" t="s">
        <v>8202</v>
      </c>
      <c r="K2050" s="571" t="s">
        <v>8401</v>
      </c>
      <c r="L2050" s="568" t="s">
        <v>1663</v>
      </c>
      <c r="M2050" s="572" t="s">
        <v>13712</v>
      </c>
      <c r="N2050" s="570" t="s">
        <v>8445</v>
      </c>
      <c r="O2050" s="303" t="str">
        <f>IF(AllC3_Data[[#This Row],[Door/Yard Number]]=3,"Yard","Door")</f>
        <v>Yard</v>
      </c>
      <c r="P2050" s="33">
        <f t="shared" si="62"/>
        <v>0.63333333347691223</v>
      </c>
      <c r="Q2050" s="3" t="str">
        <f t="shared" si="63"/>
        <v>02/11/2022 01:22 PM</v>
      </c>
      <c r="R2050" s="573" t="str">
        <f>IF(AND(AllC3_Data[[#This Row],[Workflow]]="Vendor Trailer",AllC3_Data[[#This Row],[OB Load Type]]="",AllC3_Data[[#This Row],[IB Load Type]]="",AllC3_Data[[#This Row],[Reusable Load Type]]=""),"Empty", HLOOKUP("*",AllC3_Data[[#This Row],[OB Load Type]:[Workflow]],1,FALSE))</f>
        <v>RLBL</v>
      </c>
      <c r="S20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0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1" spans="1:21" x14ac:dyDescent="0.25">
      <c r="A2051" s="567" t="s">
        <v>13713</v>
      </c>
      <c r="B2051" s="568"/>
      <c r="C2051" s="568" t="s">
        <v>10353</v>
      </c>
      <c r="D2051" s="569"/>
      <c r="E2051" s="569" t="s">
        <v>897</v>
      </c>
      <c r="F2051" s="569">
        <v>3</v>
      </c>
      <c r="G2051" s="568" t="s">
        <v>8405</v>
      </c>
      <c r="H2051" s="568" t="s">
        <v>13714</v>
      </c>
      <c r="I2051" s="570" t="s">
        <v>8741</v>
      </c>
      <c r="J2051" s="568" t="s">
        <v>8202</v>
      </c>
      <c r="K2051" s="571" t="s">
        <v>8401</v>
      </c>
      <c r="L2051" s="568" t="s">
        <v>13715</v>
      </c>
      <c r="M2051" s="572" t="s">
        <v>8741</v>
      </c>
      <c r="N2051" s="570" t="s">
        <v>8451</v>
      </c>
      <c r="O2051" s="303" t="str">
        <f>IF(AllC3_Data[[#This Row],[Door/Yard Number]]=3,"Yard","Door")</f>
        <v>Yard</v>
      </c>
      <c r="P2051" s="33">
        <f t="shared" si="62"/>
        <v>0.63333333347691223</v>
      </c>
      <c r="Q2051" s="3" t="str">
        <f t="shared" si="63"/>
        <v>02/11/2022 01:22 PM</v>
      </c>
      <c r="R2051" s="573" t="str">
        <f>IF(AND(AllC3_Data[[#This Row],[Workflow]]="Vendor Trailer",AllC3_Data[[#This Row],[OB Load Type]]="",AllC3_Data[[#This Row],[IB Load Type]]="",AllC3_Data[[#This Row],[Reusable Load Type]]=""),"Empty", HLOOKUP("*",AllC3_Data[[#This Row],[OB Load Type]:[Workflow]],1,FALSE))</f>
        <v>A Live Load</v>
      </c>
      <c r="S20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2" spans="1:21" x14ac:dyDescent="0.25">
      <c r="A2052" s="567" t="s">
        <v>13716</v>
      </c>
      <c r="B2052" s="568"/>
      <c r="C2052" s="568"/>
      <c r="D2052" s="569" t="s">
        <v>496</v>
      </c>
      <c r="E2052" s="569" t="s">
        <v>1660</v>
      </c>
      <c r="F2052" s="569">
        <v>3</v>
      </c>
      <c r="G2052" s="568" t="s">
        <v>1179</v>
      </c>
      <c r="H2052" s="568"/>
      <c r="I2052" s="570" t="s">
        <v>8741</v>
      </c>
      <c r="J2052" s="568" t="s">
        <v>8210</v>
      </c>
      <c r="K2052" s="571" t="s">
        <v>8401</v>
      </c>
      <c r="L2052" s="568" t="s">
        <v>11507</v>
      </c>
      <c r="M2052" s="572" t="s">
        <v>8741</v>
      </c>
      <c r="N2052" s="570" t="s">
        <v>8425</v>
      </c>
      <c r="O2052" s="303" t="str">
        <f>IF(AllC3_Data[[#This Row],[Door/Yard Number]]=3,"Yard","Door")</f>
        <v>Yard</v>
      </c>
      <c r="P2052" s="33">
        <f t="shared" si="62"/>
        <v>0.63333333347691223</v>
      </c>
      <c r="Q2052" s="3" t="str">
        <f t="shared" si="63"/>
        <v>02/11/2022 01:22 PM</v>
      </c>
      <c r="R2052" s="573" t="str">
        <f>IF(AND(AllC3_Data[[#This Row],[Workflow]]="Vendor Trailer",AllC3_Data[[#This Row],[OB Load Type]]="",AllC3_Data[[#This Row],[IB Load Type]]="",AllC3_Data[[#This Row],[Reusable Load Type]]=""),"Empty", HLOOKUP("*",AllC3_Data[[#This Row],[OB Load Type]:[Workflow]],1,FALSE))</f>
        <v>RSAL</v>
      </c>
      <c r="S20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0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3" spans="1:21" x14ac:dyDescent="0.25">
      <c r="A2053" s="567" t="s">
        <v>13717</v>
      </c>
      <c r="B2053" s="568"/>
      <c r="C2053" s="568"/>
      <c r="D2053" s="569"/>
      <c r="E2053" s="569" t="s">
        <v>1657</v>
      </c>
      <c r="F2053" s="569">
        <v>1</v>
      </c>
      <c r="G2053" s="568" t="s">
        <v>1179</v>
      </c>
      <c r="H2053" s="568"/>
      <c r="I2053" s="570" t="s">
        <v>8408</v>
      </c>
      <c r="J2053" s="568" t="s">
        <v>8205</v>
      </c>
      <c r="K2053" s="571" t="s">
        <v>8401</v>
      </c>
      <c r="L2053" s="568" t="s">
        <v>13489</v>
      </c>
      <c r="M2053" s="572" t="s">
        <v>13070</v>
      </c>
      <c r="N2053" s="570" t="s">
        <v>8425</v>
      </c>
      <c r="O2053" s="303" t="str">
        <f>IF(AllC3_Data[[#This Row],[Door/Yard Number]]=3,"Yard","Door")</f>
        <v>Door</v>
      </c>
      <c r="P2053" s="33">
        <f t="shared" si="62"/>
        <v>1.6666666666860692</v>
      </c>
      <c r="Q2053" s="3" t="str">
        <f t="shared" si="63"/>
        <v>02/11/2022 12:20 PM</v>
      </c>
      <c r="R2053" s="573" t="str">
        <f>IF(AND(AllC3_Data[[#This Row],[Workflow]]="Vendor Trailer",AllC3_Data[[#This Row],[OB Load Type]]="",AllC3_Data[[#This Row],[IB Load Type]]="",AllC3_Data[[#This Row],[Reusable Load Type]]=""),"Empty", HLOOKUP("*",AllC3_Data[[#This Row],[OB Load Type]:[Workflow]],1,FALSE))</f>
        <v>Empty</v>
      </c>
      <c r="S20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4" spans="1:21" x14ac:dyDescent="0.25">
      <c r="A2054" s="567" t="s">
        <v>13718</v>
      </c>
      <c r="B2054" s="568"/>
      <c r="C2054" s="568"/>
      <c r="D2054" s="569" t="s">
        <v>857</v>
      </c>
      <c r="E2054" s="569" t="s">
        <v>882</v>
      </c>
      <c r="F2054" s="569">
        <v>1</v>
      </c>
      <c r="G2054" s="568" t="s">
        <v>1179</v>
      </c>
      <c r="H2054" s="568"/>
      <c r="I2054" s="570" t="s">
        <v>8414</v>
      </c>
      <c r="J2054" s="568" t="s">
        <v>8210</v>
      </c>
      <c r="K2054" s="571" t="s">
        <v>8401</v>
      </c>
      <c r="L2054" s="568" t="s">
        <v>10843</v>
      </c>
      <c r="M2054" s="572"/>
      <c r="N2054" s="570" t="s">
        <v>8409</v>
      </c>
      <c r="O2054" s="303" t="str">
        <f>IF(AllC3_Data[[#This Row],[Door/Yard Number]]=3,"Yard","Door")</f>
        <v>Door</v>
      </c>
      <c r="P2054" s="33">
        <f t="shared" si="62"/>
        <v>0.58333333331393078</v>
      </c>
      <c r="Q2054" s="3" t="str">
        <f t="shared" si="63"/>
        <v>02/11/2022 01:25 PM</v>
      </c>
      <c r="R2054" s="573" t="str">
        <f>IF(AND(AllC3_Data[[#This Row],[Workflow]]="Vendor Trailer",AllC3_Data[[#This Row],[OB Load Type]]="",AllC3_Data[[#This Row],[IB Load Type]]="",AllC3_Data[[#This Row],[Reusable Load Type]]=""),"Empty", HLOOKUP("*",AllC3_Data[[#This Row],[OB Load Type]:[Workflow]],1,FALSE))</f>
        <v>T217</v>
      </c>
      <c r="S20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0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Super</v>
      </c>
    </row>
    <row r="2055" spans="1:21" x14ac:dyDescent="0.25">
      <c r="A2055" s="567" t="s">
        <v>13719</v>
      </c>
      <c r="B2055" s="568"/>
      <c r="C2055" s="568"/>
      <c r="D2055" s="569" t="s">
        <v>1665</v>
      </c>
      <c r="E2055" s="569" t="s">
        <v>882</v>
      </c>
      <c r="F2055" s="569">
        <v>3</v>
      </c>
      <c r="G2055" s="568" t="s">
        <v>1179</v>
      </c>
      <c r="H2055" s="568"/>
      <c r="I2055" s="570" t="s">
        <v>13720</v>
      </c>
      <c r="J2055" s="568" t="s">
        <v>8221</v>
      </c>
      <c r="K2055" s="571" t="s">
        <v>8401</v>
      </c>
      <c r="L2055" s="568" t="s">
        <v>1665</v>
      </c>
      <c r="M2055" s="572"/>
      <c r="N2055" s="570" t="s">
        <v>8421</v>
      </c>
      <c r="O2055" s="303" t="str">
        <f>IF(AllC3_Data[[#This Row],[Door/Yard Number]]=3,"Yard","Door")</f>
        <v>Yard</v>
      </c>
      <c r="P2055" s="33">
        <f t="shared" si="62"/>
        <v>12359.766666666779</v>
      </c>
      <c r="Q2055" s="3" t="str">
        <f t="shared" si="63"/>
        <v>09/14/2020 02:14 PM</v>
      </c>
      <c r="R2055" s="573" t="str">
        <f>IF(AND(AllC3_Data[[#This Row],[Workflow]]="Vendor Trailer",AllC3_Data[[#This Row],[OB Load Type]]="",AllC3_Data[[#This Row],[IB Load Type]]="",AllC3_Data[[#This Row],[Reusable Load Type]]=""),"Empty", HLOOKUP("*",AllC3_Data[[#This Row],[OB Load Type]:[Workflow]],1,FALSE))</f>
        <v>RODEO</v>
      </c>
      <c r="S20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056" spans="1:21" x14ac:dyDescent="0.25">
      <c r="A2056" s="567" t="s">
        <v>13721</v>
      </c>
      <c r="B2056" s="568"/>
      <c r="C2056" s="568"/>
      <c r="D2056" s="569"/>
      <c r="E2056" s="569" t="s">
        <v>8461</v>
      </c>
      <c r="F2056" s="569">
        <v>1</v>
      </c>
      <c r="G2056" s="568" t="s">
        <v>8405</v>
      </c>
      <c r="H2056" s="568"/>
      <c r="I2056" s="570" t="s">
        <v>13722</v>
      </c>
      <c r="J2056" s="568" t="s">
        <v>8202</v>
      </c>
      <c r="K2056" s="571" t="s">
        <v>8401</v>
      </c>
      <c r="L2056" s="568" t="s">
        <v>13252</v>
      </c>
      <c r="M2056" s="572" t="s">
        <v>13723</v>
      </c>
      <c r="N2056" s="570" t="s">
        <v>11135</v>
      </c>
      <c r="O2056" s="303" t="str">
        <f>IF(AllC3_Data[[#This Row],[Door/Yard Number]]=3,"Yard","Door")</f>
        <v>Door</v>
      </c>
      <c r="P2056" s="33">
        <f t="shared" si="62"/>
        <v>10347.816666666709</v>
      </c>
      <c r="Q2056" s="3" t="str">
        <f t="shared" si="63"/>
        <v>12/07/2020 10:11 AM</v>
      </c>
      <c r="R2056" s="573" t="str">
        <f>IF(AND(AllC3_Data[[#This Row],[Workflow]]="Vendor Trailer",AllC3_Data[[#This Row],[OB Load Type]]="",AllC3_Data[[#This Row],[IB Load Type]]="",AllC3_Data[[#This Row],[Reusable Load Type]]=""),"Empty", HLOOKUP("*",AllC3_Data[[#This Row],[OB Load Type]:[Workflow]],1,FALSE))</f>
        <v>Empty</v>
      </c>
      <c r="S20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7" spans="1:21" x14ac:dyDescent="0.25">
      <c r="A2057" s="567" t="s">
        <v>13724</v>
      </c>
      <c r="B2057" s="568"/>
      <c r="C2057" s="568"/>
      <c r="D2057" s="569"/>
      <c r="E2057" s="569" t="s">
        <v>1562</v>
      </c>
      <c r="F2057" s="569">
        <v>3</v>
      </c>
      <c r="G2057" s="568" t="s">
        <v>1179</v>
      </c>
      <c r="H2057" s="568"/>
      <c r="I2057" s="570" t="s">
        <v>13725</v>
      </c>
      <c r="J2057" s="568" t="s">
        <v>647</v>
      </c>
      <c r="K2057" s="571" t="s">
        <v>8589</v>
      </c>
      <c r="L2057" s="568" t="s">
        <v>13726</v>
      </c>
      <c r="M2057" s="572"/>
      <c r="N2057" s="570" t="s">
        <v>8451</v>
      </c>
      <c r="O2057" s="303" t="str">
        <f>IF(AllC3_Data[[#This Row],[Door/Yard Number]]=3,"Yard","Door")</f>
        <v>Yard</v>
      </c>
      <c r="P2057" s="33">
        <f t="shared" ref="P2057:P2120" si="64">($A$1-Q2057)*24</f>
        <v>5309.4500000001281</v>
      </c>
      <c r="Q2057" s="3" t="str">
        <f t="shared" ref="Q2057:Q2120" si="65">IF(I2057&gt;M2057,I2057,IF(I2057&lt;M2057,M2057,IF(I2057=M2057,I2057)))</f>
        <v>07/05/2021 08:33 AM</v>
      </c>
      <c r="R2057" s="573" t="str">
        <f>IF(AND(AllC3_Data[[#This Row],[Workflow]]="Vendor Trailer",AllC3_Data[[#This Row],[OB Load Type]]="",AllC3_Data[[#This Row],[IB Load Type]]="",AllC3_Data[[#This Row],[Reusable Load Type]]=""),"Empty", HLOOKUP("*",AllC3_Data[[#This Row],[OB Load Type]:[Workflow]],1,FALSE))</f>
        <v>Unknown</v>
      </c>
      <c r="S20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058" spans="1:21" x14ac:dyDescent="0.25">
      <c r="A2058" s="567" t="s">
        <v>13727</v>
      </c>
      <c r="B2058" s="568"/>
      <c r="C2058" s="568"/>
      <c r="D2058" s="569" t="s">
        <v>422</v>
      </c>
      <c r="E2058" s="569" t="s">
        <v>8430</v>
      </c>
      <c r="F2058" s="569">
        <v>3</v>
      </c>
      <c r="G2058" s="568" t="s">
        <v>1179</v>
      </c>
      <c r="H2058" s="568"/>
      <c r="I2058" s="570" t="s">
        <v>13728</v>
      </c>
      <c r="J2058" s="568" t="s">
        <v>8202</v>
      </c>
      <c r="K2058" s="571" t="s">
        <v>8589</v>
      </c>
      <c r="L2058" s="568" t="s">
        <v>13729</v>
      </c>
      <c r="M2058" s="572"/>
      <c r="N2058" s="570" t="s">
        <v>8402</v>
      </c>
      <c r="O2058" s="303" t="str">
        <f>IF(AllC3_Data[[#This Row],[Door/Yard Number]]=3,"Yard","Door")</f>
        <v>Yard</v>
      </c>
      <c r="P2058" s="33">
        <f t="shared" si="64"/>
        <v>5258.6000000000931</v>
      </c>
      <c r="Q2058" s="3" t="str">
        <f t="shared" si="65"/>
        <v>07/07/2021 11:24 AM</v>
      </c>
      <c r="R2058" s="573" t="str">
        <f>IF(AND(AllC3_Data[[#This Row],[Workflow]]="Vendor Trailer",AllC3_Data[[#This Row],[OB Load Type]]="",AllC3_Data[[#This Row],[IB Load Type]]="",AllC3_Data[[#This Row],[Reusable Load Type]]=""),"Empty", HLOOKUP("*",AllC3_Data[[#This Row],[OB Load Type]:[Workflow]],1,FALSE))</f>
        <v>MSTO</v>
      </c>
      <c r="S20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59" spans="1:21" x14ac:dyDescent="0.25">
      <c r="A2059" s="567" t="s">
        <v>13730</v>
      </c>
      <c r="B2059" s="568"/>
      <c r="C2059" s="568" t="s">
        <v>8404</v>
      </c>
      <c r="D2059" s="569"/>
      <c r="E2059" s="569" t="s">
        <v>8397</v>
      </c>
      <c r="F2059" s="569">
        <v>3</v>
      </c>
      <c r="G2059" s="568" t="s">
        <v>8398</v>
      </c>
      <c r="H2059" s="568" t="s">
        <v>13731</v>
      </c>
      <c r="I2059" s="570" t="s">
        <v>13732</v>
      </c>
      <c r="J2059" s="568" t="s">
        <v>8202</v>
      </c>
      <c r="K2059" s="571" t="s">
        <v>8401</v>
      </c>
      <c r="L2059" s="568" t="s">
        <v>84</v>
      </c>
      <c r="M2059" s="572" t="s">
        <v>13732</v>
      </c>
      <c r="N2059" s="570" t="s">
        <v>8409</v>
      </c>
      <c r="O2059" s="303" t="str">
        <f>IF(AllC3_Data[[#This Row],[Door/Yard Number]]=3,"Yard","Door")</f>
        <v>Yard</v>
      </c>
      <c r="P2059" s="33">
        <f t="shared" si="64"/>
        <v>4580.7000000000698</v>
      </c>
      <c r="Q2059" s="3" t="str">
        <f t="shared" si="65"/>
        <v>08/04/2021 05:18 PM</v>
      </c>
      <c r="R2059" s="573" t="str">
        <f>IF(AND(AllC3_Data[[#This Row],[Workflow]]="Vendor Trailer",AllC3_Data[[#This Row],[OB Load Type]]="",AllC3_Data[[#This Row],[IB Load Type]]="",AllC3_Data[[#This Row],[Reusable Load Type]]=""),"Empty", HLOOKUP("*",AllC3_Data[[#This Row],[OB Load Type]:[Workflow]],1,FALSE))</f>
        <v>A Live Delivery</v>
      </c>
      <c r="S20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0" spans="1:21" x14ac:dyDescent="0.25">
      <c r="A2060" s="567" t="s">
        <v>13733</v>
      </c>
      <c r="B2060" s="568"/>
      <c r="C2060" s="568" t="s">
        <v>8404</v>
      </c>
      <c r="D2060" s="569"/>
      <c r="E2060" s="569" t="s">
        <v>897</v>
      </c>
      <c r="F2060" s="569">
        <v>3</v>
      </c>
      <c r="G2060" s="568" t="s">
        <v>11243</v>
      </c>
      <c r="H2060" s="568" t="s">
        <v>13734</v>
      </c>
      <c r="I2060" s="570" t="s">
        <v>13735</v>
      </c>
      <c r="J2060" s="568" t="s">
        <v>8202</v>
      </c>
      <c r="K2060" s="571" t="s">
        <v>8401</v>
      </c>
      <c r="L2060" s="568" t="s">
        <v>13715</v>
      </c>
      <c r="M2060" s="572" t="s">
        <v>13735</v>
      </c>
      <c r="N2060" s="570" t="s">
        <v>8409</v>
      </c>
      <c r="O2060" s="303" t="str">
        <f>IF(AllC3_Data[[#This Row],[Door/Yard Number]]=3,"Yard","Door")</f>
        <v>Yard</v>
      </c>
      <c r="P2060" s="33">
        <f t="shared" si="64"/>
        <v>4562.6666666668025</v>
      </c>
      <c r="Q2060" s="3" t="str">
        <f t="shared" si="65"/>
        <v>08/05/2021 11:20 AM</v>
      </c>
      <c r="R2060" s="573" t="str">
        <f>IF(AND(AllC3_Data[[#This Row],[Workflow]]="Vendor Trailer",AllC3_Data[[#This Row],[OB Load Type]]="",AllC3_Data[[#This Row],[IB Load Type]]="",AllC3_Data[[#This Row],[Reusable Load Type]]=""),"Empty", HLOOKUP("*",AllC3_Data[[#This Row],[OB Load Type]:[Workflow]],1,FALSE))</f>
        <v>A Live Delivery</v>
      </c>
      <c r="S206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1" spans="1:21" x14ac:dyDescent="0.25">
      <c r="A2061" s="567" t="s">
        <v>13736</v>
      </c>
      <c r="B2061" s="568"/>
      <c r="C2061" s="568" t="s">
        <v>10353</v>
      </c>
      <c r="D2061" s="569"/>
      <c r="E2061" s="569" t="s">
        <v>8397</v>
      </c>
      <c r="F2061" s="569">
        <v>3</v>
      </c>
      <c r="G2061" s="568" t="s">
        <v>8405</v>
      </c>
      <c r="H2061" s="568" t="s">
        <v>13737</v>
      </c>
      <c r="I2061" s="570" t="s">
        <v>13738</v>
      </c>
      <c r="J2061" s="568" t="s">
        <v>8202</v>
      </c>
      <c r="K2061" s="571" t="s">
        <v>8401</v>
      </c>
      <c r="L2061" s="568" t="s">
        <v>84</v>
      </c>
      <c r="M2061" s="572" t="s">
        <v>13738</v>
      </c>
      <c r="N2061" s="570" t="s">
        <v>8409</v>
      </c>
      <c r="O2061" s="303" t="str">
        <f>IF(AllC3_Data[[#This Row],[Door/Yard Number]]=3,"Yard","Door")</f>
        <v>Yard</v>
      </c>
      <c r="P2061" s="33">
        <f t="shared" si="64"/>
        <v>4556.7500000000582</v>
      </c>
      <c r="Q2061" s="3" t="str">
        <f t="shared" si="65"/>
        <v>08/05/2021 05:15 PM</v>
      </c>
      <c r="R2061" s="573" t="str">
        <f>IF(AND(AllC3_Data[[#This Row],[Workflow]]="Vendor Trailer",AllC3_Data[[#This Row],[OB Load Type]]="",AllC3_Data[[#This Row],[IB Load Type]]="",AllC3_Data[[#This Row],[Reusable Load Type]]=""),"Empty", HLOOKUP("*",AllC3_Data[[#This Row],[OB Load Type]:[Workflow]],1,FALSE))</f>
        <v>A Live Load</v>
      </c>
      <c r="S20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2" spans="1:21" x14ac:dyDescent="0.25">
      <c r="A2062" s="567" t="s">
        <v>13739</v>
      </c>
      <c r="B2062" s="568"/>
      <c r="C2062" s="568" t="s">
        <v>8404</v>
      </c>
      <c r="D2062" s="569"/>
      <c r="E2062" s="569" t="s">
        <v>897</v>
      </c>
      <c r="F2062" s="569">
        <v>3</v>
      </c>
      <c r="G2062" s="568" t="s">
        <v>8405</v>
      </c>
      <c r="H2062" s="568" t="s">
        <v>13740</v>
      </c>
      <c r="I2062" s="570" t="s">
        <v>13741</v>
      </c>
      <c r="J2062" s="568" t="s">
        <v>8202</v>
      </c>
      <c r="K2062" s="571" t="s">
        <v>8401</v>
      </c>
      <c r="L2062" s="568" t="s">
        <v>13715</v>
      </c>
      <c r="M2062" s="572" t="s">
        <v>13742</v>
      </c>
      <c r="N2062" s="570" t="s">
        <v>8409</v>
      </c>
      <c r="O2062" s="303" t="str">
        <f>IF(AllC3_Data[[#This Row],[Door/Yard Number]]=3,"Yard","Door")</f>
        <v>Yard</v>
      </c>
      <c r="P2062" s="33">
        <f t="shared" si="64"/>
        <v>4537.533333333442</v>
      </c>
      <c r="Q2062" s="3" t="str">
        <f t="shared" si="65"/>
        <v>08/06/2021 12:28 PM</v>
      </c>
      <c r="R2062" s="573" t="str">
        <f>IF(AND(AllC3_Data[[#This Row],[Workflow]]="Vendor Trailer",AllC3_Data[[#This Row],[OB Load Type]]="",AllC3_Data[[#This Row],[IB Load Type]]="",AllC3_Data[[#This Row],[Reusable Load Type]]=""),"Empty", HLOOKUP("*",AllC3_Data[[#This Row],[OB Load Type]:[Workflow]],1,FALSE))</f>
        <v>A Live Delivery</v>
      </c>
      <c r="S206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3" spans="1:21" x14ac:dyDescent="0.25">
      <c r="A2063" s="567" t="s">
        <v>13743</v>
      </c>
      <c r="B2063" s="568"/>
      <c r="C2063" s="568" t="s">
        <v>8404</v>
      </c>
      <c r="D2063" s="569"/>
      <c r="E2063" s="569" t="s">
        <v>897</v>
      </c>
      <c r="F2063" s="569">
        <v>3</v>
      </c>
      <c r="G2063" s="568" t="s">
        <v>13744</v>
      </c>
      <c r="H2063" s="568" t="s">
        <v>13745</v>
      </c>
      <c r="I2063" s="570" t="s">
        <v>13746</v>
      </c>
      <c r="J2063" s="568" t="s">
        <v>8202</v>
      </c>
      <c r="K2063" s="571" t="s">
        <v>8401</v>
      </c>
      <c r="L2063" s="568" t="s">
        <v>13715</v>
      </c>
      <c r="M2063" s="572" t="s">
        <v>13747</v>
      </c>
      <c r="N2063" s="570" t="s">
        <v>8409</v>
      </c>
      <c r="O2063" s="303" t="str">
        <f>IF(AllC3_Data[[#This Row],[Door/Yard Number]]=3,"Yard","Door")</f>
        <v>Yard</v>
      </c>
      <c r="P2063" s="33">
        <f t="shared" si="64"/>
        <v>4538.6666666668025</v>
      </c>
      <c r="Q2063" s="3" t="str">
        <f t="shared" si="65"/>
        <v>08/06/2021 11:20 AM</v>
      </c>
      <c r="R2063" s="573" t="str">
        <f>IF(AND(AllC3_Data[[#This Row],[Workflow]]="Vendor Trailer",AllC3_Data[[#This Row],[OB Load Type]]="",AllC3_Data[[#This Row],[IB Load Type]]="",AllC3_Data[[#This Row],[Reusable Load Type]]=""),"Empty", HLOOKUP("*",AllC3_Data[[#This Row],[OB Load Type]:[Workflow]],1,FALSE))</f>
        <v>A Live Delivery</v>
      </c>
      <c r="S20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4" spans="1:21" x14ac:dyDescent="0.25">
      <c r="A2064" s="567" t="s">
        <v>13748</v>
      </c>
      <c r="B2064" s="568"/>
      <c r="C2064" s="568" t="s">
        <v>8404</v>
      </c>
      <c r="D2064" s="569"/>
      <c r="E2064" s="569" t="s">
        <v>897</v>
      </c>
      <c r="F2064" s="569">
        <v>3</v>
      </c>
      <c r="G2064" s="568" t="s">
        <v>13749</v>
      </c>
      <c r="H2064" s="568" t="s">
        <v>9966</v>
      </c>
      <c r="I2064" s="570" t="s">
        <v>13750</v>
      </c>
      <c r="J2064" s="568" t="s">
        <v>8202</v>
      </c>
      <c r="K2064" s="571" t="s">
        <v>8401</v>
      </c>
      <c r="L2064" s="568" t="s">
        <v>13715</v>
      </c>
      <c r="M2064" s="572" t="s">
        <v>13751</v>
      </c>
      <c r="N2064" s="570" t="s">
        <v>8409</v>
      </c>
      <c r="O2064" s="303" t="str">
        <f>IF(AllC3_Data[[#This Row],[Door/Yard Number]]=3,"Yard","Door")</f>
        <v>Yard</v>
      </c>
      <c r="P2064" s="33">
        <f t="shared" si="64"/>
        <v>4537.6333333334187</v>
      </c>
      <c r="Q2064" s="3" t="str">
        <f t="shared" si="65"/>
        <v>08/06/2021 12:22 PM</v>
      </c>
      <c r="R2064" s="573" t="str">
        <f>IF(AND(AllC3_Data[[#This Row],[Workflow]]="Vendor Trailer",AllC3_Data[[#This Row],[OB Load Type]]="",AllC3_Data[[#This Row],[IB Load Type]]="",AllC3_Data[[#This Row],[Reusable Load Type]]=""),"Empty", HLOOKUP("*",AllC3_Data[[#This Row],[OB Load Type]:[Workflow]],1,FALSE))</f>
        <v>A Live Delivery</v>
      </c>
      <c r="S20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5" spans="1:21" x14ac:dyDescent="0.25">
      <c r="A2065" s="567" t="s">
        <v>13752</v>
      </c>
      <c r="B2065" s="568"/>
      <c r="C2065" s="568" t="s">
        <v>8404</v>
      </c>
      <c r="D2065" s="569"/>
      <c r="E2065" s="569" t="s">
        <v>8397</v>
      </c>
      <c r="F2065" s="569">
        <v>3</v>
      </c>
      <c r="G2065" s="568" t="s">
        <v>8398</v>
      </c>
      <c r="H2065" s="568" t="s">
        <v>13753</v>
      </c>
      <c r="I2065" s="570" t="s">
        <v>13754</v>
      </c>
      <c r="J2065" s="568" t="s">
        <v>8202</v>
      </c>
      <c r="K2065" s="571" t="s">
        <v>8401</v>
      </c>
      <c r="L2065" s="568" t="s">
        <v>84</v>
      </c>
      <c r="M2065" s="572" t="s">
        <v>13754</v>
      </c>
      <c r="N2065" s="570" t="s">
        <v>8409</v>
      </c>
      <c r="O2065" s="303" t="str">
        <f>IF(AllC3_Data[[#This Row],[Door/Yard Number]]=3,"Yard","Door")</f>
        <v>Yard</v>
      </c>
      <c r="P2065" s="33">
        <f t="shared" si="64"/>
        <v>4536.3000000001048</v>
      </c>
      <c r="Q2065" s="3" t="str">
        <f t="shared" si="65"/>
        <v>08/06/2021 01:42 PM</v>
      </c>
      <c r="R2065" s="573" t="str">
        <f>IF(AND(AllC3_Data[[#This Row],[Workflow]]="Vendor Trailer",AllC3_Data[[#This Row],[OB Load Type]]="",AllC3_Data[[#This Row],[IB Load Type]]="",AllC3_Data[[#This Row],[Reusable Load Type]]=""),"Empty", HLOOKUP("*",AllC3_Data[[#This Row],[OB Load Type]:[Workflow]],1,FALSE))</f>
        <v>A Live Delivery</v>
      </c>
      <c r="S206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6" spans="1:21" x14ac:dyDescent="0.25">
      <c r="A2066" s="567" t="s">
        <v>13755</v>
      </c>
      <c r="B2066" s="568"/>
      <c r="C2066" s="568" t="s">
        <v>8404</v>
      </c>
      <c r="D2066" s="569"/>
      <c r="E2066" s="569" t="s">
        <v>8397</v>
      </c>
      <c r="F2066" s="569">
        <v>3</v>
      </c>
      <c r="G2066" s="568" t="s">
        <v>8398</v>
      </c>
      <c r="H2066" s="568" t="s">
        <v>13753</v>
      </c>
      <c r="I2066" s="570" t="s">
        <v>13756</v>
      </c>
      <c r="J2066" s="568" t="s">
        <v>8202</v>
      </c>
      <c r="K2066" s="571" t="s">
        <v>8401</v>
      </c>
      <c r="L2066" s="568" t="s">
        <v>84</v>
      </c>
      <c r="M2066" s="572" t="s">
        <v>13756</v>
      </c>
      <c r="N2066" s="570" t="s">
        <v>8409</v>
      </c>
      <c r="O2066" s="303" t="str">
        <f>IF(AllC3_Data[[#This Row],[Door/Yard Number]]=3,"Yard","Door")</f>
        <v>Yard</v>
      </c>
      <c r="P2066" s="33">
        <f t="shared" si="64"/>
        <v>4515.783333333442</v>
      </c>
      <c r="Q2066" s="3" t="str">
        <f t="shared" si="65"/>
        <v>08/07/2021 10:13 AM</v>
      </c>
      <c r="R2066" s="573" t="str">
        <f>IF(AND(AllC3_Data[[#This Row],[Workflow]]="Vendor Trailer",AllC3_Data[[#This Row],[OB Load Type]]="",AllC3_Data[[#This Row],[IB Load Type]]="",AllC3_Data[[#This Row],[Reusable Load Type]]=""),"Empty", HLOOKUP("*",AllC3_Data[[#This Row],[OB Load Type]:[Workflow]],1,FALSE))</f>
        <v>A Live Delivery</v>
      </c>
      <c r="S206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7" spans="1:21" x14ac:dyDescent="0.25">
      <c r="A2067" s="567" t="s">
        <v>13757</v>
      </c>
      <c r="B2067" s="568"/>
      <c r="C2067" s="568" t="s">
        <v>8404</v>
      </c>
      <c r="D2067" s="569"/>
      <c r="E2067" s="569" t="s">
        <v>8397</v>
      </c>
      <c r="F2067" s="569">
        <v>3</v>
      </c>
      <c r="G2067" s="568" t="s">
        <v>8398</v>
      </c>
      <c r="H2067" s="568" t="s">
        <v>13753</v>
      </c>
      <c r="I2067" s="570" t="s">
        <v>13758</v>
      </c>
      <c r="J2067" s="568" t="s">
        <v>8202</v>
      </c>
      <c r="K2067" s="571" t="s">
        <v>8401</v>
      </c>
      <c r="L2067" s="568" t="s">
        <v>84</v>
      </c>
      <c r="M2067" s="572" t="s">
        <v>13758</v>
      </c>
      <c r="N2067" s="570" t="s">
        <v>8409</v>
      </c>
      <c r="O2067" s="303" t="str">
        <f>IF(AllC3_Data[[#This Row],[Door/Yard Number]]=3,"Yard","Door")</f>
        <v>Yard</v>
      </c>
      <c r="P2067" s="33">
        <f t="shared" si="64"/>
        <v>4515.6000000000349</v>
      </c>
      <c r="Q2067" s="3" t="str">
        <f t="shared" si="65"/>
        <v>08/07/2021 10:24 AM</v>
      </c>
      <c r="R2067" s="573" t="str">
        <f>IF(AND(AllC3_Data[[#This Row],[Workflow]]="Vendor Trailer",AllC3_Data[[#This Row],[OB Load Type]]="",AllC3_Data[[#This Row],[IB Load Type]]="",AllC3_Data[[#This Row],[Reusable Load Type]]=""),"Empty", HLOOKUP("*",AllC3_Data[[#This Row],[OB Load Type]:[Workflow]],1,FALSE))</f>
        <v>A Live Delivery</v>
      </c>
      <c r="S206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8" spans="1:21" x14ac:dyDescent="0.25">
      <c r="A2068" s="567" t="s">
        <v>13759</v>
      </c>
      <c r="B2068" s="568"/>
      <c r="C2068" s="568" t="s">
        <v>8404</v>
      </c>
      <c r="D2068" s="569"/>
      <c r="E2068" s="569" t="s">
        <v>8397</v>
      </c>
      <c r="F2068" s="569">
        <v>3</v>
      </c>
      <c r="G2068" s="568" t="s">
        <v>8398</v>
      </c>
      <c r="H2068" s="568" t="s">
        <v>13753</v>
      </c>
      <c r="I2068" s="570" t="s">
        <v>13760</v>
      </c>
      <c r="J2068" s="568" t="s">
        <v>8202</v>
      </c>
      <c r="K2068" s="571" t="s">
        <v>8401</v>
      </c>
      <c r="L2068" s="568" t="s">
        <v>84</v>
      </c>
      <c r="M2068" s="572" t="s">
        <v>13760</v>
      </c>
      <c r="N2068" s="570" t="s">
        <v>8409</v>
      </c>
      <c r="O2068" s="303" t="str">
        <f>IF(AllC3_Data[[#This Row],[Door/Yard Number]]=3,"Yard","Door")</f>
        <v>Yard</v>
      </c>
      <c r="P2068" s="33">
        <f t="shared" si="64"/>
        <v>4510.8333333333721</v>
      </c>
      <c r="Q2068" s="3" t="str">
        <f t="shared" si="65"/>
        <v>08/07/2021 03:10 PM</v>
      </c>
      <c r="R2068" s="573" t="str">
        <f>IF(AND(AllC3_Data[[#This Row],[Workflow]]="Vendor Trailer",AllC3_Data[[#This Row],[OB Load Type]]="",AllC3_Data[[#This Row],[IB Load Type]]="",AllC3_Data[[#This Row],[Reusable Load Type]]=""),"Empty", HLOOKUP("*",AllC3_Data[[#This Row],[OB Load Type]:[Workflow]],1,FALSE))</f>
        <v>A Live Delivery</v>
      </c>
      <c r="S20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69" spans="1:21" x14ac:dyDescent="0.25">
      <c r="A2069" s="567" t="s">
        <v>13761</v>
      </c>
      <c r="B2069" s="568"/>
      <c r="C2069" s="568" t="s">
        <v>10353</v>
      </c>
      <c r="D2069" s="569"/>
      <c r="E2069" s="569" t="s">
        <v>8397</v>
      </c>
      <c r="F2069" s="569">
        <v>3</v>
      </c>
      <c r="G2069" s="568" t="s">
        <v>8398</v>
      </c>
      <c r="H2069" s="568" t="s">
        <v>13753</v>
      </c>
      <c r="I2069" s="570" t="s">
        <v>13762</v>
      </c>
      <c r="J2069" s="568" t="s">
        <v>8202</v>
      </c>
      <c r="K2069" s="571" t="s">
        <v>8401</v>
      </c>
      <c r="L2069" s="568" t="s">
        <v>84</v>
      </c>
      <c r="M2069" s="572" t="s">
        <v>13762</v>
      </c>
      <c r="N2069" s="570" t="s">
        <v>8409</v>
      </c>
      <c r="O2069" s="303" t="str">
        <f>IF(AllC3_Data[[#This Row],[Door/Yard Number]]=3,"Yard","Door")</f>
        <v>Yard</v>
      </c>
      <c r="P2069" s="33">
        <f t="shared" si="64"/>
        <v>4509.7999999999884</v>
      </c>
      <c r="Q2069" s="3" t="str">
        <f t="shared" si="65"/>
        <v>08/07/2021 04:12 PM</v>
      </c>
      <c r="R2069" s="573" t="str">
        <f>IF(AND(AllC3_Data[[#This Row],[Workflow]]="Vendor Trailer",AllC3_Data[[#This Row],[OB Load Type]]="",AllC3_Data[[#This Row],[IB Load Type]]="",AllC3_Data[[#This Row],[Reusable Load Type]]=""),"Empty", HLOOKUP("*",AllC3_Data[[#This Row],[OB Load Type]:[Workflow]],1,FALSE))</f>
        <v>A Live Load</v>
      </c>
      <c r="S20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0" spans="1:21" x14ac:dyDescent="0.25">
      <c r="A2070" s="567" t="s">
        <v>13763</v>
      </c>
      <c r="B2070" s="568"/>
      <c r="C2070" s="568" t="s">
        <v>8404</v>
      </c>
      <c r="D2070" s="569"/>
      <c r="E2070" s="569" t="s">
        <v>8397</v>
      </c>
      <c r="F2070" s="569">
        <v>3</v>
      </c>
      <c r="G2070" s="568" t="s">
        <v>9279</v>
      </c>
      <c r="H2070" s="568" t="s">
        <v>13764</v>
      </c>
      <c r="I2070" s="570" t="s">
        <v>13765</v>
      </c>
      <c r="J2070" s="568" t="s">
        <v>8202</v>
      </c>
      <c r="K2070" s="571" t="s">
        <v>8401</v>
      </c>
      <c r="L2070" s="568" t="s">
        <v>13715</v>
      </c>
      <c r="M2070" s="572" t="s">
        <v>13765</v>
      </c>
      <c r="N2070" s="570" t="s">
        <v>8409</v>
      </c>
      <c r="O2070" s="303" t="str">
        <f>IF(AllC3_Data[[#This Row],[Door/Yard Number]]=3,"Yard","Door")</f>
        <v>Yard</v>
      </c>
      <c r="P2070" s="33">
        <f t="shared" si="64"/>
        <v>4505.4333333334071</v>
      </c>
      <c r="Q2070" s="3" t="str">
        <f t="shared" si="65"/>
        <v>08/07/2021 08:34 PM</v>
      </c>
      <c r="R2070" s="573" t="str">
        <f>IF(AND(AllC3_Data[[#This Row],[Workflow]]="Vendor Trailer",AllC3_Data[[#This Row],[OB Load Type]]="",AllC3_Data[[#This Row],[IB Load Type]]="",AllC3_Data[[#This Row],[Reusable Load Type]]=""),"Empty", HLOOKUP("*",AllC3_Data[[#This Row],[OB Load Type]:[Workflow]],1,FALSE))</f>
        <v>A Live Delivery</v>
      </c>
      <c r="S20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1" spans="1:21" x14ac:dyDescent="0.25">
      <c r="A2071" s="567" t="s">
        <v>13766</v>
      </c>
      <c r="B2071" s="568"/>
      <c r="C2071" s="568" t="s">
        <v>8404</v>
      </c>
      <c r="D2071" s="569"/>
      <c r="E2071" s="569" t="s">
        <v>897</v>
      </c>
      <c r="F2071" s="569">
        <v>3</v>
      </c>
      <c r="G2071" s="568" t="s">
        <v>8405</v>
      </c>
      <c r="H2071" s="568" t="s">
        <v>13767</v>
      </c>
      <c r="I2071" s="570" t="s">
        <v>13768</v>
      </c>
      <c r="J2071" s="568" t="s">
        <v>8202</v>
      </c>
      <c r="K2071" s="571" t="s">
        <v>8401</v>
      </c>
      <c r="L2071" s="568" t="s">
        <v>13715</v>
      </c>
      <c r="M2071" s="572" t="s">
        <v>13769</v>
      </c>
      <c r="N2071" s="570" t="s">
        <v>8409</v>
      </c>
      <c r="O2071" s="303" t="str">
        <f>IF(AllC3_Data[[#This Row],[Door/Yard Number]]=3,"Yard","Door")</f>
        <v>Yard</v>
      </c>
      <c r="P2071" s="33">
        <f t="shared" si="64"/>
        <v>4465.2166666667908</v>
      </c>
      <c r="Q2071" s="3" t="str">
        <f t="shared" si="65"/>
        <v>08/09/2021 12:47 PM</v>
      </c>
      <c r="R2071" s="573" t="str">
        <f>IF(AND(AllC3_Data[[#This Row],[Workflow]]="Vendor Trailer",AllC3_Data[[#This Row],[OB Load Type]]="",AllC3_Data[[#This Row],[IB Load Type]]="",AllC3_Data[[#This Row],[Reusable Load Type]]=""),"Empty", HLOOKUP("*",AllC3_Data[[#This Row],[OB Load Type]:[Workflow]],1,FALSE))</f>
        <v>A Live Delivery</v>
      </c>
      <c r="S20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2" spans="1:21" x14ac:dyDescent="0.25">
      <c r="A2072" s="567" t="s">
        <v>11126</v>
      </c>
      <c r="B2072" s="568"/>
      <c r="C2072" s="568" t="s">
        <v>8404</v>
      </c>
      <c r="D2072" s="569"/>
      <c r="E2072" s="569" t="s">
        <v>897</v>
      </c>
      <c r="F2072" s="569">
        <v>3</v>
      </c>
      <c r="G2072" s="568" t="s">
        <v>8405</v>
      </c>
      <c r="H2072" s="568" t="s">
        <v>13770</v>
      </c>
      <c r="I2072" s="570" t="s">
        <v>13771</v>
      </c>
      <c r="J2072" s="568" t="s">
        <v>8202</v>
      </c>
      <c r="K2072" s="571" t="s">
        <v>8401</v>
      </c>
      <c r="L2072" s="568" t="s">
        <v>13715</v>
      </c>
      <c r="M2072" s="572" t="s">
        <v>13771</v>
      </c>
      <c r="N2072" s="570" t="s">
        <v>8409</v>
      </c>
      <c r="O2072" s="303" t="str">
        <f>IF(AllC3_Data[[#This Row],[Door/Yard Number]]=3,"Yard","Door")</f>
        <v>Yard</v>
      </c>
      <c r="P2072" s="33">
        <f t="shared" si="64"/>
        <v>4467.1833333334071</v>
      </c>
      <c r="Q2072" s="3" t="str">
        <f t="shared" si="65"/>
        <v>08/09/2021 10:49 AM</v>
      </c>
      <c r="R2072" s="573" t="str">
        <f>IF(AND(AllC3_Data[[#This Row],[Workflow]]="Vendor Trailer",AllC3_Data[[#This Row],[OB Load Type]]="",AllC3_Data[[#This Row],[IB Load Type]]="",AllC3_Data[[#This Row],[Reusable Load Type]]=""),"Empty", HLOOKUP("*",AllC3_Data[[#This Row],[OB Load Type]:[Workflow]],1,FALSE))</f>
        <v>A Live Delivery</v>
      </c>
      <c r="S20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3" spans="1:21" x14ac:dyDescent="0.25">
      <c r="A2073" s="567" t="s">
        <v>13772</v>
      </c>
      <c r="B2073" s="568"/>
      <c r="C2073" s="568" t="s">
        <v>10353</v>
      </c>
      <c r="D2073" s="569"/>
      <c r="E2073" s="569" t="s">
        <v>8397</v>
      </c>
      <c r="F2073" s="569">
        <v>3</v>
      </c>
      <c r="G2073" s="568" t="s">
        <v>8405</v>
      </c>
      <c r="H2073" s="568" t="s">
        <v>13773</v>
      </c>
      <c r="I2073" s="570" t="s">
        <v>13774</v>
      </c>
      <c r="J2073" s="568" t="s">
        <v>8202</v>
      </c>
      <c r="K2073" s="571" t="s">
        <v>8401</v>
      </c>
      <c r="L2073" s="568" t="s">
        <v>84</v>
      </c>
      <c r="M2073" s="572" t="s">
        <v>13774</v>
      </c>
      <c r="N2073" s="570" t="s">
        <v>8409</v>
      </c>
      <c r="O2073" s="303" t="str">
        <f>IF(AllC3_Data[[#This Row],[Door/Yard Number]]=3,"Yard","Door")</f>
        <v>Yard</v>
      </c>
      <c r="P2073" s="33">
        <f t="shared" si="64"/>
        <v>4443.9333333334071</v>
      </c>
      <c r="Q2073" s="3" t="str">
        <f t="shared" si="65"/>
        <v>08/10/2021 10:04 AM</v>
      </c>
      <c r="R2073" s="573" t="str">
        <f>IF(AND(AllC3_Data[[#This Row],[Workflow]]="Vendor Trailer",AllC3_Data[[#This Row],[OB Load Type]]="",AllC3_Data[[#This Row],[IB Load Type]]="",AllC3_Data[[#This Row],[Reusable Load Type]]=""),"Empty", HLOOKUP("*",AllC3_Data[[#This Row],[OB Load Type]:[Workflow]],1,FALSE))</f>
        <v>A Live Load</v>
      </c>
      <c r="S20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4" spans="1:21" x14ac:dyDescent="0.25">
      <c r="A2074" s="567" t="s">
        <v>13775</v>
      </c>
      <c r="B2074" s="568"/>
      <c r="C2074" s="568"/>
      <c r="D2074" s="569"/>
      <c r="E2074" s="569" t="s">
        <v>8461</v>
      </c>
      <c r="F2074" s="569">
        <v>3</v>
      </c>
      <c r="G2074" s="568" t="s">
        <v>8405</v>
      </c>
      <c r="H2074" s="568"/>
      <c r="I2074" s="570" t="s">
        <v>13776</v>
      </c>
      <c r="J2074" s="568" t="s">
        <v>8202</v>
      </c>
      <c r="K2074" s="571" t="s">
        <v>8401</v>
      </c>
      <c r="L2074" s="568" t="s">
        <v>84</v>
      </c>
      <c r="M2074" s="572" t="s">
        <v>13777</v>
      </c>
      <c r="N2074" s="570" t="s">
        <v>8409</v>
      </c>
      <c r="O2074" s="303" t="str">
        <f>IF(AllC3_Data[[#This Row],[Door/Yard Number]]=3,"Yard","Door")</f>
        <v>Yard</v>
      </c>
      <c r="P2074" s="33">
        <f t="shared" si="64"/>
        <v>4366.1166666666395</v>
      </c>
      <c r="Q2074" s="3" t="str">
        <f t="shared" si="65"/>
        <v>08/13/2021 03:53 PM</v>
      </c>
      <c r="R2074" s="573" t="str">
        <f>IF(AND(AllC3_Data[[#This Row],[Workflow]]="Vendor Trailer",AllC3_Data[[#This Row],[OB Load Type]]="",AllC3_Data[[#This Row],[IB Load Type]]="",AllC3_Data[[#This Row],[Reusable Load Type]]=""),"Empty", HLOOKUP("*",AllC3_Data[[#This Row],[OB Load Type]:[Workflow]],1,FALSE))</f>
        <v>Empty</v>
      </c>
      <c r="S20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5" spans="1:21" x14ac:dyDescent="0.25">
      <c r="A2075" s="567" t="s">
        <v>13778</v>
      </c>
      <c r="B2075" s="568"/>
      <c r="C2075" s="568"/>
      <c r="D2075" s="569"/>
      <c r="E2075" s="569" t="s">
        <v>8461</v>
      </c>
      <c r="F2075" s="569">
        <v>3</v>
      </c>
      <c r="G2075" s="568" t="s">
        <v>8405</v>
      </c>
      <c r="H2075" s="568"/>
      <c r="I2075" s="570" t="s">
        <v>13779</v>
      </c>
      <c r="J2075" s="568" t="s">
        <v>8202</v>
      </c>
      <c r="K2075" s="571" t="s">
        <v>8401</v>
      </c>
      <c r="L2075" s="568" t="s">
        <v>13715</v>
      </c>
      <c r="M2075" s="572" t="s">
        <v>13780</v>
      </c>
      <c r="N2075" s="570" t="s">
        <v>8409</v>
      </c>
      <c r="O2075" s="303" t="str">
        <f>IF(AllC3_Data[[#This Row],[Door/Yard Number]]=3,"Yard","Door")</f>
        <v>Yard</v>
      </c>
      <c r="P2075" s="33">
        <f t="shared" si="64"/>
        <v>4319.7666666667792</v>
      </c>
      <c r="Q2075" s="3" t="str">
        <f t="shared" si="65"/>
        <v>08/15/2021 02:14 PM</v>
      </c>
      <c r="R2075" s="573" t="str">
        <f>IF(AND(AllC3_Data[[#This Row],[Workflow]]="Vendor Trailer",AllC3_Data[[#This Row],[OB Load Type]]="",AllC3_Data[[#This Row],[IB Load Type]]="",AllC3_Data[[#This Row],[Reusable Load Type]]=""),"Empty", HLOOKUP("*",AllC3_Data[[#This Row],[OB Load Type]:[Workflow]],1,FALSE))</f>
        <v>Empty</v>
      </c>
      <c r="S20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6" spans="1:21" x14ac:dyDescent="0.25">
      <c r="A2076" s="567" t="s">
        <v>13781</v>
      </c>
      <c r="B2076" s="568"/>
      <c r="C2076" s="568" t="s">
        <v>8404</v>
      </c>
      <c r="D2076" s="569"/>
      <c r="E2076" s="569" t="s">
        <v>8397</v>
      </c>
      <c r="F2076" s="569">
        <v>3</v>
      </c>
      <c r="G2076" s="568" t="s">
        <v>8405</v>
      </c>
      <c r="H2076" s="568" t="s">
        <v>13782</v>
      </c>
      <c r="I2076" s="570" t="s">
        <v>13783</v>
      </c>
      <c r="J2076" s="568" t="s">
        <v>8202</v>
      </c>
      <c r="K2076" s="571" t="s">
        <v>8401</v>
      </c>
      <c r="L2076" s="568" t="s">
        <v>84</v>
      </c>
      <c r="M2076" s="572" t="s">
        <v>13783</v>
      </c>
      <c r="N2076" s="570" t="s">
        <v>8409</v>
      </c>
      <c r="O2076" s="303" t="str">
        <f>IF(AllC3_Data[[#This Row],[Door/Yard Number]]=3,"Yard","Door")</f>
        <v>Yard</v>
      </c>
      <c r="P2076" s="33">
        <f t="shared" si="64"/>
        <v>4294.4500000000116</v>
      </c>
      <c r="Q2076" s="3" t="str">
        <f t="shared" si="65"/>
        <v>08/16/2021 03:33 PM</v>
      </c>
      <c r="R2076" s="573" t="str">
        <f>IF(AND(AllC3_Data[[#This Row],[Workflow]]="Vendor Trailer",AllC3_Data[[#This Row],[OB Load Type]]="",AllC3_Data[[#This Row],[IB Load Type]]="",AllC3_Data[[#This Row],[Reusable Load Type]]=""),"Empty", HLOOKUP("*",AllC3_Data[[#This Row],[OB Load Type]:[Workflow]],1,FALSE))</f>
        <v>A Live Delivery</v>
      </c>
      <c r="S20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7" spans="1:21" x14ac:dyDescent="0.25">
      <c r="A2077" s="567" t="s">
        <v>13784</v>
      </c>
      <c r="B2077" s="568"/>
      <c r="C2077" s="568" t="s">
        <v>8404</v>
      </c>
      <c r="D2077" s="569"/>
      <c r="E2077" s="569" t="s">
        <v>897</v>
      </c>
      <c r="F2077" s="569">
        <v>3</v>
      </c>
      <c r="G2077" s="568" t="s">
        <v>933</v>
      </c>
      <c r="H2077" s="568" t="s">
        <v>13785</v>
      </c>
      <c r="I2077" s="570" t="s">
        <v>13786</v>
      </c>
      <c r="J2077" s="568" t="s">
        <v>8202</v>
      </c>
      <c r="K2077" s="571" t="s">
        <v>8401</v>
      </c>
      <c r="L2077" s="568" t="s">
        <v>13715</v>
      </c>
      <c r="M2077" s="572" t="s">
        <v>13786</v>
      </c>
      <c r="N2077" s="570" t="s">
        <v>8409</v>
      </c>
      <c r="O2077" s="303" t="str">
        <f>IF(AllC3_Data[[#This Row],[Door/Yard Number]]=3,"Yard","Door")</f>
        <v>Yard</v>
      </c>
      <c r="P2077" s="33">
        <f t="shared" si="64"/>
        <v>4275.75</v>
      </c>
      <c r="Q2077" s="3" t="str">
        <f t="shared" si="65"/>
        <v>08/17/2021 10:15 AM</v>
      </c>
      <c r="R2077" s="573" t="str">
        <f>IF(AND(AllC3_Data[[#This Row],[Workflow]]="Vendor Trailer",AllC3_Data[[#This Row],[OB Load Type]]="",AllC3_Data[[#This Row],[IB Load Type]]="",AllC3_Data[[#This Row],[Reusable Load Type]]=""),"Empty", HLOOKUP("*",AllC3_Data[[#This Row],[OB Load Type]:[Workflow]],1,FALSE))</f>
        <v>A Live Delivery</v>
      </c>
      <c r="S20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0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8" spans="1:21" x14ac:dyDescent="0.25">
      <c r="A2078" s="567" t="s">
        <v>13787</v>
      </c>
      <c r="B2078" s="568"/>
      <c r="C2078" s="568" t="s">
        <v>8404</v>
      </c>
      <c r="D2078" s="569"/>
      <c r="E2078" s="569" t="s">
        <v>8397</v>
      </c>
      <c r="F2078" s="569">
        <v>3</v>
      </c>
      <c r="G2078" s="568" t="s">
        <v>8405</v>
      </c>
      <c r="H2078" s="568" t="s">
        <v>13788</v>
      </c>
      <c r="I2078" s="570" t="s">
        <v>13789</v>
      </c>
      <c r="J2078" s="568" t="s">
        <v>8202</v>
      </c>
      <c r="K2078" s="571" t="s">
        <v>8401</v>
      </c>
      <c r="L2078" s="568" t="s">
        <v>84</v>
      </c>
      <c r="M2078" s="572" t="s">
        <v>13789</v>
      </c>
      <c r="N2078" s="570" t="s">
        <v>8409</v>
      </c>
      <c r="O2078" s="303" t="str">
        <f>IF(AllC3_Data[[#This Row],[Door/Yard Number]]=3,"Yard","Door")</f>
        <v>Yard</v>
      </c>
      <c r="P2078" s="33">
        <f t="shared" si="64"/>
        <v>4247.6833333333489</v>
      </c>
      <c r="Q2078" s="3" t="str">
        <f t="shared" si="65"/>
        <v>08/18/2021 02:19 PM</v>
      </c>
      <c r="R2078" s="573" t="str">
        <f>IF(AND(AllC3_Data[[#This Row],[Workflow]]="Vendor Trailer",AllC3_Data[[#This Row],[OB Load Type]]="",AllC3_Data[[#This Row],[IB Load Type]]="",AllC3_Data[[#This Row],[Reusable Load Type]]=""),"Empty", HLOOKUP("*",AllC3_Data[[#This Row],[OB Load Type]:[Workflow]],1,FALSE))</f>
        <v>A Live Delivery</v>
      </c>
      <c r="S20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79" spans="1:21" x14ac:dyDescent="0.25">
      <c r="A2079" s="567" t="s">
        <v>13790</v>
      </c>
      <c r="B2079" s="568"/>
      <c r="C2079" s="568" t="s">
        <v>8404</v>
      </c>
      <c r="D2079" s="569"/>
      <c r="E2079" s="569" t="s">
        <v>8397</v>
      </c>
      <c r="F2079" s="569">
        <v>3</v>
      </c>
      <c r="G2079" s="568" t="s">
        <v>8405</v>
      </c>
      <c r="H2079" s="568" t="s">
        <v>13791</v>
      </c>
      <c r="I2079" s="570" t="s">
        <v>13792</v>
      </c>
      <c r="J2079" s="568" t="s">
        <v>8202</v>
      </c>
      <c r="K2079" s="571" t="s">
        <v>8401</v>
      </c>
      <c r="L2079" s="568" t="s">
        <v>84</v>
      </c>
      <c r="M2079" s="572" t="s">
        <v>13792</v>
      </c>
      <c r="N2079" s="570" t="s">
        <v>8409</v>
      </c>
      <c r="O2079" s="303" t="str">
        <f>IF(AllC3_Data[[#This Row],[Door/Yard Number]]=3,"Yard","Door")</f>
        <v>Yard</v>
      </c>
      <c r="P2079" s="33">
        <f t="shared" si="64"/>
        <v>4246.8666666666395</v>
      </c>
      <c r="Q2079" s="3" t="str">
        <f t="shared" si="65"/>
        <v>08/18/2021 03:08 PM</v>
      </c>
      <c r="R2079" s="573" t="str">
        <f>IF(AND(AllC3_Data[[#This Row],[Workflow]]="Vendor Trailer",AllC3_Data[[#This Row],[OB Load Type]]="",AllC3_Data[[#This Row],[IB Load Type]]="",AllC3_Data[[#This Row],[Reusable Load Type]]=""),"Empty", HLOOKUP("*",AllC3_Data[[#This Row],[OB Load Type]:[Workflow]],1,FALSE))</f>
        <v>A Live Delivery</v>
      </c>
      <c r="S20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0" spans="1:21" x14ac:dyDescent="0.25">
      <c r="A2080" s="567" t="s">
        <v>13793</v>
      </c>
      <c r="B2080" s="568"/>
      <c r="C2080" s="568" t="s">
        <v>8404</v>
      </c>
      <c r="D2080" s="569"/>
      <c r="E2080" s="569" t="s">
        <v>8397</v>
      </c>
      <c r="F2080" s="569">
        <v>3</v>
      </c>
      <c r="G2080" s="568" t="s">
        <v>8405</v>
      </c>
      <c r="H2080" s="568" t="s">
        <v>13794</v>
      </c>
      <c r="I2080" s="570" t="s">
        <v>13795</v>
      </c>
      <c r="J2080" s="568" t="s">
        <v>8202</v>
      </c>
      <c r="K2080" s="571" t="s">
        <v>8401</v>
      </c>
      <c r="L2080" s="568" t="s">
        <v>84</v>
      </c>
      <c r="M2080" s="572" t="s">
        <v>13795</v>
      </c>
      <c r="N2080" s="570" t="s">
        <v>8409</v>
      </c>
      <c r="O2080" s="303" t="str">
        <f>IF(AllC3_Data[[#This Row],[Door/Yard Number]]=3,"Yard","Door")</f>
        <v>Yard</v>
      </c>
      <c r="P2080" s="33">
        <f t="shared" si="64"/>
        <v>4244.1500000000233</v>
      </c>
      <c r="Q2080" s="3" t="str">
        <f t="shared" si="65"/>
        <v>08/18/2021 05:51 PM</v>
      </c>
      <c r="R2080" s="573" t="str">
        <f>IF(AND(AllC3_Data[[#This Row],[Workflow]]="Vendor Trailer",AllC3_Data[[#This Row],[OB Load Type]]="",AllC3_Data[[#This Row],[IB Load Type]]="",AllC3_Data[[#This Row],[Reusable Load Type]]=""),"Empty", HLOOKUP("*",AllC3_Data[[#This Row],[OB Load Type]:[Workflow]],1,FALSE))</f>
        <v>A Live Delivery</v>
      </c>
      <c r="S20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1" spans="1:21" x14ac:dyDescent="0.25">
      <c r="A2081" s="567" t="s">
        <v>13796</v>
      </c>
      <c r="B2081" s="568"/>
      <c r="C2081" s="568"/>
      <c r="D2081" s="569"/>
      <c r="E2081" s="569" t="s">
        <v>8461</v>
      </c>
      <c r="F2081" s="569">
        <v>3</v>
      </c>
      <c r="G2081" s="568" t="s">
        <v>12579</v>
      </c>
      <c r="H2081" s="568"/>
      <c r="I2081" s="570" t="s">
        <v>13797</v>
      </c>
      <c r="J2081" s="568" t="s">
        <v>8202</v>
      </c>
      <c r="K2081" s="571" t="s">
        <v>8401</v>
      </c>
      <c r="L2081" s="568" t="s">
        <v>84</v>
      </c>
      <c r="M2081" s="572" t="s">
        <v>13798</v>
      </c>
      <c r="N2081" s="570" t="s">
        <v>8409</v>
      </c>
      <c r="O2081" s="303" t="str">
        <f>IF(AllC3_Data[[#This Row],[Door/Yard Number]]=3,"Yard","Door")</f>
        <v>Yard</v>
      </c>
      <c r="P2081" s="33">
        <f t="shared" si="64"/>
        <v>4222.4166666667443</v>
      </c>
      <c r="Q2081" s="3" t="str">
        <f t="shared" si="65"/>
        <v>08/19/2021 03:35 PM</v>
      </c>
      <c r="R2081" s="573" t="str">
        <f>IF(AND(AllC3_Data[[#This Row],[Workflow]]="Vendor Trailer",AllC3_Data[[#This Row],[OB Load Type]]="",AllC3_Data[[#This Row],[IB Load Type]]="",AllC3_Data[[#This Row],[Reusable Load Type]]=""),"Empty", HLOOKUP("*",AllC3_Data[[#This Row],[OB Load Type]:[Workflow]],1,FALSE))</f>
        <v>Empty</v>
      </c>
      <c r="S20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2" spans="1:21" x14ac:dyDescent="0.25">
      <c r="A2082" s="567" t="s">
        <v>13799</v>
      </c>
      <c r="B2082" s="568"/>
      <c r="C2082" s="568" t="s">
        <v>8404</v>
      </c>
      <c r="D2082" s="569"/>
      <c r="E2082" s="569" t="s">
        <v>8397</v>
      </c>
      <c r="F2082" s="569">
        <v>3</v>
      </c>
      <c r="G2082" s="568" t="s">
        <v>11356</v>
      </c>
      <c r="H2082" s="568" t="s">
        <v>13800</v>
      </c>
      <c r="I2082" s="570" t="s">
        <v>13801</v>
      </c>
      <c r="J2082" s="568" t="s">
        <v>8202</v>
      </c>
      <c r="K2082" s="571" t="s">
        <v>8401</v>
      </c>
      <c r="L2082" s="568" t="s">
        <v>13715</v>
      </c>
      <c r="M2082" s="572" t="s">
        <v>13801</v>
      </c>
      <c r="N2082" s="570" t="s">
        <v>8409</v>
      </c>
      <c r="O2082" s="303" t="str">
        <f>IF(AllC3_Data[[#This Row],[Door/Yard Number]]=3,"Yard","Door")</f>
        <v>Yard</v>
      </c>
      <c r="P2082" s="33">
        <f t="shared" si="64"/>
        <v>4204.6333333334187</v>
      </c>
      <c r="Q2082" s="3" t="str">
        <f t="shared" si="65"/>
        <v>08/20/2021 09:22 AM</v>
      </c>
      <c r="R2082" s="573" t="str">
        <f>IF(AND(AllC3_Data[[#This Row],[Workflow]]="Vendor Trailer",AllC3_Data[[#This Row],[OB Load Type]]="",AllC3_Data[[#This Row],[IB Load Type]]="",AllC3_Data[[#This Row],[Reusable Load Type]]=""),"Empty", HLOOKUP("*",AllC3_Data[[#This Row],[OB Load Type]:[Workflow]],1,FALSE))</f>
        <v>A Live Delivery</v>
      </c>
      <c r="S20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3" spans="1:21" x14ac:dyDescent="0.25">
      <c r="A2083" s="567" t="s">
        <v>13802</v>
      </c>
      <c r="B2083" s="568"/>
      <c r="C2083" s="568" t="s">
        <v>8404</v>
      </c>
      <c r="D2083" s="569"/>
      <c r="E2083" s="569" t="s">
        <v>8397</v>
      </c>
      <c r="F2083" s="569">
        <v>3</v>
      </c>
      <c r="G2083" s="568" t="s">
        <v>8405</v>
      </c>
      <c r="H2083" s="568" t="s">
        <v>13803</v>
      </c>
      <c r="I2083" s="570" t="s">
        <v>13804</v>
      </c>
      <c r="J2083" s="568" t="s">
        <v>8202</v>
      </c>
      <c r="K2083" s="571" t="s">
        <v>8401</v>
      </c>
      <c r="L2083" s="568" t="s">
        <v>13715</v>
      </c>
      <c r="M2083" s="572" t="s">
        <v>13804</v>
      </c>
      <c r="N2083" s="570" t="s">
        <v>8409</v>
      </c>
      <c r="O2083" s="303" t="str">
        <f>IF(AllC3_Data[[#This Row],[Door/Yard Number]]=3,"Yard","Door")</f>
        <v>Yard</v>
      </c>
      <c r="P2083" s="33">
        <f t="shared" si="64"/>
        <v>4204.533333333442</v>
      </c>
      <c r="Q2083" s="3" t="str">
        <f t="shared" si="65"/>
        <v>08/20/2021 09:28 AM</v>
      </c>
      <c r="R2083" s="573" t="str">
        <f>IF(AND(AllC3_Data[[#This Row],[Workflow]]="Vendor Trailer",AllC3_Data[[#This Row],[OB Load Type]]="",AllC3_Data[[#This Row],[IB Load Type]]="",AllC3_Data[[#This Row],[Reusable Load Type]]=""),"Empty", HLOOKUP("*",AllC3_Data[[#This Row],[OB Load Type]:[Workflow]],1,FALSE))</f>
        <v>A Live Delivery</v>
      </c>
      <c r="S20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4" spans="1:21" x14ac:dyDescent="0.25">
      <c r="A2084" s="567" t="s">
        <v>13805</v>
      </c>
      <c r="B2084" s="568"/>
      <c r="C2084" s="568" t="s">
        <v>10353</v>
      </c>
      <c r="D2084" s="569"/>
      <c r="E2084" s="569" t="s">
        <v>8397</v>
      </c>
      <c r="F2084" s="569">
        <v>3</v>
      </c>
      <c r="G2084" s="568" t="s">
        <v>8405</v>
      </c>
      <c r="H2084" s="568" t="s">
        <v>13806</v>
      </c>
      <c r="I2084" s="570" t="s">
        <v>13807</v>
      </c>
      <c r="J2084" s="568" t="s">
        <v>8202</v>
      </c>
      <c r="K2084" s="571" t="s">
        <v>8401</v>
      </c>
      <c r="L2084" s="568" t="s">
        <v>13715</v>
      </c>
      <c r="M2084" s="572" t="s">
        <v>13807</v>
      </c>
      <c r="N2084" s="570" t="s">
        <v>8409</v>
      </c>
      <c r="O2084" s="303" t="str">
        <f>IF(AllC3_Data[[#This Row],[Door/Yard Number]]=3,"Yard","Door")</f>
        <v>Yard</v>
      </c>
      <c r="P2084" s="33">
        <f t="shared" si="64"/>
        <v>4052.1833333334653</v>
      </c>
      <c r="Q2084" s="3" t="str">
        <f t="shared" si="65"/>
        <v>08/26/2021 05:49 PM</v>
      </c>
      <c r="R2084" s="573" t="str">
        <f>IF(AND(AllC3_Data[[#This Row],[Workflow]]="Vendor Trailer",AllC3_Data[[#This Row],[OB Load Type]]="",AllC3_Data[[#This Row],[IB Load Type]]="",AllC3_Data[[#This Row],[Reusable Load Type]]=""),"Empty", HLOOKUP("*",AllC3_Data[[#This Row],[OB Load Type]:[Workflow]],1,FALSE))</f>
        <v>A Live Load</v>
      </c>
      <c r="S20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5" spans="1:21" x14ac:dyDescent="0.25">
      <c r="A2085" s="567" t="s">
        <v>13808</v>
      </c>
      <c r="B2085" s="568"/>
      <c r="C2085" s="568" t="s">
        <v>8230</v>
      </c>
      <c r="D2085" s="569"/>
      <c r="E2085" s="569" t="s">
        <v>8397</v>
      </c>
      <c r="F2085" s="569">
        <v>3</v>
      </c>
      <c r="G2085" s="568" t="s">
        <v>8405</v>
      </c>
      <c r="H2085" s="568" t="s">
        <v>13731</v>
      </c>
      <c r="I2085" s="570" t="s">
        <v>13809</v>
      </c>
      <c r="J2085" s="568" t="s">
        <v>8202</v>
      </c>
      <c r="K2085" s="571" t="s">
        <v>8401</v>
      </c>
      <c r="L2085" s="568" t="s">
        <v>13715</v>
      </c>
      <c r="M2085" s="572" t="s">
        <v>13809</v>
      </c>
      <c r="N2085" s="570" t="s">
        <v>8409</v>
      </c>
      <c r="O2085" s="303" t="str">
        <f>IF(AllC3_Data[[#This Row],[Door/Yard Number]]=3,"Yard","Door")</f>
        <v>Yard</v>
      </c>
      <c r="P2085" s="33">
        <f t="shared" si="64"/>
        <v>4020.9333333334071</v>
      </c>
      <c r="Q2085" s="3" t="str">
        <f t="shared" si="65"/>
        <v>08/28/2021 01:04 AM</v>
      </c>
      <c r="R2085" s="573" t="str">
        <f>IF(AND(AllC3_Data[[#This Row],[Workflow]]="Vendor Trailer",AllC3_Data[[#This Row],[OB Load Type]]="",AllC3_Data[[#This Row],[IB Load Type]]="",AllC3_Data[[#This Row],[Reusable Load Type]]=""),"Empty", HLOOKUP("*",AllC3_Data[[#This Row],[OB Load Type]:[Workflow]],1,FALSE))</f>
        <v>MILK</v>
      </c>
      <c r="S20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6" spans="1:21" x14ac:dyDescent="0.25">
      <c r="A2086" s="567" t="s">
        <v>13810</v>
      </c>
      <c r="B2086" s="568"/>
      <c r="C2086" s="568" t="s">
        <v>8230</v>
      </c>
      <c r="D2086" s="569"/>
      <c r="E2086" s="569" t="s">
        <v>8397</v>
      </c>
      <c r="F2086" s="569">
        <v>3</v>
      </c>
      <c r="G2086" s="568" t="s">
        <v>8405</v>
      </c>
      <c r="H2086" s="568" t="s">
        <v>13811</v>
      </c>
      <c r="I2086" s="570" t="s">
        <v>13812</v>
      </c>
      <c r="J2086" s="568" t="s">
        <v>8202</v>
      </c>
      <c r="K2086" s="571" t="s">
        <v>8401</v>
      </c>
      <c r="L2086" s="568" t="s">
        <v>13813</v>
      </c>
      <c r="M2086" s="572" t="s">
        <v>13812</v>
      </c>
      <c r="N2086" s="570" t="s">
        <v>8409</v>
      </c>
      <c r="O2086" s="303" t="str">
        <f>IF(AllC3_Data[[#This Row],[Door/Yard Number]]=3,"Yard","Door")</f>
        <v>Yard</v>
      </c>
      <c r="P2086" s="33">
        <f t="shared" si="64"/>
        <v>3989.8333333333139</v>
      </c>
      <c r="Q2086" s="3" t="str">
        <f t="shared" si="65"/>
        <v>08/29/2021 08:10 AM</v>
      </c>
      <c r="R2086" s="573" t="str">
        <f>IF(AND(AllC3_Data[[#This Row],[Workflow]]="Vendor Trailer",AllC3_Data[[#This Row],[OB Load Type]]="",AllC3_Data[[#This Row],[IB Load Type]]="",AllC3_Data[[#This Row],[Reusable Load Type]]=""),"Empty", HLOOKUP("*",AllC3_Data[[#This Row],[OB Load Type]:[Workflow]],1,FALSE))</f>
        <v>MILK</v>
      </c>
      <c r="S20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7" spans="1:21" x14ac:dyDescent="0.25">
      <c r="A2087" s="567" t="s">
        <v>13814</v>
      </c>
      <c r="B2087" s="568"/>
      <c r="C2087" s="568"/>
      <c r="D2087" s="569"/>
      <c r="E2087" s="569" t="s">
        <v>8461</v>
      </c>
      <c r="F2087" s="569">
        <v>3</v>
      </c>
      <c r="G2087" s="568" t="s">
        <v>11356</v>
      </c>
      <c r="H2087" s="568"/>
      <c r="I2087" s="570" t="s">
        <v>13815</v>
      </c>
      <c r="J2087" s="568" t="s">
        <v>8202</v>
      </c>
      <c r="K2087" s="571" t="s">
        <v>8401</v>
      </c>
      <c r="L2087" s="568" t="s">
        <v>13715</v>
      </c>
      <c r="M2087" s="572" t="s">
        <v>13816</v>
      </c>
      <c r="N2087" s="570" t="s">
        <v>8409</v>
      </c>
      <c r="O2087" s="303" t="str">
        <f>IF(AllC3_Data[[#This Row],[Door/Yard Number]]=3,"Yard","Door")</f>
        <v>Yard</v>
      </c>
      <c r="P2087" s="33">
        <f t="shared" si="64"/>
        <v>3939.5166666667792</v>
      </c>
      <c r="Q2087" s="3" t="str">
        <f t="shared" si="65"/>
        <v>08/31/2021 10:29 AM</v>
      </c>
      <c r="R2087" s="573" t="str">
        <f>IF(AND(AllC3_Data[[#This Row],[Workflow]]="Vendor Trailer",AllC3_Data[[#This Row],[OB Load Type]]="",AllC3_Data[[#This Row],[IB Load Type]]="",AllC3_Data[[#This Row],[Reusable Load Type]]=""),"Empty", HLOOKUP("*",AllC3_Data[[#This Row],[OB Load Type]:[Workflow]],1,FALSE))</f>
        <v>Empty</v>
      </c>
      <c r="S20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8" spans="1:21" x14ac:dyDescent="0.25">
      <c r="A2088" s="567" t="s">
        <v>13817</v>
      </c>
      <c r="B2088" s="568"/>
      <c r="C2088" s="568"/>
      <c r="D2088" s="569"/>
      <c r="E2088" s="569" t="s">
        <v>8461</v>
      </c>
      <c r="F2088" s="569">
        <v>3</v>
      </c>
      <c r="G2088" s="568" t="s">
        <v>11356</v>
      </c>
      <c r="H2088" s="568"/>
      <c r="I2088" s="570" t="s">
        <v>13815</v>
      </c>
      <c r="J2088" s="568" t="s">
        <v>8202</v>
      </c>
      <c r="K2088" s="571" t="s">
        <v>8401</v>
      </c>
      <c r="L2088" s="568" t="s">
        <v>84</v>
      </c>
      <c r="M2088" s="572" t="s">
        <v>13818</v>
      </c>
      <c r="N2088" s="570" t="s">
        <v>8409</v>
      </c>
      <c r="O2088" s="303" t="str">
        <f>IF(AllC3_Data[[#This Row],[Door/Yard Number]]=3,"Yard","Door")</f>
        <v>Yard</v>
      </c>
      <c r="P2088" s="33">
        <f t="shared" si="64"/>
        <v>3939.5166666667792</v>
      </c>
      <c r="Q2088" s="3" t="str">
        <f t="shared" si="65"/>
        <v>08/31/2021 10:29 AM</v>
      </c>
      <c r="R2088" s="573" t="str">
        <f>IF(AND(AllC3_Data[[#This Row],[Workflow]]="Vendor Trailer",AllC3_Data[[#This Row],[OB Load Type]]="",AllC3_Data[[#This Row],[IB Load Type]]="",AllC3_Data[[#This Row],[Reusable Load Type]]=""),"Empty", HLOOKUP("*",AllC3_Data[[#This Row],[OB Load Type]:[Workflow]],1,FALSE))</f>
        <v>Empty</v>
      </c>
      <c r="S20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89" spans="1:21" x14ac:dyDescent="0.25">
      <c r="A2089" s="567" t="s">
        <v>13819</v>
      </c>
      <c r="B2089" s="568"/>
      <c r="C2089" s="568"/>
      <c r="D2089" s="569"/>
      <c r="E2089" s="569" t="s">
        <v>8461</v>
      </c>
      <c r="F2089" s="569">
        <v>3</v>
      </c>
      <c r="G2089" s="568" t="s">
        <v>8405</v>
      </c>
      <c r="H2089" s="568"/>
      <c r="I2089" s="570" t="s">
        <v>13820</v>
      </c>
      <c r="J2089" s="568" t="s">
        <v>8202</v>
      </c>
      <c r="K2089" s="571" t="s">
        <v>8401</v>
      </c>
      <c r="L2089" s="568" t="s">
        <v>84</v>
      </c>
      <c r="M2089" s="572" t="s">
        <v>13821</v>
      </c>
      <c r="N2089" s="570" t="s">
        <v>8409</v>
      </c>
      <c r="O2089" s="303" t="str">
        <f>IF(AllC3_Data[[#This Row],[Door/Yard Number]]=3,"Yard","Door")</f>
        <v>Yard</v>
      </c>
      <c r="P2089" s="33">
        <f t="shared" si="64"/>
        <v>3868.8500000000931</v>
      </c>
      <c r="Q2089" s="3" t="str">
        <f t="shared" si="65"/>
        <v>09/03/2021 09:09 AM</v>
      </c>
      <c r="R2089" s="573" t="str">
        <f>IF(AND(AllC3_Data[[#This Row],[Workflow]]="Vendor Trailer",AllC3_Data[[#This Row],[OB Load Type]]="",AllC3_Data[[#This Row],[IB Load Type]]="",AllC3_Data[[#This Row],[Reusable Load Type]]=""),"Empty", HLOOKUP("*",AllC3_Data[[#This Row],[OB Load Type]:[Workflow]],1,FALSE))</f>
        <v>Empty</v>
      </c>
      <c r="S20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0" spans="1:21" x14ac:dyDescent="0.25">
      <c r="A2090" s="567" t="s">
        <v>13822</v>
      </c>
      <c r="B2090" s="568"/>
      <c r="C2090" s="568" t="s">
        <v>8230</v>
      </c>
      <c r="D2090" s="569"/>
      <c r="E2090" s="569" t="s">
        <v>8397</v>
      </c>
      <c r="F2090" s="569">
        <v>3</v>
      </c>
      <c r="G2090" s="568" t="s">
        <v>8405</v>
      </c>
      <c r="H2090" s="568" t="s">
        <v>13823</v>
      </c>
      <c r="I2090" s="570" t="s">
        <v>13824</v>
      </c>
      <c r="J2090" s="568" t="s">
        <v>8202</v>
      </c>
      <c r="K2090" s="571" t="s">
        <v>8401</v>
      </c>
      <c r="L2090" s="568" t="s">
        <v>13715</v>
      </c>
      <c r="M2090" s="572" t="s">
        <v>13824</v>
      </c>
      <c r="N2090" s="570" t="s">
        <v>8409</v>
      </c>
      <c r="O2090" s="303" t="str">
        <f>IF(AllC3_Data[[#This Row],[Door/Yard Number]]=3,"Yard","Door")</f>
        <v>Yard</v>
      </c>
      <c r="P2090" s="33">
        <f t="shared" si="64"/>
        <v>3829.9666666667908</v>
      </c>
      <c r="Q2090" s="3" t="str">
        <f t="shared" si="65"/>
        <v>09/05/2021 12:02 AM</v>
      </c>
      <c r="R2090" s="573" t="str">
        <f>IF(AND(AllC3_Data[[#This Row],[Workflow]]="Vendor Trailer",AllC3_Data[[#This Row],[OB Load Type]]="",AllC3_Data[[#This Row],[IB Load Type]]="",AllC3_Data[[#This Row],[Reusable Load Type]]=""),"Empty", HLOOKUP("*",AllC3_Data[[#This Row],[OB Load Type]:[Workflow]],1,FALSE))</f>
        <v>MILK</v>
      </c>
      <c r="S20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1" spans="1:21" x14ac:dyDescent="0.25">
      <c r="A2091" s="567" t="s">
        <v>13825</v>
      </c>
      <c r="B2091" s="568"/>
      <c r="C2091" s="568"/>
      <c r="D2091" s="569"/>
      <c r="E2091" s="569" t="s">
        <v>8461</v>
      </c>
      <c r="F2091" s="569">
        <v>3</v>
      </c>
      <c r="G2091" s="568" t="s">
        <v>13826</v>
      </c>
      <c r="H2091" s="568"/>
      <c r="I2091" s="570" t="s">
        <v>13827</v>
      </c>
      <c r="J2091" s="568" t="s">
        <v>8202</v>
      </c>
      <c r="K2091" s="571" t="s">
        <v>8589</v>
      </c>
      <c r="L2091" s="568" t="s">
        <v>13828</v>
      </c>
      <c r="M2091" s="572"/>
      <c r="N2091" s="570" t="s">
        <v>8402</v>
      </c>
      <c r="O2091" s="303" t="str">
        <f>IF(AllC3_Data[[#This Row],[Door/Yard Number]]=3,"Yard","Door")</f>
        <v>Yard</v>
      </c>
      <c r="P2091" s="33">
        <f t="shared" si="64"/>
        <v>3744.0499999999884</v>
      </c>
      <c r="Q2091" s="3" t="str">
        <f t="shared" si="65"/>
        <v>09/08/2021 01:57 PM</v>
      </c>
      <c r="R2091" s="573" t="str">
        <f>IF(AND(AllC3_Data[[#This Row],[Workflow]]="Vendor Trailer",AllC3_Data[[#This Row],[OB Load Type]]="",AllC3_Data[[#This Row],[IB Load Type]]="",AllC3_Data[[#This Row],[Reusable Load Type]]=""),"Empty", HLOOKUP("*",AllC3_Data[[#This Row],[OB Load Type]:[Workflow]],1,FALSE))</f>
        <v>Empty</v>
      </c>
      <c r="S20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2" spans="1:21" x14ac:dyDescent="0.25">
      <c r="A2092" s="567" t="s">
        <v>13829</v>
      </c>
      <c r="B2092" s="568"/>
      <c r="C2092" s="568"/>
      <c r="D2092" s="569"/>
      <c r="E2092" s="569" t="s">
        <v>1657</v>
      </c>
      <c r="F2092" s="569">
        <v>3</v>
      </c>
      <c r="G2092" s="568" t="s">
        <v>1179</v>
      </c>
      <c r="H2092" s="568"/>
      <c r="I2092" s="570" t="s">
        <v>13830</v>
      </c>
      <c r="J2092" s="568" t="s">
        <v>8208</v>
      </c>
      <c r="K2092" s="571" t="s">
        <v>8589</v>
      </c>
      <c r="L2092" s="568" t="s">
        <v>13831</v>
      </c>
      <c r="M2092" s="572" t="s">
        <v>13832</v>
      </c>
      <c r="N2092" s="570" t="s">
        <v>8402</v>
      </c>
      <c r="O2092" s="303" t="str">
        <f>IF(AllC3_Data[[#This Row],[Door/Yard Number]]=3,"Yard","Door")</f>
        <v>Yard</v>
      </c>
      <c r="P2092" s="33">
        <f t="shared" si="64"/>
        <v>3692.2999999999884</v>
      </c>
      <c r="Q2092" s="3" t="str">
        <f t="shared" si="65"/>
        <v>09/10/2021 05:42 PM</v>
      </c>
      <c r="R2092" s="573" t="str">
        <f>IF(AND(AllC3_Data[[#This Row],[Workflow]]="Vendor Trailer",AllC3_Data[[#This Row],[OB Load Type]]="",AllC3_Data[[#This Row],[IB Load Type]]="",AllC3_Data[[#This Row],[Reusable Load Type]]=""),"Empty", HLOOKUP("*",AllC3_Data[[#This Row],[OB Load Type]:[Workflow]],1,FALSE))</f>
        <v>Empty</v>
      </c>
      <c r="S20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0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0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3" spans="1:21" x14ac:dyDescent="0.25">
      <c r="A2093" s="567" t="s">
        <v>11955</v>
      </c>
      <c r="B2093" s="568"/>
      <c r="C2093" s="568" t="s">
        <v>8230</v>
      </c>
      <c r="D2093" s="569"/>
      <c r="E2093" s="569" t="s">
        <v>8397</v>
      </c>
      <c r="F2093" s="569">
        <v>3</v>
      </c>
      <c r="G2093" s="568" t="s">
        <v>8405</v>
      </c>
      <c r="H2093" s="568" t="s">
        <v>8561</v>
      </c>
      <c r="I2093" s="570" t="s">
        <v>13833</v>
      </c>
      <c r="J2093" s="568" t="s">
        <v>8202</v>
      </c>
      <c r="K2093" s="571" t="s">
        <v>8401</v>
      </c>
      <c r="L2093" s="568" t="s">
        <v>13813</v>
      </c>
      <c r="M2093" s="572" t="s">
        <v>13833</v>
      </c>
      <c r="N2093" s="570" t="s">
        <v>8409</v>
      </c>
      <c r="O2093" s="303" t="str">
        <f>IF(AllC3_Data[[#This Row],[Door/Yard Number]]=3,"Yard","Door")</f>
        <v>Yard</v>
      </c>
      <c r="P2093" s="33">
        <f t="shared" si="64"/>
        <v>3590.2166666667326</v>
      </c>
      <c r="Q2093" s="3" t="str">
        <f t="shared" si="65"/>
        <v>09/14/2021 11:47 PM</v>
      </c>
      <c r="R2093" s="573" t="str">
        <f>IF(AND(AllC3_Data[[#This Row],[Workflow]]="Vendor Trailer",AllC3_Data[[#This Row],[OB Load Type]]="",AllC3_Data[[#This Row],[IB Load Type]]="",AllC3_Data[[#This Row],[Reusable Load Type]]=""),"Empty", HLOOKUP("*",AllC3_Data[[#This Row],[OB Load Type]:[Workflow]],1,FALSE))</f>
        <v>MILK</v>
      </c>
      <c r="S20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4" spans="1:21" x14ac:dyDescent="0.25">
      <c r="A2094" s="567" t="s">
        <v>13834</v>
      </c>
      <c r="B2094" s="568"/>
      <c r="C2094" s="568"/>
      <c r="D2094" s="569"/>
      <c r="E2094" s="569" t="s">
        <v>8461</v>
      </c>
      <c r="F2094" s="569">
        <v>3</v>
      </c>
      <c r="G2094" s="568" t="s">
        <v>8405</v>
      </c>
      <c r="H2094" s="568"/>
      <c r="I2094" s="570" t="s">
        <v>13835</v>
      </c>
      <c r="J2094" s="568" t="s">
        <v>8202</v>
      </c>
      <c r="K2094" s="571" t="s">
        <v>8401</v>
      </c>
      <c r="L2094" s="568" t="s">
        <v>84</v>
      </c>
      <c r="M2094" s="572" t="s">
        <v>13836</v>
      </c>
      <c r="N2094" s="570" t="s">
        <v>8409</v>
      </c>
      <c r="O2094" s="303" t="str">
        <f>IF(AllC3_Data[[#This Row],[Door/Yard Number]]=3,"Yard","Door")</f>
        <v>Yard</v>
      </c>
      <c r="P2094" s="33">
        <f t="shared" si="64"/>
        <v>3581.5500000001048</v>
      </c>
      <c r="Q2094" s="3" t="str">
        <f t="shared" si="65"/>
        <v>09/15/2021 08:27 AM</v>
      </c>
      <c r="R2094" s="573" t="str">
        <f>IF(AND(AllC3_Data[[#This Row],[Workflow]]="Vendor Trailer",AllC3_Data[[#This Row],[OB Load Type]]="",AllC3_Data[[#This Row],[IB Load Type]]="",AllC3_Data[[#This Row],[Reusable Load Type]]=""),"Empty", HLOOKUP("*",AllC3_Data[[#This Row],[OB Load Type]:[Workflow]],1,FALSE))</f>
        <v>Empty</v>
      </c>
      <c r="S20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5" spans="1:21" x14ac:dyDescent="0.25">
      <c r="A2095" s="567" t="s">
        <v>13837</v>
      </c>
      <c r="B2095" s="568"/>
      <c r="C2095" s="568"/>
      <c r="D2095" s="569"/>
      <c r="E2095" s="569" t="s">
        <v>8461</v>
      </c>
      <c r="F2095" s="569">
        <v>3</v>
      </c>
      <c r="G2095" s="568" t="s">
        <v>8490</v>
      </c>
      <c r="H2095" s="568"/>
      <c r="I2095" s="570" t="s">
        <v>13838</v>
      </c>
      <c r="J2095" s="568" t="s">
        <v>8202</v>
      </c>
      <c r="K2095" s="571" t="s">
        <v>8401</v>
      </c>
      <c r="L2095" s="568" t="s">
        <v>13726</v>
      </c>
      <c r="M2095" s="572" t="s">
        <v>13839</v>
      </c>
      <c r="N2095" s="570" t="s">
        <v>8451</v>
      </c>
      <c r="O2095" s="303" t="str">
        <f>IF(AllC3_Data[[#This Row],[Door/Yard Number]]=3,"Yard","Door")</f>
        <v>Yard</v>
      </c>
      <c r="P2095" s="33">
        <f t="shared" si="64"/>
        <v>3577.4333333334653</v>
      </c>
      <c r="Q2095" s="3" t="str">
        <f t="shared" si="65"/>
        <v>09/15/2021 12:34 PM</v>
      </c>
      <c r="R2095" s="573" t="str">
        <f>IF(AND(AllC3_Data[[#This Row],[Workflow]]="Vendor Trailer",AllC3_Data[[#This Row],[OB Load Type]]="",AllC3_Data[[#This Row],[IB Load Type]]="",AllC3_Data[[#This Row],[Reusable Load Type]]=""),"Empty", HLOOKUP("*",AllC3_Data[[#This Row],[OB Load Type]:[Workflow]],1,FALSE))</f>
        <v>Empty</v>
      </c>
      <c r="S20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6" spans="1:21" x14ac:dyDescent="0.25">
      <c r="A2096" s="567" t="s">
        <v>13840</v>
      </c>
      <c r="B2096" s="568"/>
      <c r="C2096" s="568" t="s">
        <v>8230</v>
      </c>
      <c r="D2096" s="569"/>
      <c r="E2096" s="569" t="s">
        <v>8397</v>
      </c>
      <c r="F2096" s="569">
        <v>3</v>
      </c>
      <c r="G2096" s="568" t="s">
        <v>8398</v>
      </c>
      <c r="H2096" s="568" t="s">
        <v>13753</v>
      </c>
      <c r="I2096" s="570" t="s">
        <v>13841</v>
      </c>
      <c r="J2096" s="568" t="s">
        <v>8202</v>
      </c>
      <c r="K2096" s="571" t="s">
        <v>8401</v>
      </c>
      <c r="L2096" s="568" t="s">
        <v>84</v>
      </c>
      <c r="M2096" s="572" t="s">
        <v>13841</v>
      </c>
      <c r="N2096" s="570" t="s">
        <v>8409</v>
      </c>
      <c r="O2096" s="303" t="str">
        <f>IF(AllC3_Data[[#This Row],[Door/Yard Number]]=3,"Yard","Door")</f>
        <v>Yard</v>
      </c>
      <c r="P2096" s="33">
        <f t="shared" si="64"/>
        <v>3576.1666666666861</v>
      </c>
      <c r="Q2096" s="3" t="str">
        <f t="shared" si="65"/>
        <v>09/15/2021 01:50 PM</v>
      </c>
      <c r="R2096" s="573" t="str">
        <f>IF(AND(AllC3_Data[[#This Row],[Workflow]]="Vendor Trailer",AllC3_Data[[#This Row],[OB Load Type]]="",AllC3_Data[[#This Row],[IB Load Type]]="",AllC3_Data[[#This Row],[Reusable Load Type]]=""),"Empty", HLOOKUP("*",AllC3_Data[[#This Row],[OB Load Type]:[Workflow]],1,FALSE))</f>
        <v>MILK</v>
      </c>
      <c r="S20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7" spans="1:21" x14ac:dyDescent="0.25">
      <c r="A2097" s="567" t="s">
        <v>13842</v>
      </c>
      <c r="B2097" s="568"/>
      <c r="C2097" s="568" t="s">
        <v>8230</v>
      </c>
      <c r="D2097" s="569"/>
      <c r="E2097" s="569" t="s">
        <v>8397</v>
      </c>
      <c r="F2097" s="569">
        <v>3</v>
      </c>
      <c r="G2097" s="568" t="s">
        <v>8560</v>
      </c>
      <c r="H2097" s="568" t="s">
        <v>13823</v>
      </c>
      <c r="I2097" s="570" t="s">
        <v>13843</v>
      </c>
      <c r="J2097" s="568" t="s">
        <v>8202</v>
      </c>
      <c r="K2097" s="571" t="s">
        <v>8401</v>
      </c>
      <c r="L2097" s="568" t="s">
        <v>84</v>
      </c>
      <c r="M2097" s="572" t="s">
        <v>13843</v>
      </c>
      <c r="N2097" s="570" t="s">
        <v>8409</v>
      </c>
      <c r="O2097" s="303" t="str">
        <f>IF(AllC3_Data[[#This Row],[Door/Yard Number]]=3,"Yard","Door")</f>
        <v>Yard</v>
      </c>
      <c r="P2097" s="33">
        <f t="shared" si="64"/>
        <v>3574.4166666667443</v>
      </c>
      <c r="Q2097" s="3" t="str">
        <f t="shared" si="65"/>
        <v>09/15/2021 03:35 PM</v>
      </c>
      <c r="R2097" s="573" t="str">
        <f>IF(AND(AllC3_Data[[#This Row],[Workflow]]="Vendor Trailer",AllC3_Data[[#This Row],[OB Load Type]]="",AllC3_Data[[#This Row],[IB Load Type]]="",AllC3_Data[[#This Row],[Reusable Load Type]]=""),"Empty", HLOOKUP("*",AllC3_Data[[#This Row],[OB Load Type]:[Workflow]],1,FALSE))</f>
        <v>MILK</v>
      </c>
      <c r="S209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8" spans="1:21" x14ac:dyDescent="0.25">
      <c r="A2098" s="567" t="s">
        <v>13844</v>
      </c>
      <c r="B2098" s="568"/>
      <c r="C2098" s="568"/>
      <c r="D2098" s="569"/>
      <c r="E2098" s="569" t="s">
        <v>1562</v>
      </c>
      <c r="F2098" s="569">
        <v>3</v>
      </c>
      <c r="G2098" s="568" t="s">
        <v>13845</v>
      </c>
      <c r="H2098" s="568"/>
      <c r="I2098" s="570" t="s">
        <v>13846</v>
      </c>
      <c r="J2098" s="568" t="s">
        <v>8202</v>
      </c>
      <c r="K2098" s="571" t="s">
        <v>8401</v>
      </c>
      <c r="L2098" s="568" t="s">
        <v>84</v>
      </c>
      <c r="M2098" s="572"/>
      <c r="N2098" s="570" t="s">
        <v>8409</v>
      </c>
      <c r="O2098" s="303" t="str">
        <f>IF(AllC3_Data[[#This Row],[Door/Yard Number]]=3,"Yard","Door")</f>
        <v>Yard</v>
      </c>
      <c r="P2098" s="33">
        <f t="shared" si="64"/>
        <v>3529.9333333333489</v>
      </c>
      <c r="Q2098" s="3" t="str">
        <f t="shared" si="65"/>
        <v>09/17/2021 12:04 PM</v>
      </c>
      <c r="R2098" s="573" t="str">
        <f>IF(AND(AllC3_Data[[#This Row],[Workflow]]="Vendor Trailer",AllC3_Data[[#This Row],[OB Load Type]]="",AllC3_Data[[#This Row],[IB Load Type]]="",AllC3_Data[[#This Row],[Reusable Load Type]]=""),"Empty", HLOOKUP("*",AllC3_Data[[#This Row],[OB Load Type]:[Workflow]],1,FALSE))</f>
        <v>Unknown</v>
      </c>
      <c r="S20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0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099" spans="1:21" x14ac:dyDescent="0.25">
      <c r="A2099" s="567" t="s">
        <v>13847</v>
      </c>
      <c r="B2099" s="568"/>
      <c r="C2099" s="568"/>
      <c r="D2099" s="569"/>
      <c r="E2099" s="569" t="s">
        <v>8461</v>
      </c>
      <c r="F2099" s="569">
        <v>3</v>
      </c>
      <c r="G2099" s="568" t="s">
        <v>8405</v>
      </c>
      <c r="H2099" s="568"/>
      <c r="I2099" s="570" t="s">
        <v>13848</v>
      </c>
      <c r="J2099" s="568" t="s">
        <v>8202</v>
      </c>
      <c r="K2099" s="571" t="s">
        <v>8401</v>
      </c>
      <c r="L2099" s="568" t="s">
        <v>84</v>
      </c>
      <c r="M2099" s="572" t="s">
        <v>13849</v>
      </c>
      <c r="N2099" s="570" t="s">
        <v>8409</v>
      </c>
      <c r="O2099" s="303" t="str">
        <f>IF(AllC3_Data[[#This Row],[Door/Yard Number]]=3,"Yard","Door")</f>
        <v>Yard</v>
      </c>
      <c r="P2099" s="33">
        <f t="shared" si="64"/>
        <v>3391.5833333334303</v>
      </c>
      <c r="Q2099" s="3" t="str">
        <f t="shared" si="65"/>
        <v>09/23/2021 06:25 AM</v>
      </c>
      <c r="R2099" s="573" t="str">
        <f>IF(AND(AllC3_Data[[#This Row],[Workflow]]="Vendor Trailer",AllC3_Data[[#This Row],[OB Load Type]]="",AllC3_Data[[#This Row],[IB Load Type]]="",AllC3_Data[[#This Row],[Reusable Load Type]]=""),"Empty", HLOOKUP("*",AllC3_Data[[#This Row],[OB Load Type]:[Workflow]],1,FALSE))</f>
        <v>Empty</v>
      </c>
      <c r="S20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0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0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0" spans="1:21" x14ac:dyDescent="0.25">
      <c r="A2100" s="567" t="s">
        <v>13850</v>
      </c>
      <c r="B2100" s="568"/>
      <c r="C2100" s="568"/>
      <c r="D2100" s="569" t="s">
        <v>496</v>
      </c>
      <c r="E2100" s="569" t="s">
        <v>1660</v>
      </c>
      <c r="F2100" s="569">
        <v>3</v>
      </c>
      <c r="G2100" s="568" t="s">
        <v>1179</v>
      </c>
      <c r="H2100" s="568"/>
      <c r="I2100" s="570" t="s">
        <v>13851</v>
      </c>
      <c r="J2100" s="568" t="s">
        <v>8204</v>
      </c>
      <c r="K2100" s="571" t="s">
        <v>8589</v>
      </c>
      <c r="L2100" s="568" t="s">
        <v>13831</v>
      </c>
      <c r="M2100" s="572" t="s">
        <v>13851</v>
      </c>
      <c r="N2100" s="570" t="s">
        <v>8402</v>
      </c>
      <c r="O2100" s="303" t="str">
        <f>IF(AllC3_Data[[#This Row],[Door/Yard Number]]=3,"Yard","Door")</f>
        <v>Yard</v>
      </c>
      <c r="P2100" s="33">
        <f t="shared" si="64"/>
        <v>3386.5500000001048</v>
      </c>
      <c r="Q2100" s="3" t="str">
        <f t="shared" si="65"/>
        <v>09/23/2021 11:27 AM</v>
      </c>
      <c r="R2100" s="573" t="str">
        <f>IF(AND(AllC3_Data[[#This Row],[Workflow]]="Vendor Trailer",AllC3_Data[[#This Row],[OB Load Type]]="",AllC3_Data[[#This Row],[IB Load Type]]="",AllC3_Data[[#This Row],[Reusable Load Type]]=""),"Empty", HLOOKUP("*",AllC3_Data[[#This Row],[OB Load Type]:[Workflow]],1,FALSE))</f>
        <v>RSAL</v>
      </c>
      <c r="S21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1" spans="1:21" x14ac:dyDescent="0.25">
      <c r="A2101" s="567" t="s">
        <v>13852</v>
      </c>
      <c r="B2101" s="568"/>
      <c r="C2101" s="568" t="s">
        <v>8230</v>
      </c>
      <c r="D2101" s="569"/>
      <c r="E2101" s="569" t="s">
        <v>8397</v>
      </c>
      <c r="F2101" s="569">
        <v>3</v>
      </c>
      <c r="G2101" s="568" t="s">
        <v>8398</v>
      </c>
      <c r="H2101" s="568" t="s">
        <v>8230</v>
      </c>
      <c r="I2101" s="570" t="s">
        <v>13853</v>
      </c>
      <c r="J2101" s="568" t="s">
        <v>8202</v>
      </c>
      <c r="K2101" s="571" t="s">
        <v>8401</v>
      </c>
      <c r="L2101" s="568" t="s">
        <v>13813</v>
      </c>
      <c r="M2101" s="572" t="s">
        <v>13853</v>
      </c>
      <c r="N2101" s="570" t="s">
        <v>8409</v>
      </c>
      <c r="O2101" s="303" t="str">
        <f>IF(AllC3_Data[[#This Row],[Door/Yard Number]]=3,"Yard","Door")</f>
        <v>Yard</v>
      </c>
      <c r="P2101" s="33">
        <f t="shared" si="64"/>
        <v>3361.0333333333838</v>
      </c>
      <c r="Q2101" s="3" t="str">
        <f t="shared" si="65"/>
        <v>09/24/2021 12:58 PM</v>
      </c>
      <c r="R2101" s="573" t="str">
        <f>IF(AND(AllC3_Data[[#This Row],[Workflow]]="Vendor Trailer",AllC3_Data[[#This Row],[OB Load Type]]="",AllC3_Data[[#This Row],[IB Load Type]]="",AllC3_Data[[#This Row],[Reusable Load Type]]=""),"Empty", HLOOKUP("*",AllC3_Data[[#This Row],[OB Load Type]:[Workflow]],1,FALSE))</f>
        <v>MILK</v>
      </c>
      <c r="S210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2" spans="1:21" x14ac:dyDescent="0.25">
      <c r="A2102" s="567" t="s">
        <v>12019</v>
      </c>
      <c r="B2102" s="568"/>
      <c r="C2102" s="568" t="s">
        <v>8230</v>
      </c>
      <c r="D2102" s="569"/>
      <c r="E2102" s="569" t="s">
        <v>8397</v>
      </c>
      <c r="F2102" s="569">
        <v>3</v>
      </c>
      <c r="G2102" s="568" t="s">
        <v>8560</v>
      </c>
      <c r="H2102" s="568" t="s">
        <v>8230</v>
      </c>
      <c r="I2102" s="570" t="s">
        <v>13854</v>
      </c>
      <c r="J2102" s="568" t="s">
        <v>8202</v>
      </c>
      <c r="K2102" s="571" t="s">
        <v>8401</v>
      </c>
      <c r="L2102" s="568" t="s">
        <v>84</v>
      </c>
      <c r="M2102" s="572" t="s">
        <v>13854</v>
      </c>
      <c r="N2102" s="570" t="s">
        <v>8409</v>
      </c>
      <c r="O2102" s="303" t="str">
        <f>IF(AllC3_Data[[#This Row],[Door/Yard Number]]=3,"Yard","Door")</f>
        <v>Yard</v>
      </c>
      <c r="P2102" s="33">
        <f t="shared" si="64"/>
        <v>3357.1833333334071</v>
      </c>
      <c r="Q2102" s="3" t="str">
        <f t="shared" si="65"/>
        <v>09/24/2021 04:49 PM</v>
      </c>
      <c r="R2102" s="573" t="str">
        <f>IF(AND(AllC3_Data[[#This Row],[Workflow]]="Vendor Trailer",AllC3_Data[[#This Row],[OB Load Type]]="",AllC3_Data[[#This Row],[IB Load Type]]="",AllC3_Data[[#This Row],[Reusable Load Type]]=""),"Empty", HLOOKUP("*",AllC3_Data[[#This Row],[OB Load Type]:[Workflow]],1,FALSE))</f>
        <v>MILK</v>
      </c>
      <c r="S21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3" spans="1:21" x14ac:dyDescent="0.25">
      <c r="A2103" s="567" t="s">
        <v>13855</v>
      </c>
      <c r="B2103" s="568"/>
      <c r="C2103" s="568" t="s">
        <v>8230</v>
      </c>
      <c r="D2103" s="569"/>
      <c r="E2103" s="569" t="s">
        <v>8397</v>
      </c>
      <c r="F2103" s="569">
        <v>3</v>
      </c>
      <c r="G2103" s="568" t="s">
        <v>8405</v>
      </c>
      <c r="H2103" s="568" t="s">
        <v>8817</v>
      </c>
      <c r="I2103" s="570" t="s">
        <v>13856</v>
      </c>
      <c r="J2103" s="568" t="s">
        <v>8202</v>
      </c>
      <c r="K2103" s="571" t="s">
        <v>8401</v>
      </c>
      <c r="L2103" s="568" t="s">
        <v>84</v>
      </c>
      <c r="M2103" s="572" t="s">
        <v>13856</v>
      </c>
      <c r="N2103" s="570" t="s">
        <v>8409</v>
      </c>
      <c r="O2103" s="303" t="str">
        <f>IF(AllC3_Data[[#This Row],[Door/Yard Number]]=3,"Yard","Door")</f>
        <v>Yard</v>
      </c>
      <c r="P2103" s="33">
        <f t="shared" si="64"/>
        <v>3313.6166666666977</v>
      </c>
      <c r="Q2103" s="3" t="str">
        <f t="shared" si="65"/>
        <v>09/26/2021 12:23 PM</v>
      </c>
      <c r="R2103" s="573" t="str">
        <f>IF(AND(AllC3_Data[[#This Row],[Workflow]]="Vendor Trailer",AllC3_Data[[#This Row],[OB Load Type]]="",AllC3_Data[[#This Row],[IB Load Type]]="",AllC3_Data[[#This Row],[Reusable Load Type]]=""),"Empty", HLOOKUP("*",AllC3_Data[[#This Row],[OB Load Type]:[Workflow]],1,FALSE))</f>
        <v>MILK</v>
      </c>
      <c r="S21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4" spans="1:21" x14ac:dyDescent="0.25">
      <c r="A2104" s="567" t="s">
        <v>13857</v>
      </c>
      <c r="B2104" s="568"/>
      <c r="C2104" s="568"/>
      <c r="D2104" s="569"/>
      <c r="E2104" s="569" t="s">
        <v>1657</v>
      </c>
      <c r="F2104" s="569">
        <v>3</v>
      </c>
      <c r="G2104" s="568" t="s">
        <v>1179</v>
      </c>
      <c r="H2104" s="568"/>
      <c r="I2104" s="570" t="s">
        <v>13858</v>
      </c>
      <c r="J2104" s="568" t="s">
        <v>8205</v>
      </c>
      <c r="K2104" s="571" t="s">
        <v>8589</v>
      </c>
      <c r="L2104" s="568" t="s">
        <v>13831</v>
      </c>
      <c r="M2104" s="572" t="s">
        <v>13859</v>
      </c>
      <c r="N2104" s="570" t="s">
        <v>8402</v>
      </c>
      <c r="O2104" s="303" t="str">
        <f>IF(AllC3_Data[[#This Row],[Door/Yard Number]]=3,"Yard","Door")</f>
        <v>Yard</v>
      </c>
      <c r="P2104" s="33">
        <f t="shared" si="64"/>
        <v>3301.1500000000815</v>
      </c>
      <c r="Q2104" s="3" t="str">
        <f t="shared" si="65"/>
        <v>09/27/2021 12:51 AM</v>
      </c>
      <c r="R2104" s="573" t="str">
        <f>IF(AND(AllC3_Data[[#This Row],[Workflow]]="Vendor Trailer",AllC3_Data[[#This Row],[OB Load Type]]="",AllC3_Data[[#This Row],[IB Load Type]]="",AllC3_Data[[#This Row],[Reusable Load Type]]=""),"Empty", HLOOKUP("*",AllC3_Data[[#This Row],[OB Load Type]:[Workflow]],1,FALSE))</f>
        <v>Empty</v>
      </c>
      <c r="S21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5" spans="1:21" x14ac:dyDescent="0.25">
      <c r="A2105" s="567" t="s">
        <v>13860</v>
      </c>
      <c r="B2105" s="568"/>
      <c r="C2105" s="568"/>
      <c r="D2105" s="569" t="s">
        <v>422</v>
      </c>
      <c r="E2105" s="569" t="s">
        <v>8430</v>
      </c>
      <c r="F2105" s="569">
        <v>3</v>
      </c>
      <c r="G2105" s="568" t="s">
        <v>1667</v>
      </c>
      <c r="H2105" s="568"/>
      <c r="I2105" s="570" t="s">
        <v>13861</v>
      </c>
      <c r="J2105" s="568" t="s">
        <v>8214</v>
      </c>
      <c r="K2105" s="571" t="s">
        <v>8401</v>
      </c>
      <c r="L2105" s="568" t="s">
        <v>2969</v>
      </c>
      <c r="M2105" s="572" t="s">
        <v>13862</v>
      </c>
      <c r="N2105" s="570" t="s">
        <v>8402</v>
      </c>
      <c r="O2105" s="303" t="str">
        <f>IF(AllC3_Data[[#This Row],[Door/Yard Number]]=3,"Yard","Door")</f>
        <v>Yard</v>
      </c>
      <c r="P2105" s="33">
        <f t="shared" si="64"/>
        <v>3269.7000000000698</v>
      </c>
      <c r="Q2105" s="3" t="str">
        <f t="shared" si="65"/>
        <v>09/28/2021 08:18 AM</v>
      </c>
      <c r="R2105" s="573" t="str">
        <f>IF(AND(AllC3_Data[[#This Row],[Workflow]]="Vendor Trailer",AllC3_Data[[#This Row],[OB Load Type]]="",AllC3_Data[[#This Row],[IB Load Type]]="",AllC3_Data[[#This Row],[Reusable Load Type]]=""),"Empty", HLOOKUP("*",AllC3_Data[[#This Row],[OB Load Type]:[Workflow]],1,FALSE))</f>
        <v>MSTO</v>
      </c>
      <c r="S21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6" spans="1:21" x14ac:dyDescent="0.25">
      <c r="A2106" s="567" t="s">
        <v>13863</v>
      </c>
      <c r="B2106" s="568"/>
      <c r="C2106" s="568" t="s">
        <v>8230</v>
      </c>
      <c r="D2106" s="569"/>
      <c r="E2106" s="569" t="s">
        <v>8397</v>
      </c>
      <c r="F2106" s="569">
        <v>3</v>
      </c>
      <c r="G2106" s="568" t="s">
        <v>13864</v>
      </c>
      <c r="H2106" s="568" t="s">
        <v>8230</v>
      </c>
      <c r="I2106" s="570" t="s">
        <v>13865</v>
      </c>
      <c r="J2106" s="568" t="s">
        <v>8202</v>
      </c>
      <c r="K2106" s="571" t="s">
        <v>8401</v>
      </c>
      <c r="L2106" s="568" t="s">
        <v>13813</v>
      </c>
      <c r="M2106" s="572" t="s">
        <v>13865</v>
      </c>
      <c r="N2106" s="570" t="s">
        <v>8409</v>
      </c>
      <c r="O2106" s="303" t="str">
        <f>IF(AllC3_Data[[#This Row],[Door/Yard Number]]=3,"Yard","Door")</f>
        <v>Yard</v>
      </c>
      <c r="P2106" s="33">
        <f t="shared" si="64"/>
        <v>3216.3166666666511</v>
      </c>
      <c r="Q2106" s="3" t="str">
        <f t="shared" si="65"/>
        <v>09/30/2021 01:41 PM</v>
      </c>
      <c r="R2106" s="573" t="str">
        <f>IF(AND(AllC3_Data[[#This Row],[Workflow]]="Vendor Trailer",AllC3_Data[[#This Row],[OB Load Type]]="",AllC3_Data[[#This Row],[IB Load Type]]="",AllC3_Data[[#This Row],[Reusable Load Type]]=""),"Empty", HLOOKUP("*",AllC3_Data[[#This Row],[OB Load Type]:[Workflow]],1,FALSE))</f>
        <v>MILK</v>
      </c>
      <c r="S21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7" spans="1:21" x14ac:dyDescent="0.25">
      <c r="A2107" s="567" t="s">
        <v>13866</v>
      </c>
      <c r="B2107" s="568"/>
      <c r="C2107" s="568"/>
      <c r="D2107" s="569"/>
      <c r="E2107" s="569" t="s">
        <v>8461</v>
      </c>
      <c r="F2107" s="569">
        <v>3</v>
      </c>
      <c r="G2107" s="568" t="s">
        <v>8498</v>
      </c>
      <c r="H2107" s="568"/>
      <c r="I2107" s="570" t="s">
        <v>13867</v>
      </c>
      <c r="J2107" s="568" t="s">
        <v>8202</v>
      </c>
      <c r="K2107" s="571" t="s">
        <v>8401</v>
      </c>
      <c r="L2107" s="568" t="s">
        <v>13868</v>
      </c>
      <c r="M2107" s="572" t="s">
        <v>13869</v>
      </c>
      <c r="N2107" s="570" t="s">
        <v>8451</v>
      </c>
      <c r="O2107" s="303" t="str">
        <f>IF(AllC3_Data[[#This Row],[Door/Yard Number]]=3,"Yard","Door")</f>
        <v>Yard</v>
      </c>
      <c r="P2107" s="33">
        <f t="shared" si="64"/>
        <v>3202.9500000000698</v>
      </c>
      <c r="Q2107" s="3" t="str">
        <f t="shared" si="65"/>
        <v>10/01/2021 03:03 AM</v>
      </c>
      <c r="R2107" s="573" t="str">
        <f>IF(AND(AllC3_Data[[#This Row],[Workflow]]="Vendor Trailer",AllC3_Data[[#This Row],[OB Load Type]]="",AllC3_Data[[#This Row],[IB Load Type]]="",AllC3_Data[[#This Row],[Reusable Load Type]]=""),"Empty", HLOOKUP("*",AllC3_Data[[#This Row],[OB Load Type]:[Workflow]],1,FALSE))</f>
        <v>Empty</v>
      </c>
      <c r="S21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08" spans="1:21" x14ac:dyDescent="0.25">
      <c r="A2108" s="567" t="s">
        <v>13870</v>
      </c>
      <c r="B2108" s="568"/>
      <c r="C2108" s="568"/>
      <c r="D2108" s="569" t="s">
        <v>13871</v>
      </c>
      <c r="E2108" s="569" t="s">
        <v>882</v>
      </c>
      <c r="F2108" s="569">
        <v>3</v>
      </c>
      <c r="G2108" s="568" t="s">
        <v>1179</v>
      </c>
      <c r="H2108" s="568" t="s">
        <v>13872</v>
      </c>
      <c r="I2108" s="570" t="s">
        <v>13873</v>
      </c>
      <c r="J2108" s="568" t="s">
        <v>8208</v>
      </c>
      <c r="K2108" s="571" t="s">
        <v>8401</v>
      </c>
      <c r="L2108" s="568" t="s">
        <v>13874</v>
      </c>
      <c r="M2108" s="572" t="s">
        <v>13875</v>
      </c>
      <c r="N2108" s="570" t="s">
        <v>8451</v>
      </c>
      <c r="O2108" s="303" t="str">
        <f>IF(AllC3_Data[[#This Row],[Door/Yard Number]]=3,"Yard","Door")</f>
        <v>Yard</v>
      </c>
      <c r="P2108" s="33">
        <f t="shared" si="64"/>
        <v>3177.9833333333954</v>
      </c>
      <c r="Q2108" s="3" t="str">
        <f t="shared" si="65"/>
        <v>10/02/2021 04:01 AM</v>
      </c>
      <c r="R2108" s="573" t="str">
        <f>IF(AND(AllC3_Data[[#This Row],[Workflow]]="Vendor Trailer",AllC3_Data[[#This Row],[OB Load Type]]="",AllC3_Data[[#This Row],[IB Load Type]]="",AllC3_Data[[#This Row],[Reusable Load Type]]=""),"Empty", HLOOKUP("*",AllC3_Data[[#This Row],[OB Load Type]:[Workflow]],1,FALSE))</f>
        <v>TCOM</v>
      </c>
      <c r="S21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0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09" spans="1:21" x14ac:dyDescent="0.25">
      <c r="A2109" s="567" t="s">
        <v>13876</v>
      </c>
      <c r="B2109" s="568"/>
      <c r="C2109" s="568"/>
      <c r="D2109" s="569"/>
      <c r="E2109" s="569" t="s">
        <v>8461</v>
      </c>
      <c r="F2109" s="569">
        <v>3</v>
      </c>
      <c r="G2109" s="568" t="s">
        <v>1099</v>
      </c>
      <c r="H2109" s="568"/>
      <c r="I2109" s="570" t="s">
        <v>13877</v>
      </c>
      <c r="J2109" s="568" t="s">
        <v>8202</v>
      </c>
      <c r="K2109" s="571" t="s">
        <v>8401</v>
      </c>
      <c r="L2109" s="568" t="s">
        <v>13874</v>
      </c>
      <c r="M2109" s="572" t="s">
        <v>13878</v>
      </c>
      <c r="N2109" s="570" t="s">
        <v>8451</v>
      </c>
      <c r="O2109" s="303" t="str">
        <f>IF(AllC3_Data[[#This Row],[Door/Yard Number]]=3,"Yard","Door")</f>
        <v>Yard</v>
      </c>
      <c r="P2109" s="33">
        <f t="shared" si="64"/>
        <v>3154.7500000001164</v>
      </c>
      <c r="Q2109" s="3" t="str">
        <f t="shared" si="65"/>
        <v>10/03/2021 03:15 AM</v>
      </c>
      <c r="R2109" s="573" t="str">
        <f>IF(AND(AllC3_Data[[#This Row],[Workflow]]="Vendor Trailer",AllC3_Data[[#This Row],[OB Load Type]]="",AllC3_Data[[#This Row],[IB Load Type]]="",AllC3_Data[[#This Row],[Reusable Load Type]]=""),"Empty", HLOOKUP("*",AllC3_Data[[#This Row],[OB Load Type]:[Workflow]],1,FALSE))</f>
        <v>Empty</v>
      </c>
      <c r="S21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1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0" spans="1:21" x14ac:dyDescent="0.25">
      <c r="A2110" s="567" t="s">
        <v>13879</v>
      </c>
      <c r="B2110" s="568"/>
      <c r="C2110" s="568" t="s">
        <v>8230</v>
      </c>
      <c r="D2110" s="569"/>
      <c r="E2110" s="569" t="s">
        <v>8397</v>
      </c>
      <c r="F2110" s="569">
        <v>3</v>
      </c>
      <c r="G2110" s="568" t="s">
        <v>8398</v>
      </c>
      <c r="H2110" s="568" t="s">
        <v>13731</v>
      </c>
      <c r="I2110" s="570" t="s">
        <v>13880</v>
      </c>
      <c r="J2110" s="568" t="s">
        <v>8202</v>
      </c>
      <c r="K2110" s="571" t="s">
        <v>8401</v>
      </c>
      <c r="L2110" s="568" t="s">
        <v>84</v>
      </c>
      <c r="M2110" s="572" t="s">
        <v>13880</v>
      </c>
      <c r="N2110" s="570" t="s">
        <v>8409</v>
      </c>
      <c r="O2110" s="303" t="str">
        <f>IF(AllC3_Data[[#This Row],[Door/Yard Number]]=3,"Yard","Door")</f>
        <v>Yard</v>
      </c>
      <c r="P2110" s="33">
        <f t="shared" si="64"/>
        <v>3116.6666666668025</v>
      </c>
      <c r="Q2110" s="3" t="str">
        <f t="shared" si="65"/>
        <v>10/04/2021 05:20 PM</v>
      </c>
      <c r="R2110" s="573" t="str">
        <f>IF(AND(AllC3_Data[[#This Row],[Workflow]]="Vendor Trailer",AllC3_Data[[#This Row],[OB Load Type]]="",AllC3_Data[[#This Row],[IB Load Type]]="",AllC3_Data[[#This Row],[Reusable Load Type]]=""),"Empty", HLOOKUP("*",AllC3_Data[[#This Row],[OB Load Type]:[Workflow]],1,FALSE))</f>
        <v>MILK</v>
      </c>
      <c r="S21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1" spans="1:21" x14ac:dyDescent="0.25">
      <c r="A2111" s="567" t="s">
        <v>13881</v>
      </c>
      <c r="B2111" s="568"/>
      <c r="C2111" s="568" t="s">
        <v>8230</v>
      </c>
      <c r="D2111" s="569"/>
      <c r="E2111" s="569" t="s">
        <v>8397</v>
      </c>
      <c r="F2111" s="569">
        <v>3</v>
      </c>
      <c r="G2111" s="568" t="s">
        <v>8398</v>
      </c>
      <c r="H2111" s="568" t="s">
        <v>13753</v>
      </c>
      <c r="I2111" s="570" t="s">
        <v>13882</v>
      </c>
      <c r="J2111" s="568" t="s">
        <v>8202</v>
      </c>
      <c r="K2111" s="571" t="s">
        <v>8401</v>
      </c>
      <c r="L2111" s="568" t="s">
        <v>84</v>
      </c>
      <c r="M2111" s="572" t="s">
        <v>13882</v>
      </c>
      <c r="N2111" s="570" t="s">
        <v>8409</v>
      </c>
      <c r="O2111" s="303" t="str">
        <f>IF(AllC3_Data[[#This Row],[Door/Yard Number]]=3,"Yard","Door")</f>
        <v>Yard</v>
      </c>
      <c r="P2111" s="33">
        <f t="shared" si="64"/>
        <v>3073.1500000000815</v>
      </c>
      <c r="Q2111" s="3" t="str">
        <f t="shared" si="65"/>
        <v>10/06/2021 12:51 PM</v>
      </c>
      <c r="R2111" s="573" t="str">
        <f>IF(AND(AllC3_Data[[#This Row],[Workflow]]="Vendor Trailer",AllC3_Data[[#This Row],[OB Load Type]]="",AllC3_Data[[#This Row],[IB Load Type]]="",AllC3_Data[[#This Row],[Reusable Load Type]]=""),"Empty", HLOOKUP("*",AllC3_Data[[#This Row],[OB Load Type]:[Workflow]],1,FALSE))</f>
        <v>MILK</v>
      </c>
      <c r="S21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2" spans="1:21" x14ac:dyDescent="0.25">
      <c r="A2112" s="567" t="s">
        <v>13883</v>
      </c>
      <c r="B2112" s="568"/>
      <c r="C2112" s="568" t="s">
        <v>8230</v>
      </c>
      <c r="D2112" s="569"/>
      <c r="E2112" s="569" t="s">
        <v>8397</v>
      </c>
      <c r="F2112" s="569">
        <v>3</v>
      </c>
      <c r="G2112" s="568" t="s">
        <v>8560</v>
      </c>
      <c r="H2112" s="568" t="s">
        <v>13731</v>
      </c>
      <c r="I2112" s="570" t="s">
        <v>13884</v>
      </c>
      <c r="J2112" s="568" t="s">
        <v>8202</v>
      </c>
      <c r="K2112" s="571" t="s">
        <v>8401</v>
      </c>
      <c r="L2112" s="568" t="s">
        <v>84</v>
      </c>
      <c r="M2112" s="572" t="s">
        <v>13884</v>
      </c>
      <c r="N2112" s="570" t="s">
        <v>8409</v>
      </c>
      <c r="O2112" s="303" t="str">
        <f>IF(AllC3_Data[[#This Row],[Door/Yard Number]]=3,"Yard","Door")</f>
        <v>Yard</v>
      </c>
      <c r="P2112" s="33">
        <f t="shared" si="64"/>
        <v>2999.8333333333139</v>
      </c>
      <c r="Q2112" s="3" t="str">
        <f t="shared" si="65"/>
        <v>10/09/2021 02:10 PM</v>
      </c>
      <c r="R2112" s="573" t="str">
        <f>IF(AND(AllC3_Data[[#This Row],[Workflow]]="Vendor Trailer",AllC3_Data[[#This Row],[OB Load Type]]="",AllC3_Data[[#This Row],[IB Load Type]]="",AllC3_Data[[#This Row],[Reusable Load Type]]=""),"Empty", HLOOKUP("*",AllC3_Data[[#This Row],[OB Load Type]:[Workflow]],1,FALSE))</f>
        <v>MILK</v>
      </c>
      <c r="S21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3" spans="1:21" x14ac:dyDescent="0.25">
      <c r="A2113" s="567" t="s">
        <v>11591</v>
      </c>
      <c r="B2113" s="568"/>
      <c r="C2113" s="568" t="s">
        <v>8230</v>
      </c>
      <c r="D2113" s="569"/>
      <c r="E2113" s="569" t="s">
        <v>8397</v>
      </c>
      <c r="F2113" s="569">
        <v>3</v>
      </c>
      <c r="G2113" s="568" t="s">
        <v>8560</v>
      </c>
      <c r="H2113" s="568" t="s">
        <v>13823</v>
      </c>
      <c r="I2113" s="570" t="s">
        <v>13885</v>
      </c>
      <c r="J2113" s="568" t="s">
        <v>8202</v>
      </c>
      <c r="K2113" s="571" t="s">
        <v>8401</v>
      </c>
      <c r="L2113" s="568" t="s">
        <v>84</v>
      </c>
      <c r="M2113" s="572" t="s">
        <v>13885</v>
      </c>
      <c r="N2113" s="570" t="s">
        <v>8409</v>
      </c>
      <c r="O2113" s="303" t="str">
        <f>IF(AllC3_Data[[#This Row],[Door/Yard Number]]=3,"Yard","Door")</f>
        <v>Yard</v>
      </c>
      <c r="P2113" s="33">
        <f t="shared" si="64"/>
        <v>2978.5833333333721</v>
      </c>
      <c r="Q2113" s="3" t="str">
        <f t="shared" si="65"/>
        <v>10/10/2021 11:25 AM</v>
      </c>
      <c r="R2113" s="573" t="str">
        <f>IF(AND(AllC3_Data[[#This Row],[Workflow]]="Vendor Trailer",AllC3_Data[[#This Row],[OB Load Type]]="",AllC3_Data[[#This Row],[IB Load Type]]="",AllC3_Data[[#This Row],[Reusable Load Type]]=""),"Empty", HLOOKUP("*",AllC3_Data[[#This Row],[OB Load Type]:[Workflow]],1,FALSE))</f>
        <v>MILK</v>
      </c>
      <c r="S21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4" spans="1:21" x14ac:dyDescent="0.25">
      <c r="A2114" s="567" t="s">
        <v>13886</v>
      </c>
      <c r="B2114" s="568"/>
      <c r="C2114" s="568"/>
      <c r="D2114" s="569"/>
      <c r="E2114" s="569" t="s">
        <v>1562</v>
      </c>
      <c r="F2114" s="569">
        <v>3</v>
      </c>
      <c r="G2114" s="568" t="s">
        <v>8405</v>
      </c>
      <c r="H2114" s="568"/>
      <c r="I2114" s="570" t="s">
        <v>13887</v>
      </c>
      <c r="J2114" s="568" t="s">
        <v>8202</v>
      </c>
      <c r="K2114" s="571" t="s">
        <v>8401</v>
      </c>
      <c r="L2114" s="568" t="s">
        <v>13813</v>
      </c>
      <c r="M2114" s="572" t="s">
        <v>13888</v>
      </c>
      <c r="N2114" s="570" t="s">
        <v>8409</v>
      </c>
      <c r="O2114" s="303" t="str">
        <f>IF(AllC3_Data[[#This Row],[Door/Yard Number]]=3,"Yard","Door")</f>
        <v>Yard</v>
      </c>
      <c r="P2114" s="33">
        <f t="shared" si="64"/>
        <v>2977.4333333334653</v>
      </c>
      <c r="Q2114" s="3" t="str">
        <f t="shared" si="65"/>
        <v>10/10/2021 12:34 PM</v>
      </c>
      <c r="R2114" s="573" t="str">
        <f>IF(AND(AllC3_Data[[#This Row],[Workflow]]="Vendor Trailer",AllC3_Data[[#This Row],[OB Load Type]]="",AllC3_Data[[#This Row],[IB Load Type]]="",AllC3_Data[[#This Row],[Reusable Load Type]]=""),"Empty", HLOOKUP("*",AllC3_Data[[#This Row],[OB Load Type]:[Workflow]],1,FALSE))</f>
        <v>Unknown</v>
      </c>
      <c r="S21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5" spans="1:21" x14ac:dyDescent="0.25">
      <c r="A2115" s="567" t="s">
        <v>13055</v>
      </c>
      <c r="B2115" s="568"/>
      <c r="C2115" s="568"/>
      <c r="D2115" s="569"/>
      <c r="E2115" s="569" t="s">
        <v>1562</v>
      </c>
      <c r="F2115" s="569">
        <v>5</v>
      </c>
      <c r="G2115" s="568" t="s">
        <v>13889</v>
      </c>
      <c r="H2115" s="568"/>
      <c r="I2115" s="570" t="s">
        <v>13890</v>
      </c>
      <c r="J2115" s="568" t="s">
        <v>8227</v>
      </c>
      <c r="K2115" s="571" t="s">
        <v>8401</v>
      </c>
      <c r="L2115" s="568" t="s">
        <v>13891</v>
      </c>
      <c r="M2115" s="572"/>
      <c r="N2115" s="570" t="s">
        <v>8409</v>
      </c>
      <c r="O2115" s="303" t="str">
        <f>IF(AllC3_Data[[#This Row],[Door/Yard Number]]=3,"Yard","Door")</f>
        <v>Door</v>
      </c>
      <c r="P2115" s="33">
        <f t="shared" si="64"/>
        <v>2974.4166666667443</v>
      </c>
      <c r="Q2115" s="3" t="str">
        <f t="shared" si="65"/>
        <v>10/10/2021 03:35 PM</v>
      </c>
      <c r="R2115" s="573" t="str">
        <f>IF(AND(AllC3_Data[[#This Row],[Workflow]]="Vendor Trailer",AllC3_Data[[#This Row],[OB Load Type]]="",AllC3_Data[[#This Row],[IB Load Type]]="",AllC3_Data[[#This Row],[Reusable Load Type]]=""),"Empty", HLOOKUP("*",AllC3_Data[[#This Row],[OB Load Type]:[Workflow]],1,FALSE))</f>
        <v>Unknown</v>
      </c>
      <c r="S211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16" spans="1:21" x14ac:dyDescent="0.25">
      <c r="A2116" s="567" t="s">
        <v>13892</v>
      </c>
      <c r="B2116" s="568"/>
      <c r="C2116" s="568"/>
      <c r="D2116" s="569"/>
      <c r="E2116" s="569" t="s">
        <v>8461</v>
      </c>
      <c r="F2116" s="569">
        <v>3</v>
      </c>
      <c r="G2116" s="568" t="s">
        <v>9116</v>
      </c>
      <c r="H2116" s="568"/>
      <c r="I2116" s="570" t="s">
        <v>13893</v>
      </c>
      <c r="J2116" s="568" t="s">
        <v>8202</v>
      </c>
      <c r="K2116" s="571" t="s">
        <v>8401</v>
      </c>
      <c r="L2116" s="568" t="s">
        <v>13715</v>
      </c>
      <c r="M2116" s="572" t="s">
        <v>13894</v>
      </c>
      <c r="N2116" s="570" t="s">
        <v>8409</v>
      </c>
      <c r="O2116" s="303" t="str">
        <f>IF(AllC3_Data[[#This Row],[Door/Yard Number]]=3,"Yard","Door")</f>
        <v>Yard</v>
      </c>
      <c r="P2116" s="33">
        <f t="shared" si="64"/>
        <v>2956.3666666667559</v>
      </c>
      <c r="Q2116" s="3" t="str">
        <f t="shared" si="65"/>
        <v>10/11/2021 09:38 AM</v>
      </c>
      <c r="R2116" s="573" t="str">
        <f>IF(AND(AllC3_Data[[#This Row],[Workflow]]="Vendor Trailer",AllC3_Data[[#This Row],[OB Load Type]]="",AllC3_Data[[#This Row],[IB Load Type]]="",AllC3_Data[[#This Row],[Reusable Load Type]]=""),"Empty", HLOOKUP("*",AllC3_Data[[#This Row],[OB Load Type]:[Workflow]],1,FALSE))</f>
        <v>Empty</v>
      </c>
      <c r="S21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7" spans="1:21" x14ac:dyDescent="0.25">
      <c r="A2117" s="567" t="s">
        <v>13895</v>
      </c>
      <c r="B2117" s="568"/>
      <c r="C2117" s="568"/>
      <c r="D2117" s="569"/>
      <c r="E2117" s="569" t="s">
        <v>1657</v>
      </c>
      <c r="F2117" s="569">
        <v>3</v>
      </c>
      <c r="G2117" s="568" t="s">
        <v>1179</v>
      </c>
      <c r="H2117" s="568"/>
      <c r="I2117" s="570" t="s">
        <v>13896</v>
      </c>
      <c r="J2117" s="568" t="s">
        <v>8208</v>
      </c>
      <c r="K2117" s="571" t="s">
        <v>8589</v>
      </c>
      <c r="L2117" s="568" t="s">
        <v>13897</v>
      </c>
      <c r="M2117" s="572" t="s">
        <v>13898</v>
      </c>
      <c r="N2117" s="570" t="s">
        <v>8402</v>
      </c>
      <c r="O2117" s="303" t="str">
        <f>IF(AllC3_Data[[#This Row],[Door/Yard Number]]=3,"Yard","Door")</f>
        <v>Yard</v>
      </c>
      <c r="P2117" s="33">
        <f t="shared" si="64"/>
        <v>2944.8166666666511</v>
      </c>
      <c r="Q2117" s="3" t="str">
        <f t="shared" si="65"/>
        <v>10/11/2021 09:11 PM</v>
      </c>
      <c r="R2117" s="573" t="str">
        <f>IF(AND(AllC3_Data[[#This Row],[Workflow]]="Vendor Trailer",AllC3_Data[[#This Row],[OB Load Type]]="",AllC3_Data[[#This Row],[IB Load Type]]="",AllC3_Data[[#This Row],[Reusable Load Type]]=""),"Empty", HLOOKUP("*",AllC3_Data[[#This Row],[OB Load Type]:[Workflow]],1,FALSE))</f>
        <v>Empty</v>
      </c>
      <c r="S21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8" spans="1:21" x14ac:dyDescent="0.25">
      <c r="A2118" s="567" t="s">
        <v>13899</v>
      </c>
      <c r="B2118" s="568"/>
      <c r="C2118" s="568" t="s">
        <v>8230</v>
      </c>
      <c r="D2118" s="569"/>
      <c r="E2118" s="569" t="s">
        <v>8397</v>
      </c>
      <c r="F2118" s="569">
        <v>3</v>
      </c>
      <c r="G2118" s="568" t="s">
        <v>8398</v>
      </c>
      <c r="H2118" s="568" t="s">
        <v>13770</v>
      </c>
      <c r="I2118" s="570" t="s">
        <v>13900</v>
      </c>
      <c r="J2118" s="568" t="s">
        <v>8202</v>
      </c>
      <c r="K2118" s="571" t="s">
        <v>8401</v>
      </c>
      <c r="L2118" s="568" t="s">
        <v>13813</v>
      </c>
      <c r="M2118" s="572" t="s">
        <v>13900</v>
      </c>
      <c r="N2118" s="570" t="s">
        <v>8409</v>
      </c>
      <c r="O2118" s="303" t="str">
        <f>IF(AllC3_Data[[#This Row],[Door/Yard Number]]=3,"Yard","Door")</f>
        <v>Yard</v>
      </c>
      <c r="P2118" s="33">
        <f t="shared" si="64"/>
        <v>2846.6166666666395</v>
      </c>
      <c r="Q2118" s="3" t="str">
        <f t="shared" si="65"/>
        <v>10/15/2021 11:23 PM</v>
      </c>
      <c r="R2118" s="573" t="str">
        <f>IF(AND(AllC3_Data[[#This Row],[Workflow]]="Vendor Trailer",AllC3_Data[[#This Row],[OB Load Type]]="",AllC3_Data[[#This Row],[IB Load Type]]="",AllC3_Data[[#This Row],[Reusable Load Type]]=""),"Empty", HLOOKUP("*",AllC3_Data[[#This Row],[OB Load Type]:[Workflow]],1,FALSE))</f>
        <v>MILK</v>
      </c>
      <c r="S21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19" spans="1:21" x14ac:dyDescent="0.25">
      <c r="A2119" s="567" t="s">
        <v>13901</v>
      </c>
      <c r="B2119" s="568"/>
      <c r="C2119" s="568"/>
      <c r="D2119" s="569" t="s">
        <v>496</v>
      </c>
      <c r="E2119" s="569" t="s">
        <v>1660</v>
      </c>
      <c r="F2119" s="569">
        <v>3</v>
      </c>
      <c r="G2119" s="568" t="s">
        <v>1179</v>
      </c>
      <c r="H2119" s="568"/>
      <c r="I2119" s="570" t="s">
        <v>13902</v>
      </c>
      <c r="J2119" s="568" t="s">
        <v>8205</v>
      </c>
      <c r="K2119" s="571" t="s">
        <v>8589</v>
      </c>
      <c r="L2119" s="568" t="s">
        <v>13903</v>
      </c>
      <c r="M2119" s="572" t="s">
        <v>13904</v>
      </c>
      <c r="N2119" s="570" t="s">
        <v>8425</v>
      </c>
      <c r="O2119" s="303" t="str">
        <f>IF(AllC3_Data[[#This Row],[Door/Yard Number]]=3,"Yard","Door")</f>
        <v>Yard</v>
      </c>
      <c r="P2119" s="33">
        <f t="shared" si="64"/>
        <v>2706.8833333334187</v>
      </c>
      <c r="Q2119" s="3" t="str">
        <f t="shared" si="65"/>
        <v>10/21/2021 07:07 PM</v>
      </c>
      <c r="R2119" s="573" t="str">
        <f>IF(AND(AllC3_Data[[#This Row],[Workflow]]="Vendor Trailer",AllC3_Data[[#This Row],[OB Load Type]]="",AllC3_Data[[#This Row],[IB Load Type]]="",AllC3_Data[[#This Row],[Reusable Load Type]]=""),"Empty", HLOOKUP("*",AllC3_Data[[#This Row],[OB Load Type]:[Workflow]],1,FALSE))</f>
        <v>RSAL</v>
      </c>
      <c r="S21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0" spans="1:21" x14ac:dyDescent="0.25">
      <c r="A2120" s="567" t="s">
        <v>13905</v>
      </c>
      <c r="B2120" s="568"/>
      <c r="C2120" s="568"/>
      <c r="D2120" s="569"/>
      <c r="E2120" s="569" t="s">
        <v>1657</v>
      </c>
      <c r="F2120" s="569">
        <v>3</v>
      </c>
      <c r="G2120" s="568" t="s">
        <v>1179</v>
      </c>
      <c r="H2120" s="568"/>
      <c r="I2120" s="570" t="s">
        <v>13906</v>
      </c>
      <c r="J2120" s="568" t="s">
        <v>647</v>
      </c>
      <c r="K2120" s="571" t="s">
        <v>8401</v>
      </c>
      <c r="L2120" s="568" t="s">
        <v>13907</v>
      </c>
      <c r="M2120" s="572"/>
      <c r="N2120" s="570" t="s">
        <v>8425</v>
      </c>
      <c r="O2120" s="303" t="str">
        <f>IF(AllC3_Data[[#This Row],[Door/Yard Number]]=3,"Yard","Door")</f>
        <v>Yard</v>
      </c>
      <c r="P2120" s="33">
        <f t="shared" si="64"/>
        <v>2655.1833333334071</v>
      </c>
      <c r="Q2120" s="3" t="str">
        <f t="shared" si="65"/>
        <v>10/23/2021 10:49 PM</v>
      </c>
      <c r="R2120" s="573" t="str">
        <f>IF(AND(AllC3_Data[[#This Row],[Workflow]]="Vendor Trailer",AllC3_Data[[#This Row],[OB Load Type]]="",AllC3_Data[[#This Row],[IB Load Type]]="",AllC3_Data[[#This Row],[Reusable Load Type]]=""),"Empty", HLOOKUP("*",AllC3_Data[[#This Row],[OB Load Type]:[Workflow]],1,FALSE))</f>
        <v>Empty</v>
      </c>
      <c r="S21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1" spans="1:21" x14ac:dyDescent="0.25">
      <c r="A2121" s="567" t="s">
        <v>13908</v>
      </c>
      <c r="B2121" s="568"/>
      <c r="C2121" s="568" t="s">
        <v>8404</v>
      </c>
      <c r="D2121" s="569"/>
      <c r="E2121" s="569" t="s">
        <v>897</v>
      </c>
      <c r="F2121" s="569">
        <v>3</v>
      </c>
      <c r="G2121" s="568" t="s">
        <v>11317</v>
      </c>
      <c r="H2121" s="568" t="s">
        <v>10322</v>
      </c>
      <c r="I2121" s="570" t="s">
        <v>13909</v>
      </c>
      <c r="J2121" s="568" t="s">
        <v>8202</v>
      </c>
      <c r="K2121" s="571" t="s">
        <v>8401</v>
      </c>
      <c r="L2121" s="568" t="s">
        <v>13715</v>
      </c>
      <c r="M2121" s="572" t="s">
        <v>13909</v>
      </c>
      <c r="N2121" s="570" t="s">
        <v>8409</v>
      </c>
      <c r="O2121" s="303" t="str">
        <f>IF(AllC3_Data[[#This Row],[Door/Yard Number]]=3,"Yard","Door")</f>
        <v>Yard</v>
      </c>
      <c r="P2121" s="33">
        <f t="shared" ref="P2121:P2184" si="66">($A$1-Q2121)*24</f>
        <v>2618.6833333333489</v>
      </c>
      <c r="Q2121" s="3" t="str">
        <f t="shared" ref="Q2121:Q2184" si="67">IF(I2121&gt;M2121,I2121,IF(I2121&lt;M2121,M2121,IF(I2121=M2121,I2121)))</f>
        <v>10/25/2021 11:19 AM</v>
      </c>
      <c r="R2121" s="573" t="str">
        <f>IF(AND(AllC3_Data[[#This Row],[Workflow]]="Vendor Trailer",AllC3_Data[[#This Row],[OB Load Type]]="",AllC3_Data[[#This Row],[IB Load Type]]="",AllC3_Data[[#This Row],[Reusable Load Type]]=""),"Empty", HLOOKUP("*",AllC3_Data[[#This Row],[OB Load Type]:[Workflow]],1,FALSE))</f>
        <v>A Live Delivery</v>
      </c>
      <c r="S21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2" spans="1:21" x14ac:dyDescent="0.25">
      <c r="A2122" s="567" t="s">
        <v>13910</v>
      </c>
      <c r="B2122" s="568"/>
      <c r="C2122" s="568" t="s">
        <v>11131</v>
      </c>
      <c r="D2122" s="569"/>
      <c r="E2122" s="569" t="s">
        <v>8397</v>
      </c>
      <c r="F2122" s="569">
        <v>1</v>
      </c>
      <c r="G2122" s="568" t="s">
        <v>1568</v>
      </c>
      <c r="H2122" s="568" t="s">
        <v>11131</v>
      </c>
      <c r="I2122" s="570" t="s">
        <v>13911</v>
      </c>
      <c r="J2122" s="568" t="s">
        <v>8212</v>
      </c>
      <c r="K2122" s="571" t="s">
        <v>8401</v>
      </c>
      <c r="L2122" s="568" t="s">
        <v>11591</v>
      </c>
      <c r="M2122" s="572" t="s">
        <v>13912</v>
      </c>
      <c r="N2122" s="570" t="s">
        <v>11135</v>
      </c>
      <c r="O2122" s="303" t="str">
        <f>IF(AllC3_Data[[#This Row],[Door/Yard Number]]=3,"Yard","Door")</f>
        <v>Door</v>
      </c>
      <c r="P2122" s="33">
        <f t="shared" si="66"/>
        <v>2567.2999999999884</v>
      </c>
      <c r="Q2122" s="3" t="str">
        <f t="shared" si="67"/>
        <v>10/27/2021 02:42 PM</v>
      </c>
      <c r="R2122" s="573" t="str">
        <f>IF(AND(AllC3_Data[[#This Row],[Workflow]]="Vendor Trailer",AllC3_Data[[#This Row],[OB Load Type]]="",AllC3_Data[[#This Row],[IB Load Type]]="",AllC3_Data[[#This Row],[Reusable Load Type]]=""),"Empty", HLOOKUP("*",AllC3_Data[[#This Row],[OB Load Type]:[Workflow]],1,FALSE))</f>
        <v>RECALL</v>
      </c>
      <c r="S21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2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23" spans="1:21" x14ac:dyDescent="0.25">
      <c r="A2123" s="567" t="s">
        <v>13913</v>
      </c>
      <c r="B2123" s="568"/>
      <c r="C2123" s="568"/>
      <c r="D2123" s="569" t="s">
        <v>496</v>
      </c>
      <c r="E2123" s="569" t="s">
        <v>1660</v>
      </c>
      <c r="F2123" s="569">
        <v>3</v>
      </c>
      <c r="G2123" s="568" t="s">
        <v>1179</v>
      </c>
      <c r="H2123" s="568"/>
      <c r="I2123" s="570" t="s">
        <v>13914</v>
      </c>
      <c r="J2123" s="568" t="s">
        <v>8208</v>
      </c>
      <c r="K2123" s="571" t="s">
        <v>8589</v>
      </c>
      <c r="L2123" s="568" t="s">
        <v>13828</v>
      </c>
      <c r="M2123" s="572" t="s">
        <v>13915</v>
      </c>
      <c r="N2123" s="570" t="s">
        <v>8402</v>
      </c>
      <c r="O2123" s="303" t="str">
        <f>IF(AllC3_Data[[#This Row],[Door/Yard Number]]=3,"Yard","Door")</f>
        <v>Yard</v>
      </c>
      <c r="P2123" s="33">
        <f t="shared" si="66"/>
        <v>2538.9833333333954</v>
      </c>
      <c r="Q2123" s="3" t="str">
        <f t="shared" si="67"/>
        <v>10/28/2021 07:01 PM</v>
      </c>
      <c r="R2123" s="573" t="str">
        <f>IF(AND(AllC3_Data[[#This Row],[Workflow]]="Vendor Trailer",AllC3_Data[[#This Row],[OB Load Type]]="",AllC3_Data[[#This Row],[IB Load Type]]="",AllC3_Data[[#This Row],[Reusable Load Type]]=""),"Empty", HLOOKUP("*",AllC3_Data[[#This Row],[OB Load Type]:[Workflow]],1,FALSE))</f>
        <v>RSAL</v>
      </c>
      <c r="S21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4" spans="1:21" x14ac:dyDescent="0.25">
      <c r="A2124" s="567" t="s">
        <v>13916</v>
      </c>
      <c r="B2124" s="568"/>
      <c r="C2124" s="568"/>
      <c r="D2124" s="569"/>
      <c r="E2124" s="569" t="s">
        <v>1657</v>
      </c>
      <c r="F2124" s="569">
        <v>3</v>
      </c>
      <c r="G2124" s="568" t="s">
        <v>1568</v>
      </c>
      <c r="H2124" s="568"/>
      <c r="I2124" s="570" t="s">
        <v>13917</v>
      </c>
      <c r="J2124" s="568" t="s">
        <v>8209</v>
      </c>
      <c r="K2124" s="571" t="s">
        <v>8589</v>
      </c>
      <c r="L2124" s="568" t="s">
        <v>12146</v>
      </c>
      <c r="M2124" s="572" t="s">
        <v>13917</v>
      </c>
      <c r="N2124" s="570" t="s">
        <v>8402</v>
      </c>
      <c r="O2124" s="303" t="str">
        <f>IF(AllC3_Data[[#This Row],[Door/Yard Number]]=3,"Yard","Door")</f>
        <v>Yard</v>
      </c>
      <c r="P2124" s="33">
        <f t="shared" si="66"/>
        <v>2523.016666666721</v>
      </c>
      <c r="Q2124" s="3" t="str">
        <f t="shared" si="67"/>
        <v>10/29/2021 10:59 AM</v>
      </c>
      <c r="R2124" s="573" t="str">
        <f>IF(AND(AllC3_Data[[#This Row],[Workflow]]="Vendor Trailer",AllC3_Data[[#This Row],[OB Load Type]]="",AllC3_Data[[#This Row],[IB Load Type]]="",AllC3_Data[[#This Row],[Reusable Load Type]]=""),"Empty", HLOOKUP("*",AllC3_Data[[#This Row],[OB Load Type]:[Workflow]],1,FALSE))</f>
        <v>Empty</v>
      </c>
      <c r="S21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5" spans="1:21" x14ac:dyDescent="0.25">
      <c r="A2125" s="567" t="s">
        <v>13918</v>
      </c>
      <c r="B2125" s="568"/>
      <c r="C2125" s="568"/>
      <c r="D2125" s="569" t="s">
        <v>422</v>
      </c>
      <c r="E2125" s="569" t="s">
        <v>8430</v>
      </c>
      <c r="F2125" s="569">
        <v>3</v>
      </c>
      <c r="G2125" s="568" t="s">
        <v>1568</v>
      </c>
      <c r="H2125" s="568"/>
      <c r="I2125" s="570" t="s">
        <v>13919</v>
      </c>
      <c r="J2125" s="568" t="s">
        <v>8209</v>
      </c>
      <c r="K2125" s="571" t="s">
        <v>8401</v>
      </c>
      <c r="L2125" s="568" t="s">
        <v>13897</v>
      </c>
      <c r="M2125" s="572"/>
      <c r="N2125" s="570" t="s">
        <v>8402</v>
      </c>
      <c r="O2125" s="303" t="str">
        <f>IF(AllC3_Data[[#This Row],[Door/Yard Number]]=3,"Yard","Door")</f>
        <v>Yard</v>
      </c>
      <c r="P2125" s="33">
        <f t="shared" si="66"/>
        <v>2501.1833333334653</v>
      </c>
      <c r="Q2125" s="3" t="str">
        <f t="shared" si="67"/>
        <v>10/30/2021 08:49 AM</v>
      </c>
      <c r="R2125" s="573" t="str">
        <f>IF(AND(AllC3_Data[[#This Row],[Workflow]]="Vendor Trailer",AllC3_Data[[#This Row],[OB Load Type]]="",AllC3_Data[[#This Row],[IB Load Type]]="",AllC3_Data[[#This Row],[Reusable Load Type]]=""),"Empty", HLOOKUP("*",AllC3_Data[[#This Row],[OB Load Type]:[Workflow]],1,FALSE))</f>
        <v>MSTO</v>
      </c>
      <c r="S21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6" spans="1:21" x14ac:dyDescent="0.25">
      <c r="A2126" s="567" t="s">
        <v>13920</v>
      </c>
      <c r="B2126" s="568"/>
      <c r="C2126" s="568" t="s">
        <v>8404</v>
      </c>
      <c r="D2126" s="569"/>
      <c r="E2126" s="569" t="s">
        <v>897</v>
      </c>
      <c r="F2126" s="569">
        <v>3</v>
      </c>
      <c r="G2126" s="568" t="s">
        <v>8405</v>
      </c>
      <c r="H2126" s="568" t="s">
        <v>13921</v>
      </c>
      <c r="I2126" s="570" t="s">
        <v>13922</v>
      </c>
      <c r="J2126" s="568" t="s">
        <v>8202</v>
      </c>
      <c r="K2126" s="571" t="s">
        <v>8401</v>
      </c>
      <c r="L2126" s="568" t="s">
        <v>13715</v>
      </c>
      <c r="M2126" s="572" t="s">
        <v>13922</v>
      </c>
      <c r="N2126" s="570" t="s">
        <v>8409</v>
      </c>
      <c r="O2126" s="303" t="str">
        <f>IF(AllC3_Data[[#This Row],[Door/Yard Number]]=3,"Yard","Door")</f>
        <v>Yard</v>
      </c>
      <c r="P2126" s="33">
        <f t="shared" si="66"/>
        <v>2466.4833333333372</v>
      </c>
      <c r="Q2126" s="3" t="str">
        <f t="shared" si="67"/>
        <v>10/31/2021 07:31 PM</v>
      </c>
      <c r="R2126" s="573" t="str">
        <f>IF(AND(AllC3_Data[[#This Row],[Workflow]]="Vendor Trailer",AllC3_Data[[#This Row],[OB Load Type]]="",AllC3_Data[[#This Row],[IB Load Type]]="",AllC3_Data[[#This Row],[Reusable Load Type]]=""),"Empty", HLOOKUP("*",AllC3_Data[[#This Row],[OB Load Type]:[Workflow]],1,FALSE))</f>
        <v>A Live Delivery</v>
      </c>
      <c r="S21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7" spans="1:21" x14ac:dyDescent="0.25">
      <c r="A2127" s="567" t="s">
        <v>13923</v>
      </c>
      <c r="B2127" s="568"/>
      <c r="C2127" s="568" t="s">
        <v>8404</v>
      </c>
      <c r="D2127" s="569"/>
      <c r="E2127" s="569" t="s">
        <v>897</v>
      </c>
      <c r="F2127" s="569">
        <v>3</v>
      </c>
      <c r="G2127" s="568" t="s">
        <v>8405</v>
      </c>
      <c r="H2127" s="568" t="s">
        <v>13924</v>
      </c>
      <c r="I2127" s="570" t="s">
        <v>13925</v>
      </c>
      <c r="J2127" s="568" t="s">
        <v>8202</v>
      </c>
      <c r="K2127" s="571" t="s">
        <v>8401</v>
      </c>
      <c r="L2127" s="568" t="s">
        <v>13715</v>
      </c>
      <c r="M2127" s="572" t="s">
        <v>13925</v>
      </c>
      <c r="N2127" s="570" t="s">
        <v>8409</v>
      </c>
      <c r="O2127" s="303" t="str">
        <f>IF(AllC3_Data[[#This Row],[Door/Yard Number]]=3,"Yard","Door")</f>
        <v>Yard</v>
      </c>
      <c r="P2127" s="33">
        <f t="shared" si="66"/>
        <v>2457.1666666666861</v>
      </c>
      <c r="Q2127" s="3" t="str">
        <f t="shared" si="67"/>
        <v>11/01/2021 04:50 AM</v>
      </c>
      <c r="R2127" s="573" t="str">
        <f>IF(AND(AllC3_Data[[#This Row],[Workflow]]="Vendor Trailer",AllC3_Data[[#This Row],[OB Load Type]]="",AllC3_Data[[#This Row],[IB Load Type]]="",AllC3_Data[[#This Row],[Reusable Load Type]]=""),"Empty", HLOOKUP("*",AllC3_Data[[#This Row],[OB Load Type]:[Workflow]],1,FALSE))</f>
        <v>A Live Delivery</v>
      </c>
      <c r="S21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8" spans="1:21" x14ac:dyDescent="0.25">
      <c r="A2128" s="567" t="s">
        <v>13926</v>
      </c>
      <c r="B2128" s="568"/>
      <c r="C2128" s="568" t="s">
        <v>8230</v>
      </c>
      <c r="D2128" s="569"/>
      <c r="E2128" s="569" t="s">
        <v>8397</v>
      </c>
      <c r="F2128" s="569">
        <v>3</v>
      </c>
      <c r="G2128" s="568" t="s">
        <v>8405</v>
      </c>
      <c r="H2128" s="568" t="s">
        <v>13753</v>
      </c>
      <c r="I2128" s="570" t="s">
        <v>13927</v>
      </c>
      <c r="J2128" s="568" t="s">
        <v>8202</v>
      </c>
      <c r="K2128" s="571" t="s">
        <v>8401</v>
      </c>
      <c r="L2128" s="568" t="s">
        <v>13813</v>
      </c>
      <c r="M2128" s="572" t="s">
        <v>13927</v>
      </c>
      <c r="N2128" s="570" t="s">
        <v>8409</v>
      </c>
      <c r="O2128" s="303" t="str">
        <f>IF(AllC3_Data[[#This Row],[Door/Yard Number]]=3,"Yard","Door")</f>
        <v>Yard</v>
      </c>
      <c r="P2128" s="33">
        <f t="shared" si="66"/>
        <v>2450.283333333442</v>
      </c>
      <c r="Q2128" s="3" t="str">
        <f t="shared" si="67"/>
        <v>11/01/2021 11:43 AM</v>
      </c>
      <c r="R2128" s="573" t="str">
        <f>IF(AND(AllC3_Data[[#This Row],[Workflow]]="Vendor Trailer",AllC3_Data[[#This Row],[OB Load Type]]="",AllC3_Data[[#This Row],[IB Load Type]]="",AllC3_Data[[#This Row],[Reusable Load Type]]=""),"Empty", HLOOKUP("*",AllC3_Data[[#This Row],[OB Load Type]:[Workflow]],1,FALSE))</f>
        <v>MILK</v>
      </c>
      <c r="S21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29" spans="1:21" x14ac:dyDescent="0.25">
      <c r="A2129" s="567" t="s">
        <v>13928</v>
      </c>
      <c r="B2129" s="568"/>
      <c r="C2129" s="568" t="s">
        <v>8404</v>
      </c>
      <c r="D2129" s="569"/>
      <c r="E2129" s="569" t="s">
        <v>897</v>
      </c>
      <c r="F2129" s="569">
        <v>3</v>
      </c>
      <c r="G2129" s="568" t="s">
        <v>13929</v>
      </c>
      <c r="H2129" s="568" t="s">
        <v>13930</v>
      </c>
      <c r="I2129" s="570" t="s">
        <v>13931</v>
      </c>
      <c r="J2129" s="568" t="s">
        <v>8202</v>
      </c>
      <c r="K2129" s="571" t="s">
        <v>8401</v>
      </c>
      <c r="L2129" s="568" t="s">
        <v>13715</v>
      </c>
      <c r="M2129" s="572" t="s">
        <v>13931</v>
      </c>
      <c r="N2129" s="570" t="s">
        <v>8409</v>
      </c>
      <c r="O2129" s="303" t="str">
        <f>IF(AllC3_Data[[#This Row],[Door/Yard Number]]=3,"Yard","Door")</f>
        <v>Yard</v>
      </c>
      <c r="P2129" s="33">
        <f t="shared" si="66"/>
        <v>2418.1833333334071</v>
      </c>
      <c r="Q2129" s="3" t="str">
        <f t="shared" si="67"/>
        <v>11/02/2021 07:49 PM</v>
      </c>
      <c r="R2129" s="573" t="str">
        <f>IF(AND(AllC3_Data[[#This Row],[Workflow]]="Vendor Trailer",AllC3_Data[[#This Row],[OB Load Type]]="",AllC3_Data[[#This Row],[IB Load Type]]="",AllC3_Data[[#This Row],[Reusable Load Type]]=""),"Empty", HLOOKUP("*",AllC3_Data[[#This Row],[OB Load Type]:[Workflow]],1,FALSE))</f>
        <v>A Live Delivery</v>
      </c>
      <c r="S212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0" spans="1:21" x14ac:dyDescent="0.25">
      <c r="A2130" s="567" t="s">
        <v>13932</v>
      </c>
      <c r="B2130" s="568"/>
      <c r="C2130" s="568" t="s">
        <v>8404</v>
      </c>
      <c r="D2130" s="569"/>
      <c r="E2130" s="569" t="s">
        <v>897</v>
      </c>
      <c r="F2130" s="569">
        <v>3</v>
      </c>
      <c r="G2130" s="568" t="s">
        <v>8405</v>
      </c>
      <c r="H2130" s="568" t="s">
        <v>13933</v>
      </c>
      <c r="I2130" s="570" t="s">
        <v>13934</v>
      </c>
      <c r="J2130" s="568" t="s">
        <v>8202</v>
      </c>
      <c r="K2130" s="571" t="s">
        <v>8401</v>
      </c>
      <c r="L2130" s="568" t="s">
        <v>13715</v>
      </c>
      <c r="M2130" s="572" t="s">
        <v>13934</v>
      </c>
      <c r="N2130" s="570" t="s">
        <v>8409</v>
      </c>
      <c r="O2130" s="303" t="str">
        <f>IF(AllC3_Data[[#This Row],[Door/Yard Number]]=3,"Yard","Door")</f>
        <v>Yard</v>
      </c>
      <c r="P2130" s="33">
        <f t="shared" si="66"/>
        <v>2412.766666666721</v>
      </c>
      <c r="Q2130" s="3" t="str">
        <f t="shared" si="67"/>
        <v>11/03/2021 01:14 AM</v>
      </c>
      <c r="R2130" s="573" t="str">
        <f>IF(AND(AllC3_Data[[#This Row],[Workflow]]="Vendor Trailer",AllC3_Data[[#This Row],[OB Load Type]]="",AllC3_Data[[#This Row],[IB Load Type]]="",AllC3_Data[[#This Row],[Reusable Load Type]]=""),"Empty", HLOOKUP("*",AllC3_Data[[#This Row],[OB Load Type]:[Workflow]],1,FALSE))</f>
        <v>A Live Delivery</v>
      </c>
      <c r="S21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1" spans="1:21" x14ac:dyDescent="0.25">
      <c r="A2131" s="567" t="s">
        <v>13935</v>
      </c>
      <c r="B2131" s="568"/>
      <c r="C2131" s="568"/>
      <c r="D2131" s="569" t="s">
        <v>259</v>
      </c>
      <c r="E2131" s="569" t="s">
        <v>8430</v>
      </c>
      <c r="F2131" s="569">
        <v>3</v>
      </c>
      <c r="G2131" s="568" t="s">
        <v>1179</v>
      </c>
      <c r="H2131" s="568"/>
      <c r="I2131" s="570" t="s">
        <v>13936</v>
      </c>
      <c r="J2131" s="568" t="s">
        <v>8210</v>
      </c>
      <c r="K2131" s="571" t="s">
        <v>8401</v>
      </c>
      <c r="L2131" s="568" t="s">
        <v>2969</v>
      </c>
      <c r="M2131" s="572" t="s">
        <v>13937</v>
      </c>
      <c r="N2131" s="570" t="s">
        <v>8402</v>
      </c>
      <c r="O2131" s="303" t="str">
        <f>IF(AllC3_Data[[#This Row],[Door/Yard Number]]=3,"Yard","Door")</f>
        <v>Yard</v>
      </c>
      <c r="P2131" s="33">
        <f t="shared" si="66"/>
        <v>2401.0833333333721</v>
      </c>
      <c r="Q2131" s="3" t="str">
        <f t="shared" si="67"/>
        <v>11/03/2021 12:55 PM</v>
      </c>
      <c r="R2131" s="573" t="str">
        <f>IF(AND(AllC3_Data[[#This Row],[Workflow]]="Vendor Trailer",AllC3_Data[[#This Row],[OB Load Type]]="",AllC3_Data[[#This Row],[IB Load Type]]="",AllC3_Data[[#This Row],[Reusable Load Type]]=""),"Empty", HLOOKUP("*",AllC3_Data[[#This Row],[OB Load Type]:[Workflow]],1,FALSE))</f>
        <v>SBOX</v>
      </c>
      <c r="S21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2" spans="1:21" x14ac:dyDescent="0.25">
      <c r="A2132" s="567" t="s">
        <v>13938</v>
      </c>
      <c r="B2132" s="568"/>
      <c r="C2132" s="568" t="s">
        <v>8230</v>
      </c>
      <c r="D2132" s="569"/>
      <c r="E2132" s="569" t="s">
        <v>8397</v>
      </c>
      <c r="F2132" s="569">
        <v>3</v>
      </c>
      <c r="G2132" s="568" t="s">
        <v>8398</v>
      </c>
      <c r="H2132" s="568" t="s">
        <v>10322</v>
      </c>
      <c r="I2132" s="570" t="s">
        <v>13939</v>
      </c>
      <c r="J2132" s="568" t="s">
        <v>8202</v>
      </c>
      <c r="K2132" s="571" t="s">
        <v>8401</v>
      </c>
      <c r="L2132" s="568" t="s">
        <v>13813</v>
      </c>
      <c r="M2132" s="572" t="s">
        <v>13939</v>
      </c>
      <c r="N2132" s="570" t="s">
        <v>8409</v>
      </c>
      <c r="O2132" s="303" t="str">
        <f>IF(AllC3_Data[[#This Row],[Door/Yard Number]]=3,"Yard","Door")</f>
        <v>Yard</v>
      </c>
      <c r="P2132" s="33">
        <f t="shared" si="66"/>
        <v>2347.1000000000931</v>
      </c>
      <c r="Q2132" s="3" t="str">
        <f t="shared" si="67"/>
        <v>11/05/2021 06:54 PM</v>
      </c>
      <c r="R2132" s="573" t="str">
        <f>IF(AND(AllC3_Data[[#This Row],[Workflow]]="Vendor Trailer",AllC3_Data[[#This Row],[OB Load Type]]="",AllC3_Data[[#This Row],[IB Load Type]]="",AllC3_Data[[#This Row],[Reusable Load Type]]=""),"Empty", HLOOKUP("*",AllC3_Data[[#This Row],[OB Load Type]:[Workflow]],1,FALSE))</f>
        <v>MILK</v>
      </c>
      <c r="S21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3" spans="1:21" x14ac:dyDescent="0.25">
      <c r="A2133" s="567" t="s">
        <v>13940</v>
      </c>
      <c r="B2133" s="568"/>
      <c r="C2133" s="568"/>
      <c r="D2133" s="569"/>
      <c r="E2133" s="569" t="s">
        <v>8461</v>
      </c>
      <c r="F2133" s="569">
        <v>3</v>
      </c>
      <c r="G2133" s="568" t="s">
        <v>9404</v>
      </c>
      <c r="H2133" s="568"/>
      <c r="I2133" s="570" t="s">
        <v>13941</v>
      </c>
      <c r="J2133" s="568" t="s">
        <v>8202</v>
      </c>
      <c r="K2133" s="571" t="s">
        <v>8401</v>
      </c>
      <c r="L2133" s="568" t="s">
        <v>13897</v>
      </c>
      <c r="M2133" s="572"/>
      <c r="N2133" s="570" t="s">
        <v>8402</v>
      </c>
      <c r="O2133" s="303" t="str">
        <f>IF(AllC3_Data[[#This Row],[Door/Yard Number]]=3,"Yard","Door")</f>
        <v>Yard</v>
      </c>
      <c r="P2133" s="33">
        <f t="shared" si="66"/>
        <v>2333.283333333442</v>
      </c>
      <c r="Q2133" s="3" t="str">
        <f t="shared" si="67"/>
        <v>11/06/2021 08:43 AM</v>
      </c>
      <c r="R2133" s="573" t="str">
        <f>IF(AND(AllC3_Data[[#This Row],[Workflow]]="Vendor Trailer",AllC3_Data[[#This Row],[OB Load Type]]="",AllC3_Data[[#This Row],[IB Load Type]]="",AllC3_Data[[#This Row],[Reusable Load Type]]=""),"Empty", HLOOKUP("*",AllC3_Data[[#This Row],[OB Load Type]:[Workflow]],1,FALSE))</f>
        <v>Empty</v>
      </c>
      <c r="S21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4" spans="1:21" x14ac:dyDescent="0.25">
      <c r="A2134" s="567" t="s">
        <v>13942</v>
      </c>
      <c r="B2134" s="568"/>
      <c r="C2134" s="568"/>
      <c r="D2134" s="569"/>
      <c r="E2134" s="569" t="s">
        <v>1657</v>
      </c>
      <c r="F2134" s="569">
        <v>3</v>
      </c>
      <c r="G2134" s="568" t="s">
        <v>1568</v>
      </c>
      <c r="H2134" s="568"/>
      <c r="I2134" s="570" t="s">
        <v>13943</v>
      </c>
      <c r="J2134" s="568" t="s">
        <v>8205</v>
      </c>
      <c r="K2134" s="571" t="s">
        <v>8589</v>
      </c>
      <c r="L2134" s="568" t="s">
        <v>13828</v>
      </c>
      <c r="M2134" s="572" t="s">
        <v>13944</v>
      </c>
      <c r="N2134" s="570" t="s">
        <v>8402</v>
      </c>
      <c r="O2134" s="303" t="str">
        <f>IF(AllC3_Data[[#This Row],[Door/Yard Number]]=3,"Yard","Door")</f>
        <v>Yard</v>
      </c>
      <c r="P2134" s="33">
        <f t="shared" si="66"/>
        <v>2313</v>
      </c>
      <c r="Q2134" s="3" t="str">
        <f t="shared" si="67"/>
        <v>11/07/2021 05:00 AM</v>
      </c>
      <c r="R2134" s="573" t="str">
        <f>IF(AND(AllC3_Data[[#This Row],[Workflow]]="Vendor Trailer",AllC3_Data[[#This Row],[OB Load Type]]="",AllC3_Data[[#This Row],[IB Load Type]]="",AllC3_Data[[#This Row],[Reusable Load Type]]=""),"Empty", HLOOKUP("*",AllC3_Data[[#This Row],[OB Load Type]:[Workflow]],1,FALSE))</f>
        <v>Empty</v>
      </c>
      <c r="S21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5" spans="1:21" x14ac:dyDescent="0.25">
      <c r="A2135" s="567" t="s">
        <v>13945</v>
      </c>
      <c r="B2135" s="568"/>
      <c r="C2135" s="568" t="s">
        <v>8404</v>
      </c>
      <c r="D2135" s="569"/>
      <c r="E2135" s="569" t="s">
        <v>8397</v>
      </c>
      <c r="F2135" s="569">
        <v>3</v>
      </c>
      <c r="G2135" s="568" t="s">
        <v>8398</v>
      </c>
      <c r="H2135" s="568" t="s">
        <v>8827</v>
      </c>
      <c r="I2135" s="570" t="s">
        <v>13946</v>
      </c>
      <c r="J2135" s="568" t="s">
        <v>8202</v>
      </c>
      <c r="K2135" s="571" t="s">
        <v>8401</v>
      </c>
      <c r="L2135" s="568" t="s">
        <v>13715</v>
      </c>
      <c r="M2135" s="572" t="s">
        <v>13946</v>
      </c>
      <c r="N2135" s="570" t="s">
        <v>8409</v>
      </c>
      <c r="O2135" s="303" t="str">
        <f>IF(AllC3_Data[[#This Row],[Door/Yard Number]]=3,"Yard","Door")</f>
        <v>Yard</v>
      </c>
      <c r="P2135" s="33">
        <f t="shared" si="66"/>
        <v>2306.2333333334536</v>
      </c>
      <c r="Q2135" s="3" t="str">
        <f t="shared" si="67"/>
        <v>11/07/2021 11:46 AM</v>
      </c>
      <c r="R2135" s="573" t="str">
        <f>IF(AND(AllC3_Data[[#This Row],[Workflow]]="Vendor Trailer",AllC3_Data[[#This Row],[OB Load Type]]="",AllC3_Data[[#This Row],[IB Load Type]]="",AllC3_Data[[#This Row],[Reusable Load Type]]=""),"Empty", HLOOKUP("*",AllC3_Data[[#This Row],[OB Load Type]:[Workflow]],1,FALSE))</f>
        <v>A Live Delivery</v>
      </c>
      <c r="S21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6" spans="1:21" x14ac:dyDescent="0.25">
      <c r="A2136" s="567" t="s">
        <v>13947</v>
      </c>
      <c r="B2136" s="568"/>
      <c r="C2136" s="568"/>
      <c r="D2136" s="569"/>
      <c r="E2136" s="569" t="s">
        <v>1657</v>
      </c>
      <c r="F2136" s="569">
        <v>3</v>
      </c>
      <c r="G2136" s="568" t="s">
        <v>1568</v>
      </c>
      <c r="H2136" s="568"/>
      <c r="I2136" s="570" t="s">
        <v>13948</v>
      </c>
      <c r="J2136" s="568" t="s">
        <v>8212</v>
      </c>
      <c r="K2136" s="571" t="s">
        <v>8589</v>
      </c>
      <c r="L2136" s="568" t="s">
        <v>13949</v>
      </c>
      <c r="M2136" s="572" t="s">
        <v>13950</v>
      </c>
      <c r="N2136" s="570" t="s">
        <v>8451</v>
      </c>
      <c r="O2136" s="303" t="str">
        <f>IF(AllC3_Data[[#This Row],[Door/Yard Number]]=3,"Yard","Door")</f>
        <v>Yard</v>
      </c>
      <c r="P2136" s="33">
        <f t="shared" si="66"/>
        <v>2255.9333333334653</v>
      </c>
      <c r="Q2136" s="3" t="str">
        <f t="shared" si="67"/>
        <v>11/09/2021 02:04 PM</v>
      </c>
      <c r="R2136" s="573" t="str">
        <f>IF(AND(AllC3_Data[[#This Row],[Workflow]]="Vendor Trailer",AllC3_Data[[#This Row],[OB Load Type]]="",AllC3_Data[[#This Row],[IB Load Type]]="",AllC3_Data[[#This Row],[Reusable Load Type]]=""),"Empty", HLOOKUP("*",AllC3_Data[[#This Row],[OB Load Type]:[Workflow]],1,FALSE))</f>
        <v>Empty</v>
      </c>
      <c r="S21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7" spans="1:21" x14ac:dyDescent="0.25">
      <c r="A2137" s="567" t="s">
        <v>13951</v>
      </c>
      <c r="B2137" s="568"/>
      <c r="C2137" s="568"/>
      <c r="D2137" s="569"/>
      <c r="E2137" s="569" t="s">
        <v>8461</v>
      </c>
      <c r="F2137" s="569">
        <v>3</v>
      </c>
      <c r="G2137" s="568" t="s">
        <v>13952</v>
      </c>
      <c r="H2137" s="568"/>
      <c r="I2137" s="570" t="s">
        <v>13953</v>
      </c>
      <c r="J2137" s="568" t="s">
        <v>8202</v>
      </c>
      <c r="K2137" s="571" t="s">
        <v>8589</v>
      </c>
      <c r="L2137" s="568" t="s">
        <v>13954</v>
      </c>
      <c r="M2137" s="572"/>
      <c r="N2137" s="570" t="s">
        <v>8402</v>
      </c>
      <c r="O2137" s="303" t="str">
        <f>IF(AllC3_Data[[#This Row],[Door/Yard Number]]=3,"Yard","Door")</f>
        <v>Yard</v>
      </c>
      <c r="P2137" s="33">
        <f t="shared" si="66"/>
        <v>2251.9166666668025</v>
      </c>
      <c r="Q2137" s="3" t="str">
        <f t="shared" si="67"/>
        <v>11/09/2021 06:05 PM</v>
      </c>
      <c r="R2137" s="573" t="str">
        <f>IF(AND(AllC3_Data[[#This Row],[Workflow]]="Vendor Trailer",AllC3_Data[[#This Row],[OB Load Type]]="",AllC3_Data[[#This Row],[IB Load Type]]="",AllC3_Data[[#This Row],[Reusable Load Type]]=""),"Empty", HLOOKUP("*",AllC3_Data[[#This Row],[OB Load Type]:[Workflow]],1,FALSE))</f>
        <v>Empty</v>
      </c>
      <c r="S21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8" spans="1:21" x14ac:dyDescent="0.25">
      <c r="A2138" s="567" t="s">
        <v>13955</v>
      </c>
      <c r="B2138" s="568"/>
      <c r="C2138" s="568"/>
      <c r="D2138" s="569"/>
      <c r="E2138" s="569" t="s">
        <v>8461</v>
      </c>
      <c r="F2138" s="569">
        <v>3</v>
      </c>
      <c r="G2138" s="568" t="s">
        <v>13956</v>
      </c>
      <c r="H2138" s="568"/>
      <c r="I2138" s="570" t="s">
        <v>13957</v>
      </c>
      <c r="J2138" s="568" t="s">
        <v>8202</v>
      </c>
      <c r="K2138" s="571" t="s">
        <v>8401</v>
      </c>
      <c r="L2138" s="568" t="s">
        <v>13958</v>
      </c>
      <c r="M2138" s="572"/>
      <c r="N2138" s="570" t="s">
        <v>8451</v>
      </c>
      <c r="O2138" s="303" t="str">
        <f>IF(AllC3_Data[[#This Row],[Door/Yard Number]]=3,"Yard","Door")</f>
        <v>Yard</v>
      </c>
      <c r="P2138" s="33">
        <f t="shared" si="66"/>
        <v>2226.75</v>
      </c>
      <c r="Q2138" s="3" t="str">
        <f t="shared" si="67"/>
        <v>11/10/2021 07:15 PM</v>
      </c>
      <c r="R2138" s="573" t="str">
        <f>IF(AND(AllC3_Data[[#This Row],[Workflow]]="Vendor Trailer",AllC3_Data[[#This Row],[OB Load Type]]="",AllC3_Data[[#This Row],[IB Load Type]]="",AllC3_Data[[#This Row],[Reusable Load Type]]=""),"Empty", HLOOKUP("*",AllC3_Data[[#This Row],[OB Load Type]:[Workflow]],1,FALSE))</f>
        <v>Empty</v>
      </c>
      <c r="S21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39" spans="1:21" x14ac:dyDescent="0.25">
      <c r="A2139" s="567" t="s">
        <v>13959</v>
      </c>
      <c r="B2139" s="568"/>
      <c r="C2139" s="568"/>
      <c r="D2139" s="569"/>
      <c r="E2139" s="569" t="s">
        <v>1657</v>
      </c>
      <c r="F2139" s="569">
        <v>3</v>
      </c>
      <c r="G2139" s="568" t="s">
        <v>1179</v>
      </c>
      <c r="H2139" s="568"/>
      <c r="I2139" s="570" t="s">
        <v>13960</v>
      </c>
      <c r="J2139" s="568" t="s">
        <v>8221</v>
      </c>
      <c r="K2139" s="571" t="s">
        <v>8401</v>
      </c>
      <c r="L2139" s="568" t="s">
        <v>13961</v>
      </c>
      <c r="M2139" s="572"/>
      <c r="N2139" s="570" t="s">
        <v>8451</v>
      </c>
      <c r="O2139" s="303" t="str">
        <f>IF(AllC3_Data[[#This Row],[Door/Yard Number]]=3,"Yard","Door")</f>
        <v>Yard</v>
      </c>
      <c r="P2139" s="33">
        <f t="shared" si="66"/>
        <v>2175.3166666666511</v>
      </c>
      <c r="Q2139" s="3" t="str">
        <f t="shared" si="67"/>
        <v>11/12/2021 10:41 PM</v>
      </c>
      <c r="R2139" s="573" t="str">
        <f>IF(AND(AllC3_Data[[#This Row],[Workflow]]="Vendor Trailer",AllC3_Data[[#This Row],[OB Load Type]]="",AllC3_Data[[#This Row],[IB Load Type]]="",AllC3_Data[[#This Row],[Reusable Load Type]]=""),"Empty", HLOOKUP("*",AllC3_Data[[#This Row],[OB Load Type]:[Workflow]],1,FALSE))</f>
        <v>Empty</v>
      </c>
      <c r="S21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0" spans="1:21" x14ac:dyDescent="0.25">
      <c r="A2140" s="567" t="s">
        <v>13962</v>
      </c>
      <c r="B2140" s="568"/>
      <c r="C2140" s="568" t="s">
        <v>8230</v>
      </c>
      <c r="D2140" s="569"/>
      <c r="E2140" s="569" t="s">
        <v>8397</v>
      </c>
      <c r="F2140" s="569">
        <v>3</v>
      </c>
      <c r="G2140" s="568" t="s">
        <v>8398</v>
      </c>
      <c r="H2140" s="568" t="s">
        <v>9864</v>
      </c>
      <c r="I2140" s="570" t="s">
        <v>13963</v>
      </c>
      <c r="J2140" s="568" t="s">
        <v>8202</v>
      </c>
      <c r="K2140" s="571" t="s">
        <v>8401</v>
      </c>
      <c r="L2140" s="568" t="s">
        <v>13813</v>
      </c>
      <c r="M2140" s="572" t="s">
        <v>13963</v>
      </c>
      <c r="N2140" s="570" t="s">
        <v>8409</v>
      </c>
      <c r="O2140" s="303" t="str">
        <f>IF(AllC3_Data[[#This Row],[Door/Yard Number]]=3,"Yard","Door")</f>
        <v>Yard</v>
      </c>
      <c r="P2140" s="33">
        <f t="shared" si="66"/>
        <v>2140.3000000000466</v>
      </c>
      <c r="Q2140" s="3" t="str">
        <f t="shared" si="67"/>
        <v>11/14/2021 09:42 AM</v>
      </c>
      <c r="R2140" s="573" t="str">
        <f>IF(AND(AllC3_Data[[#This Row],[Workflow]]="Vendor Trailer",AllC3_Data[[#This Row],[OB Load Type]]="",AllC3_Data[[#This Row],[IB Load Type]]="",AllC3_Data[[#This Row],[Reusable Load Type]]=""),"Empty", HLOOKUP("*",AllC3_Data[[#This Row],[OB Load Type]:[Workflow]],1,FALSE))</f>
        <v>MILK</v>
      </c>
      <c r="S21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1" spans="1:21" x14ac:dyDescent="0.25">
      <c r="A2141" s="567" t="s">
        <v>13964</v>
      </c>
      <c r="B2141" s="568"/>
      <c r="C2141" s="568" t="s">
        <v>8230</v>
      </c>
      <c r="D2141" s="569"/>
      <c r="E2141" s="569" t="s">
        <v>8397</v>
      </c>
      <c r="F2141" s="569">
        <v>3</v>
      </c>
      <c r="G2141" s="568" t="s">
        <v>8398</v>
      </c>
      <c r="H2141" s="568" t="s">
        <v>13731</v>
      </c>
      <c r="I2141" s="570" t="s">
        <v>13965</v>
      </c>
      <c r="J2141" s="568" t="s">
        <v>8202</v>
      </c>
      <c r="K2141" s="571" t="s">
        <v>8401</v>
      </c>
      <c r="L2141" s="568" t="s">
        <v>84</v>
      </c>
      <c r="M2141" s="572" t="s">
        <v>13965</v>
      </c>
      <c r="N2141" s="570" t="s">
        <v>8409</v>
      </c>
      <c r="O2141" s="303" t="str">
        <f>IF(AllC3_Data[[#This Row],[Door/Yard Number]]=3,"Yard","Door")</f>
        <v>Yard</v>
      </c>
      <c r="P2141" s="33">
        <f t="shared" si="66"/>
        <v>2101.9333333333489</v>
      </c>
      <c r="Q2141" s="3" t="str">
        <f t="shared" si="67"/>
        <v>11/16/2021 12:04 AM</v>
      </c>
      <c r="R2141" s="573" t="str">
        <f>IF(AND(AllC3_Data[[#This Row],[Workflow]]="Vendor Trailer",AllC3_Data[[#This Row],[OB Load Type]]="",AllC3_Data[[#This Row],[IB Load Type]]="",AllC3_Data[[#This Row],[Reusable Load Type]]=""),"Empty", HLOOKUP("*",AllC3_Data[[#This Row],[OB Load Type]:[Workflow]],1,FALSE))</f>
        <v>MILK</v>
      </c>
      <c r="S21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2" spans="1:21" x14ac:dyDescent="0.25">
      <c r="A2142" s="567" t="s">
        <v>13966</v>
      </c>
      <c r="B2142" s="568"/>
      <c r="C2142" s="568" t="s">
        <v>8404</v>
      </c>
      <c r="D2142" s="569"/>
      <c r="E2142" s="569" t="s">
        <v>8397</v>
      </c>
      <c r="F2142" s="569">
        <v>3</v>
      </c>
      <c r="G2142" s="568" t="s">
        <v>9116</v>
      </c>
      <c r="H2142" s="568" t="s">
        <v>13967</v>
      </c>
      <c r="I2142" s="570" t="s">
        <v>13968</v>
      </c>
      <c r="J2142" s="568" t="s">
        <v>8202</v>
      </c>
      <c r="K2142" s="571" t="s">
        <v>8401</v>
      </c>
      <c r="L2142" s="568" t="s">
        <v>13969</v>
      </c>
      <c r="M2142" s="572" t="s">
        <v>13968</v>
      </c>
      <c r="N2142" s="570" t="s">
        <v>8409</v>
      </c>
      <c r="O2142" s="303" t="str">
        <f>IF(AllC3_Data[[#This Row],[Door/Yard Number]]=3,"Yard","Door")</f>
        <v>Yard</v>
      </c>
      <c r="P2142" s="33">
        <f t="shared" si="66"/>
        <v>2100.9500000001281</v>
      </c>
      <c r="Q2142" s="3" t="str">
        <f t="shared" si="67"/>
        <v>11/16/2021 01:03 AM</v>
      </c>
      <c r="R2142" s="573" t="str">
        <f>IF(AND(AllC3_Data[[#This Row],[Workflow]]="Vendor Trailer",AllC3_Data[[#This Row],[OB Load Type]]="",AllC3_Data[[#This Row],[IB Load Type]]="",AllC3_Data[[#This Row],[Reusable Load Type]]=""),"Empty", HLOOKUP("*",AllC3_Data[[#This Row],[OB Load Type]:[Workflow]],1,FALSE))</f>
        <v>A Live Delivery</v>
      </c>
      <c r="S21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3" spans="1:21" x14ac:dyDescent="0.25">
      <c r="A2143" s="567" t="s">
        <v>13970</v>
      </c>
      <c r="B2143" s="568"/>
      <c r="C2143" s="568"/>
      <c r="D2143" s="569"/>
      <c r="E2143" s="569" t="s">
        <v>1657</v>
      </c>
      <c r="F2143" s="569">
        <v>3</v>
      </c>
      <c r="G2143" s="568" t="s">
        <v>1179</v>
      </c>
      <c r="H2143" s="568"/>
      <c r="I2143" s="570" t="s">
        <v>13971</v>
      </c>
      <c r="J2143" s="568" t="s">
        <v>8204</v>
      </c>
      <c r="K2143" s="571" t="s">
        <v>8589</v>
      </c>
      <c r="L2143" s="568" t="s">
        <v>13831</v>
      </c>
      <c r="M2143" s="572" t="s">
        <v>13972</v>
      </c>
      <c r="N2143" s="570" t="s">
        <v>8402</v>
      </c>
      <c r="O2143" s="303" t="str">
        <f>IF(AllC3_Data[[#This Row],[Door/Yard Number]]=3,"Yard","Door")</f>
        <v>Yard</v>
      </c>
      <c r="P2143" s="33">
        <f t="shared" si="66"/>
        <v>2061.3333333333721</v>
      </c>
      <c r="Q2143" s="3" t="str">
        <f t="shared" si="67"/>
        <v>11/17/2021 04:40 PM</v>
      </c>
      <c r="R2143" s="573" t="str">
        <f>IF(AND(AllC3_Data[[#This Row],[Workflow]]="Vendor Trailer",AllC3_Data[[#This Row],[OB Load Type]]="",AllC3_Data[[#This Row],[IB Load Type]]="",AllC3_Data[[#This Row],[Reusable Load Type]]=""),"Empty", HLOOKUP("*",AllC3_Data[[#This Row],[OB Load Type]:[Workflow]],1,FALSE))</f>
        <v>Empty</v>
      </c>
      <c r="S21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4" spans="1:21" x14ac:dyDescent="0.25">
      <c r="A2144" s="567" t="s">
        <v>13973</v>
      </c>
      <c r="B2144" s="568"/>
      <c r="C2144" s="568"/>
      <c r="D2144" s="569" t="s">
        <v>109</v>
      </c>
      <c r="E2144" s="569" t="s">
        <v>8430</v>
      </c>
      <c r="F2144" s="569">
        <v>3</v>
      </c>
      <c r="G2144" s="568" t="s">
        <v>13974</v>
      </c>
      <c r="H2144" s="568"/>
      <c r="I2144" s="570" t="s">
        <v>13975</v>
      </c>
      <c r="J2144" s="568" t="s">
        <v>8202</v>
      </c>
      <c r="K2144" s="571" t="s">
        <v>8401</v>
      </c>
      <c r="L2144" s="568" t="s">
        <v>12146</v>
      </c>
      <c r="M2144" s="572" t="s">
        <v>13975</v>
      </c>
      <c r="N2144" s="570" t="s">
        <v>8402</v>
      </c>
      <c r="O2144" s="303" t="str">
        <f>IF(AllC3_Data[[#This Row],[Door/Yard Number]]=3,"Yard","Door")</f>
        <v>Yard</v>
      </c>
      <c r="P2144" s="33">
        <f t="shared" si="66"/>
        <v>2056.6500000001397</v>
      </c>
      <c r="Q2144" s="3" t="str">
        <f t="shared" si="67"/>
        <v>11/17/2021 09:21 PM</v>
      </c>
      <c r="R2144" s="573" t="str">
        <f>IF(AND(AllC3_Data[[#This Row],[Workflow]]="Vendor Trailer",AllC3_Data[[#This Row],[OB Load Type]]="",AllC3_Data[[#This Row],[IB Load Type]]="",AllC3_Data[[#This Row],[Reusable Load Type]]=""),"Empty", HLOOKUP("*",AllC3_Data[[#This Row],[OB Load Type]:[Workflow]],1,FALSE))</f>
        <v>MPJG</v>
      </c>
      <c r="S21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1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5" spans="1:21" x14ac:dyDescent="0.25">
      <c r="A2145" s="567" t="s">
        <v>13976</v>
      </c>
      <c r="B2145" s="568"/>
      <c r="C2145" s="568"/>
      <c r="D2145" s="569"/>
      <c r="E2145" s="569" t="s">
        <v>8461</v>
      </c>
      <c r="F2145" s="569">
        <v>3</v>
      </c>
      <c r="G2145" s="568" t="s">
        <v>9116</v>
      </c>
      <c r="H2145" s="568"/>
      <c r="I2145" s="570" t="s">
        <v>13977</v>
      </c>
      <c r="J2145" s="568" t="s">
        <v>8202</v>
      </c>
      <c r="K2145" s="571" t="s">
        <v>8401</v>
      </c>
      <c r="L2145" s="568" t="s">
        <v>13715</v>
      </c>
      <c r="M2145" s="572" t="s">
        <v>13978</v>
      </c>
      <c r="N2145" s="570" t="s">
        <v>8409</v>
      </c>
      <c r="O2145" s="303" t="str">
        <f>IF(AllC3_Data[[#This Row],[Door/Yard Number]]=3,"Yard","Door")</f>
        <v>Yard</v>
      </c>
      <c r="P2145" s="33">
        <f t="shared" si="66"/>
        <v>2049.016666666721</v>
      </c>
      <c r="Q2145" s="3" t="str">
        <f t="shared" si="67"/>
        <v>11/18/2021 04:59 AM</v>
      </c>
      <c r="R2145" s="573" t="str">
        <f>IF(AND(AllC3_Data[[#This Row],[Workflow]]="Vendor Trailer",AllC3_Data[[#This Row],[OB Load Type]]="",AllC3_Data[[#This Row],[IB Load Type]]="",AllC3_Data[[#This Row],[Reusable Load Type]]=""),"Empty", HLOOKUP("*",AllC3_Data[[#This Row],[OB Load Type]:[Workflow]],1,FALSE))</f>
        <v>Empty</v>
      </c>
      <c r="S21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6" spans="1:21" x14ac:dyDescent="0.25">
      <c r="A2146" s="567" t="s">
        <v>13979</v>
      </c>
      <c r="B2146" s="568"/>
      <c r="C2146" s="568"/>
      <c r="D2146" s="569"/>
      <c r="E2146" s="569" t="s">
        <v>8461</v>
      </c>
      <c r="F2146" s="569">
        <v>3</v>
      </c>
      <c r="G2146" s="568" t="s">
        <v>9116</v>
      </c>
      <c r="H2146" s="568"/>
      <c r="I2146" s="570" t="s">
        <v>13980</v>
      </c>
      <c r="J2146" s="568" t="s">
        <v>8202</v>
      </c>
      <c r="K2146" s="571" t="s">
        <v>8401</v>
      </c>
      <c r="L2146" s="568" t="s">
        <v>13715</v>
      </c>
      <c r="M2146" s="572" t="s">
        <v>13981</v>
      </c>
      <c r="N2146" s="570" t="s">
        <v>8409</v>
      </c>
      <c r="O2146" s="303" t="str">
        <f>IF(AllC3_Data[[#This Row],[Door/Yard Number]]=3,"Yard","Door")</f>
        <v>Yard</v>
      </c>
      <c r="P2146" s="33">
        <f t="shared" si="66"/>
        <v>2023.4000000000233</v>
      </c>
      <c r="Q2146" s="3" t="str">
        <f t="shared" si="67"/>
        <v>11/19/2021 06:36 AM</v>
      </c>
      <c r="R2146" s="573" t="str">
        <f>IF(AND(AllC3_Data[[#This Row],[Workflow]]="Vendor Trailer",AllC3_Data[[#This Row],[OB Load Type]]="",AllC3_Data[[#This Row],[IB Load Type]]="",AllC3_Data[[#This Row],[Reusable Load Type]]=""),"Empty", HLOOKUP("*",AllC3_Data[[#This Row],[OB Load Type]:[Workflow]],1,FALSE))</f>
        <v>Empty</v>
      </c>
      <c r="S21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7" spans="1:21" x14ac:dyDescent="0.25">
      <c r="A2147" s="567" t="s">
        <v>11453</v>
      </c>
      <c r="B2147" s="568"/>
      <c r="C2147" s="568" t="s">
        <v>8230</v>
      </c>
      <c r="D2147" s="569"/>
      <c r="E2147" s="569" t="s">
        <v>8397</v>
      </c>
      <c r="F2147" s="569">
        <v>3</v>
      </c>
      <c r="G2147" s="568" t="s">
        <v>8405</v>
      </c>
      <c r="H2147" s="568" t="s">
        <v>13823</v>
      </c>
      <c r="I2147" s="570" t="s">
        <v>13982</v>
      </c>
      <c r="J2147" s="568" t="s">
        <v>8202</v>
      </c>
      <c r="K2147" s="571" t="s">
        <v>8401</v>
      </c>
      <c r="L2147" s="568" t="s">
        <v>13813</v>
      </c>
      <c r="M2147" s="572" t="s">
        <v>13982</v>
      </c>
      <c r="N2147" s="570" t="s">
        <v>8409</v>
      </c>
      <c r="O2147" s="303" t="str">
        <f>IF(AllC3_Data[[#This Row],[Door/Yard Number]]=3,"Yard","Door")</f>
        <v>Yard</v>
      </c>
      <c r="P2147" s="33">
        <f t="shared" si="66"/>
        <v>1997.5500000001048</v>
      </c>
      <c r="Q2147" s="3" t="str">
        <f t="shared" si="67"/>
        <v>11/20/2021 08:27 AM</v>
      </c>
      <c r="R2147" s="573" t="str">
        <f>IF(AND(AllC3_Data[[#This Row],[Workflow]]="Vendor Trailer",AllC3_Data[[#This Row],[OB Load Type]]="",AllC3_Data[[#This Row],[IB Load Type]]="",AllC3_Data[[#This Row],[Reusable Load Type]]=""),"Empty", HLOOKUP("*",AllC3_Data[[#This Row],[OB Load Type]:[Workflow]],1,FALSE))</f>
        <v>MILK</v>
      </c>
      <c r="S21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8" spans="1:21" x14ac:dyDescent="0.25">
      <c r="A2148" s="567" t="s">
        <v>13983</v>
      </c>
      <c r="B2148" s="568"/>
      <c r="C2148" s="568" t="s">
        <v>8404</v>
      </c>
      <c r="D2148" s="569"/>
      <c r="E2148" s="569" t="s">
        <v>8397</v>
      </c>
      <c r="F2148" s="569">
        <v>3</v>
      </c>
      <c r="G2148" s="568" t="s">
        <v>8405</v>
      </c>
      <c r="H2148" s="568" t="s">
        <v>13984</v>
      </c>
      <c r="I2148" s="570" t="s">
        <v>13985</v>
      </c>
      <c r="J2148" s="568" t="s">
        <v>8202</v>
      </c>
      <c r="K2148" s="571" t="s">
        <v>8401</v>
      </c>
      <c r="L2148" s="568" t="s">
        <v>84</v>
      </c>
      <c r="M2148" s="572" t="s">
        <v>13985</v>
      </c>
      <c r="N2148" s="570" t="s">
        <v>8409</v>
      </c>
      <c r="O2148" s="303" t="str">
        <f>IF(AllC3_Data[[#This Row],[Door/Yard Number]]=3,"Yard","Door")</f>
        <v>Yard</v>
      </c>
      <c r="P2148" s="33">
        <f t="shared" si="66"/>
        <v>1959.5666666667676</v>
      </c>
      <c r="Q2148" s="3" t="str">
        <f t="shared" si="67"/>
        <v>11/21/2021 10:26 PM</v>
      </c>
      <c r="R2148" s="573" t="str">
        <f>IF(AND(AllC3_Data[[#This Row],[Workflow]]="Vendor Trailer",AllC3_Data[[#This Row],[OB Load Type]]="",AllC3_Data[[#This Row],[IB Load Type]]="",AllC3_Data[[#This Row],[Reusable Load Type]]=""),"Empty", HLOOKUP("*",AllC3_Data[[#This Row],[OB Load Type]:[Workflow]],1,FALSE))</f>
        <v>A Live Delivery</v>
      </c>
      <c r="S21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49" spans="1:21" x14ac:dyDescent="0.25">
      <c r="A2149" s="567" t="s">
        <v>13986</v>
      </c>
      <c r="B2149" s="568"/>
      <c r="C2149" s="568"/>
      <c r="D2149" s="569"/>
      <c r="E2149" s="569" t="s">
        <v>8461</v>
      </c>
      <c r="F2149" s="569">
        <v>3</v>
      </c>
      <c r="G2149" s="568" t="s">
        <v>8221</v>
      </c>
      <c r="H2149" s="568"/>
      <c r="I2149" s="570" t="s">
        <v>13987</v>
      </c>
      <c r="J2149" s="568" t="s">
        <v>8202</v>
      </c>
      <c r="K2149" s="571" t="s">
        <v>8401</v>
      </c>
      <c r="L2149" s="568" t="s">
        <v>13874</v>
      </c>
      <c r="M2149" s="572"/>
      <c r="N2149" s="570" t="s">
        <v>8451</v>
      </c>
      <c r="O2149" s="303" t="str">
        <f>IF(AllC3_Data[[#This Row],[Door/Yard Number]]=3,"Yard","Door")</f>
        <v>Yard</v>
      </c>
      <c r="P2149" s="33">
        <f t="shared" si="66"/>
        <v>1927.4166666667443</v>
      </c>
      <c r="Q2149" s="3" t="str">
        <f t="shared" si="67"/>
        <v>11/23/2021 06:35 AM</v>
      </c>
      <c r="R2149" s="573" t="str">
        <f>IF(AND(AllC3_Data[[#This Row],[Workflow]]="Vendor Trailer",AllC3_Data[[#This Row],[OB Load Type]]="",AllC3_Data[[#This Row],[IB Load Type]]="",AllC3_Data[[#This Row],[Reusable Load Type]]=""),"Empty", HLOOKUP("*",AllC3_Data[[#This Row],[OB Load Type]:[Workflow]],1,FALSE))</f>
        <v>Empty</v>
      </c>
      <c r="S21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0" spans="1:21" x14ac:dyDescent="0.25">
      <c r="A2150" s="567" t="s">
        <v>13988</v>
      </c>
      <c r="B2150" s="568"/>
      <c r="C2150" s="568"/>
      <c r="D2150" s="569"/>
      <c r="E2150" s="569" t="s">
        <v>1657</v>
      </c>
      <c r="F2150" s="569">
        <v>3</v>
      </c>
      <c r="G2150" s="568" t="s">
        <v>1568</v>
      </c>
      <c r="H2150" s="568"/>
      <c r="I2150" s="570" t="s">
        <v>13989</v>
      </c>
      <c r="J2150" s="568" t="s">
        <v>8210</v>
      </c>
      <c r="K2150" s="571" t="s">
        <v>8589</v>
      </c>
      <c r="L2150" s="568" t="s">
        <v>13828</v>
      </c>
      <c r="M2150" s="572"/>
      <c r="N2150" s="570" t="s">
        <v>8402</v>
      </c>
      <c r="O2150" s="303" t="str">
        <f>IF(AllC3_Data[[#This Row],[Door/Yard Number]]=3,"Yard","Door")</f>
        <v>Yard</v>
      </c>
      <c r="P2150" s="33">
        <f t="shared" si="66"/>
        <v>1856.7333333333372</v>
      </c>
      <c r="Q2150" s="3" t="str">
        <f t="shared" si="67"/>
        <v>11/26/2021 05:16 AM</v>
      </c>
      <c r="R2150" s="573" t="str">
        <f>IF(AND(AllC3_Data[[#This Row],[Workflow]]="Vendor Trailer",AllC3_Data[[#This Row],[OB Load Type]]="",AllC3_Data[[#This Row],[IB Load Type]]="",AllC3_Data[[#This Row],[Reusable Load Type]]=""),"Empty", HLOOKUP("*",AllC3_Data[[#This Row],[OB Load Type]:[Workflow]],1,FALSE))</f>
        <v>Empty</v>
      </c>
      <c r="S21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1" spans="1:21" x14ac:dyDescent="0.25">
      <c r="A2151" s="567" t="s">
        <v>13990</v>
      </c>
      <c r="B2151" s="568"/>
      <c r="C2151" s="568"/>
      <c r="D2151" s="569" t="s">
        <v>500</v>
      </c>
      <c r="E2151" s="569" t="s">
        <v>8430</v>
      </c>
      <c r="F2151" s="569">
        <v>3</v>
      </c>
      <c r="G2151" s="568" t="s">
        <v>1568</v>
      </c>
      <c r="H2151" s="568"/>
      <c r="I2151" s="570" t="s">
        <v>13991</v>
      </c>
      <c r="J2151" s="568" t="s">
        <v>8209</v>
      </c>
      <c r="K2151" s="571" t="s">
        <v>8401</v>
      </c>
      <c r="L2151" s="568" t="s">
        <v>13729</v>
      </c>
      <c r="M2151" s="572" t="s">
        <v>13992</v>
      </c>
      <c r="N2151" s="570" t="s">
        <v>8402</v>
      </c>
      <c r="O2151" s="303" t="str">
        <f>IF(AllC3_Data[[#This Row],[Door/Yard Number]]=3,"Yard","Door")</f>
        <v>Yard</v>
      </c>
      <c r="P2151" s="33">
        <f t="shared" si="66"/>
        <v>1856.1833333334653</v>
      </c>
      <c r="Q2151" s="3" t="str">
        <f t="shared" si="67"/>
        <v>11/26/2021 05:49 AM</v>
      </c>
      <c r="R2151" s="573" t="str">
        <f>IF(AND(AllC3_Data[[#This Row],[Workflow]]="Vendor Trailer",AllC3_Data[[#This Row],[OB Load Type]]="",AllC3_Data[[#This Row],[IB Load Type]]="",AllC3_Data[[#This Row],[Reusable Load Type]]=""),"Empty", HLOOKUP("*",AllC3_Data[[#This Row],[OB Load Type]:[Workflow]],1,FALSE))</f>
        <v>TRAP</v>
      </c>
      <c r="S21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152" spans="1:21" x14ac:dyDescent="0.25">
      <c r="A2152" s="567" t="s">
        <v>13993</v>
      </c>
      <c r="B2152" s="568"/>
      <c r="C2152" s="568"/>
      <c r="D2152" s="569"/>
      <c r="E2152" s="569" t="s">
        <v>8461</v>
      </c>
      <c r="F2152" s="569">
        <v>3</v>
      </c>
      <c r="G2152" s="568" t="s">
        <v>9188</v>
      </c>
      <c r="H2152" s="568"/>
      <c r="I2152" s="570" t="s">
        <v>13994</v>
      </c>
      <c r="J2152" s="568" t="s">
        <v>8202</v>
      </c>
      <c r="K2152" s="571" t="s">
        <v>8401</v>
      </c>
      <c r="L2152" s="568" t="s">
        <v>2969</v>
      </c>
      <c r="M2152" s="572" t="s">
        <v>13995</v>
      </c>
      <c r="N2152" s="570" t="s">
        <v>8402</v>
      </c>
      <c r="O2152" s="303" t="str">
        <f>IF(AllC3_Data[[#This Row],[Door/Yard Number]]=3,"Yard","Door")</f>
        <v>Yard</v>
      </c>
      <c r="P2152" s="33">
        <f t="shared" si="66"/>
        <v>1729.4333333334653</v>
      </c>
      <c r="Q2152" s="3" t="str">
        <f t="shared" si="67"/>
        <v>12/01/2021 12:34 PM</v>
      </c>
      <c r="R2152" s="573" t="str">
        <f>IF(AND(AllC3_Data[[#This Row],[Workflow]]="Vendor Trailer",AllC3_Data[[#This Row],[OB Load Type]]="",AllC3_Data[[#This Row],[IB Load Type]]="",AllC3_Data[[#This Row],[Reusable Load Type]]=""),"Empty", HLOOKUP("*",AllC3_Data[[#This Row],[OB Load Type]:[Workflow]],1,FALSE))</f>
        <v>Empty</v>
      </c>
      <c r="S21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3" spans="1:21" x14ac:dyDescent="0.25">
      <c r="A2153" s="567" t="s">
        <v>13996</v>
      </c>
      <c r="B2153" s="568"/>
      <c r="C2153" s="568"/>
      <c r="D2153" s="569" t="s">
        <v>500</v>
      </c>
      <c r="E2153" s="569" t="s">
        <v>8430</v>
      </c>
      <c r="F2153" s="569">
        <v>3</v>
      </c>
      <c r="G2153" s="568" t="s">
        <v>1179</v>
      </c>
      <c r="H2153" s="568"/>
      <c r="I2153" s="570" t="s">
        <v>13997</v>
      </c>
      <c r="J2153" s="568" t="s">
        <v>647</v>
      </c>
      <c r="K2153" s="571" t="s">
        <v>8401</v>
      </c>
      <c r="L2153" s="568" t="s">
        <v>13828</v>
      </c>
      <c r="M2153" s="572"/>
      <c r="N2153" s="570" t="s">
        <v>8402</v>
      </c>
      <c r="O2153" s="303" t="str">
        <f>IF(AllC3_Data[[#This Row],[Door/Yard Number]]=3,"Yard","Door")</f>
        <v>Yard</v>
      </c>
      <c r="P2153" s="33">
        <f t="shared" si="66"/>
        <v>1702.9500000000698</v>
      </c>
      <c r="Q2153" s="3" t="str">
        <f t="shared" si="67"/>
        <v>12/02/2021 03:03 PM</v>
      </c>
      <c r="R2153" s="573" t="str">
        <f>IF(AND(AllC3_Data[[#This Row],[Workflow]]="Vendor Trailer",AllC3_Data[[#This Row],[OB Load Type]]="",AllC3_Data[[#This Row],[IB Load Type]]="",AllC3_Data[[#This Row],[Reusable Load Type]]=""),"Empty", HLOOKUP("*",AllC3_Data[[#This Row],[OB Load Type]:[Workflow]],1,FALSE))</f>
        <v>TRAP</v>
      </c>
      <c r="S21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154" spans="1:21" x14ac:dyDescent="0.25">
      <c r="A2154" s="567" t="s">
        <v>13998</v>
      </c>
      <c r="B2154" s="568"/>
      <c r="C2154" s="568"/>
      <c r="D2154" s="569"/>
      <c r="E2154" s="569" t="s">
        <v>1657</v>
      </c>
      <c r="F2154" s="569">
        <v>3</v>
      </c>
      <c r="G2154" s="568" t="s">
        <v>1179</v>
      </c>
      <c r="H2154" s="568"/>
      <c r="I2154" s="570" t="s">
        <v>13999</v>
      </c>
      <c r="J2154" s="568" t="s">
        <v>8205</v>
      </c>
      <c r="K2154" s="571" t="s">
        <v>8589</v>
      </c>
      <c r="L2154" s="568" t="s">
        <v>13831</v>
      </c>
      <c r="M2154" s="572" t="s">
        <v>14000</v>
      </c>
      <c r="N2154" s="570" t="s">
        <v>8402</v>
      </c>
      <c r="O2154" s="303" t="str">
        <f>IF(AllC3_Data[[#This Row],[Door/Yard Number]]=3,"Yard","Door")</f>
        <v>Yard</v>
      </c>
      <c r="P2154" s="33">
        <f t="shared" si="66"/>
        <v>1591.7000000001281</v>
      </c>
      <c r="Q2154" s="3" t="str">
        <f t="shared" si="67"/>
        <v>12/07/2021 06:18 AM</v>
      </c>
      <c r="R2154" s="573" t="str">
        <f>IF(AND(AllC3_Data[[#This Row],[Workflow]]="Vendor Trailer",AllC3_Data[[#This Row],[OB Load Type]]="",AllC3_Data[[#This Row],[IB Load Type]]="",AllC3_Data[[#This Row],[Reusable Load Type]]=""),"Empty", HLOOKUP("*",AllC3_Data[[#This Row],[OB Load Type]:[Workflow]],1,FALSE))</f>
        <v>Empty</v>
      </c>
      <c r="S21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5" spans="1:21" x14ac:dyDescent="0.25">
      <c r="A2155" s="567" t="s">
        <v>14001</v>
      </c>
      <c r="B2155" s="568"/>
      <c r="C2155" s="568"/>
      <c r="D2155" s="569" t="s">
        <v>500</v>
      </c>
      <c r="E2155" s="569" t="s">
        <v>8430</v>
      </c>
      <c r="F2155" s="569">
        <v>3</v>
      </c>
      <c r="G2155" s="568" t="s">
        <v>1179</v>
      </c>
      <c r="H2155" s="568"/>
      <c r="I2155" s="570" t="s">
        <v>14002</v>
      </c>
      <c r="J2155" s="568" t="s">
        <v>647</v>
      </c>
      <c r="K2155" s="571" t="s">
        <v>8401</v>
      </c>
      <c r="L2155" s="568" t="s">
        <v>14003</v>
      </c>
      <c r="M2155" s="572"/>
      <c r="N2155" s="570" t="s">
        <v>8402</v>
      </c>
      <c r="O2155" s="303" t="str">
        <f>IF(AllC3_Data[[#This Row],[Door/Yard Number]]=3,"Yard","Door")</f>
        <v>Yard</v>
      </c>
      <c r="P2155" s="33">
        <f t="shared" si="66"/>
        <v>1547.6000000000931</v>
      </c>
      <c r="Q2155" s="3" t="str">
        <f t="shared" si="67"/>
        <v>12/09/2021 02:24 AM</v>
      </c>
      <c r="R2155" s="573" t="str">
        <f>IF(AND(AllC3_Data[[#This Row],[Workflow]]="Vendor Trailer",AllC3_Data[[#This Row],[OB Load Type]]="",AllC3_Data[[#This Row],[IB Load Type]]="",AllC3_Data[[#This Row],[Reusable Load Type]]=""),"Empty", HLOOKUP("*",AllC3_Data[[#This Row],[OB Load Type]:[Workflow]],1,FALSE))</f>
        <v>TRAP</v>
      </c>
      <c r="S21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156" spans="1:21" x14ac:dyDescent="0.25">
      <c r="A2156" s="567" t="s">
        <v>14004</v>
      </c>
      <c r="B2156" s="568"/>
      <c r="C2156" s="568"/>
      <c r="D2156" s="569"/>
      <c r="E2156" s="569" t="s">
        <v>8461</v>
      </c>
      <c r="F2156" s="569">
        <v>3</v>
      </c>
      <c r="G2156" s="568" t="s">
        <v>8405</v>
      </c>
      <c r="H2156" s="568"/>
      <c r="I2156" s="570" t="s">
        <v>14005</v>
      </c>
      <c r="J2156" s="568" t="s">
        <v>8202</v>
      </c>
      <c r="K2156" s="571" t="s">
        <v>8401</v>
      </c>
      <c r="L2156" s="568" t="s">
        <v>13813</v>
      </c>
      <c r="M2156" s="572" t="s">
        <v>14006</v>
      </c>
      <c r="N2156" s="570" t="s">
        <v>8409</v>
      </c>
      <c r="O2156" s="303" t="str">
        <f>IF(AllC3_Data[[#This Row],[Door/Yard Number]]=3,"Yard","Door")</f>
        <v>Yard</v>
      </c>
      <c r="P2156" s="33">
        <f t="shared" si="66"/>
        <v>1547.0166666667792</v>
      </c>
      <c r="Q2156" s="3" t="str">
        <f t="shared" si="67"/>
        <v>12/09/2021 02:59 AM</v>
      </c>
      <c r="R2156" s="573" t="str">
        <f>IF(AND(AllC3_Data[[#This Row],[Workflow]]="Vendor Trailer",AllC3_Data[[#This Row],[OB Load Type]]="",AllC3_Data[[#This Row],[IB Load Type]]="",AllC3_Data[[#This Row],[Reusable Load Type]]=""),"Empty", HLOOKUP("*",AllC3_Data[[#This Row],[OB Load Type]:[Workflow]],1,FALSE))</f>
        <v>Empty</v>
      </c>
      <c r="S21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7" spans="1:21" x14ac:dyDescent="0.25">
      <c r="A2157" s="567" t="s">
        <v>14007</v>
      </c>
      <c r="B2157" s="568"/>
      <c r="C2157" s="568"/>
      <c r="D2157" s="569"/>
      <c r="E2157" s="569" t="s">
        <v>1657</v>
      </c>
      <c r="F2157" s="569">
        <v>3</v>
      </c>
      <c r="G2157" s="568" t="s">
        <v>1179</v>
      </c>
      <c r="H2157" s="568"/>
      <c r="I2157" s="570" t="s">
        <v>14008</v>
      </c>
      <c r="J2157" s="568" t="s">
        <v>8205</v>
      </c>
      <c r="K2157" s="571" t="s">
        <v>8589</v>
      </c>
      <c r="L2157" s="568" t="s">
        <v>13831</v>
      </c>
      <c r="M2157" s="572" t="s">
        <v>14009</v>
      </c>
      <c r="N2157" s="570" t="s">
        <v>8402</v>
      </c>
      <c r="O2157" s="303" t="str">
        <f>IF(AllC3_Data[[#This Row],[Door/Yard Number]]=3,"Yard","Door")</f>
        <v>Yard</v>
      </c>
      <c r="P2157" s="33">
        <f t="shared" si="66"/>
        <v>1527.4666666667908</v>
      </c>
      <c r="Q2157" s="3" t="str">
        <f t="shared" si="67"/>
        <v>12/09/2021 10:32 PM</v>
      </c>
      <c r="R2157" s="573" t="str">
        <f>IF(AND(AllC3_Data[[#This Row],[Workflow]]="Vendor Trailer",AllC3_Data[[#This Row],[OB Load Type]]="",AllC3_Data[[#This Row],[IB Load Type]]="",AllC3_Data[[#This Row],[Reusable Load Type]]=""),"Empty", HLOOKUP("*",AllC3_Data[[#This Row],[OB Load Type]:[Workflow]],1,FALSE))</f>
        <v>Empty</v>
      </c>
      <c r="S21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58" spans="1:21" x14ac:dyDescent="0.25">
      <c r="A2158" s="567" t="s">
        <v>14010</v>
      </c>
      <c r="B2158" s="568"/>
      <c r="C2158" s="568"/>
      <c r="D2158" s="569" t="s">
        <v>878</v>
      </c>
      <c r="E2158" s="569" t="s">
        <v>8430</v>
      </c>
      <c r="F2158" s="569">
        <v>3</v>
      </c>
      <c r="G2158" s="568" t="s">
        <v>1179</v>
      </c>
      <c r="H2158" s="568"/>
      <c r="I2158" s="570" t="s">
        <v>14011</v>
      </c>
      <c r="J2158" s="568" t="s">
        <v>8210</v>
      </c>
      <c r="K2158" s="571" t="s">
        <v>8401</v>
      </c>
      <c r="L2158" s="568" t="s">
        <v>2967</v>
      </c>
      <c r="M2158" s="572" t="s">
        <v>14012</v>
      </c>
      <c r="N2158" s="570" t="s">
        <v>8402</v>
      </c>
      <c r="O2158" s="303" t="str">
        <f>IF(AllC3_Data[[#This Row],[Door/Yard Number]]=3,"Yard","Door")</f>
        <v>Yard</v>
      </c>
      <c r="P2158" s="33">
        <f t="shared" si="66"/>
        <v>1491.1166666666977</v>
      </c>
      <c r="Q2158" s="3" t="str">
        <f t="shared" si="67"/>
        <v>12/11/2021 10:53 AM</v>
      </c>
      <c r="R2158" s="573" t="str">
        <f>IF(AND(AllC3_Data[[#This Row],[Workflow]]="Vendor Trailer",AllC3_Data[[#This Row],[OB Load Type]]="",AllC3_Data[[#This Row],[IB Load Type]]="",AllC3_Data[[#This Row],[Reusable Load Type]]=""),"Empty", HLOOKUP("*",AllC3_Data[[#This Row],[OB Load Type]:[Workflow]],1,FALSE))</f>
        <v>HBOX</v>
      </c>
      <c r="S21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1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59" spans="1:21" x14ac:dyDescent="0.25">
      <c r="A2159" s="567" t="s">
        <v>14013</v>
      </c>
      <c r="B2159" s="568"/>
      <c r="C2159" s="568"/>
      <c r="D2159" s="569"/>
      <c r="E2159" s="569" t="s">
        <v>1657</v>
      </c>
      <c r="F2159" s="569">
        <v>3</v>
      </c>
      <c r="G2159" s="568" t="s">
        <v>1568</v>
      </c>
      <c r="H2159" s="568"/>
      <c r="I2159" s="570" t="s">
        <v>14014</v>
      </c>
      <c r="J2159" s="568" t="s">
        <v>8212</v>
      </c>
      <c r="K2159" s="571" t="s">
        <v>8589</v>
      </c>
      <c r="L2159" s="568" t="s">
        <v>13949</v>
      </c>
      <c r="M2159" s="572" t="s">
        <v>14015</v>
      </c>
      <c r="N2159" s="570" t="s">
        <v>8451</v>
      </c>
      <c r="O2159" s="303" t="str">
        <f>IF(AllC3_Data[[#This Row],[Door/Yard Number]]=3,"Yard","Door")</f>
        <v>Yard</v>
      </c>
      <c r="P2159" s="33">
        <f t="shared" si="66"/>
        <v>1490.1500000000233</v>
      </c>
      <c r="Q2159" s="3" t="str">
        <f t="shared" si="67"/>
        <v>12/11/2021 11:51 AM</v>
      </c>
      <c r="R2159" s="573" t="str">
        <f>IF(AND(AllC3_Data[[#This Row],[Workflow]]="Vendor Trailer",AllC3_Data[[#This Row],[OB Load Type]]="",AllC3_Data[[#This Row],[IB Load Type]]="",AllC3_Data[[#This Row],[Reusable Load Type]]=""),"Empty", HLOOKUP("*",AllC3_Data[[#This Row],[OB Load Type]:[Workflow]],1,FALSE))</f>
        <v>Empty</v>
      </c>
      <c r="S21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0" spans="1:21" x14ac:dyDescent="0.25">
      <c r="A2160" s="567" t="s">
        <v>14016</v>
      </c>
      <c r="B2160" s="568"/>
      <c r="C2160" s="568"/>
      <c r="D2160" s="569"/>
      <c r="E2160" s="569" t="s">
        <v>1657</v>
      </c>
      <c r="F2160" s="569">
        <v>3</v>
      </c>
      <c r="G2160" s="568" t="s">
        <v>1179</v>
      </c>
      <c r="H2160" s="568"/>
      <c r="I2160" s="570" t="s">
        <v>14017</v>
      </c>
      <c r="J2160" s="568" t="s">
        <v>8205</v>
      </c>
      <c r="K2160" s="571" t="s">
        <v>8589</v>
      </c>
      <c r="L2160" s="568" t="s">
        <v>13831</v>
      </c>
      <c r="M2160" s="572" t="s">
        <v>14018</v>
      </c>
      <c r="N2160" s="570" t="s">
        <v>8402</v>
      </c>
      <c r="O2160" s="303" t="str">
        <f>IF(AllC3_Data[[#This Row],[Door/Yard Number]]=3,"Yard","Door")</f>
        <v>Yard</v>
      </c>
      <c r="P2160" s="33">
        <f t="shared" si="66"/>
        <v>1471.9333333333489</v>
      </c>
      <c r="Q2160" s="3" t="str">
        <f t="shared" si="67"/>
        <v>12/12/2021 06:04 AM</v>
      </c>
      <c r="R2160" s="573" t="str">
        <f>IF(AND(AllC3_Data[[#This Row],[Workflow]]="Vendor Trailer",AllC3_Data[[#This Row],[OB Load Type]]="",AllC3_Data[[#This Row],[IB Load Type]]="",AllC3_Data[[#This Row],[Reusable Load Type]]=""),"Empty", HLOOKUP("*",AllC3_Data[[#This Row],[OB Load Type]:[Workflow]],1,FALSE))</f>
        <v>Empty</v>
      </c>
      <c r="S21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1" spans="1:21" x14ac:dyDescent="0.25">
      <c r="A2161" s="567" t="s">
        <v>13171</v>
      </c>
      <c r="B2161" s="568"/>
      <c r="C2161" s="568"/>
      <c r="D2161" s="569"/>
      <c r="E2161" s="569" t="s">
        <v>8461</v>
      </c>
      <c r="F2161" s="569">
        <v>3</v>
      </c>
      <c r="G2161" s="568" t="s">
        <v>8405</v>
      </c>
      <c r="H2161" s="568"/>
      <c r="I2161" s="570" t="s">
        <v>14019</v>
      </c>
      <c r="J2161" s="568" t="s">
        <v>8202</v>
      </c>
      <c r="K2161" s="571" t="s">
        <v>8401</v>
      </c>
      <c r="L2161" s="568" t="s">
        <v>13715</v>
      </c>
      <c r="M2161" s="572" t="s">
        <v>14020</v>
      </c>
      <c r="N2161" s="570" t="s">
        <v>8409</v>
      </c>
      <c r="O2161" s="303" t="str">
        <f>IF(AllC3_Data[[#This Row],[Door/Yard Number]]=3,"Yard","Door")</f>
        <v>Yard</v>
      </c>
      <c r="P2161" s="33">
        <f t="shared" si="66"/>
        <v>1433.3166666667094</v>
      </c>
      <c r="Q2161" s="3" t="str">
        <f t="shared" si="67"/>
        <v>12/13/2021 08:41 PM</v>
      </c>
      <c r="R2161" s="573" t="str">
        <f>IF(AND(AllC3_Data[[#This Row],[Workflow]]="Vendor Trailer",AllC3_Data[[#This Row],[OB Load Type]]="",AllC3_Data[[#This Row],[IB Load Type]]="",AllC3_Data[[#This Row],[Reusable Load Type]]=""),"Empty", HLOOKUP("*",AllC3_Data[[#This Row],[OB Load Type]:[Workflow]],1,FALSE))</f>
        <v>Empty</v>
      </c>
      <c r="S21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2" spans="1:21" x14ac:dyDescent="0.25">
      <c r="A2162" s="567" t="s">
        <v>14021</v>
      </c>
      <c r="B2162" s="568"/>
      <c r="C2162" s="568"/>
      <c r="D2162" s="569" t="s">
        <v>259</v>
      </c>
      <c r="E2162" s="569" t="s">
        <v>8430</v>
      </c>
      <c r="F2162" s="569">
        <v>3</v>
      </c>
      <c r="G2162" s="568" t="s">
        <v>9188</v>
      </c>
      <c r="H2162" s="568"/>
      <c r="I2162" s="570" t="s">
        <v>14022</v>
      </c>
      <c r="J2162" s="568" t="s">
        <v>8202</v>
      </c>
      <c r="K2162" s="571" t="s">
        <v>8401</v>
      </c>
      <c r="L2162" s="568" t="s">
        <v>2967</v>
      </c>
      <c r="M2162" s="572" t="s">
        <v>14022</v>
      </c>
      <c r="N2162" s="570" t="s">
        <v>8402</v>
      </c>
      <c r="O2162" s="303" t="str">
        <f>IF(AllC3_Data[[#This Row],[Door/Yard Number]]=3,"Yard","Door")</f>
        <v>Yard</v>
      </c>
      <c r="P2162" s="33">
        <f t="shared" si="66"/>
        <v>1389.766666666721</v>
      </c>
      <c r="Q2162" s="3" t="str">
        <f t="shared" si="67"/>
        <v>12/15/2021 04:14 PM</v>
      </c>
      <c r="R2162" s="573" t="str">
        <f>IF(AND(AllC3_Data[[#This Row],[Workflow]]="Vendor Trailer",AllC3_Data[[#This Row],[OB Load Type]]="",AllC3_Data[[#This Row],[IB Load Type]]="",AllC3_Data[[#This Row],[Reusable Load Type]]=""),"Empty", HLOOKUP("*",AllC3_Data[[#This Row],[OB Load Type]:[Workflow]],1,FALSE))</f>
        <v>SBOX</v>
      </c>
      <c r="S21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3" spans="1:21" x14ac:dyDescent="0.25">
      <c r="A2163" s="567" t="s">
        <v>14023</v>
      </c>
      <c r="B2163" s="568"/>
      <c r="C2163" s="568"/>
      <c r="D2163" s="569"/>
      <c r="E2163" s="569" t="s">
        <v>1657</v>
      </c>
      <c r="F2163" s="569">
        <v>3</v>
      </c>
      <c r="G2163" s="568" t="s">
        <v>1179</v>
      </c>
      <c r="H2163" s="568"/>
      <c r="I2163" s="570" t="s">
        <v>14024</v>
      </c>
      <c r="J2163" s="568" t="s">
        <v>8207</v>
      </c>
      <c r="K2163" s="571" t="s">
        <v>8589</v>
      </c>
      <c r="L2163" s="568" t="s">
        <v>14003</v>
      </c>
      <c r="M2163" s="572" t="s">
        <v>14025</v>
      </c>
      <c r="N2163" s="570" t="s">
        <v>8402</v>
      </c>
      <c r="O2163" s="303" t="str">
        <f>IF(AllC3_Data[[#This Row],[Door/Yard Number]]=3,"Yard","Door")</f>
        <v>Yard</v>
      </c>
      <c r="P2163" s="33">
        <f t="shared" si="66"/>
        <v>1325.2166666667326</v>
      </c>
      <c r="Q2163" s="3" t="str">
        <f t="shared" si="67"/>
        <v>12/18/2021 08:47 AM</v>
      </c>
      <c r="R2163" s="573" t="str">
        <f>IF(AND(AllC3_Data[[#This Row],[Workflow]]="Vendor Trailer",AllC3_Data[[#This Row],[OB Load Type]]="",AllC3_Data[[#This Row],[IB Load Type]]="",AllC3_Data[[#This Row],[Reusable Load Type]]=""),"Empty", HLOOKUP("*",AllC3_Data[[#This Row],[OB Load Type]:[Workflow]],1,FALSE))</f>
        <v>Empty</v>
      </c>
      <c r="S21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4" spans="1:21" x14ac:dyDescent="0.25">
      <c r="A2164" s="567" t="s">
        <v>14026</v>
      </c>
      <c r="B2164" s="568"/>
      <c r="C2164" s="568"/>
      <c r="D2164" s="569"/>
      <c r="E2164" s="569" t="s">
        <v>8461</v>
      </c>
      <c r="F2164" s="569">
        <v>3</v>
      </c>
      <c r="G2164" s="568" t="s">
        <v>9309</v>
      </c>
      <c r="H2164" s="568"/>
      <c r="I2164" s="570" t="s">
        <v>14027</v>
      </c>
      <c r="J2164" s="568" t="s">
        <v>8202</v>
      </c>
      <c r="K2164" s="571" t="s">
        <v>8401</v>
      </c>
      <c r="L2164" s="568" t="s">
        <v>13726</v>
      </c>
      <c r="M2164" s="572" t="s">
        <v>14028</v>
      </c>
      <c r="N2164" s="570" t="s">
        <v>8451</v>
      </c>
      <c r="O2164" s="303" t="str">
        <f>IF(AllC3_Data[[#This Row],[Door/Yard Number]]=3,"Yard","Door")</f>
        <v>Yard</v>
      </c>
      <c r="P2164" s="33">
        <f t="shared" si="66"/>
        <v>1325.0333333333256</v>
      </c>
      <c r="Q2164" s="3" t="str">
        <f t="shared" si="67"/>
        <v>12/18/2021 08:58 AM</v>
      </c>
      <c r="R2164" s="573" t="str">
        <f>IF(AND(AllC3_Data[[#This Row],[Workflow]]="Vendor Trailer",AllC3_Data[[#This Row],[OB Load Type]]="",AllC3_Data[[#This Row],[IB Load Type]]="",AllC3_Data[[#This Row],[Reusable Load Type]]=""),"Empty", HLOOKUP("*",AllC3_Data[[#This Row],[OB Load Type]:[Workflow]],1,FALSE))</f>
        <v>Empty</v>
      </c>
      <c r="S21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5" spans="1:21" x14ac:dyDescent="0.25">
      <c r="A2165" s="567" t="s">
        <v>14029</v>
      </c>
      <c r="B2165" s="568"/>
      <c r="C2165" s="568"/>
      <c r="D2165" s="569" t="s">
        <v>878</v>
      </c>
      <c r="E2165" s="569" t="s">
        <v>8430</v>
      </c>
      <c r="F2165" s="569">
        <v>3</v>
      </c>
      <c r="G2165" s="568" t="s">
        <v>1179</v>
      </c>
      <c r="H2165" s="568"/>
      <c r="I2165" s="570" t="s">
        <v>14030</v>
      </c>
      <c r="J2165" s="568" t="s">
        <v>8210</v>
      </c>
      <c r="K2165" s="571" t="s">
        <v>8401</v>
      </c>
      <c r="L2165" s="568" t="s">
        <v>14003</v>
      </c>
      <c r="M2165" s="572" t="s">
        <v>14031</v>
      </c>
      <c r="N2165" s="570" t="s">
        <v>8402</v>
      </c>
      <c r="O2165" s="303" t="str">
        <f>IF(AllC3_Data[[#This Row],[Door/Yard Number]]=3,"Yard","Door")</f>
        <v>Yard</v>
      </c>
      <c r="P2165" s="33">
        <f t="shared" si="66"/>
        <v>1324.8833333333605</v>
      </c>
      <c r="Q2165" s="3" t="str">
        <f t="shared" si="67"/>
        <v>12/18/2021 09:07 AM</v>
      </c>
      <c r="R2165" s="573" t="str">
        <f>IF(AND(AllC3_Data[[#This Row],[Workflow]]="Vendor Trailer",AllC3_Data[[#This Row],[OB Load Type]]="",AllC3_Data[[#This Row],[IB Load Type]]="",AllC3_Data[[#This Row],[Reusable Load Type]]=""),"Empty", HLOOKUP("*",AllC3_Data[[#This Row],[OB Load Type]:[Workflow]],1,FALSE))</f>
        <v>HBOX</v>
      </c>
      <c r="S21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1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6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166" spans="1:21" x14ac:dyDescent="0.25">
      <c r="A2166" s="567" t="s">
        <v>14032</v>
      </c>
      <c r="B2166" s="568"/>
      <c r="C2166" s="568"/>
      <c r="D2166" s="569"/>
      <c r="E2166" s="569" t="s">
        <v>1562</v>
      </c>
      <c r="F2166" s="569">
        <v>5</v>
      </c>
      <c r="G2166" s="568" t="s">
        <v>11456</v>
      </c>
      <c r="H2166" s="568"/>
      <c r="I2166" s="570" t="s">
        <v>14033</v>
      </c>
      <c r="J2166" s="568" t="s">
        <v>8202</v>
      </c>
      <c r="K2166" s="571" t="s">
        <v>8401</v>
      </c>
      <c r="L2166" s="568" t="s">
        <v>14034</v>
      </c>
      <c r="M2166" s="572"/>
      <c r="N2166" s="570" t="s">
        <v>8409</v>
      </c>
      <c r="O2166" s="303" t="str">
        <f>IF(AllC3_Data[[#This Row],[Door/Yard Number]]=3,"Yard","Door")</f>
        <v>Door</v>
      </c>
      <c r="P2166" s="33">
        <f t="shared" si="66"/>
        <v>1287.5666666667676</v>
      </c>
      <c r="Q2166" s="3" t="str">
        <f t="shared" si="67"/>
        <v>12/19/2021 10:26 PM</v>
      </c>
      <c r="R2166" s="573" t="str">
        <f>IF(AND(AllC3_Data[[#This Row],[Workflow]]="Vendor Trailer",AllC3_Data[[#This Row],[OB Load Type]]="",AllC3_Data[[#This Row],[IB Load Type]]="",AllC3_Data[[#This Row],[Reusable Load Type]]=""),"Empty", HLOOKUP("*",AllC3_Data[[#This Row],[OB Load Type]:[Workflow]],1,FALSE))</f>
        <v>Unknown</v>
      </c>
      <c r="S216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7" spans="1:21" x14ac:dyDescent="0.25">
      <c r="A2167" s="567" t="s">
        <v>14035</v>
      </c>
      <c r="B2167" s="568"/>
      <c r="C2167" s="568"/>
      <c r="D2167" s="569" t="s">
        <v>307</v>
      </c>
      <c r="E2167" s="569" t="s">
        <v>882</v>
      </c>
      <c r="F2167" s="569">
        <v>3</v>
      </c>
      <c r="G2167" s="568" t="s">
        <v>14036</v>
      </c>
      <c r="H2167" s="568"/>
      <c r="I2167" s="570" t="s">
        <v>14037</v>
      </c>
      <c r="J2167" s="568" t="s">
        <v>8202</v>
      </c>
      <c r="K2167" s="571" t="s">
        <v>8401</v>
      </c>
      <c r="L2167" s="568" t="s">
        <v>12146</v>
      </c>
      <c r="M2167" s="572"/>
      <c r="N2167" s="570" t="s">
        <v>8402</v>
      </c>
      <c r="O2167" s="303" t="str">
        <f>IF(AllC3_Data[[#This Row],[Door/Yard Number]]=3,"Yard","Door")</f>
        <v>Yard</v>
      </c>
      <c r="P2167" s="33">
        <f t="shared" si="66"/>
        <v>1272.5666666667676</v>
      </c>
      <c r="Q2167" s="3" t="str">
        <f t="shared" si="67"/>
        <v>12/20/2021 01:26 PM</v>
      </c>
      <c r="R2167" s="573" t="str">
        <f>IF(AND(AllC3_Data[[#This Row],[Workflow]]="Vendor Trailer",AllC3_Data[[#This Row],[OB Load Type]]="",AllC3_Data[[#This Row],[IB Load Type]]="",AllC3_Data[[#This Row],[Reusable Load Type]]=""),"Empty", HLOOKUP("*",AllC3_Data[[#This Row],[OB Load Type]:[Workflow]],1,FALSE))</f>
        <v>TDRY</v>
      </c>
      <c r="S21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8" spans="1:21" x14ac:dyDescent="0.25">
      <c r="A2168" s="567" t="s">
        <v>14038</v>
      </c>
      <c r="B2168" s="568"/>
      <c r="C2168" s="568"/>
      <c r="D2168" s="569"/>
      <c r="E2168" s="569" t="s">
        <v>8461</v>
      </c>
      <c r="F2168" s="569">
        <v>3</v>
      </c>
      <c r="G2168" s="568" t="s">
        <v>9780</v>
      </c>
      <c r="H2168" s="568"/>
      <c r="I2168" s="570" t="s">
        <v>14039</v>
      </c>
      <c r="J2168" s="568" t="s">
        <v>8202</v>
      </c>
      <c r="K2168" s="571" t="s">
        <v>8401</v>
      </c>
      <c r="L2168" s="568" t="s">
        <v>2969</v>
      </c>
      <c r="M2168" s="572" t="s">
        <v>14040</v>
      </c>
      <c r="N2168" s="570" t="s">
        <v>8402</v>
      </c>
      <c r="O2168" s="303" t="str">
        <f>IF(AllC3_Data[[#This Row],[Door/Yard Number]]=3,"Yard","Door")</f>
        <v>Yard</v>
      </c>
      <c r="P2168" s="33">
        <f t="shared" si="66"/>
        <v>1263.5333333333256</v>
      </c>
      <c r="Q2168" s="3" t="str">
        <f t="shared" si="67"/>
        <v>12/20/2021 10:28 PM</v>
      </c>
      <c r="R2168" s="573" t="str">
        <f>IF(AND(AllC3_Data[[#This Row],[Workflow]]="Vendor Trailer",AllC3_Data[[#This Row],[OB Load Type]]="",AllC3_Data[[#This Row],[IB Load Type]]="",AllC3_Data[[#This Row],[Reusable Load Type]]=""),"Empty", HLOOKUP("*",AllC3_Data[[#This Row],[OB Load Type]:[Workflow]],1,FALSE))</f>
        <v>Empty</v>
      </c>
      <c r="S21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69" spans="1:21" x14ac:dyDescent="0.25">
      <c r="A2169" s="567" t="s">
        <v>14041</v>
      </c>
      <c r="B2169" s="568"/>
      <c r="C2169" s="568"/>
      <c r="D2169" s="569"/>
      <c r="E2169" s="569" t="s">
        <v>1657</v>
      </c>
      <c r="F2169" s="569">
        <v>3</v>
      </c>
      <c r="G2169" s="568" t="s">
        <v>1568</v>
      </c>
      <c r="H2169" s="568"/>
      <c r="I2169" s="570" t="s">
        <v>14042</v>
      </c>
      <c r="J2169" s="568" t="s">
        <v>8209</v>
      </c>
      <c r="K2169" s="571" t="s">
        <v>8589</v>
      </c>
      <c r="L2169" s="568" t="s">
        <v>13949</v>
      </c>
      <c r="M2169" s="572" t="s">
        <v>14043</v>
      </c>
      <c r="N2169" s="570" t="s">
        <v>8451</v>
      </c>
      <c r="O2169" s="303" t="str">
        <f>IF(AllC3_Data[[#This Row],[Door/Yard Number]]=3,"Yard","Door")</f>
        <v>Yard</v>
      </c>
      <c r="P2169" s="33">
        <f t="shared" si="66"/>
        <v>1252.2333333333372</v>
      </c>
      <c r="Q2169" s="3" t="str">
        <f t="shared" si="67"/>
        <v>12/21/2021 09:46 AM</v>
      </c>
      <c r="R2169" s="573" t="str">
        <f>IF(AND(AllC3_Data[[#This Row],[Workflow]]="Vendor Trailer",AllC3_Data[[#This Row],[OB Load Type]]="",AllC3_Data[[#This Row],[IB Load Type]]="",AllC3_Data[[#This Row],[Reusable Load Type]]=""),"Empty", HLOOKUP("*",AllC3_Data[[#This Row],[OB Load Type]:[Workflow]],1,FALSE))</f>
        <v>Empty</v>
      </c>
      <c r="S21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0" spans="1:21" x14ac:dyDescent="0.25">
      <c r="A2170" s="567" t="s">
        <v>14044</v>
      </c>
      <c r="B2170" s="568"/>
      <c r="C2170" s="568"/>
      <c r="D2170" s="569"/>
      <c r="E2170" s="569" t="s">
        <v>1562</v>
      </c>
      <c r="F2170" s="569">
        <v>3</v>
      </c>
      <c r="G2170" s="568" t="s">
        <v>11360</v>
      </c>
      <c r="H2170" s="568"/>
      <c r="I2170" s="570" t="s">
        <v>14045</v>
      </c>
      <c r="J2170" s="568" t="s">
        <v>8202</v>
      </c>
      <c r="K2170" s="571" t="s">
        <v>8401</v>
      </c>
      <c r="L2170" s="568" t="s">
        <v>13813</v>
      </c>
      <c r="M2170" s="572" t="s">
        <v>14046</v>
      </c>
      <c r="N2170" s="570" t="s">
        <v>8409</v>
      </c>
      <c r="O2170" s="303" t="str">
        <f>IF(AllC3_Data[[#This Row],[Door/Yard Number]]=3,"Yard","Door")</f>
        <v>Yard</v>
      </c>
      <c r="P2170" s="33">
        <f t="shared" si="66"/>
        <v>1251.0666666667094</v>
      </c>
      <c r="Q2170" s="3" t="str">
        <f t="shared" si="67"/>
        <v>12/21/2021 10:56 AM</v>
      </c>
      <c r="R2170" s="573" t="str">
        <f>IF(AND(AllC3_Data[[#This Row],[Workflow]]="Vendor Trailer",AllC3_Data[[#This Row],[OB Load Type]]="",AllC3_Data[[#This Row],[IB Load Type]]="",AllC3_Data[[#This Row],[Reusable Load Type]]=""),"Empty", HLOOKUP("*",AllC3_Data[[#This Row],[OB Load Type]:[Workflow]],1,FALSE))</f>
        <v>Unknown</v>
      </c>
      <c r="S21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1" spans="1:21" x14ac:dyDescent="0.25">
      <c r="A2171" s="567" t="s">
        <v>14047</v>
      </c>
      <c r="B2171" s="568"/>
      <c r="C2171" s="568"/>
      <c r="D2171" s="569"/>
      <c r="E2171" s="569" t="s">
        <v>8461</v>
      </c>
      <c r="F2171" s="569">
        <v>3</v>
      </c>
      <c r="G2171" s="568" t="s">
        <v>9193</v>
      </c>
      <c r="H2171" s="568"/>
      <c r="I2171" s="570" t="s">
        <v>14048</v>
      </c>
      <c r="J2171" s="568" t="s">
        <v>8202</v>
      </c>
      <c r="K2171" s="571" t="s">
        <v>8401</v>
      </c>
      <c r="L2171" s="568" t="s">
        <v>14049</v>
      </c>
      <c r="M2171" s="572" t="s">
        <v>14050</v>
      </c>
      <c r="N2171" s="570" t="s">
        <v>8402</v>
      </c>
      <c r="O2171" s="303" t="str">
        <f>IF(AllC3_Data[[#This Row],[Door/Yard Number]]=3,"Yard","Door")</f>
        <v>Yard</v>
      </c>
      <c r="P2171" s="33">
        <f t="shared" si="66"/>
        <v>1245.9333333334071</v>
      </c>
      <c r="Q2171" s="3" t="str">
        <f t="shared" si="67"/>
        <v>12/21/2021 04:04 PM</v>
      </c>
      <c r="R2171" s="573" t="str">
        <f>IF(AND(AllC3_Data[[#This Row],[Workflow]]="Vendor Trailer",AllC3_Data[[#This Row],[OB Load Type]]="",AllC3_Data[[#This Row],[IB Load Type]]="",AllC3_Data[[#This Row],[Reusable Load Type]]=""),"Empty", HLOOKUP("*",AllC3_Data[[#This Row],[OB Load Type]:[Workflow]],1,FALSE))</f>
        <v>Empty</v>
      </c>
      <c r="S21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2" spans="1:21" x14ac:dyDescent="0.25">
      <c r="A2172" s="567" t="s">
        <v>14051</v>
      </c>
      <c r="B2172" s="568"/>
      <c r="C2172" s="568"/>
      <c r="D2172" s="569" t="s">
        <v>307</v>
      </c>
      <c r="E2172" s="569" t="s">
        <v>882</v>
      </c>
      <c r="F2172" s="569">
        <v>3</v>
      </c>
      <c r="G2172" s="568" t="s">
        <v>14036</v>
      </c>
      <c r="H2172" s="568"/>
      <c r="I2172" s="570" t="s">
        <v>14052</v>
      </c>
      <c r="J2172" s="568" t="s">
        <v>8202</v>
      </c>
      <c r="K2172" s="571" t="s">
        <v>8589</v>
      </c>
      <c r="L2172" s="568" t="s">
        <v>12146</v>
      </c>
      <c r="M2172" s="572"/>
      <c r="N2172" s="570" t="s">
        <v>8402</v>
      </c>
      <c r="O2172" s="303" t="str">
        <f>IF(AllC3_Data[[#This Row],[Door/Yard Number]]=3,"Yard","Door")</f>
        <v>Yard</v>
      </c>
      <c r="P2172" s="33">
        <f t="shared" si="66"/>
        <v>1180.6500000001397</v>
      </c>
      <c r="Q2172" s="3" t="str">
        <f t="shared" si="67"/>
        <v>12/24/2021 09:21 AM</v>
      </c>
      <c r="R2172" s="573" t="str">
        <f>IF(AND(AllC3_Data[[#This Row],[Workflow]]="Vendor Trailer",AllC3_Data[[#This Row],[OB Load Type]]="",AllC3_Data[[#This Row],[IB Load Type]]="",AllC3_Data[[#This Row],[Reusable Load Type]]=""),"Empty", HLOOKUP("*",AllC3_Data[[#This Row],[OB Load Type]:[Workflow]],1,FALSE))</f>
        <v>TDRY</v>
      </c>
      <c r="S21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3" spans="1:21" x14ac:dyDescent="0.25">
      <c r="A2173" s="567" t="s">
        <v>14053</v>
      </c>
      <c r="B2173" s="568"/>
      <c r="C2173" s="568" t="s">
        <v>8230</v>
      </c>
      <c r="D2173" s="569"/>
      <c r="E2173" s="569" t="s">
        <v>8397</v>
      </c>
      <c r="F2173" s="569">
        <v>3</v>
      </c>
      <c r="G2173" s="568" t="s">
        <v>8560</v>
      </c>
      <c r="H2173" s="568" t="s">
        <v>14054</v>
      </c>
      <c r="I2173" s="570" t="s">
        <v>14055</v>
      </c>
      <c r="J2173" s="568" t="s">
        <v>8202</v>
      </c>
      <c r="K2173" s="571" t="s">
        <v>8401</v>
      </c>
      <c r="L2173" s="568" t="s">
        <v>84</v>
      </c>
      <c r="M2173" s="572" t="s">
        <v>14055</v>
      </c>
      <c r="N2173" s="570" t="s">
        <v>8409</v>
      </c>
      <c r="O2173" s="303" t="str">
        <f>IF(AllC3_Data[[#This Row],[Door/Yard Number]]=3,"Yard","Door")</f>
        <v>Yard</v>
      </c>
      <c r="P2173" s="33">
        <f t="shared" si="66"/>
        <v>1177.7000000001281</v>
      </c>
      <c r="Q2173" s="3" t="str">
        <f t="shared" si="67"/>
        <v>12/24/2021 12:18 PM</v>
      </c>
      <c r="R2173" s="573" t="str">
        <f>IF(AND(AllC3_Data[[#This Row],[Workflow]]="Vendor Trailer",AllC3_Data[[#This Row],[OB Load Type]]="",AllC3_Data[[#This Row],[IB Load Type]]="",AllC3_Data[[#This Row],[Reusable Load Type]]=""),"Empty", HLOOKUP("*",AllC3_Data[[#This Row],[OB Load Type]:[Workflow]],1,FALSE))</f>
        <v>MILK</v>
      </c>
      <c r="S21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4" spans="1:21" x14ac:dyDescent="0.25">
      <c r="A2174" s="567" t="s">
        <v>14056</v>
      </c>
      <c r="B2174" s="568"/>
      <c r="C2174" s="568"/>
      <c r="D2174" s="569"/>
      <c r="E2174" s="569" t="s">
        <v>9827</v>
      </c>
      <c r="F2174" s="569">
        <v>3</v>
      </c>
      <c r="G2174" s="568" t="s">
        <v>9916</v>
      </c>
      <c r="H2174" s="568"/>
      <c r="I2174" s="570" t="s">
        <v>14057</v>
      </c>
      <c r="J2174" s="568" t="s">
        <v>8202</v>
      </c>
      <c r="K2174" s="571" t="s">
        <v>8401</v>
      </c>
      <c r="L2174" s="568" t="s">
        <v>84</v>
      </c>
      <c r="M2174" s="572" t="s">
        <v>14058</v>
      </c>
      <c r="N2174" s="570" t="s">
        <v>8409</v>
      </c>
      <c r="O2174" s="303" t="str">
        <f>IF(AllC3_Data[[#This Row],[Door/Yard Number]]=3,"Yard","Door")</f>
        <v>Yard</v>
      </c>
      <c r="P2174" s="33">
        <f t="shared" si="66"/>
        <v>1105.4666666667326</v>
      </c>
      <c r="Q2174" s="3" t="str">
        <f t="shared" si="67"/>
        <v>12/27/2021 12:32 PM</v>
      </c>
      <c r="R2174" s="573" t="str">
        <f>IF(AND(AllC3_Data[[#This Row],[Workflow]]="Vendor Trailer",AllC3_Data[[#This Row],[OB Load Type]]="",AllC3_Data[[#This Row],[IB Load Type]]="",AllC3_Data[[#This Row],[Reusable Load Type]]=""),"Empty", HLOOKUP("*",AllC3_Data[[#This Row],[OB Load Type]:[Workflow]],1,FALSE))</f>
        <v>Live Empty</v>
      </c>
      <c r="S21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5" spans="1:21" x14ac:dyDescent="0.25">
      <c r="A2175" s="567" t="s">
        <v>14059</v>
      </c>
      <c r="B2175" s="568"/>
      <c r="C2175" s="568"/>
      <c r="D2175" s="569"/>
      <c r="E2175" s="569" t="s">
        <v>1562</v>
      </c>
      <c r="F2175" s="569">
        <v>3</v>
      </c>
      <c r="G2175" s="568" t="s">
        <v>14060</v>
      </c>
      <c r="H2175" s="568"/>
      <c r="I2175" s="570" t="s">
        <v>14061</v>
      </c>
      <c r="J2175" s="568" t="s">
        <v>8202</v>
      </c>
      <c r="K2175" s="571" t="s">
        <v>8401</v>
      </c>
      <c r="L2175" s="568" t="s">
        <v>84</v>
      </c>
      <c r="M2175" s="572" t="s">
        <v>14062</v>
      </c>
      <c r="N2175" s="570" t="s">
        <v>8409</v>
      </c>
      <c r="O2175" s="303" t="str">
        <f>IF(AllC3_Data[[#This Row],[Door/Yard Number]]=3,"Yard","Door")</f>
        <v>Yard</v>
      </c>
      <c r="P2175" s="33">
        <f t="shared" si="66"/>
        <v>1089.9000000001397</v>
      </c>
      <c r="Q2175" s="3" t="str">
        <f t="shared" si="67"/>
        <v>12/28/2021 04:06 AM</v>
      </c>
      <c r="R2175" s="573" t="str">
        <f>IF(AND(AllC3_Data[[#This Row],[Workflow]]="Vendor Trailer",AllC3_Data[[#This Row],[OB Load Type]]="",AllC3_Data[[#This Row],[IB Load Type]]="",AllC3_Data[[#This Row],[Reusable Load Type]]=""),"Empty", HLOOKUP("*",AllC3_Data[[#This Row],[OB Load Type]:[Workflow]],1,FALSE))</f>
        <v>Unknown</v>
      </c>
      <c r="S21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6" spans="1:21" x14ac:dyDescent="0.25">
      <c r="A2176" s="567" t="s">
        <v>14063</v>
      </c>
      <c r="B2176" s="568"/>
      <c r="C2176" s="568"/>
      <c r="D2176" s="569"/>
      <c r="E2176" s="569" t="s">
        <v>8461</v>
      </c>
      <c r="F2176" s="569">
        <v>3</v>
      </c>
      <c r="G2176" s="568" t="s">
        <v>13952</v>
      </c>
      <c r="H2176" s="568"/>
      <c r="I2176" s="570" t="s">
        <v>14064</v>
      </c>
      <c r="J2176" s="568" t="s">
        <v>8202</v>
      </c>
      <c r="K2176" s="571" t="s">
        <v>8401</v>
      </c>
      <c r="L2176" s="568" t="s">
        <v>14049</v>
      </c>
      <c r="M2176" s="572"/>
      <c r="N2176" s="570" t="s">
        <v>8402</v>
      </c>
      <c r="O2176" s="303" t="str">
        <f>IF(AllC3_Data[[#This Row],[Door/Yard Number]]=3,"Yard","Door")</f>
        <v>Yard</v>
      </c>
      <c r="P2176" s="33">
        <f t="shared" si="66"/>
        <v>1062.8166666667094</v>
      </c>
      <c r="Q2176" s="3" t="str">
        <f t="shared" si="67"/>
        <v>12/29/2021 07:11 AM</v>
      </c>
      <c r="R2176" s="573" t="str">
        <f>IF(AND(AllC3_Data[[#This Row],[Workflow]]="Vendor Trailer",AllC3_Data[[#This Row],[OB Load Type]]="",AllC3_Data[[#This Row],[IB Load Type]]="",AllC3_Data[[#This Row],[Reusable Load Type]]=""),"Empty", HLOOKUP("*",AllC3_Data[[#This Row],[OB Load Type]:[Workflow]],1,FALSE))</f>
        <v>Empty</v>
      </c>
      <c r="S21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7" spans="1:21" x14ac:dyDescent="0.25">
      <c r="A2177" s="567" t="s">
        <v>14065</v>
      </c>
      <c r="B2177" s="568"/>
      <c r="C2177" s="568"/>
      <c r="D2177" s="569"/>
      <c r="E2177" s="569" t="s">
        <v>1562</v>
      </c>
      <c r="F2177" s="569">
        <v>3</v>
      </c>
      <c r="G2177" s="568" t="s">
        <v>10427</v>
      </c>
      <c r="H2177" s="568"/>
      <c r="I2177" s="570" t="s">
        <v>14066</v>
      </c>
      <c r="J2177" s="568" t="s">
        <v>8202</v>
      </c>
      <c r="K2177" s="571" t="s">
        <v>8401</v>
      </c>
      <c r="L2177" s="568" t="s">
        <v>84</v>
      </c>
      <c r="M2177" s="572"/>
      <c r="N2177" s="570" t="s">
        <v>8409</v>
      </c>
      <c r="O2177" s="303" t="str">
        <f>IF(AllC3_Data[[#This Row],[Door/Yard Number]]=3,"Yard","Door")</f>
        <v>Yard</v>
      </c>
      <c r="P2177" s="33">
        <f t="shared" si="66"/>
        <v>1058.3499999999767</v>
      </c>
      <c r="Q2177" s="3" t="str">
        <f t="shared" si="67"/>
        <v>12/29/2021 11:39 AM</v>
      </c>
      <c r="R2177" s="573" t="str">
        <f>IF(AND(AllC3_Data[[#This Row],[Workflow]]="Vendor Trailer",AllC3_Data[[#This Row],[OB Load Type]]="",AllC3_Data[[#This Row],[IB Load Type]]="",AllC3_Data[[#This Row],[Reusable Load Type]]=""),"Empty", HLOOKUP("*",AllC3_Data[[#This Row],[OB Load Type]:[Workflow]],1,FALSE))</f>
        <v>Unknown</v>
      </c>
      <c r="S21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8" spans="1:21" x14ac:dyDescent="0.25">
      <c r="A2178" s="567" t="s">
        <v>9879</v>
      </c>
      <c r="B2178" s="568"/>
      <c r="C2178" s="568"/>
      <c r="D2178" s="569"/>
      <c r="E2178" s="569" t="s">
        <v>1562</v>
      </c>
      <c r="F2178" s="569">
        <v>3</v>
      </c>
      <c r="G2178" s="568" t="s">
        <v>14067</v>
      </c>
      <c r="H2178" s="568"/>
      <c r="I2178" s="570" t="s">
        <v>14068</v>
      </c>
      <c r="J2178" s="568" t="s">
        <v>8202</v>
      </c>
      <c r="K2178" s="571" t="s">
        <v>8401</v>
      </c>
      <c r="L2178" s="568" t="s">
        <v>13715</v>
      </c>
      <c r="M2178" s="572" t="s">
        <v>14069</v>
      </c>
      <c r="N2178" s="570" t="s">
        <v>8409</v>
      </c>
      <c r="O2178" s="303" t="str">
        <f>IF(AllC3_Data[[#This Row],[Door/Yard Number]]=3,"Yard","Door")</f>
        <v>Yard</v>
      </c>
      <c r="P2178" s="33">
        <f t="shared" si="66"/>
        <v>1045.9666666667908</v>
      </c>
      <c r="Q2178" s="3" t="str">
        <f t="shared" si="67"/>
        <v>12/30/2021 12:02 AM</v>
      </c>
      <c r="R2178" s="573" t="str">
        <f>IF(AND(AllC3_Data[[#This Row],[Workflow]]="Vendor Trailer",AllC3_Data[[#This Row],[OB Load Type]]="",AllC3_Data[[#This Row],[IB Load Type]]="",AllC3_Data[[#This Row],[Reusable Load Type]]=""),"Empty", HLOOKUP("*",AllC3_Data[[#This Row],[OB Load Type]:[Workflow]],1,FALSE))</f>
        <v>Unknown</v>
      </c>
      <c r="S21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79" spans="1:21" x14ac:dyDescent="0.25">
      <c r="A2179" s="567" t="s">
        <v>14070</v>
      </c>
      <c r="B2179" s="568"/>
      <c r="C2179" s="568"/>
      <c r="D2179" s="569" t="s">
        <v>307</v>
      </c>
      <c r="E2179" s="569" t="s">
        <v>882</v>
      </c>
      <c r="F2179" s="569">
        <v>3</v>
      </c>
      <c r="G2179" s="568" t="s">
        <v>14036</v>
      </c>
      <c r="H2179" s="568"/>
      <c r="I2179" s="570" t="s">
        <v>14071</v>
      </c>
      <c r="J2179" s="568" t="s">
        <v>8202</v>
      </c>
      <c r="K2179" s="571" t="s">
        <v>8401</v>
      </c>
      <c r="L2179" s="568" t="s">
        <v>14072</v>
      </c>
      <c r="M2179" s="572"/>
      <c r="N2179" s="570" t="s">
        <v>8402</v>
      </c>
      <c r="O2179" s="303" t="str">
        <f>IF(AllC3_Data[[#This Row],[Door/Yard Number]]=3,"Yard","Door")</f>
        <v>Yard</v>
      </c>
      <c r="P2179" s="33">
        <f t="shared" si="66"/>
        <v>1010.7500000000582</v>
      </c>
      <c r="Q2179" s="3" t="str">
        <f t="shared" si="67"/>
        <v>12/31/2021 11:15 AM</v>
      </c>
      <c r="R2179" s="573" t="str">
        <f>IF(AND(AllC3_Data[[#This Row],[Workflow]]="Vendor Trailer",AllC3_Data[[#This Row],[OB Load Type]]="",AllC3_Data[[#This Row],[IB Load Type]]="",AllC3_Data[[#This Row],[Reusable Load Type]]=""),"Empty", HLOOKUP("*",AllC3_Data[[#This Row],[OB Load Type]:[Workflow]],1,FALSE))</f>
        <v>TDRY</v>
      </c>
      <c r="S21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0" spans="1:21" x14ac:dyDescent="0.25">
      <c r="A2180" s="567" t="s">
        <v>14073</v>
      </c>
      <c r="B2180" s="568"/>
      <c r="C2180" s="568"/>
      <c r="D2180" s="569" t="s">
        <v>307</v>
      </c>
      <c r="E2180" s="569" t="s">
        <v>882</v>
      </c>
      <c r="F2180" s="569">
        <v>3</v>
      </c>
      <c r="G2180" s="568" t="s">
        <v>14036</v>
      </c>
      <c r="H2180" s="568"/>
      <c r="I2180" s="570" t="s">
        <v>14074</v>
      </c>
      <c r="J2180" s="568" t="s">
        <v>8202</v>
      </c>
      <c r="K2180" s="571" t="s">
        <v>8401</v>
      </c>
      <c r="L2180" s="568" t="s">
        <v>13729</v>
      </c>
      <c r="M2180" s="572"/>
      <c r="N2180" s="570" t="s">
        <v>8402</v>
      </c>
      <c r="O2180" s="303" t="str">
        <f>IF(AllC3_Data[[#This Row],[Door/Yard Number]]=3,"Yard","Door")</f>
        <v>Yard</v>
      </c>
      <c r="P2180" s="33">
        <f t="shared" si="66"/>
        <v>1010.2000000000116</v>
      </c>
      <c r="Q2180" s="3" t="str">
        <f t="shared" si="67"/>
        <v>12/31/2021 11:48 AM</v>
      </c>
      <c r="R2180" s="573" t="str">
        <f>IF(AND(AllC3_Data[[#This Row],[Workflow]]="Vendor Trailer",AllC3_Data[[#This Row],[OB Load Type]]="",AllC3_Data[[#This Row],[IB Load Type]]="",AllC3_Data[[#This Row],[Reusable Load Type]]=""),"Empty", HLOOKUP("*",AllC3_Data[[#This Row],[OB Load Type]:[Workflow]],1,FALSE))</f>
        <v>TDRY</v>
      </c>
      <c r="S21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1" spans="1:21" x14ac:dyDescent="0.25">
      <c r="A2181" s="567" t="s">
        <v>14075</v>
      </c>
      <c r="B2181" s="568"/>
      <c r="C2181" s="568"/>
      <c r="D2181" s="569" t="s">
        <v>307</v>
      </c>
      <c r="E2181" s="569" t="s">
        <v>882</v>
      </c>
      <c r="F2181" s="569">
        <v>3</v>
      </c>
      <c r="G2181" s="568" t="s">
        <v>14036</v>
      </c>
      <c r="H2181" s="568"/>
      <c r="I2181" s="570" t="s">
        <v>14076</v>
      </c>
      <c r="J2181" s="568" t="s">
        <v>8202</v>
      </c>
      <c r="K2181" s="571" t="s">
        <v>8589</v>
      </c>
      <c r="L2181" s="568" t="s">
        <v>13828</v>
      </c>
      <c r="M2181" s="572"/>
      <c r="N2181" s="570" t="s">
        <v>8402</v>
      </c>
      <c r="O2181" s="303" t="str">
        <f>IF(AllC3_Data[[#This Row],[Door/Yard Number]]=3,"Yard","Door")</f>
        <v>Yard</v>
      </c>
      <c r="P2181" s="33">
        <f t="shared" si="66"/>
        <v>941.70000000006985</v>
      </c>
      <c r="Q2181" s="3" t="str">
        <f t="shared" si="67"/>
        <v>01/03/2022 08:18 AM</v>
      </c>
      <c r="R2181" s="573" t="str">
        <f>IF(AND(AllC3_Data[[#This Row],[Workflow]]="Vendor Trailer",AllC3_Data[[#This Row],[OB Load Type]]="",AllC3_Data[[#This Row],[IB Load Type]]="",AllC3_Data[[#This Row],[Reusable Load Type]]=""),"Empty", HLOOKUP("*",AllC3_Data[[#This Row],[OB Load Type]:[Workflow]],1,FALSE))</f>
        <v>TDRY</v>
      </c>
      <c r="S21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2" spans="1:21" x14ac:dyDescent="0.25">
      <c r="A2182" s="567" t="s">
        <v>14077</v>
      </c>
      <c r="B2182" s="568"/>
      <c r="C2182" s="568"/>
      <c r="D2182" s="569"/>
      <c r="E2182" s="569" t="s">
        <v>9827</v>
      </c>
      <c r="F2182" s="569">
        <v>3</v>
      </c>
      <c r="G2182" s="568" t="s">
        <v>8405</v>
      </c>
      <c r="H2182" s="568"/>
      <c r="I2182" s="570" t="s">
        <v>14078</v>
      </c>
      <c r="J2182" s="568" t="s">
        <v>8202</v>
      </c>
      <c r="K2182" s="571" t="s">
        <v>8401</v>
      </c>
      <c r="L2182" s="568" t="s">
        <v>84</v>
      </c>
      <c r="M2182" s="572" t="s">
        <v>14079</v>
      </c>
      <c r="N2182" s="570" t="s">
        <v>8409</v>
      </c>
      <c r="O2182" s="303" t="str">
        <f>IF(AllC3_Data[[#This Row],[Door/Yard Number]]=3,"Yard","Door")</f>
        <v>Yard</v>
      </c>
      <c r="P2182" s="33">
        <f t="shared" si="66"/>
        <v>1062.5333333333256</v>
      </c>
      <c r="Q2182" s="3" t="str">
        <f t="shared" si="67"/>
        <v>12/29/2021 07:28 AM</v>
      </c>
      <c r="R2182" s="573" t="str">
        <f>IF(AND(AllC3_Data[[#This Row],[Workflow]]="Vendor Trailer",AllC3_Data[[#This Row],[OB Load Type]]="",AllC3_Data[[#This Row],[IB Load Type]]="",AllC3_Data[[#This Row],[Reusable Load Type]]=""),"Empty", HLOOKUP("*",AllC3_Data[[#This Row],[OB Load Type]:[Workflow]],1,FALSE))</f>
        <v>Live Empty</v>
      </c>
      <c r="S21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3" spans="1:21" x14ac:dyDescent="0.25">
      <c r="A2183" s="567" t="s">
        <v>14080</v>
      </c>
      <c r="B2183" s="568"/>
      <c r="C2183" s="568"/>
      <c r="D2183" s="569"/>
      <c r="E2183" s="569" t="s">
        <v>1657</v>
      </c>
      <c r="F2183" s="569">
        <v>1</v>
      </c>
      <c r="G2183" s="568" t="s">
        <v>1179</v>
      </c>
      <c r="H2183" s="568"/>
      <c r="I2183" s="570" t="s">
        <v>14081</v>
      </c>
      <c r="J2183" s="568" t="s">
        <v>8210</v>
      </c>
      <c r="K2183" s="571" t="s">
        <v>8401</v>
      </c>
      <c r="L2183" s="568" t="s">
        <v>12541</v>
      </c>
      <c r="M2183" s="572"/>
      <c r="N2183" s="570" t="s">
        <v>8421</v>
      </c>
      <c r="O2183" s="303" t="str">
        <f>IF(AllC3_Data[[#This Row],[Door/Yard Number]]=3,"Yard","Door")</f>
        <v>Door</v>
      </c>
      <c r="P2183" s="33">
        <f t="shared" si="66"/>
        <v>918.95000000012806</v>
      </c>
      <c r="Q2183" s="3" t="str">
        <f t="shared" si="67"/>
        <v>01/04/2022 07:03 AM</v>
      </c>
      <c r="R2183" s="573" t="str">
        <f>IF(AND(AllC3_Data[[#This Row],[Workflow]]="Vendor Trailer",AllC3_Data[[#This Row],[OB Load Type]]="",AllC3_Data[[#This Row],[IB Load Type]]="",AllC3_Data[[#This Row],[Reusable Load Type]]=""),"Empty", HLOOKUP("*",AllC3_Data[[#This Row],[OB Load Type]:[Workflow]],1,FALSE))</f>
        <v>Empty</v>
      </c>
      <c r="S21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1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184" spans="1:21" x14ac:dyDescent="0.25">
      <c r="A2184" s="567" t="s">
        <v>14082</v>
      </c>
      <c r="B2184" s="568"/>
      <c r="C2184" s="568"/>
      <c r="D2184" s="569" t="s">
        <v>830</v>
      </c>
      <c r="E2184" s="569" t="s">
        <v>8430</v>
      </c>
      <c r="F2184" s="569">
        <v>3</v>
      </c>
      <c r="G2184" s="568" t="s">
        <v>1179</v>
      </c>
      <c r="H2184" s="568"/>
      <c r="I2184" s="570" t="s">
        <v>14083</v>
      </c>
      <c r="J2184" s="568" t="s">
        <v>8205</v>
      </c>
      <c r="K2184" s="571" t="s">
        <v>8401</v>
      </c>
      <c r="L2184" s="568" t="s">
        <v>2967</v>
      </c>
      <c r="M2184" s="572" t="s">
        <v>14084</v>
      </c>
      <c r="N2184" s="570" t="s">
        <v>8402</v>
      </c>
      <c r="O2184" s="303" t="str">
        <f>IF(AllC3_Data[[#This Row],[Door/Yard Number]]=3,"Yard","Door")</f>
        <v>Yard</v>
      </c>
      <c r="P2184" s="33">
        <f t="shared" si="66"/>
        <v>892.91666666680248</v>
      </c>
      <c r="Q2184" s="3" t="str">
        <f t="shared" si="67"/>
        <v>01/05/2022 09:05 AM</v>
      </c>
      <c r="R2184" s="573" t="str">
        <f>IF(AND(AllC3_Data[[#This Row],[Workflow]]="Vendor Trailer",AllC3_Data[[#This Row],[OB Load Type]]="",AllC3_Data[[#This Row],[IB Load Type]]="",AllC3_Data[[#This Row],[Reusable Load Type]]=""),"Empty", HLOOKUP("*",AllC3_Data[[#This Row],[OB Load Type]:[Workflow]],1,FALSE))</f>
        <v>MTRC</v>
      </c>
      <c r="S21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5" spans="1:21" x14ac:dyDescent="0.25">
      <c r="A2185" s="567" t="s">
        <v>14085</v>
      </c>
      <c r="B2185" s="568"/>
      <c r="C2185" s="568"/>
      <c r="D2185" s="569"/>
      <c r="E2185" s="569" t="s">
        <v>1657</v>
      </c>
      <c r="F2185" s="569">
        <v>3</v>
      </c>
      <c r="G2185" s="568" t="s">
        <v>1179</v>
      </c>
      <c r="H2185" s="568"/>
      <c r="I2185" s="570" t="s">
        <v>14086</v>
      </c>
      <c r="J2185" s="568" t="s">
        <v>8205</v>
      </c>
      <c r="K2185" s="571" t="s">
        <v>8589</v>
      </c>
      <c r="L2185" s="568" t="s">
        <v>13903</v>
      </c>
      <c r="M2185" s="572" t="s">
        <v>14087</v>
      </c>
      <c r="N2185" s="570" t="s">
        <v>8425</v>
      </c>
      <c r="O2185" s="303" t="str">
        <f>IF(AllC3_Data[[#This Row],[Door/Yard Number]]=3,"Yard","Door")</f>
        <v>Yard</v>
      </c>
      <c r="P2185" s="33">
        <f t="shared" ref="P2185:P2248" si="68">($A$1-Q2185)*24</f>
        <v>890.75000000005821</v>
      </c>
      <c r="Q2185" s="3" t="str">
        <f t="shared" ref="Q2185:Q2248" si="69">IF(I2185&gt;M2185,I2185,IF(I2185&lt;M2185,M2185,IF(I2185=M2185,I2185)))</f>
        <v>01/05/2022 11:15 AM</v>
      </c>
      <c r="R2185" s="573" t="str">
        <f>IF(AND(AllC3_Data[[#This Row],[Workflow]]="Vendor Trailer",AllC3_Data[[#This Row],[OB Load Type]]="",AllC3_Data[[#This Row],[IB Load Type]]="",AllC3_Data[[#This Row],[Reusable Load Type]]=""),"Empty", HLOOKUP("*",AllC3_Data[[#This Row],[OB Load Type]:[Workflow]],1,FALSE))</f>
        <v>Empty</v>
      </c>
      <c r="S21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6" spans="1:21" x14ac:dyDescent="0.25">
      <c r="A2186" s="567" t="s">
        <v>14088</v>
      </c>
      <c r="B2186" s="568"/>
      <c r="C2186" s="568"/>
      <c r="D2186" s="569" t="s">
        <v>307</v>
      </c>
      <c r="E2186" s="569" t="s">
        <v>882</v>
      </c>
      <c r="F2186" s="569">
        <v>3</v>
      </c>
      <c r="G2186" s="568" t="s">
        <v>14036</v>
      </c>
      <c r="H2186" s="568"/>
      <c r="I2186" s="570" t="s">
        <v>14089</v>
      </c>
      <c r="J2186" s="568" t="s">
        <v>8202</v>
      </c>
      <c r="K2186" s="571" t="s">
        <v>8401</v>
      </c>
      <c r="L2186" s="568" t="s">
        <v>14003</v>
      </c>
      <c r="M2186" s="572"/>
      <c r="N2186" s="570" t="s">
        <v>8402</v>
      </c>
      <c r="O2186" s="303" t="str">
        <f>IF(AllC3_Data[[#This Row],[Door/Yard Number]]=3,"Yard","Door")</f>
        <v>Yard</v>
      </c>
      <c r="P2186" s="33">
        <f t="shared" si="68"/>
        <v>889.35000000003492</v>
      </c>
      <c r="Q2186" s="3" t="str">
        <f t="shared" si="69"/>
        <v>01/05/2022 12:39 PM</v>
      </c>
      <c r="R2186" s="573" t="str">
        <f>IF(AND(AllC3_Data[[#This Row],[Workflow]]="Vendor Trailer",AllC3_Data[[#This Row],[OB Load Type]]="",AllC3_Data[[#This Row],[IB Load Type]]="",AllC3_Data[[#This Row],[Reusable Load Type]]=""),"Empty", HLOOKUP("*",AllC3_Data[[#This Row],[OB Load Type]:[Workflow]],1,FALSE))</f>
        <v>TDRY</v>
      </c>
      <c r="S21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7" spans="1:21" x14ac:dyDescent="0.25">
      <c r="A2187" s="567" t="s">
        <v>14090</v>
      </c>
      <c r="B2187" s="568"/>
      <c r="C2187" s="568"/>
      <c r="D2187" s="569"/>
      <c r="E2187" s="569" t="s">
        <v>1657</v>
      </c>
      <c r="F2187" s="569">
        <v>3</v>
      </c>
      <c r="G2187" s="568" t="s">
        <v>1179</v>
      </c>
      <c r="H2187" s="568"/>
      <c r="I2187" s="570" t="s">
        <v>14091</v>
      </c>
      <c r="J2187" s="568" t="s">
        <v>8210</v>
      </c>
      <c r="K2187" s="571" t="s">
        <v>8589</v>
      </c>
      <c r="L2187" s="568" t="s">
        <v>13831</v>
      </c>
      <c r="M2187" s="572" t="s">
        <v>14091</v>
      </c>
      <c r="N2187" s="570" t="s">
        <v>8402</v>
      </c>
      <c r="O2187" s="303" t="str">
        <f>IF(AllC3_Data[[#This Row],[Door/Yard Number]]=3,"Yard","Door")</f>
        <v>Yard</v>
      </c>
      <c r="P2187" s="33">
        <f t="shared" si="68"/>
        <v>875.68333333334886</v>
      </c>
      <c r="Q2187" s="3" t="str">
        <f t="shared" si="69"/>
        <v>01/06/2022 02:19 AM</v>
      </c>
      <c r="R2187" s="573" t="str">
        <f>IF(AND(AllC3_Data[[#This Row],[Workflow]]="Vendor Trailer",AllC3_Data[[#This Row],[OB Load Type]]="",AllC3_Data[[#This Row],[IB Load Type]]="",AllC3_Data[[#This Row],[Reusable Load Type]]=""),"Empty", HLOOKUP("*",AllC3_Data[[#This Row],[OB Load Type]:[Workflow]],1,FALSE))</f>
        <v>Empty</v>
      </c>
      <c r="S21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8" spans="1:21" x14ac:dyDescent="0.25">
      <c r="A2188" s="567" t="s">
        <v>14092</v>
      </c>
      <c r="B2188" s="568"/>
      <c r="C2188" s="568"/>
      <c r="D2188" s="569"/>
      <c r="E2188" s="569" t="s">
        <v>1657</v>
      </c>
      <c r="F2188" s="569">
        <v>3</v>
      </c>
      <c r="G2188" s="568" t="s">
        <v>1179</v>
      </c>
      <c r="H2188" s="568"/>
      <c r="I2188" s="570" t="s">
        <v>14093</v>
      </c>
      <c r="J2188" s="568" t="s">
        <v>8208</v>
      </c>
      <c r="K2188" s="571" t="s">
        <v>8589</v>
      </c>
      <c r="L2188" s="568" t="s">
        <v>14094</v>
      </c>
      <c r="M2188" s="572" t="s">
        <v>14093</v>
      </c>
      <c r="N2188" s="570" t="s">
        <v>8402</v>
      </c>
      <c r="O2188" s="303" t="str">
        <f>IF(AllC3_Data[[#This Row],[Door/Yard Number]]=3,"Yard","Door")</f>
        <v>Yard</v>
      </c>
      <c r="P2188" s="33">
        <f t="shared" si="68"/>
        <v>874.40000000002328</v>
      </c>
      <c r="Q2188" s="3" t="str">
        <f t="shared" si="69"/>
        <v>01/06/2022 03:36 AM</v>
      </c>
      <c r="R2188" s="573" t="str">
        <f>IF(AND(AllC3_Data[[#This Row],[Workflow]]="Vendor Trailer",AllC3_Data[[#This Row],[OB Load Type]]="",AllC3_Data[[#This Row],[IB Load Type]]="",AllC3_Data[[#This Row],[Reusable Load Type]]=""),"Empty", HLOOKUP("*",AllC3_Data[[#This Row],[OB Load Type]:[Workflow]],1,FALSE))</f>
        <v>Empty</v>
      </c>
      <c r="S21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89" spans="1:21" x14ac:dyDescent="0.25">
      <c r="A2189" s="567" t="s">
        <v>14095</v>
      </c>
      <c r="B2189" s="568"/>
      <c r="C2189" s="568"/>
      <c r="D2189" s="569" t="s">
        <v>830</v>
      </c>
      <c r="E2189" s="569" t="s">
        <v>8430</v>
      </c>
      <c r="F2189" s="569">
        <v>3</v>
      </c>
      <c r="G2189" s="568" t="s">
        <v>1568</v>
      </c>
      <c r="H2189" s="568"/>
      <c r="I2189" s="570" t="s">
        <v>14096</v>
      </c>
      <c r="J2189" s="568" t="s">
        <v>8209</v>
      </c>
      <c r="K2189" s="571" t="s">
        <v>8401</v>
      </c>
      <c r="L2189" s="568" t="s">
        <v>14003</v>
      </c>
      <c r="M2189" s="572" t="s">
        <v>14097</v>
      </c>
      <c r="N2189" s="570" t="s">
        <v>8402</v>
      </c>
      <c r="O2189" s="303" t="str">
        <f>IF(AllC3_Data[[#This Row],[Door/Yard Number]]=3,"Yard","Door")</f>
        <v>Yard</v>
      </c>
      <c r="P2189" s="33">
        <f t="shared" si="68"/>
        <v>873.91666666668607</v>
      </c>
      <c r="Q2189" s="3" t="str">
        <f t="shared" si="69"/>
        <v>01/06/2022 04:05 AM</v>
      </c>
      <c r="R2189" s="573" t="str">
        <f>IF(AND(AllC3_Data[[#This Row],[Workflow]]="Vendor Trailer",AllC3_Data[[#This Row],[OB Load Type]]="",AllC3_Data[[#This Row],[IB Load Type]]="",AllC3_Data[[#This Row],[Reusable Load Type]]=""),"Empty", HLOOKUP("*",AllC3_Data[[#This Row],[OB Load Type]:[Workflow]],1,FALSE))</f>
        <v>MTRC</v>
      </c>
      <c r="S21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1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0" spans="1:21" x14ac:dyDescent="0.25">
      <c r="A2190" s="567" t="s">
        <v>14098</v>
      </c>
      <c r="B2190" s="568" t="s">
        <v>14099</v>
      </c>
      <c r="C2190" s="568"/>
      <c r="D2190" s="569"/>
      <c r="E2190" s="569" t="s">
        <v>1659</v>
      </c>
      <c r="F2190" s="569">
        <v>1</v>
      </c>
      <c r="G2190" s="568" t="s">
        <v>10027</v>
      </c>
      <c r="H2190" s="568"/>
      <c r="I2190" s="570" t="s">
        <v>14100</v>
      </c>
      <c r="J2190" s="568" t="s">
        <v>8202</v>
      </c>
      <c r="K2190" s="571" t="s">
        <v>8401</v>
      </c>
      <c r="L2190" s="568" t="s">
        <v>5029</v>
      </c>
      <c r="M2190" s="572"/>
      <c r="N2190" s="570" t="s">
        <v>8402</v>
      </c>
      <c r="O2190" s="303" t="str">
        <f>IF(AllC3_Data[[#This Row],[Door/Yard Number]]=3,"Yard","Door")</f>
        <v>Door</v>
      </c>
      <c r="P2190" s="33">
        <f t="shared" si="68"/>
        <v>862.8833333333605</v>
      </c>
      <c r="Q2190" s="3" t="str">
        <f t="shared" si="69"/>
        <v>01/06/2022 03:07 PM</v>
      </c>
      <c r="R2190" s="573" t="str">
        <f>IF(AND(AllC3_Data[[#This Row],[Workflow]]="Vendor Trailer",AllC3_Data[[#This Row],[OB Load Type]]="",AllC3_Data[[#This Row],[IB Load Type]]="",AllC3_Data[[#This Row],[Reusable Load Type]]=""),"Empty", HLOOKUP("*",AllC3_Data[[#This Row],[OB Load Type]:[Workflow]],1,FALSE))</f>
        <v>RuleNotWorking</v>
      </c>
      <c r="S21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1" spans="1:21" x14ac:dyDescent="0.25">
      <c r="A2191" s="567" t="s">
        <v>13544</v>
      </c>
      <c r="B2191" s="568"/>
      <c r="C2191" s="568" t="s">
        <v>8230</v>
      </c>
      <c r="D2191" s="569"/>
      <c r="E2191" s="569" t="s">
        <v>8397</v>
      </c>
      <c r="F2191" s="569">
        <v>3</v>
      </c>
      <c r="G2191" s="568" t="s">
        <v>8560</v>
      </c>
      <c r="H2191" s="568" t="s">
        <v>8230</v>
      </c>
      <c r="I2191" s="570" t="s">
        <v>14101</v>
      </c>
      <c r="J2191" s="568" t="s">
        <v>8202</v>
      </c>
      <c r="K2191" s="571" t="s">
        <v>8401</v>
      </c>
      <c r="L2191" s="568" t="s">
        <v>84</v>
      </c>
      <c r="M2191" s="572" t="s">
        <v>14101</v>
      </c>
      <c r="N2191" s="570" t="s">
        <v>8409</v>
      </c>
      <c r="O2191" s="303" t="str">
        <f>IF(AllC3_Data[[#This Row],[Door/Yard Number]]=3,"Yard","Door")</f>
        <v>Yard</v>
      </c>
      <c r="P2191" s="33">
        <f t="shared" si="68"/>
        <v>861.08333333343035</v>
      </c>
      <c r="Q2191" s="3" t="str">
        <f t="shared" si="69"/>
        <v>01/06/2022 04:55 PM</v>
      </c>
      <c r="R2191" s="573" t="str">
        <f>IF(AND(AllC3_Data[[#This Row],[Workflow]]="Vendor Trailer",AllC3_Data[[#This Row],[OB Load Type]]="",AllC3_Data[[#This Row],[IB Load Type]]="",AllC3_Data[[#This Row],[Reusable Load Type]]=""),"Empty", HLOOKUP("*",AllC3_Data[[#This Row],[OB Load Type]:[Workflow]],1,FALSE))</f>
        <v>MILK</v>
      </c>
      <c r="S21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2" spans="1:21" x14ac:dyDescent="0.25">
      <c r="A2192" s="567" t="s">
        <v>12652</v>
      </c>
      <c r="B2192" s="568"/>
      <c r="C2192" s="568" t="s">
        <v>8230</v>
      </c>
      <c r="D2192" s="569"/>
      <c r="E2192" s="569" t="s">
        <v>8397</v>
      </c>
      <c r="F2192" s="569">
        <v>3</v>
      </c>
      <c r="G2192" s="568" t="s">
        <v>10152</v>
      </c>
      <c r="H2192" s="568" t="s">
        <v>8230</v>
      </c>
      <c r="I2192" s="570" t="s">
        <v>14102</v>
      </c>
      <c r="J2192" s="568" t="s">
        <v>8202</v>
      </c>
      <c r="K2192" s="571" t="s">
        <v>8401</v>
      </c>
      <c r="L2192" s="568" t="s">
        <v>84</v>
      </c>
      <c r="M2192" s="572" t="s">
        <v>14102</v>
      </c>
      <c r="N2192" s="570" t="s">
        <v>8409</v>
      </c>
      <c r="O2192" s="303" t="str">
        <f>IF(AllC3_Data[[#This Row],[Door/Yard Number]]=3,"Yard","Door")</f>
        <v>Yard</v>
      </c>
      <c r="P2192" s="33">
        <f t="shared" si="68"/>
        <v>861.01666666672099</v>
      </c>
      <c r="Q2192" s="3" t="str">
        <f t="shared" si="69"/>
        <v>01/06/2022 04:59 PM</v>
      </c>
      <c r="R2192" s="573" t="str">
        <f>IF(AND(AllC3_Data[[#This Row],[Workflow]]="Vendor Trailer",AllC3_Data[[#This Row],[OB Load Type]]="",AllC3_Data[[#This Row],[IB Load Type]]="",AllC3_Data[[#This Row],[Reusable Load Type]]=""),"Empty", HLOOKUP("*",AllC3_Data[[#This Row],[OB Load Type]:[Workflow]],1,FALSE))</f>
        <v>MILK</v>
      </c>
      <c r="S21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1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3" spans="1:21" x14ac:dyDescent="0.25">
      <c r="A2193" s="567" t="s">
        <v>14103</v>
      </c>
      <c r="B2193" s="568"/>
      <c r="C2193" s="568"/>
      <c r="D2193" s="569"/>
      <c r="E2193" s="569" t="s">
        <v>1562</v>
      </c>
      <c r="F2193" s="569">
        <v>3</v>
      </c>
      <c r="G2193" s="568" t="s">
        <v>11356</v>
      </c>
      <c r="H2193" s="568"/>
      <c r="I2193" s="570" t="s">
        <v>14104</v>
      </c>
      <c r="J2193" s="568" t="s">
        <v>8202</v>
      </c>
      <c r="K2193" s="571" t="s">
        <v>8401</v>
      </c>
      <c r="L2193" s="568" t="s">
        <v>84</v>
      </c>
      <c r="M2193" s="572" t="s">
        <v>14105</v>
      </c>
      <c r="N2193" s="570" t="s">
        <v>8409</v>
      </c>
      <c r="O2193" s="303" t="str">
        <f>IF(AllC3_Data[[#This Row],[Door/Yard Number]]=3,"Yard","Door")</f>
        <v>Yard</v>
      </c>
      <c r="P2193" s="33">
        <f t="shared" si="68"/>
        <v>856.96666666679084</v>
      </c>
      <c r="Q2193" s="3" t="str">
        <f t="shared" si="69"/>
        <v>01/06/2022 09:02 PM</v>
      </c>
      <c r="R2193" s="573" t="str">
        <f>IF(AND(AllC3_Data[[#This Row],[Workflow]]="Vendor Trailer",AllC3_Data[[#This Row],[OB Load Type]]="",AllC3_Data[[#This Row],[IB Load Type]]="",AllC3_Data[[#This Row],[Reusable Load Type]]=""),"Empty", HLOOKUP("*",AllC3_Data[[#This Row],[OB Load Type]:[Workflow]],1,FALSE))</f>
        <v>Unknown</v>
      </c>
      <c r="S21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4" spans="1:21" x14ac:dyDescent="0.25">
      <c r="A2194" s="567" t="s">
        <v>14106</v>
      </c>
      <c r="B2194" s="568"/>
      <c r="C2194" s="568"/>
      <c r="D2194" s="569"/>
      <c r="E2194" s="569" t="s">
        <v>1657</v>
      </c>
      <c r="F2194" s="569">
        <v>3</v>
      </c>
      <c r="G2194" s="568" t="s">
        <v>1179</v>
      </c>
      <c r="H2194" s="568"/>
      <c r="I2194" s="570" t="s">
        <v>14107</v>
      </c>
      <c r="J2194" s="568" t="s">
        <v>8205</v>
      </c>
      <c r="K2194" s="571" t="s">
        <v>8589</v>
      </c>
      <c r="L2194" s="568" t="s">
        <v>13831</v>
      </c>
      <c r="M2194" s="572" t="s">
        <v>14108</v>
      </c>
      <c r="N2194" s="570" t="s">
        <v>8402</v>
      </c>
      <c r="O2194" s="303" t="str">
        <f>IF(AllC3_Data[[#This Row],[Door/Yard Number]]=3,"Yard","Door")</f>
        <v>Yard</v>
      </c>
      <c r="P2194" s="33">
        <f t="shared" si="68"/>
        <v>852.5166666667792</v>
      </c>
      <c r="Q2194" s="3" t="str">
        <f t="shared" si="69"/>
        <v>01/07/2022 01:29 AM</v>
      </c>
      <c r="R2194" s="573" t="str">
        <f>IF(AND(AllC3_Data[[#This Row],[Workflow]]="Vendor Trailer",AllC3_Data[[#This Row],[OB Load Type]]="",AllC3_Data[[#This Row],[IB Load Type]]="",AllC3_Data[[#This Row],[Reusable Load Type]]=""),"Empty", HLOOKUP("*",AllC3_Data[[#This Row],[OB Load Type]:[Workflow]],1,FALSE))</f>
        <v>Empty</v>
      </c>
      <c r="S21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1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5" spans="1:21" x14ac:dyDescent="0.25">
      <c r="A2195" s="567" t="s">
        <v>14109</v>
      </c>
      <c r="B2195" s="568"/>
      <c r="C2195" s="568"/>
      <c r="D2195" s="569" t="s">
        <v>481</v>
      </c>
      <c r="E2195" s="569" t="s">
        <v>8430</v>
      </c>
      <c r="F2195" s="569">
        <v>3</v>
      </c>
      <c r="G2195" s="568" t="s">
        <v>1179</v>
      </c>
      <c r="H2195" s="568"/>
      <c r="I2195" s="570" t="s">
        <v>14110</v>
      </c>
      <c r="J2195" s="568" t="s">
        <v>8205</v>
      </c>
      <c r="K2195" s="571" t="s">
        <v>8401</v>
      </c>
      <c r="L2195" s="568" t="s">
        <v>14111</v>
      </c>
      <c r="M2195" s="572" t="s">
        <v>14112</v>
      </c>
      <c r="N2195" s="570" t="s">
        <v>8421</v>
      </c>
      <c r="O2195" s="303" t="str">
        <f>IF(AllC3_Data[[#This Row],[Door/Yard Number]]=3,"Yard","Door")</f>
        <v>Yard</v>
      </c>
      <c r="P2195" s="33">
        <f t="shared" si="68"/>
        <v>846.43333333334886</v>
      </c>
      <c r="Q2195" s="3" t="str">
        <f t="shared" si="69"/>
        <v>01/07/2022 07:34 AM</v>
      </c>
      <c r="R2195" s="573" t="str">
        <f>IF(AND(AllC3_Data[[#This Row],[Workflow]]="Vendor Trailer",AllC3_Data[[#This Row],[OB Load Type]]="",AllC3_Data[[#This Row],[IB Load Type]]="",AllC3_Data[[#This Row],[Reusable Load Type]]=""),"Empty", HLOOKUP("*",AllC3_Data[[#This Row],[OB Load Type]:[Workflow]],1,FALSE))</f>
        <v>RBTN</v>
      </c>
      <c r="S21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1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1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6" spans="1:21" x14ac:dyDescent="0.25">
      <c r="A2196" s="567" t="s">
        <v>14113</v>
      </c>
      <c r="B2196" s="568"/>
      <c r="C2196" s="568"/>
      <c r="D2196" s="569"/>
      <c r="E2196" s="569" t="s">
        <v>8461</v>
      </c>
      <c r="F2196" s="569">
        <v>3</v>
      </c>
      <c r="G2196" s="568" t="s">
        <v>10027</v>
      </c>
      <c r="H2196" s="568"/>
      <c r="I2196" s="570" t="s">
        <v>14114</v>
      </c>
      <c r="J2196" s="568" t="s">
        <v>8202</v>
      </c>
      <c r="K2196" s="571" t="s">
        <v>8589</v>
      </c>
      <c r="L2196" s="568" t="s">
        <v>2969</v>
      </c>
      <c r="M2196" s="572" t="s">
        <v>14115</v>
      </c>
      <c r="N2196" s="570" t="s">
        <v>8402</v>
      </c>
      <c r="O2196" s="303" t="str">
        <f>IF(AllC3_Data[[#This Row],[Door/Yard Number]]=3,"Yard","Door")</f>
        <v>Yard</v>
      </c>
      <c r="P2196" s="33">
        <f t="shared" si="68"/>
        <v>834.48333333333721</v>
      </c>
      <c r="Q2196" s="3" t="str">
        <f t="shared" si="69"/>
        <v>01/07/2022 07:31 PM</v>
      </c>
      <c r="R2196" s="573" t="str">
        <f>IF(AND(AllC3_Data[[#This Row],[Workflow]]="Vendor Trailer",AllC3_Data[[#This Row],[OB Load Type]]="",AllC3_Data[[#This Row],[IB Load Type]]="",AllC3_Data[[#This Row],[Reusable Load Type]]=""),"Empty", HLOOKUP("*",AllC3_Data[[#This Row],[OB Load Type]:[Workflow]],1,FALSE))</f>
        <v>Empty</v>
      </c>
      <c r="S21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7" spans="1:21" x14ac:dyDescent="0.25">
      <c r="A2197" s="567" t="s">
        <v>14116</v>
      </c>
      <c r="B2197" s="568"/>
      <c r="C2197" s="568"/>
      <c r="D2197" s="569"/>
      <c r="E2197" s="569" t="s">
        <v>8461</v>
      </c>
      <c r="F2197" s="569">
        <v>3</v>
      </c>
      <c r="G2197" s="568" t="s">
        <v>1487</v>
      </c>
      <c r="H2197" s="568"/>
      <c r="I2197" s="570" t="s">
        <v>14117</v>
      </c>
      <c r="J2197" s="568" t="s">
        <v>8202</v>
      </c>
      <c r="K2197" s="571" t="s">
        <v>8401</v>
      </c>
      <c r="L2197" s="568" t="s">
        <v>13868</v>
      </c>
      <c r="M2197" s="572" t="s">
        <v>14118</v>
      </c>
      <c r="N2197" s="570" t="s">
        <v>8451</v>
      </c>
      <c r="O2197" s="303" t="str">
        <f>IF(AllC3_Data[[#This Row],[Door/Yard Number]]=3,"Yard","Door")</f>
        <v>Yard</v>
      </c>
      <c r="P2197" s="33">
        <f t="shared" si="68"/>
        <v>832.18333333334886</v>
      </c>
      <c r="Q2197" s="3" t="str">
        <f t="shared" si="69"/>
        <v>01/07/2022 09:49 PM</v>
      </c>
      <c r="R2197" s="573" t="str">
        <f>IF(AND(AllC3_Data[[#This Row],[Workflow]]="Vendor Trailer",AllC3_Data[[#This Row],[OB Load Type]]="",AllC3_Data[[#This Row],[IB Load Type]]="",AllC3_Data[[#This Row],[Reusable Load Type]]=""),"Empty", HLOOKUP("*",AllC3_Data[[#This Row],[OB Load Type]:[Workflow]],1,FALSE))</f>
        <v>Empty</v>
      </c>
      <c r="S21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8" spans="1:21" x14ac:dyDescent="0.25">
      <c r="A2198" s="567" t="s">
        <v>14119</v>
      </c>
      <c r="B2198" s="568"/>
      <c r="C2198" s="568" t="s">
        <v>8404</v>
      </c>
      <c r="D2198" s="569"/>
      <c r="E2198" s="569" t="s">
        <v>8397</v>
      </c>
      <c r="F2198" s="569">
        <v>3</v>
      </c>
      <c r="G2198" s="568" t="s">
        <v>14120</v>
      </c>
      <c r="H2198" s="568" t="s">
        <v>8230</v>
      </c>
      <c r="I2198" s="570" t="s">
        <v>14121</v>
      </c>
      <c r="J2198" s="568" t="s">
        <v>8202</v>
      </c>
      <c r="K2198" s="571" t="s">
        <v>8401</v>
      </c>
      <c r="L2198" s="568" t="s">
        <v>84</v>
      </c>
      <c r="M2198" s="572" t="s">
        <v>14121</v>
      </c>
      <c r="N2198" s="570" t="s">
        <v>8409</v>
      </c>
      <c r="O2198" s="303" t="str">
        <f>IF(AllC3_Data[[#This Row],[Door/Yard Number]]=3,"Yard","Door")</f>
        <v>Yard</v>
      </c>
      <c r="P2198" s="33">
        <f t="shared" si="68"/>
        <v>828.60000000003492</v>
      </c>
      <c r="Q2198" s="3" t="str">
        <f t="shared" si="69"/>
        <v>01/08/2022 01:24 AM</v>
      </c>
      <c r="R2198" s="573" t="str">
        <f>IF(AND(AllC3_Data[[#This Row],[Workflow]]="Vendor Trailer",AllC3_Data[[#This Row],[OB Load Type]]="",AllC3_Data[[#This Row],[IB Load Type]]="",AllC3_Data[[#This Row],[Reusable Load Type]]=""),"Empty", HLOOKUP("*",AllC3_Data[[#This Row],[OB Load Type]:[Workflow]],1,FALSE))</f>
        <v>A Live Delivery</v>
      </c>
      <c r="S21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1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199" spans="1:21" x14ac:dyDescent="0.25">
      <c r="A2199" s="567" t="s">
        <v>14122</v>
      </c>
      <c r="B2199" s="568"/>
      <c r="C2199" s="568"/>
      <c r="D2199" s="569"/>
      <c r="E2199" s="569" t="s">
        <v>8461</v>
      </c>
      <c r="F2199" s="569">
        <v>3</v>
      </c>
      <c r="G2199" s="568" t="s">
        <v>13956</v>
      </c>
      <c r="H2199" s="568"/>
      <c r="I2199" s="570" t="s">
        <v>14123</v>
      </c>
      <c r="J2199" s="568" t="s">
        <v>8202</v>
      </c>
      <c r="K2199" s="571" t="s">
        <v>8401</v>
      </c>
      <c r="L2199" s="568" t="s">
        <v>13831</v>
      </c>
      <c r="M2199" s="572" t="s">
        <v>14124</v>
      </c>
      <c r="N2199" s="570" t="s">
        <v>8402</v>
      </c>
      <c r="O2199" s="303" t="str">
        <f>IF(AllC3_Data[[#This Row],[Door/Yard Number]]=3,"Yard","Door")</f>
        <v>Yard</v>
      </c>
      <c r="P2199" s="33">
        <f t="shared" si="68"/>
        <v>820.73333333339542</v>
      </c>
      <c r="Q2199" s="3" t="str">
        <f t="shared" si="69"/>
        <v>01/08/2022 09:16 AM</v>
      </c>
      <c r="R2199" s="573" t="str">
        <f>IF(AND(AllC3_Data[[#This Row],[Workflow]]="Vendor Trailer",AllC3_Data[[#This Row],[OB Load Type]]="",AllC3_Data[[#This Row],[IB Load Type]]="",AllC3_Data[[#This Row],[Reusable Load Type]]=""),"Empty", HLOOKUP("*",AllC3_Data[[#This Row],[OB Load Type]:[Workflow]],1,FALSE))</f>
        <v>Empty</v>
      </c>
      <c r="S21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1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1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0" spans="1:21" x14ac:dyDescent="0.25">
      <c r="A2200" s="567" t="s">
        <v>14125</v>
      </c>
      <c r="B2200" s="568"/>
      <c r="C2200" s="568"/>
      <c r="D2200" s="569" t="s">
        <v>830</v>
      </c>
      <c r="E2200" s="569" t="s">
        <v>8430</v>
      </c>
      <c r="F2200" s="569">
        <v>3</v>
      </c>
      <c r="G2200" s="568" t="s">
        <v>1179</v>
      </c>
      <c r="H2200" s="568"/>
      <c r="I2200" s="570" t="s">
        <v>14126</v>
      </c>
      <c r="J2200" s="568" t="s">
        <v>8205</v>
      </c>
      <c r="K2200" s="571" t="s">
        <v>8401</v>
      </c>
      <c r="L2200" s="568" t="s">
        <v>2969</v>
      </c>
      <c r="M2200" s="572" t="s">
        <v>14127</v>
      </c>
      <c r="N2200" s="570" t="s">
        <v>8402</v>
      </c>
      <c r="O2200" s="303" t="str">
        <f>IF(AllC3_Data[[#This Row],[Door/Yard Number]]=3,"Yard","Door")</f>
        <v>Yard</v>
      </c>
      <c r="P2200" s="33">
        <f t="shared" si="68"/>
        <v>829.28333333332557</v>
      </c>
      <c r="Q2200" s="3" t="str">
        <f t="shared" si="69"/>
        <v>01/08/2022 12:43 AM</v>
      </c>
      <c r="R2200" s="573" t="str">
        <f>IF(AND(AllC3_Data[[#This Row],[Workflow]]="Vendor Trailer",AllC3_Data[[#This Row],[OB Load Type]]="",AllC3_Data[[#This Row],[IB Load Type]]="",AllC3_Data[[#This Row],[Reusable Load Type]]=""),"Empty", HLOOKUP("*",AllC3_Data[[#This Row],[OB Load Type]:[Workflow]],1,FALSE))</f>
        <v>MTRC</v>
      </c>
      <c r="S22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1" spans="1:21" x14ac:dyDescent="0.25">
      <c r="A2201" s="567" t="s">
        <v>14128</v>
      </c>
      <c r="B2201" s="568"/>
      <c r="C2201" s="568"/>
      <c r="D2201" s="569" t="s">
        <v>168</v>
      </c>
      <c r="E2201" s="569" t="s">
        <v>8430</v>
      </c>
      <c r="F2201" s="569">
        <v>1</v>
      </c>
      <c r="G2201" s="568" t="s">
        <v>1667</v>
      </c>
      <c r="H2201" s="568"/>
      <c r="I2201" s="570" t="s">
        <v>14129</v>
      </c>
      <c r="J2201" s="568" t="s">
        <v>8214</v>
      </c>
      <c r="K2201" s="571" t="s">
        <v>8589</v>
      </c>
      <c r="L2201" s="568" t="s">
        <v>13413</v>
      </c>
      <c r="M2201" s="572"/>
      <c r="N2201" s="570" t="s">
        <v>8402</v>
      </c>
      <c r="O2201" s="303" t="str">
        <f>IF(AllC3_Data[[#This Row],[Door/Yard Number]]=3,"Yard","Door")</f>
        <v>Door</v>
      </c>
      <c r="P2201" s="33">
        <f t="shared" si="68"/>
        <v>785.81666666676756</v>
      </c>
      <c r="Q2201" s="3" t="str">
        <f t="shared" si="69"/>
        <v>01/09/2022 08:11 PM</v>
      </c>
      <c r="R2201" s="573" t="str">
        <f>IF(AND(AllC3_Data[[#This Row],[Workflow]]="Vendor Trailer",AllC3_Data[[#This Row],[OB Load Type]]="",AllC3_Data[[#This Row],[IB Load Type]]="",AllC3_Data[[#This Row],[Reusable Load Type]]=""),"Empty", HLOOKUP("*",AllC3_Data[[#This Row],[OB Load Type]:[Workflow]],1,FALSE))</f>
        <v>OGAR</v>
      </c>
      <c r="S22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2" spans="1:21" x14ac:dyDescent="0.25">
      <c r="A2202" s="567" t="s">
        <v>14130</v>
      </c>
      <c r="B2202" s="568"/>
      <c r="C2202" s="568" t="s">
        <v>666</v>
      </c>
      <c r="D2202" s="569"/>
      <c r="E2202" s="569" t="s">
        <v>8397</v>
      </c>
      <c r="F2202" s="569">
        <v>3</v>
      </c>
      <c r="G2202" s="568" t="s">
        <v>8398</v>
      </c>
      <c r="H2202" s="568" t="s">
        <v>8399</v>
      </c>
      <c r="I2202" s="570" t="s">
        <v>14131</v>
      </c>
      <c r="J2202" s="568" t="s">
        <v>8202</v>
      </c>
      <c r="K2202" s="571" t="s">
        <v>8401</v>
      </c>
      <c r="L2202" s="568" t="s">
        <v>14132</v>
      </c>
      <c r="M2202" s="572" t="s">
        <v>14131</v>
      </c>
      <c r="N2202" s="570" t="s">
        <v>8402</v>
      </c>
      <c r="O2202" s="303" t="str">
        <f>IF(AllC3_Data[[#This Row],[Door/Yard Number]]=3,"Yard","Door")</f>
        <v>Yard</v>
      </c>
      <c r="P2202" s="33">
        <f t="shared" si="68"/>
        <v>770.65000000008149</v>
      </c>
      <c r="Q2202" s="3" t="str">
        <f t="shared" si="69"/>
        <v>01/10/2022 11:21 AM</v>
      </c>
      <c r="R2202" s="573" t="str">
        <f>IF(AND(AllC3_Data[[#This Row],[Workflow]]="Vendor Trailer",AllC3_Data[[#This Row],[OB Load Type]]="",AllC3_Data[[#This Row],[IB Load Type]]="",AllC3_Data[[#This Row],[Reusable Load Type]]=""),"Empty", HLOOKUP("*",AllC3_Data[[#This Row],[OB Load Type]:[Workflow]],1,FALSE))</f>
        <v>B745</v>
      </c>
      <c r="S22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3" spans="1:21" x14ac:dyDescent="0.25">
      <c r="A2203" s="567" t="s">
        <v>14133</v>
      </c>
      <c r="B2203" s="568"/>
      <c r="C2203" s="568"/>
      <c r="D2203" s="569"/>
      <c r="E2203" s="569" t="s">
        <v>1562</v>
      </c>
      <c r="F2203" s="569">
        <v>3</v>
      </c>
      <c r="G2203" s="568" t="s">
        <v>8405</v>
      </c>
      <c r="H2203" s="568"/>
      <c r="I2203" s="570" t="s">
        <v>14134</v>
      </c>
      <c r="J2203" s="568" t="s">
        <v>8202</v>
      </c>
      <c r="K2203" s="571" t="s">
        <v>8401</v>
      </c>
      <c r="L2203" s="568" t="s">
        <v>14135</v>
      </c>
      <c r="M2203" s="572"/>
      <c r="N2203" s="570" t="s">
        <v>8421</v>
      </c>
      <c r="O2203" s="303" t="str">
        <f>IF(AllC3_Data[[#This Row],[Door/Yard Number]]=3,"Yard","Door")</f>
        <v>Yard</v>
      </c>
      <c r="P2203" s="33">
        <f t="shared" si="68"/>
        <v>767.43333333340706</v>
      </c>
      <c r="Q2203" s="3" t="str">
        <f t="shared" si="69"/>
        <v>01/10/2022 02:34 PM</v>
      </c>
      <c r="R2203" s="573" t="str">
        <f>IF(AND(AllC3_Data[[#This Row],[Workflow]]="Vendor Trailer",AllC3_Data[[#This Row],[OB Load Type]]="",AllC3_Data[[#This Row],[IB Load Type]]="",AllC3_Data[[#This Row],[Reusable Load Type]]=""),"Empty", HLOOKUP("*",AllC3_Data[[#This Row],[OB Load Type]:[Workflow]],1,FALSE))</f>
        <v>Unknown</v>
      </c>
      <c r="S22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4" spans="1:21" x14ac:dyDescent="0.25">
      <c r="A2204" s="567" t="s">
        <v>14136</v>
      </c>
      <c r="B2204" s="568"/>
      <c r="C2204" s="568"/>
      <c r="D2204" s="569"/>
      <c r="E2204" s="569" t="s">
        <v>9827</v>
      </c>
      <c r="F2204" s="569">
        <v>3</v>
      </c>
      <c r="G2204" s="568" t="s">
        <v>8405</v>
      </c>
      <c r="H2204" s="568"/>
      <c r="I2204" s="570" t="s">
        <v>14137</v>
      </c>
      <c r="J2204" s="568" t="s">
        <v>8202</v>
      </c>
      <c r="K2204" s="571" t="s">
        <v>8401</v>
      </c>
      <c r="L2204" s="568" t="s">
        <v>13715</v>
      </c>
      <c r="M2204" s="572" t="s">
        <v>14138</v>
      </c>
      <c r="N2204" s="570" t="s">
        <v>8409</v>
      </c>
      <c r="O2204" s="303" t="str">
        <f>IF(AllC3_Data[[#This Row],[Door/Yard Number]]=3,"Yard","Door")</f>
        <v>Yard</v>
      </c>
      <c r="P2204" s="33">
        <f t="shared" si="68"/>
        <v>747.65000000002328</v>
      </c>
      <c r="Q2204" s="3" t="str">
        <f t="shared" si="69"/>
        <v>01/11/2022 10:21 AM</v>
      </c>
      <c r="R2204" s="573" t="str">
        <f>IF(AND(AllC3_Data[[#This Row],[Workflow]]="Vendor Trailer",AllC3_Data[[#This Row],[OB Load Type]]="",AllC3_Data[[#This Row],[IB Load Type]]="",AllC3_Data[[#This Row],[Reusable Load Type]]=""),"Empty", HLOOKUP("*",AllC3_Data[[#This Row],[OB Load Type]:[Workflow]],1,FALSE))</f>
        <v>Live Empty</v>
      </c>
      <c r="S220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5" spans="1:21" x14ac:dyDescent="0.25">
      <c r="A2205" s="567" t="s">
        <v>14139</v>
      </c>
      <c r="B2205" s="568"/>
      <c r="C2205" s="568" t="s">
        <v>8230</v>
      </c>
      <c r="D2205" s="569"/>
      <c r="E2205" s="569" t="s">
        <v>8397</v>
      </c>
      <c r="F2205" s="569">
        <v>3</v>
      </c>
      <c r="G2205" s="568" t="s">
        <v>8560</v>
      </c>
      <c r="H2205" s="568" t="s">
        <v>14054</v>
      </c>
      <c r="I2205" s="570" t="s">
        <v>14140</v>
      </c>
      <c r="J2205" s="568" t="s">
        <v>8202</v>
      </c>
      <c r="K2205" s="571" t="s">
        <v>8401</v>
      </c>
      <c r="L2205" s="568" t="s">
        <v>84</v>
      </c>
      <c r="M2205" s="572" t="s">
        <v>14140</v>
      </c>
      <c r="N2205" s="570" t="s">
        <v>8409</v>
      </c>
      <c r="O2205" s="303" t="str">
        <f>IF(AllC3_Data[[#This Row],[Door/Yard Number]]=3,"Yard","Door")</f>
        <v>Yard</v>
      </c>
      <c r="P2205" s="33">
        <f t="shared" si="68"/>
        <v>740.78333333332557</v>
      </c>
      <c r="Q2205" s="3" t="str">
        <f t="shared" si="69"/>
        <v>01/11/2022 05:13 PM</v>
      </c>
      <c r="R2205" s="573" t="str">
        <f>IF(AND(AllC3_Data[[#This Row],[Workflow]]="Vendor Trailer",AllC3_Data[[#This Row],[OB Load Type]]="",AllC3_Data[[#This Row],[IB Load Type]]="",AllC3_Data[[#This Row],[Reusable Load Type]]=""),"Empty", HLOOKUP("*",AllC3_Data[[#This Row],[OB Load Type]:[Workflow]],1,FALSE))</f>
        <v>MILK</v>
      </c>
      <c r="S220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6" spans="1:21" x14ac:dyDescent="0.25">
      <c r="A2206" s="567" t="s">
        <v>14141</v>
      </c>
      <c r="B2206" s="568"/>
      <c r="C2206" s="568"/>
      <c r="D2206" s="569" t="s">
        <v>481</v>
      </c>
      <c r="E2206" s="569" t="s">
        <v>8430</v>
      </c>
      <c r="F2206" s="569">
        <v>1</v>
      </c>
      <c r="G2206" s="568" t="s">
        <v>1179</v>
      </c>
      <c r="H2206" s="568"/>
      <c r="I2206" s="570" t="s">
        <v>14142</v>
      </c>
      <c r="J2206" s="568" t="s">
        <v>647</v>
      </c>
      <c r="K2206" s="571" t="s">
        <v>8401</v>
      </c>
      <c r="L2206" s="568" t="s">
        <v>12916</v>
      </c>
      <c r="M2206" s="572"/>
      <c r="N2206" s="570" t="s">
        <v>8402</v>
      </c>
      <c r="O2206" s="303" t="str">
        <f>IF(AllC3_Data[[#This Row],[Door/Yard Number]]=3,"Yard","Door")</f>
        <v>Door</v>
      </c>
      <c r="P2206" s="33">
        <f t="shared" si="68"/>
        <v>737.71666666679084</v>
      </c>
      <c r="Q2206" s="3" t="str">
        <f t="shared" si="69"/>
        <v>01/11/2022 08:17 PM</v>
      </c>
      <c r="R2206" s="573" t="str">
        <f>IF(AND(AllC3_Data[[#This Row],[Workflow]]="Vendor Trailer",AllC3_Data[[#This Row],[OB Load Type]]="",AllC3_Data[[#This Row],[IB Load Type]]="",AllC3_Data[[#This Row],[Reusable Load Type]]=""),"Empty", HLOOKUP("*",AllC3_Data[[#This Row],[OB Load Type]:[Workflow]],1,FALSE))</f>
        <v>RBTN</v>
      </c>
      <c r="S22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7" spans="1:21" x14ac:dyDescent="0.25">
      <c r="A2207" s="567" t="s">
        <v>14143</v>
      </c>
      <c r="B2207" s="568"/>
      <c r="C2207" s="568"/>
      <c r="D2207" s="569"/>
      <c r="E2207" s="569" t="s">
        <v>1657</v>
      </c>
      <c r="F2207" s="569">
        <v>3</v>
      </c>
      <c r="G2207" s="568" t="s">
        <v>1179</v>
      </c>
      <c r="H2207" s="568"/>
      <c r="I2207" s="570" t="s">
        <v>14144</v>
      </c>
      <c r="J2207" s="568" t="s">
        <v>8205</v>
      </c>
      <c r="K2207" s="571" t="s">
        <v>8589</v>
      </c>
      <c r="L2207" s="568" t="s">
        <v>13828</v>
      </c>
      <c r="M2207" s="572" t="s">
        <v>14145</v>
      </c>
      <c r="N2207" s="570" t="s">
        <v>8402</v>
      </c>
      <c r="O2207" s="303" t="str">
        <f>IF(AllC3_Data[[#This Row],[Door/Yard Number]]=3,"Yard","Door")</f>
        <v>Yard</v>
      </c>
      <c r="P2207" s="33">
        <f t="shared" si="68"/>
        <v>757.8666666666395</v>
      </c>
      <c r="Q2207" s="3" t="str">
        <f t="shared" si="69"/>
        <v>01/11/2022 12:08 AM</v>
      </c>
      <c r="R2207" s="573" t="str">
        <f>IF(AND(AllC3_Data[[#This Row],[Workflow]]="Vendor Trailer",AllC3_Data[[#This Row],[OB Load Type]]="",AllC3_Data[[#This Row],[IB Load Type]]="",AllC3_Data[[#This Row],[Reusable Load Type]]=""),"Empty", HLOOKUP("*",AllC3_Data[[#This Row],[OB Load Type]:[Workflow]],1,FALSE))</f>
        <v>Empty</v>
      </c>
      <c r="S22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8" spans="1:21" x14ac:dyDescent="0.25">
      <c r="A2208" s="567" t="s">
        <v>10520</v>
      </c>
      <c r="B2208" s="568"/>
      <c r="C2208" s="568" t="s">
        <v>8230</v>
      </c>
      <c r="D2208" s="569"/>
      <c r="E2208" s="569" t="s">
        <v>8397</v>
      </c>
      <c r="F2208" s="569">
        <v>3</v>
      </c>
      <c r="G2208" s="568" t="s">
        <v>14067</v>
      </c>
      <c r="H2208" s="568" t="s">
        <v>9864</v>
      </c>
      <c r="I2208" s="570" t="s">
        <v>14146</v>
      </c>
      <c r="J2208" s="568" t="s">
        <v>8202</v>
      </c>
      <c r="K2208" s="571" t="s">
        <v>8401</v>
      </c>
      <c r="L2208" s="568" t="s">
        <v>13813</v>
      </c>
      <c r="M2208" s="572" t="s">
        <v>14146</v>
      </c>
      <c r="N2208" s="570" t="s">
        <v>8409</v>
      </c>
      <c r="O2208" s="303" t="str">
        <f>IF(AllC3_Data[[#This Row],[Door/Yard Number]]=3,"Yard","Door")</f>
        <v>Yard</v>
      </c>
      <c r="P2208" s="33">
        <f t="shared" si="68"/>
        <v>718.96666666679084</v>
      </c>
      <c r="Q2208" s="3" t="str">
        <f t="shared" si="69"/>
        <v>01/12/2022 03:02 PM</v>
      </c>
      <c r="R2208" s="573" t="str">
        <f>IF(AND(AllC3_Data[[#This Row],[Workflow]]="Vendor Trailer",AllC3_Data[[#This Row],[OB Load Type]]="",AllC3_Data[[#This Row],[IB Load Type]]="",AllC3_Data[[#This Row],[Reusable Load Type]]=""),"Empty", HLOOKUP("*",AllC3_Data[[#This Row],[OB Load Type]:[Workflow]],1,FALSE))</f>
        <v>MILK</v>
      </c>
      <c r="S22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09" spans="1:21" x14ac:dyDescent="0.25">
      <c r="A2209" s="567" t="s">
        <v>14147</v>
      </c>
      <c r="B2209" s="568"/>
      <c r="C2209" s="568"/>
      <c r="D2209" s="569"/>
      <c r="E2209" s="569" t="s">
        <v>8461</v>
      </c>
      <c r="F2209" s="569">
        <v>3</v>
      </c>
      <c r="G2209" s="568" t="s">
        <v>9151</v>
      </c>
      <c r="H2209" s="568"/>
      <c r="I2209" s="570" t="s">
        <v>14148</v>
      </c>
      <c r="J2209" s="568" t="s">
        <v>8202</v>
      </c>
      <c r="K2209" s="571" t="s">
        <v>8401</v>
      </c>
      <c r="L2209" s="568" t="s">
        <v>13868</v>
      </c>
      <c r="M2209" s="572" t="s">
        <v>8597</v>
      </c>
      <c r="N2209" s="570" t="s">
        <v>8451</v>
      </c>
      <c r="O2209" s="303" t="str">
        <f>IF(AllC3_Data[[#This Row],[Door/Yard Number]]=3,"Yard","Door")</f>
        <v>Yard</v>
      </c>
      <c r="P2209" s="33">
        <f t="shared" si="68"/>
        <v>723.16666666668607</v>
      </c>
      <c r="Q2209" s="3" t="str">
        <f t="shared" si="69"/>
        <v>01/12/2022 10:50 AM</v>
      </c>
      <c r="R2209" s="573" t="str">
        <f>IF(AND(AllC3_Data[[#This Row],[Workflow]]="Vendor Trailer",AllC3_Data[[#This Row],[OB Load Type]]="",AllC3_Data[[#This Row],[IB Load Type]]="",AllC3_Data[[#This Row],[Reusable Load Type]]=""),"Empty", HLOOKUP("*",AllC3_Data[[#This Row],[OB Load Type]:[Workflow]],1,FALSE))</f>
        <v>Empty</v>
      </c>
      <c r="S22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2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0" spans="1:21" x14ac:dyDescent="0.25">
      <c r="A2210" s="567" t="s">
        <v>14149</v>
      </c>
      <c r="B2210" s="568"/>
      <c r="C2210" s="568"/>
      <c r="D2210" s="569"/>
      <c r="E2210" s="569" t="s">
        <v>8461</v>
      </c>
      <c r="F2210" s="569">
        <v>3</v>
      </c>
      <c r="G2210" s="568" t="s">
        <v>8820</v>
      </c>
      <c r="H2210" s="568"/>
      <c r="I2210" s="570" t="s">
        <v>14150</v>
      </c>
      <c r="J2210" s="568" t="s">
        <v>8202</v>
      </c>
      <c r="K2210" s="571" t="s">
        <v>8401</v>
      </c>
      <c r="L2210" s="568" t="s">
        <v>2967</v>
      </c>
      <c r="M2210" s="572" t="s">
        <v>14151</v>
      </c>
      <c r="N2210" s="570" t="s">
        <v>8402</v>
      </c>
      <c r="O2210" s="303" t="str">
        <f>IF(AllC3_Data[[#This Row],[Door/Yard Number]]=3,"Yard","Door")</f>
        <v>Yard</v>
      </c>
      <c r="P2210" s="33">
        <f t="shared" si="68"/>
        <v>711.18333333340706</v>
      </c>
      <c r="Q2210" s="3" t="str">
        <f t="shared" si="69"/>
        <v>01/12/2022 10:49 PM</v>
      </c>
      <c r="R2210" s="573" t="str">
        <f>IF(AND(AllC3_Data[[#This Row],[Workflow]]="Vendor Trailer",AllC3_Data[[#This Row],[OB Load Type]]="",AllC3_Data[[#This Row],[IB Load Type]]="",AllC3_Data[[#This Row],[Reusable Load Type]]=""),"Empty", HLOOKUP("*",AllC3_Data[[#This Row],[OB Load Type]:[Workflow]],1,FALSE))</f>
        <v>Empty</v>
      </c>
      <c r="S22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1" spans="1:21" x14ac:dyDescent="0.25">
      <c r="A2211" s="567" t="s">
        <v>14152</v>
      </c>
      <c r="B2211" s="568"/>
      <c r="C2211" s="568"/>
      <c r="D2211" s="569"/>
      <c r="E2211" s="569" t="s">
        <v>8461</v>
      </c>
      <c r="F2211" s="569">
        <v>3</v>
      </c>
      <c r="G2211" s="568" t="s">
        <v>14153</v>
      </c>
      <c r="H2211" s="568"/>
      <c r="I2211" s="570" t="s">
        <v>14154</v>
      </c>
      <c r="J2211" s="568" t="s">
        <v>8202</v>
      </c>
      <c r="K2211" s="571" t="s">
        <v>8401</v>
      </c>
      <c r="L2211" s="568" t="s">
        <v>13874</v>
      </c>
      <c r="M2211" s="572" t="s">
        <v>14155</v>
      </c>
      <c r="N2211" s="570" t="s">
        <v>8451</v>
      </c>
      <c r="O2211" s="303" t="str">
        <f>IF(AllC3_Data[[#This Row],[Door/Yard Number]]=3,"Yard","Door")</f>
        <v>Yard</v>
      </c>
      <c r="P2211" s="33">
        <f t="shared" si="68"/>
        <v>708.73333333345363</v>
      </c>
      <c r="Q2211" s="3" t="str">
        <f t="shared" si="69"/>
        <v>01/13/2022 01:16 AM</v>
      </c>
      <c r="R2211" s="573" t="str">
        <f>IF(AND(AllC3_Data[[#This Row],[Workflow]]="Vendor Trailer",AllC3_Data[[#This Row],[OB Load Type]]="",AllC3_Data[[#This Row],[IB Load Type]]="",AllC3_Data[[#This Row],[Reusable Load Type]]=""),"Empty", HLOOKUP("*",AllC3_Data[[#This Row],[OB Load Type]:[Workflow]],1,FALSE))</f>
        <v>Empty</v>
      </c>
      <c r="S22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2" spans="1:21" x14ac:dyDescent="0.25">
      <c r="A2212" s="567" t="s">
        <v>14156</v>
      </c>
      <c r="B2212" s="568"/>
      <c r="C2212" s="568"/>
      <c r="D2212" s="569" t="s">
        <v>481</v>
      </c>
      <c r="E2212" s="569" t="s">
        <v>8430</v>
      </c>
      <c r="F2212" s="569">
        <v>3</v>
      </c>
      <c r="G2212" s="568" t="s">
        <v>1179</v>
      </c>
      <c r="H2212" s="568"/>
      <c r="I2212" s="570" t="s">
        <v>14157</v>
      </c>
      <c r="J2212" s="568" t="s">
        <v>8206</v>
      </c>
      <c r="K2212" s="571" t="s">
        <v>8589</v>
      </c>
      <c r="L2212" s="568" t="s">
        <v>2969</v>
      </c>
      <c r="M2212" s="572" t="s">
        <v>14157</v>
      </c>
      <c r="N2212" s="570" t="s">
        <v>8402</v>
      </c>
      <c r="O2212" s="303" t="str">
        <f>IF(AllC3_Data[[#This Row],[Door/Yard Number]]=3,"Yard","Door")</f>
        <v>Yard</v>
      </c>
      <c r="P2212" s="33">
        <f t="shared" si="68"/>
        <v>704.98333333345363</v>
      </c>
      <c r="Q2212" s="3" t="str">
        <f t="shared" si="69"/>
        <v>01/13/2022 05:01 AM</v>
      </c>
      <c r="R2212" s="573" t="str">
        <f>IF(AND(AllC3_Data[[#This Row],[Workflow]]="Vendor Trailer",AllC3_Data[[#This Row],[OB Load Type]]="",AllC3_Data[[#This Row],[IB Load Type]]="",AllC3_Data[[#This Row],[Reusable Load Type]]=""),"Empty", HLOOKUP("*",AllC3_Data[[#This Row],[OB Load Type]:[Workflow]],1,FALSE))</f>
        <v>RBTN</v>
      </c>
      <c r="S22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3" spans="1:21" x14ac:dyDescent="0.25">
      <c r="A2213" s="567" t="s">
        <v>14158</v>
      </c>
      <c r="B2213" s="568" t="s">
        <v>14099</v>
      </c>
      <c r="C2213" s="568"/>
      <c r="D2213" s="569"/>
      <c r="E2213" s="569" t="s">
        <v>1659</v>
      </c>
      <c r="F2213" s="569">
        <v>1</v>
      </c>
      <c r="G2213" s="568" t="s">
        <v>10027</v>
      </c>
      <c r="H2213" s="568"/>
      <c r="I2213" s="570" t="s">
        <v>14159</v>
      </c>
      <c r="J2213" s="568" t="s">
        <v>8202</v>
      </c>
      <c r="K2213" s="571" t="s">
        <v>8401</v>
      </c>
      <c r="L2213" s="568" t="s">
        <v>5041</v>
      </c>
      <c r="M2213" s="572"/>
      <c r="N2213" s="570" t="s">
        <v>8402</v>
      </c>
      <c r="O2213" s="303" t="str">
        <f>IF(AllC3_Data[[#This Row],[Door/Yard Number]]=3,"Yard","Door")</f>
        <v>Door</v>
      </c>
      <c r="P2213" s="33">
        <f t="shared" si="68"/>
        <v>701.0166666667792</v>
      </c>
      <c r="Q2213" s="3" t="str">
        <f t="shared" si="69"/>
        <v>01/13/2022 08:59 AM</v>
      </c>
      <c r="R2213" s="573" t="str">
        <f>IF(AND(AllC3_Data[[#This Row],[Workflow]]="Vendor Trailer",AllC3_Data[[#This Row],[OB Load Type]]="",AllC3_Data[[#This Row],[IB Load Type]]="",AllC3_Data[[#This Row],[Reusable Load Type]]=""),"Empty", HLOOKUP("*",AllC3_Data[[#This Row],[OB Load Type]:[Workflow]],1,FALSE))</f>
        <v>RuleNotWorking</v>
      </c>
      <c r="S22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4" spans="1:21" x14ac:dyDescent="0.25">
      <c r="A2214" s="567" t="s">
        <v>14160</v>
      </c>
      <c r="B2214" s="568"/>
      <c r="C2214" s="568" t="s">
        <v>8230</v>
      </c>
      <c r="D2214" s="569"/>
      <c r="E2214" s="569" t="s">
        <v>8397</v>
      </c>
      <c r="F2214" s="569">
        <v>3</v>
      </c>
      <c r="G2214" s="568" t="s">
        <v>14161</v>
      </c>
      <c r="H2214" s="568" t="s">
        <v>9864</v>
      </c>
      <c r="I2214" s="570" t="s">
        <v>14162</v>
      </c>
      <c r="J2214" s="568" t="s">
        <v>8202</v>
      </c>
      <c r="K2214" s="571" t="s">
        <v>8401</v>
      </c>
      <c r="L2214" s="568" t="s">
        <v>84</v>
      </c>
      <c r="M2214" s="572" t="s">
        <v>14162</v>
      </c>
      <c r="N2214" s="570" t="s">
        <v>8409</v>
      </c>
      <c r="O2214" s="303" t="str">
        <f>IF(AllC3_Data[[#This Row],[Door/Yard Number]]=3,"Yard","Door")</f>
        <v>Yard</v>
      </c>
      <c r="P2214" s="33">
        <f t="shared" si="68"/>
        <v>700.81666666665114</v>
      </c>
      <c r="Q2214" s="3" t="str">
        <f t="shared" si="69"/>
        <v>01/13/2022 09:11 AM</v>
      </c>
      <c r="R2214" s="573" t="str">
        <f>IF(AND(AllC3_Data[[#This Row],[Workflow]]="Vendor Trailer",AllC3_Data[[#This Row],[OB Load Type]]="",AllC3_Data[[#This Row],[IB Load Type]]="",AllC3_Data[[#This Row],[Reusable Load Type]]=""),"Empty", HLOOKUP("*",AllC3_Data[[#This Row],[OB Load Type]:[Workflow]],1,FALSE))</f>
        <v>MILK</v>
      </c>
      <c r="S22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5" spans="1:21" x14ac:dyDescent="0.25">
      <c r="A2215" s="567" t="s">
        <v>14163</v>
      </c>
      <c r="B2215" s="568"/>
      <c r="C2215" s="568"/>
      <c r="D2215" s="569" t="s">
        <v>180</v>
      </c>
      <c r="E2215" s="569" t="s">
        <v>8430</v>
      </c>
      <c r="F2215" s="569">
        <v>3</v>
      </c>
      <c r="G2215" s="568" t="s">
        <v>1568</v>
      </c>
      <c r="H2215" s="568"/>
      <c r="I2215" s="570" t="s">
        <v>14164</v>
      </c>
      <c r="J2215" s="568" t="s">
        <v>8209</v>
      </c>
      <c r="K2215" s="571" t="s">
        <v>8401</v>
      </c>
      <c r="L2215" s="568" t="s">
        <v>14049</v>
      </c>
      <c r="M2215" s="572" t="s">
        <v>14165</v>
      </c>
      <c r="N2215" s="570" t="s">
        <v>8402</v>
      </c>
      <c r="O2215" s="303" t="str">
        <f>IF(AllC3_Data[[#This Row],[Door/Yard Number]]=3,"Yard","Door")</f>
        <v>Yard</v>
      </c>
      <c r="P2215" s="33">
        <f t="shared" si="68"/>
        <v>699.18333333340706</v>
      </c>
      <c r="Q2215" s="3" t="str">
        <f t="shared" si="69"/>
        <v>01/13/2022 10:49 AM</v>
      </c>
      <c r="R2215" s="573" t="str">
        <f>IF(AND(AllC3_Data[[#This Row],[Workflow]]="Vendor Trailer",AllC3_Data[[#This Row],[OB Load Type]]="",AllC3_Data[[#This Row],[IB Load Type]]="",AllC3_Data[[#This Row],[Reusable Load Type]]=""),"Empty", HLOOKUP("*",AllC3_Data[[#This Row],[OB Load Type]:[Workflow]],1,FALSE))</f>
        <v>PDCM</v>
      </c>
      <c r="S22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6" spans="1:21" x14ac:dyDescent="0.25">
      <c r="A2216" s="567" t="s">
        <v>14166</v>
      </c>
      <c r="B2216" s="568"/>
      <c r="C2216" s="568" t="s">
        <v>8230</v>
      </c>
      <c r="D2216" s="569"/>
      <c r="E2216" s="569" t="s">
        <v>8397</v>
      </c>
      <c r="F2216" s="569">
        <v>3</v>
      </c>
      <c r="G2216" s="568" t="s">
        <v>8560</v>
      </c>
      <c r="H2216" s="568" t="s">
        <v>8827</v>
      </c>
      <c r="I2216" s="570" t="s">
        <v>14167</v>
      </c>
      <c r="J2216" s="568" t="s">
        <v>8202</v>
      </c>
      <c r="K2216" s="571" t="s">
        <v>8401</v>
      </c>
      <c r="L2216" s="568" t="s">
        <v>84</v>
      </c>
      <c r="M2216" s="572" t="s">
        <v>14167</v>
      </c>
      <c r="N2216" s="570" t="s">
        <v>8409</v>
      </c>
      <c r="O2216" s="303" t="str">
        <f>IF(AllC3_Data[[#This Row],[Door/Yard Number]]=3,"Yard","Door")</f>
        <v>Yard</v>
      </c>
      <c r="P2216" s="33">
        <f t="shared" si="68"/>
        <v>690.03333333344199</v>
      </c>
      <c r="Q2216" s="3" t="str">
        <f t="shared" si="69"/>
        <v>01/13/2022 07:58 PM</v>
      </c>
      <c r="R2216" s="573" t="str">
        <f>IF(AND(AllC3_Data[[#This Row],[Workflow]]="Vendor Trailer",AllC3_Data[[#This Row],[OB Load Type]]="",AllC3_Data[[#This Row],[IB Load Type]]="",AllC3_Data[[#This Row],[Reusable Load Type]]=""),"Empty", HLOOKUP("*",AllC3_Data[[#This Row],[OB Load Type]:[Workflow]],1,FALSE))</f>
        <v>MILK</v>
      </c>
      <c r="S221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7" spans="1:21" x14ac:dyDescent="0.25">
      <c r="A2217" s="567" t="s">
        <v>14168</v>
      </c>
      <c r="B2217" s="568"/>
      <c r="C2217" s="568"/>
      <c r="D2217" s="569"/>
      <c r="E2217" s="569" t="s">
        <v>1657</v>
      </c>
      <c r="F2217" s="569">
        <v>3</v>
      </c>
      <c r="G2217" s="568" t="s">
        <v>1179</v>
      </c>
      <c r="H2217" s="568"/>
      <c r="I2217" s="570" t="s">
        <v>14169</v>
      </c>
      <c r="J2217" s="568" t="s">
        <v>8208</v>
      </c>
      <c r="K2217" s="571" t="s">
        <v>8589</v>
      </c>
      <c r="L2217" s="568" t="s">
        <v>14170</v>
      </c>
      <c r="M2217" s="572" t="s">
        <v>14171</v>
      </c>
      <c r="N2217" s="570" t="s">
        <v>8402</v>
      </c>
      <c r="O2217" s="303" t="str">
        <f>IF(AllC3_Data[[#This Row],[Door/Yard Number]]=3,"Yard","Door")</f>
        <v>Yard</v>
      </c>
      <c r="P2217" s="33">
        <f t="shared" si="68"/>
        <v>676.30000000004657</v>
      </c>
      <c r="Q2217" s="3" t="str">
        <f t="shared" si="69"/>
        <v>01/14/2022 09:42 AM</v>
      </c>
      <c r="R2217" s="573" t="str">
        <f>IF(AND(AllC3_Data[[#This Row],[Workflow]]="Vendor Trailer",AllC3_Data[[#This Row],[OB Load Type]]="",AllC3_Data[[#This Row],[IB Load Type]]="",AllC3_Data[[#This Row],[Reusable Load Type]]=""),"Empty", HLOOKUP("*",AllC3_Data[[#This Row],[OB Load Type]:[Workflow]],1,FALSE))</f>
        <v>Empty</v>
      </c>
      <c r="S22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8" spans="1:21" x14ac:dyDescent="0.25">
      <c r="A2218" s="567" t="s">
        <v>14172</v>
      </c>
      <c r="B2218" s="568"/>
      <c r="C2218" s="568"/>
      <c r="D2218" s="569"/>
      <c r="E2218" s="569" t="s">
        <v>9827</v>
      </c>
      <c r="F2218" s="569">
        <v>3</v>
      </c>
      <c r="G2218" s="568" t="s">
        <v>14173</v>
      </c>
      <c r="H2218" s="568"/>
      <c r="I2218" s="570" t="s">
        <v>14174</v>
      </c>
      <c r="J2218" s="568" t="s">
        <v>8202</v>
      </c>
      <c r="K2218" s="571" t="s">
        <v>8401</v>
      </c>
      <c r="L2218" s="568" t="s">
        <v>84</v>
      </c>
      <c r="M2218" s="572" t="s">
        <v>14175</v>
      </c>
      <c r="N2218" s="570" t="s">
        <v>8409</v>
      </c>
      <c r="O2218" s="303" t="str">
        <f>IF(AllC3_Data[[#This Row],[Door/Yard Number]]=3,"Yard","Door")</f>
        <v>Yard</v>
      </c>
      <c r="P2218" s="33">
        <f t="shared" si="68"/>
        <v>671.08333333331393</v>
      </c>
      <c r="Q2218" s="3" t="str">
        <f t="shared" si="69"/>
        <v>01/14/2022 02:55 PM</v>
      </c>
      <c r="R2218" s="573" t="str">
        <f>IF(AND(AllC3_Data[[#This Row],[Workflow]]="Vendor Trailer",AllC3_Data[[#This Row],[OB Load Type]]="",AllC3_Data[[#This Row],[IB Load Type]]="",AllC3_Data[[#This Row],[Reusable Load Type]]=""),"Empty", HLOOKUP("*",AllC3_Data[[#This Row],[OB Load Type]:[Workflow]],1,FALSE))</f>
        <v>Live Empty</v>
      </c>
      <c r="S22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19" spans="1:21" x14ac:dyDescent="0.25">
      <c r="A2219" s="567" t="s">
        <v>14176</v>
      </c>
      <c r="B2219" s="568"/>
      <c r="C2219" s="568"/>
      <c r="D2219" s="569"/>
      <c r="E2219" s="569" t="s">
        <v>1657</v>
      </c>
      <c r="F2219" s="569">
        <v>3</v>
      </c>
      <c r="G2219" s="568" t="s">
        <v>1179</v>
      </c>
      <c r="H2219" s="568"/>
      <c r="I2219" s="570" t="s">
        <v>14177</v>
      </c>
      <c r="J2219" s="568" t="s">
        <v>8208</v>
      </c>
      <c r="K2219" s="571" t="s">
        <v>8589</v>
      </c>
      <c r="L2219" s="568" t="s">
        <v>13954</v>
      </c>
      <c r="M2219" s="572" t="s">
        <v>14177</v>
      </c>
      <c r="N2219" s="570" t="s">
        <v>8402</v>
      </c>
      <c r="O2219" s="303" t="str">
        <f>IF(AllC3_Data[[#This Row],[Door/Yard Number]]=3,"Yard","Door")</f>
        <v>Yard</v>
      </c>
      <c r="P2219" s="33">
        <f t="shared" si="68"/>
        <v>670.05000000010477</v>
      </c>
      <c r="Q2219" s="3" t="str">
        <f t="shared" si="69"/>
        <v>01/14/2022 03:57 PM</v>
      </c>
      <c r="R2219" s="573" t="str">
        <f>IF(AND(AllC3_Data[[#This Row],[Workflow]]="Vendor Trailer",AllC3_Data[[#This Row],[OB Load Type]]="",AllC3_Data[[#This Row],[IB Load Type]]="",AllC3_Data[[#This Row],[Reusable Load Type]]=""),"Empty", HLOOKUP("*",AllC3_Data[[#This Row],[OB Load Type]:[Workflow]],1,FALSE))</f>
        <v>Empty</v>
      </c>
      <c r="S22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0" spans="1:21" x14ac:dyDescent="0.25">
      <c r="A2220" s="567" t="s">
        <v>14178</v>
      </c>
      <c r="B2220" s="568" t="s">
        <v>14099</v>
      </c>
      <c r="C2220" s="568"/>
      <c r="D2220" s="569"/>
      <c r="E2220" s="569" t="s">
        <v>1659</v>
      </c>
      <c r="F2220" s="569">
        <v>1</v>
      </c>
      <c r="G2220" s="568" t="s">
        <v>8405</v>
      </c>
      <c r="H2220" s="568"/>
      <c r="I2220" s="570" t="s">
        <v>14179</v>
      </c>
      <c r="J2220" s="568" t="s">
        <v>8202</v>
      </c>
      <c r="K2220" s="571" t="s">
        <v>8401</v>
      </c>
      <c r="L2220" s="568" t="s">
        <v>5067</v>
      </c>
      <c r="M2220" s="572"/>
      <c r="N2220" s="570" t="s">
        <v>8402</v>
      </c>
      <c r="O2220" s="303" t="str">
        <f>IF(AllC3_Data[[#This Row],[Door/Yard Number]]=3,"Yard","Door")</f>
        <v>Door</v>
      </c>
      <c r="P2220" s="33">
        <f t="shared" si="68"/>
        <v>669.16666666668607</v>
      </c>
      <c r="Q2220" s="3" t="str">
        <f t="shared" si="69"/>
        <v>01/14/2022 04:50 PM</v>
      </c>
      <c r="R2220" s="573" t="str">
        <f>IF(AND(AllC3_Data[[#This Row],[Workflow]]="Vendor Trailer",AllC3_Data[[#This Row],[OB Load Type]]="",AllC3_Data[[#This Row],[IB Load Type]]="",AllC3_Data[[#This Row],[Reusable Load Type]]=""),"Empty", HLOOKUP("*",AllC3_Data[[#This Row],[OB Load Type]:[Workflow]],1,FALSE))</f>
        <v>RuleNotWorking</v>
      </c>
      <c r="S22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1" spans="1:21" x14ac:dyDescent="0.25">
      <c r="A2221" s="567" t="s">
        <v>14180</v>
      </c>
      <c r="B2221" s="568"/>
      <c r="C2221" s="568"/>
      <c r="D2221" s="569"/>
      <c r="E2221" s="569" t="s">
        <v>8461</v>
      </c>
      <c r="F2221" s="569">
        <v>3</v>
      </c>
      <c r="G2221" s="568" t="s">
        <v>1487</v>
      </c>
      <c r="H2221" s="568"/>
      <c r="I2221" s="570" t="s">
        <v>14181</v>
      </c>
      <c r="J2221" s="568" t="s">
        <v>8202</v>
      </c>
      <c r="K2221" s="571" t="s">
        <v>8401</v>
      </c>
      <c r="L2221" s="568" t="s">
        <v>14182</v>
      </c>
      <c r="M2221" s="572" t="s">
        <v>14183</v>
      </c>
      <c r="N2221" s="570" t="s">
        <v>8451</v>
      </c>
      <c r="O2221" s="303" t="str">
        <f>IF(AllC3_Data[[#This Row],[Door/Yard Number]]=3,"Yard","Door")</f>
        <v>Yard</v>
      </c>
      <c r="P2221" s="33">
        <f t="shared" si="68"/>
        <v>669.08333333343035</v>
      </c>
      <c r="Q2221" s="3" t="str">
        <f t="shared" si="69"/>
        <v>01/14/2022 04:55 PM</v>
      </c>
      <c r="R2221" s="573" t="str">
        <f>IF(AND(AllC3_Data[[#This Row],[Workflow]]="Vendor Trailer",AllC3_Data[[#This Row],[OB Load Type]]="",AllC3_Data[[#This Row],[IB Load Type]]="",AllC3_Data[[#This Row],[Reusable Load Type]]=""),"Empty", HLOOKUP("*",AllC3_Data[[#This Row],[OB Load Type]:[Workflow]],1,FALSE))</f>
        <v>Empty</v>
      </c>
      <c r="S22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2" spans="1:21" x14ac:dyDescent="0.25">
      <c r="A2222" s="567" t="s">
        <v>14184</v>
      </c>
      <c r="B2222" s="568"/>
      <c r="C2222" s="568"/>
      <c r="D2222" s="569"/>
      <c r="E2222" s="569" t="s">
        <v>1657</v>
      </c>
      <c r="F2222" s="569">
        <v>3</v>
      </c>
      <c r="G2222" s="568" t="s">
        <v>1179</v>
      </c>
      <c r="H2222" s="568"/>
      <c r="I2222" s="570" t="s">
        <v>14185</v>
      </c>
      <c r="J2222" s="568" t="s">
        <v>8204</v>
      </c>
      <c r="K2222" s="571" t="s">
        <v>8589</v>
      </c>
      <c r="L2222" s="568" t="s">
        <v>13831</v>
      </c>
      <c r="M2222" s="572" t="s">
        <v>14186</v>
      </c>
      <c r="N2222" s="570" t="s">
        <v>8402</v>
      </c>
      <c r="O2222" s="303" t="str">
        <f>IF(AllC3_Data[[#This Row],[Door/Yard Number]]=3,"Yard","Door")</f>
        <v>Yard</v>
      </c>
      <c r="P2222" s="33">
        <f t="shared" si="68"/>
        <v>629.91666666674428</v>
      </c>
      <c r="Q2222" s="3" t="str">
        <f t="shared" si="69"/>
        <v>01/16/2022 08:05 AM</v>
      </c>
      <c r="R2222" s="573" t="str">
        <f>IF(AND(AllC3_Data[[#This Row],[Workflow]]="Vendor Trailer",AllC3_Data[[#This Row],[OB Load Type]]="",AllC3_Data[[#This Row],[IB Load Type]]="",AllC3_Data[[#This Row],[Reusable Load Type]]=""),"Empty", HLOOKUP("*",AllC3_Data[[#This Row],[OB Load Type]:[Workflow]],1,FALSE))</f>
        <v>Empty</v>
      </c>
      <c r="S22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3" spans="1:21" x14ac:dyDescent="0.25">
      <c r="A2223" s="567" t="s">
        <v>14187</v>
      </c>
      <c r="B2223" s="568"/>
      <c r="C2223" s="568"/>
      <c r="D2223" s="569"/>
      <c r="E2223" s="569" t="s">
        <v>1657</v>
      </c>
      <c r="F2223" s="569">
        <v>3</v>
      </c>
      <c r="G2223" s="568" t="s">
        <v>1568</v>
      </c>
      <c r="H2223" s="568"/>
      <c r="I2223" s="570" t="s">
        <v>14188</v>
      </c>
      <c r="J2223" s="568" t="s">
        <v>8209</v>
      </c>
      <c r="K2223" s="571" t="s">
        <v>8589</v>
      </c>
      <c r="L2223" s="568" t="s">
        <v>14189</v>
      </c>
      <c r="M2223" s="572" t="s">
        <v>14190</v>
      </c>
      <c r="N2223" s="570" t="s">
        <v>8451</v>
      </c>
      <c r="O2223" s="303" t="str">
        <f>IF(AllC3_Data[[#This Row],[Door/Yard Number]]=3,"Yard","Door")</f>
        <v>Yard</v>
      </c>
      <c r="P2223" s="33">
        <f t="shared" si="68"/>
        <v>629.08333333331393</v>
      </c>
      <c r="Q2223" s="3" t="str">
        <f t="shared" si="69"/>
        <v>01/16/2022 08:55 AM</v>
      </c>
      <c r="R2223" s="573" t="str">
        <f>IF(AND(AllC3_Data[[#This Row],[Workflow]]="Vendor Trailer",AllC3_Data[[#This Row],[OB Load Type]]="",AllC3_Data[[#This Row],[IB Load Type]]="",AllC3_Data[[#This Row],[Reusable Load Type]]=""),"Empty", HLOOKUP("*",AllC3_Data[[#This Row],[OB Load Type]:[Workflow]],1,FALSE))</f>
        <v>Empty</v>
      </c>
      <c r="S22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4" spans="1:21" x14ac:dyDescent="0.25">
      <c r="A2224" s="567" t="s">
        <v>14191</v>
      </c>
      <c r="B2224" s="568"/>
      <c r="C2224" s="568" t="s">
        <v>10353</v>
      </c>
      <c r="D2224" s="569"/>
      <c r="E2224" s="569" t="s">
        <v>8397</v>
      </c>
      <c r="F2224" s="569">
        <v>3</v>
      </c>
      <c r="G2224" s="568" t="s">
        <v>14067</v>
      </c>
      <c r="H2224" s="568" t="s">
        <v>8230</v>
      </c>
      <c r="I2224" s="570" t="s">
        <v>14192</v>
      </c>
      <c r="J2224" s="568" t="s">
        <v>8202</v>
      </c>
      <c r="K2224" s="571" t="s">
        <v>8401</v>
      </c>
      <c r="L2224" s="568" t="s">
        <v>84</v>
      </c>
      <c r="M2224" s="572" t="s">
        <v>14192</v>
      </c>
      <c r="N2224" s="570" t="s">
        <v>8409</v>
      </c>
      <c r="O2224" s="303" t="str">
        <f>IF(AllC3_Data[[#This Row],[Door/Yard Number]]=3,"Yard","Door")</f>
        <v>Yard</v>
      </c>
      <c r="P2224" s="33">
        <f t="shared" si="68"/>
        <v>626.23333333345363</v>
      </c>
      <c r="Q2224" s="3" t="str">
        <f t="shared" si="69"/>
        <v>01/16/2022 11:46 AM</v>
      </c>
      <c r="R2224" s="573" t="str">
        <f>IF(AND(AllC3_Data[[#This Row],[Workflow]]="Vendor Trailer",AllC3_Data[[#This Row],[OB Load Type]]="",AllC3_Data[[#This Row],[IB Load Type]]="",AllC3_Data[[#This Row],[Reusable Load Type]]=""),"Empty", HLOOKUP("*",AllC3_Data[[#This Row],[OB Load Type]:[Workflow]],1,FALSE))</f>
        <v>A Live Load</v>
      </c>
      <c r="S22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5" spans="1:21" x14ac:dyDescent="0.25">
      <c r="A2225" s="567" t="s">
        <v>14193</v>
      </c>
      <c r="B2225" s="568"/>
      <c r="C2225" s="568"/>
      <c r="D2225" s="569"/>
      <c r="E2225" s="569" t="s">
        <v>8461</v>
      </c>
      <c r="F2225" s="569">
        <v>3</v>
      </c>
      <c r="G2225" s="568" t="s">
        <v>1412</v>
      </c>
      <c r="H2225" s="568"/>
      <c r="I2225" s="570" t="s">
        <v>14194</v>
      </c>
      <c r="J2225" s="568" t="s">
        <v>8202</v>
      </c>
      <c r="K2225" s="571" t="s">
        <v>8589</v>
      </c>
      <c r="L2225" s="568" t="s">
        <v>2969</v>
      </c>
      <c r="M2225" s="572" t="s">
        <v>14195</v>
      </c>
      <c r="N2225" s="570" t="s">
        <v>8402</v>
      </c>
      <c r="O2225" s="303" t="str">
        <f>IF(AllC3_Data[[#This Row],[Door/Yard Number]]=3,"Yard","Door")</f>
        <v>Yard</v>
      </c>
      <c r="P2225" s="33">
        <f t="shared" si="68"/>
        <v>612.3666666666395</v>
      </c>
      <c r="Q2225" s="3" t="str">
        <f t="shared" si="69"/>
        <v>01/17/2022 01:38 AM</v>
      </c>
      <c r="R2225" s="573" t="str">
        <f>IF(AND(AllC3_Data[[#This Row],[Workflow]]="Vendor Trailer",AllC3_Data[[#This Row],[OB Load Type]]="",AllC3_Data[[#This Row],[IB Load Type]]="",AllC3_Data[[#This Row],[Reusable Load Type]]=""),"Empty", HLOOKUP("*",AllC3_Data[[#This Row],[OB Load Type]:[Workflow]],1,FALSE))</f>
        <v>Empty</v>
      </c>
      <c r="S22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2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6" spans="1:21" x14ac:dyDescent="0.25">
      <c r="A2226" s="567" t="s">
        <v>14196</v>
      </c>
      <c r="B2226" s="568"/>
      <c r="C2226" s="568"/>
      <c r="D2226" s="569"/>
      <c r="E2226" s="569" t="s">
        <v>8461</v>
      </c>
      <c r="F2226" s="569">
        <v>3</v>
      </c>
      <c r="G2226" s="568" t="s">
        <v>1215</v>
      </c>
      <c r="H2226" s="568"/>
      <c r="I2226" s="570" t="s">
        <v>14197</v>
      </c>
      <c r="J2226" s="568" t="s">
        <v>8202</v>
      </c>
      <c r="K2226" s="571" t="s">
        <v>8401</v>
      </c>
      <c r="L2226" s="568" t="s">
        <v>2969</v>
      </c>
      <c r="M2226" s="572"/>
      <c r="N2226" s="570" t="s">
        <v>8402</v>
      </c>
      <c r="O2226" s="303" t="str">
        <f>IF(AllC3_Data[[#This Row],[Door/Yard Number]]=3,"Yard","Door")</f>
        <v>Yard</v>
      </c>
      <c r="P2226" s="33">
        <f t="shared" si="68"/>
        <v>607.73333333339542</v>
      </c>
      <c r="Q2226" s="3" t="str">
        <f t="shared" si="69"/>
        <v>01/17/2022 06:16 AM</v>
      </c>
      <c r="R2226" s="573" t="str">
        <f>IF(AND(AllC3_Data[[#This Row],[Workflow]]="Vendor Trailer",AllC3_Data[[#This Row],[OB Load Type]]="",AllC3_Data[[#This Row],[IB Load Type]]="",AllC3_Data[[#This Row],[Reusable Load Type]]=""),"Empty", HLOOKUP("*",AllC3_Data[[#This Row],[OB Load Type]:[Workflow]],1,FALSE))</f>
        <v>Empty</v>
      </c>
      <c r="S22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2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7" spans="1:21" x14ac:dyDescent="0.25">
      <c r="A2227" s="567" t="s">
        <v>14198</v>
      </c>
      <c r="B2227" s="568"/>
      <c r="C2227" s="568"/>
      <c r="D2227" s="569"/>
      <c r="E2227" s="569" t="s">
        <v>1657</v>
      </c>
      <c r="F2227" s="569">
        <v>1</v>
      </c>
      <c r="G2227" s="568" t="s">
        <v>1179</v>
      </c>
      <c r="H2227" s="568"/>
      <c r="I2227" s="570" t="s">
        <v>14199</v>
      </c>
      <c r="J2227" s="568" t="s">
        <v>8205</v>
      </c>
      <c r="K2227" s="571" t="s">
        <v>8401</v>
      </c>
      <c r="L2227" s="568" t="s">
        <v>11580</v>
      </c>
      <c r="M2227" s="572" t="s">
        <v>14200</v>
      </c>
      <c r="N2227" s="570" t="s">
        <v>8421</v>
      </c>
      <c r="O2227" s="303" t="str">
        <f>IF(AllC3_Data[[#This Row],[Door/Yard Number]]=3,"Yard","Door")</f>
        <v>Door</v>
      </c>
      <c r="P2227" s="33">
        <f t="shared" si="68"/>
        <v>579.65000000002328</v>
      </c>
      <c r="Q2227" s="3" t="str">
        <f t="shared" si="69"/>
        <v>01/18/2022 10:21 AM</v>
      </c>
      <c r="R2227" s="573" t="str">
        <f>IF(AND(AllC3_Data[[#This Row],[Workflow]]="Vendor Trailer",AllC3_Data[[#This Row],[OB Load Type]]="",AllC3_Data[[#This Row],[IB Load Type]]="",AllC3_Data[[#This Row],[Reusable Load Type]]=""),"Empty", HLOOKUP("*",AllC3_Data[[#This Row],[OB Load Type]:[Workflow]],1,FALSE))</f>
        <v>Empty</v>
      </c>
      <c r="S22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2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228" spans="1:21" x14ac:dyDescent="0.25">
      <c r="A2228" s="567" t="s">
        <v>14201</v>
      </c>
      <c r="B2228" s="568" t="s">
        <v>14099</v>
      </c>
      <c r="C2228" s="568"/>
      <c r="D2228" s="569"/>
      <c r="E2228" s="569" t="s">
        <v>1659</v>
      </c>
      <c r="F2228" s="569">
        <v>1</v>
      </c>
      <c r="G2228" s="568" t="s">
        <v>10027</v>
      </c>
      <c r="H2228" s="568"/>
      <c r="I2228" s="570" t="s">
        <v>14202</v>
      </c>
      <c r="J2228" s="568" t="s">
        <v>8202</v>
      </c>
      <c r="K2228" s="571" t="s">
        <v>8401</v>
      </c>
      <c r="L2228" s="568" t="s">
        <v>5057</v>
      </c>
      <c r="M2228" s="572"/>
      <c r="N2228" s="570" t="s">
        <v>8402</v>
      </c>
      <c r="O2228" s="303" t="str">
        <f>IF(AllC3_Data[[#This Row],[Door/Yard Number]]=3,"Yard","Door")</f>
        <v>Door</v>
      </c>
      <c r="P2228" s="33">
        <f t="shared" si="68"/>
        <v>576.86666666669771</v>
      </c>
      <c r="Q2228" s="3" t="str">
        <f t="shared" si="69"/>
        <v>01/18/2022 01:08 PM</v>
      </c>
      <c r="R2228" s="573" t="str">
        <f>IF(AND(AllC3_Data[[#This Row],[Workflow]]="Vendor Trailer",AllC3_Data[[#This Row],[OB Load Type]]="",AllC3_Data[[#This Row],[IB Load Type]]="",AllC3_Data[[#This Row],[Reusable Load Type]]=""),"Empty", HLOOKUP("*",AllC3_Data[[#This Row],[OB Load Type]:[Workflow]],1,FALSE))</f>
        <v>RuleNotWorking</v>
      </c>
      <c r="S22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29" spans="1:21" x14ac:dyDescent="0.25">
      <c r="A2229" s="567" t="s">
        <v>14203</v>
      </c>
      <c r="B2229" s="568"/>
      <c r="C2229" s="568"/>
      <c r="D2229" s="569"/>
      <c r="E2229" s="569" t="s">
        <v>8461</v>
      </c>
      <c r="F2229" s="569">
        <v>3</v>
      </c>
      <c r="G2229" s="568" t="s">
        <v>11991</v>
      </c>
      <c r="H2229" s="568"/>
      <c r="I2229" s="570" t="s">
        <v>14204</v>
      </c>
      <c r="J2229" s="568" t="s">
        <v>8202</v>
      </c>
      <c r="K2229" s="571" t="s">
        <v>8401</v>
      </c>
      <c r="L2229" s="568" t="s">
        <v>13726</v>
      </c>
      <c r="M2229" s="572" t="s">
        <v>14205</v>
      </c>
      <c r="N2229" s="570" t="s">
        <v>8451</v>
      </c>
      <c r="O2229" s="303" t="str">
        <f>IF(AllC3_Data[[#This Row],[Door/Yard Number]]=3,"Yard","Door")</f>
        <v>Yard</v>
      </c>
      <c r="P2229" s="33">
        <f t="shared" si="68"/>
        <v>571.45000000001164</v>
      </c>
      <c r="Q2229" s="3" t="str">
        <f t="shared" si="69"/>
        <v>01/18/2022 06:33 PM</v>
      </c>
      <c r="R2229" s="573" t="str">
        <f>IF(AND(AllC3_Data[[#This Row],[Workflow]]="Vendor Trailer",AllC3_Data[[#This Row],[OB Load Type]]="",AllC3_Data[[#This Row],[IB Load Type]]="",AllC3_Data[[#This Row],[Reusable Load Type]]=""),"Empty", HLOOKUP("*",AllC3_Data[[#This Row],[OB Load Type]:[Workflow]],1,FALSE))</f>
        <v>Empty</v>
      </c>
      <c r="S22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0" spans="1:21" x14ac:dyDescent="0.25">
      <c r="A2230" s="567" t="s">
        <v>14206</v>
      </c>
      <c r="B2230" s="568"/>
      <c r="C2230" s="568"/>
      <c r="D2230" s="569" t="s">
        <v>650</v>
      </c>
      <c r="E2230" s="569" t="s">
        <v>8430</v>
      </c>
      <c r="F2230" s="569">
        <v>3</v>
      </c>
      <c r="G2230" s="568" t="s">
        <v>1215</v>
      </c>
      <c r="H2230" s="568"/>
      <c r="I2230" s="570" t="s">
        <v>14207</v>
      </c>
      <c r="J2230" s="568" t="s">
        <v>8202</v>
      </c>
      <c r="K2230" s="571" t="s">
        <v>8401</v>
      </c>
      <c r="L2230" s="568" t="s">
        <v>14208</v>
      </c>
      <c r="M2230" s="572"/>
      <c r="N2230" s="570" t="s">
        <v>8402</v>
      </c>
      <c r="O2230" s="303" t="str">
        <f>IF(AllC3_Data[[#This Row],[Door/Yard Number]]=3,"Yard","Door")</f>
        <v>Yard</v>
      </c>
      <c r="P2230" s="33">
        <f t="shared" si="68"/>
        <v>558.79999999998836</v>
      </c>
      <c r="Q2230" s="3" t="str">
        <f t="shared" si="69"/>
        <v>01/19/2022 07:12 AM</v>
      </c>
      <c r="R2230" s="573" t="str">
        <f>IF(AND(AllC3_Data[[#This Row],[Workflow]]="Vendor Trailer",AllC3_Data[[#This Row],[OB Load Type]]="",AllC3_Data[[#This Row],[IB Load Type]]="",AllC3_Data[[#This Row],[Reusable Load Type]]=""),"Empty", HLOOKUP("*",AllC3_Data[[#This Row],[OB Load Type]:[Workflow]],1,FALSE))</f>
        <v>CHEP</v>
      </c>
      <c r="S22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2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1" spans="1:21" x14ac:dyDescent="0.25">
      <c r="A2231" s="567" t="s">
        <v>14209</v>
      </c>
      <c r="B2231" s="568"/>
      <c r="C2231" s="568" t="s">
        <v>8404</v>
      </c>
      <c r="D2231" s="569"/>
      <c r="E2231" s="569" t="s">
        <v>897</v>
      </c>
      <c r="F2231" s="569">
        <v>3</v>
      </c>
      <c r="G2231" s="568" t="s">
        <v>8405</v>
      </c>
      <c r="H2231" s="568" t="s">
        <v>9864</v>
      </c>
      <c r="I2231" s="570" t="s">
        <v>14210</v>
      </c>
      <c r="J2231" s="568" t="s">
        <v>8202</v>
      </c>
      <c r="K2231" s="571" t="s">
        <v>8401</v>
      </c>
      <c r="L2231" s="568" t="s">
        <v>84</v>
      </c>
      <c r="M2231" s="572" t="s">
        <v>14210</v>
      </c>
      <c r="N2231" s="570" t="s">
        <v>8409</v>
      </c>
      <c r="O2231" s="303" t="str">
        <f>IF(AllC3_Data[[#This Row],[Door/Yard Number]]=3,"Yard","Door")</f>
        <v>Yard</v>
      </c>
      <c r="P2231" s="33">
        <f t="shared" si="68"/>
        <v>551.91666666674428</v>
      </c>
      <c r="Q2231" s="3" t="str">
        <f t="shared" si="69"/>
        <v>01/19/2022 02:05 PM</v>
      </c>
      <c r="R2231" s="573" t="str">
        <f>IF(AND(AllC3_Data[[#This Row],[Workflow]]="Vendor Trailer",AllC3_Data[[#This Row],[OB Load Type]]="",AllC3_Data[[#This Row],[IB Load Type]]="",AllC3_Data[[#This Row],[Reusable Load Type]]=""),"Empty", HLOOKUP("*",AllC3_Data[[#This Row],[OB Load Type]:[Workflow]],1,FALSE))</f>
        <v>A Live Delivery</v>
      </c>
      <c r="S223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2" spans="1:21" x14ac:dyDescent="0.25">
      <c r="A2232" s="567" t="s">
        <v>14211</v>
      </c>
      <c r="B2232" s="568"/>
      <c r="C2232" s="568"/>
      <c r="D2232" s="569"/>
      <c r="E2232" s="569" t="s">
        <v>8461</v>
      </c>
      <c r="F2232" s="569">
        <v>3</v>
      </c>
      <c r="G2232" s="568" t="s">
        <v>9309</v>
      </c>
      <c r="H2232" s="568"/>
      <c r="I2232" s="570" t="s">
        <v>14212</v>
      </c>
      <c r="J2232" s="568" t="s">
        <v>8202</v>
      </c>
      <c r="K2232" s="571" t="s">
        <v>8401</v>
      </c>
      <c r="L2232" s="568" t="s">
        <v>13726</v>
      </c>
      <c r="M2232" s="572" t="s">
        <v>14213</v>
      </c>
      <c r="N2232" s="570" t="s">
        <v>8451</v>
      </c>
      <c r="O2232" s="303" t="str">
        <f>IF(AllC3_Data[[#This Row],[Door/Yard Number]]=3,"Yard","Door")</f>
        <v>Yard</v>
      </c>
      <c r="P2232" s="33">
        <f t="shared" si="68"/>
        <v>539.73333333333721</v>
      </c>
      <c r="Q2232" s="3" t="str">
        <f t="shared" si="69"/>
        <v>01/20/2022 02:16 AM</v>
      </c>
      <c r="R2232" s="573" t="str">
        <f>IF(AND(AllC3_Data[[#This Row],[Workflow]]="Vendor Trailer",AllC3_Data[[#This Row],[OB Load Type]]="",AllC3_Data[[#This Row],[IB Load Type]]="",AllC3_Data[[#This Row],[Reusable Load Type]]=""),"Empty", HLOOKUP("*",AllC3_Data[[#This Row],[OB Load Type]:[Workflow]],1,FALSE))</f>
        <v>Empty</v>
      </c>
      <c r="S22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3" spans="1:21" x14ac:dyDescent="0.25">
      <c r="A2233" s="567" t="s">
        <v>14214</v>
      </c>
      <c r="B2233" s="568"/>
      <c r="C2233" s="568"/>
      <c r="D2233" s="569" t="s">
        <v>878</v>
      </c>
      <c r="E2233" s="569" t="s">
        <v>8430</v>
      </c>
      <c r="F2233" s="569">
        <v>3</v>
      </c>
      <c r="G2233" s="568" t="s">
        <v>1179</v>
      </c>
      <c r="H2233" s="568"/>
      <c r="I2233" s="570" t="s">
        <v>14215</v>
      </c>
      <c r="J2233" s="568" t="s">
        <v>8205</v>
      </c>
      <c r="K2233" s="571" t="s">
        <v>8401</v>
      </c>
      <c r="L2233" s="568" t="s">
        <v>14003</v>
      </c>
      <c r="M2233" s="572" t="s">
        <v>14216</v>
      </c>
      <c r="N2233" s="570" t="s">
        <v>8402</v>
      </c>
      <c r="O2233" s="303" t="str">
        <f>IF(AllC3_Data[[#This Row],[Door/Yard Number]]=3,"Yard","Door")</f>
        <v>Yard</v>
      </c>
      <c r="P2233" s="33">
        <f t="shared" si="68"/>
        <v>530.51666666666279</v>
      </c>
      <c r="Q2233" s="3" t="str">
        <f t="shared" si="69"/>
        <v>01/20/2022 11:29 AM</v>
      </c>
      <c r="R2233" s="573" t="str">
        <f>IF(AND(AllC3_Data[[#This Row],[Workflow]]="Vendor Trailer",AllC3_Data[[#This Row],[OB Load Type]]="",AllC3_Data[[#This Row],[IB Load Type]]="",AllC3_Data[[#This Row],[Reusable Load Type]]=""),"Empty", HLOOKUP("*",AllC3_Data[[#This Row],[OB Load Type]:[Workflow]],1,FALSE))</f>
        <v>HBOX</v>
      </c>
      <c r="S22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2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3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34" spans="1:21" x14ac:dyDescent="0.25">
      <c r="A2234" s="567" t="s">
        <v>14217</v>
      </c>
      <c r="B2234" s="568"/>
      <c r="C2234" s="568"/>
      <c r="D2234" s="569" t="s">
        <v>650</v>
      </c>
      <c r="E2234" s="569" t="s">
        <v>8430</v>
      </c>
      <c r="F2234" s="569">
        <v>3</v>
      </c>
      <c r="G2234" s="568" t="s">
        <v>9151</v>
      </c>
      <c r="H2234" s="568"/>
      <c r="I2234" s="570" t="s">
        <v>14218</v>
      </c>
      <c r="J2234" s="568" t="s">
        <v>8202</v>
      </c>
      <c r="K2234" s="571" t="s">
        <v>8401</v>
      </c>
      <c r="L2234" s="568" t="s">
        <v>13897</v>
      </c>
      <c r="M2234" s="572"/>
      <c r="N2234" s="570" t="s">
        <v>8402</v>
      </c>
      <c r="O2234" s="303" t="str">
        <f>IF(AllC3_Data[[#This Row],[Door/Yard Number]]=3,"Yard","Door")</f>
        <v>Yard</v>
      </c>
      <c r="P2234" s="33">
        <f t="shared" si="68"/>
        <v>528.04999999998836</v>
      </c>
      <c r="Q2234" s="3" t="str">
        <f t="shared" si="69"/>
        <v>01/20/2022 01:57 PM</v>
      </c>
      <c r="R2234" s="573" t="str">
        <f>IF(AND(AllC3_Data[[#This Row],[Workflow]]="Vendor Trailer",AllC3_Data[[#This Row],[OB Load Type]]="",AllC3_Data[[#This Row],[IB Load Type]]="",AllC3_Data[[#This Row],[Reusable Load Type]]=""),"Empty", HLOOKUP("*",AllC3_Data[[#This Row],[OB Load Type]:[Workflow]],1,FALSE))</f>
        <v>CHEP</v>
      </c>
      <c r="S22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2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5" spans="1:21" x14ac:dyDescent="0.25">
      <c r="A2235" s="567" t="s">
        <v>14219</v>
      </c>
      <c r="B2235" s="568"/>
      <c r="C2235" s="568"/>
      <c r="D2235" s="569"/>
      <c r="E2235" s="569" t="s">
        <v>8461</v>
      </c>
      <c r="F2235" s="569">
        <v>3</v>
      </c>
      <c r="G2235" s="568" t="s">
        <v>11317</v>
      </c>
      <c r="H2235" s="568"/>
      <c r="I2235" s="570" t="s">
        <v>14220</v>
      </c>
      <c r="J2235" s="568" t="s">
        <v>8202</v>
      </c>
      <c r="K2235" s="571" t="s">
        <v>8401</v>
      </c>
      <c r="L2235" s="568" t="s">
        <v>14221</v>
      </c>
      <c r="M2235" s="572" t="s">
        <v>14222</v>
      </c>
      <c r="N2235" s="570" t="s">
        <v>8451</v>
      </c>
      <c r="O2235" s="303" t="str">
        <f>IF(AllC3_Data[[#This Row],[Door/Yard Number]]=3,"Yard","Door")</f>
        <v>Yard</v>
      </c>
      <c r="P2235" s="33">
        <f t="shared" si="68"/>
        <v>524.16666666674428</v>
      </c>
      <c r="Q2235" s="3" t="str">
        <f t="shared" si="69"/>
        <v>01/20/2022 05:50 PM</v>
      </c>
      <c r="R2235" s="573" t="str">
        <f>IF(AND(AllC3_Data[[#This Row],[Workflow]]="Vendor Trailer",AllC3_Data[[#This Row],[OB Load Type]]="",AllC3_Data[[#This Row],[IB Load Type]]="",AllC3_Data[[#This Row],[Reusable Load Type]]=""),"Empty", HLOOKUP("*",AllC3_Data[[#This Row],[OB Load Type]:[Workflow]],1,FALSE))</f>
        <v>Empty</v>
      </c>
      <c r="S22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6" spans="1:21" x14ac:dyDescent="0.25">
      <c r="A2236" s="567" t="s">
        <v>14223</v>
      </c>
      <c r="B2236" s="568"/>
      <c r="C2236" s="568"/>
      <c r="D2236" s="569"/>
      <c r="E2236" s="569" t="s">
        <v>8461</v>
      </c>
      <c r="F2236" s="569">
        <v>3</v>
      </c>
      <c r="G2236" s="568" t="s">
        <v>9151</v>
      </c>
      <c r="H2236" s="568"/>
      <c r="I2236" s="570" t="s">
        <v>14224</v>
      </c>
      <c r="J2236" s="568" t="s">
        <v>8202</v>
      </c>
      <c r="K2236" s="571" t="s">
        <v>8401</v>
      </c>
      <c r="L2236" s="568" t="s">
        <v>13874</v>
      </c>
      <c r="M2236" s="572" t="s">
        <v>14225</v>
      </c>
      <c r="N2236" s="570" t="s">
        <v>8451</v>
      </c>
      <c r="O2236" s="303" t="str">
        <f>IF(AllC3_Data[[#This Row],[Door/Yard Number]]=3,"Yard","Door")</f>
        <v>Yard</v>
      </c>
      <c r="P2236" s="33">
        <f t="shared" si="68"/>
        <v>507.35000000009313</v>
      </c>
      <c r="Q2236" s="3" t="str">
        <f t="shared" si="69"/>
        <v>01/21/2022 10:39 AM</v>
      </c>
      <c r="R2236" s="573" t="str">
        <f>IF(AND(AllC3_Data[[#This Row],[Workflow]]="Vendor Trailer",AllC3_Data[[#This Row],[OB Load Type]]="",AllC3_Data[[#This Row],[IB Load Type]]="",AllC3_Data[[#This Row],[Reusable Load Type]]=""),"Empty", HLOOKUP("*",AllC3_Data[[#This Row],[OB Load Type]:[Workflow]],1,FALSE))</f>
        <v>Empty</v>
      </c>
      <c r="S22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2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7" spans="1:21" x14ac:dyDescent="0.25">
      <c r="A2237" s="567" t="s">
        <v>14226</v>
      </c>
      <c r="B2237" s="568"/>
      <c r="C2237" s="568"/>
      <c r="D2237" s="569"/>
      <c r="E2237" s="569" t="s">
        <v>8461</v>
      </c>
      <c r="F2237" s="569">
        <v>3</v>
      </c>
      <c r="G2237" s="568" t="s">
        <v>1215</v>
      </c>
      <c r="H2237" s="568"/>
      <c r="I2237" s="570" t="s">
        <v>14227</v>
      </c>
      <c r="J2237" s="568" t="s">
        <v>8202</v>
      </c>
      <c r="K2237" s="571" t="s">
        <v>8401</v>
      </c>
      <c r="L2237" s="568" t="s">
        <v>14182</v>
      </c>
      <c r="M2237" s="572" t="s">
        <v>14228</v>
      </c>
      <c r="N2237" s="570" t="s">
        <v>8451</v>
      </c>
      <c r="O2237" s="303" t="str">
        <f>IF(AllC3_Data[[#This Row],[Door/Yard Number]]=3,"Yard","Door")</f>
        <v>Yard</v>
      </c>
      <c r="P2237" s="33">
        <f t="shared" si="68"/>
        <v>492.16666666668607</v>
      </c>
      <c r="Q2237" s="3" t="str">
        <f t="shared" si="69"/>
        <v>01/22/2022 01:50 AM</v>
      </c>
      <c r="R2237" s="573" t="str">
        <f>IF(AND(AllC3_Data[[#This Row],[Workflow]]="Vendor Trailer",AllC3_Data[[#This Row],[OB Load Type]]="",AllC3_Data[[#This Row],[IB Load Type]]="",AllC3_Data[[#This Row],[Reusable Load Type]]=""),"Empty", HLOOKUP("*",AllC3_Data[[#This Row],[OB Load Type]:[Workflow]],1,FALSE))</f>
        <v>Empty</v>
      </c>
      <c r="S22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2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8" spans="1:21" x14ac:dyDescent="0.25">
      <c r="A2238" s="567" t="s">
        <v>14229</v>
      </c>
      <c r="B2238" s="568"/>
      <c r="C2238" s="568"/>
      <c r="D2238" s="569" t="s">
        <v>303</v>
      </c>
      <c r="E2238" s="569" t="s">
        <v>882</v>
      </c>
      <c r="F2238" s="569">
        <v>3</v>
      </c>
      <c r="G2238" s="568" t="s">
        <v>1179</v>
      </c>
      <c r="H2238" s="568"/>
      <c r="I2238" s="570" t="s">
        <v>14230</v>
      </c>
      <c r="J2238" s="568" t="s">
        <v>8206</v>
      </c>
      <c r="K2238" s="571" t="s">
        <v>8401</v>
      </c>
      <c r="L2238" s="568" t="s">
        <v>14003</v>
      </c>
      <c r="M2238" s="572" t="s">
        <v>14231</v>
      </c>
      <c r="N2238" s="570" t="s">
        <v>8402</v>
      </c>
      <c r="O2238" s="303" t="str">
        <f>IF(AllC3_Data[[#This Row],[Door/Yard Number]]=3,"Yard","Door")</f>
        <v>Yard</v>
      </c>
      <c r="P2238" s="33">
        <f t="shared" si="68"/>
        <v>493.1333333333605</v>
      </c>
      <c r="Q2238" s="3" t="str">
        <f t="shared" si="69"/>
        <v>01/22/2022 12:52 AM</v>
      </c>
      <c r="R2238" s="573" t="str">
        <f>IF(AND(AllC3_Data[[#This Row],[Workflow]]="Vendor Trailer",AllC3_Data[[#This Row],[OB Load Type]]="",AllC3_Data[[#This Row],[IB Load Type]]="",AllC3_Data[[#This Row],[Reusable Load Type]]=""),"Empty", HLOOKUP("*",AllC3_Data[[#This Row],[OB Load Type]:[Workflow]],1,FALSE))</f>
        <v>T722</v>
      </c>
      <c r="S22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22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39" spans="1:21" x14ac:dyDescent="0.25">
      <c r="A2239" s="567" t="s">
        <v>8799</v>
      </c>
      <c r="B2239" s="568"/>
      <c r="C2239" s="568" t="s">
        <v>8230</v>
      </c>
      <c r="D2239" s="569"/>
      <c r="E2239" s="569" t="s">
        <v>8397</v>
      </c>
      <c r="F2239" s="569">
        <v>3</v>
      </c>
      <c r="G2239" s="568" t="s">
        <v>14232</v>
      </c>
      <c r="H2239" s="568" t="s">
        <v>9864</v>
      </c>
      <c r="I2239" s="570" t="s">
        <v>14233</v>
      </c>
      <c r="J2239" s="568" t="s">
        <v>8202</v>
      </c>
      <c r="K2239" s="571" t="s">
        <v>8401</v>
      </c>
      <c r="L2239" s="568" t="s">
        <v>13813</v>
      </c>
      <c r="M2239" s="572" t="s">
        <v>14233</v>
      </c>
      <c r="N2239" s="570" t="s">
        <v>8409</v>
      </c>
      <c r="O2239" s="303" t="str">
        <f>IF(AllC3_Data[[#This Row],[Door/Yard Number]]=3,"Yard","Door")</f>
        <v>Yard</v>
      </c>
      <c r="P2239" s="33">
        <f t="shared" si="68"/>
        <v>484.31666666676756</v>
      </c>
      <c r="Q2239" s="3" t="str">
        <f t="shared" si="69"/>
        <v>01/22/2022 09:41 AM</v>
      </c>
      <c r="R2239" s="573" t="str">
        <f>IF(AND(AllC3_Data[[#This Row],[Workflow]]="Vendor Trailer",AllC3_Data[[#This Row],[OB Load Type]]="",AllC3_Data[[#This Row],[IB Load Type]]="",AllC3_Data[[#This Row],[Reusable Load Type]]=""),"Empty", HLOOKUP("*",AllC3_Data[[#This Row],[OB Load Type]:[Workflow]],1,FALSE))</f>
        <v>MILK</v>
      </c>
      <c r="S22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0" spans="1:21" x14ac:dyDescent="0.25">
      <c r="A2240" s="567" t="s">
        <v>14234</v>
      </c>
      <c r="B2240" s="568"/>
      <c r="C2240" s="568"/>
      <c r="D2240" s="569"/>
      <c r="E2240" s="569" t="s">
        <v>8461</v>
      </c>
      <c r="F2240" s="569">
        <v>3</v>
      </c>
      <c r="G2240" s="568" t="s">
        <v>8434</v>
      </c>
      <c r="H2240" s="568"/>
      <c r="I2240" s="570" t="s">
        <v>14235</v>
      </c>
      <c r="J2240" s="568" t="s">
        <v>8202</v>
      </c>
      <c r="K2240" s="571" t="s">
        <v>8401</v>
      </c>
      <c r="L2240" s="568" t="s">
        <v>2967</v>
      </c>
      <c r="M2240" s="572" t="s">
        <v>14236</v>
      </c>
      <c r="N2240" s="570" t="s">
        <v>8402</v>
      </c>
      <c r="O2240" s="303" t="str">
        <f>IF(AllC3_Data[[#This Row],[Door/Yard Number]]=3,"Yard","Door")</f>
        <v>Yard</v>
      </c>
      <c r="P2240" s="33">
        <f t="shared" si="68"/>
        <v>477.01666666672099</v>
      </c>
      <c r="Q2240" s="3" t="str">
        <f t="shared" si="69"/>
        <v>01/22/2022 04:59 PM</v>
      </c>
      <c r="R2240" s="573" t="str">
        <f>IF(AND(AllC3_Data[[#This Row],[Workflow]]="Vendor Trailer",AllC3_Data[[#This Row],[OB Load Type]]="",AllC3_Data[[#This Row],[IB Load Type]]="",AllC3_Data[[#This Row],[Reusable Load Type]]=""),"Empty", HLOOKUP("*",AllC3_Data[[#This Row],[OB Load Type]:[Workflow]],1,FALSE))</f>
        <v>Empty</v>
      </c>
      <c r="S22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1" spans="1:21" x14ac:dyDescent="0.25">
      <c r="A2241" s="567" t="s">
        <v>14237</v>
      </c>
      <c r="B2241" s="568"/>
      <c r="C2241" s="568"/>
      <c r="D2241" s="569" t="s">
        <v>492</v>
      </c>
      <c r="E2241" s="569" t="s">
        <v>8430</v>
      </c>
      <c r="F2241" s="569">
        <v>3</v>
      </c>
      <c r="G2241" s="568" t="s">
        <v>1179</v>
      </c>
      <c r="H2241" s="568"/>
      <c r="I2241" s="570" t="s">
        <v>14238</v>
      </c>
      <c r="J2241" s="568" t="s">
        <v>8210</v>
      </c>
      <c r="K2241" s="571" t="s">
        <v>8401</v>
      </c>
      <c r="L2241" s="568" t="s">
        <v>2967</v>
      </c>
      <c r="M2241" s="572" t="s">
        <v>14238</v>
      </c>
      <c r="N2241" s="570" t="s">
        <v>8402</v>
      </c>
      <c r="O2241" s="303" t="str">
        <f>IF(AllC3_Data[[#This Row],[Door/Yard Number]]=3,"Yard","Door")</f>
        <v>Yard</v>
      </c>
      <c r="P2241" s="33">
        <f t="shared" si="68"/>
        <v>464.78333333332557</v>
      </c>
      <c r="Q2241" s="3" t="str">
        <f t="shared" si="69"/>
        <v>01/23/2022 05:13 AM</v>
      </c>
      <c r="R2241" s="573" t="str">
        <f>IF(AND(AllC3_Data[[#This Row],[Workflow]]="Vendor Trailer",AllC3_Data[[#This Row],[OB Load Type]]="",AllC3_Data[[#This Row],[IB Load Type]]="",AllC3_Data[[#This Row],[Reusable Load Type]]=""),"Empty", HLOOKUP("*",AllC3_Data[[#This Row],[OB Load Type]:[Workflow]],1,FALSE))</f>
        <v>RMCP</v>
      </c>
      <c r="S22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2" spans="1:21" x14ac:dyDescent="0.25">
      <c r="A2242" s="567" t="s">
        <v>14239</v>
      </c>
      <c r="B2242" s="568"/>
      <c r="C2242" s="568"/>
      <c r="D2242" s="569" t="s">
        <v>500</v>
      </c>
      <c r="E2242" s="569" t="s">
        <v>8430</v>
      </c>
      <c r="F2242" s="569">
        <v>3</v>
      </c>
      <c r="G2242" s="568" t="s">
        <v>1179</v>
      </c>
      <c r="H2242" s="568"/>
      <c r="I2242" s="570" t="s">
        <v>14240</v>
      </c>
      <c r="J2242" s="568" t="s">
        <v>647</v>
      </c>
      <c r="K2242" s="571" t="s">
        <v>8401</v>
      </c>
      <c r="L2242" s="568" t="s">
        <v>14003</v>
      </c>
      <c r="M2242" s="572"/>
      <c r="N2242" s="570" t="s">
        <v>8402</v>
      </c>
      <c r="O2242" s="303" t="str">
        <f>IF(AllC3_Data[[#This Row],[Door/Yard Number]]=3,"Yard","Door")</f>
        <v>Yard</v>
      </c>
      <c r="P2242" s="33">
        <f t="shared" si="68"/>
        <v>464.4000000001397</v>
      </c>
      <c r="Q2242" s="3" t="str">
        <f t="shared" si="69"/>
        <v>01/23/2022 05:36 AM</v>
      </c>
      <c r="R2242" s="573" t="str">
        <f>IF(AND(AllC3_Data[[#This Row],[Workflow]]="Vendor Trailer",AllC3_Data[[#This Row],[OB Load Type]]="",AllC3_Data[[#This Row],[IB Load Type]]="",AllC3_Data[[#This Row],[Reusable Load Type]]=""),"Empty", HLOOKUP("*",AllC3_Data[[#This Row],[OB Load Type]:[Workflow]],1,FALSE))</f>
        <v>TRAP</v>
      </c>
      <c r="S22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243" spans="1:21" x14ac:dyDescent="0.25">
      <c r="A2243" s="567" t="s">
        <v>14241</v>
      </c>
      <c r="B2243" s="568"/>
      <c r="C2243" s="568"/>
      <c r="D2243" s="569"/>
      <c r="E2243" s="569" t="s">
        <v>8461</v>
      </c>
      <c r="F2243" s="569">
        <v>3</v>
      </c>
      <c r="G2243" s="568" t="s">
        <v>8763</v>
      </c>
      <c r="H2243" s="568"/>
      <c r="I2243" s="570" t="s">
        <v>14242</v>
      </c>
      <c r="J2243" s="568" t="s">
        <v>8202</v>
      </c>
      <c r="K2243" s="571" t="s">
        <v>8401</v>
      </c>
      <c r="L2243" s="568" t="s">
        <v>14221</v>
      </c>
      <c r="M2243" s="572" t="s">
        <v>14243</v>
      </c>
      <c r="N2243" s="570" t="s">
        <v>8451</v>
      </c>
      <c r="O2243" s="303" t="str">
        <f>IF(AllC3_Data[[#This Row],[Door/Yard Number]]=3,"Yard","Door")</f>
        <v>Yard</v>
      </c>
      <c r="P2243" s="33">
        <f t="shared" si="68"/>
        <v>459.78333333344199</v>
      </c>
      <c r="Q2243" s="3" t="str">
        <f t="shared" si="69"/>
        <v>01/23/2022 10:13 AM</v>
      </c>
      <c r="R2243" s="573" t="str">
        <f>IF(AND(AllC3_Data[[#This Row],[Workflow]]="Vendor Trailer",AllC3_Data[[#This Row],[OB Load Type]]="",AllC3_Data[[#This Row],[IB Load Type]]="",AllC3_Data[[#This Row],[Reusable Load Type]]=""),"Empty", HLOOKUP("*",AllC3_Data[[#This Row],[OB Load Type]:[Workflow]],1,FALSE))</f>
        <v>Empty</v>
      </c>
      <c r="S22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2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4" spans="1:21" x14ac:dyDescent="0.25">
      <c r="A2244" s="567" t="s">
        <v>14244</v>
      </c>
      <c r="B2244" s="568"/>
      <c r="C2244" s="568"/>
      <c r="D2244" s="569"/>
      <c r="E2244" s="569" t="s">
        <v>8461</v>
      </c>
      <c r="F2244" s="569">
        <v>3</v>
      </c>
      <c r="G2244" s="568" t="s">
        <v>8820</v>
      </c>
      <c r="H2244" s="568"/>
      <c r="I2244" s="570" t="s">
        <v>14245</v>
      </c>
      <c r="J2244" s="568" t="s">
        <v>8202</v>
      </c>
      <c r="K2244" s="571" t="s">
        <v>8401</v>
      </c>
      <c r="L2244" s="568" t="s">
        <v>2969</v>
      </c>
      <c r="M2244" s="572"/>
      <c r="N2244" s="570" t="s">
        <v>8402</v>
      </c>
      <c r="O2244" s="303" t="str">
        <f>IF(AllC3_Data[[#This Row],[Door/Yard Number]]=3,"Yard","Door")</f>
        <v>Yard</v>
      </c>
      <c r="P2244" s="33">
        <f t="shared" si="68"/>
        <v>438.5166666667792</v>
      </c>
      <c r="Q2244" s="3" t="str">
        <f t="shared" si="69"/>
        <v>01/24/2022 07:29 AM</v>
      </c>
      <c r="R2244" s="573" t="str">
        <f>IF(AND(AllC3_Data[[#This Row],[Workflow]]="Vendor Trailer",AllC3_Data[[#This Row],[OB Load Type]]="",AllC3_Data[[#This Row],[IB Load Type]]="",AllC3_Data[[#This Row],[Reusable Load Type]]=""),"Empty", HLOOKUP("*",AllC3_Data[[#This Row],[OB Load Type]:[Workflow]],1,FALSE))</f>
        <v>Empty</v>
      </c>
      <c r="S22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5" spans="1:21" x14ac:dyDescent="0.25">
      <c r="A2245" s="567" t="s">
        <v>14246</v>
      </c>
      <c r="B2245" s="568"/>
      <c r="C2245" s="568"/>
      <c r="D2245" s="569" t="s">
        <v>303</v>
      </c>
      <c r="E2245" s="569" t="s">
        <v>882</v>
      </c>
      <c r="F2245" s="569">
        <v>3</v>
      </c>
      <c r="G2245" s="568" t="s">
        <v>1179</v>
      </c>
      <c r="H2245" s="568"/>
      <c r="I2245" s="570" t="s">
        <v>14247</v>
      </c>
      <c r="J2245" s="568" t="s">
        <v>8208</v>
      </c>
      <c r="K2245" s="571" t="s">
        <v>8401</v>
      </c>
      <c r="L2245" s="568" t="s">
        <v>14248</v>
      </c>
      <c r="M2245" s="572" t="s">
        <v>14249</v>
      </c>
      <c r="N2245" s="570" t="s">
        <v>8402</v>
      </c>
      <c r="O2245" s="303" t="str">
        <f>IF(AllC3_Data[[#This Row],[Door/Yard Number]]=3,"Yard","Door")</f>
        <v>Yard</v>
      </c>
      <c r="P2245" s="33">
        <f t="shared" si="68"/>
        <v>420.75</v>
      </c>
      <c r="Q2245" s="3" t="str">
        <f t="shared" si="69"/>
        <v>01/25/2022 01:15 AM</v>
      </c>
      <c r="R2245" s="573" t="str">
        <f>IF(AND(AllC3_Data[[#This Row],[Workflow]]="Vendor Trailer",AllC3_Data[[#This Row],[OB Load Type]]="",AllC3_Data[[#This Row],[IB Load Type]]="",AllC3_Data[[#This Row],[Reusable Load Type]]=""),"Empty", HLOOKUP("*",AllC3_Data[[#This Row],[OB Load Type]:[Workflow]],1,FALSE))</f>
        <v>T722</v>
      </c>
      <c r="S22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22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6" spans="1:21" x14ac:dyDescent="0.25">
      <c r="A2246" s="567" t="s">
        <v>14250</v>
      </c>
      <c r="B2246" s="568"/>
      <c r="C2246" s="568"/>
      <c r="D2246" s="569"/>
      <c r="E2246" s="569" t="s">
        <v>8461</v>
      </c>
      <c r="F2246" s="569">
        <v>3</v>
      </c>
      <c r="G2246" s="568" t="s">
        <v>9309</v>
      </c>
      <c r="H2246" s="568"/>
      <c r="I2246" s="570" t="s">
        <v>14251</v>
      </c>
      <c r="J2246" s="568" t="s">
        <v>8202</v>
      </c>
      <c r="K2246" s="571" t="s">
        <v>8401</v>
      </c>
      <c r="L2246" s="568" t="s">
        <v>13874</v>
      </c>
      <c r="M2246" s="572" t="s">
        <v>14252</v>
      </c>
      <c r="N2246" s="570" t="s">
        <v>8451</v>
      </c>
      <c r="O2246" s="303" t="str">
        <f>IF(AllC3_Data[[#This Row],[Door/Yard Number]]=3,"Yard","Door")</f>
        <v>Yard</v>
      </c>
      <c r="P2246" s="33">
        <f t="shared" si="68"/>
        <v>420.56666666676756</v>
      </c>
      <c r="Q2246" s="3" t="str">
        <f t="shared" si="69"/>
        <v>01/25/2022 01:26 AM</v>
      </c>
      <c r="R2246" s="573" t="str">
        <f>IF(AND(AllC3_Data[[#This Row],[Workflow]]="Vendor Trailer",AllC3_Data[[#This Row],[OB Load Type]]="",AllC3_Data[[#This Row],[IB Load Type]]="",AllC3_Data[[#This Row],[Reusable Load Type]]=""),"Empty", HLOOKUP("*",AllC3_Data[[#This Row],[OB Load Type]:[Workflow]],1,FALSE))</f>
        <v>Empty</v>
      </c>
      <c r="S22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7" spans="1:21" x14ac:dyDescent="0.25">
      <c r="A2247" s="567" t="s">
        <v>14253</v>
      </c>
      <c r="B2247" s="568"/>
      <c r="C2247" s="568"/>
      <c r="D2247" s="569" t="s">
        <v>422</v>
      </c>
      <c r="E2247" s="569" t="s">
        <v>8430</v>
      </c>
      <c r="F2247" s="569">
        <v>3</v>
      </c>
      <c r="G2247" s="568" t="s">
        <v>1179</v>
      </c>
      <c r="H2247" s="568"/>
      <c r="I2247" s="570" t="s">
        <v>14254</v>
      </c>
      <c r="J2247" s="568" t="s">
        <v>8210</v>
      </c>
      <c r="K2247" s="571" t="s">
        <v>8401</v>
      </c>
      <c r="L2247" s="568" t="s">
        <v>14255</v>
      </c>
      <c r="M2247" s="572" t="s">
        <v>14254</v>
      </c>
      <c r="N2247" s="570" t="s">
        <v>8451</v>
      </c>
      <c r="O2247" s="303" t="str">
        <f>IF(AllC3_Data[[#This Row],[Door/Yard Number]]=3,"Yard","Door")</f>
        <v>Yard</v>
      </c>
      <c r="P2247" s="33">
        <f t="shared" si="68"/>
        <v>410.50000000011642</v>
      </c>
      <c r="Q2247" s="3" t="str">
        <f t="shared" si="69"/>
        <v>01/25/2022 11:30 AM</v>
      </c>
      <c r="R2247" s="573" t="str">
        <f>IF(AND(AllC3_Data[[#This Row],[Workflow]]="Vendor Trailer",AllC3_Data[[#This Row],[OB Load Type]]="",AllC3_Data[[#This Row],[IB Load Type]]="",AllC3_Data[[#This Row],[Reusable Load Type]]=""),"Empty", HLOOKUP("*",AllC3_Data[[#This Row],[OB Load Type]:[Workflow]],1,FALSE))</f>
        <v>MSTO</v>
      </c>
      <c r="S22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248" spans="1:21" x14ac:dyDescent="0.25">
      <c r="A2248" s="567" t="s">
        <v>14256</v>
      </c>
      <c r="B2248" s="568"/>
      <c r="C2248" s="568" t="s">
        <v>8230</v>
      </c>
      <c r="D2248" s="569"/>
      <c r="E2248" s="569" t="s">
        <v>8397</v>
      </c>
      <c r="F2248" s="569">
        <v>3</v>
      </c>
      <c r="G2248" s="568" t="s">
        <v>8398</v>
      </c>
      <c r="H2248" s="568" t="s">
        <v>1743</v>
      </c>
      <c r="I2248" s="570" t="s">
        <v>14257</v>
      </c>
      <c r="J2248" s="568" t="s">
        <v>8202</v>
      </c>
      <c r="K2248" s="571" t="s">
        <v>8401</v>
      </c>
      <c r="L2248" s="568" t="s">
        <v>13813</v>
      </c>
      <c r="M2248" s="572" t="s">
        <v>14257</v>
      </c>
      <c r="N2248" s="570" t="s">
        <v>8409</v>
      </c>
      <c r="O2248" s="303" t="str">
        <f>IF(AllC3_Data[[#This Row],[Door/Yard Number]]=3,"Yard","Door")</f>
        <v>Yard</v>
      </c>
      <c r="P2248" s="33">
        <f t="shared" si="68"/>
        <v>403.6333333334187</v>
      </c>
      <c r="Q2248" s="3" t="str">
        <f t="shared" si="69"/>
        <v>01/25/2022 06:22 PM</v>
      </c>
      <c r="R2248" s="573" t="str">
        <f>IF(AND(AllC3_Data[[#This Row],[Workflow]]="Vendor Trailer",AllC3_Data[[#This Row],[OB Load Type]]="",AllC3_Data[[#This Row],[IB Load Type]]="",AllC3_Data[[#This Row],[Reusable Load Type]]=""),"Empty", HLOOKUP("*",AllC3_Data[[#This Row],[OB Load Type]:[Workflow]],1,FALSE))</f>
        <v>MILK</v>
      </c>
      <c r="S22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49" spans="1:21" x14ac:dyDescent="0.25">
      <c r="A2249" s="567" t="s">
        <v>14258</v>
      </c>
      <c r="B2249" s="568"/>
      <c r="C2249" s="568"/>
      <c r="D2249" s="569" t="s">
        <v>168</v>
      </c>
      <c r="E2249" s="569" t="s">
        <v>8430</v>
      </c>
      <c r="F2249" s="569">
        <v>1</v>
      </c>
      <c r="G2249" s="568" t="s">
        <v>1179</v>
      </c>
      <c r="H2249" s="568"/>
      <c r="I2249" s="570" t="s">
        <v>14259</v>
      </c>
      <c r="J2249" s="568" t="s">
        <v>8207</v>
      </c>
      <c r="K2249" s="571" t="s">
        <v>8401</v>
      </c>
      <c r="L2249" s="568" t="s">
        <v>14260</v>
      </c>
      <c r="M2249" s="572" t="s">
        <v>14261</v>
      </c>
      <c r="N2249" s="570" t="s">
        <v>8402</v>
      </c>
      <c r="O2249" s="303" t="str">
        <f>IF(AllC3_Data[[#This Row],[Door/Yard Number]]=3,"Yard","Door")</f>
        <v>Door</v>
      </c>
      <c r="P2249" s="33">
        <f t="shared" ref="P2249:P2312" si="70">($A$1-Q2249)*24</f>
        <v>396.30000000010477</v>
      </c>
      <c r="Q2249" s="3" t="str">
        <f t="shared" ref="Q2249:Q2312" si="71">IF(I2249&gt;M2249,I2249,IF(I2249&lt;M2249,M2249,IF(I2249=M2249,I2249)))</f>
        <v>01/26/2022 01:42 AM</v>
      </c>
      <c r="R2249" s="573" t="str">
        <f>IF(AND(AllC3_Data[[#This Row],[Workflow]]="Vendor Trailer",AllC3_Data[[#This Row],[OB Load Type]]="",AllC3_Data[[#This Row],[IB Load Type]]="",AllC3_Data[[#This Row],[Reusable Load Type]]=""),"Empty", HLOOKUP("*",AllC3_Data[[#This Row],[OB Load Type]:[Workflow]],1,FALSE))</f>
        <v>OGAR</v>
      </c>
      <c r="S22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0" spans="1:21" x14ac:dyDescent="0.25">
      <c r="A2250" s="567" t="s">
        <v>14262</v>
      </c>
      <c r="B2250" s="568"/>
      <c r="C2250" s="568"/>
      <c r="D2250" s="569"/>
      <c r="E2250" s="569" t="s">
        <v>8461</v>
      </c>
      <c r="F2250" s="569">
        <v>3</v>
      </c>
      <c r="G2250" s="568" t="s">
        <v>9780</v>
      </c>
      <c r="H2250" s="568"/>
      <c r="I2250" s="570" t="s">
        <v>14263</v>
      </c>
      <c r="J2250" s="568" t="s">
        <v>8202</v>
      </c>
      <c r="K2250" s="571" t="s">
        <v>8401</v>
      </c>
      <c r="L2250" s="568" t="s">
        <v>14182</v>
      </c>
      <c r="M2250" s="572" t="s">
        <v>14264</v>
      </c>
      <c r="N2250" s="570" t="s">
        <v>8451</v>
      </c>
      <c r="O2250" s="303" t="str">
        <f>IF(AllC3_Data[[#This Row],[Door/Yard Number]]=3,"Yard","Door")</f>
        <v>Yard</v>
      </c>
      <c r="P2250" s="33">
        <f t="shared" si="70"/>
        <v>394.95000000006985</v>
      </c>
      <c r="Q2250" s="3" t="str">
        <f t="shared" si="71"/>
        <v>01/26/2022 03:03 AM</v>
      </c>
      <c r="R2250" s="573" t="str">
        <f>IF(AND(AllC3_Data[[#This Row],[Workflow]]="Vendor Trailer",AllC3_Data[[#This Row],[OB Load Type]]="",AllC3_Data[[#This Row],[IB Load Type]]="",AllC3_Data[[#This Row],[Reusable Load Type]]=""),"Empty", HLOOKUP("*",AllC3_Data[[#This Row],[OB Load Type]:[Workflow]],1,FALSE))</f>
        <v>Empty</v>
      </c>
      <c r="S22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2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1" spans="1:21" x14ac:dyDescent="0.25">
      <c r="A2251" s="567" t="s">
        <v>14265</v>
      </c>
      <c r="B2251" s="568"/>
      <c r="C2251" s="568" t="s">
        <v>8404</v>
      </c>
      <c r="D2251" s="569"/>
      <c r="E2251" s="569" t="s">
        <v>897</v>
      </c>
      <c r="F2251" s="569">
        <v>5</v>
      </c>
      <c r="G2251" s="568" t="s">
        <v>14266</v>
      </c>
      <c r="H2251" s="568" t="s">
        <v>14267</v>
      </c>
      <c r="I2251" s="570" t="s">
        <v>14268</v>
      </c>
      <c r="J2251" s="568" t="s">
        <v>8202</v>
      </c>
      <c r="K2251" s="571" t="s">
        <v>8401</v>
      </c>
      <c r="L2251" s="568" t="s">
        <v>14269</v>
      </c>
      <c r="M2251" s="572" t="s">
        <v>14268</v>
      </c>
      <c r="N2251" s="570" t="s">
        <v>8409</v>
      </c>
      <c r="O2251" s="303" t="str">
        <f>IF(AllC3_Data[[#This Row],[Door/Yard Number]]=3,"Yard","Door")</f>
        <v>Door</v>
      </c>
      <c r="P2251" s="33">
        <f t="shared" si="70"/>
        <v>388.23333333333721</v>
      </c>
      <c r="Q2251" s="3" t="str">
        <f t="shared" si="71"/>
        <v>01/26/2022 09:46 AM</v>
      </c>
      <c r="R2251" s="573" t="str">
        <f>IF(AND(AllC3_Data[[#This Row],[Workflow]]="Vendor Trailer",AllC3_Data[[#This Row],[OB Load Type]]="",AllC3_Data[[#This Row],[IB Load Type]]="",AllC3_Data[[#This Row],[Reusable Load Type]]=""),"Empty", HLOOKUP("*",AllC3_Data[[#This Row],[OB Load Type]:[Workflow]],1,FALSE))</f>
        <v>A Live Delivery</v>
      </c>
      <c r="S22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2" spans="1:21" x14ac:dyDescent="0.25">
      <c r="A2252" s="567" t="s">
        <v>11591</v>
      </c>
      <c r="B2252" s="568"/>
      <c r="C2252" s="568"/>
      <c r="D2252" s="569"/>
      <c r="E2252" s="569" t="s">
        <v>9827</v>
      </c>
      <c r="F2252" s="569">
        <v>5</v>
      </c>
      <c r="G2252" s="568" t="s">
        <v>14270</v>
      </c>
      <c r="H2252" s="568"/>
      <c r="I2252" s="570" t="s">
        <v>14271</v>
      </c>
      <c r="J2252" s="568" t="s">
        <v>8202</v>
      </c>
      <c r="K2252" s="571" t="s">
        <v>8401</v>
      </c>
      <c r="L2252" s="568" t="s">
        <v>14272</v>
      </c>
      <c r="M2252" s="572" t="s">
        <v>14273</v>
      </c>
      <c r="N2252" s="570" t="s">
        <v>8409</v>
      </c>
      <c r="O2252" s="303" t="str">
        <f>IF(AllC3_Data[[#This Row],[Door/Yard Number]]=3,"Yard","Door")</f>
        <v>Door</v>
      </c>
      <c r="P2252" s="33">
        <f t="shared" si="70"/>
        <v>386.86666666675592</v>
      </c>
      <c r="Q2252" s="3" t="str">
        <f t="shared" si="71"/>
        <v>01/26/2022 11:08 AM</v>
      </c>
      <c r="R2252" s="573" t="str">
        <f>IF(AND(AllC3_Data[[#This Row],[Workflow]]="Vendor Trailer",AllC3_Data[[#This Row],[OB Load Type]]="",AllC3_Data[[#This Row],[IB Load Type]]="",AllC3_Data[[#This Row],[Reusable Load Type]]=""),"Empty", HLOOKUP("*",AllC3_Data[[#This Row],[OB Load Type]:[Workflow]],1,FALSE))</f>
        <v>Live Empty</v>
      </c>
      <c r="S22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3" spans="1:21" x14ac:dyDescent="0.25">
      <c r="A2253" s="567" t="s">
        <v>14274</v>
      </c>
      <c r="B2253" s="568"/>
      <c r="C2253" s="568"/>
      <c r="D2253" s="569"/>
      <c r="E2253" s="569" t="s">
        <v>1657</v>
      </c>
      <c r="F2253" s="569">
        <v>3</v>
      </c>
      <c r="G2253" s="568" t="s">
        <v>1179</v>
      </c>
      <c r="H2253" s="568"/>
      <c r="I2253" s="570" t="s">
        <v>14275</v>
      </c>
      <c r="J2253" s="568" t="s">
        <v>8208</v>
      </c>
      <c r="K2253" s="571" t="s">
        <v>8589</v>
      </c>
      <c r="L2253" s="568" t="s">
        <v>13831</v>
      </c>
      <c r="M2253" s="572" t="s">
        <v>14275</v>
      </c>
      <c r="N2253" s="570" t="s">
        <v>8402</v>
      </c>
      <c r="O2253" s="303" t="str">
        <f>IF(AllC3_Data[[#This Row],[Door/Yard Number]]=3,"Yard","Door")</f>
        <v>Yard</v>
      </c>
      <c r="P2253" s="33">
        <f t="shared" si="70"/>
        <v>385.58333333343035</v>
      </c>
      <c r="Q2253" s="3" t="str">
        <f t="shared" si="71"/>
        <v>01/26/2022 12:25 PM</v>
      </c>
      <c r="R2253" s="573" t="str">
        <f>IF(AND(AllC3_Data[[#This Row],[Workflow]]="Vendor Trailer",AllC3_Data[[#This Row],[OB Load Type]]="",AllC3_Data[[#This Row],[IB Load Type]]="",AllC3_Data[[#This Row],[Reusable Load Type]]=""),"Empty", HLOOKUP("*",AllC3_Data[[#This Row],[OB Load Type]:[Workflow]],1,FALSE))</f>
        <v>Empty</v>
      </c>
      <c r="S22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4" spans="1:21" x14ac:dyDescent="0.25">
      <c r="A2254" s="567" t="s">
        <v>1776</v>
      </c>
      <c r="B2254" s="568"/>
      <c r="C2254" s="568" t="s">
        <v>8404</v>
      </c>
      <c r="D2254" s="569"/>
      <c r="E2254" s="569" t="s">
        <v>897</v>
      </c>
      <c r="F2254" s="569">
        <v>5</v>
      </c>
      <c r="G2254" s="568" t="s">
        <v>10113</v>
      </c>
      <c r="H2254" s="568" t="s">
        <v>9864</v>
      </c>
      <c r="I2254" s="570" t="s">
        <v>14276</v>
      </c>
      <c r="J2254" s="568" t="s">
        <v>8202</v>
      </c>
      <c r="K2254" s="571" t="s">
        <v>8401</v>
      </c>
      <c r="L2254" s="568" t="s">
        <v>14277</v>
      </c>
      <c r="M2254" s="572" t="s">
        <v>14276</v>
      </c>
      <c r="N2254" s="570" t="s">
        <v>8409</v>
      </c>
      <c r="O2254" s="303" t="str">
        <f>IF(AllC3_Data[[#This Row],[Door/Yard Number]]=3,"Yard","Door")</f>
        <v>Door</v>
      </c>
      <c r="P2254" s="33">
        <f t="shared" si="70"/>
        <v>384.8833333334187</v>
      </c>
      <c r="Q2254" s="3" t="str">
        <f t="shared" si="71"/>
        <v>01/26/2022 01:07 PM</v>
      </c>
      <c r="R2254" s="573" t="str">
        <f>IF(AND(AllC3_Data[[#This Row],[Workflow]]="Vendor Trailer",AllC3_Data[[#This Row],[OB Load Type]]="",AllC3_Data[[#This Row],[IB Load Type]]="",AllC3_Data[[#This Row],[Reusable Load Type]]=""),"Empty", HLOOKUP("*",AllC3_Data[[#This Row],[OB Load Type]:[Workflow]],1,FALSE))</f>
        <v>A Live Delivery</v>
      </c>
      <c r="S22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5" spans="1:21" x14ac:dyDescent="0.25">
      <c r="A2255" s="567" t="s">
        <v>14278</v>
      </c>
      <c r="B2255" s="568"/>
      <c r="C2255" s="568"/>
      <c r="D2255" s="569" t="s">
        <v>237</v>
      </c>
      <c r="E2255" s="569" t="s">
        <v>8430</v>
      </c>
      <c r="F2255" s="569">
        <v>3</v>
      </c>
      <c r="G2255" s="568" t="s">
        <v>1179</v>
      </c>
      <c r="H2255" s="568"/>
      <c r="I2255" s="570" t="s">
        <v>14279</v>
      </c>
      <c r="J2255" s="568" t="s">
        <v>647</v>
      </c>
      <c r="K2255" s="571" t="s">
        <v>8401</v>
      </c>
      <c r="L2255" s="568" t="s">
        <v>13954</v>
      </c>
      <c r="M2255" s="572"/>
      <c r="N2255" s="570" t="s">
        <v>8402</v>
      </c>
      <c r="O2255" s="303" t="str">
        <f>IF(AllC3_Data[[#This Row],[Door/Yard Number]]=3,"Yard","Door")</f>
        <v>Yard</v>
      </c>
      <c r="P2255" s="33">
        <f t="shared" si="70"/>
        <v>384.81666666670935</v>
      </c>
      <c r="Q2255" s="3" t="str">
        <f t="shared" si="71"/>
        <v>01/26/2022 01:11 PM</v>
      </c>
      <c r="R2255" s="573" t="str">
        <f>IF(AND(AllC3_Data[[#This Row],[Workflow]]="Vendor Trailer",AllC3_Data[[#This Row],[OB Load Type]]="",AllC3_Data[[#This Row],[IB Load Type]]="",AllC3_Data[[#This Row],[Reusable Load Type]]=""),"Empty", HLOOKUP("*",AllC3_Data[[#This Row],[OB Load Type]:[Workflow]],1,FALSE))</f>
        <v>RPCB</v>
      </c>
      <c r="S22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6" spans="1:21" x14ac:dyDescent="0.25">
      <c r="A2256" s="567" t="s">
        <v>14280</v>
      </c>
      <c r="B2256" s="568"/>
      <c r="C2256" s="568"/>
      <c r="D2256" s="569"/>
      <c r="E2256" s="569" t="s">
        <v>8461</v>
      </c>
      <c r="F2256" s="569">
        <v>3</v>
      </c>
      <c r="G2256" s="568" t="s">
        <v>1215</v>
      </c>
      <c r="H2256" s="568"/>
      <c r="I2256" s="570" t="s">
        <v>14281</v>
      </c>
      <c r="J2256" s="568" t="s">
        <v>8202</v>
      </c>
      <c r="K2256" s="571" t="s">
        <v>8401</v>
      </c>
      <c r="L2256" s="568" t="s">
        <v>13874</v>
      </c>
      <c r="M2256" s="572" t="s">
        <v>14282</v>
      </c>
      <c r="N2256" s="570" t="s">
        <v>8451</v>
      </c>
      <c r="O2256" s="303" t="str">
        <f>IF(AllC3_Data[[#This Row],[Door/Yard Number]]=3,"Yard","Door")</f>
        <v>Yard</v>
      </c>
      <c r="P2256" s="33">
        <f t="shared" si="70"/>
        <v>390.83333333343035</v>
      </c>
      <c r="Q2256" s="3" t="str">
        <f t="shared" si="71"/>
        <v>01/26/2022 07:10 AM</v>
      </c>
      <c r="R2256" s="573" t="str">
        <f>IF(AND(AllC3_Data[[#This Row],[Workflow]]="Vendor Trailer",AllC3_Data[[#This Row],[OB Load Type]]="",AllC3_Data[[#This Row],[IB Load Type]]="",AllC3_Data[[#This Row],[Reusable Load Type]]=""),"Empty", HLOOKUP("*",AllC3_Data[[#This Row],[OB Load Type]:[Workflow]],1,FALSE))</f>
        <v>Empty</v>
      </c>
      <c r="S22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2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7" spans="1:21" x14ac:dyDescent="0.25">
      <c r="A2257" s="567" t="s">
        <v>14283</v>
      </c>
      <c r="B2257" s="568"/>
      <c r="C2257" s="568" t="s">
        <v>8404</v>
      </c>
      <c r="D2257" s="569"/>
      <c r="E2257" s="569" t="s">
        <v>897</v>
      </c>
      <c r="F2257" s="569">
        <v>5</v>
      </c>
      <c r="G2257" s="568" t="s">
        <v>8405</v>
      </c>
      <c r="H2257" s="568" t="s">
        <v>9864</v>
      </c>
      <c r="I2257" s="570" t="s">
        <v>14284</v>
      </c>
      <c r="J2257" s="568" t="s">
        <v>8202</v>
      </c>
      <c r="K2257" s="571" t="s">
        <v>8401</v>
      </c>
      <c r="L2257" s="568" t="s">
        <v>14285</v>
      </c>
      <c r="M2257" s="572" t="s">
        <v>14284</v>
      </c>
      <c r="N2257" s="570" t="s">
        <v>8409</v>
      </c>
      <c r="O2257" s="303" t="str">
        <f>IF(AllC3_Data[[#This Row],[Door/Yard Number]]=3,"Yard","Door")</f>
        <v>Door</v>
      </c>
      <c r="P2257" s="33">
        <f t="shared" si="70"/>
        <v>384.75</v>
      </c>
      <c r="Q2257" s="3" t="str">
        <f t="shared" si="71"/>
        <v>01/26/2022 01:15 PM</v>
      </c>
      <c r="R2257" s="573" t="str">
        <f>IF(AND(AllC3_Data[[#This Row],[Workflow]]="Vendor Trailer",AllC3_Data[[#This Row],[OB Load Type]]="",AllC3_Data[[#This Row],[IB Load Type]]="",AllC3_Data[[#This Row],[Reusable Load Type]]=""),"Empty", HLOOKUP("*",AllC3_Data[[#This Row],[OB Load Type]:[Workflow]],1,FALSE))</f>
        <v>A Live Delivery</v>
      </c>
      <c r="S22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8" spans="1:21" x14ac:dyDescent="0.25">
      <c r="A2258" s="567" t="s">
        <v>14286</v>
      </c>
      <c r="B2258" s="568"/>
      <c r="C2258" s="568"/>
      <c r="D2258" s="569"/>
      <c r="E2258" s="569" t="s">
        <v>1657</v>
      </c>
      <c r="F2258" s="569">
        <v>3</v>
      </c>
      <c r="G2258" s="568" t="s">
        <v>1179</v>
      </c>
      <c r="H2258" s="568"/>
      <c r="I2258" s="570" t="s">
        <v>11310</v>
      </c>
      <c r="J2258" s="568" t="s">
        <v>8204</v>
      </c>
      <c r="K2258" s="571" t="s">
        <v>8589</v>
      </c>
      <c r="L2258" s="568" t="s">
        <v>13729</v>
      </c>
      <c r="M2258" s="572" t="s">
        <v>14287</v>
      </c>
      <c r="N2258" s="570" t="s">
        <v>8402</v>
      </c>
      <c r="O2258" s="303" t="str">
        <f>IF(AllC3_Data[[#This Row],[Door/Yard Number]]=3,"Yard","Door")</f>
        <v>Yard</v>
      </c>
      <c r="P2258" s="33">
        <f t="shared" si="70"/>
        <v>381.9000000001397</v>
      </c>
      <c r="Q2258" s="3" t="str">
        <f t="shared" si="71"/>
        <v>01/26/2022 04:06 PM</v>
      </c>
      <c r="R2258" s="573" t="str">
        <f>IF(AND(AllC3_Data[[#This Row],[Workflow]]="Vendor Trailer",AllC3_Data[[#This Row],[OB Load Type]]="",AllC3_Data[[#This Row],[IB Load Type]]="",AllC3_Data[[#This Row],[Reusable Load Type]]=""),"Empty", HLOOKUP("*",AllC3_Data[[#This Row],[OB Load Type]:[Workflow]],1,FALSE))</f>
        <v>Empty</v>
      </c>
      <c r="S22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59" spans="1:21" x14ac:dyDescent="0.25">
      <c r="A2259" s="567" t="s">
        <v>14288</v>
      </c>
      <c r="B2259" s="568"/>
      <c r="C2259" s="568" t="s">
        <v>8230</v>
      </c>
      <c r="D2259" s="569"/>
      <c r="E2259" s="569" t="s">
        <v>8397</v>
      </c>
      <c r="F2259" s="569">
        <v>3</v>
      </c>
      <c r="G2259" s="568" t="s">
        <v>8405</v>
      </c>
      <c r="H2259" s="568" t="s">
        <v>14289</v>
      </c>
      <c r="I2259" s="570" t="s">
        <v>14290</v>
      </c>
      <c r="J2259" s="568" t="s">
        <v>8202</v>
      </c>
      <c r="K2259" s="571" t="s">
        <v>8401</v>
      </c>
      <c r="L2259" s="568" t="s">
        <v>84</v>
      </c>
      <c r="M2259" s="572" t="s">
        <v>14290</v>
      </c>
      <c r="N2259" s="570" t="s">
        <v>8409</v>
      </c>
      <c r="O2259" s="303" t="str">
        <f>IF(AllC3_Data[[#This Row],[Door/Yard Number]]=3,"Yard","Door")</f>
        <v>Yard</v>
      </c>
      <c r="P2259" s="33">
        <f t="shared" si="70"/>
        <v>379.90000000008149</v>
      </c>
      <c r="Q2259" s="3" t="str">
        <f t="shared" si="71"/>
        <v>01/26/2022 06:06 PM</v>
      </c>
      <c r="R2259" s="573" t="str">
        <f>IF(AND(AllC3_Data[[#This Row],[Workflow]]="Vendor Trailer",AllC3_Data[[#This Row],[OB Load Type]]="",AllC3_Data[[#This Row],[IB Load Type]]="",AllC3_Data[[#This Row],[Reusable Load Type]]=""),"Empty", HLOOKUP("*",AllC3_Data[[#This Row],[OB Load Type]:[Workflow]],1,FALSE))</f>
        <v>MILK</v>
      </c>
      <c r="S22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0" spans="1:21" x14ac:dyDescent="0.25">
      <c r="A2260" s="567" t="s">
        <v>14291</v>
      </c>
      <c r="B2260" s="568"/>
      <c r="C2260" s="568"/>
      <c r="D2260" s="569" t="s">
        <v>477</v>
      </c>
      <c r="E2260" s="569" t="s">
        <v>8430</v>
      </c>
      <c r="F2260" s="569">
        <v>3</v>
      </c>
      <c r="G2260" s="568" t="s">
        <v>1179</v>
      </c>
      <c r="H2260" s="568"/>
      <c r="I2260" s="570" t="s">
        <v>14292</v>
      </c>
      <c r="J2260" s="568" t="s">
        <v>8207</v>
      </c>
      <c r="K2260" s="571" t="s">
        <v>8401</v>
      </c>
      <c r="L2260" s="568" t="s">
        <v>13897</v>
      </c>
      <c r="M2260" s="572"/>
      <c r="N2260" s="570" t="s">
        <v>8402</v>
      </c>
      <c r="O2260" s="303" t="str">
        <f>IF(AllC3_Data[[#This Row],[Door/Yard Number]]=3,"Yard","Door")</f>
        <v>Yard</v>
      </c>
      <c r="P2260" s="33">
        <f t="shared" si="70"/>
        <v>365.45000000012806</v>
      </c>
      <c r="Q2260" s="3" t="str">
        <f t="shared" si="71"/>
        <v>01/27/2022 08:33 AM</v>
      </c>
      <c r="R2260" s="573" t="str">
        <f>IF(AND(AllC3_Data[[#This Row],[Workflow]]="Vendor Trailer",AllC3_Data[[#This Row],[OB Load Type]]="",AllC3_Data[[#This Row],[IB Load Type]]="",AllC3_Data[[#This Row],[Reusable Load Type]]=""),"Empty", HLOOKUP("*",AllC3_Data[[#This Row],[OB Load Type]:[Workflow]],1,FALSE))</f>
        <v>PPDC</v>
      </c>
      <c r="S22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2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1" spans="1:21" x14ac:dyDescent="0.25">
      <c r="A2261" s="567" t="s">
        <v>14293</v>
      </c>
      <c r="B2261" s="568"/>
      <c r="C2261" s="568"/>
      <c r="D2261" s="569"/>
      <c r="E2261" s="569" t="s">
        <v>8461</v>
      </c>
      <c r="F2261" s="569">
        <v>3</v>
      </c>
      <c r="G2261" s="568" t="s">
        <v>1215</v>
      </c>
      <c r="H2261" s="568"/>
      <c r="I2261" s="570" t="s">
        <v>14294</v>
      </c>
      <c r="J2261" s="568" t="s">
        <v>8202</v>
      </c>
      <c r="K2261" s="571" t="s">
        <v>8401</v>
      </c>
      <c r="L2261" s="568" t="s">
        <v>13726</v>
      </c>
      <c r="M2261" s="572" t="s">
        <v>14295</v>
      </c>
      <c r="N2261" s="570" t="s">
        <v>8451</v>
      </c>
      <c r="O2261" s="303" t="str">
        <f>IF(AllC3_Data[[#This Row],[Door/Yard Number]]=3,"Yard","Door")</f>
        <v>Yard</v>
      </c>
      <c r="P2261" s="33">
        <f t="shared" si="70"/>
        <v>364.81666666665114</v>
      </c>
      <c r="Q2261" s="3" t="str">
        <f t="shared" si="71"/>
        <v>01/27/2022 09:11 AM</v>
      </c>
      <c r="R2261" s="573" t="str">
        <f>IF(AND(AllC3_Data[[#This Row],[Workflow]]="Vendor Trailer",AllC3_Data[[#This Row],[OB Load Type]]="",AllC3_Data[[#This Row],[IB Load Type]]="",AllC3_Data[[#This Row],[Reusable Load Type]]=""),"Empty", HLOOKUP("*",AllC3_Data[[#This Row],[OB Load Type]:[Workflow]],1,FALSE))</f>
        <v>Empty</v>
      </c>
      <c r="S22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2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2" spans="1:21" x14ac:dyDescent="0.25">
      <c r="A2262" s="567" t="s">
        <v>14296</v>
      </c>
      <c r="B2262" s="568" t="s">
        <v>14099</v>
      </c>
      <c r="C2262" s="568"/>
      <c r="D2262" s="569"/>
      <c r="E2262" s="569" t="s">
        <v>1659</v>
      </c>
      <c r="F2262" s="569">
        <v>1</v>
      </c>
      <c r="G2262" s="568" t="s">
        <v>10027</v>
      </c>
      <c r="H2262" s="568"/>
      <c r="I2262" s="570" t="s">
        <v>14297</v>
      </c>
      <c r="J2262" s="568" t="s">
        <v>8202</v>
      </c>
      <c r="K2262" s="571" t="s">
        <v>8401</v>
      </c>
      <c r="L2262" s="568" t="s">
        <v>5025</v>
      </c>
      <c r="M2262" s="572"/>
      <c r="N2262" s="570" t="s">
        <v>8402</v>
      </c>
      <c r="O2262" s="303" t="str">
        <f>IF(AllC3_Data[[#This Row],[Door/Yard Number]]=3,"Yard","Door")</f>
        <v>Door</v>
      </c>
      <c r="P2262" s="33">
        <f t="shared" si="70"/>
        <v>364.66666666668607</v>
      </c>
      <c r="Q2262" s="3" t="str">
        <f t="shared" si="71"/>
        <v>01/27/2022 09:20 AM</v>
      </c>
      <c r="R2262" s="573" t="str">
        <f>IF(AND(AllC3_Data[[#This Row],[Workflow]]="Vendor Trailer",AllC3_Data[[#This Row],[OB Load Type]]="",AllC3_Data[[#This Row],[IB Load Type]]="",AllC3_Data[[#This Row],[Reusable Load Type]]=""),"Empty", HLOOKUP("*",AllC3_Data[[#This Row],[OB Load Type]:[Workflow]],1,FALSE))</f>
        <v>RuleNotWorking</v>
      </c>
      <c r="S226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3" spans="1:21" x14ac:dyDescent="0.25">
      <c r="A2263" s="567" t="s">
        <v>14298</v>
      </c>
      <c r="B2263" s="568"/>
      <c r="C2263" s="568"/>
      <c r="D2263" s="569" t="s">
        <v>878</v>
      </c>
      <c r="E2263" s="569" t="s">
        <v>8430</v>
      </c>
      <c r="F2263" s="569">
        <v>3</v>
      </c>
      <c r="G2263" s="568" t="s">
        <v>1179</v>
      </c>
      <c r="H2263" s="568"/>
      <c r="I2263" s="570" t="s">
        <v>14299</v>
      </c>
      <c r="J2263" s="568" t="s">
        <v>647</v>
      </c>
      <c r="K2263" s="571" t="s">
        <v>8401</v>
      </c>
      <c r="L2263" s="568" t="s">
        <v>14003</v>
      </c>
      <c r="M2263" s="572"/>
      <c r="N2263" s="570" t="s">
        <v>8402</v>
      </c>
      <c r="O2263" s="303" t="str">
        <f>IF(AllC3_Data[[#This Row],[Door/Yard Number]]=3,"Yard","Door")</f>
        <v>Yard</v>
      </c>
      <c r="P2263" s="33">
        <f t="shared" si="70"/>
        <v>364.30000000004657</v>
      </c>
      <c r="Q2263" s="3" t="str">
        <f t="shared" si="71"/>
        <v>01/27/2022 09:42 AM</v>
      </c>
      <c r="R2263" s="573" t="str">
        <f>IF(AND(AllC3_Data[[#This Row],[Workflow]]="Vendor Trailer",AllC3_Data[[#This Row],[OB Load Type]]="",AllC3_Data[[#This Row],[IB Load Type]]="",AllC3_Data[[#This Row],[Reusable Load Type]]=""),"Empty", HLOOKUP("*",AllC3_Data[[#This Row],[OB Load Type]:[Workflow]],1,FALSE))</f>
        <v>HBOX</v>
      </c>
      <c r="S22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2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64" spans="1:21" x14ac:dyDescent="0.25">
      <c r="A2264" s="567" t="s">
        <v>14300</v>
      </c>
      <c r="B2264" s="568"/>
      <c r="C2264" s="568"/>
      <c r="D2264" s="569"/>
      <c r="E2264" s="569" t="s">
        <v>1657</v>
      </c>
      <c r="F2264" s="569">
        <v>3</v>
      </c>
      <c r="G2264" s="568" t="s">
        <v>1568</v>
      </c>
      <c r="H2264" s="568"/>
      <c r="I2264" s="570" t="s">
        <v>14301</v>
      </c>
      <c r="J2264" s="568" t="s">
        <v>8212</v>
      </c>
      <c r="K2264" s="571" t="s">
        <v>8589</v>
      </c>
      <c r="L2264" s="568" t="s">
        <v>13903</v>
      </c>
      <c r="M2264" s="572" t="s">
        <v>14302</v>
      </c>
      <c r="N2264" s="570" t="s">
        <v>8425</v>
      </c>
      <c r="O2264" s="303" t="str">
        <f>IF(AllC3_Data[[#This Row],[Door/Yard Number]]=3,"Yard","Door")</f>
        <v>Yard</v>
      </c>
      <c r="P2264" s="33">
        <f t="shared" si="70"/>
        <v>363.76666666672099</v>
      </c>
      <c r="Q2264" s="3" t="str">
        <f t="shared" si="71"/>
        <v>01/27/2022 10:14 AM</v>
      </c>
      <c r="R2264" s="573" t="str">
        <f>IF(AND(AllC3_Data[[#This Row],[Workflow]]="Vendor Trailer",AllC3_Data[[#This Row],[OB Load Type]]="",AllC3_Data[[#This Row],[IB Load Type]]="",AllC3_Data[[#This Row],[Reusable Load Type]]=""),"Empty", HLOOKUP("*",AllC3_Data[[#This Row],[OB Load Type]:[Workflow]],1,FALSE))</f>
        <v>Empty</v>
      </c>
      <c r="S22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5" spans="1:21" x14ac:dyDescent="0.25">
      <c r="A2265" s="567" t="s">
        <v>14303</v>
      </c>
      <c r="B2265" s="568"/>
      <c r="C2265" s="568"/>
      <c r="D2265" s="569"/>
      <c r="E2265" s="569" t="s">
        <v>8461</v>
      </c>
      <c r="F2265" s="569">
        <v>3</v>
      </c>
      <c r="G2265" s="568" t="s">
        <v>11991</v>
      </c>
      <c r="H2265" s="568"/>
      <c r="I2265" s="570" t="s">
        <v>14304</v>
      </c>
      <c r="J2265" s="568" t="s">
        <v>8202</v>
      </c>
      <c r="K2265" s="571" t="s">
        <v>8401</v>
      </c>
      <c r="L2265" s="568" t="s">
        <v>14182</v>
      </c>
      <c r="M2265" s="572" t="s">
        <v>14305</v>
      </c>
      <c r="N2265" s="570" t="s">
        <v>8451</v>
      </c>
      <c r="O2265" s="303" t="str">
        <f>IF(AllC3_Data[[#This Row],[Door/Yard Number]]=3,"Yard","Door")</f>
        <v>Yard</v>
      </c>
      <c r="P2265" s="33">
        <f t="shared" si="70"/>
        <v>356.73333333333721</v>
      </c>
      <c r="Q2265" s="3" t="str">
        <f t="shared" si="71"/>
        <v>01/27/2022 05:16 PM</v>
      </c>
      <c r="R2265" s="573" t="str">
        <f>IF(AND(AllC3_Data[[#This Row],[Workflow]]="Vendor Trailer",AllC3_Data[[#This Row],[OB Load Type]]="",AllC3_Data[[#This Row],[IB Load Type]]="",AllC3_Data[[#This Row],[Reusable Load Type]]=""),"Empty", HLOOKUP("*",AllC3_Data[[#This Row],[OB Load Type]:[Workflow]],1,FALSE))</f>
        <v>Empty</v>
      </c>
      <c r="S22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6" spans="1:21" x14ac:dyDescent="0.25">
      <c r="A2266" s="567" t="s">
        <v>14306</v>
      </c>
      <c r="B2266" s="568"/>
      <c r="C2266" s="568"/>
      <c r="D2266" s="569" t="s">
        <v>14307</v>
      </c>
      <c r="E2266" s="569" t="s">
        <v>8430</v>
      </c>
      <c r="F2266" s="569">
        <v>3</v>
      </c>
      <c r="G2266" s="568" t="s">
        <v>1179</v>
      </c>
      <c r="H2266" s="568"/>
      <c r="I2266" s="570" t="s">
        <v>14308</v>
      </c>
      <c r="J2266" s="568" t="s">
        <v>8210</v>
      </c>
      <c r="K2266" s="571" t="s">
        <v>8401</v>
      </c>
      <c r="L2266" s="568" t="s">
        <v>14003</v>
      </c>
      <c r="M2266" s="572" t="s">
        <v>14309</v>
      </c>
      <c r="N2266" s="570" t="s">
        <v>8402</v>
      </c>
      <c r="O2266" s="303" t="str">
        <f>IF(AllC3_Data[[#This Row],[Door/Yard Number]]=3,"Yard","Door")</f>
        <v>Yard</v>
      </c>
      <c r="P2266" s="33">
        <f t="shared" si="70"/>
        <v>355.40000000002328</v>
      </c>
      <c r="Q2266" s="3" t="str">
        <f t="shared" si="71"/>
        <v>01/27/2022 06:36 PM</v>
      </c>
      <c r="R2266" s="573" t="str">
        <f>IF(AND(AllC3_Data[[#This Row],[Workflow]]="Vendor Trailer",AllC3_Data[[#This Row],[OB Load Type]]="",AllC3_Data[[#This Row],[IB Load Type]]="",AllC3_Data[[#This Row],[Reusable Load Type]]=""),"Empty", HLOOKUP("*",AllC3_Data[[#This Row],[OB Load Type]:[Workflow]],1,FALSE))</f>
        <v>PPGC</v>
      </c>
      <c r="S226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67" spans="1:21" x14ac:dyDescent="0.25">
      <c r="A2267" s="567" t="s">
        <v>14310</v>
      </c>
      <c r="B2267" s="568"/>
      <c r="C2267" s="568"/>
      <c r="D2267" s="569"/>
      <c r="E2267" s="569" t="s">
        <v>8461</v>
      </c>
      <c r="F2267" s="569">
        <v>3</v>
      </c>
      <c r="G2267" s="568" t="s">
        <v>10027</v>
      </c>
      <c r="H2267" s="568"/>
      <c r="I2267" s="570" t="s">
        <v>14311</v>
      </c>
      <c r="J2267" s="568" t="s">
        <v>8202</v>
      </c>
      <c r="K2267" s="571" t="s">
        <v>8401</v>
      </c>
      <c r="L2267" s="568" t="s">
        <v>14221</v>
      </c>
      <c r="M2267" s="572" t="s">
        <v>14312</v>
      </c>
      <c r="N2267" s="570" t="s">
        <v>8451</v>
      </c>
      <c r="O2267" s="303" t="str">
        <f>IF(AllC3_Data[[#This Row],[Door/Yard Number]]=3,"Yard","Door")</f>
        <v>Yard</v>
      </c>
      <c r="P2267" s="33">
        <f t="shared" si="70"/>
        <v>346.98333333333721</v>
      </c>
      <c r="Q2267" s="3" t="str">
        <f t="shared" si="71"/>
        <v>01/28/2022 03:01 AM</v>
      </c>
      <c r="R2267" s="573" t="str">
        <f>IF(AND(AllC3_Data[[#This Row],[Workflow]]="Vendor Trailer",AllC3_Data[[#This Row],[OB Load Type]]="",AllC3_Data[[#This Row],[IB Load Type]]="",AllC3_Data[[#This Row],[Reusable Load Type]]=""),"Empty", HLOOKUP("*",AllC3_Data[[#This Row],[OB Load Type]:[Workflow]],1,FALSE))</f>
        <v>Empty</v>
      </c>
      <c r="S22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68" spans="1:21" x14ac:dyDescent="0.25">
      <c r="A2268" s="567" t="s">
        <v>14313</v>
      </c>
      <c r="B2268" s="568"/>
      <c r="C2268" s="568"/>
      <c r="D2268" s="569"/>
      <c r="E2268" s="569" t="s">
        <v>1562</v>
      </c>
      <c r="F2268" s="569">
        <v>3</v>
      </c>
      <c r="G2268" s="568" t="s">
        <v>1179</v>
      </c>
      <c r="H2268" s="568"/>
      <c r="I2268" s="570" t="s">
        <v>14314</v>
      </c>
      <c r="J2268" s="568" t="s">
        <v>8208</v>
      </c>
      <c r="K2268" s="571" t="s">
        <v>8401</v>
      </c>
      <c r="L2268" s="568" t="s">
        <v>13813</v>
      </c>
      <c r="M2268" s="572" t="s">
        <v>14315</v>
      </c>
      <c r="N2268" s="570" t="s">
        <v>8409</v>
      </c>
      <c r="O2268" s="303" t="str">
        <f>IF(AllC3_Data[[#This Row],[Door/Yard Number]]=3,"Yard","Door")</f>
        <v>Yard</v>
      </c>
      <c r="P2268" s="33">
        <f t="shared" si="70"/>
        <v>340.93333333334886</v>
      </c>
      <c r="Q2268" s="3" t="str">
        <f t="shared" si="71"/>
        <v>01/28/2022 09:04 AM</v>
      </c>
      <c r="R2268" s="573" t="str">
        <f>IF(AND(AllC3_Data[[#This Row],[Workflow]]="Vendor Trailer",AllC3_Data[[#This Row],[OB Load Type]]="",AllC3_Data[[#This Row],[IB Load Type]]="",AllC3_Data[[#This Row],[Reusable Load Type]]=""),"Empty", HLOOKUP("*",AllC3_Data[[#This Row],[OB Load Type]:[Workflow]],1,FALSE))</f>
        <v>Unknown</v>
      </c>
      <c r="S22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69" spans="1:21" x14ac:dyDescent="0.25">
      <c r="A2269" s="567" t="s">
        <v>14316</v>
      </c>
      <c r="B2269" s="568"/>
      <c r="C2269" s="568"/>
      <c r="D2269" s="569"/>
      <c r="E2269" s="569" t="s">
        <v>1562</v>
      </c>
      <c r="F2269" s="569">
        <v>3</v>
      </c>
      <c r="G2269" s="568" t="s">
        <v>1179</v>
      </c>
      <c r="H2269" s="568"/>
      <c r="I2269" s="570" t="s">
        <v>14314</v>
      </c>
      <c r="J2269" s="568" t="s">
        <v>8205</v>
      </c>
      <c r="K2269" s="571" t="s">
        <v>8401</v>
      </c>
      <c r="L2269" s="568" t="s">
        <v>13813</v>
      </c>
      <c r="M2269" s="572" t="s">
        <v>14317</v>
      </c>
      <c r="N2269" s="570" t="s">
        <v>8409</v>
      </c>
      <c r="O2269" s="303" t="str">
        <f>IF(AllC3_Data[[#This Row],[Door/Yard Number]]=3,"Yard","Door")</f>
        <v>Yard</v>
      </c>
      <c r="P2269" s="33">
        <f t="shared" si="70"/>
        <v>340.93333333334886</v>
      </c>
      <c r="Q2269" s="3" t="str">
        <f t="shared" si="71"/>
        <v>01/28/2022 09:04 AM</v>
      </c>
      <c r="R2269" s="573" t="str">
        <f>IF(AND(AllC3_Data[[#This Row],[Workflow]]="Vendor Trailer",AllC3_Data[[#This Row],[OB Load Type]]="",AllC3_Data[[#This Row],[IB Load Type]]="",AllC3_Data[[#This Row],[Reusable Load Type]]=""),"Empty", HLOOKUP("*",AllC3_Data[[#This Row],[OB Load Type]:[Workflow]],1,FALSE))</f>
        <v>Unknown</v>
      </c>
      <c r="S22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6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70" spans="1:21" x14ac:dyDescent="0.25">
      <c r="A2270" s="567" t="s">
        <v>14318</v>
      </c>
      <c r="B2270" s="568"/>
      <c r="C2270" s="568"/>
      <c r="D2270" s="569" t="s">
        <v>650</v>
      </c>
      <c r="E2270" s="569" t="s">
        <v>8430</v>
      </c>
      <c r="F2270" s="569">
        <v>3</v>
      </c>
      <c r="G2270" s="568" t="s">
        <v>13319</v>
      </c>
      <c r="H2270" s="568"/>
      <c r="I2270" s="570" t="s">
        <v>14319</v>
      </c>
      <c r="J2270" s="568" t="s">
        <v>8202</v>
      </c>
      <c r="K2270" s="571" t="s">
        <v>8401</v>
      </c>
      <c r="L2270" s="568" t="s">
        <v>13958</v>
      </c>
      <c r="M2270" s="572" t="s">
        <v>14320</v>
      </c>
      <c r="N2270" s="570" t="s">
        <v>8451</v>
      </c>
      <c r="O2270" s="303" t="str">
        <f>IF(AllC3_Data[[#This Row],[Door/Yard Number]]=3,"Yard","Door")</f>
        <v>Yard</v>
      </c>
      <c r="P2270" s="33">
        <f t="shared" si="70"/>
        <v>340.06666666665114</v>
      </c>
      <c r="Q2270" s="3" t="str">
        <f t="shared" si="71"/>
        <v>01/28/2022 09:56 AM</v>
      </c>
      <c r="R2270" s="573" t="str">
        <f>IF(AND(AllC3_Data[[#This Row],[Workflow]]="Vendor Trailer",AllC3_Data[[#This Row],[OB Load Type]]="",AllC3_Data[[#This Row],[IB Load Type]]="",AllC3_Data[[#This Row],[Reusable Load Type]]=""),"Empty", HLOOKUP("*",AllC3_Data[[#This Row],[OB Load Type]:[Workflow]],1,FALSE))</f>
        <v>CHEP</v>
      </c>
      <c r="S22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2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1" spans="1:21" x14ac:dyDescent="0.25">
      <c r="A2271" s="567" t="s">
        <v>14321</v>
      </c>
      <c r="B2271" s="568"/>
      <c r="C2271" s="568" t="s">
        <v>8404</v>
      </c>
      <c r="D2271" s="569"/>
      <c r="E2271" s="569" t="s">
        <v>897</v>
      </c>
      <c r="F2271" s="569">
        <v>1</v>
      </c>
      <c r="G2271" s="568" t="s">
        <v>12041</v>
      </c>
      <c r="H2271" s="568" t="s">
        <v>14322</v>
      </c>
      <c r="I2271" s="570" t="s">
        <v>14323</v>
      </c>
      <c r="J2271" s="568" t="s">
        <v>8202</v>
      </c>
      <c r="K2271" s="571" t="s">
        <v>8401</v>
      </c>
      <c r="L2271" s="568" t="s">
        <v>14324</v>
      </c>
      <c r="M2271" s="572" t="s">
        <v>11085</v>
      </c>
      <c r="N2271" s="570" t="s">
        <v>8402</v>
      </c>
      <c r="O2271" s="303" t="str">
        <f>IF(AllC3_Data[[#This Row],[Door/Yard Number]]=3,"Yard","Door")</f>
        <v>Door</v>
      </c>
      <c r="P2271" s="33">
        <f t="shared" si="70"/>
        <v>0.8333333334303461</v>
      </c>
      <c r="Q2271" s="3" t="str">
        <f t="shared" si="71"/>
        <v>02/11/2022 01:10 PM</v>
      </c>
      <c r="R2271" s="573" t="str">
        <f>IF(AND(AllC3_Data[[#This Row],[Workflow]]="Vendor Trailer",AllC3_Data[[#This Row],[OB Load Type]]="",AllC3_Data[[#This Row],[IB Load Type]]="",AllC3_Data[[#This Row],[Reusable Load Type]]=""),"Empty", HLOOKUP("*",AllC3_Data[[#This Row],[OB Load Type]:[Workflow]],1,FALSE))</f>
        <v>A Live Delivery</v>
      </c>
      <c r="S22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2" spans="1:21" x14ac:dyDescent="0.25">
      <c r="A2272" s="567" t="s">
        <v>14325</v>
      </c>
      <c r="B2272" s="568"/>
      <c r="C2272" s="568"/>
      <c r="D2272" s="569"/>
      <c r="E2272" s="569" t="s">
        <v>8461</v>
      </c>
      <c r="F2272" s="569">
        <v>3</v>
      </c>
      <c r="G2272" s="568" t="s">
        <v>13339</v>
      </c>
      <c r="H2272" s="568"/>
      <c r="I2272" s="570" t="s">
        <v>14326</v>
      </c>
      <c r="J2272" s="568" t="s">
        <v>8202</v>
      </c>
      <c r="K2272" s="571" t="s">
        <v>8401</v>
      </c>
      <c r="L2272" s="568" t="s">
        <v>13726</v>
      </c>
      <c r="M2272" s="572" t="s">
        <v>14327</v>
      </c>
      <c r="N2272" s="570" t="s">
        <v>8451</v>
      </c>
      <c r="O2272" s="303" t="str">
        <f>IF(AllC3_Data[[#This Row],[Door/Yard Number]]=3,"Yard","Door")</f>
        <v>Yard</v>
      </c>
      <c r="P2272" s="33">
        <f t="shared" si="70"/>
        <v>338.56666666665114</v>
      </c>
      <c r="Q2272" s="3" t="str">
        <f t="shared" si="71"/>
        <v>01/28/2022 11:26 AM</v>
      </c>
      <c r="R2272" s="573" t="str">
        <f>IF(AND(AllC3_Data[[#This Row],[Workflow]]="Vendor Trailer",AllC3_Data[[#This Row],[OB Load Type]]="",AllC3_Data[[#This Row],[IB Load Type]]="",AllC3_Data[[#This Row],[Reusable Load Type]]=""),"Empty", HLOOKUP("*",AllC3_Data[[#This Row],[OB Load Type]:[Workflow]],1,FALSE))</f>
        <v>Empty</v>
      </c>
      <c r="S22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3" spans="1:21" x14ac:dyDescent="0.25">
      <c r="A2273" s="567" t="s">
        <v>14328</v>
      </c>
      <c r="B2273" s="568"/>
      <c r="C2273" s="568" t="s">
        <v>8404</v>
      </c>
      <c r="D2273" s="569"/>
      <c r="E2273" s="569" t="s">
        <v>897</v>
      </c>
      <c r="F2273" s="569">
        <v>3</v>
      </c>
      <c r="G2273" s="568" t="s">
        <v>8405</v>
      </c>
      <c r="H2273" s="568" t="s">
        <v>14329</v>
      </c>
      <c r="I2273" s="570" t="s">
        <v>14330</v>
      </c>
      <c r="J2273" s="568" t="s">
        <v>8202</v>
      </c>
      <c r="K2273" s="571" t="s">
        <v>8401</v>
      </c>
      <c r="L2273" s="568" t="s">
        <v>84</v>
      </c>
      <c r="M2273" s="572" t="s">
        <v>14330</v>
      </c>
      <c r="N2273" s="570" t="s">
        <v>8409</v>
      </c>
      <c r="O2273" s="303" t="str">
        <f>IF(AllC3_Data[[#This Row],[Door/Yard Number]]=3,"Yard","Door")</f>
        <v>Yard</v>
      </c>
      <c r="P2273" s="33">
        <f t="shared" si="70"/>
        <v>337.36666666675592</v>
      </c>
      <c r="Q2273" s="3" t="str">
        <f t="shared" si="71"/>
        <v>01/28/2022 12:38 PM</v>
      </c>
      <c r="R2273" s="573" t="str">
        <f>IF(AND(AllC3_Data[[#This Row],[Workflow]]="Vendor Trailer",AllC3_Data[[#This Row],[OB Load Type]]="",AllC3_Data[[#This Row],[IB Load Type]]="",AllC3_Data[[#This Row],[Reusable Load Type]]=""),"Empty", HLOOKUP("*",AllC3_Data[[#This Row],[OB Load Type]:[Workflow]],1,FALSE))</f>
        <v>A Live Delivery</v>
      </c>
      <c r="S22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4" spans="1:21" x14ac:dyDescent="0.25">
      <c r="A2274" s="567" t="s">
        <v>14331</v>
      </c>
      <c r="B2274" s="568"/>
      <c r="C2274" s="568"/>
      <c r="D2274" s="569" t="s">
        <v>496</v>
      </c>
      <c r="E2274" s="569" t="s">
        <v>1660</v>
      </c>
      <c r="F2274" s="569">
        <v>3</v>
      </c>
      <c r="G2274" s="568" t="s">
        <v>1179</v>
      </c>
      <c r="H2274" s="568"/>
      <c r="I2274" s="570" t="s">
        <v>14332</v>
      </c>
      <c r="J2274" s="568" t="s">
        <v>8205</v>
      </c>
      <c r="K2274" s="571" t="s">
        <v>8401</v>
      </c>
      <c r="L2274" s="568" t="s">
        <v>14333</v>
      </c>
      <c r="M2274" s="572" t="s">
        <v>14334</v>
      </c>
      <c r="N2274" s="570" t="s">
        <v>8402</v>
      </c>
      <c r="O2274" s="303" t="str">
        <f>IF(AllC3_Data[[#This Row],[Door/Yard Number]]=3,"Yard","Door")</f>
        <v>Yard</v>
      </c>
      <c r="P2274" s="33">
        <f t="shared" si="70"/>
        <v>332.16666666674428</v>
      </c>
      <c r="Q2274" s="3" t="str">
        <f t="shared" si="71"/>
        <v>01/28/2022 05:50 PM</v>
      </c>
      <c r="R2274" s="573" t="str">
        <f>IF(AND(AllC3_Data[[#This Row],[Workflow]]="Vendor Trailer",AllC3_Data[[#This Row],[OB Load Type]]="",AllC3_Data[[#This Row],[IB Load Type]]="",AllC3_Data[[#This Row],[Reusable Load Type]]=""),"Empty", HLOOKUP("*",AllC3_Data[[#This Row],[OB Load Type]:[Workflow]],1,FALSE))</f>
        <v>RSAL</v>
      </c>
      <c r="S22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2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5" spans="1:21" x14ac:dyDescent="0.25">
      <c r="A2275" s="567" t="s">
        <v>14335</v>
      </c>
      <c r="B2275" s="568"/>
      <c r="C2275" s="568"/>
      <c r="D2275" s="569" t="s">
        <v>650</v>
      </c>
      <c r="E2275" s="569" t="s">
        <v>8430</v>
      </c>
      <c r="F2275" s="569">
        <v>3</v>
      </c>
      <c r="G2275" s="568" t="s">
        <v>13319</v>
      </c>
      <c r="H2275" s="568"/>
      <c r="I2275" s="570" t="s">
        <v>14336</v>
      </c>
      <c r="J2275" s="568" t="s">
        <v>8202</v>
      </c>
      <c r="K2275" s="571" t="s">
        <v>8401</v>
      </c>
      <c r="L2275" s="568" t="s">
        <v>13958</v>
      </c>
      <c r="M2275" s="572" t="s">
        <v>10028</v>
      </c>
      <c r="N2275" s="570" t="s">
        <v>8451</v>
      </c>
      <c r="O2275" s="303" t="str">
        <f>IF(AllC3_Data[[#This Row],[Door/Yard Number]]=3,"Yard","Door")</f>
        <v>Yard</v>
      </c>
      <c r="P2275" s="33">
        <f t="shared" si="70"/>
        <v>319.98333333333721</v>
      </c>
      <c r="Q2275" s="3" t="str">
        <f t="shared" si="71"/>
        <v>01/29/2022 06:01 AM</v>
      </c>
      <c r="R2275" s="573" t="str">
        <f>IF(AND(AllC3_Data[[#This Row],[Workflow]]="Vendor Trailer",AllC3_Data[[#This Row],[OB Load Type]]="",AllC3_Data[[#This Row],[IB Load Type]]="",AllC3_Data[[#This Row],[Reusable Load Type]]=""),"Empty", HLOOKUP("*",AllC3_Data[[#This Row],[OB Load Type]:[Workflow]],1,FALSE))</f>
        <v>CHEP</v>
      </c>
      <c r="S22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2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6" spans="1:21" x14ac:dyDescent="0.25">
      <c r="A2276" s="567" t="s">
        <v>14337</v>
      </c>
      <c r="B2276" s="568"/>
      <c r="C2276" s="568"/>
      <c r="D2276" s="569" t="s">
        <v>650</v>
      </c>
      <c r="E2276" s="569" t="s">
        <v>8430</v>
      </c>
      <c r="F2276" s="569">
        <v>3</v>
      </c>
      <c r="G2276" s="568" t="s">
        <v>13319</v>
      </c>
      <c r="H2276" s="568"/>
      <c r="I2276" s="570" t="s">
        <v>14338</v>
      </c>
      <c r="J2276" s="568" t="s">
        <v>8202</v>
      </c>
      <c r="K2276" s="571" t="s">
        <v>8401</v>
      </c>
      <c r="L2276" s="568" t="s">
        <v>14339</v>
      </c>
      <c r="M2276" s="572" t="s">
        <v>14340</v>
      </c>
      <c r="N2276" s="570" t="s">
        <v>8451</v>
      </c>
      <c r="O2276" s="303" t="str">
        <f>IF(AllC3_Data[[#This Row],[Door/Yard Number]]=3,"Yard","Door")</f>
        <v>Yard</v>
      </c>
      <c r="P2276" s="33">
        <f t="shared" si="70"/>
        <v>319.90000000008149</v>
      </c>
      <c r="Q2276" s="3" t="str">
        <f t="shared" si="71"/>
        <v>01/29/2022 06:06 AM</v>
      </c>
      <c r="R2276" s="573" t="str">
        <f>IF(AND(AllC3_Data[[#This Row],[Workflow]]="Vendor Trailer",AllC3_Data[[#This Row],[OB Load Type]]="",AllC3_Data[[#This Row],[IB Load Type]]="",AllC3_Data[[#This Row],[Reusable Load Type]]=""),"Empty", HLOOKUP("*",AllC3_Data[[#This Row],[OB Load Type]:[Workflow]],1,FALSE))</f>
        <v>CHEP</v>
      </c>
      <c r="S22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2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7" spans="1:21" x14ac:dyDescent="0.25">
      <c r="A2277" s="567" t="s">
        <v>14341</v>
      </c>
      <c r="B2277" s="568"/>
      <c r="C2277" s="568"/>
      <c r="D2277" s="569"/>
      <c r="E2277" s="569" t="s">
        <v>9827</v>
      </c>
      <c r="F2277" s="569">
        <v>5</v>
      </c>
      <c r="G2277" s="568" t="s">
        <v>8405</v>
      </c>
      <c r="H2277" s="568"/>
      <c r="I2277" s="570" t="s">
        <v>14342</v>
      </c>
      <c r="J2277" s="568" t="s">
        <v>8202</v>
      </c>
      <c r="K2277" s="571" t="s">
        <v>8401</v>
      </c>
      <c r="L2277" s="568" t="s">
        <v>14343</v>
      </c>
      <c r="M2277" s="572" t="s">
        <v>14344</v>
      </c>
      <c r="N2277" s="570" t="s">
        <v>8409</v>
      </c>
      <c r="O2277" s="303" t="str">
        <f>IF(AllC3_Data[[#This Row],[Door/Yard Number]]=3,"Yard","Door")</f>
        <v>Door</v>
      </c>
      <c r="P2277" s="33">
        <f t="shared" si="70"/>
        <v>314.96666666673264</v>
      </c>
      <c r="Q2277" s="3" t="str">
        <f t="shared" si="71"/>
        <v>01/29/2022 11:02 AM</v>
      </c>
      <c r="R2277" s="573" t="str">
        <f>IF(AND(AllC3_Data[[#This Row],[Workflow]]="Vendor Trailer",AllC3_Data[[#This Row],[OB Load Type]]="",AllC3_Data[[#This Row],[IB Load Type]]="",AllC3_Data[[#This Row],[Reusable Load Type]]=""),"Empty", HLOOKUP("*",AllC3_Data[[#This Row],[OB Load Type]:[Workflow]],1,FALSE))</f>
        <v>Live Empty</v>
      </c>
      <c r="S22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78" spans="1:21" x14ac:dyDescent="0.25">
      <c r="A2278" s="567" t="s">
        <v>14345</v>
      </c>
      <c r="B2278" s="568"/>
      <c r="C2278" s="568"/>
      <c r="D2278" s="569" t="s">
        <v>8689</v>
      </c>
      <c r="E2278" s="569" t="s">
        <v>8430</v>
      </c>
      <c r="F2278" s="569">
        <v>1</v>
      </c>
      <c r="G2278" s="568" t="s">
        <v>1568</v>
      </c>
      <c r="H2278" s="568"/>
      <c r="I2278" s="570" t="s">
        <v>14346</v>
      </c>
      <c r="J2278" s="568" t="s">
        <v>8212</v>
      </c>
      <c r="K2278" s="571" t="s">
        <v>8401</v>
      </c>
      <c r="L2278" s="568" t="s">
        <v>11646</v>
      </c>
      <c r="M2278" s="572" t="s">
        <v>14347</v>
      </c>
      <c r="N2278" s="570" t="s">
        <v>11135</v>
      </c>
      <c r="O2278" s="303" t="str">
        <f>IF(AllC3_Data[[#This Row],[Door/Yard Number]]=3,"Yard","Door")</f>
        <v>Door</v>
      </c>
      <c r="P2278" s="33">
        <f t="shared" si="70"/>
        <v>314.53333333338378</v>
      </c>
      <c r="Q2278" s="3" t="str">
        <f t="shared" si="71"/>
        <v>01/29/2022 11:28 AM</v>
      </c>
      <c r="R2278" s="573" t="str">
        <f>IF(AND(AllC3_Data[[#This Row],[Workflow]]="Vendor Trailer",AllC3_Data[[#This Row],[OB Load Type]]="",AllC3_Data[[#This Row],[IB Load Type]]="",AllC3_Data[[#This Row],[Reusable Load Type]]=""),"Empty", HLOOKUP("*",AllC3_Data[[#This Row],[OB Load Type]:[Workflow]],1,FALSE))</f>
        <v>TDON</v>
      </c>
      <c r="S22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7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79" spans="1:21" x14ac:dyDescent="0.25">
      <c r="A2279" s="567" t="s">
        <v>14348</v>
      </c>
      <c r="B2279" s="568"/>
      <c r="C2279" s="568"/>
      <c r="D2279" s="569"/>
      <c r="E2279" s="569" t="s">
        <v>8461</v>
      </c>
      <c r="F2279" s="569">
        <v>3</v>
      </c>
      <c r="G2279" s="568" t="s">
        <v>9309</v>
      </c>
      <c r="H2279" s="568"/>
      <c r="I2279" s="570" t="s">
        <v>14349</v>
      </c>
      <c r="J2279" s="568" t="s">
        <v>8202</v>
      </c>
      <c r="K2279" s="571" t="s">
        <v>8401</v>
      </c>
      <c r="L2279" s="568" t="s">
        <v>14350</v>
      </c>
      <c r="M2279" s="572"/>
      <c r="N2279" s="570" t="s">
        <v>8409</v>
      </c>
      <c r="O2279" s="303" t="str">
        <f>IF(AllC3_Data[[#This Row],[Door/Yard Number]]=3,"Yard","Door")</f>
        <v>Yard</v>
      </c>
      <c r="P2279" s="33">
        <f t="shared" si="70"/>
        <v>313.5</v>
      </c>
      <c r="Q2279" s="3" t="str">
        <f t="shared" si="71"/>
        <v>01/29/2022 12:30 PM</v>
      </c>
      <c r="R2279" s="573" t="str">
        <f>IF(AND(AllC3_Data[[#This Row],[Workflow]]="Vendor Trailer",AllC3_Data[[#This Row],[OB Load Type]]="",AllC3_Data[[#This Row],[IB Load Type]]="",AllC3_Data[[#This Row],[Reusable Load Type]]=""),"Empty", HLOOKUP("*",AllC3_Data[[#This Row],[OB Load Type]:[Workflow]],1,FALSE))</f>
        <v>Empty</v>
      </c>
      <c r="S22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0" spans="1:21" x14ac:dyDescent="0.25">
      <c r="A2280" s="567" t="s">
        <v>12208</v>
      </c>
      <c r="B2280" s="568"/>
      <c r="C2280" s="568"/>
      <c r="D2280" s="569"/>
      <c r="E2280" s="569" t="s">
        <v>8461</v>
      </c>
      <c r="F2280" s="569">
        <v>3</v>
      </c>
      <c r="G2280" s="568" t="s">
        <v>13345</v>
      </c>
      <c r="H2280" s="568"/>
      <c r="I2280" s="570" t="s">
        <v>14351</v>
      </c>
      <c r="J2280" s="568" t="s">
        <v>8202</v>
      </c>
      <c r="K2280" s="571" t="s">
        <v>8401</v>
      </c>
      <c r="L2280" s="568" t="s">
        <v>14352</v>
      </c>
      <c r="M2280" s="572"/>
      <c r="N2280" s="570" t="s">
        <v>8402</v>
      </c>
      <c r="O2280" s="303" t="str">
        <f>IF(AllC3_Data[[#This Row],[Door/Yard Number]]=3,"Yard","Door")</f>
        <v>Yard</v>
      </c>
      <c r="P2280" s="33">
        <f t="shared" si="70"/>
        <v>311.60000000009313</v>
      </c>
      <c r="Q2280" s="3" t="str">
        <f t="shared" si="71"/>
        <v>01/29/2022 02:24 PM</v>
      </c>
      <c r="R2280" s="573" t="str">
        <f>IF(AND(AllC3_Data[[#This Row],[Workflow]]="Vendor Trailer",AllC3_Data[[#This Row],[OB Load Type]]="",AllC3_Data[[#This Row],[IB Load Type]]="",AllC3_Data[[#This Row],[Reusable Load Type]]=""),"Empty", HLOOKUP("*",AllC3_Data[[#This Row],[OB Load Type]:[Workflow]],1,FALSE))</f>
        <v>Empty</v>
      </c>
      <c r="S22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1" spans="1:21" x14ac:dyDescent="0.25">
      <c r="A2281" s="567" t="s">
        <v>14353</v>
      </c>
      <c r="B2281" s="568"/>
      <c r="C2281" s="568"/>
      <c r="D2281" s="569"/>
      <c r="E2281" s="569" t="s">
        <v>8461</v>
      </c>
      <c r="F2281" s="569">
        <v>3</v>
      </c>
      <c r="G2281" s="568" t="s">
        <v>8820</v>
      </c>
      <c r="H2281" s="568"/>
      <c r="I2281" s="570" t="s">
        <v>14354</v>
      </c>
      <c r="J2281" s="568" t="s">
        <v>8202</v>
      </c>
      <c r="K2281" s="571" t="s">
        <v>8401</v>
      </c>
      <c r="L2281" s="568" t="s">
        <v>2967</v>
      </c>
      <c r="M2281" s="572" t="s">
        <v>14355</v>
      </c>
      <c r="N2281" s="570" t="s">
        <v>8402</v>
      </c>
      <c r="O2281" s="303" t="str">
        <f>IF(AllC3_Data[[#This Row],[Door/Yard Number]]=3,"Yard","Door")</f>
        <v>Yard</v>
      </c>
      <c r="P2281" s="33">
        <f t="shared" si="70"/>
        <v>308.13333333347691</v>
      </c>
      <c r="Q2281" s="3" t="str">
        <f t="shared" si="71"/>
        <v>01/29/2022 05:52 PM</v>
      </c>
      <c r="R2281" s="573" t="str">
        <f>IF(AND(AllC3_Data[[#This Row],[Workflow]]="Vendor Trailer",AllC3_Data[[#This Row],[OB Load Type]]="",AllC3_Data[[#This Row],[IB Load Type]]="",AllC3_Data[[#This Row],[Reusable Load Type]]=""),"Empty", HLOOKUP("*",AllC3_Data[[#This Row],[OB Load Type]:[Workflow]],1,FALSE))</f>
        <v>Empty</v>
      </c>
      <c r="S22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2" spans="1:21" x14ac:dyDescent="0.25">
      <c r="A2282" s="567" t="s">
        <v>14356</v>
      </c>
      <c r="B2282" s="568"/>
      <c r="C2282" s="568" t="s">
        <v>666</v>
      </c>
      <c r="D2282" s="569"/>
      <c r="E2282" s="569" t="s">
        <v>8397</v>
      </c>
      <c r="F2282" s="569">
        <v>3</v>
      </c>
      <c r="G2282" s="568" t="s">
        <v>14357</v>
      </c>
      <c r="H2282" s="568" t="s">
        <v>9864</v>
      </c>
      <c r="I2282" s="570" t="s">
        <v>14358</v>
      </c>
      <c r="J2282" s="568" t="s">
        <v>8202</v>
      </c>
      <c r="K2282" s="571" t="s">
        <v>8401</v>
      </c>
      <c r="L2282" s="568" t="s">
        <v>14132</v>
      </c>
      <c r="M2282" s="572" t="s">
        <v>14358</v>
      </c>
      <c r="N2282" s="570" t="s">
        <v>8402</v>
      </c>
      <c r="O2282" s="303" t="str">
        <f>IF(AllC3_Data[[#This Row],[Door/Yard Number]]=3,"Yard","Door")</f>
        <v>Yard</v>
      </c>
      <c r="P2282" s="33">
        <f t="shared" si="70"/>
        <v>306.53333333332557</v>
      </c>
      <c r="Q2282" s="3" t="str">
        <f t="shared" si="71"/>
        <v>01/29/2022 07:28 PM</v>
      </c>
      <c r="R2282" s="573" t="str">
        <f>IF(AND(AllC3_Data[[#This Row],[Workflow]]="Vendor Trailer",AllC3_Data[[#This Row],[OB Load Type]]="",AllC3_Data[[#This Row],[IB Load Type]]="",AllC3_Data[[#This Row],[Reusable Load Type]]=""),"Empty", HLOOKUP("*",AllC3_Data[[#This Row],[OB Load Type]:[Workflow]],1,FALSE))</f>
        <v>B745</v>
      </c>
      <c r="S22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3" spans="1:21" x14ac:dyDescent="0.25">
      <c r="A2283" s="567" t="s">
        <v>14359</v>
      </c>
      <c r="B2283" s="568"/>
      <c r="C2283" s="568"/>
      <c r="D2283" s="569"/>
      <c r="E2283" s="569" t="s">
        <v>8461</v>
      </c>
      <c r="F2283" s="569">
        <v>3</v>
      </c>
      <c r="G2283" s="568" t="s">
        <v>10027</v>
      </c>
      <c r="H2283" s="568"/>
      <c r="I2283" s="570" t="s">
        <v>14360</v>
      </c>
      <c r="J2283" s="568" t="s">
        <v>8202</v>
      </c>
      <c r="K2283" s="571" t="s">
        <v>8401</v>
      </c>
      <c r="L2283" s="568" t="s">
        <v>14221</v>
      </c>
      <c r="M2283" s="572" t="s">
        <v>14361</v>
      </c>
      <c r="N2283" s="570" t="s">
        <v>8451</v>
      </c>
      <c r="O2283" s="303" t="str">
        <f>IF(AllC3_Data[[#This Row],[Door/Yard Number]]=3,"Yard","Door")</f>
        <v>Yard</v>
      </c>
      <c r="P2283" s="33">
        <f t="shared" si="70"/>
        <v>313.90000000008149</v>
      </c>
      <c r="Q2283" s="3" t="str">
        <f t="shared" si="71"/>
        <v>01/29/2022 12:06 PM</v>
      </c>
      <c r="R2283" s="573" t="str">
        <f>IF(AND(AllC3_Data[[#This Row],[Workflow]]="Vendor Trailer",AllC3_Data[[#This Row],[OB Load Type]]="",AllC3_Data[[#This Row],[IB Load Type]]="",AllC3_Data[[#This Row],[Reusable Load Type]]=""),"Empty", HLOOKUP("*",AllC3_Data[[#This Row],[OB Load Type]:[Workflow]],1,FALSE))</f>
        <v>Empty</v>
      </c>
      <c r="S22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4" spans="1:21" x14ac:dyDescent="0.25">
      <c r="A2284" s="567" t="s">
        <v>14362</v>
      </c>
      <c r="B2284" s="568"/>
      <c r="C2284" s="568"/>
      <c r="D2284" s="569"/>
      <c r="E2284" s="569" t="s">
        <v>8461</v>
      </c>
      <c r="F2284" s="569">
        <v>3</v>
      </c>
      <c r="G2284" s="568" t="s">
        <v>14363</v>
      </c>
      <c r="H2284" s="568"/>
      <c r="I2284" s="570" t="s">
        <v>14364</v>
      </c>
      <c r="J2284" s="568" t="s">
        <v>8202</v>
      </c>
      <c r="K2284" s="571" t="s">
        <v>8401</v>
      </c>
      <c r="L2284" s="568" t="s">
        <v>14182</v>
      </c>
      <c r="M2284" s="572" t="s">
        <v>14365</v>
      </c>
      <c r="N2284" s="570" t="s">
        <v>8451</v>
      </c>
      <c r="O2284" s="303" t="str">
        <f>IF(AllC3_Data[[#This Row],[Door/Yard Number]]=3,"Yard","Door")</f>
        <v>Yard</v>
      </c>
      <c r="P2284" s="33">
        <f t="shared" si="70"/>
        <v>313.78333333338378</v>
      </c>
      <c r="Q2284" s="3" t="str">
        <f t="shared" si="71"/>
        <v>01/29/2022 12:13 PM</v>
      </c>
      <c r="R2284" s="573" t="str">
        <f>IF(AND(AllC3_Data[[#This Row],[Workflow]]="Vendor Trailer",AllC3_Data[[#This Row],[OB Load Type]]="",AllC3_Data[[#This Row],[IB Load Type]]="",AllC3_Data[[#This Row],[Reusable Load Type]]=""),"Empty", HLOOKUP("*",AllC3_Data[[#This Row],[OB Load Type]:[Workflow]],1,FALSE))</f>
        <v>Empty</v>
      </c>
      <c r="S22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5" spans="1:21" x14ac:dyDescent="0.25">
      <c r="A2285" s="567" t="s">
        <v>14366</v>
      </c>
      <c r="B2285" s="568"/>
      <c r="C2285" s="568"/>
      <c r="D2285" s="569"/>
      <c r="E2285" s="569" t="s">
        <v>1657</v>
      </c>
      <c r="F2285" s="569">
        <v>3</v>
      </c>
      <c r="G2285" s="568" t="s">
        <v>1179</v>
      </c>
      <c r="H2285" s="568"/>
      <c r="I2285" s="570" t="s">
        <v>14367</v>
      </c>
      <c r="J2285" s="568" t="s">
        <v>8210</v>
      </c>
      <c r="K2285" s="571" t="s">
        <v>8589</v>
      </c>
      <c r="L2285" s="568" t="s">
        <v>13961</v>
      </c>
      <c r="M2285" s="572" t="s">
        <v>14368</v>
      </c>
      <c r="N2285" s="570" t="s">
        <v>8451</v>
      </c>
      <c r="O2285" s="303" t="str">
        <f>IF(AllC3_Data[[#This Row],[Door/Yard Number]]=3,"Yard","Door")</f>
        <v>Yard</v>
      </c>
      <c r="P2285" s="33">
        <f t="shared" si="70"/>
        <v>301.68333333340706</v>
      </c>
      <c r="Q2285" s="3" t="str">
        <f t="shared" si="71"/>
        <v>01/30/2022 12:19 AM</v>
      </c>
      <c r="R2285" s="573" t="str">
        <f>IF(AND(AllC3_Data[[#This Row],[Workflow]]="Vendor Trailer",AllC3_Data[[#This Row],[OB Load Type]]="",AllC3_Data[[#This Row],[IB Load Type]]="",AllC3_Data[[#This Row],[Reusable Load Type]]=""),"Empty", HLOOKUP("*",AllC3_Data[[#This Row],[OB Load Type]:[Workflow]],1,FALSE))</f>
        <v>Empty</v>
      </c>
      <c r="S22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86" spans="1:21" x14ac:dyDescent="0.25">
      <c r="A2286" s="567" t="s">
        <v>14369</v>
      </c>
      <c r="B2286" s="568"/>
      <c r="C2286" s="568"/>
      <c r="D2286" s="569"/>
      <c r="E2286" s="569" t="s">
        <v>1657</v>
      </c>
      <c r="F2286" s="569">
        <v>3</v>
      </c>
      <c r="G2286" s="568" t="s">
        <v>1179</v>
      </c>
      <c r="H2286" s="568"/>
      <c r="I2286" s="570" t="s">
        <v>14370</v>
      </c>
      <c r="J2286" s="568" t="s">
        <v>8205</v>
      </c>
      <c r="K2286" s="571" t="s">
        <v>8401</v>
      </c>
      <c r="L2286" s="568" t="s">
        <v>14135</v>
      </c>
      <c r="M2286" s="572" t="s">
        <v>14370</v>
      </c>
      <c r="N2286" s="570" t="s">
        <v>8421</v>
      </c>
      <c r="O2286" s="303" t="str">
        <f>IF(AllC3_Data[[#This Row],[Door/Yard Number]]=3,"Yard","Door")</f>
        <v>Yard</v>
      </c>
      <c r="P2286" s="33">
        <f t="shared" si="70"/>
        <v>297.20000000012806</v>
      </c>
      <c r="Q2286" s="3" t="str">
        <f t="shared" si="71"/>
        <v>01/30/2022 04:48 AM</v>
      </c>
      <c r="R2286" s="573" t="str">
        <f>IF(AND(AllC3_Data[[#This Row],[Workflow]]="Vendor Trailer",AllC3_Data[[#This Row],[OB Load Type]]="",AllC3_Data[[#This Row],[IB Load Type]]="",AllC3_Data[[#This Row],[Reusable Load Type]]=""),"Empty", HLOOKUP("*",AllC3_Data[[#This Row],[OB Load Type]:[Workflow]],1,FALSE))</f>
        <v>Empty</v>
      </c>
      <c r="S22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2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287" spans="1:21" x14ac:dyDescent="0.25">
      <c r="A2287" s="567" t="s">
        <v>14371</v>
      </c>
      <c r="B2287" s="568"/>
      <c r="C2287" s="568"/>
      <c r="D2287" s="569" t="s">
        <v>8861</v>
      </c>
      <c r="E2287" s="569" t="s">
        <v>8430</v>
      </c>
      <c r="F2287" s="569">
        <v>3</v>
      </c>
      <c r="G2287" s="568" t="s">
        <v>1179</v>
      </c>
      <c r="H2287" s="568"/>
      <c r="I2287" s="570" t="s">
        <v>14372</v>
      </c>
      <c r="J2287" s="568" t="s">
        <v>8207</v>
      </c>
      <c r="K2287" s="571" t="s">
        <v>8401</v>
      </c>
      <c r="L2287" s="568" t="s">
        <v>14208</v>
      </c>
      <c r="M2287" s="572"/>
      <c r="N2287" s="570" t="s">
        <v>8402</v>
      </c>
      <c r="O2287" s="303" t="str">
        <f>IF(AllC3_Data[[#This Row],[Door/Yard Number]]=3,"Yard","Door")</f>
        <v>Yard</v>
      </c>
      <c r="P2287" s="33">
        <f t="shared" si="70"/>
        <v>288.73333333345363</v>
      </c>
      <c r="Q2287" s="3" t="str">
        <f t="shared" si="71"/>
        <v>01/30/2022 01:16 PM</v>
      </c>
      <c r="R2287" s="573" t="str">
        <f>IF(AND(AllC3_Data[[#This Row],[Workflow]]="Vendor Trailer",AllC3_Data[[#This Row],[OB Load Type]]="",AllC3_Data[[#This Row],[IB Load Type]]="",AllC3_Data[[#This Row],[Reusable Load Type]]=""),"Empty", HLOOKUP("*",AllC3_Data[[#This Row],[OB Load Type]:[Workflow]],1,FALSE))</f>
        <v>PPQS</v>
      </c>
      <c r="S22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8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88" spans="1:21" x14ac:dyDescent="0.25">
      <c r="A2288" s="567" t="s">
        <v>14373</v>
      </c>
      <c r="B2288" s="568"/>
      <c r="C2288" s="568"/>
      <c r="D2288" s="569" t="s">
        <v>8861</v>
      </c>
      <c r="E2288" s="569" t="s">
        <v>8430</v>
      </c>
      <c r="F2288" s="569">
        <v>3</v>
      </c>
      <c r="G2288" s="568" t="s">
        <v>1179</v>
      </c>
      <c r="H2288" s="568"/>
      <c r="I2288" s="570" t="s">
        <v>14374</v>
      </c>
      <c r="J2288" s="568" t="s">
        <v>8207</v>
      </c>
      <c r="K2288" s="571" t="s">
        <v>8401</v>
      </c>
      <c r="L2288" s="568" t="s">
        <v>14208</v>
      </c>
      <c r="M2288" s="572"/>
      <c r="N2288" s="570" t="s">
        <v>8402</v>
      </c>
      <c r="O2288" s="303" t="str">
        <f>IF(AllC3_Data[[#This Row],[Door/Yard Number]]=3,"Yard","Door")</f>
        <v>Yard</v>
      </c>
      <c r="P2288" s="33">
        <f t="shared" si="70"/>
        <v>288.66666666674428</v>
      </c>
      <c r="Q2288" s="3" t="str">
        <f t="shared" si="71"/>
        <v>01/30/2022 01:20 PM</v>
      </c>
      <c r="R2288" s="573" t="str">
        <f>IF(AND(AllC3_Data[[#This Row],[Workflow]]="Vendor Trailer",AllC3_Data[[#This Row],[OB Load Type]]="",AllC3_Data[[#This Row],[IB Load Type]]="",AllC3_Data[[#This Row],[Reusable Load Type]]=""),"Empty", HLOOKUP("*",AllC3_Data[[#This Row],[OB Load Type]:[Workflow]],1,FALSE))</f>
        <v>PPQS</v>
      </c>
      <c r="S22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8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89" spans="1:21" x14ac:dyDescent="0.25">
      <c r="A2289" s="567" t="s">
        <v>14375</v>
      </c>
      <c r="B2289" s="568"/>
      <c r="C2289" s="568"/>
      <c r="D2289" s="569" t="s">
        <v>8804</v>
      </c>
      <c r="E2289" s="569" t="s">
        <v>8430</v>
      </c>
      <c r="F2289" s="569">
        <v>3</v>
      </c>
      <c r="G2289" s="568" t="s">
        <v>1179</v>
      </c>
      <c r="H2289" s="568"/>
      <c r="I2289" s="570" t="s">
        <v>14376</v>
      </c>
      <c r="J2289" s="568" t="s">
        <v>8210</v>
      </c>
      <c r="K2289" s="571" t="s">
        <v>8401</v>
      </c>
      <c r="L2289" s="568" t="s">
        <v>2967</v>
      </c>
      <c r="M2289" s="572" t="s">
        <v>14377</v>
      </c>
      <c r="N2289" s="570" t="s">
        <v>8402</v>
      </c>
      <c r="O2289" s="303" t="str">
        <f>IF(AllC3_Data[[#This Row],[Door/Yard Number]]=3,"Yard","Door")</f>
        <v>Yard</v>
      </c>
      <c r="P2289" s="33">
        <f t="shared" si="70"/>
        <v>290.16666666674428</v>
      </c>
      <c r="Q2289" s="3" t="str">
        <f t="shared" si="71"/>
        <v>01/30/2022 11:50 AM</v>
      </c>
      <c r="R2289" s="573" t="str">
        <f>IF(AND(AllC3_Data[[#This Row],[Workflow]]="Vendor Trailer",AllC3_Data[[#This Row],[OB Load Type]]="",AllC3_Data[[#This Row],[IB Load Type]]="",AllC3_Data[[#This Row],[Reusable Load Type]]=""),"Empty", HLOOKUP("*",AllC3_Data[[#This Row],[OB Load Type]:[Workflow]],1,FALSE))</f>
        <v>BANAB</v>
      </c>
      <c r="S22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2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8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290" spans="1:21" x14ac:dyDescent="0.25">
      <c r="A2290" s="567" t="s">
        <v>14378</v>
      </c>
      <c r="B2290" s="568"/>
      <c r="C2290" s="568"/>
      <c r="D2290" s="569" t="s">
        <v>373</v>
      </c>
      <c r="E2290" s="569" t="s">
        <v>8430</v>
      </c>
      <c r="F2290" s="569">
        <v>3</v>
      </c>
      <c r="G2290" s="568" t="s">
        <v>8434</v>
      </c>
      <c r="H2290" s="568"/>
      <c r="I2290" s="570" t="s">
        <v>14379</v>
      </c>
      <c r="J2290" s="568" t="s">
        <v>8202</v>
      </c>
      <c r="K2290" s="571" t="s">
        <v>8401</v>
      </c>
      <c r="L2290" s="568" t="s">
        <v>13907</v>
      </c>
      <c r="M2290" s="572" t="s">
        <v>14380</v>
      </c>
      <c r="N2290" s="570" t="s">
        <v>8425</v>
      </c>
      <c r="O2290" s="303" t="str">
        <f>IF(AllC3_Data[[#This Row],[Door/Yard Number]]=3,"Yard","Door")</f>
        <v>Yard</v>
      </c>
      <c r="P2290" s="33">
        <f t="shared" si="70"/>
        <v>282.26666666666279</v>
      </c>
      <c r="Q2290" s="3" t="str">
        <f t="shared" si="71"/>
        <v>01/30/2022 07:44 PM</v>
      </c>
      <c r="R2290" s="573" t="str">
        <f>IF(AND(AllC3_Data[[#This Row],[Workflow]]="Vendor Trailer",AllC3_Data[[#This Row],[OB Load Type]]="",AllC3_Data[[#This Row],[IB Load Type]]="",AllC3_Data[[#This Row],[Reusable Load Type]]=""),"Empty", HLOOKUP("*",AllC3_Data[[#This Row],[OB Load Type]:[Workflow]],1,FALSE))</f>
        <v>PECO</v>
      </c>
      <c r="S22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1" spans="1:21" x14ac:dyDescent="0.25">
      <c r="A2291" s="567" t="s">
        <v>14381</v>
      </c>
      <c r="B2291" s="568"/>
      <c r="C2291" s="568"/>
      <c r="D2291" s="569"/>
      <c r="E2291" s="569" t="s">
        <v>1657</v>
      </c>
      <c r="F2291" s="569">
        <v>3</v>
      </c>
      <c r="G2291" s="568" t="s">
        <v>1179</v>
      </c>
      <c r="H2291" s="568"/>
      <c r="I2291" s="570" t="s">
        <v>14382</v>
      </c>
      <c r="J2291" s="568" t="s">
        <v>8208</v>
      </c>
      <c r="K2291" s="571" t="s">
        <v>8589</v>
      </c>
      <c r="L2291" s="568" t="s">
        <v>14383</v>
      </c>
      <c r="M2291" s="572" t="s">
        <v>14384</v>
      </c>
      <c r="N2291" s="570" t="s">
        <v>8402</v>
      </c>
      <c r="O2291" s="303" t="str">
        <f>IF(AllC3_Data[[#This Row],[Door/Yard Number]]=3,"Yard","Door")</f>
        <v>Yard</v>
      </c>
      <c r="P2291" s="33">
        <f t="shared" si="70"/>
        <v>279.28333333338378</v>
      </c>
      <c r="Q2291" s="3" t="str">
        <f t="shared" si="71"/>
        <v>01/30/2022 10:43 PM</v>
      </c>
      <c r="R2291" s="573" t="str">
        <f>IF(AND(AllC3_Data[[#This Row],[Workflow]]="Vendor Trailer",AllC3_Data[[#This Row],[OB Load Type]]="",AllC3_Data[[#This Row],[IB Load Type]]="",AllC3_Data[[#This Row],[Reusable Load Type]]=""),"Empty", HLOOKUP("*",AllC3_Data[[#This Row],[OB Load Type]:[Workflow]],1,FALSE))</f>
        <v>Empty</v>
      </c>
      <c r="S22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2" spans="1:21" x14ac:dyDescent="0.25">
      <c r="A2292" s="567" t="s">
        <v>14385</v>
      </c>
      <c r="B2292" s="568"/>
      <c r="C2292" s="568"/>
      <c r="D2292" s="569"/>
      <c r="E2292" s="569" t="s">
        <v>1657</v>
      </c>
      <c r="F2292" s="569">
        <v>3</v>
      </c>
      <c r="G2292" s="568" t="s">
        <v>1179</v>
      </c>
      <c r="H2292" s="568"/>
      <c r="I2292" s="570" t="s">
        <v>14386</v>
      </c>
      <c r="J2292" s="568" t="s">
        <v>8204</v>
      </c>
      <c r="K2292" s="571" t="s">
        <v>8589</v>
      </c>
      <c r="L2292" s="568" t="s">
        <v>13831</v>
      </c>
      <c r="M2292" s="572" t="s">
        <v>14387</v>
      </c>
      <c r="N2292" s="570" t="s">
        <v>8402</v>
      </c>
      <c r="O2292" s="303" t="str">
        <f>IF(AllC3_Data[[#This Row],[Door/Yard Number]]=3,"Yard","Door")</f>
        <v>Yard</v>
      </c>
      <c r="P2292" s="33">
        <f t="shared" si="70"/>
        <v>276.9000000001397</v>
      </c>
      <c r="Q2292" s="3" t="str">
        <f t="shared" si="71"/>
        <v>01/31/2022 01:06 AM</v>
      </c>
      <c r="R2292" s="573" t="str">
        <f>IF(AND(AllC3_Data[[#This Row],[Workflow]]="Vendor Trailer",AllC3_Data[[#This Row],[OB Load Type]]="",AllC3_Data[[#This Row],[IB Load Type]]="",AllC3_Data[[#This Row],[Reusable Load Type]]=""),"Empty", HLOOKUP("*",AllC3_Data[[#This Row],[OB Load Type]:[Workflow]],1,FALSE))</f>
        <v>Empty</v>
      </c>
      <c r="S22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3" spans="1:21" x14ac:dyDescent="0.25">
      <c r="A2293" s="567" t="s">
        <v>14388</v>
      </c>
      <c r="B2293" s="568"/>
      <c r="C2293" s="568"/>
      <c r="D2293" s="569"/>
      <c r="E2293" s="569" t="s">
        <v>1657</v>
      </c>
      <c r="F2293" s="569">
        <v>3</v>
      </c>
      <c r="G2293" s="568" t="s">
        <v>1179</v>
      </c>
      <c r="H2293" s="568"/>
      <c r="I2293" s="570" t="s">
        <v>14389</v>
      </c>
      <c r="J2293" s="568" t="s">
        <v>8205</v>
      </c>
      <c r="K2293" s="571" t="s">
        <v>8589</v>
      </c>
      <c r="L2293" s="568" t="s">
        <v>14383</v>
      </c>
      <c r="M2293" s="572" t="s">
        <v>14390</v>
      </c>
      <c r="N2293" s="570" t="s">
        <v>8402</v>
      </c>
      <c r="O2293" s="303" t="str">
        <f>IF(AllC3_Data[[#This Row],[Door/Yard Number]]=3,"Yard","Door")</f>
        <v>Yard</v>
      </c>
      <c r="P2293" s="33">
        <f t="shared" si="70"/>
        <v>275.4000000001397</v>
      </c>
      <c r="Q2293" s="3" t="str">
        <f t="shared" si="71"/>
        <v>01/31/2022 02:36 AM</v>
      </c>
      <c r="R2293" s="573" t="str">
        <f>IF(AND(AllC3_Data[[#This Row],[Workflow]]="Vendor Trailer",AllC3_Data[[#This Row],[OB Load Type]]="",AllC3_Data[[#This Row],[IB Load Type]]="",AllC3_Data[[#This Row],[Reusable Load Type]]=""),"Empty", HLOOKUP("*",AllC3_Data[[#This Row],[OB Load Type]:[Workflow]],1,FALSE))</f>
        <v>Empty</v>
      </c>
      <c r="S22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4" spans="1:21" x14ac:dyDescent="0.25">
      <c r="A2294" s="567" t="s">
        <v>14391</v>
      </c>
      <c r="B2294" s="568"/>
      <c r="C2294" s="568"/>
      <c r="D2294" s="569" t="s">
        <v>650</v>
      </c>
      <c r="E2294" s="569" t="s">
        <v>8430</v>
      </c>
      <c r="F2294" s="569">
        <v>3</v>
      </c>
      <c r="G2294" s="568" t="s">
        <v>13339</v>
      </c>
      <c r="H2294" s="568"/>
      <c r="I2294" s="570" t="s">
        <v>14392</v>
      </c>
      <c r="J2294" s="568" t="s">
        <v>8202</v>
      </c>
      <c r="K2294" s="571" t="s">
        <v>8401</v>
      </c>
      <c r="L2294" s="568" t="s">
        <v>13726</v>
      </c>
      <c r="M2294" s="572" t="s">
        <v>14393</v>
      </c>
      <c r="N2294" s="570" t="s">
        <v>8451</v>
      </c>
      <c r="O2294" s="303" t="str">
        <f>IF(AllC3_Data[[#This Row],[Door/Yard Number]]=3,"Yard","Door")</f>
        <v>Yard</v>
      </c>
      <c r="P2294" s="33">
        <f t="shared" si="70"/>
        <v>272.15000000002328</v>
      </c>
      <c r="Q2294" s="3" t="str">
        <f t="shared" si="71"/>
        <v>01/31/2022 05:51 AM</v>
      </c>
      <c r="R2294" s="573" t="str">
        <f>IF(AND(AllC3_Data[[#This Row],[Workflow]]="Vendor Trailer",AllC3_Data[[#This Row],[OB Load Type]]="",AllC3_Data[[#This Row],[IB Load Type]]="",AllC3_Data[[#This Row],[Reusable Load Type]]=""),"Empty", HLOOKUP("*",AllC3_Data[[#This Row],[OB Load Type]:[Workflow]],1,FALSE))</f>
        <v>CHEP</v>
      </c>
      <c r="S22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2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5" spans="1:21" x14ac:dyDescent="0.25">
      <c r="A2295" s="567" t="s">
        <v>14394</v>
      </c>
      <c r="B2295" s="568"/>
      <c r="C2295" s="568"/>
      <c r="D2295" s="569"/>
      <c r="E2295" s="569" t="s">
        <v>1657</v>
      </c>
      <c r="F2295" s="569">
        <v>3</v>
      </c>
      <c r="G2295" s="568" t="s">
        <v>1179</v>
      </c>
      <c r="H2295" s="568"/>
      <c r="I2295" s="570" t="s">
        <v>14395</v>
      </c>
      <c r="J2295" s="568" t="s">
        <v>8210</v>
      </c>
      <c r="K2295" s="571" t="s">
        <v>8589</v>
      </c>
      <c r="L2295" s="568" t="s">
        <v>14333</v>
      </c>
      <c r="M2295" s="572" t="s">
        <v>14396</v>
      </c>
      <c r="N2295" s="570" t="s">
        <v>8402</v>
      </c>
      <c r="O2295" s="303" t="str">
        <f>IF(AllC3_Data[[#This Row],[Door/Yard Number]]=3,"Yard","Door")</f>
        <v>Yard</v>
      </c>
      <c r="P2295" s="33">
        <f t="shared" si="70"/>
        <v>269.34999999997672</v>
      </c>
      <c r="Q2295" s="3" t="str">
        <f t="shared" si="71"/>
        <v>01/31/2022 08:39 AM</v>
      </c>
      <c r="R2295" s="573" t="str">
        <f>IF(AND(AllC3_Data[[#This Row],[Workflow]]="Vendor Trailer",AllC3_Data[[#This Row],[OB Load Type]]="",AllC3_Data[[#This Row],[IB Load Type]]="",AllC3_Data[[#This Row],[Reusable Load Type]]=""),"Empty", HLOOKUP("*",AllC3_Data[[#This Row],[OB Load Type]:[Workflow]],1,FALSE))</f>
        <v>Empty</v>
      </c>
      <c r="S22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6" spans="1:21" x14ac:dyDescent="0.25">
      <c r="A2296" s="567" t="s">
        <v>14397</v>
      </c>
      <c r="B2296" s="568"/>
      <c r="C2296" s="568"/>
      <c r="D2296" s="569" t="s">
        <v>109</v>
      </c>
      <c r="E2296" s="569" t="s">
        <v>8430</v>
      </c>
      <c r="F2296" s="569">
        <v>3</v>
      </c>
      <c r="G2296" s="568" t="s">
        <v>8405</v>
      </c>
      <c r="H2296" s="568"/>
      <c r="I2296" s="570" t="s">
        <v>14398</v>
      </c>
      <c r="J2296" s="568" t="s">
        <v>8202</v>
      </c>
      <c r="K2296" s="571" t="s">
        <v>8401</v>
      </c>
      <c r="L2296" s="568" t="s">
        <v>12146</v>
      </c>
      <c r="M2296" s="572" t="s">
        <v>14399</v>
      </c>
      <c r="N2296" s="570" t="s">
        <v>8402</v>
      </c>
      <c r="O2296" s="303" t="str">
        <f>IF(AllC3_Data[[#This Row],[Door/Yard Number]]=3,"Yard","Door")</f>
        <v>Yard</v>
      </c>
      <c r="P2296" s="33">
        <f t="shared" si="70"/>
        <v>269.11666666675592</v>
      </c>
      <c r="Q2296" s="3" t="str">
        <f t="shared" si="71"/>
        <v>01/31/2022 08:53 AM</v>
      </c>
      <c r="R2296" s="573" t="str">
        <f>IF(AND(AllC3_Data[[#This Row],[Workflow]]="Vendor Trailer",AllC3_Data[[#This Row],[OB Load Type]]="",AllC3_Data[[#This Row],[IB Load Type]]="",AllC3_Data[[#This Row],[Reusable Load Type]]=""),"Empty", HLOOKUP("*",AllC3_Data[[#This Row],[OB Load Type]:[Workflow]],1,FALSE))</f>
        <v>MPJG</v>
      </c>
      <c r="S22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2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7" spans="1:21" x14ac:dyDescent="0.25">
      <c r="A2297" s="567" t="s">
        <v>14400</v>
      </c>
      <c r="B2297" s="568"/>
      <c r="C2297" s="568"/>
      <c r="D2297" s="569"/>
      <c r="E2297" s="569" t="s">
        <v>1657</v>
      </c>
      <c r="F2297" s="569">
        <v>3</v>
      </c>
      <c r="G2297" s="568" t="s">
        <v>1179</v>
      </c>
      <c r="H2297" s="568"/>
      <c r="I2297" s="570" t="s">
        <v>14401</v>
      </c>
      <c r="J2297" s="568" t="s">
        <v>8207</v>
      </c>
      <c r="K2297" s="571" t="s">
        <v>8401</v>
      </c>
      <c r="L2297" s="568" t="s">
        <v>13903</v>
      </c>
      <c r="M2297" s="572" t="s">
        <v>14402</v>
      </c>
      <c r="N2297" s="570" t="s">
        <v>8425</v>
      </c>
      <c r="O2297" s="303" t="str">
        <f>IF(AllC3_Data[[#This Row],[Door/Yard Number]]=3,"Yard","Door")</f>
        <v>Yard</v>
      </c>
      <c r="P2297" s="33">
        <f t="shared" si="70"/>
        <v>268.08333333337214</v>
      </c>
      <c r="Q2297" s="3" t="str">
        <f t="shared" si="71"/>
        <v>01/31/2022 09:55 AM</v>
      </c>
      <c r="R2297" s="573" t="str">
        <f>IF(AND(AllC3_Data[[#This Row],[Workflow]]="Vendor Trailer",AllC3_Data[[#This Row],[OB Load Type]]="",AllC3_Data[[#This Row],[IB Load Type]]="",AllC3_Data[[#This Row],[Reusable Load Type]]=""),"Empty", HLOOKUP("*",AllC3_Data[[#This Row],[OB Load Type]:[Workflow]],1,FALSE))</f>
        <v>Empty</v>
      </c>
      <c r="S22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2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8" spans="1:21" x14ac:dyDescent="0.25">
      <c r="A2298" s="567" t="s">
        <v>14403</v>
      </c>
      <c r="B2298" s="568"/>
      <c r="C2298" s="568"/>
      <c r="D2298" s="569" t="s">
        <v>307</v>
      </c>
      <c r="E2298" s="569" t="s">
        <v>882</v>
      </c>
      <c r="F2298" s="569">
        <v>3</v>
      </c>
      <c r="G2298" s="568" t="s">
        <v>14036</v>
      </c>
      <c r="H2298" s="568"/>
      <c r="I2298" s="570" t="s">
        <v>14404</v>
      </c>
      <c r="J2298" s="568" t="s">
        <v>8202</v>
      </c>
      <c r="K2298" s="571" t="s">
        <v>8401</v>
      </c>
      <c r="L2298" s="568" t="s">
        <v>14383</v>
      </c>
      <c r="M2298" s="572"/>
      <c r="N2298" s="570" t="s">
        <v>8402</v>
      </c>
      <c r="O2298" s="303" t="str">
        <f>IF(AllC3_Data[[#This Row],[Door/Yard Number]]=3,"Yard","Door")</f>
        <v>Yard</v>
      </c>
      <c r="P2298" s="33">
        <f t="shared" si="70"/>
        <v>267.16666666668607</v>
      </c>
      <c r="Q2298" s="3" t="str">
        <f t="shared" si="71"/>
        <v>01/31/2022 10:50 AM</v>
      </c>
      <c r="R2298" s="573" t="str">
        <f>IF(AND(AllC3_Data[[#This Row],[Workflow]]="Vendor Trailer",AllC3_Data[[#This Row],[OB Load Type]]="",AllC3_Data[[#This Row],[IB Load Type]]="",AllC3_Data[[#This Row],[Reusable Load Type]]=""),"Empty", HLOOKUP("*",AllC3_Data[[#This Row],[OB Load Type]:[Workflow]],1,FALSE))</f>
        <v>TDRY</v>
      </c>
      <c r="S22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2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299" spans="1:21" x14ac:dyDescent="0.25">
      <c r="A2299" s="567" t="s">
        <v>14405</v>
      </c>
      <c r="B2299" s="568"/>
      <c r="C2299" s="568"/>
      <c r="D2299" s="569" t="s">
        <v>109</v>
      </c>
      <c r="E2299" s="569" t="s">
        <v>8430</v>
      </c>
      <c r="F2299" s="569">
        <v>3</v>
      </c>
      <c r="G2299" s="568" t="s">
        <v>13974</v>
      </c>
      <c r="H2299" s="568"/>
      <c r="I2299" s="570" t="s">
        <v>14406</v>
      </c>
      <c r="J2299" s="568" t="s">
        <v>8202</v>
      </c>
      <c r="K2299" s="571" t="s">
        <v>8401</v>
      </c>
      <c r="L2299" s="568" t="s">
        <v>14407</v>
      </c>
      <c r="M2299" s="572" t="s">
        <v>14406</v>
      </c>
      <c r="N2299" s="570" t="s">
        <v>8402</v>
      </c>
      <c r="O2299" s="303" t="str">
        <f>IF(AllC3_Data[[#This Row],[Door/Yard Number]]=3,"Yard","Door")</f>
        <v>Yard</v>
      </c>
      <c r="P2299" s="33">
        <f t="shared" si="70"/>
        <v>267.03333333344199</v>
      </c>
      <c r="Q2299" s="3" t="str">
        <f t="shared" si="71"/>
        <v>01/31/2022 10:58 AM</v>
      </c>
      <c r="R2299" s="573" t="str">
        <f>IF(AND(AllC3_Data[[#This Row],[Workflow]]="Vendor Trailer",AllC3_Data[[#This Row],[OB Load Type]]="",AllC3_Data[[#This Row],[IB Load Type]]="",AllC3_Data[[#This Row],[Reusable Load Type]]=""),"Empty", HLOOKUP("*",AllC3_Data[[#This Row],[OB Load Type]:[Workflow]],1,FALSE))</f>
        <v>MPJG</v>
      </c>
      <c r="S22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2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2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0" spans="1:21" x14ac:dyDescent="0.25">
      <c r="A2300" s="567" t="s">
        <v>14408</v>
      </c>
      <c r="B2300" s="568"/>
      <c r="C2300" s="568"/>
      <c r="D2300" s="569" t="s">
        <v>109</v>
      </c>
      <c r="E2300" s="569" t="s">
        <v>8430</v>
      </c>
      <c r="F2300" s="569">
        <v>3</v>
      </c>
      <c r="G2300" s="568" t="s">
        <v>13974</v>
      </c>
      <c r="H2300" s="568"/>
      <c r="I2300" s="570" t="s">
        <v>14409</v>
      </c>
      <c r="J2300" s="568" t="s">
        <v>8202</v>
      </c>
      <c r="K2300" s="571" t="s">
        <v>8401</v>
      </c>
      <c r="L2300" s="568" t="s">
        <v>13729</v>
      </c>
      <c r="M2300" s="572" t="s">
        <v>14409</v>
      </c>
      <c r="N2300" s="570" t="s">
        <v>8402</v>
      </c>
      <c r="O2300" s="303" t="str">
        <f>IF(AllC3_Data[[#This Row],[Door/Yard Number]]=3,"Yard","Door")</f>
        <v>Yard</v>
      </c>
      <c r="P2300" s="33">
        <f t="shared" si="70"/>
        <v>266.50000000011642</v>
      </c>
      <c r="Q2300" s="3" t="str">
        <f t="shared" si="71"/>
        <v>01/31/2022 11:30 AM</v>
      </c>
      <c r="R2300" s="573" t="str">
        <f>IF(AND(AllC3_Data[[#This Row],[Workflow]]="Vendor Trailer",AllC3_Data[[#This Row],[OB Load Type]]="",AllC3_Data[[#This Row],[IB Load Type]]="",AllC3_Data[[#This Row],[Reusable Load Type]]=""),"Empty", HLOOKUP("*",AllC3_Data[[#This Row],[OB Load Type]:[Workflow]],1,FALSE))</f>
        <v>MPJG</v>
      </c>
      <c r="S23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3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1" spans="1:21" x14ac:dyDescent="0.25">
      <c r="A2301" s="567" t="s">
        <v>14410</v>
      </c>
      <c r="B2301" s="568"/>
      <c r="C2301" s="568"/>
      <c r="D2301" s="569"/>
      <c r="E2301" s="569" t="s">
        <v>1657</v>
      </c>
      <c r="F2301" s="569">
        <v>3</v>
      </c>
      <c r="G2301" s="568" t="s">
        <v>1179</v>
      </c>
      <c r="H2301" s="568"/>
      <c r="I2301" s="570" t="s">
        <v>14411</v>
      </c>
      <c r="J2301" s="568" t="s">
        <v>8210</v>
      </c>
      <c r="K2301" s="571" t="s">
        <v>8589</v>
      </c>
      <c r="L2301" s="568" t="s">
        <v>13831</v>
      </c>
      <c r="M2301" s="572" t="s">
        <v>14412</v>
      </c>
      <c r="N2301" s="570" t="s">
        <v>8402</v>
      </c>
      <c r="O2301" s="303" t="str">
        <f>IF(AllC3_Data[[#This Row],[Door/Yard Number]]=3,"Yard","Door")</f>
        <v>Yard</v>
      </c>
      <c r="P2301" s="33">
        <f t="shared" si="70"/>
        <v>266.33333333343035</v>
      </c>
      <c r="Q2301" s="3" t="str">
        <f t="shared" si="71"/>
        <v>01/31/2022 11:40 AM</v>
      </c>
      <c r="R2301" s="573" t="str">
        <f>IF(AND(AllC3_Data[[#This Row],[Workflow]]="Vendor Trailer",AllC3_Data[[#This Row],[OB Load Type]]="",AllC3_Data[[#This Row],[IB Load Type]]="",AllC3_Data[[#This Row],[Reusable Load Type]]=""),"Empty", HLOOKUP("*",AllC3_Data[[#This Row],[OB Load Type]:[Workflow]],1,FALSE))</f>
        <v>Empty</v>
      </c>
      <c r="S23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2" spans="1:21" x14ac:dyDescent="0.25">
      <c r="A2302" s="567" t="s">
        <v>14413</v>
      </c>
      <c r="B2302" s="568"/>
      <c r="C2302" s="568"/>
      <c r="D2302" s="569" t="s">
        <v>9168</v>
      </c>
      <c r="E2302" s="569" t="s">
        <v>8430</v>
      </c>
      <c r="F2302" s="569">
        <v>3</v>
      </c>
      <c r="G2302" s="568" t="s">
        <v>1179</v>
      </c>
      <c r="H2302" s="568"/>
      <c r="I2302" s="570" t="s">
        <v>14414</v>
      </c>
      <c r="J2302" s="568" t="s">
        <v>8210</v>
      </c>
      <c r="K2302" s="571" t="s">
        <v>8401</v>
      </c>
      <c r="L2302" s="568" t="s">
        <v>13949</v>
      </c>
      <c r="M2302" s="572" t="s">
        <v>14415</v>
      </c>
      <c r="N2302" s="570" t="s">
        <v>8451</v>
      </c>
      <c r="O2302" s="303" t="str">
        <f>IF(AllC3_Data[[#This Row],[Door/Yard Number]]=3,"Yard","Door")</f>
        <v>Yard</v>
      </c>
      <c r="P2302" s="33">
        <f t="shared" si="70"/>
        <v>2354.8500000000349</v>
      </c>
      <c r="Q2302" s="3" t="str">
        <f t="shared" si="71"/>
        <v>11/05/2021 11:09 AM</v>
      </c>
      <c r="R2302" s="573" t="str">
        <f>IF(AND(AllC3_Data[[#This Row],[Workflow]]="Vendor Trailer",AllC3_Data[[#This Row],[OB Load Type]]="",AllC3_Data[[#This Row],[IB Load Type]]="",AllC3_Data[[#This Row],[Reusable Load Type]]=""),"Empty", HLOOKUP("*",AllC3_Data[[#This Row],[OB Load Type]:[Workflow]],1,FALSE))</f>
        <v>WOOOD</v>
      </c>
      <c r="S23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303" spans="1:21" x14ac:dyDescent="0.25">
      <c r="A2303" s="567" t="s">
        <v>14416</v>
      </c>
      <c r="B2303" s="568"/>
      <c r="C2303" s="568"/>
      <c r="D2303" s="569"/>
      <c r="E2303" s="569" t="s">
        <v>1657</v>
      </c>
      <c r="F2303" s="569">
        <v>3</v>
      </c>
      <c r="G2303" s="568" t="s">
        <v>1179</v>
      </c>
      <c r="H2303" s="568"/>
      <c r="I2303" s="570" t="s">
        <v>14417</v>
      </c>
      <c r="J2303" s="568" t="s">
        <v>8216</v>
      </c>
      <c r="K2303" s="571" t="s">
        <v>8589</v>
      </c>
      <c r="L2303" s="568" t="s">
        <v>14094</v>
      </c>
      <c r="M2303" s="572" t="s">
        <v>14417</v>
      </c>
      <c r="N2303" s="570" t="s">
        <v>8402</v>
      </c>
      <c r="O2303" s="303" t="str">
        <f>IF(AllC3_Data[[#This Row],[Door/Yard Number]]=3,"Yard","Door")</f>
        <v>Yard</v>
      </c>
      <c r="P2303" s="33">
        <f t="shared" si="70"/>
        <v>260.71666666679084</v>
      </c>
      <c r="Q2303" s="3" t="str">
        <f t="shared" si="71"/>
        <v>01/31/2022 05:17 PM</v>
      </c>
      <c r="R2303" s="573" t="str">
        <f>IF(AND(AllC3_Data[[#This Row],[Workflow]]="Vendor Trailer",AllC3_Data[[#This Row],[OB Load Type]]="",AllC3_Data[[#This Row],[IB Load Type]]="",AllC3_Data[[#This Row],[Reusable Load Type]]=""),"Empty", HLOOKUP("*",AllC3_Data[[#This Row],[OB Load Type]:[Workflow]],1,FALSE))</f>
        <v>Empty</v>
      </c>
      <c r="S23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4" spans="1:21" x14ac:dyDescent="0.25">
      <c r="A2304" s="567" t="s">
        <v>14418</v>
      </c>
      <c r="B2304" s="568"/>
      <c r="C2304" s="568"/>
      <c r="D2304" s="569"/>
      <c r="E2304" s="569" t="s">
        <v>1657</v>
      </c>
      <c r="F2304" s="569">
        <v>3</v>
      </c>
      <c r="G2304" s="568" t="s">
        <v>1667</v>
      </c>
      <c r="H2304" s="568"/>
      <c r="I2304" s="570" t="s">
        <v>14419</v>
      </c>
      <c r="J2304" s="568" t="s">
        <v>8213</v>
      </c>
      <c r="K2304" s="571" t="s">
        <v>8589</v>
      </c>
      <c r="L2304" s="568" t="s">
        <v>14407</v>
      </c>
      <c r="M2304" s="572" t="s">
        <v>14420</v>
      </c>
      <c r="N2304" s="570" t="s">
        <v>8402</v>
      </c>
      <c r="O2304" s="303" t="str">
        <f>IF(AllC3_Data[[#This Row],[Door/Yard Number]]=3,"Yard","Door")</f>
        <v>Yard</v>
      </c>
      <c r="P2304" s="33">
        <f t="shared" si="70"/>
        <v>259.18333333334886</v>
      </c>
      <c r="Q2304" s="3" t="str">
        <f t="shared" si="71"/>
        <v>01/31/2022 06:49 PM</v>
      </c>
      <c r="R2304" s="573" t="str">
        <f>IF(AND(AllC3_Data[[#This Row],[Workflow]]="Vendor Trailer",AllC3_Data[[#This Row],[OB Load Type]]="",AllC3_Data[[#This Row],[IB Load Type]]="",AllC3_Data[[#This Row],[Reusable Load Type]]=""),"Empty", HLOOKUP("*",AllC3_Data[[#This Row],[OB Load Type]:[Workflow]],1,FALSE))</f>
        <v>Empty</v>
      </c>
      <c r="S23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5" spans="1:21" x14ac:dyDescent="0.25">
      <c r="A2305" s="567" t="s">
        <v>14421</v>
      </c>
      <c r="B2305" s="568"/>
      <c r="C2305" s="568"/>
      <c r="D2305" s="569" t="s">
        <v>109</v>
      </c>
      <c r="E2305" s="569" t="s">
        <v>8430</v>
      </c>
      <c r="F2305" s="569">
        <v>3</v>
      </c>
      <c r="G2305" s="568" t="s">
        <v>13974</v>
      </c>
      <c r="H2305" s="568"/>
      <c r="I2305" s="570" t="s">
        <v>14422</v>
      </c>
      <c r="J2305" s="568" t="s">
        <v>8202</v>
      </c>
      <c r="K2305" s="571" t="s">
        <v>8401</v>
      </c>
      <c r="L2305" s="568" t="s">
        <v>14423</v>
      </c>
      <c r="M2305" s="572" t="s">
        <v>14424</v>
      </c>
      <c r="N2305" s="570" t="s">
        <v>8402</v>
      </c>
      <c r="O2305" s="303" t="str">
        <f>IF(AllC3_Data[[#This Row],[Door/Yard Number]]=3,"Yard","Door")</f>
        <v>Yard</v>
      </c>
      <c r="P2305" s="33">
        <f t="shared" si="70"/>
        <v>1678.9000000000815</v>
      </c>
      <c r="Q2305" s="3" t="str">
        <f t="shared" si="71"/>
        <v>12/03/2021 03:06 PM</v>
      </c>
      <c r="R2305" s="573" t="str">
        <f>IF(AND(AllC3_Data[[#This Row],[Workflow]]="Vendor Trailer",AllC3_Data[[#This Row],[OB Load Type]]="",AllC3_Data[[#This Row],[IB Load Type]]="",AllC3_Data[[#This Row],[Reusable Load Type]]=""),"Empty", HLOOKUP("*",AllC3_Data[[#This Row],[OB Load Type]:[Workflow]],1,FALSE))</f>
        <v>MPJG</v>
      </c>
      <c r="S23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3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6" spans="1:21" x14ac:dyDescent="0.25">
      <c r="A2306" s="567" t="s">
        <v>14425</v>
      </c>
      <c r="B2306" s="568"/>
      <c r="C2306" s="568"/>
      <c r="D2306" s="569"/>
      <c r="E2306" s="569" t="s">
        <v>1657</v>
      </c>
      <c r="F2306" s="569">
        <v>3</v>
      </c>
      <c r="G2306" s="568" t="s">
        <v>1179</v>
      </c>
      <c r="H2306" s="568"/>
      <c r="I2306" s="570" t="s">
        <v>14426</v>
      </c>
      <c r="J2306" s="568" t="s">
        <v>8218</v>
      </c>
      <c r="K2306" s="571" t="s">
        <v>8589</v>
      </c>
      <c r="L2306" s="568" t="s">
        <v>14333</v>
      </c>
      <c r="M2306" s="572" t="s">
        <v>14426</v>
      </c>
      <c r="N2306" s="570" t="s">
        <v>8402</v>
      </c>
      <c r="O2306" s="303" t="str">
        <f>IF(AllC3_Data[[#This Row],[Door/Yard Number]]=3,"Yard","Door")</f>
        <v>Yard</v>
      </c>
      <c r="P2306" s="33">
        <f t="shared" si="70"/>
        <v>256.01666666666279</v>
      </c>
      <c r="Q2306" s="3" t="str">
        <f t="shared" si="71"/>
        <v>01/31/2022 09:59 PM</v>
      </c>
      <c r="R2306" s="573" t="str">
        <f>IF(AND(AllC3_Data[[#This Row],[Workflow]]="Vendor Trailer",AllC3_Data[[#This Row],[OB Load Type]]="",AllC3_Data[[#This Row],[IB Load Type]]="",AllC3_Data[[#This Row],[Reusable Load Type]]=""),"Empty", HLOOKUP("*",AllC3_Data[[#This Row],[OB Load Type]:[Workflow]],1,FALSE))</f>
        <v>Empty</v>
      </c>
      <c r="S23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7" spans="1:21" x14ac:dyDescent="0.25">
      <c r="A2307" s="567" t="s">
        <v>14427</v>
      </c>
      <c r="B2307" s="568"/>
      <c r="C2307" s="568"/>
      <c r="D2307" s="569"/>
      <c r="E2307" s="569" t="s">
        <v>1657</v>
      </c>
      <c r="F2307" s="569">
        <v>3</v>
      </c>
      <c r="G2307" s="568" t="s">
        <v>1179</v>
      </c>
      <c r="H2307" s="568"/>
      <c r="I2307" s="570" t="s">
        <v>14428</v>
      </c>
      <c r="J2307" s="568" t="s">
        <v>8205</v>
      </c>
      <c r="K2307" s="571" t="s">
        <v>8589</v>
      </c>
      <c r="L2307" s="568" t="s">
        <v>13729</v>
      </c>
      <c r="M2307" s="572" t="s">
        <v>14429</v>
      </c>
      <c r="N2307" s="570" t="s">
        <v>8402</v>
      </c>
      <c r="O2307" s="303" t="str">
        <f>IF(AllC3_Data[[#This Row],[Door/Yard Number]]=3,"Yard","Door")</f>
        <v>Yard</v>
      </c>
      <c r="P2307" s="33">
        <f t="shared" si="70"/>
        <v>254.48333333339542</v>
      </c>
      <c r="Q2307" s="3" t="str">
        <f t="shared" si="71"/>
        <v>01/31/2022 11:31 PM</v>
      </c>
      <c r="R2307" s="573" t="str">
        <f>IF(AND(AllC3_Data[[#This Row],[Workflow]]="Vendor Trailer",AllC3_Data[[#This Row],[OB Load Type]]="",AllC3_Data[[#This Row],[IB Load Type]]="",AllC3_Data[[#This Row],[Reusable Load Type]]=""),"Empty", HLOOKUP("*",AllC3_Data[[#This Row],[OB Load Type]:[Workflow]],1,FALSE))</f>
        <v>Empty</v>
      </c>
      <c r="S23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8" spans="1:21" x14ac:dyDescent="0.25">
      <c r="A2308" s="567" t="s">
        <v>14023</v>
      </c>
      <c r="B2308" s="568"/>
      <c r="C2308" s="568"/>
      <c r="D2308" s="569"/>
      <c r="E2308" s="569" t="s">
        <v>1562</v>
      </c>
      <c r="F2308" s="569">
        <v>3</v>
      </c>
      <c r="G2308" s="568" t="s">
        <v>14232</v>
      </c>
      <c r="H2308" s="568"/>
      <c r="I2308" s="570" t="s">
        <v>14430</v>
      </c>
      <c r="J2308" s="568" t="s">
        <v>8202</v>
      </c>
      <c r="K2308" s="571" t="s">
        <v>8401</v>
      </c>
      <c r="L2308" s="568" t="s">
        <v>13813</v>
      </c>
      <c r="M2308" s="572" t="s">
        <v>14431</v>
      </c>
      <c r="N2308" s="570" t="s">
        <v>8409</v>
      </c>
      <c r="O2308" s="303" t="str">
        <f>IF(AllC3_Data[[#This Row],[Door/Yard Number]]=3,"Yard","Door")</f>
        <v>Yard</v>
      </c>
      <c r="P2308" s="33">
        <f t="shared" si="70"/>
        <v>252.58333333331393</v>
      </c>
      <c r="Q2308" s="3" t="str">
        <f t="shared" si="71"/>
        <v>02/01/2022 01:25 AM</v>
      </c>
      <c r="R2308" s="573" t="str">
        <f>IF(AND(AllC3_Data[[#This Row],[Workflow]]="Vendor Trailer",AllC3_Data[[#This Row],[OB Load Type]]="",AllC3_Data[[#This Row],[IB Load Type]]="",AllC3_Data[[#This Row],[Reusable Load Type]]=""),"Empty", HLOOKUP("*",AllC3_Data[[#This Row],[OB Load Type]:[Workflow]],1,FALSE))</f>
        <v>Unknown</v>
      </c>
      <c r="S23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09" spans="1:21" x14ac:dyDescent="0.25">
      <c r="A2309" s="567" t="s">
        <v>14432</v>
      </c>
      <c r="B2309" s="568"/>
      <c r="C2309" s="568"/>
      <c r="D2309" s="569"/>
      <c r="E2309" s="569" t="s">
        <v>8461</v>
      </c>
      <c r="F2309" s="569">
        <v>3</v>
      </c>
      <c r="G2309" s="568" t="s">
        <v>9780</v>
      </c>
      <c r="H2309" s="568"/>
      <c r="I2309" s="570" t="s">
        <v>14433</v>
      </c>
      <c r="J2309" s="568" t="s">
        <v>8202</v>
      </c>
      <c r="K2309" s="571" t="s">
        <v>8401</v>
      </c>
      <c r="L2309" s="568" t="s">
        <v>13874</v>
      </c>
      <c r="M2309" s="572" t="s">
        <v>14434</v>
      </c>
      <c r="N2309" s="570" t="s">
        <v>8451</v>
      </c>
      <c r="O2309" s="303" t="str">
        <f>IF(AllC3_Data[[#This Row],[Door/Yard Number]]=3,"Yard","Door")</f>
        <v>Yard</v>
      </c>
      <c r="P2309" s="33">
        <f t="shared" si="70"/>
        <v>251.70000000006985</v>
      </c>
      <c r="Q2309" s="3" t="str">
        <f t="shared" si="71"/>
        <v>02/01/2022 02:18 AM</v>
      </c>
      <c r="R2309" s="573" t="str">
        <f>IF(AND(AllC3_Data[[#This Row],[Workflow]]="Vendor Trailer",AllC3_Data[[#This Row],[OB Load Type]]="",AllC3_Data[[#This Row],[IB Load Type]]="",AllC3_Data[[#This Row],[Reusable Load Type]]=""),"Empty", HLOOKUP("*",AllC3_Data[[#This Row],[OB Load Type]:[Workflow]],1,FALSE))</f>
        <v>Empty</v>
      </c>
      <c r="S23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0" spans="1:21" x14ac:dyDescent="0.25">
      <c r="A2310" s="567" t="s">
        <v>14435</v>
      </c>
      <c r="B2310" s="568" t="s">
        <v>9683</v>
      </c>
      <c r="C2310" s="568"/>
      <c r="D2310" s="569"/>
      <c r="E2310" s="569" t="s">
        <v>1659</v>
      </c>
      <c r="F2310" s="569">
        <v>3</v>
      </c>
      <c r="G2310" s="568" t="s">
        <v>10027</v>
      </c>
      <c r="H2310" s="568"/>
      <c r="I2310" s="570" t="s">
        <v>14436</v>
      </c>
      <c r="J2310" s="568" t="s">
        <v>8202</v>
      </c>
      <c r="K2310" s="571" t="s">
        <v>8401</v>
      </c>
      <c r="L2310" s="568" t="s">
        <v>14208</v>
      </c>
      <c r="M2310" s="572"/>
      <c r="N2310" s="570" t="s">
        <v>8402</v>
      </c>
      <c r="O2310" s="303" t="str">
        <f>IF(AllC3_Data[[#This Row],[Door/Yard Number]]=3,"Yard","Door")</f>
        <v>Yard</v>
      </c>
      <c r="P2310" s="33">
        <f t="shared" si="70"/>
        <v>245.95000000001164</v>
      </c>
      <c r="Q2310" s="3" t="str">
        <f t="shared" si="71"/>
        <v>02/01/2022 08:03 AM</v>
      </c>
      <c r="R2310" s="573" t="str">
        <f>IF(AND(AllC3_Data[[#This Row],[Workflow]]="Vendor Trailer",AllC3_Data[[#This Row],[OB Load Type]]="",AllC3_Data[[#This Row],[IB Load Type]]="",AllC3_Data[[#This Row],[Reusable Load Type]]=""),"Empty", HLOOKUP("*",AllC3_Data[[#This Row],[OB Load Type]:[Workflow]],1,FALSE))</f>
        <v>F&amp;E</v>
      </c>
      <c r="S23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1" spans="1:21" x14ac:dyDescent="0.25">
      <c r="A2311" s="567" t="s">
        <v>14437</v>
      </c>
      <c r="B2311" s="568"/>
      <c r="C2311" s="568"/>
      <c r="D2311" s="569" t="s">
        <v>180</v>
      </c>
      <c r="E2311" s="569" t="s">
        <v>8430</v>
      </c>
      <c r="F2311" s="569">
        <v>3</v>
      </c>
      <c r="G2311" s="568" t="s">
        <v>1568</v>
      </c>
      <c r="H2311" s="568"/>
      <c r="I2311" s="570" t="s">
        <v>14438</v>
      </c>
      <c r="J2311" s="568" t="s">
        <v>8212</v>
      </c>
      <c r="K2311" s="571" t="s">
        <v>8401</v>
      </c>
      <c r="L2311" s="568" t="s">
        <v>14049</v>
      </c>
      <c r="M2311" s="572" t="s">
        <v>14439</v>
      </c>
      <c r="N2311" s="570" t="s">
        <v>8402</v>
      </c>
      <c r="O2311" s="303" t="str">
        <f>IF(AllC3_Data[[#This Row],[Door/Yard Number]]=3,"Yard","Door")</f>
        <v>Yard</v>
      </c>
      <c r="P2311" s="33">
        <f t="shared" si="70"/>
        <v>244.70000000012806</v>
      </c>
      <c r="Q2311" s="3" t="str">
        <f t="shared" si="71"/>
        <v>02/01/2022 09:18 AM</v>
      </c>
      <c r="R2311" s="573" t="str">
        <f>IF(AND(AllC3_Data[[#This Row],[Workflow]]="Vendor Trailer",AllC3_Data[[#This Row],[OB Load Type]]="",AllC3_Data[[#This Row],[IB Load Type]]="",AllC3_Data[[#This Row],[Reusable Load Type]]=""),"Empty", HLOOKUP("*",AllC3_Data[[#This Row],[OB Load Type]:[Workflow]],1,FALSE))</f>
        <v>PDCM</v>
      </c>
      <c r="S23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2" spans="1:21" x14ac:dyDescent="0.25">
      <c r="A2312" s="567" t="s">
        <v>14440</v>
      </c>
      <c r="B2312" s="568"/>
      <c r="C2312" s="568"/>
      <c r="D2312" s="569" t="s">
        <v>307</v>
      </c>
      <c r="E2312" s="569" t="s">
        <v>882</v>
      </c>
      <c r="F2312" s="569">
        <v>3</v>
      </c>
      <c r="G2312" s="568" t="s">
        <v>14036</v>
      </c>
      <c r="H2312" s="568"/>
      <c r="I2312" s="570" t="s">
        <v>14441</v>
      </c>
      <c r="J2312" s="568" t="s">
        <v>8202</v>
      </c>
      <c r="K2312" s="571" t="s">
        <v>8401</v>
      </c>
      <c r="L2312" s="568" t="s">
        <v>14072</v>
      </c>
      <c r="M2312" s="572"/>
      <c r="N2312" s="570" t="s">
        <v>8402</v>
      </c>
      <c r="O2312" s="303" t="str">
        <f>IF(AllC3_Data[[#This Row],[Door/Yard Number]]=3,"Yard","Door")</f>
        <v>Yard</v>
      </c>
      <c r="P2312" s="33">
        <f t="shared" si="70"/>
        <v>244.23333333333721</v>
      </c>
      <c r="Q2312" s="3" t="str">
        <f t="shared" si="71"/>
        <v>02/01/2022 09:46 AM</v>
      </c>
      <c r="R2312" s="573" t="str">
        <f>IF(AND(AllC3_Data[[#This Row],[Workflow]]="Vendor Trailer",AllC3_Data[[#This Row],[OB Load Type]]="",AllC3_Data[[#This Row],[IB Load Type]]="",AllC3_Data[[#This Row],[Reusable Load Type]]=""),"Empty", HLOOKUP("*",AllC3_Data[[#This Row],[OB Load Type]:[Workflow]],1,FALSE))</f>
        <v>TDRY</v>
      </c>
      <c r="S23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3" spans="1:21" x14ac:dyDescent="0.25">
      <c r="A2313" s="567" t="s">
        <v>14442</v>
      </c>
      <c r="B2313" s="568"/>
      <c r="C2313" s="568"/>
      <c r="D2313" s="569"/>
      <c r="E2313" s="569" t="s">
        <v>8461</v>
      </c>
      <c r="F2313" s="569">
        <v>3</v>
      </c>
      <c r="G2313" s="568" t="s">
        <v>1096</v>
      </c>
      <c r="H2313" s="568"/>
      <c r="I2313" s="570" t="s">
        <v>14443</v>
      </c>
      <c r="J2313" s="568" t="s">
        <v>8202</v>
      </c>
      <c r="K2313" s="571" t="s">
        <v>8401</v>
      </c>
      <c r="L2313" s="568" t="s">
        <v>14444</v>
      </c>
      <c r="M2313" s="572" t="s">
        <v>14445</v>
      </c>
      <c r="N2313" s="570" t="s">
        <v>8425</v>
      </c>
      <c r="O2313" s="303" t="str">
        <f>IF(AllC3_Data[[#This Row],[Door/Yard Number]]=3,"Yard","Door")</f>
        <v>Yard</v>
      </c>
      <c r="P2313" s="33">
        <f t="shared" ref="P2313:P2376" si="72">($A$1-Q2313)*24</f>
        <v>244.1333333333605</v>
      </c>
      <c r="Q2313" s="3" t="str">
        <f t="shared" ref="Q2313:Q2376" si="73">IF(I2313&gt;M2313,I2313,IF(I2313&lt;M2313,M2313,IF(I2313=M2313,I2313)))</f>
        <v>02/01/2022 09:52 AM</v>
      </c>
      <c r="R2313" s="573" t="str">
        <f>IF(AND(AllC3_Data[[#This Row],[Workflow]]="Vendor Trailer",AllC3_Data[[#This Row],[OB Load Type]]="",AllC3_Data[[#This Row],[IB Load Type]]="",AllC3_Data[[#This Row],[Reusable Load Type]]=""),"Empty", HLOOKUP("*",AllC3_Data[[#This Row],[OB Load Type]:[Workflow]],1,FALSE))</f>
        <v>Empty</v>
      </c>
      <c r="S23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3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4" spans="1:21" x14ac:dyDescent="0.25">
      <c r="A2314" s="567" t="s">
        <v>14446</v>
      </c>
      <c r="B2314" s="568"/>
      <c r="C2314" s="568" t="s">
        <v>765</v>
      </c>
      <c r="D2314" s="569"/>
      <c r="E2314" s="569" t="s">
        <v>897</v>
      </c>
      <c r="F2314" s="569">
        <v>3</v>
      </c>
      <c r="G2314" s="568" t="s">
        <v>1179</v>
      </c>
      <c r="H2314" s="568" t="s">
        <v>14447</v>
      </c>
      <c r="I2314" s="570" t="s">
        <v>14448</v>
      </c>
      <c r="J2314" s="568" t="s">
        <v>8210</v>
      </c>
      <c r="K2314" s="571" t="s">
        <v>8401</v>
      </c>
      <c r="L2314" s="568" t="s">
        <v>14003</v>
      </c>
      <c r="M2314" s="572" t="s">
        <v>14449</v>
      </c>
      <c r="N2314" s="570" t="s">
        <v>8402</v>
      </c>
      <c r="O2314" s="303" t="str">
        <f>IF(AllC3_Data[[#This Row],[Door/Yard Number]]=3,"Yard","Door")</f>
        <v>Yard</v>
      </c>
      <c r="P2314" s="33">
        <f t="shared" si="72"/>
        <v>242.90000000002328</v>
      </c>
      <c r="Q2314" s="3" t="str">
        <f t="shared" si="73"/>
        <v>02/01/2022 11:06 AM</v>
      </c>
      <c r="R2314" s="573" t="str">
        <f>IF(AND(AllC3_Data[[#This Row],[Workflow]]="Vendor Trailer",AllC3_Data[[#This Row],[OB Load Type]]="",AllC3_Data[[#This Row],[IB Load Type]]="",AllC3_Data[[#This Row],[Reusable Load Type]]=""),"Empty", HLOOKUP("*",AllC3_Data[[#This Row],[OB Load Type]:[Workflow]],1,FALSE))</f>
        <v>B638</v>
      </c>
      <c r="S23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3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5" spans="1:21" x14ac:dyDescent="0.25">
      <c r="A2315" s="567" t="s">
        <v>14450</v>
      </c>
      <c r="B2315" s="568"/>
      <c r="C2315" s="568"/>
      <c r="D2315" s="569"/>
      <c r="E2315" s="569" t="s">
        <v>1657</v>
      </c>
      <c r="F2315" s="569">
        <v>3</v>
      </c>
      <c r="G2315" s="568" t="s">
        <v>1179</v>
      </c>
      <c r="H2315" s="568"/>
      <c r="I2315" s="570" t="s">
        <v>14451</v>
      </c>
      <c r="J2315" s="568" t="s">
        <v>8204</v>
      </c>
      <c r="K2315" s="571" t="s">
        <v>8589</v>
      </c>
      <c r="L2315" s="568" t="s">
        <v>13831</v>
      </c>
      <c r="M2315" s="572"/>
      <c r="N2315" s="570" t="s">
        <v>8402</v>
      </c>
      <c r="O2315" s="303" t="str">
        <f>IF(AllC3_Data[[#This Row],[Door/Yard Number]]=3,"Yard","Door")</f>
        <v>Yard</v>
      </c>
      <c r="P2315" s="33">
        <f t="shared" si="72"/>
        <v>242.65000000008149</v>
      </c>
      <c r="Q2315" s="3" t="str">
        <f t="shared" si="73"/>
        <v>02/01/2022 11:21 AM</v>
      </c>
      <c r="R2315" s="573" t="str">
        <f>IF(AND(AllC3_Data[[#This Row],[Workflow]]="Vendor Trailer",AllC3_Data[[#This Row],[OB Load Type]]="",AllC3_Data[[#This Row],[IB Load Type]]="",AllC3_Data[[#This Row],[Reusable Load Type]]=""),"Empty", HLOOKUP("*",AllC3_Data[[#This Row],[OB Load Type]:[Workflow]],1,FALSE))</f>
        <v>Empty</v>
      </c>
      <c r="S23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6" spans="1:21" x14ac:dyDescent="0.25">
      <c r="A2316" s="567" t="s">
        <v>14452</v>
      </c>
      <c r="B2316" s="568"/>
      <c r="C2316" s="568"/>
      <c r="D2316" s="569" t="s">
        <v>291</v>
      </c>
      <c r="E2316" s="569" t="s">
        <v>882</v>
      </c>
      <c r="F2316" s="569">
        <v>3</v>
      </c>
      <c r="G2316" s="568" t="s">
        <v>1179</v>
      </c>
      <c r="H2316" s="568"/>
      <c r="I2316" s="570" t="s">
        <v>10090</v>
      </c>
      <c r="J2316" s="568" t="s">
        <v>8210</v>
      </c>
      <c r="K2316" s="571" t="s">
        <v>8401</v>
      </c>
      <c r="L2316" s="568" t="s">
        <v>13949</v>
      </c>
      <c r="M2316" s="572" t="s">
        <v>14453</v>
      </c>
      <c r="N2316" s="570" t="s">
        <v>8451</v>
      </c>
      <c r="O2316" s="303" t="str">
        <f>IF(AllC3_Data[[#This Row],[Door/Yard Number]]=3,"Yard","Door")</f>
        <v>Yard</v>
      </c>
      <c r="P2316" s="33">
        <f t="shared" si="72"/>
        <v>242.50000000011642</v>
      </c>
      <c r="Q2316" s="3" t="str">
        <f t="shared" si="73"/>
        <v>02/01/2022 11:30 AM</v>
      </c>
      <c r="R2316" s="573" t="str">
        <f>IF(AND(AllC3_Data[[#This Row],[Workflow]]="Vendor Trailer",AllC3_Data[[#This Row],[OB Load Type]]="",AllC3_Data[[#This Row],[IB Load Type]]="",AllC3_Data[[#This Row],[Reusable Load Type]]=""),"Empty", HLOOKUP("*",AllC3_Data[[#This Row],[OB Load Type]:[Workflow]],1,FALSE))</f>
        <v>T635</v>
      </c>
      <c r="S23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3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317" spans="1:21" x14ac:dyDescent="0.25">
      <c r="A2317" s="567" t="s">
        <v>14454</v>
      </c>
      <c r="B2317" s="568"/>
      <c r="C2317" s="568"/>
      <c r="D2317" s="569" t="s">
        <v>422</v>
      </c>
      <c r="E2317" s="569" t="s">
        <v>8430</v>
      </c>
      <c r="F2317" s="569">
        <v>3</v>
      </c>
      <c r="G2317" s="568" t="s">
        <v>1179</v>
      </c>
      <c r="H2317" s="568"/>
      <c r="I2317" s="570" t="s">
        <v>14455</v>
      </c>
      <c r="J2317" s="568" t="s">
        <v>8207</v>
      </c>
      <c r="K2317" s="571" t="s">
        <v>8401</v>
      </c>
      <c r="L2317" s="568" t="s">
        <v>11507</v>
      </c>
      <c r="M2317" s="572" t="s">
        <v>14456</v>
      </c>
      <c r="N2317" s="570" t="s">
        <v>8402</v>
      </c>
      <c r="O2317" s="303" t="str">
        <f>IF(AllC3_Data[[#This Row],[Door/Yard Number]]=3,"Yard","Door")</f>
        <v>Yard</v>
      </c>
      <c r="P2317" s="33">
        <f t="shared" si="72"/>
        <v>244.46666666673264</v>
      </c>
      <c r="Q2317" s="3" t="str">
        <f t="shared" si="73"/>
        <v>02/01/2022 09:32 AM</v>
      </c>
      <c r="R2317" s="573" t="str">
        <f>IF(AND(AllC3_Data[[#This Row],[Workflow]]="Vendor Trailer",AllC3_Data[[#This Row],[OB Load Type]]="",AllC3_Data[[#This Row],[IB Load Type]]="",AllC3_Data[[#This Row],[Reusable Load Type]]=""),"Empty", HLOOKUP("*",AllC3_Data[[#This Row],[OB Load Type]:[Workflow]],1,FALSE))</f>
        <v>MSTO</v>
      </c>
      <c r="S23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8" spans="1:21" x14ac:dyDescent="0.25">
      <c r="A2318" s="567" t="s">
        <v>14457</v>
      </c>
      <c r="B2318" s="568"/>
      <c r="C2318" s="568" t="s">
        <v>666</v>
      </c>
      <c r="D2318" s="569"/>
      <c r="E2318" s="569" t="s">
        <v>8397</v>
      </c>
      <c r="F2318" s="569">
        <v>3</v>
      </c>
      <c r="G2318" s="568" t="s">
        <v>14458</v>
      </c>
      <c r="H2318" s="568" t="s">
        <v>8399</v>
      </c>
      <c r="I2318" s="570" t="s">
        <v>14459</v>
      </c>
      <c r="J2318" s="568" t="s">
        <v>8202</v>
      </c>
      <c r="K2318" s="571" t="s">
        <v>8401</v>
      </c>
      <c r="L2318" s="568" t="s">
        <v>14132</v>
      </c>
      <c r="M2318" s="572" t="s">
        <v>14459</v>
      </c>
      <c r="N2318" s="570" t="s">
        <v>8402</v>
      </c>
      <c r="O2318" s="303" t="str">
        <f>IF(AllC3_Data[[#This Row],[Door/Yard Number]]=3,"Yard","Door")</f>
        <v>Yard</v>
      </c>
      <c r="P2318" s="33">
        <f t="shared" si="72"/>
        <v>238.70000000012806</v>
      </c>
      <c r="Q2318" s="3" t="str">
        <f t="shared" si="73"/>
        <v>02/01/2022 03:18 PM</v>
      </c>
      <c r="R2318" s="573" t="str">
        <f>IF(AND(AllC3_Data[[#This Row],[Workflow]]="Vendor Trailer",AllC3_Data[[#This Row],[OB Load Type]]="",AllC3_Data[[#This Row],[IB Load Type]]="",AllC3_Data[[#This Row],[Reusable Load Type]]=""),"Empty", HLOOKUP("*",AllC3_Data[[#This Row],[OB Load Type]:[Workflow]],1,FALSE))</f>
        <v>B745</v>
      </c>
      <c r="S23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19" spans="1:21" x14ac:dyDescent="0.25">
      <c r="A2319" s="567" t="s">
        <v>14460</v>
      </c>
      <c r="B2319" s="568"/>
      <c r="C2319" s="568"/>
      <c r="D2319" s="569" t="s">
        <v>259</v>
      </c>
      <c r="E2319" s="569" t="s">
        <v>8430</v>
      </c>
      <c r="F2319" s="569">
        <v>3</v>
      </c>
      <c r="G2319" s="568" t="s">
        <v>9188</v>
      </c>
      <c r="H2319" s="568"/>
      <c r="I2319" s="570" t="s">
        <v>14461</v>
      </c>
      <c r="J2319" s="568" t="s">
        <v>8202</v>
      </c>
      <c r="K2319" s="571" t="s">
        <v>8401</v>
      </c>
      <c r="L2319" s="568" t="s">
        <v>2967</v>
      </c>
      <c r="M2319" s="572" t="s">
        <v>14461</v>
      </c>
      <c r="N2319" s="570" t="s">
        <v>8402</v>
      </c>
      <c r="O2319" s="303" t="str">
        <f>IF(AllC3_Data[[#This Row],[Door/Yard Number]]=3,"Yard","Door")</f>
        <v>Yard</v>
      </c>
      <c r="P2319" s="33">
        <f t="shared" si="72"/>
        <v>238.16666666680248</v>
      </c>
      <c r="Q2319" s="3" t="str">
        <f t="shared" si="73"/>
        <v>02/01/2022 03:50 PM</v>
      </c>
      <c r="R2319" s="573" t="str">
        <f>IF(AND(AllC3_Data[[#This Row],[Workflow]]="Vendor Trailer",AllC3_Data[[#This Row],[OB Load Type]]="",AllC3_Data[[#This Row],[IB Load Type]]="",AllC3_Data[[#This Row],[Reusable Load Type]]=""),"Empty", HLOOKUP("*",AllC3_Data[[#This Row],[OB Load Type]:[Workflow]],1,FALSE))</f>
        <v>SBOX</v>
      </c>
      <c r="S23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0" spans="1:21" x14ac:dyDescent="0.25">
      <c r="A2320" s="567" t="s">
        <v>11948</v>
      </c>
      <c r="B2320" s="568"/>
      <c r="C2320" s="568" t="s">
        <v>8404</v>
      </c>
      <c r="D2320" s="569"/>
      <c r="E2320" s="569" t="s">
        <v>897</v>
      </c>
      <c r="F2320" s="569">
        <v>1</v>
      </c>
      <c r="G2320" s="568" t="s">
        <v>8405</v>
      </c>
      <c r="H2320" s="568" t="s">
        <v>14462</v>
      </c>
      <c r="I2320" s="570" t="s">
        <v>14463</v>
      </c>
      <c r="J2320" s="568" t="s">
        <v>8202</v>
      </c>
      <c r="K2320" s="571" t="s">
        <v>8401</v>
      </c>
      <c r="L2320" s="568" t="s">
        <v>9888</v>
      </c>
      <c r="M2320" s="572" t="s">
        <v>9023</v>
      </c>
      <c r="N2320" s="570" t="s">
        <v>8402</v>
      </c>
      <c r="O2320" s="303" t="str">
        <f>IF(AllC3_Data[[#This Row],[Door/Yard Number]]=3,"Yard","Door")</f>
        <v>Door</v>
      </c>
      <c r="P2320" s="33">
        <f t="shared" si="72"/>
        <v>4.1333333333604969</v>
      </c>
      <c r="Q2320" s="3" t="str">
        <f t="shared" si="73"/>
        <v>02/11/2022 09:52 AM</v>
      </c>
      <c r="R2320" s="573" t="str">
        <f>IF(AND(AllC3_Data[[#This Row],[Workflow]]="Vendor Trailer",AllC3_Data[[#This Row],[OB Load Type]]="",AllC3_Data[[#This Row],[IB Load Type]]="",AllC3_Data[[#This Row],[Reusable Load Type]]=""),"Empty", HLOOKUP("*",AllC3_Data[[#This Row],[OB Load Type]:[Workflow]],1,FALSE))</f>
        <v>A Live Delivery</v>
      </c>
      <c r="S23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1" spans="1:21" x14ac:dyDescent="0.25">
      <c r="A2321" s="567" t="s">
        <v>14464</v>
      </c>
      <c r="B2321" s="568"/>
      <c r="C2321" s="568"/>
      <c r="D2321" s="569" t="s">
        <v>650</v>
      </c>
      <c r="E2321" s="569" t="s">
        <v>8430</v>
      </c>
      <c r="F2321" s="569">
        <v>3</v>
      </c>
      <c r="G2321" s="568" t="s">
        <v>14465</v>
      </c>
      <c r="H2321" s="568"/>
      <c r="I2321" s="570" t="s">
        <v>14466</v>
      </c>
      <c r="J2321" s="568" t="s">
        <v>8202</v>
      </c>
      <c r="K2321" s="571" t="s">
        <v>8401</v>
      </c>
      <c r="L2321" s="568" t="s">
        <v>13874</v>
      </c>
      <c r="M2321" s="572" t="s">
        <v>14467</v>
      </c>
      <c r="N2321" s="570" t="s">
        <v>8451</v>
      </c>
      <c r="O2321" s="303" t="str">
        <f>IF(AllC3_Data[[#This Row],[Door/Yard Number]]=3,"Yard","Door")</f>
        <v>Yard</v>
      </c>
      <c r="P2321" s="33">
        <f t="shared" si="72"/>
        <v>243.30000000010477</v>
      </c>
      <c r="Q2321" s="3" t="str">
        <f t="shared" si="73"/>
        <v>02/01/2022 10:42 AM</v>
      </c>
      <c r="R2321" s="573" t="str">
        <f>IF(AND(AllC3_Data[[#This Row],[Workflow]]="Vendor Trailer",AllC3_Data[[#This Row],[OB Load Type]]="",AllC3_Data[[#This Row],[IB Load Type]]="",AllC3_Data[[#This Row],[Reusable Load Type]]=""),"Empty", HLOOKUP("*",AllC3_Data[[#This Row],[OB Load Type]:[Workflow]],1,FALSE))</f>
        <v>CHEP</v>
      </c>
      <c r="S23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2" spans="1:21" x14ac:dyDescent="0.25">
      <c r="A2322" s="567" t="s">
        <v>14468</v>
      </c>
      <c r="B2322" s="568"/>
      <c r="C2322" s="568"/>
      <c r="D2322" s="569" t="s">
        <v>182</v>
      </c>
      <c r="E2322" s="569" t="s">
        <v>8430</v>
      </c>
      <c r="F2322" s="569">
        <v>3</v>
      </c>
      <c r="G2322" s="568" t="s">
        <v>1568</v>
      </c>
      <c r="H2322" s="568"/>
      <c r="I2322" s="570" t="s">
        <v>14469</v>
      </c>
      <c r="J2322" s="568" t="s">
        <v>8212</v>
      </c>
      <c r="K2322" s="571" t="s">
        <v>8401</v>
      </c>
      <c r="L2322" s="568" t="s">
        <v>14208</v>
      </c>
      <c r="M2322" s="572" t="s">
        <v>14470</v>
      </c>
      <c r="N2322" s="570" t="s">
        <v>8402</v>
      </c>
      <c r="O2322" s="303" t="str">
        <f>IF(AllC3_Data[[#This Row],[Door/Yard Number]]=3,"Yard","Door")</f>
        <v>Yard</v>
      </c>
      <c r="P2322" s="33">
        <f t="shared" si="72"/>
        <v>1704.033333333442</v>
      </c>
      <c r="Q2322" s="3" t="str">
        <f t="shared" si="73"/>
        <v>12/02/2021 01:58 PM</v>
      </c>
      <c r="R2322" s="573" t="str">
        <f>IF(AND(AllC3_Data[[#This Row],[Workflow]]="Vendor Trailer",AllC3_Data[[#This Row],[OB Load Type]]="",AllC3_Data[[#This Row],[IB Load Type]]="",AllC3_Data[[#This Row],[Reusable Load Type]]=""),"Empty", HLOOKUP("*",AllC3_Data[[#This Row],[OB Load Type]:[Workflow]],1,FALSE))</f>
        <v>PMIX</v>
      </c>
      <c r="S23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3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3" spans="1:21" x14ac:dyDescent="0.25">
      <c r="A2323" s="567" t="s">
        <v>14471</v>
      </c>
      <c r="B2323" s="568"/>
      <c r="C2323" s="568"/>
      <c r="D2323" s="569"/>
      <c r="E2323" s="569" t="s">
        <v>8461</v>
      </c>
      <c r="F2323" s="569">
        <v>3</v>
      </c>
      <c r="G2323" s="568" t="s">
        <v>9309</v>
      </c>
      <c r="H2323" s="568"/>
      <c r="I2323" s="570" t="s">
        <v>14472</v>
      </c>
      <c r="J2323" s="568" t="s">
        <v>8202</v>
      </c>
      <c r="K2323" s="571" t="s">
        <v>8401</v>
      </c>
      <c r="L2323" s="568" t="s">
        <v>13958</v>
      </c>
      <c r="M2323" s="572" t="s">
        <v>14473</v>
      </c>
      <c r="N2323" s="570" t="s">
        <v>8451</v>
      </c>
      <c r="O2323" s="303" t="str">
        <f>IF(AllC3_Data[[#This Row],[Door/Yard Number]]=3,"Yard","Door")</f>
        <v>Yard</v>
      </c>
      <c r="P2323" s="33">
        <f t="shared" si="72"/>
        <v>234.28333333338378</v>
      </c>
      <c r="Q2323" s="3" t="str">
        <f t="shared" si="73"/>
        <v>02/01/2022 07:43 PM</v>
      </c>
      <c r="R2323" s="573" t="str">
        <f>IF(AND(AllC3_Data[[#This Row],[Workflow]]="Vendor Trailer",AllC3_Data[[#This Row],[OB Load Type]]="",AllC3_Data[[#This Row],[IB Load Type]]="",AllC3_Data[[#This Row],[Reusable Load Type]]=""),"Empty", HLOOKUP("*",AllC3_Data[[#This Row],[OB Load Type]:[Workflow]],1,FALSE))</f>
        <v>Empty</v>
      </c>
      <c r="S23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4" spans="1:21" x14ac:dyDescent="0.25">
      <c r="A2324" s="567" t="s">
        <v>14474</v>
      </c>
      <c r="B2324" s="568"/>
      <c r="C2324" s="568"/>
      <c r="D2324" s="569"/>
      <c r="E2324" s="569" t="s">
        <v>8461</v>
      </c>
      <c r="F2324" s="569">
        <v>3</v>
      </c>
      <c r="G2324" s="568" t="s">
        <v>1215</v>
      </c>
      <c r="H2324" s="568"/>
      <c r="I2324" s="570" t="s">
        <v>14475</v>
      </c>
      <c r="J2324" s="568" t="s">
        <v>8202</v>
      </c>
      <c r="K2324" s="571" t="s">
        <v>8401</v>
      </c>
      <c r="L2324" s="568" t="s">
        <v>14182</v>
      </c>
      <c r="M2324" s="572" t="s">
        <v>14476</v>
      </c>
      <c r="N2324" s="570" t="s">
        <v>8451</v>
      </c>
      <c r="O2324" s="303" t="str">
        <f>IF(AllC3_Data[[#This Row],[Door/Yard Number]]=3,"Yard","Door")</f>
        <v>Yard</v>
      </c>
      <c r="P2324" s="33">
        <f t="shared" si="72"/>
        <v>242.36666666669771</v>
      </c>
      <c r="Q2324" s="3" t="str">
        <f t="shared" si="73"/>
        <v>02/01/2022 11:38 AM</v>
      </c>
      <c r="R2324" s="573" t="str">
        <f>IF(AND(AllC3_Data[[#This Row],[Workflow]]="Vendor Trailer",AllC3_Data[[#This Row],[OB Load Type]]="",AllC3_Data[[#This Row],[IB Load Type]]="",AllC3_Data[[#This Row],[Reusable Load Type]]=""),"Empty", HLOOKUP("*",AllC3_Data[[#This Row],[OB Load Type]:[Workflow]],1,FALSE))</f>
        <v>Empty</v>
      </c>
      <c r="S23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3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5" spans="1:21" x14ac:dyDescent="0.25">
      <c r="A2325" s="567" t="s">
        <v>14477</v>
      </c>
      <c r="B2325" s="568"/>
      <c r="C2325" s="568"/>
      <c r="D2325" s="569"/>
      <c r="E2325" s="569" t="s">
        <v>1657</v>
      </c>
      <c r="F2325" s="569">
        <v>3</v>
      </c>
      <c r="G2325" s="568" t="s">
        <v>1179</v>
      </c>
      <c r="H2325" s="568"/>
      <c r="I2325" s="570" t="s">
        <v>14478</v>
      </c>
      <c r="J2325" s="568" t="s">
        <v>8208</v>
      </c>
      <c r="K2325" s="571" t="s">
        <v>8589</v>
      </c>
      <c r="L2325" s="568" t="s">
        <v>13831</v>
      </c>
      <c r="M2325" s="572" t="s">
        <v>14479</v>
      </c>
      <c r="N2325" s="570" t="s">
        <v>8402</v>
      </c>
      <c r="O2325" s="303" t="str">
        <f>IF(AllC3_Data[[#This Row],[Door/Yard Number]]=3,"Yard","Door")</f>
        <v>Yard</v>
      </c>
      <c r="P2325" s="33">
        <f t="shared" si="72"/>
        <v>225.46666666679084</v>
      </c>
      <c r="Q2325" s="3" t="str">
        <f t="shared" si="73"/>
        <v>02/02/2022 04:32 AM</v>
      </c>
      <c r="R2325" s="573" t="str">
        <f>IF(AND(AllC3_Data[[#This Row],[Workflow]]="Vendor Trailer",AllC3_Data[[#This Row],[OB Load Type]]="",AllC3_Data[[#This Row],[IB Load Type]]="",AllC3_Data[[#This Row],[Reusable Load Type]]=""),"Empty", HLOOKUP("*",AllC3_Data[[#This Row],[OB Load Type]:[Workflow]],1,FALSE))</f>
        <v>Empty</v>
      </c>
      <c r="S23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6" spans="1:21" x14ac:dyDescent="0.25">
      <c r="A2326" s="567" t="s">
        <v>14480</v>
      </c>
      <c r="B2326" s="568"/>
      <c r="C2326" s="568"/>
      <c r="D2326" s="569"/>
      <c r="E2326" s="569" t="s">
        <v>1657</v>
      </c>
      <c r="F2326" s="569">
        <v>3</v>
      </c>
      <c r="G2326" s="568" t="s">
        <v>1179</v>
      </c>
      <c r="H2326" s="568"/>
      <c r="I2326" s="570" t="s">
        <v>14481</v>
      </c>
      <c r="J2326" s="568" t="s">
        <v>8208</v>
      </c>
      <c r="K2326" s="571" t="s">
        <v>8589</v>
      </c>
      <c r="L2326" s="568" t="s">
        <v>13831</v>
      </c>
      <c r="M2326" s="572" t="s">
        <v>14482</v>
      </c>
      <c r="N2326" s="570" t="s">
        <v>8402</v>
      </c>
      <c r="O2326" s="303" t="str">
        <f>IF(AllC3_Data[[#This Row],[Door/Yard Number]]=3,"Yard","Door")</f>
        <v>Yard</v>
      </c>
      <c r="P2326" s="33">
        <f t="shared" si="72"/>
        <v>223.8833333333605</v>
      </c>
      <c r="Q2326" s="3" t="str">
        <f t="shared" si="73"/>
        <v>02/02/2022 06:07 AM</v>
      </c>
      <c r="R2326" s="573" t="str">
        <f>IF(AND(AllC3_Data[[#This Row],[Workflow]]="Vendor Trailer",AllC3_Data[[#This Row],[OB Load Type]]="",AllC3_Data[[#This Row],[IB Load Type]]="",AllC3_Data[[#This Row],[Reusable Load Type]]=""),"Empty", HLOOKUP("*",AllC3_Data[[#This Row],[OB Load Type]:[Workflow]],1,FALSE))</f>
        <v>Empty</v>
      </c>
      <c r="S23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7" spans="1:21" x14ac:dyDescent="0.25">
      <c r="A2327" s="567" t="s">
        <v>14483</v>
      </c>
      <c r="B2327" s="568"/>
      <c r="C2327" s="568"/>
      <c r="D2327" s="569"/>
      <c r="E2327" s="569" t="s">
        <v>1657</v>
      </c>
      <c r="F2327" s="569">
        <v>3</v>
      </c>
      <c r="G2327" s="568" t="s">
        <v>1179</v>
      </c>
      <c r="H2327" s="568"/>
      <c r="I2327" s="570" t="s">
        <v>14484</v>
      </c>
      <c r="J2327" s="568" t="s">
        <v>8205</v>
      </c>
      <c r="K2327" s="571" t="s">
        <v>8589</v>
      </c>
      <c r="L2327" s="568" t="s">
        <v>13907</v>
      </c>
      <c r="M2327" s="572" t="s">
        <v>14484</v>
      </c>
      <c r="N2327" s="570" t="s">
        <v>8425</v>
      </c>
      <c r="O2327" s="303" t="str">
        <f>IF(AllC3_Data[[#This Row],[Door/Yard Number]]=3,"Yard","Door")</f>
        <v>Yard</v>
      </c>
      <c r="P2327" s="33">
        <f t="shared" si="72"/>
        <v>218.93333333346527</v>
      </c>
      <c r="Q2327" s="3" t="str">
        <f t="shared" si="73"/>
        <v>02/02/2022 11:04 AM</v>
      </c>
      <c r="R2327" s="573" t="str">
        <f>IF(AND(AllC3_Data[[#This Row],[Workflow]]="Vendor Trailer",AllC3_Data[[#This Row],[OB Load Type]]="",AllC3_Data[[#This Row],[IB Load Type]]="",AllC3_Data[[#This Row],[Reusable Load Type]]=""),"Empty", HLOOKUP("*",AllC3_Data[[#This Row],[OB Load Type]:[Workflow]],1,FALSE))</f>
        <v>Empty</v>
      </c>
      <c r="S23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8" spans="1:21" x14ac:dyDescent="0.25">
      <c r="A2328" s="567" t="s">
        <v>14485</v>
      </c>
      <c r="B2328" s="568"/>
      <c r="C2328" s="568"/>
      <c r="D2328" s="569" t="s">
        <v>180</v>
      </c>
      <c r="E2328" s="569" t="s">
        <v>8430</v>
      </c>
      <c r="F2328" s="569">
        <v>3</v>
      </c>
      <c r="G2328" s="568" t="s">
        <v>1568</v>
      </c>
      <c r="H2328" s="568"/>
      <c r="I2328" s="570" t="s">
        <v>14486</v>
      </c>
      <c r="J2328" s="568" t="s">
        <v>8212</v>
      </c>
      <c r="K2328" s="571" t="s">
        <v>8401</v>
      </c>
      <c r="L2328" s="568" t="s">
        <v>14208</v>
      </c>
      <c r="M2328" s="572" t="s">
        <v>14487</v>
      </c>
      <c r="N2328" s="570" t="s">
        <v>8402</v>
      </c>
      <c r="O2328" s="303" t="str">
        <f>IF(AllC3_Data[[#This Row],[Door/Yard Number]]=3,"Yard","Door")</f>
        <v>Yard</v>
      </c>
      <c r="P2328" s="33">
        <f t="shared" si="72"/>
        <v>218.56666666665114</v>
      </c>
      <c r="Q2328" s="3" t="str">
        <f t="shared" si="73"/>
        <v>02/02/2022 11:26 AM</v>
      </c>
      <c r="R2328" s="573" t="str">
        <f>IF(AND(AllC3_Data[[#This Row],[Workflow]]="Vendor Trailer",AllC3_Data[[#This Row],[OB Load Type]]="",AllC3_Data[[#This Row],[IB Load Type]]="",AllC3_Data[[#This Row],[Reusable Load Type]]=""),"Empty", HLOOKUP("*",AllC3_Data[[#This Row],[OB Load Type]:[Workflow]],1,FALSE))</f>
        <v>PDCM</v>
      </c>
      <c r="S23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29" spans="1:21" x14ac:dyDescent="0.25">
      <c r="A2329" s="567" t="s">
        <v>14488</v>
      </c>
      <c r="B2329" s="568"/>
      <c r="C2329" s="568"/>
      <c r="D2329" s="569" t="s">
        <v>179</v>
      </c>
      <c r="E2329" s="569" t="s">
        <v>8430</v>
      </c>
      <c r="F2329" s="569">
        <v>3</v>
      </c>
      <c r="G2329" s="568" t="s">
        <v>1179</v>
      </c>
      <c r="H2329" s="568"/>
      <c r="I2329" s="570" t="s">
        <v>11503</v>
      </c>
      <c r="J2329" s="568" t="s">
        <v>8205</v>
      </c>
      <c r="K2329" s="571" t="s">
        <v>8401</v>
      </c>
      <c r="L2329" s="568" t="s">
        <v>2969</v>
      </c>
      <c r="M2329" s="572" t="s">
        <v>14489</v>
      </c>
      <c r="N2329" s="570" t="s">
        <v>8402</v>
      </c>
      <c r="O2329" s="303" t="str">
        <f>IF(AllC3_Data[[#This Row],[Door/Yard Number]]=3,"Yard","Door")</f>
        <v>Yard</v>
      </c>
      <c r="P2329" s="33">
        <f t="shared" si="72"/>
        <v>217.90000000008149</v>
      </c>
      <c r="Q2329" s="3" t="str">
        <f t="shared" si="73"/>
        <v>02/02/2022 12:06 PM</v>
      </c>
      <c r="R2329" s="573" t="str">
        <f>IF(AND(AllC3_Data[[#This Row],[Workflow]]="Vendor Trailer",AllC3_Data[[#This Row],[OB Load Type]]="",AllC3_Data[[#This Row],[IB Load Type]]="",AllC3_Data[[#This Row],[Reusable Load Type]]=""),"Empty", HLOOKUP("*",AllC3_Data[[#This Row],[OB Load Type]:[Workflow]],1,FALSE))</f>
        <v>PBCY</v>
      </c>
      <c r="S23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330" spans="1:21" x14ac:dyDescent="0.25">
      <c r="A2330" s="567" t="s">
        <v>14490</v>
      </c>
      <c r="B2330" s="568"/>
      <c r="C2330" s="568"/>
      <c r="D2330" s="569"/>
      <c r="E2330" s="569" t="s">
        <v>8461</v>
      </c>
      <c r="F2330" s="569">
        <v>3</v>
      </c>
      <c r="G2330" s="568" t="s">
        <v>11673</v>
      </c>
      <c r="H2330" s="568"/>
      <c r="I2330" s="570" t="s">
        <v>11528</v>
      </c>
      <c r="J2330" s="568" t="s">
        <v>8202</v>
      </c>
      <c r="K2330" s="571" t="s">
        <v>8401</v>
      </c>
      <c r="L2330" s="568" t="s">
        <v>13958</v>
      </c>
      <c r="M2330" s="572" t="s">
        <v>14491</v>
      </c>
      <c r="N2330" s="570" t="s">
        <v>8451</v>
      </c>
      <c r="O2330" s="303" t="str">
        <f>IF(AllC3_Data[[#This Row],[Door/Yard Number]]=3,"Yard","Door")</f>
        <v>Yard</v>
      </c>
      <c r="P2330" s="33">
        <f t="shared" si="72"/>
        <v>214.31666666676756</v>
      </c>
      <c r="Q2330" s="3" t="str">
        <f t="shared" si="73"/>
        <v>02/02/2022 03:41 PM</v>
      </c>
      <c r="R2330" s="573" t="str">
        <f>IF(AND(AllC3_Data[[#This Row],[Workflow]]="Vendor Trailer",AllC3_Data[[#This Row],[OB Load Type]]="",AllC3_Data[[#This Row],[IB Load Type]]="",AllC3_Data[[#This Row],[Reusable Load Type]]=""),"Empty", HLOOKUP("*",AllC3_Data[[#This Row],[OB Load Type]:[Workflow]],1,FALSE))</f>
        <v>Empty</v>
      </c>
      <c r="S23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1" spans="1:21" x14ac:dyDescent="0.25">
      <c r="A2331" s="567" t="s">
        <v>14492</v>
      </c>
      <c r="B2331" s="568"/>
      <c r="C2331" s="568"/>
      <c r="D2331" s="569" t="s">
        <v>553</v>
      </c>
      <c r="E2331" s="569" t="s">
        <v>8430</v>
      </c>
      <c r="F2331" s="569">
        <v>3</v>
      </c>
      <c r="G2331" s="568" t="s">
        <v>1568</v>
      </c>
      <c r="H2331" s="568"/>
      <c r="I2331" s="570" t="s">
        <v>14493</v>
      </c>
      <c r="J2331" s="568" t="s">
        <v>8212</v>
      </c>
      <c r="K2331" s="571" t="s">
        <v>8401</v>
      </c>
      <c r="L2331" s="568" t="s">
        <v>14383</v>
      </c>
      <c r="M2331" s="572" t="s">
        <v>14494</v>
      </c>
      <c r="N2331" s="570" t="s">
        <v>8402</v>
      </c>
      <c r="O2331" s="303" t="str">
        <f>IF(AllC3_Data[[#This Row],[Door/Yard Number]]=3,"Yard","Door")</f>
        <v>Yard</v>
      </c>
      <c r="P2331" s="33">
        <f t="shared" si="72"/>
        <v>214.01666666666279</v>
      </c>
      <c r="Q2331" s="3" t="str">
        <f t="shared" si="73"/>
        <v>02/02/2022 03:59 PM</v>
      </c>
      <c r="R2331" s="573" t="str">
        <f>IF(AND(AllC3_Data[[#This Row],[Workflow]]="Vendor Trailer",AllC3_Data[[#This Row],[OB Load Type]]="",AllC3_Data[[#This Row],[IB Load Type]]="",AllC3_Data[[#This Row],[Reusable Load Type]]=""),"Empty", HLOOKUP("*",AllC3_Data[[#This Row],[OB Load Type]:[Workflow]],1,FALSE))</f>
        <v>PPDCQS</v>
      </c>
      <c r="S23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3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2" spans="1:21" x14ac:dyDescent="0.25">
      <c r="A2332" s="567" t="s">
        <v>14495</v>
      </c>
      <c r="B2332" s="568"/>
      <c r="C2332" s="568"/>
      <c r="D2332" s="569" t="s">
        <v>180</v>
      </c>
      <c r="E2332" s="569" t="s">
        <v>8430</v>
      </c>
      <c r="F2332" s="569">
        <v>3</v>
      </c>
      <c r="G2332" s="568" t="s">
        <v>1568</v>
      </c>
      <c r="H2332" s="568"/>
      <c r="I2332" s="570" t="s">
        <v>14496</v>
      </c>
      <c r="J2332" s="568" t="s">
        <v>8209</v>
      </c>
      <c r="K2332" s="571" t="s">
        <v>8401</v>
      </c>
      <c r="L2332" s="568" t="s">
        <v>14208</v>
      </c>
      <c r="M2332" s="572" t="s">
        <v>14497</v>
      </c>
      <c r="N2332" s="570" t="s">
        <v>8402</v>
      </c>
      <c r="O2332" s="303" t="str">
        <f>IF(AllC3_Data[[#This Row],[Door/Yard Number]]=3,"Yard","Door")</f>
        <v>Yard</v>
      </c>
      <c r="P2332" s="33">
        <f t="shared" si="72"/>
        <v>213.98333333339542</v>
      </c>
      <c r="Q2332" s="3" t="str">
        <f t="shared" si="73"/>
        <v>02/02/2022 04:01 PM</v>
      </c>
      <c r="R2332" s="573" t="str">
        <f>IF(AND(AllC3_Data[[#This Row],[Workflow]]="Vendor Trailer",AllC3_Data[[#This Row],[OB Load Type]]="",AllC3_Data[[#This Row],[IB Load Type]]="",AllC3_Data[[#This Row],[Reusable Load Type]]=""),"Empty", HLOOKUP("*",AllC3_Data[[#This Row],[OB Load Type]:[Workflow]],1,FALSE))</f>
        <v>PDCM</v>
      </c>
      <c r="S23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3" spans="1:21" x14ac:dyDescent="0.25">
      <c r="A2333" s="567" t="s">
        <v>14498</v>
      </c>
      <c r="B2333" s="568"/>
      <c r="C2333" s="568"/>
      <c r="D2333" s="569" t="s">
        <v>481</v>
      </c>
      <c r="E2333" s="569" t="s">
        <v>8430</v>
      </c>
      <c r="F2333" s="569">
        <v>1</v>
      </c>
      <c r="G2333" s="568" t="s">
        <v>1179</v>
      </c>
      <c r="H2333" s="568"/>
      <c r="I2333" s="570" t="s">
        <v>14499</v>
      </c>
      <c r="J2333" s="568" t="s">
        <v>8205</v>
      </c>
      <c r="K2333" s="571" t="s">
        <v>8401</v>
      </c>
      <c r="L2333" s="568" t="s">
        <v>14500</v>
      </c>
      <c r="M2333" s="572" t="s">
        <v>14499</v>
      </c>
      <c r="N2333" s="570" t="s">
        <v>8421</v>
      </c>
      <c r="O2333" s="303" t="str">
        <f>IF(AllC3_Data[[#This Row],[Door/Yard Number]]=3,"Yard","Door")</f>
        <v>Door</v>
      </c>
      <c r="P2333" s="33">
        <f t="shared" si="72"/>
        <v>212.23333333345363</v>
      </c>
      <c r="Q2333" s="3" t="str">
        <f t="shared" si="73"/>
        <v>02/02/2022 05:46 PM</v>
      </c>
      <c r="R2333" s="573" t="str">
        <f>IF(AND(AllC3_Data[[#This Row],[Workflow]]="Vendor Trailer",AllC3_Data[[#This Row],[OB Load Type]]="",AllC3_Data[[#This Row],[IB Load Type]]="",AllC3_Data[[#This Row],[Reusable Load Type]]=""),"Empty", HLOOKUP("*",AllC3_Data[[#This Row],[OB Load Type]:[Workflow]],1,FALSE))</f>
        <v>RBTN</v>
      </c>
      <c r="S23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3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4" spans="1:21" x14ac:dyDescent="0.25">
      <c r="A2334" s="567" t="s">
        <v>14501</v>
      </c>
      <c r="B2334" s="568"/>
      <c r="C2334" s="568"/>
      <c r="D2334" s="569" t="s">
        <v>481</v>
      </c>
      <c r="E2334" s="569" t="s">
        <v>8430</v>
      </c>
      <c r="F2334" s="569">
        <v>3</v>
      </c>
      <c r="G2334" s="568" t="s">
        <v>1179</v>
      </c>
      <c r="H2334" s="568"/>
      <c r="I2334" s="570" t="s">
        <v>14502</v>
      </c>
      <c r="J2334" s="568" t="s">
        <v>8205</v>
      </c>
      <c r="K2334" s="571" t="s">
        <v>8401</v>
      </c>
      <c r="L2334" s="568" t="s">
        <v>14111</v>
      </c>
      <c r="M2334" s="572" t="s">
        <v>14502</v>
      </c>
      <c r="N2334" s="570" t="s">
        <v>8421</v>
      </c>
      <c r="O2334" s="303" t="str">
        <f>IF(AllC3_Data[[#This Row],[Door/Yard Number]]=3,"Yard","Door")</f>
        <v>Yard</v>
      </c>
      <c r="P2334" s="33">
        <f t="shared" si="72"/>
        <v>211.83333333337214</v>
      </c>
      <c r="Q2334" s="3" t="str">
        <f t="shared" si="73"/>
        <v>02/02/2022 06:10 PM</v>
      </c>
      <c r="R2334" s="573" t="str">
        <f>IF(AND(AllC3_Data[[#This Row],[Workflow]]="Vendor Trailer",AllC3_Data[[#This Row],[OB Load Type]]="",AllC3_Data[[#This Row],[IB Load Type]]="",AllC3_Data[[#This Row],[Reusable Load Type]]=""),"Empty", HLOOKUP("*",AllC3_Data[[#This Row],[OB Load Type]:[Workflow]],1,FALSE))</f>
        <v>RBTN</v>
      </c>
      <c r="S23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3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5" spans="1:21" x14ac:dyDescent="0.25">
      <c r="A2335" s="567" t="s">
        <v>14503</v>
      </c>
      <c r="B2335" s="568"/>
      <c r="C2335" s="568"/>
      <c r="D2335" s="569" t="s">
        <v>490</v>
      </c>
      <c r="E2335" s="569" t="s">
        <v>8430</v>
      </c>
      <c r="F2335" s="569">
        <v>3</v>
      </c>
      <c r="G2335" s="568" t="s">
        <v>9550</v>
      </c>
      <c r="H2335" s="568"/>
      <c r="I2335" s="570" t="s">
        <v>14504</v>
      </c>
      <c r="J2335" s="568" t="s">
        <v>8202</v>
      </c>
      <c r="K2335" s="571" t="s">
        <v>8401</v>
      </c>
      <c r="L2335" s="568" t="s">
        <v>14505</v>
      </c>
      <c r="M2335" s="572" t="s">
        <v>14506</v>
      </c>
      <c r="N2335" s="570" t="s">
        <v>8421</v>
      </c>
      <c r="O2335" s="303" t="str">
        <f>IF(AllC3_Data[[#This Row],[Door/Yard Number]]=3,"Yard","Door")</f>
        <v>Yard</v>
      </c>
      <c r="P2335" s="33">
        <f t="shared" si="72"/>
        <v>209.91666666674428</v>
      </c>
      <c r="Q2335" s="3" t="str">
        <f t="shared" si="73"/>
        <v>02/02/2022 08:05 PM</v>
      </c>
      <c r="R2335" s="573" t="str">
        <f>IF(AND(AllC3_Data[[#This Row],[Workflow]]="Vendor Trailer",AllC3_Data[[#This Row],[OB Load Type]]="",AllC3_Data[[#This Row],[IB Load Type]]="",AllC3_Data[[#This Row],[Reusable Load Type]]=""),"Empty", HLOOKUP("*",AllC3_Data[[#This Row],[OB Load Type]:[Workflow]],1,FALSE))</f>
        <v>RLBL</v>
      </c>
      <c r="S23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3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6" spans="1:21" x14ac:dyDescent="0.25">
      <c r="A2336" s="567" t="s">
        <v>14507</v>
      </c>
      <c r="B2336" s="568"/>
      <c r="C2336" s="568"/>
      <c r="D2336" s="569"/>
      <c r="E2336" s="569" t="s">
        <v>8461</v>
      </c>
      <c r="F2336" s="569">
        <v>3</v>
      </c>
      <c r="G2336" s="568" t="s">
        <v>9151</v>
      </c>
      <c r="H2336" s="568"/>
      <c r="I2336" s="570" t="s">
        <v>14508</v>
      </c>
      <c r="J2336" s="568" t="s">
        <v>8202</v>
      </c>
      <c r="K2336" s="571" t="s">
        <v>8401</v>
      </c>
      <c r="L2336" s="568" t="s">
        <v>14182</v>
      </c>
      <c r="M2336" s="572" t="s">
        <v>14509</v>
      </c>
      <c r="N2336" s="570" t="s">
        <v>8451</v>
      </c>
      <c r="O2336" s="303" t="str">
        <f>IF(AllC3_Data[[#This Row],[Door/Yard Number]]=3,"Yard","Door")</f>
        <v>Yard</v>
      </c>
      <c r="P2336" s="33">
        <f t="shared" si="72"/>
        <v>209.75000000005821</v>
      </c>
      <c r="Q2336" s="3" t="str">
        <f t="shared" si="73"/>
        <v>02/02/2022 08:15 PM</v>
      </c>
      <c r="R2336" s="573" t="str">
        <f>IF(AND(AllC3_Data[[#This Row],[Workflow]]="Vendor Trailer",AllC3_Data[[#This Row],[OB Load Type]]="",AllC3_Data[[#This Row],[IB Load Type]]="",AllC3_Data[[#This Row],[Reusable Load Type]]=""),"Empty", HLOOKUP("*",AllC3_Data[[#This Row],[OB Load Type]:[Workflow]],1,FALSE))</f>
        <v>Empty</v>
      </c>
      <c r="S23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7" spans="1:21" x14ac:dyDescent="0.25">
      <c r="A2337" s="567" t="s">
        <v>14510</v>
      </c>
      <c r="B2337" s="568"/>
      <c r="C2337" s="568"/>
      <c r="D2337" s="569" t="s">
        <v>827</v>
      </c>
      <c r="E2337" s="569" t="s">
        <v>8430</v>
      </c>
      <c r="F2337" s="569">
        <v>3</v>
      </c>
      <c r="G2337" s="568" t="s">
        <v>1179</v>
      </c>
      <c r="H2337" s="568"/>
      <c r="I2337" s="570" t="s">
        <v>14511</v>
      </c>
      <c r="J2337" s="568" t="s">
        <v>8216</v>
      </c>
      <c r="K2337" s="571" t="s">
        <v>8401</v>
      </c>
      <c r="L2337" s="568" t="s">
        <v>3068</v>
      </c>
      <c r="M2337" s="572" t="s">
        <v>14511</v>
      </c>
      <c r="N2337" s="570" t="s">
        <v>8402</v>
      </c>
      <c r="O2337" s="303" t="str">
        <f>IF(AllC3_Data[[#This Row],[Door/Yard Number]]=3,"Yard","Door")</f>
        <v>Yard</v>
      </c>
      <c r="P2337" s="33">
        <f t="shared" si="72"/>
        <v>199.18333333334886</v>
      </c>
      <c r="Q2337" s="3" t="str">
        <f t="shared" si="73"/>
        <v>02/03/2022 06:49 AM</v>
      </c>
      <c r="R2337" s="573" t="str">
        <f>IF(AND(AllC3_Data[[#This Row],[Workflow]]="Vendor Trailer",AllC3_Data[[#This Row],[OB Load Type]]="",AllC3_Data[[#This Row],[IB Load Type]]="",AllC3_Data[[#This Row],[Reusable Load Type]]=""),"Empty", HLOOKUP("*",AllC3_Data[[#This Row],[OB Load Type]:[Workflow]],1,FALSE))</f>
        <v>HPOL</v>
      </c>
      <c r="S23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8" spans="1:21" x14ac:dyDescent="0.25">
      <c r="A2338" s="567" t="s">
        <v>14356</v>
      </c>
      <c r="B2338" s="568"/>
      <c r="C2338" s="568"/>
      <c r="D2338" s="569" t="s">
        <v>168</v>
      </c>
      <c r="E2338" s="569" t="s">
        <v>8430</v>
      </c>
      <c r="F2338" s="569">
        <v>3</v>
      </c>
      <c r="G2338" s="568" t="s">
        <v>1568</v>
      </c>
      <c r="H2338" s="568"/>
      <c r="I2338" s="570" t="s">
        <v>14512</v>
      </c>
      <c r="J2338" s="568" t="s">
        <v>8212</v>
      </c>
      <c r="K2338" s="571" t="s">
        <v>8401</v>
      </c>
      <c r="L2338" s="568" t="s">
        <v>14182</v>
      </c>
      <c r="M2338" s="572" t="s">
        <v>14513</v>
      </c>
      <c r="N2338" s="570" t="s">
        <v>8451</v>
      </c>
      <c r="O2338" s="303" t="str">
        <f>IF(AllC3_Data[[#This Row],[Door/Yard Number]]=3,"Yard","Door")</f>
        <v>Yard</v>
      </c>
      <c r="P2338" s="33">
        <f t="shared" si="72"/>
        <v>197.75000000005821</v>
      </c>
      <c r="Q2338" s="3" t="str">
        <f t="shared" si="73"/>
        <v>02/03/2022 08:15 AM</v>
      </c>
      <c r="R2338" s="573" t="str">
        <f>IF(AND(AllC3_Data[[#This Row],[Workflow]]="Vendor Trailer",AllC3_Data[[#This Row],[OB Load Type]]="",AllC3_Data[[#This Row],[IB Load Type]]="",AllC3_Data[[#This Row],[Reusable Load Type]]=""),"Empty", HLOOKUP("*",AllC3_Data[[#This Row],[OB Load Type]:[Workflow]],1,FALSE))</f>
        <v>OGAR</v>
      </c>
      <c r="S23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39" spans="1:21" x14ac:dyDescent="0.25">
      <c r="A2339" s="567" t="s">
        <v>14514</v>
      </c>
      <c r="B2339" s="568"/>
      <c r="C2339" s="568"/>
      <c r="D2339" s="569"/>
      <c r="E2339" s="569" t="s">
        <v>1657</v>
      </c>
      <c r="F2339" s="569">
        <v>3</v>
      </c>
      <c r="G2339" s="568" t="s">
        <v>1179</v>
      </c>
      <c r="H2339" s="568"/>
      <c r="I2339" s="570" t="s">
        <v>14515</v>
      </c>
      <c r="J2339" s="568" t="s">
        <v>8205</v>
      </c>
      <c r="K2339" s="571" t="s">
        <v>8589</v>
      </c>
      <c r="L2339" s="568" t="s">
        <v>12146</v>
      </c>
      <c r="M2339" s="572" t="s">
        <v>14516</v>
      </c>
      <c r="N2339" s="570" t="s">
        <v>8402</v>
      </c>
      <c r="O2339" s="303" t="str">
        <f>IF(AllC3_Data[[#This Row],[Door/Yard Number]]=3,"Yard","Door")</f>
        <v>Yard</v>
      </c>
      <c r="P2339" s="33">
        <f t="shared" si="72"/>
        <v>197.10000000003492</v>
      </c>
      <c r="Q2339" s="3" t="str">
        <f t="shared" si="73"/>
        <v>02/03/2022 08:54 AM</v>
      </c>
      <c r="R2339" s="573" t="str">
        <f>IF(AND(AllC3_Data[[#This Row],[Workflow]]="Vendor Trailer",AllC3_Data[[#This Row],[OB Load Type]]="",AllC3_Data[[#This Row],[IB Load Type]]="",AllC3_Data[[#This Row],[Reusable Load Type]]=""),"Empty", HLOOKUP("*",AllC3_Data[[#This Row],[OB Load Type]:[Workflow]],1,FALSE))</f>
        <v>Empty</v>
      </c>
      <c r="S23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0" spans="1:21" x14ac:dyDescent="0.25">
      <c r="A2340" s="567" t="s">
        <v>14517</v>
      </c>
      <c r="B2340" s="568"/>
      <c r="C2340" s="568"/>
      <c r="D2340" s="569" t="s">
        <v>545</v>
      </c>
      <c r="E2340" s="569" t="s">
        <v>8430</v>
      </c>
      <c r="F2340" s="569">
        <v>1</v>
      </c>
      <c r="G2340" s="568" t="s">
        <v>1179</v>
      </c>
      <c r="H2340" s="568"/>
      <c r="I2340" s="570" t="s">
        <v>14518</v>
      </c>
      <c r="J2340" s="568" t="s">
        <v>8210</v>
      </c>
      <c r="K2340" s="571" t="s">
        <v>8401</v>
      </c>
      <c r="L2340" s="568" t="s">
        <v>12353</v>
      </c>
      <c r="M2340" s="572" t="s">
        <v>14519</v>
      </c>
      <c r="N2340" s="570" t="s">
        <v>8402</v>
      </c>
      <c r="O2340" s="303" t="str">
        <f>IF(AllC3_Data[[#This Row],[Door/Yard Number]]=3,"Yard","Door")</f>
        <v>Door</v>
      </c>
      <c r="P2340" s="33">
        <f t="shared" si="72"/>
        <v>196.90000000008149</v>
      </c>
      <c r="Q2340" s="3" t="str">
        <f t="shared" si="73"/>
        <v>02/03/2022 09:06 AM</v>
      </c>
      <c r="R2340" s="573" t="str">
        <f>IF(AND(AllC3_Data[[#This Row],[Workflow]]="Vendor Trailer",AllC3_Data[[#This Row],[OB Load Type]]="",AllC3_Data[[#This Row],[IB Load Type]]="",AllC3_Data[[#This Row],[Reusable Load Type]]=""),"Empty", HLOOKUP("*",AllC3_Data[[#This Row],[OB Load Type]:[Workflow]],1,FALSE))</f>
        <v>OGARQS</v>
      </c>
      <c r="S23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1" spans="1:21" x14ac:dyDescent="0.25">
      <c r="A2341" s="567" t="s">
        <v>14520</v>
      </c>
      <c r="B2341" s="568"/>
      <c r="C2341" s="568"/>
      <c r="D2341" s="569" t="s">
        <v>650</v>
      </c>
      <c r="E2341" s="569" t="s">
        <v>8430</v>
      </c>
      <c r="F2341" s="569">
        <v>3</v>
      </c>
      <c r="G2341" s="568" t="s">
        <v>13319</v>
      </c>
      <c r="H2341" s="568"/>
      <c r="I2341" s="570" t="s">
        <v>14521</v>
      </c>
      <c r="J2341" s="568" t="s">
        <v>8202</v>
      </c>
      <c r="K2341" s="571" t="s">
        <v>8401</v>
      </c>
      <c r="L2341" s="568" t="s">
        <v>13874</v>
      </c>
      <c r="M2341" s="572" t="s">
        <v>14522</v>
      </c>
      <c r="N2341" s="570" t="s">
        <v>8451</v>
      </c>
      <c r="O2341" s="303" t="str">
        <f>IF(AllC3_Data[[#This Row],[Door/Yard Number]]=3,"Yard","Door")</f>
        <v>Yard</v>
      </c>
      <c r="P2341" s="33">
        <f t="shared" si="72"/>
        <v>194.7666666667792</v>
      </c>
      <c r="Q2341" s="3" t="str">
        <f t="shared" si="73"/>
        <v>02/03/2022 11:14 AM</v>
      </c>
      <c r="R2341" s="573" t="str">
        <f>IF(AND(AllC3_Data[[#This Row],[Workflow]]="Vendor Trailer",AllC3_Data[[#This Row],[OB Load Type]]="",AllC3_Data[[#This Row],[IB Load Type]]="",AllC3_Data[[#This Row],[Reusable Load Type]]=""),"Empty", HLOOKUP("*",AllC3_Data[[#This Row],[OB Load Type]:[Workflow]],1,FALSE))</f>
        <v>CHEP</v>
      </c>
      <c r="S23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3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2" spans="1:21" x14ac:dyDescent="0.25">
      <c r="A2342" s="567" t="s">
        <v>14523</v>
      </c>
      <c r="B2342" s="568"/>
      <c r="C2342" s="568"/>
      <c r="D2342" s="569"/>
      <c r="E2342" s="569" t="s">
        <v>1657</v>
      </c>
      <c r="F2342" s="569">
        <v>3</v>
      </c>
      <c r="G2342" s="568" t="s">
        <v>1179</v>
      </c>
      <c r="H2342" s="568"/>
      <c r="I2342" s="570" t="s">
        <v>14524</v>
      </c>
      <c r="J2342" s="568" t="s">
        <v>8205</v>
      </c>
      <c r="K2342" s="571" t="s">
        <v>8589</v>
      </c>
      <c r="L2342" s="568" t="s">
        <v>13949</v>
      </c>
      <c r="M2342" s="572" t="s">
        <v>14525</v>
      </c>
      <c r="N2342" s="570" t="s">
        <v>8451</v>
      </c>
      <c r="O2342" s="303" t="str">
        <f>IF(AllC3_Data[[#This Row],[Door/Yard Number]]=3,"Yard","Door")</f>
        <v>Yard</v>
      </c>
      <c r="P2342" s="33">
        <f t="shared" si="72"/>
        <v>194.16666666674428</v>
      </c>
      <c r="Q2342" s="3" t="str">
        <f t="shared" si="73"/>
        <v>02/03/2022 11:50 AM</v>
      </c>
      <c r="R2342" s="573" t="str">
        <f>IF(AND(AllC3_Data[[#This Row],[Workflow]]="Vendor Trailer",AllC3_Data[[#This Row],[OB Load Type]]="",AllC3_Data[[#This Row],[IB Load Type]]="",AllC3_Data[[#This Row],[Reusable Load Type]]=""),"Empty", HLOOKUP("*",AllC3_Data[[#This Row],[OB Load Type]:[Workflow]],1,FALSE))</f>
        <v>Empty</v>
      </c>
      <c r="S23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3" spans="1:21" x14ac:dyDescent="0.25">
      <c r="A2343" s="567" t="s">
        <v>14526</v>
      </c>
      <c r="B2343" s="568"/>
      <c r="C2343" s="568"/>
      <c r="D2343" s="569" t="s">
        <v>239</v>
      </c>
      <c r="E2343" s="569" t="s">
        <v>8430</v>
      </c>
      <c r="F2343" s="569">
        <v>3</v>
      </c>
      <c r="G2343" s="568" t="s">
        <v>1568</v>
      </c>
      <c r="H2343" s="568"/>
      <c r="I2343" s="570" t="s">
        <v>14527</v>
      </c>
      <c r="J2343" s="568" t="s">
        <v>8212</v>
      </c>
      <c r="K2343" s="571" t="s">
        <v>8401</v>
      </c>
      <c r="L2343" s="568" t="s">
        <v>2969</v>
      </c>
      <c r="M2343" s="572" t="s">
        <v>14528</v>
      </c>
      <c r="N2343" s="570" t="s">
        <v>8402</v>
      </c>
      <c r="O2343" s="303" t="str">
        <f>IF(AllC3_Data[[#This Row],[Door/Yard Number]]=3,"Yard","Door")</f>
        <v>Yard</v>
      </c>
      <c r="P2343" s="33">
        <f t="shared" si="72"/>
        <v>193.38333333347691</v>
      </c>
      <c r="Q2343" s="3" t="str">
        <f t="shared" si="73"/>
        <v>02/03/2022 12:37 PM</v>
      </c>
      <c r="R2343" s="573" t="str">
        <f>IF(AND(AllC3_Data[[#This Row],[Workflow]]="Vendor Trailer",AllC3_Data[[#This Row],[OB Load Type]]="",AllC3_Data[[#This Row],[IB Load Type]]="",AllC3_Data[[#This Row],[Reusable Load Type]]=""),"Empty", HLOOKUP("*",AllC3_Data[[#This Row],[OB Load Type]:[Workflow]],1,FALSE))</f>
        <v>RRPC</v>
      </c>
      <c r="S23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344" spans="1:21" x14ac:dyDescent="0.25">
      <c r="A2344" s="567" t="s">
        <v>14529</v>
      </c>
      <c r="B2344" s="568"/>
      <c r="C2344" s="568"/>
      <c r="D2344" s="569" t="s">
        <v>486</v>
      </c>
      <c r="E2344" s="569" t="s">
        <v>8430</v>
      </c>
      <c r="F2344" s="569">
        <v>3</v>
      </c>
      <c r="G2344" s="568" t="s">
        <v>1179</v>
      </c>
      <c r="H2344" s="568"/>
      <c r="I2344" s="570" t="s">
        <v>14530</v>
      </c>
      <c r="J2344" s="568" t="s">
        <v>8210</v>
      </c>
      <c r="K2344" s="571" t="s">
        <v>8401</v>
      </c>
      <c r="L2344" s="568" t="s">
        <v>14444</v>
      </c>
      <c r="M2344" s="572" t="s">
        <v>14531</v>
      </c>
      <c r="N2344" s="570" t="s">
        <v>8425</v>
      </c>
      <c r="O2344" s="303" t="str">
        <f>IF(AllC3_Data[[#This Row],[Door/Yard Number]]=3,"Yard","Door")</f>
        <v>Yard</v>
      </c>
      <c r="P2344" s="33">
        <f t="shared" si="72"/>
        <v>205.90000000008149</v>
      </c>
      <c r="Q2344" s="3" t="str">
        <f t="shared" si="73"/>
        <v>02/03/2022 12:06 AM</v>
      </c>
      <c r="R2344" s="573" t="str">
        <f>IF(AND(AllC3_Data[[#This Row],[Workflow]]="Vendor Trailer",AllC3_Data[[#This Row],[OB Load Type]]="",AllC3_Data[[#This Row],[IB Load Type]]="",AllC3_Data[[#This Row],[Reusable Load Type]]=""),"Empty", HLOOKUP("*",AllC3_Data[[#This Row],[OB Load Type]:[Workflow]],1,FALSE))</f>
        <v>RGMB</v>
      </c>
      <c r="S23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5" spans="1:21" x14ac:dyDescent="0.25">
      <c r="A2345" s="567" t="s">
        <v>14532</v>
      </c>
      <c r="B2345" s="568"/>
      <c r="C2345" s="568"/>
      <c r="D2345" s="569" t="s">
        <v>496</v>
      </c>
      <c r="E2345" s="569" t="s">
        <v>1660</v>
      </c>
      <c r="F2345" s="569">
        <v>3</v>
      </c>
      <c r="G2345" s="568" t="s">
        <v>1179</v>
      </c>
      <c r="H2345" s="568"/>
      <c r="I2345" s="570" t="s">
        <v>14533</v>
      </c>
      <c r="J2345" s="568" t="s">
        <v>8204</v>
      </c>
      <c r="K2345" s="571" t="s">
        <v>8589</v>
      </c>
      <c r="L2345" s="568" t="s">
        <v>13831</v>
      </c>
      <c r="M2345" s="572" t="s">
        <v>14533</v>
      </c>
      <c r="N2345" s="570" t="s">
        <v>8402</v>
      </c>
      <c r="O2345" s="303" t="str">
        <f>IF(AllC3_Data[[#This Row],[Door/Yard Number]]=3,"Yard","Door")</f>
        <v>Yard</v>
      </c>
      <c r="P2345" s="33">
        <f t="shared" si="72"/>
        <v>190.8666666666395</v>
      </c>
      <c r="Q2345" s="3" t="str">
        <f t="shared" si="73"/>
        <v>02/03/2022 03:08 PM</v>
      </c>
      <c r="R2345" s="573" t="str">
        <f>IF(AND(AllC3_Data[[#This Row],[Workflow]]="Vendor Trailer",AllC3_Data[[#This Row],[OB Load Type]]="",AllC3_Data[[#This Row],[IB Load Type]]="",AllC3_Data[[#This Row],[Reusable Load Type]]=""),"Empty", HLOOKUP("*",AllC3_Data[[#This Row],[OB Load Type]:[Workflow]],1,FALSE))</f>
        <v>RSAL</v>
      </c>
      <c r="S23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6" spans="1:21" x14ac:dyDescent="0.25">
      <c r="A2346" s="567" t="s">
        <v>14534</v>
      </c>
      <c r="B2346" s="568"/>
      <c r="C2346" s="568"/>
      <c r="D2346" s="569"/>
      <c r="E2346" s="569" t="s">
        <v>1657</v>
      </c>
      <c r="F2346" s="569">
        <v>3</v>
      </c>
      <c r="G2346" s="568" t="s">
        <v>1667</v>
      </c>
      <c r="H2346" s="568"/>
      <c r="I2346" s="570" t="s">
        <v>14535</v>
      </c>
      <c r="J2346" s="568" t="s">
        <v>8213</v>
      </c>
      <c r="K2346" s="571" t="s">
        <v>8589</v>
      </c>
      <c r="L2346" s="568" t="s">
        <v>13831</v>
      </c>
      <c r="M2346" s="572" t="s">
        <v>14536</v>
      </c>
      <c r="N2346" s="570" t="s">
        <v>8402</v>
      </c>
      <c r="O2346" s="303" t="str">
        <f>IF(AllC3_Data[[#This Row],[Door/Yard Number]]=3,"Yard","Door")</f>
        <v>Yard</v>
      </c>
      <c r="P2346" s="33">
        <f t="shared" si="72"/>
        <v>190.6500000001397</v>
      </c>
      <c r="Q2346" s="3" t="str">
        <f t="shared" si="73"/>
        <v>02/03/2022 03:21 PM</v>
      </c>
      <c r="R2346" s="573" t="str">
        <f>IF(AND(AllC3_Data[[#This Row],[Workflow]]="Vendor Trailer",AllC3_Data[[#This Row],[OB Load Type]]="",AllC3_Data[[#This Row],[IB Load Type]]="",AllC3_Data[[#This Row],[Reusable Load Type]]=""),"Empty", HLOOKUP("*",AllC3_Data[[#This Row],[OB Load Type]:[Workflow]],1,FALSE))</f>
        <v>Empty</v>
      </c>
      <c r="S23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7" spans="1:21" x14ac:dyDescent="0.25">
      <c r="A2347" s="567" t="s">
        <v>14537</v>
      </c>
      <c r="B2347" s="568"/>
      <c r="C2347" s="568" t="s">
        <v>8404</v>
      </c>
      <c r="D2347" s="569"/>
      <c r="E2347" s="569" t="s">
        <v>897</v>
      </c>
      <c r="F2347" s="569">
        <v>1</v>
      </c>
      <c r="G2347" s="568" t="s">
        <v>14538</v>
      </c>
      <c r="H2347" s="568" t="s">
        <v>14539</v>
      </c>
      <c r="I2347" s="570" t="s">
        <v>14540</v>
      </c>
      <c r="J2347" s="568" t="s">
        <v>8202</v>
      </c>
      <c r="K2347" s="571" t="s">
        <v>8401</v>
      </c>
      <c r="L2347" s="568" t="s">
        <v>12529</v>
      </c>
      <c r="M2347" s="572" t="s">
        <v>8727</v>
      </c>
      <c r="N2347" s="570" t="s">
        <v>8402</v>
      </c>
      <c r="O2347" s="303" t="str">
        <f>IF(AllC3_Data[[#This Row],[Door/Yard Number]]=3,"Yard","Door")</f>
        <v>Door</v>
      </c>
      <c r="P2347" s="33">
        <f t="shared" si="72"/>
        <v>4.4833333334536292</v>
      </c>
      <c r="Q2347" s="3" t="str">
        <f t="shared" si="73"/>
        <v>02/11/2022 09:31 AM</v>
      </c>
      <c r="R2347" s="573" t="str">
        <f>IF(AND(AllC3_Data[[#This Row],[Workflow]]="Vendor Trailer",AllC3_Data[[#This Row],[OB Load Type]]="",AllC3_Data[[#This Row],[IB Load Type]]="",AllC3_Data[[#This Row],[Reusable Load Type]]=""),"Empty", HLOOKUP("*",AllC3_Data[[#This Row],[OB Load Type]:[Workflow]],1,FALSE))</f>
        <v>A Live Delivery</v>
      </c>
      <c r="S23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48" spans="1:21" x14ac:dyDescent="0.25">
      <c r="A2348" s="567" t="s">
        <v>14541</v>
      </c>
      <c r="B2348" s="568"/>
      <c r="C2348" s="568"/>
      <c r="D2348" s="569" t="s">
        <v>9994</v>
      </c>
      <c r="E2348" s="569" t="s">
        <v>882</v>
      </c>
      <c r="F2348" s="569">
        <v>3</v>
      </c>
      <c r="G2348" s="568" t="s">
        <v>1179</v>
      </c>
      <c r="H2348" s="568"/>
      <c r="I2348" s="570" t="s">
        <v>14542</v>
      </c>
      <c r="J2348" s="568" t="s">
        <v>8210</v>
      </c>
      <c r="K2348" s="571" t="s">
        <v>8401</v>
      </c>
      <c r="L2348" s="568" t="s">
        <v>14333</v>
      </c>
      <c r="M2348" s="572" t="s">
        <v>14543</v>
      </c>
      <c r="N2348" s="570" t="s">
        <v>8402</v>
      </c>
      <c r="O2348" s="303" t="str">
        <f>IF(AllC3_Data[[#This Row],[Door/Yard Number]]=3,"Yard","Door")</f>
        <v>Yard</v>
      </c>
      <c r="P2348" s="33">
        <f t="shared" si="72"/>
        <v>190.05000000010477</v>
      </c>
      <c r="Q2348" s="3" t="str">
        <f t="shared" si="73"/>
        <v>02/03/2022 03:57 PM</v>
      </c>
      <c r="R2348" s="573" t="str">
        <f>IF(AND(AllC3_Data[[#This Row],[Workflow]]="Vendor Trailer",AllC3_Data[[#This Row],[OB Load Type]]="",AllC3_Data[[#This Row],[IB Load Type]]="",AllC3_Data[[#This Row],[Reusable Load Type]]=""),"Empty", HLOOKUP("*",AllC3_Data[[#This Row],[OB Load Type]:[Workflow]],1,FALSE))</f>
        <v>QUIP EQUIPMENT TRANSFER</v>
      </c>
      <c r="S23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349" spans="1:21" x14ac:dyDescent="0.25">
      <c r="A2349" s="567" t="s">
        <v>14544</v>
      </c>
      <c r="B2349" s="568"/>
      <c r="C2349" s="568"/>
      <c r="D2349" s="569"/>
      <c r="E2349" s="569" t="s">
        <v>1657</v>
      </c>
      <c r="F2349" s="569">
        <v>3</v>
      </c>
      <c r="G2349" s="568" t="s">
        <v>1179</v>
      </c>
      <c r="H2349" s="568"/>
      <c r="I2349" s="570" t="s">
        <v>14545</v>
      </c>
      <c r="J2349" s="568" t="s">
        <v>8208</v>
      </c>
      <c r="K2349" s="571" t="s">
        <v>8589</v>
      </c>
      <c r="L2349" s="568" t="s">
        <v>9675</v>
      </c>
      <c r="M2349" s="572" t="s">
        <v>14546</v>
      </c>
      <c r="N2349" s="570" t="s">
        <v>8409</v>
      </c>
      <c r="O2349" s="303" t="str">
        <f>IF(AllC3_Data[[#This Row],[Door/Yard Number]]=3,"Yard","Door")</f>
        <v>Yard</v>
      </c>
      <c r="P2349" s="33">
        <f t="shared" si="72"/>
        <v>196.23333333333721</v>
      </c>
      <c r="Q2349" s="3" t="str">
        <f t="shared" si="73"/>
        <v>02/03/2022 09:46 AM</v>
      </c>
      <c r="R2349" s="573" t="str">
        <f>IF(AND(AllC3_Data[[#This Row],[Workflow]]="Vendor Trailer",AllC3_Data[[#This Row],[OB Load Type]]="",AllC3_Data[[#This Row],[IB Load Type]]="",AllC3_Data[[#This Row],[Reusable Load Type]]=""),"Empty", HLOOKUP("*",AllC3_Data[[#This Row],[OB Load Type]:[Workflow]],1,FALSE))</f>
        <v>Empty</v>
      </c>
      <c r="S23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0" spans="1:21" x14ac:dyDescent="0.25">
      <c r="A2350" s="567" t="s">
        <v>14547</v>
      </c>
      <c r="B2350" s="568"/>
      <c r="C2350" s="568" t="s">
        <v>666</v>
      </c>
      <c r="D2350" s="569"/>
      <c r="E2350" s="569" t="s">
        <v>8397</v>
      </c>
      <c r="F2350" s="569">
        <v>3</v>
      </c>
      <c r="G2350" s="568" t="s">
        <v>14548</v>
      </c>
      <c r="H2350" s="568" t="s">
        <v>9864</v>
      </c>
      <c r="I2350" s="570" t="s">
        <v>14549</v>
      </c>
      <c r="J2350" s="568" t="s">
        <v>8202</v>
      </c>
      <c r="K2350" s="571" t="s">
        <v>8401</v>
      </c>
      <c r="L2350" s="568" t="s">
        <v>14132</v>
      </c>
      <c r="M2350" s="572" t="s">
        <v>14549</v>
      </c>
      <c r="N2350" s="570" t="s">
        <v>8402</v>
      </c>
      <c r="O2350" s="303" t="str">
        <f>IF(AllC3_Data[[#This Row],[Door/Yard Number]]=3,"Yard","Door")</f>
        <v>Yard</v>
      </c>
      <c r="P2350" s="33">
        <f t="shared" si="72"/>
        <v>186.75</v>
      </c>
      <c r="Q2350" s="3" t="str">
        <f t="shared" si="73"/>
        <v>02/03/2022 07:15 PM</v>
      </c>
      <c r="R2350" s="573" t="str">
        <f>IF(AND(AllC3_Data[[#This Row],[Workflow]]="Vendor Trailer",AllC3_Data[[#This Row],[OB Load Type]]="",AllC3_Data[[#This Row],[IB Load Type]]="",AllC3_Data[[#This Row],[Reusable Load Type]]=""),"Empty", HLOOKUP("*",AllC3_Data[[#This Row],[OB Load Type]:[Workflow]],1,FALSE))</f>
        <v>B745</v>
      </c>
      <c r="S23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1" spans="1:21" x14ac:dyDescent="0.25">
      <c r="A2351" s="567" t="s">
        <v>14550</v>
      </c>
      <c r="B2351" s="568"/>
      <c r="C2351" s="568"/>
      <c r="D2351" s="569" t="s">
        <v>486</v>
      </c>
      <c r="E2351" s="569" t="s">
        <v>8430</v>
      </c>
      <c r="F2351" s="569">
        <v>3</v>
      </c>
      <c r="G2351" s="568" t="s">
        <v>1568</v>
      </c>
      <c r="H2351" s="568"/>
      <c r="I2351" s="570" t="s">
        <v>14551</v>
      </c>
      <c r="J2351" s="568" t="s">
        <v>8209</v>
      </c>
      <c r="K2351" s="571" t="s">
        <v>8401</v>
      </c>
      <c r="L2351" s="568" t="s">
        <v>2967</v>
      </c>
      <c r="M2351" s="572" t="s">
        <v>14552</v>
      </c>
      <c r="N2351" s="570" t="s">
        <v>8402</v>
      </c>
      <c r="O2351" s="303" t="str">
        <f>IF(AllC3_Data[[#This Row],[Door/Yard Number]]=3,"Yard","Door")</f>
        <v>Yard</v>
      </c>
      <c r="P2351" s="33">
        <f t="shared" si="72"/>
        <v>184.6333333334187</v>
      </c>
      <c r="Q2351" s="3" t="str">
        <f t="shared" si="73"/>
        <v>02/03/2022 09:22 PM</v>
      </c>
      <c r="R2351" s="573" t="str">
        <f>IF(AND(AllC3_Data[[#This Row],[Workflow]]="Vendor Trailer",AllC3_Data[[#This Row],[OB Load Type]]="",AllC3_Data[[#This Row],[IB Load Type]]="",AllC3_Data[[#This Row],[Reusable Load Type]]=""),"Empty", HLOOKUP("*",AllC3_Data[[#This Row],[OB Load Type]:[Workflow]],1,FALSE))</f>
        <v>RGMB</v>
      </c>
      <c r="S23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352" spans="1:21" x14ac:dyDescent="0.25">
      <c r="A2352" s="567" t="s">
        <v>14553</v>
      </c>
      <c r="B2352" s="568"/>
      <c r="C2352" s="568"/>
      <c r="D2352" s="569" t="s">
        <v>496</v>
      </c>
      <c r="E2352" s="569" t="s">
        <v>1660</v>
      </c>
      <c r="F2352" s="569">
        <v>3</v>
      </c>
      <c r="G2352" s="568" t="s">
        <v>1568</v>
      </c>
      <c r="H2352" s="568"/>
      <c r="I2352" s="570" t="s">
        <v>14554</v>
      </c>
      <c r="J2352" s="568" t="s">
        <v>8209</v>
      </c>
      <c r="K2352" s="571" t="s">
        <v>8401</v>
      </c>
      <c r="L2352" s="568" t="s">
        <v>14072</v>
      </c>
      <c r="M2352" s="572" t="s">
        <v>14555</v>
      </c>
      <c r="N2352" s="570" t="s">
        <v>8402</v>
      </c>
      <c r="O2352" s="303" t="str">
        <f>IF(AllC3_Data[[#This Row],[Door/Yard Number]]=3,"Yard","Door")</f>
        <v>Yard</v>
      </c>
      <c r="P2352" s="33">
        <f t="shared" si="72"/>
        <v>184.21666666679084</v>
      </c>
      <c r="Q2352" s="3" t="str">
        <f t="shared" si="73"/>
        <v>02/03/2022 09:47 PM</v>
      </c>
      <c r="R2352" s="573" t="str">
        <f>IF(AND(AllC3_Data[[#This Row],[Workflow]]="Vendor Trailer",AllC3_Data[[#This Row],[OB Load Type]]="",AllC3_Data[[#This Row],[IB Load Type]]="",AllC3_Data[[#This Row],[Reusable Load Type]]=""),"Empty", HLOOKUP("*",AllC3_Data[[#This Row],[OB Load Type]:[Workflow]],1,FALSE))</f>
        <v>RSAL</v>
      </c>
      <c r="S23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3" spans="1:21" x14ac:dyDescent="0.25">
      <c r="A2353" s="567" t="s">
        <v>14556</v>
      </c>
      <c r="B2353" s="568"/>
      <c r="C2353" s="568"/>
      <c r="D2353" s="569"/>
      <c r="E2353" s="569" t="s">
        <v>8461</v>
      </c>
      <c r="F2353" s="569">
        <v>3</v>
      </c>
      <c r="G2353" s="568" t="s">
        <v>1215</v>
      </c>
      <c r="H2353" s="568"/>
      <c r="I2353" s="570" t="s">
        <v>14557</v>
      </c>
      <c r="J2353" s="568" t="s">
        <v>8202</v>
      </c>
      <c r="K2353" s="571" t="s">
        <v>8401</v>
      </c>
      <c r="L2353" s="568" t="s">
        <v>13868</v>
      </c>
      <c r="M2353" s="572" t="s">
        <v>14558</v>
      </c>
      <c r="N2353" s="570" t="s">
        <v>8451</v>
      </c>
      <c r="O2353" s="303" t="str">
        <f>IF(AllC3_Data[[#This Row],[Door/Yard Number]]=3,"Yard","Door")</f>
        <v>Yard</v>
      </c>
      <c r="P2353" s="33">
        <f t="shared" si="72"/>
        <v>179.96666666673264</v>
      </c>
      <c r="Q2353" s="3" t="str">
        <f t="shared" si="73"/>
        <v>02/04/2022 02:02 AM</v>
      </c>
      <c r="R2353" s="573" t="str">
        <f>IF(AND(AllC3_Data[[#This Row],[Workflow]]="Vendor Trailer",AllC3_Data[[#This Row],[OB Load Type]]="",AllC3_Data[[#This Row],[IB Load Type]]="",AllC3_Data[[#This Row],[Reusable Load Type]]=""),"Empty", HLOOKUP("*",AllC3_Data[[#This Row],[OB Load Type]:[Workflow]],1,FALSE))</f>
        <v>Empty</v>
      </c>
      <c r="S23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3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4" spans="1:21" x14ac:dyDescent="0.25">
      <c r="A2354" s="567" t="s">
        <v>14559</v>
      </c>
      <c r="B2354" s="568"/>
      <c r="C2354" s="568" t="s">
        <v>502</v>
      </c>
      <c r="D2354" s="569"/>
      <c r="E2354" s="569" t="s">
        <v>8397</v>
      </c>
      <c r="F2354" s="569">
        <v>3</v>
      </c>
      <c r="G2354" s="568" t="s">
        <v>14560</v>
      </c>
      <c r="H2354" s="568" t="s">
        <v>9864</v>
      </c>
      <c r="I2354" s="570" t="s">
        <v>14561</v>
      </c>
      <c r="J2354" s="568" t="s">
        <v>8202</v>
      </c>
      <c r="K2354" s="571" t="s">
        <v>8401</v>
      </c>
      <c r="L2354" s="568" t="s">
        <v>14132</v>
      </c>
      <c r="M2354" s="572" t="s">
        <v>14561</v>
      </c>
      <c r="N2354" s="570" t="s">
        <v>8402</v>
      </c>
      <c r="O2354" s="303" t="str">
        <f>IF(AllC3_Data[[#This Row],[Door/Yard Number]]=3,"Yard","Door")</f>
        <v>Yard</v>
      </c>
      <c r="P2354" s="33">
        <f t="shared" si="72"/>
        <v>173.75000000005821</v>
      </c>
      <c r="Q2354" s="3" t="str">
        <f t="shared" si="73"/>
        <v>02/04/2022 08:15 AM</v>
      </c>
      <c r="R2354" s="573" t="str">
        <f>IF(AND(AllC3_Data[[#This Row],[Workflow]]="Vendor Trailer",AllC3_Data[[#This Row],[OB Load Type]]="",AllC3_Data[[#This Row],[IB Load Type]]="",AllC3_Data[[#This Row],[Reusable Load Type]]=""),"Empty", HLOOKUP("*",AllC3_Data[[#This Row],[OB Load Type]:[Workflow]],1,FALSE))</f>
        <v>UUNK</v>
      </c>
      <c r="S23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5" spans="1:21" x14ac:dyDescent="0.25">
      <c r="A2355" s="567" t="s">
        <v>14562</v>
      </c>
      <c r="B2355" s="568"/>
      <c r="C2355" s="568"/>
      <c r="D2355" s="569" t="s">
        <v>9168</v>
      </c>
      <c r="E2355" s="569" t="s">
        <v>8430</v>
      </c>
      <c r="F2355" s="569">
        <v>3</v>
      </c>
      <c r="G2355" s="568" t="s">
        <v>1179</v>
      </c>
      <c r="H2355" s="568"/>
      <c r="I2355" s="570" t="s">
        <v>14563</v>
      </c>
      <c r="J2355" s="568" t="s">
        <v>8207</v>
      </c>
      <c r="K2355" s="571" t="s">
        <v>8401</v>
      </c>
      <c r="L2355" s="568" t="s">
        <v>14208</v>
      </c>
      <c r="M2355" s="572"/>
      <c r="N2355" s="570" t="s">
        <v>8402</v>
      </c>
      <c r="O2355" s="303" t="str">
        <f>IF(AllC3_Data[[#This Row],[Door/Yard Number]]=3,"Yard","Door")</f>
        <v>Yard</v>
      </c>
      <c r="P2355" s="33">
        <f t="shared" si="72"/>
        <v>173.56666666665114</v>
      </c>
      <c r="Q2355" s="3" t="str">
        <f t="shared" si="73"/>
        <v>02/04/2022 08:26 AM</v>
      </c>
      <c r="R2355" s="573" t="str">
        <f>IF(AND(AllC3_Data[[#This Row],[Workflow]]="Vendor Trailer",AllC3_Data[[#This Row],[OB Load Type]]="",AllC3_Data[[#This Row],[IB Load Type]]="",AllC3_Data[[#This Row],[Reusable Load Type]]=""),"Empty", HLOOKUP("*",AllC3_Data[[#This Row],[OB Load Type]:[Workflow]],1,FALSE))</f>
        <v>WOOOD</v>
      </c>
      <c r="S23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356" spans="1:21" x14ac:dyDescent="0.25">
      <c r="A2356" s="567" t="s">
        <v>14564</v>
      </c>
      <c r="B2356" s="568"/>
      <c r="C2356" s="568"/>
      <c r="D2356" s="569"/>
      <c r="E2356" s="569" t="s">
        <v>1657</v>
      </c>
      <c r="F2356" s="569">
        <v>3</v>
      </c>
      <c r="G2356" s="568" t="s">
        <v>1179</v>
      </c>
      <c r="H2356" s="568"/>
      <c r="I2356" s="570" t="s">
        <v>14565</v>
      </c>
      <c r="J2356" s="568" t="s">
        <v>8208</v>
      </c>
      <c r="K2356" s="571" t="s">
        <v>8589</v>
      </c>
      <c r="L2356" s="568" t="s">
        <v>14255</v>
      </c>
      <c r="M2356" s="572" t="s">
        <v>14566</v>
      </c>
      <c r="N2356" s="570" t="s">
        <v>8451</v>
      </c>
      <c r="O2356" s="303" t="str">
        <f>IF(AllC3_Data[[#This Row],[Door/Yard Number]]=3,"Yard","Door")</f>
        <v>Yard</v>
      </c>
      <c r="P2356" s="33">
        <f t="shared" si="72"/>
        <v>172.00000000011642</v>
      </c>
      <c r="Q2356" s="3" t="str">
        <f t="shared" si="73"/>
        <v>02/04/2022 10:00 AM</v>
      </c>
      <c r="R2356" s="573" t="str">
        <f>IF(AND(AllC3_Data[[#This Row],[Workflow]]="Vendor Trailer",AllC3_Data[[#This Row],[OB Load Type]]="",AllC3_Data[[#This Row],[IB Load Type]]="",AllC3_Data[[#This Row],[Reusable Load Type]]=""),"Empty", HLOOKUP("*",AllC3_Data[[#This Row],[OB Load Type]:[Workflow]],1,FALSE))</f>
        <v>Empty</v>
      </c>
      <c r="S23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7" spans="1:21" x14ac:dyDescent="0.25">
      <c r="A2357" s="567" t="s">
        <v>14567</v>
      </c>
      <c r="B2357" s="568"/>
      <c r="C2357" s="568"/>
      <c r="D2357" s="569" t="s">
        <v>303</v>
      </c>
      <c r="E2357" s="569" t="s">
        <v>882</v>
      </c>
      <c r="F2357" s="569">
        <v>3</v>
      </c>
      <c r="G2357" s="568" t="s">
        <v>1179</v>
      </c>
      <c r="H2357" s="568"/>
      <c r="I2357" s="570" t="s">
        <v>14568</v>
      </c>
      <c r="J2357" s="568" t="s">
        <v>8210</v>
      </c>
      <c r="K2357" s="571" t="s">
        <v>8401</v>
      </c>
      <c r="L2357" s="568" t="s">
        <v>14003</v>
      </c>
      <c r="M2357" s="572" t="s">
        <v>14569</v>
      </c>
      <c r="N2357" s="570" t="s">
        <v>8402</v>
      </c>
      <c r="O2357" s="303" t="str">
        <f>IF(AllC3_Data[[#This Row],[Door/Yard Number]]=3,"Yard","Door")</f>
        <v>Yard</v>
      </c>
      <c r="P2357" s="33">
        <f t="shared" si="72"/>
        <v>1415.8333333333139</v>
      </c>
      <c r="Q2357" s="3" t="str">
        <f t="shared" si="73"/>
        <v>12/14/2021 02:10 PM</v>
      </c>
      <c r="R2357" s="573" t="str">
        <f>IF(AND(AllC3_Data[[#This Row],[Workflow]]="Vendor Trailer",AllC3_Data[[#This Row],[OB Load Type]]="",AllC3_Data[[#This Row],[IB Load Type]]="",AllC3_Data[[#This Row],[Reusable Load Type]]=""),"Empty", HLOOKUP("*",AllC3_Data[[#This Row],[OB Load Type]:[Workflow]],1,FALSE))</f>
        <v>T722</v>
      </c>
      <c r="S23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23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8" spans="1:21" x14ac:dyDescent="0.25">
      <c r="A2358" s="567" t="s">
        <v>14570</v>
      </c>
      <c r="B2358" s="568"/>
      <c r="C2358" s="568"/>
      <c r="D2358" s="569" t="s">
        <v>237</v>
      </c>
      <c r="E2358" s="569" t="s">
        <v>8430</v>
      </c>
      <c r="F2358" s="569">
        <v>3</v>
      </c>
      <c r="G2358" s="568" t="s">
        <v>1179</v>
      </c>
      <c r="H2358" s="568"/>
      <c r="I2358" s="570" t="s">
        <v>14571</v>
      </c>
      <c r="J2358" s="568" t="s">
        <v>8210</v>
      </c>
      <c r="K2358" s="571" t="s">
        <v>8401</v>
      </c>
      <c r="L2358" s="568" t="s">
        <v>2967</v>
      </c>
      <c r="M2358" s="572" t="s">
        <v>14572</v>
      </c>
      <c r="N2358" s="570" t="s">
        <v>8402</v>
      </c>
      <c r="O2358" s="303" t="str">
        <f>IF(AllC3_Data[[#This Row],[Door/Yard Number]]=3,"Yard","Door")</f>
        <v>Yard</v>
      </c>
      <c r="P2358" s="33">
        <f t="shared" si="72"/>
        <v>169.96666666679084</v>
      </c>
      <c r="Q2358" s="3" t="str">
        <f t="shared" si="73"/>
        <v>02/04/2022 12:02 PM</v>
      </c>
      <c r="R2358" s="573" t="str">
        <f>IF(AND(AllC3_Data[[#This Row],[Workflow]]="Vendor Trailer",AllC3_Data[[#This Row],[OB Load Type]]="",AllC3_Data[[#This Row],[IB Load Type]]="",AllC3_Data[[#This Row],[Reusable Load Type]]=""),"Empty", HLOOKUP("*",AllC3_Data[[#This Row],[OB Load Type]:[Workflow]],1,FALSE))</f>
        <v>RPCB</v>
      </c>
      <c r="S23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59" spans="1:21" x14ac:dyDescent="0.25">
      <c r="A2359" s="567" t="s">
        <v>14573</v>
      </c>
      <c r="B2359" s="568"/>
      <c r="C2359" s="568"/>
      <c r="D2359" s="569" t="s">
        <v>553</v>
      </c>
      <c r="E2359" s="569" t="s">
        <v>8430</v>
      </c>
      <c r="F2359" s="569">
        <v>1</v>
      </c>
      <c r="G2359" s="568" t="s">
        <v>1568</v>
      </c>
      <c r="H2359" s="568"/>
      <c r="I2359" s="570" t="s">
        <v>14574</v>
      </c>
      <c r="J2359" s="568" t="s">
        <v>8212</v>
      </c>
      <c r="K2359" s="571" t="s">
        <v>8401</v>
      </c>
      <c r="L2359" s="568" t="s">
        <v>12532</v>
      </c>
      <c r="M2359" s="572" t="s">
        <v>14575</v>
      </c>
      <c r="N2359" s="570" t="s">
        <v>8402</v>
      </c>
      <c r="O2359" s="303" t="str">
        <f>IF(AllC3_Data[[#This Row],[Door/Yard Number]]=3,"Yard","Door")</f>
        <v>Door</v>
      </c>
      <c r="P2359" s="33">
        <f t="shared" si="72"/>
        <v>169.43333333346527</v>
      </c>
      <c r="Q2359" s="3" t="str">
        <f t="shared" si="73"/>
        <v>02/04/2022 12:34 PM</v>
      </c>
      <c r="R2359" s="573" t="str">
        <f>IF(AND(AllC3_Data[[#This Row],[Workflow]]="Vendor Trailer",AllC3_Data[[#This Row],[OB Load Type]]="",AllC3_Data[[#This Row],[IB Load Type]]="",AllC3_Data[[#This Row],[Reusable Load Type]]=""),"Empty", HLOOKUP("*",AllC3_Data[[#This Row],[OB Load Type]:[Workflow]],1,FALSE))</f>
        <v>PPDCQS</v>
      </c>
      <c r="S23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3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0" spans="1:21" x14ac:dyDescent="0.25">
      <c r="A2360" s="567" t="s">
        <v>14576</v>
      </c>
      <c r="B2360" s="568"/>
      <c r="C2360" s="568"/>
      <c r="D2360" s="569" t="s">
        <v>496</v>
      </c>
      <c r="E2360" s="569" t="s">
        <v>1660</v>
      </c>
      <c r="F2360" s="569">
        <v>3</v>
      </c>
      <c r="G2360" s="568" t="s">
        <v>1179</v>
      </c>
      <c r="H2360" s="568"/>
      <c r="I2360" s="570" t="s">
        <v>14577</v>
      </c>
      <c r="J2360" s="568" t="s">
        <v>8206</v>
      </c>
      <c r="K2360" s="571" t="s">
        <v>8401</v>
      </c>
      <c r="L2360" s="568" t="s">
        <v>9675</v>
      </c>
      <c r="M2360" s="572"/>
      <c r="N2360" s="570" t="s">
        <v>8409</v>
      </c>
      <c r="O2360" s="303" t="str">
        <f>IF(AllC3_Data[[#This Row],[Door/Yard Number]]=3,"Yard","Door")</f>
        <v>Yard</v>
      </c>
      <c r="P2360" s="33">
        <f t="shared" si="72"/>
        <v>169.23333333333721</v>
      </c>
      <c r="Q2360" s="3" t="str">
        <f t="shared" si="73"/>
        <v>02/04/2022 12:46 PM</v>
      </c>
      <c r="R2360" s="573" t="str">
        <f>IF(AND(AllC3_Data[[#This Row],[Workflow]]="Vendor Trailer",AllC3_Data[[#This Row],[OB Load Type]]="",AllC3_Data[[#This Row],[IB Load Type]]="",AllC3_Data[[#This Row],[Reusable Load Type]]=""),"Empty", HLOOKUP("*",AllC3_Data[[#This Row],[OB Load Type]:[Workflow]],1,FALSE))</f>
        <v>RSAL</v>
      </c>
      <c r="S23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1" spans="1:21" x14ac:dyDescent="0.25">
      <c r="A2361" s="567" t="s">
        <v>14578</v>
      </c>
      <c r="B2361" s="568"/>
      <c r="C2361" s="568" t="s">
        <v>8404</v>
      </c>
      <c r="D2361" s="569"/>
      <c r="E2361" s="569" t="s">
        <v>897</v>
      </c>
      <c r="F2361" s="569">
        <v>3</v>
      </c>
      <c r="G2361" s="568" t="s">
        <v>14579</v>
      </c>
      <c r="H2361" s="568" t="s">
        <v>14580</v>
      </c>
      <c r="I2361" s="570" t="s">
        <v>14581</v>
      </c>
      <c r="J2361" s="568" t="s">
        <v>8202</v>
      </c>
      <c r="K2361" s="571" t="s">
        <v>8401</v>
      </c>
      <c r="L2361" s="568" t="s">
        <v>84</v>
      </c>
      <c r="M2361" s="572" t="s">
        <v>14581</v>
      </c>
      <c r="N2361" s="570" t="s">
        <v>8409</v>
      </c>
      <c r="O2361" s="303" t="str">
        <f>IF(AllC3_Data[[#This Row],[Door/Yard Number]]=3,"Yard","Door")</f>
        <v>Yard</v>
      </c>
      <c r="P2361" s="33">
        <f t="shared" si="72"/>
        <v>168.56666666676756</v>
      </c>
      <c r="Q2361" s="3" t="str">
        <f t="shared" si="73"/>
        <v>02/04/2022 01:26 PM</v>
      </c>
      <c r="R2361" s="573" t="str">
        <f>IF(AND(AllC3_Data[[#This Row],[Workflow]]="Vendor Trailer",AllC3_Data[[#This Row],[OB Load Type]]="",AllC3_Data[[#This Row],[IB Load Type]]="",AllC3_Data[[#This Row],[Reusable Load Type]]=""),"Empty", HLOOKUP("*",AllC3_Data[[#This Row],[OB Load Type]:[Workflow]],1,FALSE))</f>
        <v>A Live Delivery</v>
      </c>
      <c r="S23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2" spans="1:21" x14ac:dyDescent="0.25">
      <c r="A2362" s="567" t="s">
        <v>14582</v>
      </c>
      <c r="B2362" s="568"/>
      <c r="C2362" s="568" t="s">
        <v>666</v>
      </c>
      <c r="D2362" s="569"/>
      <c r="E2362" s="569" t="s">
        <v>8397</v>
      </c>
      <c r="F2362" s="569">
        <v>3</v>
      </c>
      <c r="G2362" s="568" t="s">
        <v>14583</v>
      </c>
      <c r="H2362" s="568" t="s">
        <v>9864</v>
      </c>
      <c r="I2362" s="570" t="s">
        <v>14584</v>
      </c>
      <c r="J2362" s="568" t="s">
        <v>8202</v>
      </c>
      <c r="K2362" s="571" t="s">
        <v>8401</v>
      </c>
      <c r="L2362" s="568" t="s">
        <v>14132</v>
      </c>
      <c r="M2362" s="572" t="s">
        <v>14584</v>
      </c>
      <c r="N2362" s="570" t="s">
        <v>8402</v>
      </c>
      <c r="O2362" s="303" t="str">
        <f>IF(AllC3_Data[[#This Row],[Door/Yard Number]]=3,"Yard","Door")</f>
        <v>Yard</v>
      </c>
      <c r="P2362" s="33">
        <f t="shared" si="72"/>
        <v>168.46666666679084</v>
      </c>
      <c r="Q2362" s="3" t="str">
        <f t="shared" si="73"/>
        <v>02/04/2022 01:32 PM</v>
      </c>
      <c r="R2362" s="573" t="str">
        <f>IF(AND(AllC3_Data[[#This Row],[Workflow]]="Vendor Trailer",AllC3_Data[[#This Row],[OB Load Type]]="",AllC3_Data[[#This Row],[IB Load Type]]="",AllC3_Data[[#This Row],[Reusable Load Type]]=""),"Empty", HLOOKUP("*",AllC3_Data[[#This Row],[OB Load Type]:[Workflow]],1,FALSE))</f>
        <v>B745</v>
      </c>
      <c r="S23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3" spans="1:21" x14ac:dyDescent="0.25">
      <c r="A2363" s="567" t="s">
        <v>14585</v>
      </c>
      <c r="B2363" s="568"/>
      <c r="C2363" s="568"/>
      <c r="D2363" s="569"/>
      <c r="E2363" s="569" t="s">
        <v>8461</v>
      </c>
      <c r="F2363" s="569">
        <v>3</v>
      </c>
      <c r="G2363" s="568" t="s">
        <v>8763</v>
      </c>
      <c r="H2363" s="568"/>
      <c r="I2363" s="570" t="s">
        <v>14586</v>
      </c>
      <c r="J2363" s="568" t="s">
        <v>8202</v>
      </c>
      <c r="K2363" s="571" t="s">
        <v>8401</v>
      </c>
      <c r="L2363" s="568" t="s">
        <v>14444</v>
      </c>
      <c r="M2363" s="572" t="s">
        <v>14587</v>
      </c>
      <c r="N2363" s="570" t="s">
        <v>8425</v>
      </c>
      <c r="O2363" s="303" t="str">
        <f>IF(AllC3_Data[[#This Row],[Door/Yard Number]]=3,"Yard","Door")</f>
        <v>Yard</v>
      </c>
      <c r="P2363" s="33">
        <f t="shared" si="72"/>
        <v>167.06666666676756</v>
      </c>
      <c r="Q2363" s="3" t="str">
        <f t="shared" si="73"/>
        <v>02/04/2022 02:56 PM</v>
      </c>
      <c r="R2363" s="573" t="str">
        <f>IF(AND(AllC3_Data[[#This Row],[Workflow]]="Vendor Trailer",AllC3_Data[[#This Row],[OB Load Type]]="",AllC3_Data[[#This Row],[IB Load Type]]="",AllC3_Data[[#This Row],[Reusable Load Type]]=""),"Empty", HLOOKUP("*",AllC3_Data[[#This Row],[OB Load Type]:[Workflow]],1,FALSE))</f>
        <v>Empty</v>
      </c>
      <c r="S23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4" spans="1:21" x14ac:dyDescent="0.25">
      <c r="A2364" s="567" t="s">
        <v>14588</v>
      </c>
      <c r="B2364" s="568"/>
      <c r="C2364" s="568"/>
      <c r="D2364" s="569"/>
      <c r="E2364" s="569" t="s">
        <v>9827</v>
      </c>
      <c r="F2364" s="569">
        <v>5</v>
      </c>
      <c r="G2364" s="568" t="s">
        <v>1339</v>
      </c>
      <c r="H2364" s="568"/>
      <c r="I2364" s="570" t="s">
        <v>14589</v>
      </c>
      <c r="J2364" s="568" t="s">
        <v>8202</v>
      </c>
      <c r="K2364" s="571" t="s">
        <v>8401</v>
      </c>
      <c r="L2364" s="568" t="s">
        <v>14590</v>
      </c>
      <c r="M2364" s="572" t="s">
        <v>14591</v>
      </c>
      <c r="N2364" s="570" t="s">
        <v>8409</v>
      </c>
      <c r="O2364" s="303" t="str">
        <f>IF(AllC3_Data[[#This Row],[Door/Yard Number]]=3,"Yard","Door")</f>
        <v>Door</v>
      </c>
      <c r="P2364" s="33">
        <f t="shared" si="72"/>
        <v>171.56666666676756</v>
      </c>
      <c r="Q2364" s="3" t="str">
        <f t="shared" si="73"/>
        <v>02/04/2022 10:26 AM</v>
      </c>
      <c r="R2364" s="573" t="str">
        <f>IF(AND(AllC3_Data[[#This Row],[Workflow]]="Vendor Trailer",AllC3_Data[[#This Row],[OB Load Type]]="",AllC3_Data[[#This Row],[IB Load Type]]="",AllC3_Data[[#This Row],[Reusable Load Type]]=""),"Empty", HLOOKUP("*",AllC3_Data[[#This Row],[OB Load Type]:[Workflow]],1,FALSE))</f>
        <v>Live Empty</v>
      </c>
      <c r="S23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5" spans="1:21" x14ac:dyDescent="0.25">
      <c r="A2365" s="567" t="s">
        <v>14592</v>
      </c>
      <c r="B2365" s="568"/>
      <c r="C2365" s="568"/>
      <c r="D2365" s="569" t="s">
        <v>373</v>
      </c>
      <c r="E2365" s="569" t="s">
        <v>8430</v>
      </c>
      <c r="F2365" s="569">
        <v>3</v>
      </c>
      <c r="G2365" s="568" t="s">
        <v>8434</v>
      </c>
      <c r="H2365" s="568"/>
      <c r="I2365" s="570" t="s">
        <v>14593</v>
      </c>
      <c r="J2365" s="568" t="s">
        <v>8202</v>
      </c>
      <c r="K2365" s="571" t="s">
        <v>8401</v>
      </c>
      <c r="L2365" s="568" t="s">
        <v>14594</v>
      </c>
      <c r="M2365" s="572" t="s">
        <v>14595</v>
      </c>
      <c r="N2365" s="570" t="s">
        <v>8425</v>
      </c>
      <c r="O2365" s="303" t="str">
        <f>IF(AllC3_Data[[#This Row],[Door/Yard Number]]=3,"Yard","Door")</f>
        <v>Yard</v>
      </c>
      <c r="P2365" s="33">
        <f t="shared" si="72"/>
        <v>161.65000000008149</v>
      </c>
      <c r="Q2365" s="3" t="str">
        <f t="shared" si="73"/>
        <v>02/04/2022 08:21 PM</v>
      </c>
      <c r="R2365" s="573" t="str">
        <f>IF(AND(AllC3_Data[[#This Row],[Workflow]]="Vendor Trailer",AllC3_Data[[#This Row],[OB Load Type]]="",AllC3_Data[[#This Row],[IB Load Type]]="",AllC3_Data[[#This Row],[Reusable Load Type]]=""),"Empty", HLOOKUP("*",AllC3_Data[[#This Row],[OB Load Type]:[Workflow]],1,FALSE))</f>
        <v>PECO</v>
      </c>
      <c r="S23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6" spans="1:21" x14ac:dyDescent="0.25">
      <c r="A2366" s="567" t="s">
        <v>9243</v>
      </c>
      <c r="B2366" s="568"/>
      <c r="C2366" s="568"/>
      <c r="D2366" s="569"/>
      <c r="E2366" s="569" t="s">
        <v>1657</v>
      </c>
      <c r="F2366" s="569">
        <v>3</v>
      </c>
      <c r="G2366" s="568" t="s">
        <v>1179</v>
      </c>
      <c r="H2366" s="568"/>
      <c r="I2366" s="570" t="s">
        <v>14596</v>
      </c>
      <c r="J2366" s="568" t="s">
        <v>8202</v>
      </c>
      <c r="K2366" s="571" t="s">
        <v>8401</v>
      </c>
      <c r="L2366" s="568" t="s">
        <v>14221</v>
      </c>
      <c r="M2366" s="572" t="s">
        <v>14597</v>
      </c>
      <c r="N2366" s="570" t="s">
        <v>8451</v>
      </c>
      <c r="O2366" s="303" t="str">
        <f>IF(AllC3_Data[[#This Row],[Door/Yard Number]]=3,"Yard","Door")</f>
        <v>Yard</v>
      </c>
      <c r="P2366" s="33">
        <f t="shared" si="72"/>
        <v>157.20000000006985</v>
      </c>
      <c r="Q2366" s="3" t="str">
        <f t="shared" si="73"/>
        <v>02/05/2022 12:48 AM</v>
      </c>
      <c r="R2366" s="573" t="str">
        <f>IF(AND(AllC3_Data[[#This Row],[Workflow]]="Vendor Trailer",AllC3_Data[[#This Row],[OB Load Type]]="",AllC3_Data[[#This Row],[IB Load Type]]="",AllC3_Data[[#This Row],[Reusable Load Type]]=""),"Empty", HLOOKUP("*",AllC3_Data[[#This Row],[OB Load Type]:[Workflow]],1,FALSE))</f>
        <v>Empty</v>
      </c>
      <c r="S23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7" spans="1:21" x14ac:dyDescent="0.25">
      <c r="A2367" s="567" t="s">
        <v>14598</v>
      </c>
      <c r="B2367" s="568"/>
      <c r="C2367" s="568"/>
      <c r="D2367" s="569" t="s">
        <v>490</v>
      </c>
      <c r="E2367" s="569" t="s">
        <v>8430</v>
      </c>
      <c r="F2367" s="569">
        <v>3</v>
      </c>
      <c r="G2367" s="568" t="s">
        <v>8763</v>
      </c>
      <c r="H2367" s="568"/>
      <c r="I2367" s="570" t="s">
        <v>14599</v>
      </c>
      <c r="J2367" s="568" t="s">
        <v>8202</v>
      </c>
      <c r="K2367" s="571" t="s">
        <v>8401</v>
      </c>
      <c r="L2367" s="568" t="s">
        <v>2967</v>
      </c>
      <c r="M2367" s="572" t="s">
        <v>14600</v>
      </c>
      <c r="N2367" s="570" t="s">
        <v>8402</v>
      </c>
      <c r="O2367" s="303" t="str">
        <f>IF(AllC3_Data[[#This Row],[Door/Yard Number]]=3,"Yard","Door")</f>
        <v>Yard</v>
      </c>
      <c r="P2367" s="33">
        <f t="shared" si="72"/>
        <v>156.41666666680248</v>
      </c>
      <c r="Q2367" s="3" t="str">
        <f t="shared" si="73"/>
        <v>02/05/2022 01:35 AM</v>
      </c>
      <c r="R2367" s="573" t="str">
        <f>IF(AND(AllC3_Data[[#This Row],[Workflow]]="Vendor Trailer",AllC3_Data[[#This Row],[OB Load Type]]="",AllC3_Data[[#This Row],[IB Load Type]]="",AllC3_Data[[#This Row],[Reusable Load Type]]=""),"Empty", HLOOKUP("*",AllC3_Data[[#This Row],[OB Load Type]:[Workflow]],1,FALSE))</f>
        <v>RLBL</v>
      </c>
      <c r="S23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3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8" spans="1:21" x14ac:dyDescent="0.25">
      <c r="A2368" s="567" t="s">
        <v>14601</v>
      </c>
      <c r="B2368" s="568"/>
      <c r="C2368" s="568"/>
      <c r="D2368" s="569" t="s">
        <v>303</v>
      </c>
      <c r="E2368" s="569" t="s">
        <v>882</v>
      </c>
      <c r="F2368" s="569">
        <v>3</v>
      </c>
      <c r="G2368" s="568" t="s">
        <v>1179</v>
      </c>
      <c r="H2368" s="568" t="s">
        <v>9864</v>
      </c>
      <c r="I2368" s="570" t="s">
        <v>14602</v>
      </c>
      <c r="J2368" s="568" t="s">
        <v>8208</v>
      </c>
      <c r="K2368" s="571" t="s">
        <v>8401</v>
      </c>
      <c r="L2368" s="568" t="s">
        <v>14248</v>
      </c>
      <c r="M2368" s="572" t="s">
        <v>14603</v>
      </c>
      <c r="N2368" s="570" t="s">
        <v>8402</v>
      </c>
      <c r="O2368" s="303" t="str">
        <f>IF(AllC3_Data[[#This Row],[Door/Yard Number]]=3,"Yard","Door")</f>
        <v>Yard</v>
      </c>
      <c r="P2368" s="33">
        <f t="shared" si="72"/>
        <v>153.21666666667443</v>
      </c>
      <c r="Q2368" s="3" t="str">
        <f t="shared" si="73"/>
        <v>02/05/2022 04:47 AM</v>
      </c>
      <c r="R2368" s="573" t="str">
        <f>IF(AND(AllC3_Data[[#This Row],[Workflow]]="Vendor Trailer",AllC3_Data[[#This Row],[OB Load Type]]="",AllC3_Data[[#This Row],[IB Load Type]]="",AllC3_Data[[#This Row],[Reusable Load Type]]=""),"Empty", HLOOKUP("*",AllC3_Data[[#This Row],[OB Load Type]:[Workflow]],1,FALSE))</f>
        <v>T722</v>
      </c>
      <c r="S23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Bakery</v>
      </c>
      <c r="T23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69" spans="1:21" x14ac:dyDescent="0.25">
      <c r="A2369" s="567" t="s">
        <v>14604</v>
      </c>
      <c r="B2369" s="568"/>
      <c r="C2369" s="568"/>
      <c r="D2369" s="569" t="s">
        <v>467</v>
      </c>
      <c r="E2369" s="569" t="s">
        <v>8430</v>
      </c>
      <c r="F2369" s="569">
        <v>3</v>
      </c>
      <c r="G2369" s="568" t="s">
        <v>13345</v>
      </c>
      <c r="H2369" s="568"/>
      <c r="I2369" s="570" t="s">
        <v>14605</v>
      </c>
      <c r="J2369" s="568" t="s">
        <v>8202</v>
      </c>
      <c r="K2369" s="571" t="s">
        <v>8401</v>
      </c>
      <c r="L2369" s="568" t="s">
        <v>2967</v>
      </c>
      <c r="M2369" s="572" t="s">
        <v>14606</v>
      </c>
      <c r="N2369" s="570" t="s">
        <v>8402</v>
      </c>
      <c r="O2369" s="303" t="str">
        <f>IF(AllC3_Data[[#This Row],[Door/Yard Number]]=3,"Yard","Door")</f>
        <v>Yard</v>
      </c>
      <c r="P2369" s="33">
        <f t="shared" si="72"/>
        <v>151.38333333347691</v>
      </c>
      <c r="Q2369" s="3" t="str">
        <f t="shared" si="73"/>
        <v>02/05/2022 06:37 AM</v>
      </c>
      <c r="R2369" s="573" t="str">
        <f>IF(AND(AllC3_Data[[#This Row],[Workflow]]="Vendor Trailer",AllC3_Data[[#This Row],[OB Load Type]]="",AllC3_Data[[#This Row],[IB Load Type]]="",AllC3_Data[[#This Row],[Reusable Load Type]]=""),"Empty", HLOOKUP("*",AllC3_Data[[#This Row],[OB Load Type]:[Workflow]],1,FALSE))</f>
        <v>ORLY</v>
      </c>
      <c r="S23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0" spans="1:21" x14ac:dyDescent="0.25">
      <c r="A2370" s="567" t="s">
        <v>14607</v>
      </c>
      <c r="B2370" s="568"/>
      <c r="C2370" s="568"/>
      <c r="D2370" s="569" t="s">
        <v>229</v>
      </c>
      <c r="E2370" s="569" t="s">
        <v>8430</v>
      </c>
      <c r="F2370" s="569">
        <v>3</v>
      </c>
      <c r="G2370" s="568" t="s">
        <v>1179</v>
      </c>
      <c r="H2370" s="568"/>
      <c r="I2370" s="570" t="s">
        <v>14608</v>
      </c>
      <c r="J2370" s="568" t="s">
        <v>8210</v>
      </c>
      <c r="K2370" s="571" t="s">
        <v>8401</v>
      </c>
      <c r="L2370" s="568" t="s">
        <v>14003</v>
      </c>
      <c r="M2370" s="572" t="s">
        <v>14609</v>
      </c>
      <c r="N2370" s="570" t="s">
        <v>8402</v>
      </c>
      <c r="O2370" s="303" t="str">
        <f>IF(AllC3_Data[[#This Row],[Door/Yard Number]]=3,"Yard","Door")</f>
        <v>Yard</v>
      </c>
      <c r="P2370" s="33">
        <f t="shared" si="72"/>
        <v>150.98333333339542</v>
      </c>
      <c r="Q2370" s="3" t="str">
        <f t="shared" si="73"/>
        <v>02/05/2022 07:01 AM</v>
      </c>
      <c r="R2370" s="573" t="str">
        <f>IF(AND(AllC3_Data[[#This Row],[Workflow]]="Vendor Trailer",AllC3_Data[[#This Row],[OB Load Type]]="",AllC3_Data[[#This Row],[IB Load Type]]="",AllC3_Data[[#This Row],[Reusable Load Type]]=""),"Empty", HLOOKUP("*",AllC3_Data[[#This Row],[OB Load Type]:[Workflow]],1,FALSE))</f>
        <v>RECY</v>
      </c>
      <c r="S23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3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1" spans="1:21" x14ac:dyDescent="0.25">
      <c r="A2371" s="567" t="s">
        <v>14610</v>
      </c>
      <c r="B2371" s="568"/>
      <c r="C2371" s="568"/>
      <c r="D2371" s="569" t="s">
        <v>650</v>
      </c>
      <c r="E2371" s="569" t="s">
        <v>8430</v>
      </c>
      <c r="F2371" s="569">
        <v>3</v>
      </c>
      <c r="G2371" s="568" t="s">
        <v>13319</v>
      </c>
      <c r="H2371" s="568"/>
      <c r="I2371" s="570" t="s">
        <v>14611</v>
      </c>
      <c r="J2371" s="568" t="s">
        <v>8202</v>
      </c>
      <c r="K2371" s="571" t="s">
        <v>8401</v>
      </c>
      <c r="L2371" s="568" t="s">
        <v>13874</v>
      </c>
      <c r="M2371" s="572" t="s">
        <v>14612</v>
      </c>
      <c r="N2371" s="570" t="s">
        <v>8451</v>
      </c>
      <c r="O2371" s="303" t="str">
        <f>IF(AllC3_Data[[#This Row],[Door/Yard Number]]=3,"Yard","Door")</f>
        <v>Yard</v>
      </c>
      <c r="P2371" s="33">
        <f t="shared" si="72"/>
        <v>148.93333333334886</v>
      </c>
      <c r="Q2371" s="3" t="str">
        <f t="shared" si="73"/>
        <v>02/05/2022 09:04 AM</v>
      </c>
      <c r="R2371" s="573" t="str">
        <f>IF(AND(AllC3_Data[[#This Row],[Workflow]]="Vendor Trailer",AllC3_Data[[#This Row],[OB Load Type]]="",AllC3_Data[[#This Row],[IB Load Type]]="",AllC3_Data[[#This Row],[Reusable Load Type]]=""),"Empty", HLOOKUP("*",AllC3_Data[[#This Row],[OB Load Type]:[Workflow]],1,FALSE))</f>
        <v>CHEP</v>
      </c>
      <c r="S23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3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2" spans="1:21" x14ac:dyDescent="0.25">
      <c r="A2372" s="567" t="s">
        <v>14613</v>
      </c>
      <c r="B2372" s="568"/>
      <c r="C2372" s="568"/>
      <c r="D2372" s="569"/>
      <c r="E2372" s="569" t="s">
        <v>1657</v>
      </c>
      <c r="F2372" s="569">
        <v>3</v>
      </c>
      <c r="G2372" s="568" t="s">
        <v>8820</v>
      </c>
      <c r="H2372" s="568"/>
      <c r="I2372" s="570" t="s">
        <v>14614</v>
      </c>
      <c r="J2372" s="568" t="s">
        <v>8202</v>
      </c>
      <c r="K2372" s="571" t="s">
        <v>8401</v>
      </c>
      <c r="L2372" s="568" t="s">
        <v>2969</v>
      </c>
      <c r="M2372" s="572" t="s">
        <v>14615</v>
      </c>
      <c r="N2372" s="570" t="s">
        <v>8402</v>
      </c>
      <c r="O2372" s="303" t="str">
        <f>IF(AllC3_Data[[#This Row],[Door/Yard Number]]=3,"Yard","Door")</f>
        <v>Yard</v>
      </c>
      <c r="P2372" s="33">
        <f t="shared" si="72"/>
        <v>148.21666666679084</v>
      </c>
      <c r="Q2372" s="3" t="str">
        <f t="shared" si="73"/>
        <v>02/05/2022 09:47 AM</v>
      </c>
      <c r="R2372" s="573" t="str">
        <f>IF(AND(AllC3_Data[[#This Row],[Workflow]]="Vendor Trailer",AllC3_Data[[#This Row],[OB Load Type]]="",AllC3_Data[[#This Row],[IB Load Type]]="",AllC3_Data[[#This Row],[Reusable Load Type]]=""),"Empty", HLOOKUP("*",AllC3_Data[[#This Row],[OB Load Type]:[Workflow]],1,FALSE))</f>
        <v>Empty</v>
      </c>
      <c r="S23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3" spans="1:21" x14ac:dyDescent="0.25">
      <c r="A2373" s="567" t="s">
        <v>14616</v>
      </c>
      <c r="B2373" s="568"/>
      <c r="C2373" s="568"/>
      <c r="D2373" s="569" t="s">
        <v>109</v>
      </c>
      <c r="E2373" s="569" t="s">
        <v>8430</v>
      </c>
      <c r="F2373" s="569">
        <v>3</v>
      </c>
      <c r="G2373" s="568" t="s">
        <v>14036</v>
      </c>
      <c r="H2373" s="568"/>
      <c r="I2373" s="570" t="s">
        <v>14617</v>
      </c>
      <c r="J2373" s="568" t="s">
        <v>8202</v>
      </c>
      <c r="K2373" s="571" t="s">
        <v>8401</v>
      </c>
      <c r="L2373" s="568" t="s">
        <v>13828</v>
      </c>
      <c r="M2373" s="572"/>
      <c r="N2373" s="570" t="s">
        <v>8402</v>
      </c>
      <c r="O2373" s="303" t="str">
        <f>IF(AllC3_Data[[#This Row],[Door/Yard Number]]=3,"Yard","Door")</f>
        <v>Yard</v>
      </c>
      <c r="P2373" s="33">
        <f t="shared" si="72"/>
        <v>146.56666666665114</v>
      </c>
      <c r="Q2373" s="3" t="str">
        <f t="shared" si="73"/>
        <v>02/05/2022 11:26 AM</v>
      </c>
      <c r="R2373" s="573" t="str">
        <f>IF(AND(AllC3_Data[[#This Row],[Workflow]]="Vendor Trailer",AllC3_Data[[#This Row],[OB Load Type]]="",AllC3_Data[[#This Row],[IB Load Type]]="",AllC3_Data[[#This Row],[Reusable Load Type]]=""),"Empty", HLOOKUP("*",AllC3_Data[[#This Row],[OB Load Type]:[Workflow]],1,FALSE))</f>
        <v>MPJG</v>
      </c>
      <c r="S23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3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4" spans="1:21" x14ac:dyDescent="0.25">
      <c r="A2374" s="567" t="s">
        <v>14618</v>
      </c>
      <c r="B2374" s="568"/>
      <c r="C2374" s="568"/>
      <c r="D2374" s="569"/>
      <c r="E2374" s="569" t="s">
        <v>1657</v>
      </c>
      <c r="F2374" s="569">
        <v>3</v>
      </c>
      <c r="G2374" s="568" t="s">
        <v>1179</v>
      </c>
      <c r="H2374" s="568"/>
      <c r="I2374" s="570" t="s">
        <v>14619</v>
      </c>
      <c r="J2374" s="568" t="s">
        <v>8204</v>
      </c>
      <c r="K2374" s="571" t="s">
        <v>8589</v>
      </c>
      <c r="L2374" s="568" t="s">
        <v>14248</v>
      </c>
      <c r="M2374" s="572" t="s">
        <v>14620</v>
      </c>
      <c r="N2374" s="570" t="s">
        <v>8402</v>
      </c>
      <c r="O2374" s="303" t="str">
        <f>IF(AllC3_Data[[#This Row],[Door/Yard Number]]=3,"Yard","Door")</f>
        <v>Yard</v>
      </c>
      <c r="P2374" s="33">
        <f t="shared" si="72"/>
        <v>146.53333333338378</v>
      </c>
      <c r="Q2374" s="3" t="str">
        <f t="shared" si="73"/>
        <v>02/05/2022 11:28 AM</v>
      </c>
      <c r="R2374" s="573" t="str">
        <f>IF(AND(AllC3_Data[[#This Row],[Workflow]]="Vendor Trailer",AllC3_Data[[#This Row],[OB Load Type]]="",AllC3_Data[[#This Row],[IB Load Type]]="",AllC3_Data[[#This Row],[Reusable Load Type]]=""),"Empty", HLOOKUP("*",AllC3_Data[[#This Row],[OB Load Type]:[Workflow]],1,FALSE))</f>
        <v>Empty</v>
      </c>
      <c r="S23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5" spans="1:21" x14ac:dyDescent="0.25">
      <c r="A2375" s="567" t="s">
        <v>14621</v>
      </c>
      <c r="B2375" s="568"/>
      <c r="C2375" s="568"/>
      <c r="D2375" s="569"/>
      <c r="E2375" s="569" t="s">
        <v>8461</v>
      </c>
      <c r="F2375" s="569">
        <v>3</v>
      </c>
      <c r="G2375" s="568" t="s">
        <v>8936</v>
      </c>
      <c r="H2375" s="568"/>
      <c r="I2375" s="570" t="s">
        <v>14622</v>
      </c>
      <c r="J2375" s="568" t="s">
        <v>8202</v>
      </c>
      <c r="K2375" s="571" t="s">
        <v>8401</v>
      </c>
      <c r="L2375" s="568" t="s">
        <v>14505</v>
      </c>
      <c r="M2375" s="572" t="s">
        <v>14623</v>
      </c>
      <c r="N2375" s="570" t="s">
        <v>8421</v>
      </c>
      <c r="O2375" s="303" t="str">
        <f>IF(AllC3_Data[[#This Row],[Door/Yard Number]]=3,"Yard","Door")</f>
        <v>Yard</v>
      </c>
      <c r="P2375" s="33">
        <f t="shared" si="72"/>
        <v>143.60000000009313</v>
      </c>
      <c r="Q2375" s="3" t="str">
        <f t="shared" si="73"/>
        <v>02/05/2022 02:24 PM</v>
      </c>
      <c r="R2375" s="573" t="str">
        <f>IF(AND(AllC3_Data[[#This Row],[Workflow]]="Vendor Trailer",AllC3_Data[[#This Row],[OB Load Type]]="",AllC3_Data[[#This Row],[IB Load Type]]="",AllC3_Data[[#This Row],[Reusable Load Type]]=""),"Empty", HLOOKUP("*",AllC3_Data[[#This Row],[OB Load Type]:[Workflow]],1,FALSE))</f>
        <v>Empty</v>
      </c>
      <c r="S23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6" spans="1:21" x14ac:dyDescent="0.25">
      <c r="A2376" s="567" t="s">
        <v>14624</v>
      </c>
      <c r="B2376" s="568"/>
      <c r="C2376" s="568"/>
      <c r="D2376" s="569" t="s">
        <v>553</v>
      </c>
      <c r="E2376" s="569" t="s">
        <v>8430</v>
      </c>
      <c r="F2376" s="569">
        <v>3</v>
      </c>
      <c r="G2376" s="568" t="s">
        <v>1179</v>
      </c>
      <c r="H2376" s="568"/>
      <c r="I2376" s="570" t="s">
        <v>14625</v>
      </c>
      <c r="J2376" s="568" t="s">
        <v>8205</v>
      </c>
      <c r="K2376" s="571" t="s">
        <v>8401</v>
      </c>
      <c r="L2376" s="568" t="s">
        <v>14333</v>
      </c>
      <c r="M2376" s="572" t="s">
        <v>14626</v>
      </c>
      <c r="N2376" s="570" t="s">
        <v>8402</v>
      </c>
      <c r="O2376" s="303" t="str">
        <f>IF(AllC3_Data[[#This Row],[Door/Yard Number]]=3,"Yard","Door")</f>
        <v>Yard</v>
      </c>
      <c r="P2376" s="33">
        <f t="shared" si="72"/>
        <v>152.36666666669771</v>
      </c>
      <c r="Q2376" s="3" t="str">
        <f t="shared" si="73"/>
        <v>02/05/2022 05:38 AM</v>
      </c>
      <c r="R2376" s="573" t="str">
        <f>IF(AND(AllC3_Data[[#This Row],[Workflow]]="Vendor Trailer",AllC3_Data[[#This Row],[OB Load Type]]="",AllC3_Data[[#This Row],[IB Load Type]]="",AllC3_Data[[#This Row],[Reusable Load Type]]=""),"Empty", HLOOKUP("*",AllC3_Data[[#This Row],[OB Load Type]:[Workflow]],1,FALSE))</f>
        <v>PPDCQS</v>
      </c>
      <c r="S23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3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7" spans="1:21" x14ac:dyDescent="0.25">
      <c r="A2377" s="567" t="s">
        <v>14627</v>
      </c>
      <c r="B2377" s="568"/>
      <c r="C2377" s="568"/>
      <c r="D2377" s="569" t="s">
        <v>229</v>
      </c>
      <c r="E2377" s="569" t="s">
        <v>8430</v>
      </c>
      <c r="F2377" s="569">
        <v>1</v>
      </c>
      <c r="G2377" s="568" t="s">
        <v>1568</v>
      </c>
      <c r="H2377" s="568"/>
      <c r="I2377" s="570" t="s">
        <v>14628</v>
      </c>
      <c r="J2377" s="568" t="s">
        <v>8212</v>
      </c>
      <c r="K2377" s="571" t="s">
        <v>8401</v>
      </c>
      <c r="L2377" s="568" t="s">
        <v>13265</v>
      </c>
      <c r="M2377" s="572" t="s">
        <v>14629</v>
      </c>
      <c r="N2377" s="570" t="s">
        <v>11135</v>
      </c>
      <c r="O2377" s="303" t="str">
        <f>IF(AllC3_Data[[#This Row],[Door/Yard Number]]=3,"Yard","Door")</f>
        <v>Door</v>
      </c>
      <c r="P2377" s="33">
        <f t="shared" ref="P2377:P2440" si="74">($A$1-Q2377)*24</f>
        <v>143.31666666670935</v>
      </c>
      <c r="Q2377" s="3" t="str">
        <f t="shared" ref="Q2377:Q2440" si="75">IF(I2377&gt;M2377,I2377,IF(I2377&lt;M2377,M2377,IF(I2377=M2377,I2377)))</f>
        <v>02/05/2022 02:41 PM</v>
      </c>
      <c r="R2377" s="573" t="str">
        <f>IF(AND(AllC3_Data[[#This Row],[Workflow]]="Vendor Trailer",AllC3_Data[[#This Row],[OB Load Type]]="",AllC3_Data[[#This Row],[IB Load Type]]="",AllC3_Data[[#This Row],[Reusable Load Type]]=""),"Empty", HLOOKUP("*",AllC3_Data[[#This Row],[OB Load Type]:[Workflow]],1,FALSE))</f>
        <v>RECY</v>
      </c>
      <c r="S23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San Marcos -&gt; SA</v>
      </c>
    </row>
    <row r="2378" spans="1:21" x14ac:dyDescent="0.25">
      <c r="A2378" s="567" t="s">
        <v>14630</v>
      </c>
      <c r="B2378" s="568"/>
      <c r="C2378" s="568"/>
      <c r="D2378" s="569"/>
      <c r="E2378" s="569" t="s">
        <v>9827</v>
      </c>
      <c r="F2378" s="569">
        <v>5</v>
      </c>
      <c r="G2378" s="568" t="s">
        <v>11480</v>
      </c>
      <c r="H2378" s="568"/>
      <c r="I2378" s="570" t="s">
        <v>14631</v>
      </c>
      <c r="J2378" s="568" t="s">
        <v>8202</v>
      </c>
      <c r="K2378" s="571" t="s">
        <v>8401</v>
      </c>
      <c r="L2378" s="568" t="s">
        <v>14632</v>
      </c>
      <c r="M2378" s="572" t="s">
        <v>14633</v>
      </c>
      <c r="N2378" s="570" t="s">
        <v>8409</v>
      </c>
      <c r="O2378" s="303" t="str">
        <f>IF(AllC3_Data[[#This Row],[Door/Yard Number]]=3,"Yard","Door")</f>
        <v>Door</v>
      </c>
      <c r="P2378" s="33">
        <f t="shared" si="74"/>
        <v>147.3833333333605</v>
      </c>
      <c r="Q2378" s="3" t="str">
        <f t="shared" si="75"/>
        <v>02/05/2022 10:37 AM</v>
      </c>
      <c r="R2378" s="573" t="str">
        <f>IF(AND(AllC3_Data[[#This Row],[Workflow]]="Vendor Trailer",AllC3_Data[[#This Row],[OB Load Type]]="",AllC3_Data[[#This Row],[IB Load Type]]="",AllC3_Data[[#This Row],[Reusable Load Type]]=""),"Empty", HLOOKUP("*",AllC3_Data[[#This Row],[OB Load Type]:[Workflow]],1,FALSE))</f>
        <v>Live Empty</v>
      </c>
      <c r="S23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79" spans="1:21" x14ac:dyDescent="0.25">
      <c r="A2379" s="567" t="s">
        <v>14634</v>
      </c>
      <c r="B2379" s="568"/>
      <c r="C2379" s="568"/>
      <c r="D2379" s="569"/>
      <c r="E2379" s="569" t="s">
        <v>8461</v>
      </c>
      <c r="F2379" s="569">
        <v>3</v>
      </c>
      <c r="G2379" s="568" t="s">
        <v>8820</v>
      </c>
      <c r="H2379" s="568"/>
      <c r="I2379" s="570" t="s">
        <v>14635</v>
      </c>
      <c r="J2379" s="568" t="s">
        <v>8202</v>
      </c>
      <c r="K2379" s="571" t="s">
        <v>8401</v>
      </c>
      <c r="L2379" s="568" t="s">
        <v>2967</v>
      </c>
      <c r="M2379" s="572"/>
      <c r="N2379" s="570" t="s">
        <v>8402</v>
      </c>
      <c r="O2379" s="303" t="str">
        <f>IF(AllC3_Data[[#This Row],[Door/Yard Number]]=3,"Yard","Door")</f>
        <v>Yard</v>
      </c>
      <c r="P2379" s="33">
        <f t="shared" si="74"/>
        <v>140.48333333339542</v>
      </c>
      <c r="Q2379" s="3" t="str">
        <f t="shared" si="75"/>
        <v>02/05/2022 05:31 PM</v>
      </c>
      <c r="R2379" s="573" t="str">
        <f>IF(AND(AllC3_Data[[#This Row],[Workflow]]="Vendor Trailer",AllC3_Data[[#This Row],[OB Load Type]]="",AllC3_Data[[#This Row],[IB Load Type]]="",AllC3_Data[[#This Row],[Reusable Load Type]]=""),"Empty", HLOOKUP("*",AllC3_Data[[#This Row],[OB Load Type]:[Workflow]],1,FALSE))</f>
        <v>Empty</v>
      </c>
      <c r="S23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0" spans="1:21" x14ac:dyDescent="0.25">
      <c r="A2380" s="567" t="s">
        <v>14636</v>
      </c>
      <c r="B2380" s="568"/>
      <c r="C2380" s="568"/>
      <c r="D2380" s="569"/>
      <c r="E2380" s="569" t="s">
        <v>8461</v>
      </c>
      <c r="F2380" s="569">
        <v>3</v>
      </c>
      <c r="G2380" s="568" t="s">
        <v>8820</v>
      </c>
      <c r="H2380" s="568"/>
      <c r="I2380" s="570" t="s">
        <v>14637</v>
      </c>
      <c r="J2380" s="568" t="s">
        <v>8202</v>
      </c>
      <c r="K2380" s="571" t="s">
        <v>8401</v>
      </c>
      <c r="L2380" s="568" t="s">
        <v>2967</v>
      </c>
      <c r="M2380" s="572" t="s">
        <v>14638</v>
      </c>
      <c r="N2380" s="570" t="s">
        <v>8402</v>
      </c>
      <c r="O2380" s="303" t="str">
        <f>IF(AllC3_Data[[#This Row],[Door/Yard Number]]=3,"Yard","Door")</f>
        <v>Yard</v>
      </c>
      <c r="P2380" s="33">
        <f t="shared" si="74"/>
        <v>140.46666666667443</v>
      </c>
      <c r="Q2380" s="3" t="str">
        <f t="shared" si="75"/>
        <v>02/05/2022 05:32 PM</v>
      </c>
      <c r="R2380" s="573" t="str">
        <f>IF(AND(AllC3_Data[[#This Row],[Workflow]]="Vendor Trailer",AllC3_Data[[#This Row],[OB Load Type]]="",AllC3_Data[[#This Row],[IB Load Type]]="",AllC3_Data[[#This Row],[Reusable Load Type]]=""),"Empty", HLOOKUP("*",AllC3_Data[[#This Row],[OB Load Type]:[Workflow]],1,FALSE))</f>
        <v>Empty</v>
      </c>
      <c r="S23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1" spans="1:21" x14ac:dyDescent="0.25">
      <c r="A2381" s="567" t="s">
        <v>14639</v>
      </c>
      <c r="B2381" s="568"/>
      <c r="C2381" s="568"/>
      <c r="D2381" s="569"/>
      <c r="E2381" s="569" t="s">
        <v>8461</v>
      </c>
      <c r="F2381" s="569">
        <v>3</v>
      </c>
      <c r="G2381" s="568" t="s">
        <v>8820</v>
      </c>
      <c r="H2381" s="568"/>
      <c r="I2381" s="570" t="s">
        <v>14640</v>
      </c>
      <c r="J2381" s="568" t="s">
        <v>8202</v>
      </c>
      <c r="K2381" s="571" t="s">
        <v>8401</v>
      </c>
      <c r="L2381" s="568" t="s">
        <v>2969</v>
      </c>
      <c r="M2381" s="572"/>
      <c r="N2381" s="570" t="s">
        <v>8402</v>
      </c>
      <c r="O2381" s="303" t="str">
        <f>IF(AllC3_Data[[#This Row],[Door/Yard Number]]=3,"Yard","Door")</f>
        <v>Yard</v>
      </c>
      <c r="P2381" s="33">
        <f t="shared" si="74"/>
        <v>140.08333333331393</v>
      </c>
      <c r="Q2381" s="3" t="str">
        <f t="shared" si="75"/>
        <v>02/05/2022 05:55 PM</v>
      </c>
      <c r="R2381" s="573" t="str">
        <f>IF(AND(AllC3_Data[[#This Row],[Workflow]]="Vendor Trailer",AllC3_Data[[#This Row],[OB Load Type]]="",AllC3_Data[[#This Row],[IB Load Type]]="",AllC3_Data[[#This Row],[Reusable Load Type]]=""),"Empty", HLOOKUP("*",AllC3_Data[[#This Row],[OB Load Type]:[Workflow]],1,FALSE))</f>
        <v>Empty</v>
      </c>
      <c r="S23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2" spans="1:21" x14ac:dyDescent="0.25">
      <c r="A2382" s="567" t="s">
        <v>14641</v>
      </c>
      <c r="B2382" s="568"/>
      <c r="C2382" s="568"/>
      <c r="D2382" s="569" t="s">
        <v>486</v>
      </c>
      <c r="E2382" s="569" t="s">
        <v>8430</v>
      </c>
      <c r="F2382" s="569">
        <v>1</v>
      </c>
      <c r="G2382" s="568" t="s">
        <v>1667</v>
      </c>
      <c r="H2382" s="568"/>
      <c r="I2382" s="570" t="s">
        <v>14642</v>
      </c>
      <c r="J2382" s="568" t="s">
        <v>8213</v>
      </c>
      <c r="K2382" s="571" t="s">
        <v>8401</v>
      </c>
      <c r="L2382" s="568" t="s">
        <v>11307</v>
      </c>
      <c r="M2382" s="572" t="s">
        <v>14642</v>
      </c>
      <c r="N2382" s="570" t="s">
        <v>11135</v>
      </c>
      <c r="O2382" s="303" t="str">
        <f>IF(AllC3_Data[[#This Row],[Door/Yard Number]]=3,"Yard","Door")</f>
        <v>Door</v>
      </c>
      <c r="P2382" s="33">
        <f t="shared" si="74"/>
        <v>139.21666666679084</v>
      </c>
      <c r="Q2382" s="3" t="str">
        <f t="shared" si="75"/>
        <v>02/05/2022 06:47 PM</v>
      </c>
      <c r="R2382" s="573" t="str">
        <f>IF(AND(AllC3_Data[[#This Row],[Workflow]]="Vendor Trailer",AllC3_Data[[#This Row],[OB Load Type]]="",AllC3_Data[[#This Row],[IB Load Type]]="",AllC3_Data[[#This Row],[Reusable Load Type]]=""),"Empty", HLOOKUP("*",AllC3_Data[[#This Row],[OB Load Type]:[Workflow]],1,FALSE))</f>
        <v>RGMB</v>
      </c>
      <c r="S23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23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3" spans="1:21" x14ac:dyDescent="0.25">
      <c r="A2383" s="567" t="s">
        <v>14643</v>
      </c>
      <c r="B2383" s="568"/>
      <c r="C2383" s="568"/>
      <c r="D2383" s="569"/>
      <c r="E2383" s="569" t="s">
        <v>1657</v>
      </c>
      <c r="F2383" s="569">
        <v>3</v>
      </c>
      <c r="G2383" s="568" t="s">
        <v>1179</v>
      </c>
      <c r="H2383" s="568"/>
      <c r="I2383" s="570" t="s">
        <v>11728</v>
      </c>
      <c r="J2383" s="568" t="s">
        <v>8204</v>
      </c>
      <c r="K2383" s="571" t="s">
        <v>8589</v>
      </c>
      <c r="L2383" s="568" t="s">
        <v>14003</v>
      </c>
      <c r="M2383" s="572" t="s">
        <v>14644</v>
      </c>
      <c r="N2383" s="570" t="s">
        <v>8402</v>
      </c>
      <c r="O2383" s="303" t="str">
        <f>IF(AllC3_Data[[#This Row],[Door/Yard Number]]=3,"Yard","Door")</f>
        <v>Yard</v>
      </c>
      <c r="P2383" s="33">
        <f t="shared" si="74"/>
        <v>138.9000000001397</v>
      </c>
      <c r="Q2383" s="3" t="str">
        <f t="shared" si="75"/>
        <v>02/05/2022 07:06 PM</v>
      </c>
      <c r="R2383" s="573" t="str">
        <f>IF(AND(AllC3_Data[[#This Row],[Workflow]]="Vendor Trailer",AllC3_Data[[#This Row],[OB Load Type]]="",AllC3_Data[[#This Row],[IB Load Type]]="",AllC3_Data[[#This Row],[Reusable Load Type]]=""),"Empty", HLOOKUP("*",AllC3_Data[[#This Row],[OB Load Type]:[Workflow]],1,FALSE))</f>
        <v>Empty</v>
      </c>
      <c r="S23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4" spans="1:21" x14ac:dyDescent="0.25">
      <c r="A2384" s="567" t="s">
        <v>14645</v>
      </c>
      <c r="B2384" s="568"/>
      <c r="C2384" s="568"/>
      <c r="D2384" s="569"/>
      <c r="E2384" s="569" t="s">
        <v>8461</v>
      </c>
      <c r="F2384" s="569">
        <v>3</v>
      </c>
      <c r="G2384" s="568" t="s">
        <v>8820</v>
      </c>
      <c r="H2384" s="568"/>
      <c r="I2384" s="570" t="s">
        <v>14646</v>
      </c>
      <c r="J2384" s="568" t="s">
        <v>8202</v>
      </c>
      <c r="K2384" s="571" t="s">
        <v>8401</v>
      </c>
      <c r="L2384" s="568" t="s">
        <v>2967</v>
      </c>
      <c r="M2384" s="572" t="s">
        <v>14647</v>
      </c>
      <c r="N2384" s="570" t="s">
        <v>8402</v>
      </c>
      <c r="O2384" s="303" t="str">
        <f>IF(AllC3_Data[[#This Row],[Door/Yard Number]]=3,"Yard","Door")</f>
        <v>Yard</v>
      </c>
      <c r="P2384" s="33">
        <f t="shared" si="74"/>
        <v>137.75000000005821</v>
      </c>
      <c r="Q2384" s="3" t="str">
        <f t="shared" si="75"/>
        <v>02/05/2022 08:15 PM</v>
      </c>
      <c r="R2384" s="573" t="str">
        <f>IF(AND(AllC3_Data[[#This Row],[Workflow]]="Vendor Trailer",AllC3_Data[[#This Row],[OB Load Type]]="",AllC3_Data[[#This Row],[IB Load Type]]="",AllC3_Data[[#This Row],[Reusable Load Type]]=""),"Empty", HLOOKUP("*",AllC3_Data[[#This Row],[OB Load Type]:[Workflow]],1,FALSE))</f>
        <v>Empty</v>
      </c>
      <c r="S23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5" spans="1:21" x14ac:dyDescent="0.25">
      <c r="A2385" s="567" t="s">
        <v>14648</v>
      </c>
      <c r="B2385" s="568"/>
      <c r="C2385" s="568"/>
      <c r="D2385" s="569"/>
      <c r="E2385" s="569" t="s">
        <v>8461</v>
      </c>
      <c r="F2385" s="569">
        <v>3</v>
      </c>
      <c r="G2385" s="568" t="s">
        <v>8820</v>
      </c>
      <c r="H2385" s="568"/>
      <c r="I2385" s="570" t="s">
        <v>14649</v>
      </c>
      <c r="J2385" s="568" t="s">
        <v>8202</v>
      </c>
      <c r="K2385" s="571" t="s">
        <v>8401</v>
      </c>
      <c r="L2385" s="568" t="s">
        <v>2967</v>
      </c>
      <c r="M2385" s="572" t="s">
        <v>14650</v>
      </c>
      <c r="N2385" s="570" t="s">
        <v>8402</v>
      </c>
      <c r="O2385" s="303" t="str">
        <f>IF(AllC3_Data[[#This Row],[Door/Yard Number]]=3,"Yard","Door")</f>
        <v>Yard</v>
      </c>
      <c r="P2385" s="33">
        <f t="shared" si="74"/>
        <v>135.40000000008149</v>
      </c>
      <c r="Q2385" s="3" t="str">
        <f t="shared" si="75"/>
        <v>02/05/2022 10:36 PM</v>
      </c>
      <c r="R2385" s="573" t="str">
        <f>IF(AND(AllC3_Data[[#This Row],[Workflow]]="Vendor Trailer",AllC3_Data[[#This Row],[OB Load Type]]="",AllC3_Data[[#This Row],[IB Load Type]]="",AllC3_Data[[#This Row],[Reusable Load Type]]=""),"Empty", HLOOKUP("*",AllC3_Data[[#This Row],[OB Load Type]:[Workflow]],1,FALSE))</f>
        <v>Empty</v>
      </c>
      <c r="S23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6" spans="1:21" x14ac:dyDescent="0.25">
      <c r="A2386" s="567" t="s">
        <v>14651</v>
      </c>
      <c r="B2386" s="568"/>
      <c r="C2386" s="568"/>
      <c r="D2386" s="569"/>
      <c r="E2386" s="569" t="s">
        <v>8461</v>
      </c>
      <c r="F2386" s="569">
        <v>3</v>
      </c>
      <c r="G2386" s="568" t="s">
        <v>8820</v>
      </c>
      <c r="H2386" s="568"/>
      <c r="I2386" s="570" t="s">
        <v>14652</v>
      </c>
      <c r="J2386" s="568" t="s">
        <v>8202</v>
      </c>
      <c r="K2386" s="571" t="s">
        <v>8401</v>
      </c>
      <c r="L2386" s="568" t="s">
        <v>2967</v>
      </c>
      <c r="M2386" s="572" t="s">
        <v>14653</v>
      </c>
      <c r="N2386" s="570" t="s">
        <v>8402</v>
      </c>
      <c r="O2386" s="303" t="str">
        <f>IF(AllC3_Data[[#This Row],[Door/Yard Number]]=3,"Yard","Door")</f>
        <v>Yard</v>
      </c>
      <c r="P2386" s="33">
        <f t="shared" si="74"/>
        <v>133.78333333338378</v>
      </c>
      <c r="Q2386" s="3" t="str">
        <f t="shared" si="75"/>
        <v>02/06/2022 12:13 AM</v>
      </c>
      <c r="R2386" s="573" t="str">
        <f>IF(AND(AllC3_Data[[#This Row],[Workflow]]="Vendor Trailer",AllC3_Data[[#This Row],[OB Load Type]]="",AllC3_Data[[#This Row],[IB Load Type]]="",AllC3_Data[[#This Row],[Reusable Load Type]]=""),"Empty", HLOOKUP("*",AllC3_Data[[#This Row],[OB Load Type]:[Workflow]],1,FALSE))</f>
        <v>Empty</v>
      </c>
      <c r="S23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7" spans="1:21" x14ac:dyDescent="0.25">
      <c r="A2387" s="567" t="s">
        <v>14654</v>
      </c>
      <c r="B2387" s="568"/>
      <c r="C2387" s="568"/>
      <c r="D2387" s="569" t="s">
        <v>490</v>
      </c>
      <c r="E2387" s="569" t="s">
        <v>8430</v>
      </c>
      <c r="F2387" s="569">
        <v>3</v>
      </c>
      <c r="G2387" s="568" t="s">
        <v>9293</v>
      </c>
      <c r="H2387" s="568"/>
      <c r="I2387" s="570" t="s">
        <v>14655</v>
      </c>
      <c r="J2387" s="568" t="s">
        <v>8202</v>
      </c>
      <c r="K2387" s="571" t="s">
        <v>8401</v>
      </c>
      <c r="L2387" s="568" t="s">
        <v>2967</v>
      </c>
      <c r="M2387" s="572" t="s">
        <v>14656</v>
      </c>
      <c r="N2387" s="570" t="s">
        <v>8402</v>
      </c>
      <c r="O2387" s="303" t="str">
        <f>IF(AllC3_Data[[#This Row],[Door/Yard Number]]=3,"Yard","Door")</f>
        <v>Yard</v>
      </c>
      <c r="P2387" s="33">
        <f t="shared" si="74"/>
        <v>132.28333333338378</v>
      </c>
      <c r="Q2387" s="3" t="str">
        <f t="shared" si="75"/>
        <v>02/06/2022 01:43 AM</v>
      </c>
      <c r="R2387" s="573" t="str">
        <f>IF(AND(AllC3_Data[[#This Row],[Workflow]]="Vendor Trailer",AllC3_Data[[#This Row],[OB Load Type]]="",AllC3_Data[[#This Row],[IB Load Type]]="",AllC3_Data[[#This Row],[Reusable Load Type]]=""),"Empty", HLOOKUP("*",AllC3_Data[[#This Row],[OB Load Type]:[Workflow]],1,FALSE))</f>
        <v>RLBL</v>
      </c>
      <c r="S23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8" spans="1:21" x14ac:dyDescent="0.25">
      <c r="A2388" s="567" t="s">
        <v>14657</v>
      </c>
      <c r="B2388" s="568"/>
      <c r="C2388" s="568"/>
      <c r="D2388" s="569"/>
      <c r="E2388" s="569" t="s">
        <v>1657</v>
      </c>
      <c r="F2388" s="569">
        <v>3</v>
      </c>
      <c r="G2388" s="568" t="s">
        <v>1179</v>
      </c>
      <c r="H2388" s="568"/>
      <c r="I2388" s="570" t="s">
        <v>14658</v>
      </c>
      <c r="J2388" s="568" t="s">
        <v>8204</v>
      </c>
      <c r="K2388" s="571" t="s">
        <v>8589</v>
      </c>
      <c r="L2388" s="568" t="s">
        <v>13903</v>
      </c>
      <c r="M2388" s="572" t="s">
        <v>14659</v>
      </c>
      <c r="N2388" s="570" t="s">
        <v>8425</v>
      </c>
      <c r="O2388" s="303" t="str">
        <f>IF(AllC3_Data[[#This Row],[Door/Yard Number]]=3,"Yard","Door")</f>
        <v>Yard</v>
      </c>
      <c r="P2388" s="33">
        <f t="shared" si="74"/>
        <v>131.93333333346527</v>
      </c>
      <c r="Q2388" s="3" t="str">
        <f t="shared" si="75"/>
        <v>02/06/2022 02:04 AM</v>
      </c>
      <c r="R2388" s="573" t="str">
        <f>IF(AND(AllC3_Data[[#This Row],[Workflow]]="Vendor Trailer",AllC3_Data[[#This Row],[OB Load Type]]="",AllC3_Data[[#This Row],[IB Load Type]]="",AllC3_Data[[#This Row],[Reusable Load Type]]=""),"Empty", HLOOKUP("*",AllC3_Data[[#This Row],[OB Load Type]:[Workflow]],1,FALSE))</f>
        <v>Empty</v>
      </c>
      <c r="S23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89" spans="1:21" x14ac:dyDescent="0.25">
      <c r="A2389" s="567" t="s">
        <v>14660</v>
      </c>
      <c r="B2389" s="568"/>
      <c r="C2389" s="568"/>
      <c r="D2389" s="569"/>
      <c r="E2389" s="569" t="s">
        <v>8461</v>
      </c>
      <c r="F2389" s="569">
        <v>4</v>
      </c>
      <c r="G2389" s="568" t="s">
        <v>8936</v>
      </c>
      <c r="H2389" s="568"/>
      <c r="I2389" s="570" t="s">
        <v>14661</v>
      </c>
      <c r="J2389" s="568" t="s">
        <v>8202</v>
      </c>
      <c r="K2389" s="571" t="s">
        <v>8401</v>
      </c>
      <c r="L2389" s="568" t="s">
        <v>14662</v>
      </c>
      <c r="M2389" s="572" t="s">
        <v>14663</v>
      </c>
      <c r="N2389" s="570" t="s">
        <v>8402</v>
      </c>
      <c r="O2389" s="303" t="str">
        <f>IF(AllC3_Data[[#This Row],[Door/Yard Number]]=3,"Yard","Door")</f>
        <v>Door</v>
      </c>
      <c r="P2389" s="33">
        <f t="shared" si="74"/>
        <v>127.08333333337214</v>
      </c>
      <c r="Q2389" s="3" t="str">
        <f t="shared" si="75"/>
        <v>02/06/2022 06:55 AM</v>
      </c>
      <c r="R2389" s="573" t="str">
        <f>IF(AND(AllC3_Data[[#This Row],[Workflow]]="Vendor Trailer",AllC3_Data[[#This Row],[OB Load Type]]="",AllC3_Data[[#This Row],[IB Load Type]]="",AllC3_Data[[#This Row],[Reusable Load Type]]=""),"Empty", HLOOKUP("*",AllC3_Data[[#This Row],[OB Load Type]:[Workflow]],1,FALSE))</f>
        <v>Empty</v>
      </c>
      <c r="S23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0" spans="1:21" x14ac:dyDescent="0.25">
      <c r="A2390" s="567" t="s">
        <v>14664</v>
      </c>
      <c r="B2390" s="568"/>
      <c r="C2390" s="568"/>
      <c r="D2390" s="569"/>
      <c r="E2390" s="569" t="s">
        <v>1657</v>
      </c>
      <c r="F2390" s="569">
        <v>3</v>
      </c>
      <c r="G2390" s="568" t="s">
        <v>1179</v>
      </c>
      <c r="H2390" s="568"/>
      <c r="I2390" s="570" t="s">
        <v>14665</v>
      </c>
      <c r="J2390" s="568" t="s">
        <v>8210</v>
      </c>
      <c r="K2390" s="571" t="s">
        <v>8589</v>
      </c>
      <c r="L2390" s="568" t="s">
        <v>13907</v>
      </c>
      <c r="M2390" s="572" t="s">
        <v>14666</v>
      </c>
      <c r="N2390" s="570" t="s">
        <v>8425</v>
      </c>
      <c r="O2390" s="303" t="str">
        <f>IF(AllC3_Data[[#This Row],[Door/Yard Number]]=3,"Yard","Door")</f>
        <v>Yard</v>
      </c>
      <c r="P2390" s="33">
        <f t="shared" si="74"/>
        <v>125.80000000004657</v>
      </c>
      <c r="Q2390" s="3" t="str">
        <f t="shared" si="75"/>
        <v>02/06/2022 08:12 AM</v>
      </c>
      <c r="R2390" s="573" t="str">
        <f>IF(AND(AllC3_Data[[#This Row],[Workflow]]="Vendor Trailer",AllC3_Data[[#This Row],[OB Load Type]]="",AllC3_Data[[#This Row],[IB Load Type]]="",AllC3_Data[[#This Row],[Reusable Load Type]]=""),"Empty", HLOOKUP("*",AllC3_Data[[#This Row],[OB Load Type]:[Workflow]],1,FALSE))</f>
        <v>Empty</v>
      </c>
      <c r="S23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1" spans="1:21" x14ac:dyDescent="0.25">
      <c r="A2391" s="567" t="s">
        <v>14667</v>
      </c>
      <c r="B2391" s="568"/>
      <c r="C2391" s="568"/>
      <c r="D2391" s="569"/>
      <c r="E2391" s="569" t="s">
        <v>1657</v>
      </c>
      <c r="F2391" s="569">
        <v>3</v>
      </c>
      <c r="G2391" s="568" t="s">
        <v>1667</v>
      </c>
      <c r="H2391" s="568"/>
      <c r="I2391" s="570" t="s">
        <v>14668</v>
      </c>
      <c r="J2391" s="568" t="s">
        <v>8213</v>
      </c>
      <c r="K2391" s="571" t="s">
        <v>8589</v>
      </c>
      <c r="L2391" s="568" t="s">
        <v>14248</v>
      </c>
      <c r="M2391" s="572"/>
      <c r="N2391" s="570" t="s">
        <v>8402</v>
      </c>
      <c r="O2391" s="303" t="str">
        <f>IF(AllC3_Data[[#This Row],[Door/Yard Number]]=3,"Yard","Door")</f>
        <v>Yard</v>
      </c>
      <c r="P2391" s="33">
        <f t="shared" si="74"/>
        <v>125.34999999997672</v>
      </c>
      <c r="Q2391" s="3" t="str">
        <f t="shared" si="75"/>
        <v>02/06/2022 08:39 AM</v>
      </c>
      <c r="R2391" s="573" t="str">
        <f>IF(AND(AllC3_Data[[#This Row],[Workflow]]="Vendor Trailer",AllC3_Data[[#This Row],[OB Load Type]]="",AllC3_Data[[#This Row],[IB Load Type]]="",AllC3_Data[[#This Row],[Reusable Load Type]]=""),"Empty", HLOOKUP("*",AllC3_Data[[#This Row],[OB Load Type]:[Workflow]],1,FALSE))</f>
        <v>Empty</v>
      </c>
      <c r="S23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3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2" spans="1:21" x14ac:dyDescent="0.25">
      <c r="A2392" s="567" t="s">
        <v>14669</v>
      </c>
      <c r="B2392" s="568"/>
      <c r="C2392" s="568"/>
      <c r="D2392" s="569" t="s">
        <v>235</v>
      </c>
      <c r="E2392" s="569" t="s">
        <v>8430</v>
      </c>
      <c r="F2392" s="569">
        <v>3</v>
      </c>
      <c r="G2392" s="568" t="s">
        <v>1179</v>
      </c>
      <c r="H2392" s="568"/>
      <c r="I2392" s="570" t="s">
        <v>14670</v>
      </c>
      <c r="J2392" s="568" t="s">
        <v>8210</v>
      </c>
      <c r="K2392" s="571" t="s">
        <v>8401</v>
      </c>
      <c r="L2392" s="568" t="s">
        <v>2969</v>
      </c>
      <c r="M2392" s="572" t="s">
        <v>14671</v>
      </c>
      <c r="N2392" s="570" t="s">
        <v>8402</v>
      </c>
      <c r="O2392" s="303" t="str">
        <f>IF(AllC3_Data[[#This Row],[Door/Yard Number]]=3,"Yard","Door")</f>
        <v>Yard</v>
      </c>
      <c r="P2392" s="33">
        <f t="shared" si="74"/>
        <v>2358.9000000001397</v>
      </c>
      <c r="Q2392" s="3" t="str">
        <f t="shared" si="75"/>
        <v>11/05/2021 07:06 AM</v>
      </c>
      <c r="R2392" s="573" t="str">
        <f>IF(AND(AllC3_Data[[#This Row],[Workflow]]="Vendor Trailer",AllC3_Data[[#This Row],[OB Load Type]]="",AllC3_Data[[#This Row],[IB Load Type]]="",AllC3_Data[[#This Row],[Reusable Load Type]]=""),"Empty", HLOOKUP("*",AllC3_Data[[#This Row],[OB Load Type]:[Workflow]],1,FALSE))</f>
        <v>RPBL</v>
      </c>
      <c r="S23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3" spans="1:21" x14ac:dyDescent="0.25">
      <c r="A2393" s="567" t="s">
        <v>14672</v>
      </c>
      <c r="B2393" s="568"/>
      <c r="C2393" s="568"/>
      <c r="D2393" s="569"/>
      <c r="E2393" s="569" t="s">
        <v>8461</v>
      </c>
      <c r="F2393" s="569">
        <v>3</v>
      </c>
      <c r="G2393" s="568" t="s">
        <v>10027</v>
      </c>
      <c r="H2393" s="568"/>
      <c r="I2393" s="570" t="s">
        <v>14673</v>
      </c>
      <c r="J2393" s="568" t="s">
        <v>8202</v>
      </c>
      <c r="K2393" s="571" t="s">
        <v>8401</v>
      </c>
      <c r="L2393" s="568" t="s">
        <v>14221</v>
      </c>
      <c r="M2393" s="572" t="s">
        <v>14674</v>
      </c>
      <c r="N2393" s="570" t="s">
        <v>8451</v>
      </c>
      <c r="O2393" s="303" t="str">
        <f>IF(AllC3_Data[[#This Row],[Door/Yard Number]]=3,"Yard","Door")</f>
        <v>Yard</v>
      </c>
      <c r="P2393" s="33">
        <f t="shared" si="74"/>
        <v>121.83333333337214</v>
      </c>
      <c r="Q2393" s="3" t="str">
        <f t="shared" si="75"/>
        <v>02/06/2022 12:10 PM</v>
      </c>
      <c r="R2393" s="573" t="str">
        <f>IF(AND(AllC3_Data[[#This Row],[Workflow]]="Vendor Trailer",AllC3_Data[[#This Row],[OB Load Type]]="",AllC3_Data[[#This Row],[IB Load Type]]="",AllC3_Data[[#This Row],[Reusable Load Type]]=""),"Empty", HLOOKUP("*",AllC3_Data[[#This Row],[OB Load Type]:[Workflow]],1,FALSE))</f>
        <v>Empty</v>
      </c>
      <c r="S23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4" spans="1:21" x14ac:dyDescent="0.25">
      <c r="A2394" s="567" t="s">
        <v>14675</v>
      </c>
      <c r="B2394" s="568"/>
      <c r="C2394" s="568" t="s">
        <v>8230</v>
      </c>
      <c r="D2394" s="569"/>
      <c r="E2394" s="569" t="s">
        <v>8397</v>
      </c>
      <c r="F2394" s="569">
        <v>3</v>
      </c>
      <c r="G2394" s="568" t="s">
        <v>8398</v>
      </c>
      <c r="H2394" s="568" t="s">
        <v>8817</v>
      </c>
      <c r="I2394" s="570" t="s">
        <v>14676</v>
      </c>
      <c r="J2394" s="568" t="s">
        <v>8202</v>
      </c>
      <c r="K2394" s="571" t="s">
        <v>8401</v>
      </c>
      <c r="L2394" s="568" t="s">
        <v>13813</v>
      </c>
      <c r="M2394" s="572" t="s">
        <v>14676</v>
      </c>
      <c r="N2394" s="570" t="s">
        <v>8409</v>
      </c>
      <c r="O2394" s="303" t="str">
        <f>IF(AllC3_Data[[#This Row],[Door/Yard Number]]=3,"Yard","Door")</f>
        <v>Yard</v>
      </c>
      <c r="P2394" s="33">
        <f t="shared" si="74"/>
        <v>121.73333333339542</v>
      </c>
      <c r="Q2394" s="3" t="str">
        <f t="shared" si="75"/>
        <v>02/06/2022 12:16 PM</v>
      </c>
      <c r="R2394" s="573" t="str">
        <f>IF(AND(AllC3_Data[[#This Row],[Workflow]]="Vendor Trailer",AllC3_Data[[#This Row],[OB Load Type]]="",AllC3_Data[[#This Row],[IB Load Type]]="",AllC3_Data[[#This Row],[Reusable Load Type]]=""),"Empty", HLOOKUP("*",AllC3_Data[[#This Row],[OB Load Type]:[Workflow]],1,FALSE))</f>
        <v>MILK</v>
      </c>
      <c r="S23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5" spans="1:21" x14ac:dyDescent="0.25">
      <c r="A2395" s="567" t="s">
        <v>12782</v>
      </c>
      <c r="B2395" s="568"/>
      <c r="C2395" s="568" t="s">
        <v>8230</v>
      </c>
      <c r="D2395" s="569"/>
      <c r="E2395" s="569" t="s">
        <v>8397</v>
      </c>
      <c r="F2395" s="569">
        <v>3</v>
      </c>
      <c r="G2395" s="568" t="s">
        <v>8560</v>
      </c>
      <c r="H2395" s="568" t="s">
        <v>8817</v>
      </c>
      <c r="I2395" s="570" t="s">
        <v>14677</v>
      </c>
      <c r="J2395" s="568" t="s">
        <v>8202</v>
      </c>
      <c r="K2395" s="571" t="s">
        <v>8401</v>
      </c>
      <c r="L2395" s="568" t="s">
        <v>84</v>
      </c>
      <c r="M2395" s="572" t="s">
        <v>14677</v>
      </c>
      <c r="N2395" s="570" t="s">
        <v>8409</v>
      </c>
      <c r="O2395" s="303" t="str">
        <f>IF(AllC3_Data[[#This Row],[Door/Yard Number]]=3,"Yard","Door")</f>
        <v>Yard</v>
      </c>
      <c r="P2395" s="33">
        <f t="shared" si="74"/>
        <v>121.06666666665114</v>
      </c>
      <c r="Q2395" s="3" t="str">
        <f t="shared" si="75"/>
        <v>02/06/2022 12:56 PM</v>
      </c>
      <c r="R2395" s="573" t="str">
        <f>IF(AND(AllC3_Data[[#This Row],[Workflow]]="Vendor Trailer",AllC3_Data[[#This Row],[OB Load Type]]="",AllC3_Data[[#This Row],[IB Load Type]]="",AllC3_Data[[#This Row],[Reusable Load Type]]=""),"Empty", HLOOKUP("*",AllC3_Data[[#This Row],[OB Load Type]:[Workflow]],1,FALSE))</f>
        <v>MILK</v>
      </c>
      <c r="S239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3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6" spans="1:21" x14ac:dyDescent="0.25">
      <c r="A2396" s="567" t="s">
        <v>14678</v>
      </c>
      <c r="B2396" s="568"/>
      <c r="C2396" s="568"/>
      <c r="D2396" s="569" t="s">
        <v>553</v>
      </c>
      <c r="E2396" s="569" t="s">
        <v>8430</v>
      </c>
      <c r="F2396" s="569">
        <v>3</v>
      </c>
      <c r="G2396" s="568" t="s">
        <v>1568</v>
      </c>
      <c r="H2396" s="568"/>
      <c r="I2396" s="570" t="s">
        <v>14679</v>
      </c>
      <c r="J2396" s="568" t="s">
        <v>8212</v>
      </c>
      <c r="K2396" s="571" t="s">
        <v>8401</v>
      </c>
      <c r="L2396" s="568" t="s">
        <v>13828</v>
      </c>
      <c r="M2396" s="572" t="s">
        <v>14680</v>
      </c>
      <c r="N2396" s="570" t="s">
        <v>8402</v>
      </c>
      <c r="O2396" s="303" t="str">
        <f>IF(AllC3_Data[[#This Row],[Door/Yard Number]]=3,"Yard","Door")</f>
        <v>Yard</v>
      </c>
      <c r="P2396" s="33">
        <f t="shared" si="74"/>
        <v>121.03333333338378</v>
      </c>
      <c r="Q2396" s="3" t="str">
        <f t="shared" si="75"/>
        <v>02/06/2022 12:58 PM</v>
      </c>
      <c r="R2396" s="573" t="str">
        <f>IF(AND(AllC3_Data[[#This Row],[Workflow]]="Vendor Trailer",AllC3_Data[[#This Row],[OB Load Type]]="",AllC3_Data[[#This Row],[IB Load Type]]="",AllC3_Data[[#This Row],[Reusable Load Type]]=""),"Empty", HLOOKUP("*",AllC3_Data[[#This Row],[OB Load Type]:[Workflow]],1,FALSE))</f>
        <v>PPDCQS</v>
      </c>
      <c r="S23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3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7" spans="1:21" x14ac:dyDescent="0.25">
      <c r="A2397" s="567" t="s">
        <v>14681</v>
      </c>
      <c r="B2397" s="568"/>
      <c r="C2397" s="568"/>
      <c r="D2397" s="569"/>
      <c r="E2397" s="569" t="s">
        <v>8461</v>
      </c>
      <c r="F2397" s="569">
        <v>3</v>
      </c>
      <c r="G2397" s="568" t="s">
        <v>14682</v>
      </c>
      <c r="H2397" s="568"/>
      <c r="I2397" s="570" t="s">
        <v>14683</v>
      </c>
      <c r="J2397" s="568" t="s">
        <v>8202</v>
      </c>
      <c r="K2397" s="571" t="s">
        <v>8401</v>
      </c>
      <c r="L2397" s="568" t="s">
        <v>14444</v>
      </c>
      <c r="M2397" s="572" t="s">
        <v>11753</v>
      </c>
      <c r="N2397" s="570" t="s">
        <v>8425</v>
      </c>
      <c r="O2397" s="303" t="str">
        <f>IF(AllC3_Data[[#This Row],[Door/Yard Number]]=3,"Yard","Door")</f>
        <v>Yard</v>
      </c>
      <c r="P2397" s="33">
        <f t="shared" si="74"/>
        <v>120.96666666667443</v>
      </c>
      <c r="Q2397" s="3" t="str">
        <f t="shared" si="75"/>
        <v>02/06/2022 01:02 PM</v>
      </c>
      <c r="R2397" s="573" t="str">
        <f>IF(AND(AllC3_Data[[#This Row],[Workflow]]="Vendor Trailer",AllC3_Data[[#This Row],[OB Load Type]]="",AllC3_Data[[#This Row],[IB Load Type]]="",AllC3_Data[[#This Row],[Reusable Load Type]]=""),"Empty", HLOOKUP("*",AllC3_Data[[#This Row],[OB Load Type]:[Workflow]],1,FALSE))</f>
        <v>Empty</v>
      </c>
      <c r="S23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3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8" spans="1:21" x14ac:dyDescent="0.25">
      <c r="A2398" s="567" t="s">
        <v>14684</v>
      </c>
      <c r="B2398" s="568"/>
      <c r="C2398" s="568"/>
      <c r="D2398" s="569"/>
      <c r="E2398" s="569" t="s">
        <v>8461</v>
      </c>
      <c r="F2398" s="569">
        <v>3</v>
      </c>
      <c r="G2398" s="568" t="s">
        <v>1096</v>
      </c>
      <c r="H2398" s="568"/>
      <c r="I2398" s="570" t="s">
        <v>14685</v>
      </c>
      <c r="J2398" s="568" t="s">
        <v>8202</v>
      </c>
      <c r="K2398" s="571" t="s">
        <v>8401</v>
      </c>
      <c r="L2398" s="568" t="s">
        <v>14350</v>
      </c>
      <c r="M2398" s="572"/>
      <c r="N2398" s="570" t="s">
        <v>8409</v>
      </c>
      <c r="O2398" s="303" t="str">
        <f>IF(AllC3_Data[[#This Row],[Door/Yard Number]]=3,"Yard","Door")</f>
        <v>Yard</v>
      </c>
      <c r="P2398" s="33">
        <f t="shared" si="74"/>
        <v>120.46666666679084</v>
      </c>
      <c r="Q2398" s="3" t="str">
        <f t="shared" si="75"/>
        <v>02/06/2022 01:32 PM</v>
      </c>
      <c r="R2398" s="573" t="str">
        <f>IF(AND(AllC3_Data[[#This Row],[Workflow]]="Vendor Trailer",AllC3_Data[[#This Row],[OB Load Type]]="",AllC3_Data[[#This Row],[IB Load Type]]="",AllC3_Data[[#This Row],[Reusable Load Type]]=""),"Empty", HLOOKUP("*",AllC3_Data[[#This Row],[OB Load Type]:[Workflow]],1,FALSE))</f>
        <v>Empty</v>
      </c>
      <c r="S23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3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3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399" spans="1:21" x14ac:dyDescent="0.25">
      <c r="A2399" s="567" t="s">
        <v>14686</v>
      </c>
      <c r="B2399" s="568"/>
      <c r="C2399" s="568"/>
      <c r="D2399" s="569" t="s">
        <v>486</v>
      </c>
      <c r="E2399" s="569" t="s">
        <v>8430</v>
      </c>
      <c r="F2399" s="569">
        <v>3</v>
      </c>
      <c r="G2399" s="568" t="s">
        <v>1667</v>
      </c>
      <c r="H2399" s="568"/>
      <c r="I2399" s="570" t="s">
        <v>14687</v>
      </c>
      <c r="J2399" s="568" t="s">
        <v>8214</v>
      </c>
      <c r="K2399" s="571" t="s">
        <v>8401</v>
      </c>
      <c r="L2399" s="568" t="s">
        <v>14383</v>
      </c>
      <c r="M2399" s="572" t="s">
        <v>10189</v>
      </c>
      <c r="N2399" s="570" t="s">
        <v>8402</v>
      </c>
      <c r="O2399" s="303" t="str">
        <f>IF(AllC3_Data[[#This Row],[Door/Yard Number]]=3,"Yard","Door")</f>
        <v>Yard</v>
      </c>
      <c r="P2399" s="33">
        <f t="shared" si="74"/>
        <v>119.85000000003492</v>
      </c>
      <c r="Q2399" s="3" t="str">
        <f t="shared" si="75"/>
        <v>02/06/2022 02:09 PM</v>
      </c>
      <c r="R2399" s="573" t="str">
        <f>IF(AND(AllC3_Data[[#This Row],[Workflow]]="Vendor Trailer",AllC3_Data[[#This Row],[OB Load Type]]="",AllC3_Data[[#This Row],[IB Load Type]]="",AllC3_Data[[#This Row],[Reusable Load Type]]=""),"Empty", HLOOKUP("*",AllC3_Data[[#This Row],[OB Load Type]:[Workflow]],1,FALSE))</f>
        <v>RGMB</v>
      </c>
      <c r="S23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3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3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400" spans="1:21" x14ac:dyDescent="0.25">
      <c r="A2400" s="567" t="s">
        <v>14688</v>
      </c>
      <c r="B2400" s="568"/>
      <c r="C2400" s="568"/>
      <c r="D2400" s="569" t="s">
        <v>481</v>
      </c>
      <c r="E2400" s="569" t="s">
        <v>8430</v>
      </c>
      <c r="F2400" s="569">
        <v>3</v>
      </c>
      <c r="G2400" s="568" t="s">
        <v>1179</v>
      </c>
      <c r="H2400" s="568"/>
      <c r="I2400" s="570" t="s">
        <v>14689</v>
      </c>
      <c r="J2400" s="568" t="s">
        <v>8205</v>
      </c>
      <c r="K2400" s="571" t="s">
        <v>8401</v>
      </c>
      <c r="L2400" s="568" t="s">
        <v>2969</v>
      </c>
      <c r="M2400" s="572" t="s">
        <v>14689</v>
      </c>
      <c r="N2400" s="570" t="s">
        <v>8402</v>
      </c>
      <c r="O2400" s="303" t="str">
        <f>IF(AllC3_Data[[#This Row],[Door/Yard Number]]=3,"Yard","Door")</f>
        <v>Yard</v>
      </c>
      <c r="P2400" s="33">
        <f t="shared" si="74"/>
        <v>119.55000000010477</v>
      </c>
      <c r="Q2400" s="3" t="str">
        <f t="shared" si="75"/>
        <v>02/06/2022 02:27 PM</v>
      </c>
      <c r="R2400" s="573" t="str">
        <f>IF(AND(AllC3_Data[[#This Row],[Workflow]]="Vendor Trailer",AllC3_Data[[#This Row],[OB Load Type]]="",AllC3_Data[[#This Row],[IB Load Type]]="",AllC3_Data[[#This Row],[Reusable Load Type]]=""),"Empty", HLOOKUP("*",AllC3_Data[[#This Row],[OB Load Type]:[Workflow]],1,FALSE))</f>
        <v>RBTN</v>
      </c>
      <c r="S24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1" spans="1:21" x14ac:dyDescent="0.25">
      <c r="A2401" s="567" t="s">
        <v>14690</v>
      </c>
      <c r="B2401" s="568"/>
      <c r="C2401" s="568"/>
      <c r="D2401" s="569" t="s">
        <v>109</v>
      </c>
      <c r="E2401" s="569" t="s">
        <v>8430</v>
      </c>
      <c r="F2401" s="569">
        <v>3</v>
      </c>
      <c r="G2401" s="568" t="s">
        <v>13974</v>
      </c>
      <c r="H2401" s="568"/>
      <c r="I2401" s="570" t="s">
        <v>14691</v>
      </c>
      <c r="J2401" s="568" t="s">
        <v>8202</v>
      </c>
      <c r="K2401" s="571" t="s">
        <v>8401</v>
      </c>
      <c r="L2401" s="568" t="s">
        <v>14248</v>
      </c>
      <c r="M2401" s="572" t="s">
        <v>14692</v>
      </c>
      <c r="N2401" s="570" t="s">
        <v>8402</v>
      </c>
      <c r="O2401" s="303" t="str">
        <f>IF(AllC3_Data[[#This Row],[Door/Yard Number]]=3,"Yard","Door")</f>
        <v>Yard</v>
      </c>
      <c r="P2401" s="33">
        <f t="shared" si="74"/>
        <v>118.56666666670935</v>
      </c>
      <c r="Q2401" s="3" t="str">
        <f t="shared" si="75"/>
        <v>02/06/2022 03:26 PM</v>
      </c>
      <c r="R2401" s="573" t="str">
        <f>IF(AND(AllC3_Data[[#This Row],[Workflow]]="Vendor Trailer",AllC3_Data[[#This Row],[OB Load Type]]="",AllC3_Data[[#This Row],[IB Load Type]]="",AllC3_Data[[#This Row],[Reusable Load Type]]=""),"Empty", HLOOKUP("*",AllC3_Data[[#This Row],[OB Load Type]:[Workflow]],1,FALSE))</f>
        <v>MPJG</v>
      </c>
      <c r="S24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4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2" spans="1:21" x14ac:dyDescent="0.25">
      <c r="A2402" s="567" t="s">
        <v>14693</v>
      </c>
      <c r="B2402" s="568"/>
      <c r="C2402" s="568"/>
      <c r="D2402" s="569" t="s">
        <v>373</v>
      </c>
      <c r="E2402" s="569" t="s">
        <v>8430</v>
      </c>
      <c r="F2402" s="569">
        <v>3</v>
      </c>
      <c r="G2402" s="568" t="s">
        <v>8434</v>
      </c>
      <c r="H2402" s="568"/>
      <c r="I2402" s="570" t="s">
        <v>14694</v>
      </c>
      <c r="J2402" s="568" t="s">
        <v>8202</v>
      </c>
      <c r="K2402" s="571" t="s">
        <v>8401</v>
      </c>
      <c r="L2402" s="568" t="s">
        <v>14444</v>
      </c>
      <c r="M2402" s="572" t="s">
        <v>14695</v>
      </c>
      <c r="N2402" s="570" t="s">
        <v>8425</v>
      </c>
      <c r="O2402" s="303" t="str">
        <f>IF(AllC3_Data[[#This Row],[Door/Yard Number]]=3,"Yard","Door")</f>
        <v>Yard</v>
      </c>
      <c r="P2402" s="33">
        <f t="shared" si="74"/>
        <v>118.18333333334886</v>
      </c>
      <c r="Q2402" s="3" t="str">
        <f t="shared" si="75"/>
        <v>02/06/2022 03:49 PM</v>
      </c>
      <c r="R2402" s="573" t="str">
        <f>IF(AND(AllC3_Data[[#This Row],[Workflow]]="Vendor Trailer",AllC3_Data[[#This Row],[OB Load Type]]="",AllC3_Data[[#This Row],[IB Load Type]]="",AllC3_Data[[#This Row],[Reusable Load Type]]=""),"Empty", HLOOKUP("*",AllC3_Data[[#This Row],[OB Load Type]:[Workflow]],1,FALSE))</f>
        <v>PECO</v>
      </c>
      <c r="S24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3" spans="1:21" x14ac:dyDescent="0.25">
      <c r="A2403" s="567" t="s">
        <v>11097</v>
      </c>
      <c r="B2403" s="568"/>
      <c r="C2403" s="568" t="s">
        <v>8230</v>
      </c>
      <c r="D2403" s="569"/>
      <c r="E2403" s="569" t="s">
        <v>8397</v>
      </c>
      <c r="F2403" s="569">
        <v>3</v>
      </c>
      <c r="G2403" s="568" t="s">
        <v>8560</v>
      </c>
      <c r="H2403" s="568" t="s">
        <v>8817</v>
      </c>
      <c r="I2403" s="570" t="s">
        <v>14694</v>
      </c>
      <c r="J2403" s="568" t="s">
        <v>8202</v>
      </c>
      <c r="K2403" s="571" t="s">
        <v>8401</v>
      </c>
      <c r="L2403" s="568" t="s">
        <v>13813</v>
      </c>
      <c r="M2403" s="572" t="s">
        <v>14694</v>
      </c>
      <c r="N2403" s="570" t="s">
        <v>8409</v>
      </c>
      <c r="O2403" s="303" t="str">
        <f>IF(AllC3_Data[[#This Row],[Door/Yard Number]]=3,"Yard","Door")</f>
        <v>Yard</v>
      </c>
      <c r="P2403" s="33">
        <f t="shared" si="74"/>
        <v>118.18333333334886</v>
      </c>
      <c r="Q2403" s="3" t="str">
        <f t="shared" si="75"/>
        <v>02/06/2022 03:49 PM</v>
      </c>
      <c r="R2403" s="573" t="str">
        <f>IF(AND(AllC3_Data[[#This Row],[Workflow]]="Vendor Trailer",AllC3_Data[[#This Row],[OB Load Type]]="",AllC3_Data[[#This Row],[IB Load Type]]="",AllC3_Data[[#This Row],[Reusable Load Type]]=""),"Empty", HLOOKUP("*",AllC3_Data[[#This Row],[OB Load Type]:[Workflow]],1,FALSE))</f>
        <v>MILK</v>
      </c>
      <c r="S24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4" spans="1:21" x14ac:dyDescent="0.25">
      <c r="A2404" s="567" t="s">
        <v>14696</v>
      </c>
      <c r="B2404" s="568"/>
      <c r="C2404" s="568"/>
      <c r="D2404" s="569" t="s">
        <v>57</v>
      </c>
      <c r="E2404" s="569" t="s">
        <v>8430</v>
      </c>
      <c r="F2404" s="569">
        <v>3</v>
      </c>
      <c r="G2404" s="568" t="s">
        <v>1179</v>
      </c>
      <c r="H2404" s="568"/>
      <c r="I2404" s="570" t="s">
        <v>14697</v>
      </c>
      <c r="J2404" s="568" t="s">
        <v>8216</v>
      </c>
      <c r="K2404" s="571" t="s">
        <v>8401</v>
      </c>
      <c r="L2404" s="568" t="s">
        <v>14111</v>
      </c>
      <c r="M2404" s="572" t="s">
        <v>14698</v>
      </c>
      <c r="N2404" s="570" t="s">
        <v>8421</v>
      </c>
      <c r="O2404" s="303" t="str">
        <f>IF(AllC3_Data[[#This Row],[Door/Yard Number]]=3,"Yard","Door")</f>
        <v>Yard</v>
      </c>
      <c r="P2404" s="33">
        <f t="shared" si="74"/>
        <v>117.9000000001397</v>
      </c>
      <c r="Q2404" s="3" t="str">
        <f t="shared" si="75"/>
        <v>02/06/2022 04:06 PM</v>
      </c>
      <c r="R2404" s="573" t="str">
        <f>IF(AND(AllC3_Data[[#This Row],[Workflow]]="Vendor Trailer",AllC3_Data[[#This Row],[OB Load Type]]="",AllC3_Data[[#This Row],[IB Load Type]]="",AllC3_Data[[#This Row],[Reusable Load Type]]=""),"Empty", HLOOKUP("*",AllC3_Data[[#This Row],[OB Load Type]:[Workflow]],1,FALSE))</f>
        <v>BBTS</v>
      </c>
      <c r="S24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4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405" spans="1:21" x14ac:dyDescent="0.25">
      <c r="A2405" s="567" t="s">
        <v>14699</v>
      </c>
      <c r="B2405" s="568"/>
      <c r="C2405" s="568"/>
      <c r="D2405" s="569"/>
      <c r="E2405" s="569" t="s">
        <v>8461</v>
      </c>
      <c r="F2405" s="569">
        <v>3</v>
      </c>
      <c r="G2405" s="568" t="s">
        <v>9309</v>
      </c>
      <c r="H2405" s="568"/>
      <c r="I2405" s="570" t="s">
        <v>14700</v>
      </c>
      <c r="J2405" s="568" t="s">
        <v>8202</v>
      </c>
      <c r="K2405" s="571" t="s">
        <v>8401</v>
      </c>
      <c r="L2405" s="568" t="s">
        <v>13868</v>
      </c>
      <c r="M2405" s="572" t="s">
        <v>14701</v>
      </c>
      <c r="N2405" s="570" t="s">
        <v>8451</v>
      </c>
      <c r="O2405" s="303" t="str">
        <f>IF(AllC3_Data[[#This Row],[Door/Yard Number]]=3,"Yard","Door")</f>
        <v>Yard</v>
      </c>
      <c r="P2405" s="33">
        <f t="shared" si="74"/>
        <v>123.30000000010477</v>
      </c>
      <c r="Q2405" s="3" t="str">
        <f t="shared" si="75"/>
        <v>02/06/2022 10:42 AM</v>
      </c>
      <c r="R2405" s="573" t="str">
        <f>IF(AND(AllC3_Data[[#This Row],[Workflow]]="Vendor Trailer",AllC3_Data[[#This Row],[OB Load Type]]="",AllC3_Data[[#This Row],[IB Load Type]]="",AllC3_Data[[#This Row],[Reusable Load Type]]=""),"Empty", HLOOKUP("*",AllC3_Data[[#This Row],[OB Load Type]:[Workflow]],1,FALSE))</f>
        <v>Empty</v>
      </c>
      <c r="S24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6" spans="1:21" x14ac:dyDescent="0.25">
      <c r="A2406" s="567" t="s">
        <v>14702</v>
      </c>
      <c r="B2406" s="568"/>
      <c r="C2406" s="568"/>
      <c r="D2406" s="569" t="s">
        <v>650</v>
      </c>
      <c r="E2406" s="569" t="s">
        <v>8430</v>
      </c>
      <c r="F2406" s="569">
        <v>3</v>
      </c>
      <c r="G2406" s="568" t="s">
        <v>8820</v>
      </c>
      <c r="H2406" s="568"/>
      <c r="I2406" s="570" t="s">
        <v>14703</v>
      </c>
      <c r="J2406" s="568" t="s">
        <v>8202</v>
      </c>
      <c r="K2406" s="571" t="s">
        <v>8401</v>
      </c>
      <c r="L2406" s="568" t="s">
        <v>13874</v>
      </c>
      <c r="M2406" s="572" t="s">
        <v>14704</v>
      </c>
      <c r="N2406" s="570" t="s">
        <v>8451</v>
      </c>
      <c r="O2406" s="303" t="str">
        <f>IF(AllC3_Data[[#This Row],[Door/Yard Number]]=3,"Yard","Door")</f>
        <v>Yard</v>
      </c>
      <c r="P2406" s="33">
        <f t="shared" si="74"/>
        <v>117.45000000006985</v>
      </c>
      <c r="Q2406" s="3" t="str">
        <f t="shared" si="75"/>
        <v>02/06/2022 04:33 PM</v>
      </c>
      <c r="R2406" s="573" t="str">
        <f>IF(AND(AllC3_Data[[#This Row],[Workflow]]="Vendor Trailer",AllC3_Data[[#This Row],[OB Load Type]]="",AllC3_Data[[#This Row],[IB Load Type]]="",AllC3_Data[[#This Row],[Reusable Load Type]]=""),"Empty", HLOOKUP("*",AllC3_Data[[#This Row],[OB Load Type]:[Workflow]],1,FALSE))</f>
        <v>CHEP</v>
      </c>
      <c r="S24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7" spans="1:21" x14ac:dyDescent="0.25">
      <c r="A2407" s="567" t="s">
        <v>14705</v>
      </c>
      <c r="B2407" s="568"/>
      <c r="C2407" s="568"/>
      <c r="D2407" s="569" t="s">
        <v>373</v>
      </c>
      <c r="E2407" s="569" t="s">
        <v>8430</v>
      </c>
      <c r="F2407" s="569">
        <v>3</v>
      </c>
      <c r="G2407" s="568" t="s">
        <v>8434</v>
      </c>
      <c r="H2407" s="568"/>
      <c r="I2407" s="570" t="s">
        <v>14706</v>
      </c>
      <c r="J2407" s="568" t="s">
        <v>8202</v>
      </c>
      <c r="K2407" s="571" t="s">
        <v>8401</v>
      </c>
      <c r="L2407" s="568" t="s">
        <v>14594</v>
      </c>
      <c r="M2407" s="572" t="s">
        <v>14707</v>
      </c>
      <c r="N2407" s="570" t="s">
        <v>8425</v>
      </c>
      <c r="O2407" s="303" t="str">
        <f>IF(AllC3_Data[[#This Row],[Door/Yard Number]]=3,"Yard","Door")</f>
        <v>Yard</v>
      </c>
      <c r="P2407" s="33">
        <f t="shared" si="74"/>
        <v>116.68333333334886</v>
      </c>
      <c r="Q2407" s="3" t="str">
        <f t="shared" si="75"/>
        <v>02/06/2022 05:19 PM</v>
      </c>
      <c r="R2407" s="573" t="str">
        <f>IF(AND(AllC3_Data[[#This Row],[Workflow]]="Vendor Trailer",AllC3_Data[[#This Row],[OB Load Type]]="",AllC3_Data[[#This Row],[IB Load Type]]="",AllC3_Data[[#This Row],[Reusable Load Type]]=""),"Empty", HLOOKUP("*",AllC3_Data[[#This Row],[OB Load Type]:[Workflow]],1,FALSE))</f>
        <v>PECO</v>
      </c>
      <c r="S24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8" spans="1:21" x14ac:dyDescent="0.25">
      <c r="A2408" s="567" t="s">
        <v>14708</v>
      </c>
      <c r="B2408" s="568"/>
      <c r="C2408" s="568"/>
      <c r="D2408" s="569" t="s">
        <v>479</v>
      </c>
      <c r="E2408" s="569" t="s">
        <v>8430</v>
      </c>
      <c r="F2408" s="569">
        <v>3</v>
      </c>
      <c r="G2408" s="568" t="s">
        <v>1179</v>
      </c>
      <c r="H2408" s="568"/>
      <c r="I2408" s="570" t="s">
        <v>14709</v>
      </c>
      <c r="J2408" s="568" t="s">
        <v>8210</v>
      </c>
      <c r="K2408" s="571" t="s">
        <v>8401</v>
      </c>
      <c r="L2408" s="568" t="s">
        <v>2967</v>
      </c>
      <c r="M2408" s="572" t="s">
        <v>14710</v>
      </c>
      <c r="N2408" s="570" t="s">
        <v>8402</v>
      </c>
      <c r="O2408" s="303" t="str">
        <f>IF(AllC3_Data[[#This Row],[Door/Yard Number]]=3,"Yard","Door")</f>
        <v>Yard</v>
      </c>
      <c r="P2408" s="33">
        <f t="shared" si="74"/>
        <v>123.66666666674428</v>
      </c>
      <c r="Q2408" s="3" t="str">
        <f t="shared" si="75"/>
        <v>02/06/2022 10:20 AM</v>
      </c>
      <c r="R2408" s="573" t="str">
        <f>IF(AND(AllC3_Data[[#This Row],[Workflow]]="Vendor Trailer",AllC3_Data[[#This Row],[OB Load Type]]="",AllC3_Data[[#This Row],[IB Load Type]]="",AllC3_Data[[#This Row],[Reusable Load Type]]=""),"Empty", HLOOKUP("*",AllC3_Data[[#This Row],[OB Load Type]:[Workflow]],1,FALSE))</f>
        <v>PPLS</v>
      </c>
      <c r="S24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09" spans="1:21" x14ac:dyDescent="0.25">
      <c r="A2409" s="567" t="s">
        <v>14711</v>
      </c>
      <c r="B2409" s="568"/>
      <c r="C2409" s="568"/>
      <c r="D2409" s="569" t="s">
        <v>492</v>
      </c>
      <c r="E2409" s="569" t="s">
        <v>8430</v>
      </c>
      <c r="F2409" s="569">
        <v>3</v>
      </c>
      <c r="G2409" s="568" t="s">
        <v>1179</v>
      </c>
      <c r="H2409" s="568"/>
      <c r="I2409" s="570" t="s">
        <v>14712</v>
      </c>
      <c r="J2409" s="568" t="s">
        <v>8207</v>
      </c>
      <c r="K2409" s="571" t="s">
        <v>8589</v>
      </c>
      <c r="L2409" s="568" t="s">
        <v>14713</v>
      </c>
      <c r="M2409" s="572" t="s">
        <v>14712</v>
      </c>
      <c r="N2409" s="570" t="s">
        <v>8402</v>
      </c>
      <c r="O2409" s="303" t="str">
        <f>IF(AllC3_Data[[#This Row],[Door/Yard Number]]=3,"Yard","Door")</f>
        <v>Yard</v>
      </c>
      <c r="P2409" s="33">
        <f t="shared" si="74"/>
        <v>113.41666666668607</v>
      </c>
      <c r="Q2409" s="3" t="str">
        <f t="shared" si="75"/>
        <v>02/06/2022 08:35 PM</v>
      </c>
      <c r="R2409" s="573" t="str">
        <f>IF(AND(AllC3_Data[[#This Row],[Workflow]]="Vendor Trailer",AllC3_Data[[#This Row],[OB Load Type]]="",AllC3_Data[[#This Row],[IB Load Type]]="",AllC3_Data[[#This Row],[Reusable Load Type]]=""),"Empty", HLOOKUP("*",AllC3_Data[[#This Row],[OB Load Type]:[Workflow]],1,FALSE))</f>
        <v>RMCP</v>
      </c>
      <c r="S24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0" spans="1:21" x14ac:dyDescent="0.25">
      <c r="A2410" s="567" t="s">
        <v>14714</v>
      </c>
      <c r="B2410" s="568"/>
      <c r="C2410" s="568"/>
      <c r="D2410" s="569" t="s">
        <v>650</v>
      </c>
      <c r="E2410" s="569" t="s">
        <v>8430</v>
      </c>
      <c r="F2410" s="569">
        <v>3</v>
      </c>
      <c r="G2410" s="568" t="s">
        <v>8820</v>
      </c>
      <c r="H2410" s="568"/>
      <c r="I2410" s="570" t="s">
        <v>14715</v>
      </c>
      <c r="J2410" s="568" t="s">
        <v>8202</v>
      </c>
      <c r="K2410" s="571" t="s">
        <v>8401</v>
      </c>
      <c r="L2410" s="568" t="s">
        <v>14339</v>
      </c>
      <c r="M2410" s="572" t="s">
        <v>14716</v>
      </c>
      <c r="N2410" s="570" t="s">
        <v>8451</v>
      </c>
      <c r="O2410" s="303" t="str">
        <f>IF(AllC3_Data[[#This Row],[Door/Yard Number]]=3,"Yard","Door")</f>
        <v>Yard</v>
      </c>
      <c r="P2410" s="33">
        <f t="shared" si="74"/>
        <v>111.61666666675592</v>
      </c>
      <c r="Q2410" s="3" t="str">
        <f t="shared" si="75"/>
        <v>02/06/2022 10:23 PM</v>
      </c>
      <c r="R2410" s="573" t="str">
        <f>IF(AND(AllC3_Data[[#This Row],[Workflow]]="Vendor Trailer",AllC3_Data[[#This Row],[OB Load Type]]="",AllC3_Data[[#This Row],[IB Load Type]]="",AllC3_Data[[#This Row],[Reusable Load Type]]=""),"Empty", HLOOKUP("*",AllC3_Data[[#This Row],[OB Load Type]:[Workflow]],1,FALSE))</f>
        <v>CHEP</v>
      </c>
      <c r="S24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1" spans="1:21" x14ac:dyDescent="0.25">
      <c r="A2411" s="567" t="s">
        <v>14717</v>
      </c>
      <c r="B2411" s="568"/>
      <c r="C2411" s="568"/>
      <c r="D2411" s="569" t="s">
        <v>182</v>
      </c>
      <c r="E2411" s="569" t="s">
        <v>8430</v>
      </c>
      <c r="F2411" s="569">
        <v>1</v>
      </c>
      <c r="G2411" s="568" t="s">
        <v>1568</v>
      </c>
      <c r="H2411" s="568"/>
      <c r="I2411" s="570" t="s">
        <v>14718</v>
      </c>
      <c r="J2411" s="568" t="s">
        <v>8212</v>
      </c>
      <c r="K2411" s="571" t="s">
        <v>8401</v>
      </c>
      <c r="L2411" s="568" t="s">
        <v>14719</v>
      </c>
      <c r="M2411" s="572" t="s">
        <v>14720</v>
      </c>
      <c r="N2411" s="570" t="s">
        <v>8402</v>
      </c>
      <c r="O2411" s="303" t="str">
        <f>IF(AllC3_Data[[#This Row],[Door/Yard Number]]=3,"Yard","Door")</f>
        <v>Door</v>
      </c>
      <c r="P2411" s="33">
        <f t="shared" si="74"/>
        <v>110.85000000003492</v>
      </c>
      <c r="Q2411" s="3" t="str">
        <f t="shared" si="75"/>
        <v>02/06/2022 11:09 PM</v>
      </c>
      <c r="R2411" s="573" t="str">
        <f>IF(AND(AllC3_Data[[#This Row],[Workflow]]="Vendor Trailer",AllC3_Data[[#This Row],[OB Load Type]]="",AllC3_Data[[#This Row],[IB Load Type]]="",AllC3_Data[[#This Row],[Reusable Load Type]]=""),"Empty", HLOOKUP("*",AllC3_Data[[#This Row],[OB Load Type]:[Workflow]],1,FALSE))</f>
        <v>PMIX</v>
      </c>
      <c r="S24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4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2" spans="1:21" x14ac:dyDescent="0.25">
      <c r="A2412" s="567" t="s">
        <v>14721</v>
      </c>
      <c r="B2412" s="568"/>
      <c r="C2412" s="568" t="s">
        <v>8230</v>
      </c>
      <c r="D2412" s="569"/>
      <c r="E2412" s="569" t="s">
        <v>8397</v>
      </c>
      <c r="F2412" s="569">
        <v>3</v>
      </c>
      <c r="G2412" s="568" t="s">
        <v>8398</v>
      </c>
      <c r="H2412" s="568" t="s">
        <v>8561</v>
      </c>
      <c r="I2412" s="570" t="s">
        <v>14722</v>
      </c>
      <c r="J2412" s="568" t="s">
        <v>8202</v>
      </c>
      <c r="K2412" s="571" t="s">
        <v>8401</v>
      </c>
      <c r="L2412" s="568" t="s">
        <v>13813</v>
      </c>
      <c r="M2412" s="572" t="s">
        <v>14722</v>
      </c>
      <c r="N2412" s="570" t="s">
        <v>8409</v>
      </c>
      <c r="O2412" s="303" t="str">
        <f>IF(AllC3_Data[[#This Row],[Door/Yard Number]]=3,"Yard","Door")</f>
        <v>Yard</v>
      </c>
      <c r="P2412" s="33">
        <f t="shared" si="74"/>
        <v>110.6333333333605</v>
      </c>
      <c r="Q2412" s="3" t="str">
        <f t="shared" si="75"/>
        <v>02/06/2022 11:22 PM</v>
      </c>
      <c r="R2412" s="573" t="str">
        <f>IF(AND(AllC3_Data[[#This Row],[Workflow]]="Vendor Trailer",AllC3_Data[[#This Row],[OB Load Type]]="",AllC3_Data[[#This Row],[IB Load Type]]="",AllC3_Data[[#This Row],[Reusable Load Type]]=""),"Empty", HLOOKUP("*",AllC3_Data[[#This Row],[OB Load Type]:[Workflow]],1,FALSE))</f>
        <v>MILK</v>
      </c>
      <c r="S24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3" spans="1:21" x14ac:dyDescent="0.25">
      <c r="A2413" s="567" t="s">
        <v>14723</v>
      </c>
      <c r="B2413" s="568"/>
      <c r="C2413" s="568"/>
      <c r="D2413" s="569" t="s">
        <v>207</v>
      </c>
      <c r="E2413" s="569" t="s">
        <v>882</v>
      </c>
      <c r="F2413" s="569">
        <v>3</v>
      </c>
      <c r="G2413" s="568" t="s">
        <v>1179</v>
      </c>
      <c r="H2413" s="568"/>
      <c r="I2413" s="570" t="s">
        <v>14724</v>
      </c>
      <c r="J2413" s="568" t="s">
        <v>8205</v>
      </c>
      <c r="K2413" s="571" t="s">
        <v>8401</v>
      </c>
      <c r="L2413" s="568" t="s">
        <v>13868</v>
      </c>
      <c r="M2413" s="572" t="s">
        <v>14725</v>
      </c>
      <c r="N2413" s="570" t="s">
        <v>8451</v>
      </c>
      <c r="O2413" s="303" t="str">
        <f>IF(AllC3_Data[[#This Row],[Door/Yard Number]]=3,"Yard","Door")</f>
        <v>Yard</v>
      </c>
      <c r="P2413" s="33">
        <f t="shared" si="74"/>
        <v>110.11666666675592</v>
      </c>
      <c r="Q2413" s="3" t="str">
        <f t="shared" si="75"/>
        <v>02/06/2022 11:53 PM</v>
      </c>
      <c r="R2413" s="573" t="str">
        <f>IF(AND(AllC3_Data[[#This Row],[Workflow]]="Vendor Trailer",AllC3_Data[[#This Row],[OB Load Type]]="",AllC3_Data[[#This Row],[IB Load Type]]="",AllC3_Data[[#This Row],[Reusable Load Type]]=""),"Empty", HLOOKUP("*",AllC3_Data[[#This Row],[OB Load Type]:[Workflow]],1,FALSE))</f>
        <v>R229</v>
      </c>
      <c r="S24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4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4" spans="1:21" x14ac:dyDescent="0.25">
      <c r="A2414" s="567" t="s">
        <v>14726</v>
      </c>
      <c r="B2414" s="568"/>
      <c r="C2414" s="568"/>
      <c r="D2414" s="569" t="s">
        <v>492</v>
      </c>
      <c r="E2414" s="569" t="s">
        <v>8430</v>
      </c>
      <c r="F2414" s="569">
        <v>3</v>
      </c>
      <c r="G2414" s="568" t="s">
        <v>1179</v>
      </c>
      <c r="H2414" s="568"/>
      <c r="I2414" s="570" t="s">
        <v>14727</v>
      </c>
      <c r="J2414" s="568" t="s">
        <v>8207</v>
      </c>
      <c r="K2414" s="571" t="s">
        <v>8401</v>
      </c>
      <c r="L2414" s="568" t="s">
        <v>2969</v>
      </c>
      <c r="M2414" s="572" t="s">
        <v>14728</v>
      </c>
      <c r="N2414" s="570" t="s">
        <v>8402</v>
      </c>
      <c r="O2414" s="303" t="str">
        <f>IF(AllC3_Data[[#This Row],[Door/Yard Number]]=3,"Yard","Door")</f>
        <v>Yard</v>
      </c>
      <c r="P2414" s="33">
        <f t="shared" si="74"/>
        <v>133.90000000008149</v>
      </c>
      <c r="Q2414" s="3" t="str">
        <f t="shared" si="75"/>
        <v>02/06/2022 12:06 AM</v>
      </c>
      <c r="R2414" s="573" t="str">
        <f>IF(AND(AllC3_Data[[#This Row],[Workflow]]="Vendor Trailer",AllC3_Data[[#This Row],[OB Load Type]]="",AllC3_Data[[#This Row],[IB Load Type]]="",AllC3_Data[[#This Row],[Reusable Load Type]]=""),"Empty", HLOOKUP("*",AllC3_Data[[#This Row],[OB Load Type]:[Workflow]],1,FALSE))</f>
        <v>RMCP</v>
      </c>
      <c r="S24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5" spans="1:21" x14ac:dyDescent="0.25">
      <c r="A2415" s="567" t="s">
        <v>14729</v>
      </c>
      <c r="B2415" s="568"/>
      <c r="C2415" s="568"/>
      <c r="D2415" s="569" t="s">
        <v>496</v>
      </c>
      <c r="E2415" s="569" t="s">
        <v>1660</v>
      </c>
      <c r="F2415" s="569">
        <v>3</v>
      </c>
      <c r="G2415" s="568" t="s">
        <v>1179</v>
      </c>
      <c r="H2415" s="568"/>
      <c r="I2415" s="570" t="s">
        <v>14730</v>
      </c>
      <c r="J2415" s="568" t="s">
        <v>8205</v>
      </c>
      <c r="K2415" s="571" t="s">
        <v>8401</v>
      </c>
      <c r="L2415" s="568" t="s">
        <v>9675</v>
      </c>
      <c r="M2415" s="572" t="s">
        <v>14730</v>
      </c>
      <c r="N2415" s="570" t="s">
        <v>8409</v>
      </c>
      <c r="O2415" s="303" t="str">
        <f>IF(AllC3_Data[[#This Row],[Door/Yard Number]]=3,"Yard","Door")</f>
        <v>Yard</v>
      </c>
      <c r="P2415" s="33">
        <f t="shared" si="74"/>
        <v>110.03333333332557</v>
      </c>
      <c r="Q2415" s="3" t="str">
        <f t="shared" si="75"/>
        <v>02/06/2022 11:58 PM</v>
      </c>
      <c r="R2415" s="573" t="str">
        <f>IF(AND(AllC3_Data[[#This Row],[Workflow]]="Vendor Trailer",AllC3_Data[[#This Row],[OB Load Type]]="",AllC3_Data[[#This Row],[IB Load Type]]="",AllC3_Data[[#This Row],[Reusable Load Type]]=""),"Empty", HLOOKUP("*",AllC3_Data[[#This Row],[OB Load Type]:[Workflow]],1,FALSE))</f>
        <v>RSAL</v>
      </c>
      <c r="S24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6" spans="1:21" x14ac:dyDescent="0.25">
      <c r="A2416" s="567" t="s">
        <v>14731</v>
      </c>
      <c r="B2416" s="568"/>
      <c r="C2416" s="568"/>
      <c r="D2416" s="569" t="s">
        <v>481</v>
      </c>
      <c r="E2416" s="569" t="s">
        <v>8430</v>
      </c>
      <c r="F2416" s="569">
        <v>3</v>
      </c>
      <c r="G2416" s="568" t="s">
        <v>1179</v>
      </c>
      <c r="H2416" s="568"/>
      <c r="I2416" s="570" t="s">
        <v>14732</v>
      </c>
      <c r="J2416" s="568" t="s">
        <v>8205</v>
      </c>
      <c r="K2416" s="571" t="s">
        <v>8401</v>
      </c>
      <c r="L2416" s="568" t="s">
        <v>2969</v>
      </c>
      <c r="M2416" s="572" t="s">
        <v>14732</v>
      </c>
      <c r="N2416" s="570" t="s">
        <v>8402</v>
      </c>
      <c r="O2416" s="303" t="str">
        <f>IF(AllC3_Data[[#This Row],[Door/Yard Number]]=3,"Yard","Door")</f>
        <v>Yard</v>
      </c>
      <c r="P2416" s="33">
        <f t="shared" si="74"/>
        <v>110.00000000005821</v>
      </c>
      <c r="Q2416" s="3" t="str">
        <f t="shared" si="75"/>
        <v>02/07/2022 12:00 AM</v>
      </c>
      <c r="R2416" s="573" t="str">
        <f>IF(AND(AllC3_Data[[#This Row],[Workflow]]="Vendor Trailer",AllC3_Data[[#This Row],[OB Load Type]]="",AllC3_Data[[#This Row],[IB Load Type]]="",AllC3_Data[[#This Row],[Reusable Load Type]]=""),"Empty", HLOOKUP("*",AllC3_Data[[#This Row],[OB Load Type]:[Workflow]],1,FALSE))</f>
        <v>RBTN</v>
      </c>
      <c r="S24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7" spans="1:21" x14ac:dyDescent="0.25">
      <c r="A2417" s="567" t="s">
        <v>14733</v>
      </c>
      <c r="B2417" s="568"/>
      <c r="C2417" s="568"/>
      <c r="D2417" s="569" t="s">
        <v>481</v>
      </c>
      <c r="E2417" s="569" t="s">
        <v>8430</v>
      </c>
      <c r="F2417" s="569">
        <v>3</v>
      </c>
      <c r="G2417" s="568" t="s">
        <v>1179</v>
      </c>
      <c r="H2417" s="568"/>
      <c r="I2417" s="570" t="s">
        <v>11786</v>
      </c>
      <c r="J2417" s="568" t="s">
        <v>8207</v>
      </c>
      <c r="K2417" s="571" t="s">
        <v>8401</v>
      </c>
      <c r="L2417" s="568" t="s">
        <v>2969</v>
      </c>
      <c r="M2417" s="572" t="s">
        <v>14734</v>
      </c>
      <c r="N2417" s="570" t="s">
        <v>8402</v>
      </c>
      <c r="O2417" s="303" t="str">
        <f>IF(AllC3_Data[[#This Row],[Door/Yard Number]]=3,"Yard","Door")</f>
        <v>Yard</v>
      </c>
      <c r="P2417" s="33">
        <f t="shared" si="74"/>
        <v>105.21666666667443</v>
      </c>
      <c r="Q2417" s="3" t="str">
        <f t="shared" si="75"/>
        <v>02/07/2022 04:47 AM</v>
      </c>
      <c r="R2417" s="573" t="str">
        <f>IF(AND(AllC3_Data[[#This Row],[Workflow]]="Vendor Trailer",AllC3_Data[[#This Row],[OB Load Type]]="",AllC3_Data[[#This Row],[IB Load Type]]="",AllC3_Data[[#This Row],[Reusable Load Type]]=""),"Empty", HLOOKUP("*",AllC3_Data[[#This Row],[OB Load Type]:[Workflow]],1,FALSE))</f>
        <v>RBTN</v>
      </c>
      <c r="S24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8" spans="1:21" x14ac:dyDescent="0.25">
      <c r="A2418" s="567" t="s">
        <v>14735</v>
      </c>
      <c r="B2418" s="568"/>
      <c r="C2418" s="568"/>
      <c r="D2418" s="569" t="s">
        <v>180</v>
      </c>
      <c r="E2418" s="569" t="s">
        <v>8430</v>
      </c>
      <c r="F2418" s="569">
        <v>3</v>
      </c>
      <c r="G2418" s="568" t="s">
        <v>1568</v>
      </c>
      <c r="H2418" s="568"/>
      <c r="I2418" s="570" t="s">
        <v>14736</v>
      </c>
      <c r="J2418" s="568" t="s">
        <v>8212</v>
      </c>
      <c r="K2418" s="571" t="s">
        <v>8401</v>
      </c>
      <c r="L2418" s="568" t="s">
        <v>14208</v>
      </c>
      <c r="M2418" s="572" t="s">
        <v>14737</v>
      </c>
      <c r="N2418" s="570" t="s">
        <v>8402</v>
      </c>
      <c r="O2418" s="303" t="str">
        <f>IF(AllC3_Data[[#This Row],[Door/Yard Number]]=3,"Yard","Door")</f>
        <v>Yard</v>
      </c>
      <c r="P2418" s="33">
        <f t="shared" si="74"/>
        <v>1281.8666666666977</v>
      </c>
      <c r="Q2418" s="3" t="str">
        <f t="shared" si="75"/>
        <v>12/20/2021 04:08 AM</v>
      </c>
      <c r="R2418" s="573" t="str">
        <f>IF(AND(AllC3_Data[[#This Row],[Workflow]]="Vendor Trailer",AllC3_Data[[#This Row],[OB Load Type]]="",AllC3_Data[[#This Row],[IB Load Type]]="",AllC3_Data[[#This Row],[Reusable Load Type]]=""),"Empty", HLOOKUP("*",AllC3_Data[[#This Row],[OB Load Type]:[Workflow]],1,FALSE))</f>
        <v>PDCM</v>
      </c>
      <c r="S24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19" spans="1:21" x14ac:dyDescent="0.25">
      <c r="A2419" s="567" t="s">
        <v>14738</v>
      </c>
      <c r="B2419" s="568"/>
      <c r="C2419" s="568"/>
      <c r="D2419" s="569" t="s">
        <v>180</v>
      </c>
      <c r="E2419" s="569" t="s">
        <v>8430</v>
      </c>
      <c r="F2419" s="569">
        <v>3</v>
      </c>
      <c r="G2419" s="568" t="s">
        <v>1568</v>
      </c>
      <c r="H2419" s="568"/>
      <c r="I2419" s="570" t="s">
        <v>14739</v>
      </c>
      <c r="J2419" s="568" t="s">
        <v>8212</v>
      </c>
      <c r="K2419" s="571" t="s">
        <v>8401</v>
      </c>
      <c r="L2419" s="568" t="s">
        <v>14208</v>
      </c>
      <c r="M2419" s="572"/>
      <c r="N2419" s="570" t="s">
        <v>8402</v>
      </c>
      <c r="O2419" s="303" t="str">
        <f>IF(AllC3_Data[[#This Row],[Door/Yard Number]]=3,"Yard","Door")</f>
        <v>Yard</v>
      </c>
      <c r="P2419" s="33">
        <f t="shared" si="74"/>
        <v>104.20000000001164</v>
      </c>
      <c r="Q2419" s="3" t="str">
        <f t="shared" si="75"/>
        <v>02/07/2022 05:48 AM</v>
      </c>
      <c r="R2419" s="573" t="str">
        <f>IF(AND(AllC3_Data[[#This Row],[Workflow]]="Vendor Trailer",AllC3_Data[[#This Row],[OB Load Type]]="",AllC3_Data[[#This Row],[IB Load Type]]="",AllC3_Data[[#This Row],[Reusable Load Type]]=""),"Empty", HLOOKUP("*",AllC3_Data[[#This Row],[OB Load Type]:[Workflow]],1,FALSE))</f>
        <v>PDCM</v>
      </c>
      <c r="S24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0" spans="1:21" x14ac:dyDescent="0.25">
      <c r="A2420" s="567" t="s">
        <v>14740</v>
      </c>
      <c r="B2420" s="568"/>
      <c r="C2420" s="568"/>
      <c r="D2420" s="569" t="s">
        <v>180</v>
      </c>
      <c r="E2420" s="569" t="s">
        <v>8430</v>
      </c>
      <c r="F2420" s="569">
        <v>3</v>
      </c>
      <c r="G2420" s="568" t="s">
        <v>1568</v>
      </c>
      <c r="H2420" s="568"/>
      <c r="I2420" s="570" t="s">
        <v>14741</v>
      </c>
      <c r="J2420" s="568" t="s">
        <v>8212</v>
      </c>
      <c r="K2420" s="571" t="s">
        <v>8401</v>
      </c>
      <c r="L2420" s="568" t="s">
        <v>14208</v>
      </c>
      <c r="M2420" s="572" t="s">
        <v>14742</v>
      </c>
      <c r="N2420" s="570" t="s">
        <v>8402</v>
      </c>
      <c r="O2420" s="303" t="str">
        <f>IF(AllC3_Data[[#This Row],[Door/Yard Number]]=3,"Yard","Door")</f>
        <v>Yard</v>
      </c>
      <c r="P2420" s="33">
        <f t="shared" si="74"/>
        <v>1971.9166666666861</v>
      </c>
      <c r="Q2420" s="3" t="str">
        <f t="shared" si="75"/>
        <v>11/21/2021 10:05 AM</v>
      </c>
      <c r="R2420" s="573" t="str">
        <f>IF(AND(AllC3_Data[[#This Row],[Workflow]]="Vendor Trailer",AllC3_Data[[#This Row],[OB Load Type]]="",AllC3_Data[[#This Row],[IB Load Type]]="",AllC3_Data[[#This Row],[Reusable Load Type]]=""),"Empty", HLOOKUP("*",AllC3_Data[[#This Row],[OB Load Type]:[Workflow]],1,FALSE))</f>
        <v>PDCM</v>
      </c>
      <c r="S24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1" spans="1:21" x14ac:dyDescent="0.25">
      <c r="A2421" s="567" t="s">
        <v>14743</v>
      </c>
      <c r="B2421" s="568"/>
      <c r="C2421" s="568"/>
      <c r="D2421" s="569" t="s">
        <v>486</v>
      </c>
      <c r="E2421" s="569" t="s">
        <v>8430</v>
      </c>
      <c r="F2421" s="569">
        <v>3</v>
      </c>
      <c r="G2421" s="568" t="s">
        <v>1179</v>
      </c>
      <c r="H2421" s="568"/>
      <c r="I2421" s="570" t="s">
        <v>14744</v>
      </c>
      <c r="J2421" s="568" t="s">
        <v>8205</v>
      </c>
      <c r="K2421" s="571" t="s">
        <v>8401</v>
      </c>
      <c r="L2421" s="568" t="s">
        <v>14003</v>
      </c>
      <c r="M2421" s="572" t="s">
        <v>14745</v>
      </c>
      <c r="N2421" s="570" t="s">
        <v>8402</v>
      </c>
      <c r="O2421" s="303" t="str">
        <f>IF(AllC3_Data[[#This Row],[Door/Yard Number]]=3,"Yard","Door")</f>
        <v>Yard</v>
      </c>
      <c r="P2421" s="33">
        <f t="shared" si="74"/>
        <v>102.20000000012806</v>
      </c>
      <c r="Q2421" s="3" t="str">
        <f t="shared" si="75"/>
        <v>02/07/2022 07:48 AM</v>
      </c>
      <c r="R2421" s="573" t="str">
        <f>IF(AND(AllC3_Data[[#This Row],[Workflow]]="Vendor Trailer",AllC3_Data[[#This Row],[OB Load Type]]="",AllC3_Data[[#This Row],[IB Load Type]]="",AllC3_Data[[#This Row],[Reusable Load Type]]=""),"Empty", HLOOKUP("*",AllC3_Data[[#This Row],[OB Load Type]:[Workflow]],1,FALSE))</f>
        <v>RGMB</v>
      </c>
      <c r="S24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422" spans="1:21" x14ac:dyDescent="0.25">
      <c r="A2422" s="567" t="s">
        <v>14746</v>
      </c>
      <c r="B2422" s="568"/>
      <c r="C2422" s="568"/>
      <c r="D2422" s="569" t="s">
        <v>14747</v>
      </c>
      <c r="E2422" s="569" t="s">
        <v>882</v>
      </c>
      <c r="F2422" s="569">
        <v>3</v>
      </c>
      <c r="G2422" s="568" t="s">
        <v>1179</v>
      </c>
      <c r="H2422" s="568" t="s">
        <v>14748</v>
      </c>
      <c r="I2422" s="570" t="s">
        <v>14749</v>
      </c>
      <c r="J2422" s="568" t="s">
        <v>8210</v>
      </c>
      <c r="K2422" s="571" t="s">
        <v>8401</v>
      </c>
      <c r="L2422" s="568" t="s">
        <v>14003</v>
      </c>
      <c r="M2422" s="572" t="s">
        <v>14750</v>
      </c>
      <c r="N2422" s="570" t="s">
        <v>8402</v>
      </c>
      <c r="O2422" s="303" t="str">
        <f>IF(AllC3_Data[[#This Row],[Door/Yard Number]]=3,"Yard","Door")</f>
        <v>Yard</v>
      </c>
      <c r="P2422" s="33">
        <f t="shared" si="74"/>
        <v>102.1333333334187</v>
      </c>
      <c r="Q2422" s="3" t="str">
        <f t="shared" si="75"/>
        <v>02/07/2022 07:52 AM</v>
      </c>
      <c r="R2422" s="573" t="str">
        <f>IF(AND(AllC3_Data[[#This Row],[Workflow]]="Vendor Trailer",AllC3_Data[[#This Row],[OB Load Type]]="",AllC3_Data[[#This Row],[IB Load Type]]="",AllC3_Data[[#This Row],[Reusable Load Type]]=""),"Empty", HLOOKUP("*",AllC3_Data[[#This Row],[OB Load Type]:[Workflow]],1,FALSE))</f>
        <v>QA638</v>
      </c>
      <c r="S24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423" spans="1:21" x14ac:dyDescent="0.25">
      <c r="A2423" s="567" t="s">
        <v>10465</v>
      </c>
      <c r="B2423" s="568"/>
      <c r="C2423" s="568" t="s">
        <v>8404</v>
      </c>
      <c r="D2423" s="569"/>
      <c r="E2423" s="569" t="s">
        <v>897</v>
      </c>
      <c r="F2423" s="569">
        <v>1</v>
      </c>
      <c r="G2423" s="568" t="s">
        <v>8405</v>
      </c>
      <c r="H2423" s="568" t="s">
        <v>14751</v>
      </c>
      <c r="I2423" s="570" t="s">
        <v>14752</v>
      </c>
      <c r="J2423" s="568" t="s">
        <v>8202</v>
      </c>
      <c r="K2423" s="571" t="s">
        <v>8401</v>
      </c>
      <c r="L2423" s="568" t="s">
        <v>14753</v>
      </c>
      <c r="M2423" s="572" t="s">
        <v>13606</v>
      </c>
      <c r="N2423" s="570" t="s">
        <v>8402</v>
      </c>
      <c r="O2423" s="303" t="str">
        <f>IF(AllC3_Data[[#This Row],[Door/Yard Number]]=3,"Yard","Door")</f>
        <v>Door</v>
      </c>
      <c r="P2423" s="33">
        <f t="shared" si="74"/>
        <v>2.1166666667559184</v>
      </c>
      <c r="Q2423" s="3" t="str">
        <f t="shared" si="75"/>
        <v>02/11/2022 11:53 AM</v>
      </c>
      <c r="R2423" s="573" t="str">
        <f>IF(AND(AllC3_Data[[#This Row],[Workflow]]="Vendor Trailer",AllC3_Data[[#This Row],[OB Load Type]]="",AllC3_Data[[#This Row],[IB Load Type]]="",AllC3_Data[[#This Row],[Reusable Load Type]]=""),"Empty", HLOOKUP("*",AllC3_Data[[#This Row],[OB Load Type]:[Workflow]],1,FALSE))</f>
        <v>A Live Delivery</v>
      </c>
      <c r="S242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4" spans="1:21" x14ac:dyDescent="0.25">
      <c r="A2424" s="567" t="s">
        <v>14754</v>
      </c>
      <c r="B2424" s="568"/>
      <c r="C2424" s="568"/>
      <c r="D2424" s="569"/>
      <c r="E2424" s="569" t="s">
        <v>8461</v>
      </c>
      <c r="F2424" s="569">
        <v>3</v>
      </c>
      <c r="G2424" s="568" t="s">
        <v>14755</v>
      </c>
      <c r="H2424" s="568"/>
      <c r="I2424" s="570" t="s">
        <v>14756</v>
      </c>
      <c r="J2424" s="568" t="s">
        <v>8202</v>
      </c>
      <c r="K2424" s="571" t="s">
        <v>8401</v>
      </c>
      <c r="L2424" s="568" t="s">
        <v>14444</v>
      </c>
      <c r="M2424" s="572" t="s">
        <v>14757</v>
      </c>
      <c r="N2424" s="570" t="s">
        <v>8425</v>
      </c>
      <c r="O2424" s="303" t="str">
        <f>IF(AllC3_Data[[#This Row],[Door/Yard Number]]=3,"Yard","Door")</f>
        <v>Yard</v>
      </c>
      <c r="P2424" s="33">
        <f t="shared" si="74"/>
        <v>101.51666666666279</v>
      </c>
      <c r="Q2424" s="3" t="str">
        <f t="shared" si="75"/>
        <v>02/07/2022 08:29 AM</v>
      </c>
      <c r="R2424" s="573" t="str">
        <f>IF(AND(AllC3_Data[[#This Row],[Workflow]]="Vendor Trailer",AllC3_Data[[#This Row],[OB Load Type]]="",AllC3_Data[[#This Row],[IB Load Type]]="",AllC3_Data[[#This Row],[Reusable Load Type]]=""),"Empty", HLOOKUP("*",AllC3_Data[[#This Row],[OB Load Type]:[Workflow]],1,FALSE))</f>
        <v>Empty</v>
      </c>
      <c r="S24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5" spans="1:21" x14ac:dyDescent="0.25">
      <c r="A2425" s="567" t="s">
        <v>14758</v>
      </c>
      <c r="B2425" s="568" t="s">
        <v>14099</v>
      </c>
      <c r="C2425" s="568"/>
      <c r="D2425" s="569"/>
      <c r="E2425" s="569" t="s">
        <v>1659</v>
      </c>
      <c r="F2425" s="569">
        <v>1</v>
      </c>
      <c r="G2425" s="568" t="s">
        <v>10027</v>
      </c>
      <c r="H2425" s="568"/>
      <c r="I2425" s="570" t="s">
        <v>14759</v>
      </c>
      <c r="J2425" s="568" t="s">
        <v>8202</v>
      </c>
      <c r="K2425" s="571" t="s">
        <v>8401</v>
      </c>
      <c r="L2425" s="568" t="s">
        <v>5053</v>
      </c>
      <c r="M2425" s="572"/>
      <c r="N2425" s="570" t="s">
        <v>8402</v>
      </c>
      <c r="O2425" s="303" t="str">
        <f>IF(AllC3_Data[[#This Row],[Door/Yard Number]]=3,"Yard","Door")</f>
        <v>Door</v>
      </c>
      <c r="P2425" s="33">
        <f t="shared" si="74"/>
        <v>101.25</v>
      </c>
      <c r="Q2425" s="3" t="str">
        <f t="shared" si="75"/>
        <v>02/07/2022 08:45 AM</v>
      </c>
      <c r="R2425" s="573" t="str">
        <f>IF(AND(AllC3_Data[[#This Row],[Workflow]]="Vendor Trailer",AllC3_Data[[#This Row],[OB Load Type]]="",AllC3_Data[[#This Row],[IB Load Type]]="",AllC3_Data[[#This Row],[Reusable Load Type]]=""),"Empty", HLOOKUP("*",AllC3_Data[[#This Row],[OB Load Type]:[Workflow]],1,FALSE))</f>
        <v>RuleNotWorking</v>
      </c>
      <c r="S242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6" spans="1:21" x14ac:dyDescent="0.25">
      <c r="A2426" s="567" t="s">
        <v>14760</v>
      </c>
      <c r="B2426" s="568"/>
      <c r="C2426" s="568"/>
      <c r="D2426" s="569"/>
      <c r="E2426" s="569" t="s">
        <v>8461</v>
      </c>
      <c r="F2426" s="569">
        <v>3</v>
      </c>
      <c r="G2426" s="568" t="s">
        <v>1215</v>
      </c>
      <c r="H2426" s="568"/>
      <c r="I2426" s="570" t="s">
        <v>14761</v>
      </c>
      <c r="J2426" s="568" t="s">
        <v>8202</v>
      </c>
      <c r="K2426" s="571" t="s">
        <v>8401</v>
      </c>
      <c r="L2426" s="568" t="s">
        <v>13874</v>
      </c>
      <c r="M2426" s="572" t="s">
        <v>14762</v>
      </c>
      <c r="N2426" s="570" t="s">
        <v>8451</v>
      </c>
      <c r="O2426" s="303" t="str">
        <f>IF(AllC3_Data[[#This Row],[Door/Yard Number]]=3,"Yard","Door")</f>
        <v>Yard</v>
      </c>
      <c r="P2426" s="33">
        <f t="shared" si="74"/>
        <v>100.93333333334886</v>
      </c>
      <c r="Q2426" s="3" t="str">
        <f t="shared" si="75"/>
        <v>02/07/2022 09:04 AM</v>
      </c>
      <c r="R2426" s="573" t="str">
        <f>IF(AND(AllC3_Data[[#This Row],[Workflow]]="Vendor Trailer",AllC3_Data[[#This Row],[OB Load Type]]="",AllC3_Data[[#This Row],[IB Load Type]]="",AllC3_Data[[#This Row],[Reusable Load Type]]=""),"Empty", HLOOKUP("*",AllC3_Data[[#This Row],[OB Load Type]:[Workflow]],1,FALSE))</f>
        <v>Empty</v>
      </c>
      <c r="S24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4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7" spans="1:21" x14ac:dyDescent="0.25">
      <c r="A2427" s="567" t="s">
        <v>14763</v>
      </c>
      <c r="B2427" s="568"/>
      <c r="C2427" s="568"/>
      <c r="D2427" s="569" t="s">
        <v>481</v>
      </c>
      <c r="E2427" s="569" t="s">
        <v>8430</v>
      </c>
      <c r="F2427" s="569">
        <v>3</v>
      </c>
      <c r="G2427" s="568" t="s">
        <v>1179</v>
      </c>
      <c r="H2427" s="568"/>
      <c r="I2427" s="570" t="s">
        <v>14764</v>
      </c>
      <c r="J2427" s="568" t="s">
        <v>8205</v>
      </c>
      <c r="K2427" s="571" t="s">
        <v>8401</v>
      </c>
      <c r="L2427" s="568" t="s">
        <v>2967</v>
      </c>
      <c r="M2427" s="572" t="s">
        <v>14765</v>
      </c>
      <c r="N2427" s="570" t="s">
        <v>8402</v>
      </c>
      <c r="O2427" s="303" t="str">
        <f>IF(AllC3_Data[[#This Row],[Door/Yard Number]]=3,"Yard","Door")</f>
        <v>Yard</v>
      </c>
      <c r="P2427" s="33">
        <f t="shared" si="74"/>
        <v>100.56666666670935</v>
      </c>
      <c r="Q2427" s="3" t="str">
        <f t="shared" si="75"/>
        <v>02/07/2022 09:26 AM</v>
      </c>
      <c r="R2427" s="573" t="str">
        <f>IF(AND(AllC3_Data[[#This Row],[Workflow]]="Vendor Trailer",AllC3_Data[[#This Row],[OB Load Type]]="",AllC3_Data[[#This Row],[IB Load Type]]="",AllC3_Data[[#This Row],[Reusable Load Type]]=""),"Empty", HLOOKUP("*",AllC3_Data[[#This Row],[OB Load Type]:[Workflow]],1,FALSE))</f>
        <v>RBTN</v>
      </c>
      <c r="S24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8" spans="1:21" x14ac:dyDescent="0.25">
      <c r="A2428" s="567" t="s">
        <v>14766</v>
      </c>
      <c r="B2428" s="568"/>
      <c r="C2428" s="568"/>
      <c r="D2428" s="569" t="s">
        <v>481</v>
      </c>
      <c r="E2428" s="569" t="s">
        <v>8430</v>
      </c>
      <c r="F2428" s="569">
        <v>3</v>
      </c>
      <c r="G2428" s="568" t="s">
        <v>1179</v>
      </c>
      <c r="H2428" s="568"/>
      <c r="I2428" s="570" t="s">
        <v>14767</v>
      </c>
      <c r="J2428" s="568" t="s">
        <v>8210</v>
      </c>
      <c r="K2428" s="571" t="s">
        <v>8401</v>
      </c>
      <c r="L2428" s="568" t="s">
        <v>2969</v>
      </c>
      <c r="M2428" s="572" t="s">
        <v>14767</v>
      </c>
      <c r="N2428" s="570" t="s">
        <v>8402</v>
      </c>
      <c r="O2428" s="303" t="str">
        <f>IF(AllC3_Data[[#This Row],[Door/Yard Number]]=3,"Yard","Door")</f>
        <v>Yard</v>
      </c>
      <c r="P2428" s="33">
        <f t="shared" si="74"/>
        <v>100.5</v>
      </c>
      <c r="Q2428" s="3" t="str">
        <f t="shared" si="75"/>
        <v>02/07/2022 09:30 AM</v>
      </c>
      <c r="R2428" s="573" t="str">
        <f>IF(AND(AllC3_Data[[#This Row],[Workflow]]="Vendor Trailer",AllC3_Data[[#This Row],[OB Load Type]]="",AllC3_Data[[#This Row],[IB Load Type]]="",AllC3_Data[[#This Row],[Reusable Load Type]]=""),"Empty", HLOOKUP("*",AllC3_Data[[#This Row],[OB Load Type]:[Workflow]],1,FALSE))</f>
        <v>RBTN</v>
      </c>
      <c r="S24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29" spans="1:21" x14ac:dyDescent="0.25">
      <c r="A2429" s="567" t="s">
        <v>14768</v>
      </c>
      <c r="B2429" s="568"/>
      <c r="C2429" s="568"/>
      <c r="D2429" s="569"/>
      <c r="E2429" s="569" t="s">
        <v>1657</v>
      </c>
      <c r="F2429" s="569">
        <v>3</v>
      </c>
      <c r="G2429" s="568" t="s">
        <v>1179</v>
      </c>
      <c r="H2429" s="568"/>
      <c r="I2429" s="570" t="s">
        <v>14769</v>
      </c>
      <c r="J2429" s="568" t="s">
        <v>8208</v>
      </c>
      <c r="K2429" s="571" t="s">
        <v>8589</v>
      </c>
      <c r="L2429" s="568" t="s">
        <v>14003</v>
      </c>
      <c r="M2429" s="572" t="s">
        <v>14770</v>
      </c>
      <c r="N2429" s="570" t="s">
        <v>8402</v>
      </c>
      <c r="O2429" s="303" t="str">
        <f>IF(AllC3_Data[[#This Row],[Door/Yard Number]]=3,"Yard","Door")</f>
        <v>Yard</v>
      </c>
      <c r="P2429" s="33">
        <f t="shared" si="74"/>
        <v>100.45000000001164</v>
      </c>
      <c r="Q2429" s="3" t="str">
        <f t="shared" si="75"/>
        <v>02/07/2022 09:33 AM</v>
      </c>
      <c r="R2429" s="573" t="str">
        <f>IF(AND(AllC3_Data[[#This Row],[Workflow]]="Vendor Trailer",AllC3_Data[[#This Row],[OB Load Type]]="",AllC3_Data[[#This Row],[IB Load Type]]="",AllC3_Data[[#This Row],[Reusable Load Type]]=""),"Empty", HLOOKUP("*",AllC3_Data[[#This Row],[OB Load Type]:[Workflow]],1,FALSE))</f>
        <v>Empty</v>
      </c>
      <c r="S24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0" spans="1:21" x14ac:dyDescent="0.25">
      <c r="A2430" s="567" t="s">
        <v>14771</v>
      </c>
      <c r="B2430" s="568"/>
      <c r="C2430" s="568"/>
      <c r="D2430" s="569"/>
      <c r="E2430" s="569" t="s">
        <v>8461</v>
      </c>
      <c r="F2430" s="569">
        <v>3</v>
      </c>
      <c r="G2430" s="568" t="s">
        <v>8936</v>
      </c>
      <c r="H2430" s="568"/>
      <c r="I2430" s="570" t="s">
        <v>14772</v>
      </c>
      <c r="J2430" s="568" t="s">
        <v>8202</v>
      </c>
      <c r="K2430" s="571" t="s">
        <v>8401</v>
      </c>
      <c r="L2430" s="568" t="s">
        <v>14773</v>
      </c>
      <c r="M2430" s="572" t="s">
        <v>14774</v>
      </c>
      <c r="N2430" s="570" t="s">
        <v>8421</v>
      </c>
      <c r="O2430" s="303" t="str">
        <f>IF(AllC3_Data[[#This Row],[Door/Yard Number]]=3,"Yard","Door")</f>
        <v>Yard</v>
      </c>
      <c r="P2430" s="33">
        <f t="shared" si="74"/>
        <v>99.866666666697711</v>
      </c>
      <c r="Q2430" s="3" t="str">
        <f t="shared" si="75"/>
        <v>02/07/2022 10:08 AM</v>
      </c>
      <c r="R2430" s="573" t="str">
        <f>IF(AND(AllC3_Data[[#This Row],[Workflow]]="Vendor Trailer",AllC3_Data[[#This Row],[OB Load Type]]="",AllC3_Data[[#This Row],[IB Load Type]]="",AllC3_Data[[#This Row],[Reusable Load Type]]=""),"Empty", HLOOKUP("*",AllC3_Data[[#This Row],[OB Load Type]:[Workflow]],1,FALSE))</f>
        <v>Empty</v>
      </c>
      <c r="S24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1" spans="1:21" x14ac:dyDescent="0.25">
      <c r="A2431" s="567" t="s">
        <v>14775</v>
      </c>
      <c r="B2431" s="568"/>
      <c r="C2431" s="568"/>
      <c r="D2431" s="569"/>
      <c r="E2431" s="569" t="s">
        <v>8461</v>
      </c>
      <c r="F2431" s="569">
        <v>3</v>
      </c>
      <c r="G2431" s="568" t="s">
        <v>1215</v>
      </c>
      <c r="H2431" s="568"/>
      <c r="I2431" s="570" t="s">
        <v>14776</v>
      </c>
      <c r="J2431" s="568" t="s">
        <v>8202</v>
      </c>
      <c r="K2431" s="571" t="s">
        <v>8401</v>
      </c>
      <c r="L2431" s="568" t="s">
        <v>13874</v>
      </c>
      <c r="M2431" s="572" t="s">
        <v>14777</v>
      </c>
      <c r="N2431" s="570" t="s">
        <v>8451</v>
      </c>
      <c r="O2431" s="303" t="str">
        <f>IF(AllC3_Data[[#This Row],[Door/Yard Number]]=3,"Yard","Door")</f>
        <v>Yard</v>
      </c>
      <c r="P2431" s="33">
        <f t="shared" si="74"/>
        <v>99.700000000011642</v>
      </c>
      <c r="Q2431" s="3" t="str">
        <f t="shared" si="75"/>
        <v>02/07/2022 10:18 AM</v>
      </c>
      <c r="R2431" s="573" t="str">
        <f>IF(AND(AllC3_Data[[#This Row],[Workflow]]="Vendor Trailer",AllC3_Data[[#This Row],[OB Load Type]]="",AllC3_Data[[#This Row],[IB Load Type]]="",AllC3_Data[[#This Row],[Reusable Load Type]]=""),"Empty", HLOOKUP("*",AllC3_Data[[#This Row],[OB Load Type]:[Workflow]],1,FALSE))</f>
        <v>Empty</v>
      </c>
      <c r="S24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4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2" spans="1:21" x14ac:dyDescent="0.25">
      <c r="A2432" s="567" t="s">
        <v>14778</v>
      </c>
      <c r="B2432" s="568"/>
      <c r="C2432" s="568"/>
      <c r="D2432" s="569"/>
      <c r="E2432" s="569" t="s">
        <v>1562</v>
      </c>
      <c r="F2432" s="569">
        <v>3</v>
      </c>
      <c r="G2432" s="568" t="s">
        <v>1450</v>
      </c>
      <c r="H2432" s="568"/>
      <c r="I2432" s="570" t="s">
        <v>14779</v>
      </c>
      <c r="J2432" s="568" t="s">
        <v>8202</v>
      </c>
      <c r="K2432" s="571" t="s">
        <v>8401</v>
      </c>
      <c r="L2432" s="568" t="s">
        <v>13715</v>
      </c>
      <c r="M2432" s="572"/>
      <c r="N2432" s="570" t="s">
        <v>8409</v>
      </c>
      <c r="O2432" s="303" t="str">
        <f>IF(AllC3_Data[[#This Row],[Door/Yard Number]]=3,"Yard","Door")</f>
        <v>Yard</v>
      </c>
      <c r="P2432" s="33">
        <f t="shared" si="74"/>
        <v>99.333333333372138</v>
      </c>
      <c r="Q2432" s="3" t="str">
        <f t="shared" si="75"/>
        <v>02/07/2022 10:40 AM</v>
      </c>
      <c r="R2432" s="573" t="str">
        <f>IF(AND(AllC3_Data[[#This Row],[Workflow]]="Vendor Trailer",AllC3_Data[[#This Row],[OB Load Type]]="",AllC3_Data[[#This Row],[IB Load Type]]="",AllC3_Data[[#This Row],[Reusable Load Type]]=""),"Empty", HLOOKUP("*",AllC3_Data[[#This Row],[OB Load Type]:[Workflow]],1,FALSE))</f>
        <v>Unknown</v>
      </c>
      <c r="S24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3" spans="1:21" x14ac:dyDescent="0.25">
      <c r="A2433" s="567" t="s">
        <v>14780</v>
      </c>
      <c r="B2433" s="568"/>
      <c r="C2433" s="568" t="s">
        <v>8404</v>
      </c>
      <c r="D2433" s="569"/>
      <c r="E2433" s="569" t="s">
        <v>897</v>
      </c>
      <c r="F2433" s="569">
        <v>1</v>
      </c>
      <c r="G2433" s="568" t="s">
        <v>14781</v>
      </c>
      <c r="H2433" s="568" t="s">
        <v>14782</v>
      </c>
      <c r="I2433" s="570" t="s">
        <v>14783</v>
      </c>
      <c r="J2433" s="568" t="s">
        <v>8202</v>
      </c>
      <c r="K2433" s="571" t="s">
        <v>8401</v>
      </c>
      <c r="L2433" s="568" t="s">
        <v>14784</v>
      </c>
      <c r="M2433" s="572" t="s">
        <v>14785</v>
      </c>
      <c r="N2433" s="570" t="s">
        <v>8402</v>
      </c>
      <c r="O2433" s="303" t="str">
        <f>IF(AllC3_Data[[#This Row],[Door/Yard Number]]=3,"Yard","Door")</f>
        <v>Door</v>
      </c>
      <c r="P2433" s="33">
        <f t="shared" si="74"/>
        <v>2.3833333334187046</v>
      </c>
      <c r="Q2433" s="3" t="str">
        <f t="shared" si="75"/>
        <v>02/11/2022 11:37 AM</v>
      </c>
      <c r="R2433" s="573" t="str">
        <f>IF(AND(AllC3_Data[[#This Row],[Workflow]]="Vendor Trailer",AllC3_Data[[#This Row],[OB Load Type]]="",AllC3_Data[[#This Row],[IB Load Type]]="",AllC3_Data[[#This Row],[Reusable Load Type]]=""),"Empty", HLOOKUP("*",AllC3_Data[[#This Row],[OB Load Type]:[Workflow]],1,FALSE))</f>
        <v>A Live Delivery</v>
      </c>
      <c r="S24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4" spans="1:21" x14ac:dyDescent="0.25">
      <c r="A2434" s="567" t="s">
        <v>14786</v>
      </c>
      <c r="B2434" s="568"/>
      <c r="C2434" s="568"/>
      <c r="D2434" s="569" t="s">
        <v>481</v>
      </c>
      <c r="E2434" s="569" t="s">
        <v>8430</v>
      </c>
      <c r="F2434" s="569">
        <v>3</v>
      </c>
      <c r="G2434" s="568" t="s">
        <v>1179</v>
      </c>
      <c r="H2434" s="568"/>
      <c r="I2434" s="570" t="s">
        <v>14787</v>
      </c>
      <c r="J2434" s="568" t="s">
        <v>8210</v>
      </c>
      <c r="K2434" s="571" t="s">
        <v>8401</v>
      </c>
      <c r="L2434" s="568" t="s">
        <v>14423</v>
      </c>
      <c r="M2434" s="572" t="s">
        <v>14787</v>
      </c>
      <c r="N2434" s="570" t="s">
        <v>8402</v>
      </c>
      <c r="O2434" s="303" t="str">
        <f>IF(AllC3_Data[[#This Row],[Door/Yard Number]]=3,"Yard","Door")</f>
        <v>Yard</v>
      </c>
      <c r="P2434" s="33">
        <f t="shared" si="74"/>
        <v>98.883333333476912</v>
      </c>
      <c r="Q2434" s="3" t="str">
        <f t="shared" si="75"/>
        <v>02/07/2022 11:07 AM</v>
      </c>
      <c r="R2434" s="573" t="str">
        <f>IF(AND(AllC3_Data[[#This Row],[Workflow]]="Vendor Trailer",AllC3_Data[[#This Row],[OB Load Type]]="",AllC3_Data[[#This Row],[IB Load Type]]="",AllC3_Data[[#This Row],[Reusable Load Type]]=""),"Empty", HLOOKUP("*",AllC3_Data[[#This Row],[OB Load Type]:[Workflow]],1,FALSE))</f>
        <v>RBTN</v>
      </c>
      <c r="S24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5" spans="1:21" x14ac:dyDescent="0.25">
      <c r="A2435" s="567" t="s">
        <v>14788</v>
      </c>
      <c r="B2435" s="568"/>
      <c r="C2435" s="568" t="s">
        <v>8404</v>
      </c>
      <c r="D2435" s="569"/>
      <c r="E2435" s="569" t="s">
        <v>897</v>
      </c>
      <c r="F2435" s="569">
        <v>1</v>
      </c>
      <c r="G2435" s="568" t="s">
        <v>8405</v>
      </c>
      <c r="H2435" s="568" t="s">
        <v>14789</v>
      </c>
      <c r="I2435" s="570" t="s">
        <v>14790</v>
      </c>
      <c r="J2435" s="568" t="s">
        <v>8202</v>
      </c>
      <c r="K2435" s="571" t="s">
        <v>8401</v>
      </c>
      <c r="L2435" s="568" t="s">
        <v>10989</v>
      </c>
      <c r="M2435" s="572" t="s">
        <v>11802</v>
      </c>
      <c r="N2435" s="570" t="s">
        <v>8402</v>
      </c>
      <c r="O2435" s="303" t="str">
        <f>IF(AllC3_Data[[#This Row],[Door/Yard Number]]=3,"Yard","Door")</f>
        <v>Door</v>
      </c>
      <c r="P2435" s="33">
        <f t="shared" si="74"/>
        <v>3.6166666667559184</v>
      </c>
      <c r="Q2435" s="3" t="str">
        <f t="shared" si="75"/>
        <v>02/11/2022 10:23 AM</v>
      </c>
      <c r="R2435" s="573" t="str">
        <f>IF(AND(AllC3_Data[[#This Row],[Workflow]]="Vendor Trailer",AllC3_Data[[#This Row],[OB Load Type]]="",AllC3_Data[[#This Row],[IB Load Type]]="",AllC3_Data[[#This Row],[Reusable Load Type]]=""),"Empty", HLOOKUP("*",AllC3_Data[[#This Row],[OB Load Type]:[Workflow]],1,FALSE))</f>
        <v>A Live Delivery</v>
      </c>
      <c r="S24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6" spans="1:21" x14ac:dyDescent="0.25">
      <c r="A2436" s="567" t="s">
        <v>14791</v>
      </c>
      <c r="B2436" s="568"/>
      <c r="C2436" s="568"/>
      <c r="D2436" s="569" t="s">
        <v>496</v>
      </c>
      <c r="E2436" s="569" t="s">
        <v>1660</v>
      </c>
      <c r="F2436" s="569">
        <v>3</v>
      </c>
      <c r="G2436" s="568" t="s">
        <v>1179</v>
      </c>
      <c r="H2436" s="568"/>
      <c r="I2436" s="570" t="s">
        <v>14792</v>
      </c>
      <c r="J2436" s="568" t="s">
        <v>8206</v>
      </c>
      <c r="K2436" s="571" t="s">
        <v>8401</v>
      </c>
      <c r="L2436" s="568" t="s">
        <v>14505</v>
      </c>
      <c r="M2436" s="572" t="s">
        <v>14792</v>
      </c>
      <c r="N2436" s="570" t="s">
        <v>8421</v>
      </c>
      <c r="O2436" s="303" t="str">
        <f>IF(AllC3_Data[[#This Row],[Door/Yard Number]]=3,"Yard","Door")</f>
        <v>Yard</v>
      </c>
      <c r="P2436" s="33">
        <f t="shared" si="74"/>
        <v>98.683333333348855</v>
      </c>
      <c r="Q2436" s="3" t="str">
        <f t="shared" si="75"/>
        <v>02/07/2022 11:19 AM</v>
      </c>
      <c r="R2436" s="573" t="str">
        <f>IF(AND(AllC3_Data[[#This Row],[Workflow]]="Vendor Trailer",AllC3_Data[[#This Row],[OB Load Type]]="",AllC3_Data[[#This Row],[IB Load Type]]="",AllC3_Data[[#This Row],[Reusable Load Type]]=""),"Empty", HLOOKUP("*",AllC3_Data[[#This Row],[OB Load Type]:[Workflow]],1,FALSE))</f>
        <v>RSAL</v>
      </c>
      <c r="S24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4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437" spans="1:21" x14ac:dyDescent="0.25">
      <c r="A2437" s="567" t="s">
        <v>14793</v>
      </c>
      <c r="B2437" s="568"/>
      <c r="C2437" s="568"/>
      <c r="D2437" s="569"/>
      <c r="E2437" s="569" t="s">
        <v>1657</v>
      </c>
      <c r="F2437" s="569">
        <v>3</v>
      </c>
      <c r="G2437" s="568" t="s">
        <v>1179</v>
      </c>
      <c r="H2437" s="568"/>
      <c r="I2437" s="570" t="s">
        <v>14794</v>
      </c>
      <c r="J2437" s="568" t="s">
        <v>8203</v>
      </c>
      <c r="K2437" s="571" t="s">
        <v>8589</v>
      </c>
      <c r="L2437" s="568" t="s">
        <v>14423</v>
      </c>
      <c r="M2437" s="572" t="s">
        <v>14795</v>
      </c>
      <c r="N2437" s="570" t="s">
        <v>8402</v>
      </c>
      <c r="O2437" s="303" t="str">
        <f>IF(AllC3_Data[[#This Row],[Door/Yard Number]]=3,"Yard","Door")</f>
        <v>Yard</v>
      </c>
      <c r="P2437" s="33">
        <f t="shared" si="74"/>
        <v>98.600000000093132</v>
      </c>
      <c r="Q2437" s="3" t="str">
        <f t="shared" si="75"/>
        <v>02/07/2022 11:24 AM</v>
      </c>
      <c r="R2437" s="573" t="str">
        <f>IF(AND(AllC3_Data[[#This Row],[Workflow]]="Vendor Trailer",AllC3_Data[[#This Row],[OB Load Type]]="",AllC3_Data[[#This Row],[IB Load Type]]="",AllC3_Data[[#This Row],[Reusable Load Type]]=""),"Empty", HLOOKUP("*",AllC3_Data[[#This Row],[OB Load Type]:[Workflow]],1,FALSE))</f>
        <v>Empty</v>
      </c>
      <c r="S24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8" spans="1:21" x14ac:dyDescent="0.25">
      <c r="A2438" s="567" t="s">
        <v>12363</v>
      </c>
      <c r="B2438" s="568"/>
      <c r="C2438" s="568" t="s">
        <v>8404</v>
      </c>
      <c r="D2438" s="569"/>
      <c r="E2438" s="569" t="s">
        <v>897</v>
      </c>
      <c r="F2438" s="569">
        <v>1</v>
      </c>
      <c r="G2438" s="568" t="s">
        <v>8405</v>
      </c>
      <c r="H2438" s="568" t="s">
        <v>14796</v>
      </c>
      <c r="I2438" s="570" t="s">
        <v>14797</v>
      </c>
      <c r="J2438" s="568" t="s">
        <v>8202</v>
      </c>
      <c r="K2438" s="571" t="s">
        <v>8401</v>
      </c>
      <c r="L2438" s="568" t="s">
        <v>11000</v>
      </c>
      <c r="M2438" s="572" t="s">
        <v>13168</v>
      </c>
      <c r="N2438" s="570" t="s">
        <v>8402</v>
      </c>
      <c r="O2438" s="303" t="str">
        <f>IF(AllC3_Data[[#This Row],[Door/Yard Number]]=3,"Yard","Door")</f>
        <v>Door</v>
      </c>
      <c r="P2438" s="33">
        <f t="shared" si="74"/>
        <v>6.6666666667442769</v>
      </c>
      <c r="Q2438" s="3" t="str">
        <f t="shared" si="75"/>
        <v>02/11/2022 07:20 AM</v>
      </c>
      <c r="R2438" s="573" t="str">
        <f>IF(AND(AllC3_Data[[#This Row],[Workflow]]="Vendor Trailer",AllC3_Data[[#This Row],[OB Load Type]]="",AllC3_Data[[#This Row],[IB Load Type]]="",AllC3_Data[[#This Row],[Reusable Load Type]]=""),"Empty", HLOOKUP("*",AllC3_Data[[#This Row],[OB Load Type]:[Workflow]],1,FALSE))</f>
        <v>A Live Delivery</v>
      </c>
      <c r="S24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39" spans="1:21" x14ac:dyDescent="0.25">
      <c r="A2439" s="567" t="s">
        <v>14798</v>
      </c>
      <c r="B2439" s="568"/>
      <c r="C2439" s="568"/>
      <c r="D2439" s="569"/>
      <c r="E2439" s="569" t="s">
        <v>1657</v>
      </c>
      <c r="F2439" s="569">
        <v>3</v>
      </c>
      <c r="G2439" s="568" t="s">
        <v>1179</v>
      </c>
      <c r="H2439" s="568"/>
      <c r="I2439" s="570" t="s">
        <v>14799</v>
      </c>
      <c r="J2439" s="568" t="s">
        <v>8210</v>
      </c>
      <c r="K2439" s="571" t="s">
        <v>8589</v>
      </c>
      <c r="L2439" s="568" t="s">
        <v>13831</v>
      </c>
      <c r="M2439" s="572" t="s">
        <v>14800</v>
      </c>
      <c r="N2439" s="570" t="s">
        <v>8402</v>
      </c>
      <c r="O2439" s="303" t="str">
        <f>IF(AllC3_Data[[#This Row],[Door/Yard Number]]=3,"Yard","Door")</f>
        <v>Yard</v>
      </c>
      <c r="P2439" s="33">
        <f t="shared" si="74"/>
        <v>98.200000000011642</v>
      </c>
      <c r="Q2439" s="3" t="str">
        <f t="shared" si="75"/>
        <v>02/07/2022 11:48 AM</v>
      </c>
      <c r="R2439" s="573" t="str">
        <f>IF(AND(AllC3_Data[[#This Row],[Workflow]]="Vendor Trailer",AllC3_Data[[#This Row],[OB Load Type]]="",AllC3_Data[[#This Row],[IB Load Type]]="",AllC3_Data[[#This Row],[Reusable Load Type]]=""),"Empty", HLOOKUP("*",AllC3_Data[[#This Row],[OB Load Type]:[Workflow]],1,FALSE))</f>
        <v>Empty</v>
      </c>
      <c r="S24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0" spans="1:21" x14ac:dyDescent="0.25">
      <c r="A2440" s="567" t="s">
        <v>14801</v>
      </c>
      <c r="B2440" s="568"/>
      <c r="C2440" s="568"/>
      <c r="D2440" s="569" t="s">
        <v>496</v>
      </c>
      <c r="E2440" s="569" t="s">
        <v>1660</v>
      </c>
      <c r="F2440" s="569">
        <v>3</v>
      </c>
      <c r="G2440" s="568" t="s">
        <v>1667</v>
      </c>
      <c r="H2440" s="568"/>
      <c r="I2440" s="570" t="s">
        <v>14802</v>
      </c>
      <c r="J2440" s="568" t="s">
        <v>8213</v>
      </c>
      <c r="K2440" s="571" t="s">
        <v>8401</v>
      </c>
      <c r="L2440" s="568" t="s">
        <v>14803</v>
      </c>
      <c r="M2440" s="572" t="s">
        <v>14802</v>
      </c>
      <c r="N2440" s="570" t="s">
        <v>8409</v>
      </c>
      <c r="O2440" s="303" t="str">
        <f>IF(AllC3_Data[[#This Row],[Door/Yard Number]]=3,"Yard","Door")</f>
        <v>Yard</v>
      </c>
      <c r="P2440" s="33">
        <f t="shared" si="74"/>
        <v>97.900000000081491</v>
      </c>
      <c r="Q2440" s="3" t="str">
        <f t="shared" si="75"/>
        <v>02/07/2022 12:06 PM</v>
      </c>
      <c r="R2440" s="573" t="str">
        <f>IF(AND(AllC3_Data[[#This Row],[Workflow]]="Vendor Trailer",AllC3_Data[[#This Row],[OB Load Type]]="",AllC3_Data[[#This Row],[IB Load Type]]="",AllC3_Data[[#This Row],[Reusable Load Type]]=""),"Empty", HLOOKUP("*",AllC3_Data[[#This Row],[OB Load Type]:[Workflow]],1,FALSE))</f>
        <v>RSAL</v>
      </c>
      <c r="S24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1" spans="1:21" x14ac:dyDescent="0.25">
      <c r="A2441" s="567" t="s">
        <v>14804</v>
      </c>
      <c r="B2441" s="568"/>
      <c r="C2441" s="568"/>
      <c r="D2441" s="569" t="s">
        <v>245</v>
      </c>
      <c r="E2441" s="569" t="s">
        <v>8430</v>
      </c>
      <c r="F2441" s="569">
        <v>3</v>
      </c>
      <c r="G2441" s="568" t="s">
        <v>1667</v>
      </c>
      <c r="H2441" s="568"/>
      <c r="I2441" s="570" t="s">
        <v>14805</v>
      </c>
      <c r="J2441" s="568" t="s">
        <v>8213</v>
      </c>
      <c r="K2441" s="571" t="s">
        <v>8401</v>
      </c>
      <c r="L2441" s="568" t="s">
        <v>13828</v>
      </c>
      <c r="M2441" s="572" t="s">
        <v>14806</v>
      </c>
      <c r="N2441" s="570" t="s">
        <v>8402</v>
      </c>
      <c r="O2441" s="303" t="str">
        <f>IF(AllC3_Data[[#This Row],[Door/Yard Number]]=3,"Yard","Door")</f>
        <v>Yard</v>
      </c>
      <c r="P2441" s="33">
        <f t="shared" ref="P2441:P2504" si="76">($A$1-Q2441)*24</f>
        <v>97.333333333313931</v>
      </c>
      <c r="Q2441" s="3" t="str">
        <f t="shared" ref="Q2441:Q2504" si="77">IF(I2441&gt;M2441,I2441,IF(I2441&lt;M2441,M2441,IF(I2441=M2441,I2441)))</f>
        <v>02/07/2022 12:40 PM</v>
      </c>
      <c r="R2441" s="573" t="str">
        <f>IF(AND(AllC3_Data[[#This Row],[Workflow]]="Vendor Trailer",AllC3_Data[[#This Row],[OB Load Type]]="",AllC3_Data[[#This Row],[IB Load Type]]="",AllC3_Data[[#This Row],[Reusable Load Type]]=""),"Empty", HLOOKUP("*",AllC3_Data[[#This Row],[OB Load Type]:[Workflow]],1,FALSE))</f>
        <v>RUPC</v>
      </c>
      <c r="S24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442" spans="1:21" x14ac:dyDescent="0.25">
      <c r="A2442" s="567" t="s">
        <v>14807</v>
      </c>
      <c r="B2442" s="568"/>
      <c r="C2442" s="568"/>
      <c r="D2442" s="569"/>
      <c r="E2442" s="569" t="s">
        <v>9827</v>
      </c>
      <c r="F2442" s="569">
        <v>5</v>
      </c>
      <c r="G2442" s="568" t="s">
        <v>8405</v>
      </c>
      <c r="H2442" s="568"/>
      <c r="I2442" s="570" t="s">
        <v>9209</v>
      </c>
      <c r="J2442" s="568" t="s">
        <v>8202</v>
      </c>
      <c r="K2442" s="571" t="s">
        <v>8401</v>
      </c>
      <c r="L2442" s="568" t="s">
        <v>14808</v>
      </c>
      <c r="M2442" s="572" t="s">
        <v>14809</v>
      </c>
      <c r="N2442" s="570" t="s">
        <v>8409</v>
      </c>
      <c r="O2442" s="303" t="str">
        <f>IF(AllC3_Data[[#This Row],[Door/Yard Number]]=3,"Yard","Door")</f>
        <v>Door</v>
      </c>
      <c r="P2442" s="33">
        <f t="shared" si="76"/>
        <v>98.016666666779201</v>
      </c>
      <c r="Q2442" s="3" t="str">
        <f t="shared" si="77"/>
        <v>02/07/2022 11:59 AM</v>
      </c>
      <c r="R2442" s="573" t="str">
        <f>IF(AND(AllC3_Data[[#This Row],[Workflow]]="Vendor Trailer",AllC3_Data[[#This Row],[OB Load Type]]="",AllC3_Data[[#This Row],[IB Load Type]]="",AllC3_Data[[#This Row],[Reusable Load Type]]=""),"Empty", HLOOKUP("*",AllC3_Data[[#This Row],[OB Load Type]:[Workflow]],1,FALSE))</f>
        <v>Live Empty</v>
      </c>
      <c r="S24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3" spans="1:21" x14ac:dyDescent="0.25">
      <c r="A2443" s="567" t="s">
        <v>14810</v>
      </c>
      <c r="B2443" s="568"/>
      <c r="C2443" s="568"/>
      <c r="D2443" s="569" t="s">
        <v>553</v>
      </c>
      <c r="E2443" s="569" t="s">
        <v>8430</v>
      </c>
      <c r="F2443" s="569">
        <v>3</v>
      </c>
      <c r="G2443" s="568" t="s">
        <v>1179</v>
      </c>
      <c r="H2443" s="568"/>
      <c r="I2443" s="570" t="s">
        <v>14811</v>
      </c>
      <c r="J2443" s="568" t="s">
        <v>8210</v>
      </c>
      <c r="K2443" s="571" t="s">
        <v>8589</v>
      </c>
      <c r="L2443" s="568" t="s">
        <v>14208</v>
      </c>
      <c r="M2443" s="572" t="s">
        <v>14812</v>
      </c>
      <c r="N2443" s="570" t="s">
        <v>8402</v>
      </c>
      <c r="O2443" s="303" t="str">
        <f>IF(AllC3_Data[[#This Row],[Door/Yard Number]]=3,"Yard","Door")</f>
        <v>Yard</v>
      </c>
      <c r="P2443" s="33">
        <f t="shared" si="76"/>
        <v>96.466666666790843</v>
      </c>
      <c r="Q2443" s="3" t="str">
        <f t="shared" si="77"/>
        <v>02/07/2022 01:32 PM</v>
      </c>
      <c r="R2443" s="573" t="str">
        <f>IF(AND(AllC3_Data[[#This Row],[Workflow]]="Vendor Trailer",AllC3_Data[[#This Row],[OB Load Type]]="",AllC3_Data[[#This Row],[IB Load Type]]="",AllC3_Data[[#This Row],[Reusable Load Type]]=""),"Empty", HLOOKUP("*",AllC3_Data[[#This Row],[OB Load Type]:[Workflow]],1,FALSE))</f>
        <v>PPDCQS</v>
      </c>
      <c r="S24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4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4" spans="1:21" x14ac:dyDescent="0.25">
      <c r="A2444" s="567" t="s">
        <v>14813</v>
      </c>
      <c r="B2444" s="568" t="s">
        <v>14099</v>
      </c>
      <c r="C2444" s="568"/>
      <c r="D2444" s="569"/>
      <c r="E2444" s="569" t="s">
        <v>1659</v>
      </c>
      <c r="F2444" s="569">
        <v>1</v>
      </c>
      <c r="G2444" s="568" t="s">
        <v>10027</v>
      </c>
      <c r="H2444" s="568"/>
      <c r="I2444" s="570" t="s">
        <v>14814</v>
      </c>
      <c r="J2444" s="568" t="s">
        <v>8202</v>
      </c>
      <c r="K2444" s="571" t="s">
        <v>8401</v>
      </c>
      <c r="L2444" s="568" t="s">
        <v>5023</v>
      </c>
      <c r="M2444" s="572"/>
      <c r="N2444" s="570" t="s">
        <v>8402</v>
      </c>
      <c r="O2444" s="303" t="str">
        <f>IF(AllC3_Data[[#This Row],[Door/Yard Number]]=3,"Yard","Door")</f>
        <v>Door</v>
      </c>
      <c r="P2444" s="33">
        <f t="shared" si="76"/>
        <v>96.183333333407063</v>
      </c>
      <c r="Q2444" s="3" t="str">
        <f t="shared" si="77"/>
        <v>02/07/2022 01:49 PM</v>
      </c>
      <c r="R2444" s="573" t="str">
        <f>IF(AND(AllC3_Data[[#This Row],[Workflow]]="Vendor Trailer",AllC3_Data[[#This Row],[OB Load Type]]="",AllC3_Data[[#This Row],[IB Load Type]]="",AllC3_Data[[#This Row],[Reusable Load Type]]=""),"Empty", HLOOKUP("*",AllC3_Data[[#This Row],[OB Load Type]:[Workflow]],1,FALSE))</f>
        <v>RuleNotWorking</v>
      </c>
      <c r="S24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5" spans="1:21" x14ac:dyDescent="0.25">
      <c r="A2445" s="567" t="s">
        <v>14815</v>
      </c>
      <c r="B2445" s="568"/>
      <c r="C2445" s="568" t="s">
        <v>8230</v>
      </c>
      <c r="D2445" s="569"/>
      <c r="E2445" s="569" t="s">
        <v>8397</v>
      </c>
      <c r="F2445" s="569">
        <v>3</v>
      </c>
      <c r="G2445" s="568" t="s">
        <v>8398</v>
      </c>
      <c r="H2445" s="568" t="s">
        <v>13753</v>
      </c>
      <c r="I2445" s="570" t="s">
        <v>14816</v>
      </c>
      <c r="J2445" s="568" t="s">
        <v>8202</v>
      </c>
      <c r="K2445" s="571" t="s">
        <v>8401</v>
      </c>
      <c r="L2445" s="568" t="s">
        <v>84</v>
      </c>
      <c r="M2445" s="572" t="s">
        <v>14816</v>
      </c>
      <c r="N2445" s="570" t="s">
        <v>8409</v>
      </c>
      <c r="O2445" s="303" t="str">
        <f>IF(AllC3_Data[[#This Row],[Door/Yard Number]]=3,"Yard","Door")</f>
        <v>Yard</v>
      </c>
      <c r="P2445" s="33">
        <f t="shared" si="76"/>
        <v>95.933333333465271</v>
      </c>
      <c r="Q2445" s="3" t="str">
        <f t="shared" si="77"/>
        <v>02/07/2022 02:04 PM</v>
      </c>
      <c r="R2445" s="573" t="str">
        <f>IF(AND(AllC3_Data[[#This Row],[Workflow]]="Vendor Trailer",AllC3_Data[[#This Row],[OB Load Type]]="",AllC3_Data[[#This Row],[IB Load Type]]="",AllC3_Data[[#This Row],[Reusable Load Type]]=""),"Empty", HLOOKUP("*",AllC3_Data[[#This Row],[OB Load Type]:[Workflow]],1,FALSE))</f>
        <v>MILK</v>
      </c>
      <c r="S24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6" spans="1:21" x14ac:dyDescent="0.25">
      <c r="A2446" s="567" t="s">
        <v>14817</v>
      </c>
      <c r="B2446" s="568" t="s">
        <v>14099</v>
      </c>
      <c r="C2446" s="568"/>
      <c r="D2446" s="569"/>
      <c r="E2446" s="569" t="s">
        <v>1659</v>
      </c>
      <c r="F2446" s="569">
        <v>1</v>
      </c>
      <c r="G2446" s="568" t="s">
        <v>10027</v>
      </c>
      <c r="H2446" s="568"/>
      <c r="I2446" s="570" t="s">
        <v>14818</v>
      </c>
      <c r="J2446" s="568" t="s">
        <v>8202</v>
      </c>
      <c r="K2446" s="571" t="s">
        <v>8401</v>
      </c>
      <c r="L2446" s="568" t="s">
        <v>5019</v>
      </c>
      <c r="M2446" s="572"/>
      <c r="N2446" s="570" t="s">
        <v>8402</v>
      </c>
      <c r="O2446" s="303" t="str">
        <f>IF(AllC3_Data[[#This Row],[Door/Yard Number]]=3,"Yard","Door")</f>
        <v>Door</v>
      </c>
      <c r="P2446" s="33">
        <f t="shared" si="76"/>
        <v>95.616666666639503</v>
      </c>
      <c r="Q2446" s="3" t="str">
        <f t="shared" si="77"/>
        <v>02/07/2022 02:23 PM</v>
      </c>
      <c r="R2446" s="573" t="str">
        <f>IF(AND(AllC3_Data[[#This Row],[Workflow]]="Vendor Trailer",AllC3_Data[[#This Row],[OB Load Type]]="",AllC3_Data[[#This Row],[IB Load Type]]="",AllC3_Data[[#This Row],[Reusable Load Type]]=""),"Empty", HLOOKUP("*",AllC3_Data[[#This Row],[OB Load Type]:[Workflow]],1,FALSE))</f>
        <v>RuleNotWorking</v>
      </c>
      <c r="S24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7" spans="1:21" x14ac:dyDescent="0.25">
      <c r="A2447" s="567" t="s">
        <v>14819</v>
      </c>
      <c r="B2447" s="568" t="s">
        <v>14099</v>
      </c>
      <c r="C2447" s="568"/>
      <c r="D2447" s="569"/>
      <c r="E2447" s="569" t="s">
        <v>1659</v>
      </c>
      <c r="F2447" s="569">
        <v>1</v>
      </c>
      <c r="G2447" s="568" t="s">
        <v>10027</v>
      </c>
      <c r="H2447" s="568"/>
      <c r="I2447" s="570" t="s">
        <v>14820</v>
      </c>
      <c r="J2447" s="568" t="s">
        <v>8202</v>
      </c>
      <c r="K2447" s="571" t="s">
        <v>8401</v>
      </c>
      <c r="L2447" s="568" t="s">
        <v>5061</v>
      </c>
      <c r="M2447" s="572"/>
      <c r="N2447" s="570" t="s">
        <v>8402</v>
      </c>
      <c r="O2447" s="303" t="str">
        <f>IF(AllC3_Data[[#This Row],[Door/Yard Number]]=3,"Yard","Door")</f>
        <v>Door</v>
      </c>
      <c r="P2447" s="33">
        <f t="shared" si="76"/>
        <v>95.550000000104774</v>
      </c>
      <c r="Q2447" s="3" t="str">
        <f t="shared" si="77"/>
        <v>02/07/2022 02:27 PM</v>
      </c>
      <c r="R2447" s="573" t="str">
        <f>IF(AND(AllC3_Data[[#This Row],[Workflow]]="Vendor Trailer",AllC3_Data[[#This Row],[OB Load Type]]="",AllC3_Data[[#This Row],[IB Load Type]]="",AllC3_Data[[#This Row],[Reusable Load Type]]=""),"Empty", HLOOKUP("*",AllC3_Data[[#This Row],[OB Load Type]:[Workflow]],1,FALSE))</f>
        <v>RuleNotWorking</v>
      </c>
      <c r="S24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8" spans="1:21" x14ac:dyDescent="0.25">
      <c r="A2448" s="567" t="s">
        <v>14821</v>
      </c>
      <c r="B2448" s="568"/>
      <c r="C2448" s="568" t="s">
        <v>8404</v>
      </c>
      <c r="D2448" s="569"/>
      <c r="E2448" s="569" t="s">
        <v>897</v>
      </c>
      <c r="F2448" s="569">
        <v>1</v>
      </c>
      <c r="G2448" s="568" t="s">
        <v>14822</v>
      </c>
      <c r="H2448" s="568" t="s">
        <v>14823</v>
      </c>
      <c r="I2448" s="570" t="s">
        <v>14824</v>
      </c>
      <c r="J2448" s="568" t="s">
        <v>8202</v>
      </c>
      <c r="K2448" s="571" t="s">
        <v>8401</v>
      </c>
      <c r="L2448" s="568" t="s">
        <v>11874</v>
      </c>
      <c r="M2448" s="572" t="s">
        <v>8580</v>
      </c>
      <c r="N2448" s="570" t="s">
        <v>8402</v>
      </c>
      <c r="O2448" s="303" t="str">
        <f>IF(AllC3_Data[[#This Row],[Door/Yard Number]]=3,"Yard","Door")</f>
        <v>Door</v>
      </c>
      <c r="P2448" s="33">
        <f t="shared" si="76"/>
        <v>3.5833333333139308</v>
      </c>
      <c r="Q2448" s="3" t="str">
        <f t="shared" si="77"/>
        <v>02/11/2022 10:25 AM</v>
      </c>
      <c r="R2448" s="573" t="str">
        <f>IF(AND(AllC3_Data[[#This Row],[Workflow]]="Vendor Trailer",AllC3_Data[[#This Row],[OB Load Type]]="",AllC3_Data[[#This Row],[IB Load Type]]="",AllC3_Data[[#This Row],[Reusable Load Type]]=""),"Empty", HLOOKUP("*",AllC3_Data[[#This Row],[OB Load Type]:[Workflow]],1,FALSE))</f>
        <v>A Live Delivery</v>
      </c>
      <c r="S24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49" spans="1:21" x14ac:dyDescent="0.25">
      <c r="A2449" s="567" t="s">
        <v>14825</v>
      </c>
      <c r="B2449" s="568"/>
      <c r="C2449" s="568"/>
      <c r="D2449" s="569"/>
      <c r="E2449" s="569" t="s">
        <v>8461</v>
      </c>
      <c r="F2449" s="569">
        <v>3</v>
      </c>
      <c r="G2449" s="568" t="s">
        <v>1096</v>
      </c>
      <c r="H2449" s="568"/>
      <c r="I2449" s="570" t="s">
        <v>14826</v>
      </c>
      <c r="J2449" s="568" t="s">
        <v>8202</v>
      </c>
      <c r="K2449" s="571" t="s">
        <v>8401</v>
      </c>
      <c r="L2449" s="568" t="s">
        <v>2969</v>
      </c>
      <c r="M2449" s="572" t="s">
        <v>14827</v>
      </c>
      <c r="N2449" s="570" t="s">
        <v>8402</v>
      </c>
      <c r="O2449" s="303" t="str">
        <f>IF(AllC3_Data[[#This Row],[Door/Yard Number]]=3,"Yard","Door")</f>
        <v>Yard</v>
      </c>
      <c r="P2449" s="33">
        <f t="shared" si="76"/>
        <v>95.050000000046566</v>
      </c>
      <c r="Q2449" s="3" t="str">
        <f t="shared" si="77"/>
        <v>02/07/2022 02:57 PM</v>
      </c>
      <c r="R2449" s="573" t="str">
        <f>IF(AND(AllC3_Data[[#This Row],[Workflow]]="Vendor Trailer",AllC3_Data[[#This Row],[OB Load Type]]="",AllC3_Data[[#This Row],[IB Load Type]]="",AllC3_Data[[#This Row],[Reusable Load Type]]=""),"Empty", HLOOKUP("*",AllC3_Data[[#This Row],[OB Load Type]:[Workflow]],1,FALSE))</f>
        <v>Empty</v>
      </c>
      <c r="S24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0" spans="1:21" x14ac:dyDescent="0.25">
      <c r="A2450" s="567" t="s">
        <v>14828</v>
      </c>
      <c r="B2450" s="568"/>
      <c r="C2450" s="568"/>
      <c r="D2450" s="569" t="s">
        <v>109</v>
      </c>
      <c r="E2450" s="569" t="s">
        <v>8430</v>
      </c>
      <c r="F2450" s="569">
        <v>1</v>
      </c>
      <c r="G2450" s="568" t="s">
        <v>13974</v>
      </c>
      <c r="H2450" s="568"/>
      <c r="I2450" s="570" t="s">
        <v>14829</v>
      </c>
      <c r="J2450" s="568" t="s">
        <v>8202</v>
      </c>
      <c r="K2450" s="571" t="s">
        <v>8401</v>
      </c>
      <c r="L2450" s="568" t="s">
        <v>4271</v>
      </c>
      <c r="M2450" s="572" t="s">
        <v>14829</v>
      </c>
      <c r="N2450" s="570" t="s">
        <v>8402</v>
      </c>
      <c r="O2450" s="303" t="str">
        <f>IF(AllC3_Data[[#This Row],[Door/Yard Number]]=3,"Yard","Door")</f>
        <v>Door</v>
      </c>
      <c r="P2450" s="33">
        <f t="shared" si="76"/>
        <v>95.033333333325572</v>
      </c>
      <c r="Q2450" s="3" t="str">
        <f t="shared" si="77"/>
        <v>02/07/2022 02:58 PM</v>
      </c>
      <c r="R2450" s="573" t="str">
        <f>IF(AND(AllC3_Data[[#This Row],[Workflow]]="Vendor Trailer",AllC3_Data[[#This Row],[OB Load Type]]="",AllC3_Data[[#This Row],[IB Load Type]]="",AllC3_Data[[#This Row],[Reusable Load Type]]=""),"Empty", HLOOKUP("*",AllC3_Data[[#This Row],[OB Load Type]:[Workflow]],1,FALSE))</f>
        <v>MPJG</v>
      </c>
      <c r="S24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4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1" spans="1:21" x14ac:dyDescent="0.25">
      <c r="A2451" s="567" t="s">
        <v>14830</v>
      </c>
      <c r="B2451" s="568"/>
      <c r="C2451" s="568"/>
      <c r="D2451" s="569"/>
      <c r="E2451" s="569" t="s">
        <v>8461</v>
      </c>
      <c r="F2451" s="569">
        <v>3</v>
      </c>
      <c r="G2451" s="568" t="s">
        <v>1096</v>
      </c>
      <c r="H2451" s="568"/>
      <c r="I2451" s="570" t="s">
        <v>14831</v>
      </c>
      <c r="J2451" s="568" t="s">
        <v>8202</v>
      </c>
      <c r="K2451" s="571" t="s">
        <v>8401</v>
      </c>
      <c r="L2451" s="568" t="s">
        <v>14444</v>
      </c>
      <c r="M2451" s="572" t="s">
        <v>14832</v>
      </c>
      <c r="N2451" s="570" t="s">
        <v>8425</v>
      </c>
      <c r="O2451" s="303" t="str">
        <f>IF(AllC3_Data[[#This Row],[Door/Yard Number]]=3,"Yard","Door")</f>
        <v>Yard</v>
      </c>
      <c r="P2451" s="33">
        <f t="shared" si="76"/>
        <v>93.783333333441988</v>
      </c>
      <c r="Q2451" s="3" t="str">
        <f t="shared" si="77"/>
        <v>02/07/2022 04:13 PM</v>
      </c>
      <c r="R2451" s="573" t="str">
        <f>IF(AND(AllC3_Data[[#This Row],[Workflow]]="Vendor Trailer",AllC3_Data[[#This Row],[OB Load Type]]="",AllC3_Data[[#This Row],[IB Load Type]]="",AllC3_Data[[#This Row],[Reusable Load Type]]=""),"Empty", HLOOKUP("*",AllC3_Data[[#This Row],[OB Load Type]:[Workflow]],1,FALSE))</f>
        <v>Empty</v>
      </c>
      <c r="S24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2" spans="1:21" x14ac:dyDescent="0.25">
      <c r="A2452" s="567" t="s">
        <v>14833</v>
      </c>
      <c r="B2452" s="568"/>
      <c r="C2452" s="568"/>
      <c r="D2452" s="569"/>
      <c r="E2452" s="569" t="s">
        <v>1657</v>
      </c>
      <c r="F2452" s="569">
        <v>3</v>
      </c>
      <c r="G2452" s="568" t="s">
        <v>1179</v>
      </c>
      <c r="H2452" s="568"/>
      <c r="I2452" s="570" t="s">
        <v>14834</v>
      </c>
      <c r="J2452" s="568" t="s">
        <v>8205</v>
      </c>
      <c r="K2452" s="571" t="s">
        <v>8401</v>
      </c>
      <c r="L2452" s="568" t="s">
        <v>14135</v>
      </c>
      <c r="M2452" s="572" t="s">
        <v>14835</v>
      </c>
      <c r="N2452" s="570" t="s">
        <v>8421</v>
      </c>
      <c r="O2452" s="303" t="str">
        <f>IF(AllC3_Data[[#This Row],[Door/Yard Number]]=3,"Yard","Door")</f>
        <v>Yard</v>
      </c>
      <c r="P2452" s="33">
        <f t="shared" si="76"/>
        <v>102.5166666667792</v>
      </c>
      <c r="Q2452" s="3" t="str">
        <f t="shared" si="77"/>
        <v>02/07/2022 07:29 AM</v>
      </c>
      <c r="R2452" s="573" t="str">
        <f>IF(AND(AllC3_Data[[#This Row],[Workflow]]="Vendor Trailer",AllC3_Data[[#This Row],[OB Load Type]]="",AllC3_Data[[#This Row],[IB Load Type]]="",AllC3_Data[[#This Row],[Reusable Load Type]]=""),"Empty", HLOOKUP("*",AllC3_Data[[#This Row],[OB Load Type]:[Workflow]],1,FALSE))</f>
        <v>Empty</v>
      </c>
      <c r="S24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4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453" spans="1:21" x14ac:dyDescent="0.25">
      <c r="A2453" s="567" t="s">
        <v>14836</v>
      </c>
      <c r="B2453" s="568"/>
      <c r="C2453" s="568"/>
      <c r="D2453" s="569" t="s">
        <v>490</v>
      </c>
      <c r="E2453" s="569" t="s">
        <v>8430</v>
      </c>
      <c r="F2453" s="569">
        <v>3</v>
      </c>
      <c r="G2453" s="568" t="s">
        <v>8763</v>
      </c>
      <c r="H2453" s="568"/>
      <c r="I2453" s="570" t="s">
        <v>14837</v>
      </c>
      <c r="J2453" s="568" t="s">
        <v>8202</v>
      </c>
      <c r="K2453" s="571" t="s">
        <v>8401</v>
      </c>
      <c r="L2453" s="568" t="s">
        <v>2969</v>
      </c>
      <c r="M2453" s="572" t="s">
        <v>14838</v>
      </c>
      <c r="N2453" s="570" t="s">
        <v>8402</v>
      </c>
      <c r="O2453" s="303" t="str">
        <f>IF(AllC3_Data[[#This Row],[Door/Yard Number]]=3,"Yard","Door")</f>
        <v>Yard</v>
      </c>
      <c r="P2453" s="33">
        <f t="shared" si="76"/>
        <v>97.400000000023283</v>
      </c>
      <c r="Q2453" s="3" t="str">
        <f t="shared" si="77"/>
        <v>02/07/2022 12:36 PM</v>
      </c>
      <c r="R2453" s="573" t="str">
        <f>IF(AND(AllC3_Data[[#This Row],[Workflow]]="Vendor Trailer",AllC3_Data[[#This Row],[OB Load Type]]="",AllC3_Data[[#This Row],[IB Load Type]]="",AllC3_Data[[#This Row],[Reusable Load Type]]=""),"Empty", HLOOKUP("*",AllC3_Data[[#This Row],[OB Load Type]:[Workflow]],1,FALSE))</f>
        <v>RLBL</v>
      </c>
      <c r="S24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4" spans="1:21" x14ac:dyDescent="0.25">
      <c r="A2454" s="567" t="s">
        <v>14839</v>
      </c>
      <c r="B2454" s="568"/>
      <c r="C2454" s="568"/>
      <c r="D2454" s="569"/>
      <c r="E2454" s="569" t="s">
        <v>8461</v>
      </c>
      <c r="F2454" s="569">
        <v>3</v>
      </c>
      <c r="G2454" s="568" t="s">
        <v>1096</v>
      </c>
      <c r="H2454" s="568"/>
      <c r="I2454" s="570" t="s">
        <v>14840</v>
      </c>
      <c r="J2454" s="568" t="s">
        <v>8202</v>
      </c>
      <c r="K2454" s="571" t="s">
        <v>8401</v>
      </c>
      <c r="L2454" s="568" t="s">
        <v>14444</v>
      </c>
      <c r="M2454" s="572" t="s">
        <v>8868</v>
      </c>
      <c r="N2454" s="570" t="s">
        <v>8425</v>
      </c>
      <c r="O2454" s="303" t="str">
        <f>IF(AllC3_Data[[#This Row],[Door/Yard Number]]=3,"Yard","Door")</f>
        <v>Yard</v>
      </c>
      <c r="P2454" s="33">
        <f t="shared" si="76"/>
        <v>93.150000000139698</v>
      </c>
      <c r="Q2454" s="3" t="str">
        <f t="shared" si="77"/>
        <v>02/07/2022 04:51 PM</v>
      </c>
      <c r="R2454" s="573" t="str">
        <f>IF(AND(AllC3_Data[[#This Row],[Workflow]]="Vendor Trailer",AllC3_Data[[#This Row],[OB Load Type]]="",AllC3_Data[[#This Row],[IB Load Type]]="",AllC3_Data[[#This Row],[Reusable Load Type]]=""),"Empty", HLOOKUP("*",AllC3_Data[[#This Row],[OB Load Type]:[Workflow]],1,FALSE))</f>
        <v>Empty</v>
      </c>
      <c r="S24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5" spans="1:21" x14ac:dyDescent="0.25">
      <c r="A2455" s="567" t="s">
        <v>14841</v>
      </c>
      <c r="B2455" s="568"/>
      <c r="C2455" s="568" t="s">
        <v>666</v>
      </c>
      <c r="D2455" s="569"/>
      <c r="E2455" s="569" t="s">
        <v>8397</v>
      </c>
      <c r="F2455" s="569">
        <v>3</v>
      </c>
      <c r="G2455" s="568" t="s">
        <v>14842</v>
      </c>
      <c r="H2455" s="568" t="s">
        <v>9864</v>
      </c>
      <c r="I2455" s="570" t="s">
        <v>14843</v>
      </c>
      <c r="J2455" s="568" t="s">
        <v>8202</v>
      </c>
      <c r="K2455" s="571" t="s">
        <v>8401</v>
      </c>
      <c r="L2455" s="568" t="s">
        <v>14132</v>
      </c>
      <c r="M2455" s="572" t="s">
        <v>14843</v>
      </c>
      <c r="N2455" s="570" t="s">
        <v>8402</v>
      </c>
      <c r="O2455" s="303" t="str">
        <f>IF(AllC3_Data[[#This Row],[Door/Yard Number]]=3,"Yard","Door")</f>
        <v>Yard</v>
      </c>
      <c r="P2455" s="33">
        <f t="shared" si="76"/>
        <v>91.400000000023283</v>
      </c>
      <c r="Q2455" s="3" t="str">
        <f t="shared" si="77"/>
        <v>02/07/2022 06:36 PM</v>
      </c>
      <c r="R2455" s="573" t="str">
        <f>IF(AND(AllC3_Data[[#This Row],[Workflow]]="Vendor Trailer",AllC3_Data[[#This Row],[OB Load Type]]="",AllC3_Data[[#This Row],[IB Load Type]]="",AllC3_Data[[#This Row],[Reusable Load Type]]=""),"Empty", HLOOKUP("*",AllC3_Data[[#This Row],[OB Load Type]:[Workflow]],1,FALSE))</f>
        <v>B745</v>
      </c>
      <c r="S24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6" spans="1:21" x14ac:dyDescent="0.25">
      <c r="A2456" s="567" t="s">
        <v>14844</v>
      </c>
      <c r="B2456" s="568"/>
      <c r="C2456" s="568"/>
      <c r="D2456" s="569"/>
      <c r="E2456" s="569" t="s">
        <v>8461</v>
      </c>
      <c r="F2456" s="569">
        <v>3</v>
      </c>
      <c r="G2456" s="568" t="s">
        <v>13319</v>
      </c>
      <c r="H2456" s="568"/>
      <c r="I2456" s="570" t="s">
        <v>14845</v>
      </c>
      <c r="J2456" s="568" t="s">
        <v>8202</v>
      </c>
      <c r="K2456" s="571" t="s">
        <v>8401</v>
      </c>
      <c r="L2456" s="568" t="s">
        <v>14182</v>
      </c>
      <c r="M2456" s="572" t="s">
        <v>14846</v>
      </c>
      <c r="N2456" s="570" t="s">
        <v>8451</v>
      </c>
      <c r="O2456" s="303" t="str">
        <f>IF(AllC3_Data[[#This Row],[Door/Yard Number]]=3,"Yard","Door")</f>
        <v>Yard</v>
      </c>
      <c r="P2456" s="33">
        <f t="shared" si="76"/>
        <v>91.183333333348855</v>
      </c>
      <c r="Q2456" s="3" t="str">
        <f t="shared" si="77"/>
        <v>02/07/2022 06:49 PM</v>
      </c>
      <c r="R2456" s="573" t="str">
        <f>IF(AND(AllC3_Data[[#This Row],[Workflow]]="Vendor Trailer",AllC3_Data[[#This Row],[OB Load Type]]="",AllC3_Data[[#This Row],[IB Load Type]]="",AllC3_Data[[#This Row],[Reusable Load Type]]=""),"Empty", HLOOKUP("*",AllC3_Data[[#This Row],[OB Load Type]:[Workflow]],1,FALSE))</f>
        <v>Empty</v>
      </c>
      <c r="S24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4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7" spans="1:21" x14ac:dyDescent="0.25">
      <c r="A2457" s="567" t="s">
        <v>14847</v>
      </c>
      <c r="B2457" s="568"/>
      <c r="C2457" s="568"/>
      <c r="D2457" s="569"/>
      <c r="E2457" s="569" t="s">
        <v>9827</v>
      </c>
      <c r="F2457" s="569">
        <v>5</v>
      </c>
      <c r="G2457" s="568" t="s">
        <v>8820</v>
      </c>
      <c r="H2457" s="568"/>
      <c r="I2457" s="570" t="s">
        <v>14848</v>
      </c>
      <c r="J2457" s="568" t="s">
        <v>8202</v>
      </c>
      <c r="K2457" s="571" t="s">
        <v>8401</v>
      </c>
      <c r="L2457" s="568" t="s">
        <v>9945</v>
      </c>
      <c r="M2457" s="572" t="s">
        <v>14849</v>
      </c>
      <c r="N2457" s="570" t="s">
        <v>8402</v>
      </c>
      <c r="O2457" s="303" t="str">
        <f>IF(AllC3_Data[[#This Row],[Door/Yard Number]]=3,"Yard","Door")</f>
        <v>Door</v>
      </c>
      <c r="P2457" s="33">
        <f t="shared" si="76"/>
        <v>90.550000000046566</v>
      </c>
      <c r="Q2457" s="3" t="str">
        <f t="shared" si="77"/>
        <v>02/07/2022 07:27 PM</v>
      </c>
      <c r="R2457" s="573" t="str">
        <f>IF(AND(AllC3_Data[[#This Row],[Workflow]]="Vendor Trailer",AllC3_Data[[#This Row],[OB Load Type]]="",AllC3_Data[[#This Row],[IB Load Type]]="",AllC3_Data[[#This Row],[Reusable Load Type]]=""),"Empty", HLOOKUP("*",AllC3_Data[[#This Row],[OB Load Type]:[Workflow]],1,FALSE))</f>
        <v>Live Empty</v>
      </c>
      <c r="S24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8" spans="1:21" x14ac:dyDescent="0.25">
      <c r="A2458" s="567" t="s">
        <v>14850</v>
      </c>
      <c r="B2458" s="568"/>
      <c r="C2458" s="568"/>
      <c r="D2458" s="569"/>
      <c r="E2458" s="569" t="s">
        <v>8461</v>
      </c>
      <c r="F2458" s="569">
        <v>3</v>
      </c>
      <c r="G2458" s="568" t="s">
        <v>14755</v>
      </c>
      <c r="H2458" s="568"/>
      <c r="I2458" s="570" t="s">
        <v>14851</v>
      </c>
      <c r="J2458" s="568" t="s">
        <v>8202</v>
      </c>
      <c r="K2458" s="571" t="s">
        <v>8589</v>
      </c>
      <c r="L2458" s="568" t="s">
        <v>14444</v>
      </c>
      <c r="M2458" s="572" t="s">
        <v>14852</v>
      </c>
      <c r="N2458" s="570" t="s">
        <v>8425</v>
      </c>
      <c r="O2458" s="303" t="str">
        <f>IF(AllC3_Data[[#This Row],[Door/Yard Number]]=3,"Yard","Door")</f>
        <v>Yard</v>
      </c>
      <c r="P2458" s="33">
        <f t="shared" si="76"/>
        <v>89.600000000093132</v>
      </c>
      <c r="Q2458" s="3" t="str">
        <f t="shared" si="77"/>
        <v>02/07/2022 08:24 PM</v>
      </c>
      <c r="R2458" s="573" t="str">
        <f>IF(AND(AllC3_Data[[#This Row],[Workflow]]="Vendor Trailer",AllC3_Data[[#This Row],[OB Load Type]]="",AllC3_Data[[#This Row],[IB Load Type]]="",AllC3_Data[[#This Row],[Reusable Load Type]]=""),"Empty", HLOOKUP("*",AllC3_Data[[#This Row],[OB Load Type]:[Workflow]],1,FALSE))</f>
        <v>Empty</v>
      </c>
      <c r="S24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59" spans="1:21" x14ac:dyDescent="0.25">
      <c r="A2459" s="567" t="s">
        <v>14853</v>
      </c>
      <c r="B2459" s="568"/>
      <c r="C2459" s="568"/>
      <c r="D2459" s="569"/>
      <c r="E2459" s="569" t="s">
        <v>8461</v>
      </c>
      <c r="F2459" s="569">
        <v>3</v>
      </c>
      <c r="G2459" s="568" t="s">
        <v>13345</v>
      </c>
      <c r="H2459" s="568"/>
      <c r="I2459" s="570" t="s">
        <v>14854</v>
      </c>
      <c r="J2459" s="568" t="s">
        <v>8202</v>
      </c>
      <c r="K2459" s="571" t="s">
        <v>8401</v>
      </c>
      <c r="L2459" s="568" t="s">
        <v>13726</v>
      </c>
      <c r="M2459" s="572" t="s">
        <v>14855</v>
      </c>
      <c r="N2459" s="570" t="s">
        <v>8451</v>
      </c>
      <c r="O2459" s="303" t="str">
        <f>IF(AllC3_Data[[#This Row],[Door/Yard Number]]=3,"Yard","Door")</f>
        <v>Yard</v>
      </c>
      <c r="P2459" s="33">
        <f t="shared" si="76"/>
        <v>89.133333333476912</v>
      </c>
      <c r="Q2459" s="3" t="str">
        <f t="shared" si="77"/>
        <v>02/07/2022 08:52 PM</v>
      </c>
      <c r="R2459" s="573" t="str">
        <f>IF(AND(AllC3_Data[[#This Row],[Workflow]]="Vendor Trailer",AllC3_Data[[#This Row],[OB Load Type]]="",AllC3_Data[[#This Row],[IB Load Type]]="",AllC3_Data[[#This Row],[Reusable Load Type]]=""),"Empty", HLOOKUP("*",AllC3_Data[[#This Row],[OB Load Type]:[Workflow]],1,FALSE))</f>
        <v>Empty</v>
      </c>
      <c r="S24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0" spans="1:21" x14ac:dyDescent="0.25">
      <c r="A2460" s="567" t="s">
        <v>14856</v>
      </c>
      <c r="B2460" s="568"/>
      <c r="C2460" s="568"/>
      <c r="D2460" s="569" t="s">
        <v>188</v>
      </c>
      <c r="E2460" s="569" t="s">
        <v>8430</v>
      </c>
      <c r="F2460" s="569">
        <v>3</v>
      </c>
      <c r="G2460" s="568" t="s">
        <v>1179</v>
      </c>
      <c r="H2460" s="568"/>
      <c r="I2460" s="570" t="s">
        <v>14857</v>
      </c>
      <c r="J2460" s="568" t="s">
        <v>8210</v>
      </c>
      <c r="K2460" s="571" t="s">
        <v>8401</v>
      </c>
      <c r="L2460" s="568" t="s">
        <v>14003</v>
      </c>
      <c r="M2460" s="572" t="s">
        <v>14858</v>
      </c>
      <c r="N2460" s="570" t="s">
        <v>8402</v>
      </c>
      <c r="O2460" s="303" t="str">
        <f>IF(AllC3_Data[[#This Row],[Door/Yard Number]]=3,"Yard","Door")</f>
        <v>Yard</v>
      </c>
      <c r="P2460" s="33">
        <f t="shared" si="76"/>
        <v>88.983333333337214</v>
      </c>
      <c r="Q2460" s="3" t="str">
        <f t="shared" si="77"/>
        <v>02/07/2022 09:01 PM</v>
      </c>
      <c r="R2460" s="573" t="str">
        <f>IF(AND(AllC3_Data[[#This Row],[Workflow]]="Vendor Trailer",AllC3_Data[[#This Row],[OB Load Type]]="",AllC3_Data[[#This Row],[IB Load Type]]="",AllC3_Data[[#This Row],[Reusable Load Type]]=""),"Empty", HLOOKUP("*",AllC3_Data[[#This Row],[OB Load Type]:[Workflow]],1,FALSE))</f>
        <v>PURG</v>
      </c>
      <c r="S24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461" spans="1:21" x14ac:dyDescent="0.25">
      <c r="A2461" s="567" t="s">
        <v>14859</v>
      </c>
      <c r="B2461" s="568"/>
      <c r="C2461" s="568"/>
      <c r="D2461" s="569"/>
      <c r="E2461" s="569" t="s">
        <v>1657</v>
      </c>
      <c r="F2461" s="569">
        <v>3</v>
      </c>
      <c r="G2461" s="568" t="s">
        <v>1179</v>
      </c>
      <c r="H2461" s="568"/>
      <c r="I2461" s="570" t="s">
        <v>14860</v>
      </c>
      <c r="J2461" s="568" t="s">
        <v>8219</v>
      </c>
      <c r="K2461" s="571" t="s">
        <v>8401</v>
      </c>
      <c r="L2461" s="568" t="s">
        <v>14333</v>
      </c>
      <c r="M2461" s="572" t="s">
        <v>14860</v>
      </c>
      <c r="N2461" s="570" t="s">
        <v>8402</v>
      </c>
      <c r="O2461" s="303" t="str">
        <f>IF(AllC3_Data[[#This Row],[Door/Yard Number]]=3,"Yard","Door")</f>
        <v>Yard</v>
      </c>
      <c r="P2461" s="33">
        <f t="shared" si="76"/>
        <v>88.750000000116415</v>
      </c>
      <c r="Q2461" s="3" t="str">
        <f t="shared" si="77"/>
        <v>02/07/2022 09:15 PM</v>
      </c>
      <c r="R2461" s="573" t="str">
        <f>IF(AND(AllC3_Data[[#This Row],[Workflow]]="Vendor Trailer",AllC3_Data[[#This Row],[OB Load Type]]="",AllC3_Data[[#This Row],[IB Load Type]]="",AllC3_Data[[#This Row],[Reusable Load Type]]=""),"Empty", HLOOKUP("*",AllC3_Data[[#This Row],[OB Load Type]:[Workflow]],1,FALSE))</f>
        <v>Empty</v>
      </c>
      <c r="S24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2" spans="1:21" x14ac:dyDescent="0.25">
      <c r="A2462" s="567" t="s">
        <v>14861</v>
      </c>
      <c r="B2462" s="568"/>
      <c r="C2462" s="568" t="s">
        <v>8230</v>
      </c>
      <c r="D2462" s="569"/>
      <c r="E2462" s="569" t="s">
        <v>8397</v>
      </c>
      <c r="F2462" s="569">
        <v>3</v>
      </c>
      <c r="G2462" s="568" t="s">
        <v>8398</v>
      </c>
      <c r="H2462" s="568" t="s">
        <v>8561</v>
      </c>
      <c r="I2462" s="570" t="s">
        <v>14862</v>
      </c>
      <c r="J2462" s="568" t="s">
        <v>8202</v>
      </c>
      <c r="K2462" s="571" t="s">
        <v>8401</v>
      </c>
      <c r="L2462" s="568" t="s">
        <v>13813</v>
      </c>
      <c r="M2462" s="572" t="s">
        <v>14862</v>
      </c>
      <c r="N2462" s="570" t="s">
        <v>8409</v>
      </c>
      <c r="O2462" s="303" t="str">
        <f>IF(AllC3_Data[[#This Row],[Door/Yard Number]]=3,"Yard","Door")</f>
        <v>Yard</v>
      </c>
      <c r="P2462" s="33">
        <f t="shared" si="76"/>
        <v>88.400000000023283</v>
      </c>
      <c r="Q2462" s="3" t="str">
        <f t="shared" si="77"/>
        <v>02/07/2022 09:36 PM</v>
      </c>
      <c r="R2462" s="573" t="str">
        <f>IF(AND(AllC3_Data[[#This Row],[Workflow]]="Vendor Trailer",AllC3_Data[[#This Row],[OB Load Type]]="",AllC3_Data[[#This Row],[IB Load Type]]="",AllC3_Data[[#This Row],[Reusable Load Type]]=""),"Empty", HLOOKUP("*",AllC3_Data[[#This Row],[OB Load Type]:[Workflow]],1,FALSE))</f>
        <v>MILK</v>
      </c>
      <c r="S246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3" spans="1:21" x14ac:dyDescent="0.25">
      <c r="A2463" s="567" t="s">
        <v>14863</v>
      </c>
      <c r="B2463" s="568"/>
      <c r="C2463" s="568"/>
      <c r="D2463" s="569"/>
      <c r="E2463" s="569" t="s">
        <v>8461</v>
      </c>
      <c r="F2463" s="569">
        <v>3</v>
      </c>
      <c r="G2463" s="568" t="s">
        <v>9188</v>
      </c>
      <c r="H2463" s="568"/>
      <c r="I2463" s="570" t="s">
        <v>14864</v>
      </c>
      <c r="J2463" s="568" t="s">
        <v>8202</v>
      </c>
      <c r="K2463" s="571" t="s">
        <v>8401</v>
      </c>
      <c r="L2463" s="568" t="s">
        <v>14072</v>
      </c>
      <c r="M2463" s="572" t="s">
        <v>14865</v>
      </c>
      <c r="N2463" s="570" t="s">
        <v>8402</v>
      </c>
      <c r="O2463" s="303" t="str">
        <f>IF(AllC3_Data[[#This Row],[Door/Yard Number]]=3,"Yard","Door")</f>
        <v>Yard</v>
      </c>
      <c r="P2463" s="33">
        <f t="shared" si="76"/>
        <v>84.116666666697711</v>
      </c>
      <c r="Q2463" s="3" t="str">
        <f t="shared" si="77"/>
        <v>02/08/2022 01:53 AM</v>
      </c>
      <c r="R2463" s="573" t="str">
        <f>IF(AND(AllC3_Data[[#This Row],[Workflow]]="Vendor Trailer",AllC3_Data[[#This Row],[OB Load Type]]="",AllC3_Data[[#This Row],[IB Load Type]]="",AllC3_Data[[#This Row],[Reusable Load Type]]=""),"Empty", HLOOKUP("*",AllC3_Data[[#This Row],[OB Load Type]:[Workflow]],1,FALSE))</f>
        <v>Empty</v>
      </c>
      <c r="S24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4" spans="1:21" x14ac:dyDescent="0.25">
      <c r="A2464" s="567" t="s">
        <v>14866</v>
      </c>
      <c r="B2464" s="568"/>
      <c r="C2464" s="568"/>
      <c r="D2464" s="569"/>
      <c r="E2464" s="569" t="s">
        <v>8461</v>
      </c>
      <c r="F2464" s="569">
        <v>3</v>
      </c>
      <c r="G2464" s="568" t="s">
        <v>10027</v>
      </c>
      <c r="H2464" s="568"/>
      <c r="I2464" s="570" t="s">
        <v>14867</v>
      </c>
      <c r="J2464" s="568" t="s">
        <v>8202</v>
      </c>
      <c r="K2464" s="571" t="s">
        <v>8401</v>
      </c>
      <c r="L2464" s="568" t="s">
        <v>13868</v>
      </c>
      <c r="M2464" s="572" t="s">
        <v>12147</v>
      </c>
      <c r="N2464" s="570" t="s">
        <v>8451</v>
      </c>
      <c r="O2464" s="303" t="str">
        <f>IF(AllC3_Data[[#This Row],[Door/Yard Number]]=3,"Yard","Door")</f>
        <v>Yard</v>
      </c>
      <c r="P2464" s="33">
        <f t="shared" si="76"/>
        <v>83.950000000011642</v>
      </c>
      <c r="Q2464" s="3" t="str">
        <f t="shared" si="77"/>
        <v>02/08/2022 02:03 AM</v>
      </c>
      <c r="R2464" s="573" t="str">
        <f>IF(AND(AllC3_Data[[#This Row],[Workflow]]="Vendor Trailer",AllC3_Data[[#This Row],[OB Load Type]]="",AllC3_Data[[#This Row],[IB Load Type]]="",AllC3_Data[[#This Row],[Reusable Load Type]]=""),"Empty", HLOOKUP("*",AllC3_Data[[#This Row],[OB Load Type]:[Workflow]],1,FALSE))</f>
        <v>Empty</v>
      </c>
      <c r="S24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5" spans="1:21" x14ac:dyDescent="0.25">
      <c r="A2465" s="567" t="s">
        <v>14868</v>
      </c>
      <c r="B2465" s="568"/>
      <c r="C2465" s="568"/>
      <c r="D2465" s="569"/>
      <c r="E2465" s="569" t="s">
        <v>8461</v>
      </c>
      <c r="F2465" s="569">
        <v>3</v>
      </c>
      <c r="G2465" s="568" t="s">
        <v>9309</v>
      </c>
      <c r="H2465" s="568"/>
      <c r="I2465" s="570" t="s">
        <v>14867</v>
      </c>
      <c r="J2465" s="568" t="s">
        <v>8202</v>
      </c>
      <c r="K2465" s="571" t="s">
        <v>8401</v>
      </c>
      <c r="L2465" s="568" t="s">
        <v>13726</v>
      </c>
      <c r="M2465" s="572" t="s">
        <v>14869</v>
      </c>
      <c r="N2465" s="570" t="s">
        <v>8451</v>
      </c>
      <c r="O2465" s="303" t="str">
        <f>IF(AllC3_Data[[#This Row],[Door/Yard Number]]=3,"Yard","Door")</f>
        <v>Yard</v>
      </c>
      <c r="P2465" s="33">
        <f t="shared" si="76"/>
        <v>83.950000000011642</v>
      </c>
      <c r="Q2465" s="3" t="str">
        <f t="shared" si="77"/>
        <v>02/08/2022 02:03 AM</v>
      </c>
      <c r="R2465" s="573" t="str">
        <f>IF(AND(AllC3_Data[[#This Row],[Workflow]]="Vendor Trailer",AllC3_Data[[#This Row],[OB Load Type]]="",AllC3_Data[[#This Row],[IB Load Type]]="",AllC3_Data[[#This Row],[Reusable Load Type]]=""),"Empty", HLOOKUP("*",AllC3_Data[[#This Row],[OB Load Type]:[Workflow]],1,FALSE))</f>
        <v>Empty</v>
      </c>
      <c r="S24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6" spans="1:21" x14ac:dyDescent="0.25">
      <c r="A2466" s="567" t="s">
        <v>14870</v>
      </c>
      <c r="B2466" s="568"/>
      <c r="C2466" s="568"/>
      <c r="D2466" s="569"/>
      <c r="E2466" s="569" t="s">
        <v>8461</v>
      </c>
      <c r="F2466" s="569">
        <v>3</v>
      </c>
      <c r="G2466" s="568" t="s">
        <v>13345</v>
      </c>
      <c r="H2466" s="568"/>
      <c r="I2466" s="570" t="s">
        <v>14871</v>
      </c>
      <c r="J2466" s="568" t="s">
        <v>8202</v>
      </c>
      <c r="K2466" s="571" t="s">
        <v>8401</v>
      </c>
      <c r="L2466" s="568" t="s">
        <v>13726</v>
      </c>
      <c r="M2466" s="572" t="s">
        <v>14872</v>
      </c>
      <c r="N2466" s="570" t="s">
        <v>8451</v>
      </c>
      <c r="O2466" s="303" t="str">
        <f>IF(AllC3_Data[[#This Row],[Door/Yard Number]]=3,"Yard","Door")</f>
        <v>Yard</v>
      </c>
      <c r="P2466" s="33">
        <f t="shared" si="76"/>
        <v>82.5</v>
      </c>
      <c r="Q2466" s="3" t="str">
        <f t="shared" si="77"/>
        <v>02/08/2022 03:30 AM</v>
      </c>
      <c r="R2466" s="573" t="str">
        <f>IF(AND(AllC3_Data[[#This Row],[Workflow]]="Vendor Trailer",AllC3_Data[[#This Row],[OB Load Type]]="",AllC3_Data[[#This Row],[IB Load Type]]="",AllC3_Data[[#This Row],[Reusable Load Type]]=""),"Empty", HLOOKUP("*",AllC3_Data[[#This Row],[OB Load Type]:[Workflow]],1,FALSE))</f>
        <v>Empty</v>
      </c>
      <c r="S24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7" spans="1:21" x14ac:dyDescent="0.25">
      <c r="A2467" s="567" t="s">
        <v>14873</v>
      </c>
      <c r="B2467" s="568"/>
      <c r="C2467" s="568"/>
      <c r="D2467" s="569" t="s">
        <v>373</v>
      </c>
      <c r="E2467" s="569" t="s">
        <v>8430</v>
      </c>
      <c r="F2467" s="569">
        <v>3</v>
      </c>
      <c r="G2467" s="568" t="s">
        <v>8434</v>
      </c>
      <c r="H2467" s="568"/>
      <c r="I2467" s="570" t="s">
        <v>14874</v>
      </c>
      <c r="J2467" s="568" t="s">
        <v>8202</v>
      </c>
      <c r="K2467" s="571" t="s">
        <v>8401</v>
      </c>
      <c r="L2467" s="568" t="s">
        <v>13907</v>
      </c>
      <c r="M2467" s="572" t="s">
        <v>14875</v>
      </c>
      <c r="N2467" s="570" t="s">
        <v>8425</v>
      </c>
      <c r="O2467" s="303" t="str">
        <f>IF(AllC3_Data[[#This Row],[Door/Yard Number]]=3,"Yard","Door")</f>
        <v>Yard</v>
      </c>
      <c r="P2467" s="33">
        <f t="shared" si="76"/>
        <v>82.483333333453629</v>
      </c>
      <c r="Q2467" s="3" t="str">
        <f t="shared" si="77"/>
        <v>02/08/2022 03:31 AM</v>
      </c>
      <c r="R2467" s="573" t="str">
        <f>IF(AND(AllC3_Data[[#This Row],[Workflow]]="Vendor Trailer",AllC3_Data[[#This Row],[OB Load Type]]="",AllC3_Data[[#This Row],[IB Load Type]]="",AllC3_Data[[#This Row],[Reusable Load Type]]=""),"Empty", HLOOKUP("*",AllC3_Data[[#This Row],[OB Load Type]:[Workflow]],1,FALSE))</f>
        <v>PECO</v>
      </c>
      <c r="S24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8" spans="1:21" x14ac:dyDescent="0.25">
      <c r="A2468" s="567" t="s">
        <v>14876</v>
      </c>
      <c r="B2468" s="568"/>
      <c r="C2468" s="568"/>
      <c r="D2468" s="569" t="s">
        <v>490</v>
      </c>
      <c r="E2468" s="569" t="s">
        <v>8430</v>
      </c>
      <c r="F2468" s="569">
        <v>3</v>
      </c>
      <c r="G2468" s="568" t="s">
        <v>9550</v>
      </c>
      <c r="H2468" s="568"/>
      <c r="I2468" s="570" t="s">
        <v>14877</v>
      </c>
      <c r="J2468" s="568" t="s">
        <v>8202</v>
      </c>
      <c r="K2468" s="571" t="s">
        <v>8401</v>
      </c>
      <c r="L2468" s="568" t="s">
        <v>2967</v>
      </c>
      <c r="M2468" s="572" t="s">
        <v>14824</v>
      </c>
      <c r="N2468" s="570" t="s">
        <v>8402</v>
      </c>
      <c r="O2468" s="303" t="str">
        <f>IF(AllC3_Data[[#This Row],[Door/Yard Number]]=3,"Yard","Door")</f>
        <v>Yard</v>
      </c>
      <c r="P2468" s="33">
        <f t="shared" si="76"/>
        <v>82.016666666662786</v>
      </c>
      <c r="Q2468" s="3" t="str">
        <f t="shared" si="77"/>
        <v>02/08/2022 03:59 AM</v>
      </c>
      <c r="R2468" s="573" t="str">
        <f>IF(AND(AllC3_Data[[#This Row],[Workflow]]="Vendor Trailer",AllC3_Data[[#This Row],[OB Load Type]]="",AllC3_Data[[#This Row],[IB Load Type]]="",AllC3_Data[[#This Row],[Reusable Load Type]]=""),"Empty", HLOOKUP("*",AllC3_Data[[#This Row],[OB Load Type]:[Workflow]],1,FALSE))</f>
        <v>RLBL</v>
      </c>
      <c r="S24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69" spans="1:21" x14ac:dyDescent="0.25">
      <c r="A2469" s="567" t="s">
        <v>14878</v>
      </c>
      <c r="B2469" s="568"/>
      <c r="C2469" s="568"/>
      <c r="D2469" s="569" t="s">
        <v>180</v>
      </c>
      <c r="E2469" s="569" t="s">
        <v>8430</v>
      </c>
      <c r="F2469" s="569">
        <v>3</v>
      </c>
      <c r="G2469" s="568" t="s">
        <v>1179</v>
      </c>
      <c r="H2469" s="568"/>
      <c r="I2469" s="570" t="s">
        <v>14879</v>
      </c>
      <c r="J2469" s="568" t="s">
        <v>8210</v>
      </c>
      <c r="K2469" s="571" t="s">
        <v>8401</v>
      </c>
      <c r="L2469" s="568" t="s">
        <v>13897</v>
      </c>
      <c r="M2469" s="572" t="s">
        <v>14880</v>
      </c>
      <c r="N2469" s="570" t="s">
        <v>8402</v>
      </c>
      <c r="O2469" s="303" t="str">
        <f>IF(AllC3_Data[[#This Row],[Door/Yard Number]]=3,"Yard","Door")</f>
        <v>Yard</v>
      </c>
      <c r="P2469" s="33">
        <f t="shared" si="76"/>
        <v>81.75</v>
      </c>
      <c r="Q2469" s="3" t="str">
        <f t="shared" si="77"/>
        <v>02/08/2022 04:15 AM</v>
      </c>
      <c r="R2469" s="573" t="str">
        <f>IF(AND(AllC3_Data[[#This Row],[Workflow]]="Vendor Trailer",AllC3_Data[[#This Row],[OB Load Type]]="",AllC3_Data[[#This Row],[IB Load Type]]="",AllC3_Data[[#This Row],[Reusable Load Type]]=""),"Empty", HLOOKUP("*",AllC3_Data[[#This Row],[OB Load Type]:[Workflow]],1,FALSE))</f>
        <v>PDCM</v>
      </c>
      <c r="S24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0" spans="1:21" x14ac:dyDescent="0.25">
      <c r="A2470" s="567" t="s">
        <v>14881</v>
      </c>
      <c r="B2470" s="568"/>
      <c r="C2470" s="568"/>
      <c r="D2470" s="569" t="s">
        <v>180</v>
      </c>
      <c r="E2470" s="569" t="s">
        <v>8430</v>
      </c>
      <c r="F2470" s="569">
        <v>3</v>
      </c>
      <c r="G2470" s="568" t="s">
        <v>1179</v>
      </c>
      <c r="H2470" s="568"/>
      <c r="I2470" s="570" t="s">
        <v>14882</v>
      </c>
      <c r="J2470" s="568" t="s">
        <v>8210</v>
      </c>
      <c r="K2470" s="571" t="s">
        <v>8401</v>
      </c>
      <c r="L2470" s="568" t="s">
        <v>13897</v>
      </c>
      <c r="M2470" s="572" t="s">
        <v>14883</v>
      </c>
      <c r="N2470" s="570" t="s">
        <v>8402</v>
      </c>
      <c r="O2470" s="303" t="str">
        <f>IF(AllC3_Data[[#This Row],[Door/Yard Number]]=3,"Yard","Door")</f>
        <v>Yard</v>
      </c>
      <c r="P2470" s="33">
        <f t="shared" si="76"/>
        <v>81.600000000034925</v>
      </c>
      <c r="Q2470" s="3" t="str">
        <f t="shared" si="77"/>
        <v>02/08/2022 04:24 AM</v>
      </c>
      <c r="R2470" s="573" t="str">
        <f>IF(AND(AllC3_Data[[#This Row],[Workflow]]="Vendor Trailer",AllC3_Data[[#This Row],[OB Load Type]]="",AllC3_Data[[#This Row],[IB Load Type]]="",AllC3_Data[[#This Row],[Reusable Load Type]]=""),"Empty", HLOOKUP("*",AllC3_Data[[#This Row],[OB Load Type]:[Workflow]],1,FALSE))</f>
        <v>PDCM</v>
      </c>
      <c r="S24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1" spans="1:21" x14ac:dyDescent="0.25">
      <c r="A2471" s="567" t="s">
        <v>14884</v>
      </c>
      <c r="B2471" s="568"/>
      <c r="C2471" s="568"/>
      <c r="D2471" s="569" t="s">
        <v>650</v>
      </c>
      <c r="E2471" s="569" t="s">
        <v>8430</v>
      </c>
      <c r="F2471" s="569">
        <v>3</v>
      </c>
      <c r="G2471" s="568" t="s">
        <v>14885</v>
      </c>
      <c r="H2471" s="568"/>
      <c r="I2471" s="570" t="s">
        <v>14886</v>
      </c>
      <c r="J2471" s="568" t="s">
        <v>8202</v>
      </c>
      <c r="K2471" s="571" t="s">
        <v>8401</v>
      </c>
      <c r="L2471" s="568" t="s">
        <v>13897</v>
      </c>
      <c r="M2471" s="572" t="s">
        <v>14887</v>
      </c>
      <c r="N2471" s="570" t="s">
        <v>8402</v>
      </c>
      <c r="O2471" s="303" t="str">
        <f>IF(AllC3_Data[[#This Row],[Door/Yard Number]]=3,"Yard","Door")</f>
        <v>Yard</v>
      </c>
      <c r="P2471" s="33">
        <f t="shared" si="76"/>
        <v>81.56666666676756</v>
      </c>
      <c r="Q2471" s="3" t="str">
        <f t="shared" si="77"/>
        <v>02/08/2022 04:26 AM</v>
      </c>
      <c r="R2471" s="573" t="str">
        <f>IF(AND(AllC3_Data[[#This Row],[Workflow]]="Vendor Trailer",AllC3_Data[[#This Row],[OB Load Type]]="",AllC3_Data[[#This Row],[IB Load Type]]="",AllC3_Data[[#This Row],[Reusable Load Type]]=""),"Empty", HLOOKUP("*",AllC3_Data[[#This Row],[OB Load Type]:[Workflow]],1,FALSE))</f>
        <v>CHEP</v>
      </c>
      <c r="S24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2" spans="1:21" x14ac:dyDescent="0.25">
      <c r="A2472" s="567" t="s">
        <v>14888</v>
      </c>
      <c r="B2472" s="568"/>
      <c r="C2472" s="568"/>
      <c r="D2472" s="569"/>
      <c r="E2472" s="569" t="s">
        <v>1562</v>
      </c>
      <c r="F2472" s="569">
        <v>3</v>
      </c>
      <c r="G2472" s="568" t="s">
        <v>9251</v>
      </c>
      <c r="H2472" s="568"/>
      <c r="I2472" s="570" t="s">
        <v>14889</v>
      </c>
      <c r="J2472" s="568" t="s">
        <v>8202</v>
      </c>
      <c r="K2472" s="571" t="s">
        <v>8401</v>
      </c>
      <c r="L2472" s="568" t="s">
        <v>14350</v>
      </c>
      <c r="M2472" s="572"/>
      <c r="N2472" s="570" t="s">
        <v>8409</v>
      </c>
      <c r="O2472" s="303" t="str">
        <f>IF(AllC3_Data[[#This Row],[Door/Yard Number]]=3,"Yard","Door")</f>
        <v>Yard</v>
      </c>
      <c r="P2472" s="33">
        <f t="shared" si="76"/>
        <v>81.366666666639503</v>
      </c>
      <c r="Q2472" s="3" t="str">
        <f t="shared" si="77"/>
        <v>02/08/2022 04:38 AM</v>
      </c>
      <c r="R2472" s="573" t="str">
        <f>IF(AND(AllC3_Data[[#This Row],[Workflow]]="Vendor Trailer",AllC3_Data[[#This Row],[OB Load Type]]="",AllC3_Data[[#This Row],[IB Load Type]]="",AllC3_Data[[#This Row],[Reusable Load Type]]=""),"Empty", HLOOKUP("*",AllC3_Data[[#This Row],[OB Load Type]:[Workflow]],1,FALSE))</f>
        <v>Unknown</v>
      </c>
      <c r="S24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3" spans="1:21" x14ac:dyDescent="0.25">
      <c r="A2473" s="567" t="s">
        <v>14890</v>
      </c>
      <c r="B2473" s="568"/>
      <c r="C2473" s="568"/>
      <c r="D2473" s="569" t="s">
        <v>111</v>
      </c>
      <c r="E2473" s="569" t="s">
        <v>8430</v>
      </c>
      <c r="F2473" s="569">
        <v>3</v>
      </c>
      <c r="G2473" s="568" t="s">
        <v>1179</v>
      </c>
      <c r="H2473" s="568"/>
      <c r="I2473" s="570" t="s">
        <v>14891</v>
      </c>
      <c r="J2473" s="568" t="s">
        <v>8224</v>
      </c>
      <c r="K2473" s="571" t="s">
        <v>8401</v>
      </c>
      <c r="L2473" s="568" t="s">
        <v>14003</v>
      </c>
      <c r="M2473" s="572" t="s">
        <v>14892</v>
      </c>
      <c r="N2473" s="570" t="s">
        <v>8402</v>
      </c>
      <c r="O2473" s="303" t="str">
        <f>IF(AllC3_Data[[#This Row],[Door/Yard Number]]=3,"Yard","Door")</f>
        <v>Yard</v>
      </c>
      <c r="P2473" s="33">
        <f t="shared" si="76"/>
        <v>81.28333333338378</v>
      </c>
      <c r="Q2473" s="3" t="str">
        <f t="shared" si="77"/>
        <v>02/08/2022 04:43 AM</v>
      </c>
      <c r="R2473" s="573" t="str">
        <f>IF(AND(AllC3_Data[[#This Row],[Workflow]]="Vendor Trailer",AllC3_Data[[#This Row],[OB Load Type]]="",AllC3_Data[[#This Row],[IB Load Type]]="",AllC3_Data[[#This Row],[Reusable Load Type]]=""),"Empty", HLOOKUP("*",AllC3_Data[[#This Row],[OB Load Type]:[Workflow]],1,FALSE))</f>
        <v>MWWD</v>
      </c>
      <c r="S24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474" spans="1:21" x14ac:dyDescent="0.25">
      <c r="A2474" s="567" t="s">
        <v>14893</v>
      </c>
      <c r="B2474" s="568"/>
      <c r="C2474" s="568"/>
      <c r="D2474" s="569"/>
      <c r="E2474" s="569" t="s">
        <v>1657</v>
      </c>
      <c r="F2474" s="569">
        <v>3</v>
      </c>
      <c r="G2474" s="568" t="s">
        <v>1667</v>
      </c>
      <c r="H2474" s="568"/>
      <c r="I2474" s="570" t="s">
        <v>14894</v>
      </c>
      <c r="J2474" s="568" t="s">
        <v>8213</v>
      </c>
      <c r="K2474" s="571" t="s">
        <v>8401</v>
      </c>
      <c r="L2474" s="568" t="s">
        <v>14111</v>
      </c>
      <c r="M2474" s="572" t="s">
        <v>14894</v>
      </c>
      <c r="N2474" s="570" t="s">
        <v>8421</v>
      </c>
      <c r="O2474" s="303" t="str">
        <f>IF(AllC3_Data[[#This Row],[Door/Yard Number]]=3,"Yard","Door")</f>
        <v>Yard</v>
      </c>
      <c r="P2474" s="33">
        <f t="shared" si="76"/>
        <v>80.950000000011642</v>
      </c>
      <c r="Q2474" s="3" t="str">
        <f t="shared" si="77"/>
        <v>02/08/2022 05:03 AM</v>
      </c>
      <c r="R2474" s="573" t="str">
        <f>IF(AND(AllC3_Data[[#This Row],[Workflow]]="Vendor Trailer",AllC3_Data[[#This Row],[OB Load Type]]="",AllC3_Data[[#This Row],[IB Load Type]]="",AllC3_Data[[#This Row],[Reusable Load Type]]=""),"Empty", HLOOKUP("*",AllC3_Data[[#This Row],[OB Load Type]:[Workflow]],1,FALSE))</f>
        <v>Empty</v>
      </c>
      <c r="S24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4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475" spans="1:21" x14ac:dyDescent="0.25">
      <c r="A2475" s="567" t="s">
        <v>14895</v>
      </c>
      <c r="B2475" s="568"/>
      <c r="C2475" s="568" t="s">
        <v>8230</v>
      </c>
      <c r="D2475" s="569"/>
      <c r="E2475" s="569" t="s">
        <v>8397</v>
      </c>
      <c r="F2475" s="569">
        <v>3</v>
      </c>
      <c r="G2475" s="568" t="s">
        <v>8398</v>
      </c>
      <c r="H2475" s="568" t="s">
        <v>8561</v>
      </c>
      <c r="I2475" s="570" t="s">
        <v>10291</v>
      </c>
      <c r="J2475" s="568" t="s">
        <v>8202</v>
      </c>
      <c r="K2475" s="571" t="s">
        <v>8401</v>
      </c>
      <c r="L2475" s="568" t="s">
        <v>13813</v>
      </c>
      <c r="M2475" s="572" t="s">
        <v>10291</v>
      </c>
      <c r="N2475" s="570" t="s">
        <v>8409</v>
      </c>
      <c r="O2475" s="303" t="str">
        <f>IF(AllC3_Data[[#This Row],[Door/Yard Number]]=3,"Yard","Door")</f>
        <v>Yard</v>
      </c>
      <c r="P2475" s="33">
        <f t="shared" si="76"/>
        <v>80.766666666779201</v>
      </c>
      <c r="Q2475" s="3" t="str">
        <f t="shared" si="77"/>
        <v>02/08/2022 05:14 AM</v>
      </c>
      <c r="R2475" s="573" t="str">
        <f>IF(AND(AllC3_Data[[#This Row],[Workflow]]="Vendor Trailer",AllC3_Data[[#This Row],[OB Load Type]]="",AllC3_Data[[#This Row],[IB Load Type]]="",AllC3_Data[[#This Row],[Reusable Load Type]]=""),"Empty", HLOOKUP("*",AllC3_Data[[#This Row],[OB Load Type]:[Workflow]],1,FALSE))</f>
        <v>MILK</v>
      </c>
      <c r="S24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6" spans="1:21" x14ac:dyDescent="0.25">
      <c r="A2476" s="567" t="s">
        <v>14896</v>
      </c>
      <c r="B2476" s="568"/>
      <c r="C2476" s="568"/>
      <c r="D2476" s="569"/>
      <c r="E2476" s="569" t="s">
        <v>8461</v>
      </c>
      <c r="F2476" s="569">
        <v>3</v>
      </c>
      <c r="G2476" s="568" t="s">
        <v>1215</v>
      </c>
      <c r="H2476" s="568"/>
      <c r="I2476" s="570" t="s">
        <v>14897</v>
      </c>
      <c r="J2476" s="568" t="s">
        <v>8202</v>
      </c>
      <c r="K2476" s="571" t="s">
        <v>8401</v>
      </c>
      <c r="L2476" s="568" t="s">
        <v>14208</v>
      </c>
      <c r="M2476" s="572"/>
      <c r="N2476" s="570" t="s">
        <v>8402</v>
      </c>
      <c r="O2476" s="303" t="str">
        <f>IF(AllC3_Data[[#This Row],[Door/Yard Number]]=3,"Yard","Door")</f>
        <v>Yard</v>
      </c>
      <c r="P2476" s="33">
        <f t="shared" si="76"/>
        <v>80.733333333337214</v>
      </c>
      <c r="Q2476" s="3" t="str">
        <f t="shared" si="77"/>
        <v>02/08/2022 05:16 AM</v>
      </c>
      <c r="R2476" s="573" t="str">
        <f>IF(AND(AllC3_Data[[#This Row],[Workflow]]="Vendor Trailer",AllC3_Data[[#This Row],[OB Load Type]]="",AllC3_Data[[#This Row],[IB Load Type]]="",AllC3_Data[[#This Row],[Reusable Load Type]]=""),"Empty", HLOOKUP("*",AllC3_Data[[#This Row],[OB Load Type]:[Workflow]],1,FALSE))</f>
        <v>Empty</v>
      </c>
      <c r="S24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7" spans="1:21" x14ac:dyDescent="0.25">
      <c r="A2477" s="567" t="s">
        <v>14898</v>
      </c>
      <c r="B2477" s="568"/>
      <c r="C2477" s="568"/>
      <c r="D2477" s="569"/>
      <c r="E2477" s="569" t="s">
        <v>1657</v>
      </c>
      <c r="F2477" s="569">
        <v>3</v>
      </c>
      <c r="G2477" s="568" t="s">
        <v>1667</v>
      </c>
      <c r="H2477" s="568"/>
      <c r="I2477" s="570" t="s">
        <v>14899</v>
      </c>
      <c r="J2477" s="568" t="s">
        <v>8213</v>
      </c>
      <c r="K2477" s="571" t="s">
        <v>8589</v>
      </c>
      <c r="L2477" s="568" t="s">
        <v>13831</v>
      </c>
      <c r="M2477" s="572" t="s">
        <v>14900</v>
      </c>
      <c r="N2477" s="570" t="s">
        <v>8402</v>
      </c>
      <c r="O2477" s="303" t="str">
        <f>IF(AllC3_Data[[#This Row],[Door/Yard Number]]=3,"Yard","Door")</f>
        <v>Yard</v>
      </c>
      <c r="P2477" s="33">
        <f t="shared" si="76"/>
        <v>79.433333333465271</v>
      </c>
      <c r="Q2477" s="3" t="str">
        <f t="shared" si="77"/>
        <v>02/08/2022 06:34 AM</v>
      </c>
      <c r="R2477" s="573" t="str">
        <f>IF(AND(AllC3_Data[[#This Row],[Workflow]]="Vendor Trailer",AllC3_Data[[#This Row],[OB Load Type]]="",AllC3_Data[[#This Row],[IB Load Type]]="",AllC3_Data[[#This Row],[Reusable Load Type]]=""),"Empty", HLOOKUP("*",AllC3_Data[[#This Row],[OB Load Type]:[Workflow]],1,FALSE))</f>
        <v>Empty</v>
      </c>
      <c r="S24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8" spans="1:21" x14ac:dyDescent="0.25">
      <c r="A2478" s="567" t="s">
        <v>14901</v>
      </c>
      <c r="B2478" s="568"/>
      <c r="C2478" s="568"/>
      <c r="D2478" s="569" t="s">
        <v>492</v>
      </c>
      <c r="E2478" s="569" t="s">
        <v>8430</v>
      </c>
      <c r="F2478" s="569">
        <v>1</v>
      </c>
      <c r="G2478" s="568" t="s">
        <v>1179</v>
      </c>
      <c r="H2478" s="568"/>
      <c r="I2478" s="570" t="s">
        <v>14902</v>
      </c>
      <c r="J2478" s="568" t="s">
        <v>647</v>
      </c>
      <c r="K2478" s="571" t="s">
        <v>8401</v>
      </c>
      <c r="L2478" s="568" t="s">
        <v>4197</v>
      </c>
      <c r="M2478" s="572"/>
      <c r="N2478" s="570" t="s">
        <v>8402</v>
      </c>
      <c r="O2478" s="303" t="str">
        <f>IF(AllC3_Data[[#This Row],[Door/Yard Number]]=3,"Yard","Door")</f>
        <v>Door</v>
      </c>
      <c r="P2478" s="33">
        <f t="shared" si="76"/>
        <v>79.416666666744277</v>
      </c>
      <c r="Q2478" s="3" t="str">
        <f t="shared" si="77"/>
        <v>02/08/2022 06:35 AM</v>
      </c>
      <c r="R2478" s="573" t="str">
        <f>IF(AND(AllC3_Data[[#This Row],[Workflow]]="Vendor Trailer",AllC3_Data[[#This Row],[OB Load Type]]="",AllC3_Data[[#This Row],[IB Load Type]]="",AllC3_Data[[#This Row],[Reusable Load Type]]=""),"Empty", HLOOKUP("*",AllC3_Data[[#This Row],[OB Load Type]:[Workflow]],1,FALSE))</f>
        <v>RMCP</v>
      </c>
      <c r="S24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79" spans="1:21" x14ac:dyDescent="0.25">
      <c r="A2479" s="567" t="s">
        <v>14903</v>
      </c>
      <c r="B2479" s="568"/>
      <c r="C2479" s="568"/>
      <c r="D2479" s="569" t="s">
        <v>422</v>
      </c>
      <c r="E2479" s="569" t="s">
        <v>8430</v>
      </c>
      <c r="F2479" s="569">
        <v>1</v>
      </c>
      <c r="G2479" s="568" t="s">
        <v>1179</v>
      </c>
      <c r="H2479" s="568"/>
      <c r="I2479" s="570" t="s">
        <v>14904</v>
      </c>
      <c r="J2479" s="568" t="s">
        <v>8206</v>
      </c>
      <c r="K2479" s="571" t="s">
        <v>8401</v>
      </c>
      <c r="L2479" s="568" t="s">
        <v>10882</v>
      </c>
      <c r="M2479" s="572" t="s">
        <v>14905</v>
      </c>
      <c r="N2479" s="570" t="s">
        <v>8402</v>
      </c>
      <c r="O2479" s="303" t="str">
        <f>IF(AllC3_Data[[#This Row],[Door/Yard Number]]=3,"Yard","Door")</f>
        <v>Door</v>
      </c>
      <c r="P2479" s="33">
        <f t="shared" si="76"/>
        <v>78.799999999988358</v>
      </c>
      <c r="Q2479" s="3" t="str">
        <f t="shared" si="77"/>
        <v>02/08/2022 07:12 AM</v>
      </c>
      <c r="R2479" s="573" t="str">
        <f>IF(AND(AllC3_Data[[#This Row],[Workflow]]="Vendor Trailer",AllC3_Data[[#This Row],[OB Load Type]]="",AllC3_Data[[#This Row],[IB Load Type]]="",AllC3_Data[[#This Row],[Reusable Load Type]]=""),"Empty", HLOOKUP("*",AllC3_Data[[#This Row],[OB Load Type]:[Workflow]],1,FALSE))</f>
        <v>MSTO</v>
      </c>
      <c r="S24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0" spans="1:21" x14ac:dyDescent="0.25">
      <c r="A2480" s="567" t="s">
        <v>14906</v>
      </c>
      <c r="B2480" s="568"/>
      <c r="C2480" s="568"/>
      <c r="D2480" s="569"/>
      <c r="E2480" s="569" t="s">
        <v>1657</v>
      </c>
      <c r="F2480" s="569">
        <v>3</v>
      </c>
      <c r="G2480" s="568" t="s">
        <v>1667</v>
      </c>
      <c r="H2480" s="568"/>
      <c r="I2480" s="570" t="s">
        <v>14907</v>
      </c>
      <c r="J2480" s="568" t="s">
        <v>8213</v>
      </c>
      <c r="K2480" s="571" t="s">
        <v>8589</v>
      </c>
      <c r="L2480" s="568" t="s">
        <v>13831</v>
      </c>
      <c r="M2480" s="572" t="s">
        <v>11319</v>
      </c>
      <c r="N2480" s="570" t="s">
        <v>8402</v>
      </c>
      <c r="O2480" s="303" t="str">
        <f>IF(AllC3_Data[[#This Row],[Door/Yard Number]]=3,"Yard","Door")</f>
        <v>Yard</v>
      </c>
      <c r="P2480" s="33">
        <f t="shared" si="76"/>
        <v>78.583333333313931</v>
      </c>
      <c r="Q2480" s="3" t="str">
        <f t="shared" si="77"/>
        <v>02/08/2022 07:25 AM</v>
      </c>
      <c r="R2480" s="573" t="str">
        <f>IF(AND(AllC3_Data[[#This Row],[Workflow]]="Vendor Trailer",AllC3_Data[[#This Row],[OB Load Type]]="",AllC3_Data[[#This Row],[IB Load Type]]="",AllC3_Data[[#This Row],[Reusable Load Type]]=""),"Empty", HLOOKUP("*",AllC3_Data[[#This Row],[OB Load Type]:[Workflow]],1,FALSE))</f>
        <v>Empty</v>
      </c>
      <c r="S24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1" spans="1:21" x14ac:dyDescent="0.25">
      <c r="A2481" s="567" t="s">
        <v>14908</v>
      </c>
      <c r="B2481" s="568"/>
      <c r="C2481" s="568"/>
      <c r="D2481" s="569" t="s">
        <v>490</v>
      </c>
      <c r="E2481" s="569" t="s">
        <v>8430</v>
      </c>
      <c r="F2481" s="569">
        <v>3</v>
      </c>
      <c r="G2481" s="568" t="s">
        <v>9309</v>
      </c>
      <c r="H2481" s="568"/>
      <c r="I2481" s="570" t="s">
        <v>14909</v>
      </c>
      <c r="J2481" s="568" t="s">
        <v>8202</v>
      </c>
      <c r="K2481" s="571" t="s">
        <v>8401</v>
      </c>
      <c r="L2481" s="568" t="s">
        <v>13907</v>
      </c>
      <c r="M2481" s="572" t="s">
        <v>14910</v>
      </c>
      <c r="N2481" s="570" t="s">
        <v>8425</v>
      </c>
      <c r="O2481" s="303" t="str">
        <f>IF(AllC3_Data[[#This Row],[Door/Yard Number]]=3,"Yard","Door")</f>
        <v>Yard</v>
      </c>
      <c r="P2481" s="33">
        <f t="shared" si="76"/>
        <v>78.350000000093132</v>
      </c>
      <c r="Q2481" s="3" t="str">
        <f t="shared" si="77"/>
        <v>02/08/2022 07:39 AM</v>
      </c>
      <c r="R2481" s="573" t="str">
        <f>IF(AND(AllC3_Data[[#This Row],[Workflow]]="Vendor Trailer",AllC3_Data[[#This Row],[OB Load Type]]="",AllC3_Data[[#This Row],[IB Load Type]]="",AllC3_Data[[#This Row],[Reusable Load Type]]=""),"Empty", HLOOKUP("*",AllC3_Data[[#This Row],[OB Load Type]:[Workflow]],1,FALSE))</f>
        <v>RLBL</v>
      </c>
      <c r="S24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2" spans="1:21" x14ac:dyDescent="0.25">
      <c r="A2482" s="567" t="s">
        <v>14911</v>
      </c>
      <c r="B2482" s="568"/>
      <c r="C2482" s="568" t="s">
        <v>8404</v>
      </c>
      <c r="D2482" s="569"/>
      <c r="E2482" s="569" t="s">
        <v>897</v>
      </c>
      <c r="F2482" s="569">
        <v>1</v>
      </c>
      <c r="G2482" s="568" t="s">
        <v>14912</v>
      </c>
      <c r="H2482" s="568" t="s">
        <v>14913</v>
      </c>
      <c r="I2482" s="570" t="s">
        <v>14914</v>
      </c>
      <c r="J2482" s="568" t="s">
        <v>8202</v>
      </c>
      <c r="K2482" s="571" t="s">
        <v>8401</v>
      </c>
      <c r="L2482" s="568" t="s">
        <v>12414</v>
      </c>
      <c r="M2482" s="572" t="s">
        <v>9040</v>
      </c>
      <c r="N2482" s="570" t="s">
        <v>8402</v>
      </c>
      <c r="O2482" s="303" t="str">
        <f>IF(AllC3_Data[[#This Row],[Door/Yard Number]]=3,"Yard","Door")</f>
        <v>Door</v>
      </c>
      <c r="P2482" s="33">
        <f t="shared" si="76"/>
        <v>3.0166666667209938</v>
      </c>
      <c r="Q2482" s="3" t="str">
        <f t="shared" si="77"/>
        <v>02/11/2022 10:59 AM</v>
      </c>
      <c r="R2482" s="573" t="str">
        <f>IF(AND(AllC3_Data[[#This Row],[Workflow]]="Vendor Trailer",AllC3_Data[[#This Row],[OB Load Type]]="",AllC3_Data[[#This Row],[IB Load Type]]="",AllC3_Data[[#This Row],[Reusable Load Type]]=""),"Empty", HLOOKUP("*",AllC3_Data[[#This Row],[OB Load Type]:[Workflow]],1,FALSE))</f>
        <v>A Live Delivery</v>
      </c>
      <c r="S24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3" spans="1:21" x14ac:dyDescent="0.25">
      <c r="A2483" s="567" t="s">
        <v>14915</v>
      </c>
      <c r="B2483" s="568"/>
      <c r="C2483" s="568" t="s">
        <v>8404</v>
      </c>
      <c r="D2483" s="569"/>
      <c r="E2483" s="569" t="s">
        <v>897</v>
      </c>
      <c r="F2483" s="569">
        <v>1</v>
      </c>
      <c r="G2483" s="568" t="s">
        <v>14916</v>
      </c>
      <c r="H2483" s="568" t="s">
        <v>14917</v>
      </c>
      <c r="I2483" s="570" t="s">
        <v>14918</v>
      </c>
      <c r="J2483" s="568" t="s">
        <v>8202</v>
      </c>
      <c r="K2483" s="571" t="s">
        <v>8401</v>
      </c>
      <c r="L2483" s="568" t="s">
        <v>12687</v>
      </c>
      <c r="M2483" s="572" t="s">
        <v>9040</v>
      </c>
      <c r="N2483" s="570" t="s">
        <v>8402</v>
      </c>
      <c r="O2483" s="303" t="str">
        <f>IF(AllC3_Data[[#This Row],[Door/Yard Number]]=3,"Yard","Door")</f>
        <v>Door</v>
      </c>
      <c r="P2483" s="33">
        <f t="shared" si="76"/>
        <v>3.0166666667209938</v>
      </c>
      <c r="Q2483" s="3" t="str">
        <f t="shared" si="77"/>
        <v>02/11/2022 10:59 AM</v>
      </c>
      <c r="R2483" s="573" t="str">
        <f>IF(AND(AllC3_Data[[#This Row],[Workflow]]="Vendor Trailer",AllC3_Data[[#This Row],[OB Load Type]]="",AllC3_Data[[#This Row],[IB Load Type]]="",AllC3_Data[[#This Row],[Reusable Load Type]]=""),"Empty", HLOOKUP("*",AllC3_Data[[#This Row],[OB Load Type]:[Workflow]],1,FALSE))</f>
        <v>A Live Delivery</v>
      </c>
      <c r="S24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4" spans="1:21" x14ac:dyDescent="0.25">
      <c r="A2484" s="567" t="s">
        <v>14810</v>
      </c>
      <c r="B2484" s="568"/>
      <c r="C2484" s="568" t="s">
        <v>8404</v>
      </c>
      <c r="D2484" s="569"/>
      <c r="E2484" s="569" t="s">
        <v>897</v>
      </c>
      <c r="F2484" s="569">
        <v>1</v>
      </c>
      <c r="G2484" s="568" t="s">
        <v>8405</v>
      </c>
      <c r="H2484" s="568" t="s">
        <v>14919</v>
      </c>
      <c r="I2484" s="570" t="s">
        <v>14920</v>
      </c>
      <c r="J2484" s="568" t="s">
        <v>8202</v>
      </c>
      <c r="K2484" s="571" t="s">
        <v>8401</v>
      </c>
      <c r="L2484" s="568" t="s">
        <v>10547</v>
      </c>
      <c r="M2484" s="572" t="s">
        <v>14921</v>
      </c>
      <c r="N2484" s="570" t="s">
        <v>8402</v>
      </c>
      <c r="O2484" s="303" t="str">
        <f>IF(AllC3_Data[[#This Row],[Door/Yard Number]]=3,"Yard","Door")</f>
        <v>Door</v>
      </c>
      <c r="P2484" s="33">
        <f t="shared" si="76"/>
        <v>3.9666666666744277</v>
      </c>
      <c r="Q2484" s="3" t="str">
        <f t="shared" si="77"/>
        <v>02/11/2022 10:02 AM</v>
      </c>
      <c r="R2484" s="573" t="str">
        <f>IF(AND(AllC3_Data[[#This Row],[Workflow]]="Vendor Trailer",AllC3_Data[[#This Row],[OB Load Type]]="",AllC3_Data[[#This Row],[IB Load Type]]="",AllC3_Data[[#This Row],[Reusable Load Type]]=""),"Empty", HLOOKUP("*",AllC3_Data[[#This Row],[OB Load Type]:[Workflow]],1,FALSE))</f>
        <v>A Live Delivery</v>
      </c>
      <c r="S24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4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5" spans="1:21" x14ac:dyDescent="0.25">
      <c r="A2485" s="567" t="s">
        <v>14922</v>
      </c>
      <c r="B2485" s="568"/>
      <c r="C2485" s="568"/>
      <c r="D2485" s="569"/>
      <c r="E2485" s="569" t="s">
        <v>8461</v>
      </c>
      <c r="F2485" s="569">
        <v>3</v>
      </c>
      <c r="G2485" s="568" t="s">
        <v>1096</v>
      </c>
      <c r="H2485" s="568"/>
      <c r="I2485" s="570" t="s">
        <v>14923</v>
      </c>
      <c r="J2485" s="568" t="s">
        <v>8202</v>
      </c>
      <c r="K2485" s="571" t="s">
        <v>8401</v>
      </c>
      <c r="L2485" s="568" t="s">
        <v>14003</v>
      </c>
      <c r="M2485" s="572" t="s">
        <v>14924</v>
      </c>
      <c r="N2485" s="570" t="s">
        <v>8402</v>
      </c>
      <c r="O2485" s="303" t="str">
        <f>IF(AllC3_Data[[#This Row],[Door/Yard Number]]=3,"Yard","Door")</f>
        <v>Yard</v>
      </c>
      <c r="P2485" s="33">
        <f t="shared" si="76"/>
        <v>77.183333333465271</v>
      </c>
      <c r="Q2485" s="3" t="str">
        <f t="shared" si="77"/>
        <v>02/08/2022 08:49 AM</v>
      </c>
      <c r="R2485" s="573" t="str">
        <f>IF(AND(AllC3_Data[[#This Row],[Workflow]]="Vendor Trailer",AllC3_Data[[#This Row],[OB Load Type]]="",AllC3_Data[[#This Row],[IB Load Type]]="",AllC3_Data[[#This Row],[Reusable Load Type]]=""),"Empty", HLOOKUP("*",AllC3_Data[[#This Row],[OB Load Type]:[Workflow]],1,FALSE))</f>
        <v>Empty</v>
      </c>
      <c r="S24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6" spans="1:21" x14ac:dyDescent="0.25">
      <c r="A2486" s="567" t="s">
        <v>14925</v>
      </c>
      <c r="B2486" s="568"/>
      <c r="C2486" s="568"/>
      <c r="D2486" s="569"/>
      <c r="E2486" s="569" t="s">
        <v>8461</v>
      </c>
      <c r="F2486" s="569">
        <v>3</v>
      </c>
      <c r="G2486" s="568" t="s">
        <v>8763</v>
      </c>
      <c r="H2486" s="568"/>
      <c r="I2486" s="570" t="s">
        <v>14926</v>
      </c>
      <c r="J2486" s="568" t="s">
        <v>8202</v>
      </c>
      <c r="K2486" s="571" t="s">
        <v>8401</v>
      </c>
      <c r="L2486" s="568" t="s">
        <v>14444</v>
      </c>
      <c r="M2486" s="572" t="s">
        <v>14927</v>
      </c>
      <c r="N2486" s="570" t="s">
        <v>8425</v>
      </c>
      <c r="O2486" s="303" t="str">
        <f>IF(AllC3_Data[[#This Row],[Door/Yard Number]]=3,"Yard","Door")</f>
        <v>Yard</v>
      </c>
      <c r="P2486" s="33">
        <f t="shared" si="76"/>
        <v>77.133333333476912</v>
      </c>
      <c r="Q2486" s="3" t="str">
        <f t="shared" si="77"/>
        <v>02/08/2022 08:52 AM</v>
      </c>
      <c r="R2486" s="573" t="str">
        <f>IF(AND(AllC3_Data[[#This Row],[Workflow]]="Vendor Trailer",AllC3_Data[[#This Row],[OB Load Type]]="",AllC3_Data[[#This Row],[IB Load Type]]="",AllC3_Data[[#This Row],[Reusable Load Type]]=""),"Empty", HLOOKUP("*",AllC3_Data[[#This Row],[OB Load Type]:[Workflow]],1,FALSE))</f>
        <v>Empty</v>
      </c>
      <c r="S24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7" spans="1:21" x14ac:dyDescent="0.25">
      <c r="A2487" s="567" t="s">
        <v>14928</v>
      </c>
      <c r="B2487" s="568"/>
      <c r="C2487" s="568"/>
      <c r="D2487" s="569" t="s">
        <v>109</v>
      </c>
      <c r="E2487" s="569" t="s">
        <v>8430</v>
      </c>
      <c r="F2487" s="569">
        <v>3</v>
      </c>
      <c r="G2487" s="568" t="s">
        <v>13974</v>
      </c>
      <c r="H2487" s="568"/>
      <c r="I2487" s="570" t="s">
        <v>14929</v>
      </c>
      <c r="J2487" s="568" t="s">
        <v>8202</v>
      </c>
      <c r="K2487" s="571" t="s">
        <v>8401</v>
      </c>
      <c r="L2487" s="568" t="s">
        <v>14930</v>
      </c>
      <c r="M2487" s="572" t="s">
        <v>14929</v>
      </c>
      <c r="N2487" s="570" t="s">
        <v>8402</v>
      </c>
      <c r="O2487" s="303" t="str">
        <f>IF(AllC3_Data[[#This Row],[Door/Yard Number]]=3,"Yard","Door")</f>
        <v>Yard</v>
      </c>
      <c r="P2487" s="33">
        <f t="shared" si="76"/>
        <v>77.083333333313931</v>
      </c>
      <c r="Q2487" s="3" t="str">
        <f t="shared" si="77"/>
        <v>02/08/2022 08:55 AM</v>
      </c>
      <c r="R2487" s="573" t="str">
        <f>IF(AND(AllC3_Data[[#This Row],[Workflow]]="Vendor Trailer",AllC3_Data[[#This Row],[OB Load Type]]="",AllC3_Data[[#This Row],[IB Load Type]]="",AllC3_Data[[#This Row],[Reusable Load Type]]=""),"Empty", HLOOKUP("*",AllC3_Data[[#This Row],[OB Load Type]:[Workflow]],1,FALSE))</f>
        <v>MPJG</v>
      </c>
      <c r="S24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4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8" spans="1:21" x14ac:dyDescent="0.25">
      <c r="A2488" s="567" t="s">
        <v>14931</v>
      </c>
      <c r="B2488" s="568"/>
      <c r="C2488" s="568"/>
      <c r="D2488" s="569"/>
      <c r="E2488" s="569" t="s">
        <v>8461</v>
      </c>
      <c r="F2488" s="569">
        <v>3</v>
      </c>
      <c r="G2488" s="568" t="s">
        <v>1215</v>
      </c>
      <c r="H2488" s="568"/>
      <c r="I2488" s="570" t="s">
        <v>14932</v>
      </c>
      <c r="J2488" s="568" t="s">
        <v>8202</v>
      </c>
      <c r="K2488" s="571" t="s">
        <v>8401</v>
      </c>
      <c r="L2488" s="568" t="s">
        <v>14208</v>
      </c>
      <c r="M2488" s="572"/>
      <c r="N2488" s="570" t="s">
        <v>8402</v>
      </c>
      <c r="O2488" s="303" t="str">
        <f>IF(AllC3_Data[[#This Row],[Door/Yard Number]]=3,"Yard","Door")</f>
        <v>Yard</v>
      </c>
      <c r="P2488" s="33">
        <f t="shared" si="76"/>
        <v>76.616666666697711</v>
      </c>
      <c r="Q2488" s="3" t="str">
        <f t="shared" si="77"/>
        <v>02/08/2022 09:23 AM</v>
      </c>
      <c r="R2488" s="573" t="str">
        <f>IF(AND(AllC3_Data[[#This Row],[Workflow]]="Vendor Trailer",AllC3_Data[[#This Row],[OB Load Type]]="",AllC3_Data[[#This Row],[IB Load Type]]="",AllC3_Data[[#This Row],[Reusable Load Type]]=""),"Empty", HLOOKUP("*",AllC3_Data[[#This Row],[OB Load Type]:[Workflow]],1,FALSE))</f>
        <v>Empty</v>
      </c>
      <c r="S24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89" spans="1:21" x14ac:dyDescent="0.25">
      <c r="A2489" s="567" t="s">
        <v>14933</v>
      </c>
      <c r="B2489" s="568"/>
      <c r="C2489" s="568"/>
      <c r="D2489" s="569" t="s">
        <v>168</v>
      </c>
      <c r="E2489" s="569" t="s">
        <v>8430</v>
      </c>
      <c r="F2489" s="569">
        <v>3</v>
      </c>
      <c r="G2489" s="568" t="s">
        <v>1179</v>
      </c>
      <c r="H2489" s="568"/>
      <c r="I2489" s="570" t="s">
        <v>14934</v>
      </c>
      <c r="J2489" s="568" t="s">
        <v>8208</v>
      </c>
      <c r="K2489" s="571" t="s">
        <v>8401</v>
      </c>
      <c r="L2489" s="568" t="s">
        <v>14003</v>
      </c>
      <c r="M2489" s="572" t="s">
        <v>14907</v>
      </c>
      <c r="N2489" s="570" t="s">
        <v>8402</v>
      </c>
      <c r="O2489" s="303" t="str">
        <f>IF(AllC3_Data[[#This Row],[Door/Yard Number]]=3,"Yard","Door")</f>
        <v>Yard</v>
      </c>
      <c r="P2489" s="33">
        <f t="shared" si="76"/>
        <v>76.383333333476912</v>
      </c>
      <c r="Q2489" s="3" t="str">
        <f t="shared" si="77"/>
        <v>02/08/2022 09:37 AM</v>
      </c>
      <c r="R2489" s="573" t="str">
        <f>IF(AND(AllC3_Data[[#This Row],[Workflow]]="Vendor Trailer",AllC3_Data[[#This Row],[OB Load Type]]="",AllC3_Data[[#This Row],[IB Load Type]]="",AllC3_Data[[#This Row],[Reusable Load Type]]=""),"Empty", HLOOKUP("*",AllC3_Data[[#This Row],[OB Load Type]:[Workflow]],1,FALSE))</f>
        <v>OGAR</v>
      </c>
      <c r="S24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0" spans="1:21" x14ac:dyDescent="0.25">
      <c r="A2490" s="567" t="s">
        <v>14935</v>
      </c>
      <c r="B2490" s="568"/>
      <c r="C2490" s="568"/>
      <c r="D2490" s="569" t="s">
        <v>481</v>
      </c>
      <c r="E2490" s="569" t="s">
        <v>8430</v>
      </c>
      <c r="F2490" s="569">
        <v>3</v>
      </c>
      <c r="G2490" s="568" t="s">
        <v>1568</v>
      </c>
      <c r="H2490" s="568"/>
      <c r="I2490" s="570" t="s">
        <v>14936</v>
      </c>
      <c r="J2490" s="568" t="s">
        <v>8209</v>
      </c>
      <c r="K2490" s="571" t="s">
        <v>8401</v>
      </c>
      <c r="L2490" s="568" t="s">
        <v>14111</v>
      </c>
      <c r="M2490" s="572" t="s">
        <v>14936</v>
      </c>
      <c r="N2490" s="570" t="s">
        <v>8421</v>
      </c>
      <c r="O2490" s="303" t="str">
        <f>IF(AllC3_Data[[#This Row],[Door/Yard Number]]=3,"Yard","Door")</f>
        <v>Yard</v>
      </c>
      <c r="P2490" s="33">
        <f t="shared" si="76"/>
        <v>76.166666666802485</v>
      </c>
      <c r="Q2490" s="3" t="str">
        <f t="shared" si="77"/>
        <v>02/08/2022 09:50 AM</v>
      </c>
      <c r="R2490" s="573" t="str">
        <f>IF(AND(AllC3_Data[[#This Row],[Workflow]]="Vendor Trailer",AllC3_Data[[#This Row],[OB Load Type]]="",AllC3_Data[[#This Row],[IB Load Type]]="",AllC3_Data[[#This Row],[Reusable Load Type]]=""),"Empty", HLOOKUP("*",AllC3_Data[[#This Row],[OB Load Type]:[Workflow]],1,FALSE))</f>
        <v>RBTN</v>
      </c>
      <c r="S24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4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1" spans="1:21" x14ac:dyDescent="0.25">
      <c r="A2491" s="567" t="s">
        <v>14937</v>
      </c>
      <c r="B2491" s="568"/>
      <c r="C2491" s="568"/>
      <c r="D2491" s="569"/>
      <c r="E2491" s="569" t="s">
        <v>8461</v>
      </c>
      <c r="F2491" s="569">
        <v>3</v>
      </c>
      <c r="G2491" s="568" t="s">
        <v>9309</v>
      </c>
      <c r="H2491" s="568"/>
      <c r="I2491" s="570" t="s">
        <v>9231</v>
      </c>
      <c r="J2491" s="568" t="s">
        <v>8202</v>
      </c>
      <c r="K2491" s="571" t="s">
        <v>8401</v>
      </c>
      <c r="L2491" s="568" t="s">
        <v>14444</v>
      </c>
      <c r="M2491" s="572" t="s">
        <v>14938</v>
      </c>
      <c r="N2491" s="570" t="s">
        <v>8425</v>
      </c>
      <c r="O2491" s="303" t="str">
        <f>IF(AllC3_Data[[#This Row],[Door/Yard Number]]=3,"Yard","Door")</f>
        <v>Yard</v>
      </c>
      <c r="P2491" s="33">
        <f t="shared" si="76"/>
        <v>75.266666666662786</v>
      </c>
      <c r="Q2491" s="3" t="str">
        <f t="shared" si="77"/>
        <v>02/08/2022 10:44 AM</v>
      </c>
      <c r="R2491" s="573" t="str">
        <f>IF(AND(AllC3_Data[[#This Row],[Workflow]]="Vendor Trailer",AllC3_Data[[#This Row],[OB Load Type]]="",AllC3_Data[[#This Row],[IB Load Type]]="",AllC3_Data[[#This Row],[Reusable Load Type]]=""),"Empty", HLOOKUP("*",AllC3_Data[[#This Row],[OB Load Type]:[Workflow]],1,FALSE))</f>
        <v>Empty</v>
      </c>
      <c r="S24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2" spans="1:21" x14ac:dyDescent="0.25">
      <c r="A2492" s="567" t="s">
        <v>14939</v>
      </c>
      <c r="B2492" s="568"/>
      <c r="C2492" s="568"/>
      <c r="D2492" s="569" t="s">
        <v>180</v>
      </c>
      <c r="E2492" s="569" t="s">
        <v>8430</v>
      </c>
      <c r="F2492" s="569">
        <v>3</v>
      </c>
      <c r="G2492" s="568" t="s">
        <v>1179</v>
      </c>
      <c r="H2492" s="568"/>
      <c r="I2492" s="570" t="s">
        <v>14940</v>
      </c>
      <c r="J2492" s="568" t="s">
        <v>8210</v>
      </c>
      <c r="K2492" s="571" t="s">
        <v>8401</v>
      </c>
      <c r="L2492" s="568" t="s">
        <v>14208</v>
      </c>
      <c r="M2492" s="572" t="s">
        <v>14941</v>
      </c>
      <c r="N2492" s="570" t="s">
        <v>8402</v>
      </c>
      <c r="O2492" s="303" t="str">
        <f>IF(AllC3_Data[[#This Row],[Door/Yard Number]]=3,"Yard","Door")</f>
        <v>Yard</v>
      </c>
      <c r="P2492" s="33">
        <f t="shared" si="76"/>
        <v>75.066666666709352</v>
      </c>
      <c r="Q2492" s="3" t="str">
        <f t="shared" si="77"/>
        <v>02/08/2022 10:56 AM</v>
      </c>
      <c r="R2492" s="573" t="str">
        <f>IF(AND(AllC3_Data[[#This Row],[Workflow]]="Vendor Trailer",AllC3_Data[[#This Row],[OB Load Type]]="",AllC3_Data[[#This Row],[IB Load Type]]="",AllC3_Data[[#This Row],[Reusable Load Type]]=""),"Empty", HLOOKUP("*",AllC3_Data[[#This Row],[OB Load Type]:[Workflow]],1,FALSE))</f>
        <v>PDCM</v>
      </c>
      <c r="S24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3" spans="1:21" x14ac:dyDescent="0.25">
      <c r="A2493" s="567" t="s">
        <v>14942</v>
      </c>
      <c r="B2493" s="568"/>
      <c r="C2493" s="568"/>
      <c r="D2493" s="569" t="s">
        <v>650</v>
      </c>
      <c r="E2493" s="569" t="s">
        <v>8430</v>
      </c>
      <c r="F2493" s="569">
        <v>3</v>
      </c>
      <c r="G2493" s="568" t="s">
        <v>14755</v>
      </c>
      <c r="H2493" s="568"/>
      <c r="I2493" s="570" t="s">
        <v>14943</v>
      </c>
      <c r="J2493" s="568" t="s">
        <v>8202</v>
      </c>
      <c r="K2493" s="571" t="s">
        <v>8401</v>
      </c>
      <c r="L2493" s="568" t="s">
        <v>14594</v>
      </c>
      <c r="M2493" s="572" t="s">
        <v>14944</v>
      </c>
      <c r="N2493" s="570" t="s">
        <v>8425</v>
      </c>
      <c r="O2493" s="303" t="str">
        <f>IF(AllC3_Data[[#This Row],[Door/Yard Number]]=3,"Yard","Door")</f>
        <v>Yard</v>
      </c>
      <c r="P2493" s="33">
        <f t="shared" si="76"/>
        <v>74.750000000058208</v>
      </c>
      <c r="Q2493" s="3" t="str">
        <f t="shared" si="77"/>
        <v>02/08/2022 11:15 AM</v>
      </c>
      <c r="R2493" s="573" t="str">
        <f>IF(AND(AllC3_Data[[#This Row],[Workflow]]="Vendor Trailer",AllC3_Data[[#This Row],[OB Load Type]]="",AllC3_Data[[#This Row],[IB Load Type]]="",AllC3_Data[[#This Row],[Reusable Load Type]]=""),"Empty", HLOOKUP("*",AllC3_Data[[#This Row],[OB Load Type]:[Workflow]],1,FALSE))</f>
        <v>CHEP</v>
      </c>
      <c r="S24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4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4" spans="1:21" x14ac:dyDescent="0.25">
      <c r="A2494" s="567" t="s">
        <v>14945</v>
      </c>
      <c r="B2494" s="568"/>
      <c r="C2494" s="568"/>
      <c r="D2494" s="569"/>
      <c r="E2494" s="569" t="s">
        <v>1657</v>
      </c>
      <c r="F2494" s="569">
        <v>3</v>
      </c>
      <c r="G2494" s="568" t="s">
        <v>1179</v>
      </c>
      <c r="H2494" s="568"/>
      <c r="I2494" s="570" t="s">
        <v>14946</v>
      </c>
      <c r="J2494" s="568" t="s">
        <v>8205</v>
      </c>
      <c r="K2494" s="571" t="s">
        <v>8589</v>
      </c>
      <c r="L2494" s="568" t="s">
        <v>13949</v>
      </c>
      <c r="M2494" s="572" t="s">
        <v>14947</v>
      </c>
      <c r="N2494" s="570" t="s">
        <v>8451</v>
      </c>
      <c r="O2494" s="303" t="str">
        <f>IF(AllC3_Data[[#This Row],[Door/Yard Number]]=3,"Yard","Door")</f>
        <v>Yard</v>
      </c>
      <c r="P2494" s="33">
        <f t="shared" si="76"/>
        <v>74.53333333338378</v>
      </c>
      <c r="Q2494" s="3" t="str">
        <f t="shared" si="77"/>
        <v>02/08/2022 11:28 AM</v>
      </c>
      <c r="R2494" s="573" t="str">
        <f>IF(AND(AllC3_Data[[#This Row],[Workflow]]="Vendor Trailer",AllC3_Data[[#This Row],[OB Load Type]]="",AllC3_Data[[#This Row],[IB Load Type]]="",AllC3_Data[[#This Row],[Reusable Load Type]]=""),"Empty", HLOOKUP("*",AllC3_Data[[#This Row],[OB Load Type]:[Workflow]],1,FALSE))</f>
        <v>Empty</v>
      </c>
      <c r="S24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5" spans="1:21" x14ac:dyDescent="0.25">
      <c r="A2495" s="567" t="s">
        <v>14948</v>
      </c>
      <c r="B2495" s="568"/>
      <c r="C2495" s="568"/>
      <c r="D2495" s="569" t="s">
        <v>650</v>
      </c>
      <c r="E2495" s="569" t="s">
        <v>8430</v>
      </c>
      <c r="F2495" s="569">
        <v>3</v>
      </c>
      <c r="G2495" s="568" t="s">
        <v>9151</v>
      </c>
      <c r="H2495" s="568"/>
      <c r="I2495" s="570" t="s">
        <v>10316</v>
      </c>
      <c r="J2495" s="568" t="s">
        <v>8202</v>
      </c>
      <c r="K2495" s="571" t="s">
        <v>8401</v>
      </c>
      <c r="L2495" s="568" t="s">
        <v>13897</v>
      </c>
      <c r="M2495" s="572"/>
      <c r="N2495" s="570" t="s">
        <v>8402</v>
      </c>
      <c r="O2495" s="303" t="str">
        <f>IF(AllC3_Data[[#This Row],[Door/Yard Number]]=3,"Yard","Door")</f>
        <v>Yard</v>
      </c>
      <c r="P2495" s="33">
        <f t="shared" si="76"/>
        <v>74.06666666676756</v>
      </c>
      <c r="Q2495" s="3" t="str">
        <f t="shared" si="77"/>
        <v>02/08/2022 11:56 AM</v>
      </c>
      <c r="R2495" s="573" t="str">
        <f>IF(AND(AllC3_Data[[#This Row],[Workflow]]="Vendor Trailer",AllC3_Data[[#This Row],[OB Load Type]]="",AllC3_Data[[#This Row],[IB Load Type]]="",AllC3_Data[[#This Row],[Reusable Load Type]]=""),"Empty", HLOOKUP("*",AllC3_Data[[#This Row],[OB Load Type]:[Workflow]],1,FALSE))</f>
        <v>CHEP</v>
      </c>
      <c r="S24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6" spans="1:21" x14ac:dyDescent="0.25">
      <c r="A2496" s="567" t="s">
        <v>14949</v>
      </c>
      <c r="B2496" s="568"/>
      <c r="C2496" s="568"/>
      <c r="D2496" s="569" t="s">
        <v>171</v>
      </c>
      <c r="E2496" s="569" t="s">
        <v>8430</v>
      </c>
      <c r="F2496" s="569">
        <v>3</v>
      </c>
      <c r="G2496" s="568" t="s">
        <v>1179</v>
      </c>
      <c r="H2496" s="568"/>
      <c r="I2496" s="570" t="s">
        <v>14950</v>
      </c>
      <c r="J2496" s="568" t="s">
        <v>8216</v>
      </c>
      <c r="K2496" s="571" t="s">
        <v>8401</v>
      </c>
      <c r="L2496" s="568" t="s">
        <v>14094</v>
      </c>
      <c r="M2496" s="572" t="s">
        <v>14950</v>
      </c>
      <c r="N2496" s="570" t="s">
        <v>8402</v>
      </c>
      <c r="O2496" s="303" t="str">
        <f>IF(AllC3_Data[[#This Row],[Door/Yard Number]]=3,"Yard","Door")</f>
        <v>Yard</v>
      </c>
      <c r="P2496" s="33">
        <f t="shared" si="76"/>
        <v>73.950000000069849</v>
      </c>
      <c r="Q2496" s="3" t="str">
        <f t="shared" si="77"/>
        <v>02/08/2022 12:03 PM</v>
      </c>
      <c r="R2496" s="573" t="str">
        <f>IF(AND(AllC3_Data[[#This Row],[Workflow]]="Vendor Trailer",AllC3_Data[[#This Row],[OB Load Type]]="",AllC3_Data[[#This Row],[IB Load Type]]="",AllC3_Data[[#This Row],[Reusable Load Type]]=""),"Empty", HLOOKUP("*",AllC3_Data[[#This Row],[OB Load Type]:[Workflow]],1,FALSE))</f>
        <v>OMCP</v>
      </c>
      <c r="S24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4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7" spans="1:21" x14ac:dyDescent="0.25">
      <c r="A2497" s="567" t="s">
        <v>14951</v>
      </c>
      <c r="B2497" s="568"/>
      <c r="C2497" s="568"/>
      <c r="D2497" s="569"/>
      <c r="E2497" s="569" t="s">
        <v>1657</v>
      </c>
      <c r="F2497" s="569">
        <v>3</v>
      </c>
      <c r="G2497" s="568" t="s">
        <v>1568</v>
      </c>
      <c r="H2497" s="568"/>
      <c r="I2497" s="570" t="s">
        <v>14952</v>
      </c>
      <c r="J2497" s="568" t="s">
        <v>8209</v>
      </c>
      <c r="K2497" s="571" t="s">
        <v>8589</v>
      </c>
      <c r="L2497" s="568" t="s">
        <v>14248</v>
      </c>
      <c r="M2497" s="572"/>
      <c r="N2497" s="570" t="s">
        <v>8402</v>
      </c>
      <c r="O2497" s="303" t="str">
        <f>IF(AllC3_Data[[#This Row],[Door/Yard Number]]=3,"Yard","Door")</f>
        <v>Yard</v>
      </c>
      <c r="P2497" s="33">
        <f t="shared" si="76"/>
        <v>73.766666666662786</v>
      </c>
      <c r="Q2497" s="3" t="str">
        <f t="shared" si="77"/>
        <v>02/08/2022 12:14 PM</v>
      </c>
      <c r="R2497" s="573" t="str">
        <f>IF(AND(AllC3_Data[[#This Row],[Workflow]]="Vendor Trailer",AllC3_Data[[#This Row],[OB Load Type]]="",AllC3_Data[[#This Row],[IB Load Type]]="",AllC3_Data[[#This Row],[Reusable Load Type]]=""),"Empty", HLOOKUP("*",AllC3_Data[[#This Row],[OB Load Type]:[Workflow]],1,FALSE))</f>
        <v>Empty</v>
      </c>
      <c r="S24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4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4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8" spans="1:21" x14ac:dyDescent="0.25">
      <c r="A2498" s="567" t="s">
        <v>14953</v>
      </c>
      <c r="B2498" s="568"/>
      <c r="C2498" s="568"/>
      <c r="D2498" s="569" t="s">
        <v>878</v>
      </c>
      <c r="E2498" s="569" t="s">
        <v>8430</v>
      </c>
      <c r="F2498" s="569">
        <v>3</v>
      </c>
      <c r="G2498" s="568" t="s">
        <v>9188</v>
      </c>
      <c r="H2498" s="568"/>
      <c r="I2498" s="570" t="s">
        <v>14954</v>
      </c>
      <c r="J2498" s="568" t="s">
        <v>8202</v>
      </c>
      <c r="K2498" s="571" t="s">
        <v>8401</v>
      </c>
      <c r="L2498" s="568" t="s">
        <v>14003</v>
      </c>
      <c r="M2498" s="572" t="s">
        <v>14954</v>
      </c>
      <c r="N2498" s="570" t="s">
        <v>8402</v>
      </c>
      <c r="O2498" s="303" t="str">
        <f>IF(AllC3_Data[[#This Row],[Door/Yard Number]]=3,"Yard","Door")</f>
        <v>Yard</v>
      </c>
      <c r="P2498" s="33">
        <f t="shared" si="76"/>
        <v>73.433333333465271</v>
      </c>
      <c r="Q2498" s="3" t="str">
        <f t="shared" si="77"/>
        <v>02/08/2022 12:34 PM</v>
      </c>
      <c r="R2498" s="573" t="str">
        <f>IF(AND(AllC3_Data[[#This Row],[Workflow]]="Vendor Trailer",AllC3_Data[[#This Row],[OB Load Type]]="",AllC3_Data[[#This Row],[IB Load Type]]="",AllC3_Data[[#This Row],[Reusable Load Type]]=""),"Empty", HLOOKUP("*",AllC3_Data[[#This Row],[OB Load Type]:[Workflow]],1,FALSE))</f>
        <v>HBOX</v>
      </c>
      <c r="S24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4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4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499" spans="1:21" x14ac:dyDescent="0.25">
      <c r="A2499" s="567" t="s">
        <v>14955</v>
      </c>
      <c r="B2499" s="568"/>
      <c r="C2499" s="568"/>
      <c r="D2499" s="569" t="s">
        <v>409</v>
      </c>
      <c r="E2499" s="569" t="s">
        <v>8430</v>
      </c>
      <c r="F2499" s="569">
        <v>3</v>
      </c>
      <c r="G2499" s="568" t="s">
        <v>9217</v>
      </c>
      <c r="H2499" s="568"/>
      <c r="I2499" s="570" t="s">
        <v>14956</v>
      </c>
      <c r="J2499" s="568" t="s">
        <v>8202</v>
      </c>
      <c r="K2499" s="571" t="s">
        <v>8401</v>
      </c>
      <c r="L2499" s="568" t="s">
        <v>14594</v>
      </c>
      <c r="M2499" s="572" t="s">
        <v>14957</v>
      </c>
      <c r="N2499" s="570" t="s">
        <v>8425</v>
      </c>
      <c r="O2499" s="303" t="str">
        <f>IF(AllC3_Data[[#This Row],[Door/Yard Number]]=3,"Yard","Door")</f>
        <v>Yard</v>
      </c>
      <c r="P2499" s="33">
        <f t="shared" si="76"/>
        <v>73.133333333360497</v>
      </c>
      <c r="Q2499" s="3" t="str">
        <f t="shared" si="77"/>
        <v>02/08/2022 12:52 PM</v>
      </c>
      <c r="R2499" s="573" t="str">
        <f>IF(AND(AllC3_Data[[#This Row],[Workflow]]="Vendor Trailer",AllC3_Data[[#This Row],[OB Load Type]]="",AllC3_Data[[#This Row],[IB Load Type]]="",AllC3_Data[[#This Row],[Reusable Load Type]]=""),"Empty", HLOOKUP("*",AllC3_Data[[#This Row],[OB Load Type]:[Workflow]],1,FALSE))</f>
        <v>IGPS</v>
      </c>
      <c r="S24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4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4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0" spans="1:21" x14ac:dyDescent="0.25">
      <c r="A2500" s="567" t="s">
        <v>14958</v>
      </c>
      <c r="B2500" s="568"/>
      <c r="C2500" s="568"/>
      <c r="D2500" s="569"/>
      <c r="E2500" s="569" t="s">
        <v>8461</v>
      </c>
      <c r="F2500" s="569">
        <v>3</v>
      </c>
      <c r="G2500" s="568" t="s">
        <v>1096</v>
      </c>
      <c r="H2500" s="568"/>
      <c r="I2500" s="570" t="s">
        <v>14959</v>
      </c>
      <c r="J2500" s="568" t="s">
        <v>8202</v>
      </c>
      <c r="K2500" s="571" t="s">
        <v>8401</v>
      </c>
      <c r="L2500" s="568" t="s">
        <v>14350</v>
      </c>
      <c r="M2500" s="572"/>
      <c r="N2500" s="570" t="s">
        <v>8409</v>
      </c>
      <c r="O2500" s="303" t="str">
        <f>IF(AllC3_Data[[#This Row],[Door/Yard Number]]=3,"Yard","Door")</f>
        <v>Yard</v>
      </c>
      <c r="P2500" s="33">
        <f t="shared" si="76"/>
        <v>72.56666666676756</v>
      </c>
      <c r="Q2500" s="3" t="str">
        <f t="shared" si="77"/>
        <v>02/08/2022 01:26 PM</v>
      </c>
      <c r="R2500" s="573" t="str">
        <f>IF(AND(AllC3_Data[[#This Row],[Workflow]]="Vendor Trailer",AllC3_Data[[#This Row],[OB Load Type]]="",AllC3_Data[[#This Row],[IB Load Type]]="",AllC3_Data[[#This Row],[Reusable Load Type]]=""),"Empty", HLOOKUP("*",AllC3_Data[[#This Row],[OB Load Type]:[Workflow]],1,FALSE))</f>
        <v>Empty</v>
      </c>
      <c r="S25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1" spans="1:21" x14ac:dyDescent="0.25">
      <c r="A2501" s="567" t="s">
        <v>14960</v>
      </c>
      <c r="B2501" s="568"/>
      <c r="C2501" s="568"/>
      <c r="D2501" s="569" t="s">
        <v>481</v>
      </c>
      <c r="E2501" s="569" t="s">
        <v>8430</v>
      </c>
      <c r="F2501" s="569">
        <v>3</v>
      </c>
      <c r="G2501" s="568" t="s">
        <v>1179</v>
      </c>
      <c r="H2501" s="568"/>
      <c r="I2501" s="570" t="s">
        <v>11924</v>
      </c>
      <c r="J2501" s="568" t="s">
        <v>8210</v>
      </c>
      <c r="K2501" s="571" t="s">
        <v>8401</v>
      </c>
      <c r="L2501" s="568" t="s">
        <v>14111</v>
      </c>
      <c r="M2501" s="572" t="s">
        <v>14961</v>
      </c>
      <c r="N2501" s="570" t="s">
        <v>8421</v>
      </c>
      <c r="O2501" s="303" t="str">
        <f>IF(AllC3_Data[[#This Row],[Door/Yard Number]]=3,"Yard","Door")</f>
        <v>Yard</v>
      </c>
      <c r="P2501" s="33">
        <f t="shared" si="76"/>
        <v>73.283333333325572</v>
      </c>
      <c r="Q2501" s="3" t="str">
        <f t="shared" si="77"/>
        <v>02/08/2022 12:43 PM</v>
      </c>
      <c r="R2501" s="573" t="str">
        <f>IF(AND(AllC3_Data[[#This Row],[Workflow]]="Vendor Trailer",AllC3_Data[[#This Row],[OB Load Type]]="",AllC3_Data[[#This Row],[IB Load Type]]="",AllC3_Data[[#This Row],[Reusable Load Type]]=""),"Empty", HLOOKUP("*",AllC3_Data[[#This Row],[OB Load Type]:[Workflow]],1,FALSE))</f>
        <v>RBTN</v>
      </c>
      <c r="S25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5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2" spans="1:21" x14ac:dyDescent="0.25">
      <c r="A2502" s="567" t="s">
        <v>14962</v>
      </c>
      <c r="B2502" s="568"/>
      <c r="C2502" s="568"/>
      <c r="D2502" s="569"/>
      <c r="E2502" s="569" t="s">
        <v>8461</v>
      </c>
      <c r="F2502" s="569">
        <v>3</v>
      </c>
      <c r="G2502" s="568" t="s">
        <v>8515</v>
      </c>
      <c r="H2502" s="568"/>
      <c r="I2502" s="570" t="s">
        <v>10331</v>
      </c>
      <c r="J2502" s="568" t="s">
        <v>8202</v>
      </c>
      <c r="K2502" s="571" t="s">
        <v>8401</v>
      </c>
      <c r="L2502" s="568" t="s">
        <v>2967</v>
      </c>
      <c r="M2502" s="572" t="s">
        <v>14963</v>
      </c>
      <c r="N2502" s="570" t="s">
        <v>8402</v>
      </c>
      <c r="O2502" s="303" t="str">
        <f>IF(AllC3_Data[[#This Row],[Door/Yard Number]]=3,"Yard","Door")</f>
        <v>Yard</v>
      </c>
      <c r="P2502" s="33">
        <f t="shared" si="76"/>
        <v>78.516666666779201</v>
      </c>
      <c r="Q2502" s="3" t="str">
        <f t="shared" si="77"/>
        <v>02/08/2022 07:29 AM</v>
      </c>
      <c r="R2502" s="573" t="str">
        <f>IF(AND(AllC3_Data[[#This Row],[Workflow]]="Vendor Trailer",AllC3_Data[[#This Row],[OB Load Type]]="",AllC3_Data[[#This Row],[IB Load Type]]="",AllC3_Data[[#This Row],[Reusable Load Type]]=""),"Empty", HLOOKUP("*",AllC3_Data[[#This Row],[OB Load Type]:[Workflow]],1,FALSE))</f>
        <v>Empty</v>
      </c>
      <c r="S25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3" spans="1:21" x14ac:dyDescent="0.25">
      <c r="A2503" s="567" t="s">
        <v>14964</v>
      </c>
      <c r="B2503" s="568"/>
      <c r="C2503" s="568"/>
      <c r="D2503" s="569"/>
      <c r="E2503" s="569" t="s">
        <v>8461</v>
      </c>
      <c r="F2503" s="569">
        <v>3</v>
      </c>
      <c r="G2503" s="568" t="s">
        <v>14755</v>
      </c>
      <c r="H2503" s="568"/>
      <c r="I2503" s="570" t="s">
        <v>14965</v>
      </c>
      <c r="J2503" s="568" t="s">
        <v>8202</v>
      </c>
      <c r="K2503" s="571" t="s">
        <v>8401</v>
      </c>
      <c r="L2503" s="568" t="s">
        <v>14444</v>
      </c>
      <c r="M2503" s="572" t="s">
        <v>14966</v>
      </c>
      <c r="N2503" s="570" t="s">
        <v>8425</v>
      </c>
      <c r="O2503" s="303" t="str">
        <f>IF(AllC3_Data[[#This Row],[Door/Yard Number]]=3,"Yard","Door")</f>
        <v>Yard</v>
      </c>
      <c r="P2503" s="33">
        <f t="shared" si="76"/>
        <v>71.916666666744277</v>
      </c>
      <c r="Q2503" s="3" t="str">
        <f t="shared" si="77"/>
        <v>02/08/2022 02:05 PM</v>
      </c>
      <c r="R2503" s="573" t="str">
        <f>IF(AND(AllC3_Data[[#This Row],[Workflow]]="Vendor Trailer",AllC3_Data[[#This Row],[OB Load Type]]="",AllC3_Data[[#This Row],[IB Load Type]]="",AllC3_Data[[#This Row],[Reusable Load Type]]=""),"Empty", HLOOKUP("*",AllC3_Data[[#This Row],[OB Load Type]:[Workflow]],1,FALSE))</f>
        <v>Empty</v>
      </c>
      <c r="S25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4" spans="1:21" x14ac:dyDescent="0.25">
      <c r="A2504" s="567" t="s">
        <v>14967</v>
      </c>
      <c r="B2504" s="568"/>
      <c r="C2504" s="568"/>
      <c r="D2504" s="569"/>
      <c r="E2504" s="569" t="s">
        <v>8461</v>
      </c>
      <c r="F2504" s="569">
        <v>3</v>
      </c>
      <c r="G2504" s="568" t="s">
        <v>14968</v>
      </c>
      <c r="H2504" s="568"/>
      <c r="I2504" s="570" t="s">
        <v>14965</v>
      </c>
      <c r="J2504" s="568" t="s">
        <v>8202</v>
      </c>
      <c r="K2504" s="571" t="s">
        <v>8401</v>
      </c>
      <c r="L2504" s="568" t="s">
        <v>14444</v>
      </c>
      <c r="M2504" s="572" t="s">
        <v>14966</v>
      </c>
      <c r="N2504" s="570" t="s">
        <v>8425</v>
      </c>
      <c r="O2504" s="303" t="str">
        <f>IF(AllC3_Data[[#This Row],[Door/Yard Number]]=3,"Yard","Door")</f>
        <v>Yard</v>
      </c>
      <c r="P2504" s="33">
        <f t="shared" si="76"/>
        <v>71.916666666744277</v>
      </c>
      <c r="Q2504" s="3" t="str">
        <f t="shared" si="77"/>
        <v>02/08/2022 02:05 PM</v>
      </c>
      <c r="R2504" s="573" t="str">
        <f>IF(AND(AllC3_Data[[#This Row],[Workflow]]="Vendor Trailer",AllC3_Data[[#This Row],[OB Load Type]]="",AllC3_Data[[#This Row],[IB Load Type]]="",AllC3_Data[[#This Row],[Reusable Load Type]]=""),"Empty", HLOOKUP("*",AllC3_Data[[#This Row],[OB Load Type]:[Workflow]],1,FALSE))</f>
        <v>Empty</v>
      </c>
      <c r="S25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5" spans="1:21" x14ac:dyDescent="0.25">
      <c r="A2505" s="567" t="s">
        <v>14969</v>
      </c>
      <c r="B2505" s="568"/>
      <c r="C2505" s="568"/>
      <c r="D2505" s="569"/>
      <c r="E2505" s="569" t="s">
        <v>8461</v>
      </c>
      <c r="F2505" s="569">
        <v>3</v>
      </c>
      <c r="G2505" s="568" t="s">
        <v>14755</v>
      </c>
      <c r="H2505" s="568"/>
      <c r="I2505" s="570" t="s">
        <v>14970</v>
      </c>
      <c r="J2505" s="568" t="s">
        <v>8202</v>
      </c>
      <c r="K2505" s="571" t="s">
        <v>8401</v>
      </c>
      <c r="L2505" s="568" t="s">
        <v>14444</v>
      </c>
      <c r="M2505" s="572" t="s">
        <v>14971</v>
      </c>
      <c r="N2505" s="570" t="s">
        <v>8425</v>
      </c>
      <c r="O2505" s="303" t="str">
        <f>IF(AllC3_Data[[#This Row],[Door/Yard Number]]=3,"Yard","Door")</f>
        <v>Yard</v>
      </c>
      <c r="P2505" s="33">
        <f t="shared" ref="P2505:P2568" si="78">($A$1-Q2505)*24</f>
        <v>71.800000000046566</v>
      </c>
      <c r="Q2505" s="3" t="str">
        <f t="shared" ref="Q2505:Q2568" si="79">IF(I2505&gt;M2505,I2505,IF(I2505&lt;M2505,M2505,IF(I2505=M2505,I2505)))</f>
        <v>02/08/2022 02:12 PM</v>
      </c>
      <c r="R2505" s="573" t="str">
        <f>IF(AND(AllC3_Data[[#This Row],[Workflow]]="Vendor Trailer",AllC3_Data[[#This Row],[OB Load Type]]="",AllC3_Data[[#This Row],[IB Load Type]]="",AllC3_Data[[#This Row],[Reusable Load Type]]=""),"Empty", HLOOKUP("*",AllC3_Data[[#This Row],[OB Load Type]:[Workflow]],1,FALSE))</f>
        <v>Empty</v>
      </c>
      <c r="S25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6" spans="1:21" x14ac:dyDescent="0.25">
      <c r="A2506" s="567" t="s">
        <v>14972</v>
      </c>
      <c r="B2506" s="568"/>
      <c r="C2506" s="568"/>
      <c r="D2506" s="569"/>
      <c r="E2506" s="569" t="s">
        <v>1657</v>
      </c>
      <c r="F2506" s="569">
        <v>3</v>
      </c>
      <c r="G2506" s="568" t="s">
        <v>1179</v>
      </c>
      <c r="H2506" s="568"/>
      <c r="I2506" s="570" t="s">
        <v>14973</v>
      </c>
      <c r="J2506" s="568" t="s">
        <v>647</v>
      </c>
      <c r="K2506" s="571" t="s">
        <v>8401</v>
      </c>
      <c r="L2506" s="568" t="s">
        <v>11742</v>
      </c>
      <c r="M2506" s="572"/>
      <c r="N2506" s="570" t="s">
        <v>8425</v>
      </c>
      <c r="O2506" s="303" t="str">
        <f>IF(AllC3_Data[[#This Row],[Door/Yard Number]]=3,"Yard","Door")</f>
        <v>Yard</v>
      </c>
      <c r="P2506" s="33">
        <f t="shared" si="78"/>
        <v>71.783333333325572</v>
      </c>
      <c r="Q2506" s="3" t="str">
        <f t="shared" si="79"/>
        <v>02/08/2022 02:13 PM</v>
      </c>
      <c r="R2506" s="573" t="str">
        <f>IF(AND(AllC3_Data[[#This Row],[Workflow]]="Vendor Trailer",AllC3_Data[[#This Row],[OB Load Type]]="",AllC3_Data[[#This Row],[IB Load Type]]="",AllC3_Data[[#This Row],[Reusable Load Type]]=""),"Empty", HLOOKUP("*",AllC3_Data[[#This Row],[OB Load Type]:[Workflow]],1,FALSE))</f>
        <v>Empty</v>
      </c>
      <c r="S25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7" spans="1:21" x14ac:dyDescent="0.25">
      <c r="A2507" s="567" t="s">
        <v>14974</v>
      </c>
      <c r="B2507" s="568"/>
      <c r="C2507" s="568" t="s">
        <v>50</v>
      </c>
      <c r="D2507" s="569"/>
      <c r="E2507" s="569" t="s">
        <v>897</v>
      </c>
      <c r="F2507" s="569">
        <v>1</v>
      </c>
      <c r="G2507" s="568" t="s">
        <v>1215</v>
      </c>
      <c r="H2507" s="568" t="s">
        <v>8399</v>
      </c>
      <c r="I2507" s="570" t="s">
        <v>14975</v>
      </c>
      <c r="J2507" s="568" t="s">
        <v>8202</v>
      </c>
      <c r="K2507" s="571" t="s">
        <v>8401</v>
      </c>
      <c r="L2507" s="568" t="s">
        <v>11520</v>
      </c>
      <c r="M2507" s="572" t="s">
        <v>14975</v>
      </c>
      <c r="N2507" s="570" t="s">
        <v>8402</v>
      </c>
      <c r="O2507" s="303" t="str">
        <f>IF(AllC3_Data[[#This Row],[Door/Yard Number]]=3,"Yard","Door")</f>
        <v>Door</v>
      </c>
      <c r="P2507" s="33">
        <f t="shared" si="78"/>
        <v>71.650000000081491</v>
      </c>
      <c r="Q2507" s="3" t="str">
        <f t="shared" si="79"/>
        <v>02/08/2022 02:21 PM</v>
      </c>
      <c r="R2507" s="573" t="str">
        <f>IF(AND(AllC3_Data[[#This Row],[Workflow]]="Vendor Trailer",AllC3_Data[[#This Row],[OB Load Type]]="",AllC3_Data[[#This Row],[IB Load Type]]="",AllC3_Data[[#This Row],[Reusable Load Type]]=""),"Empty", HLOOKUP("*",AllC3_Data[[#This Row],[OB Load Type]:[Workflow]],1,FALSE))</f>
        <v>B707</v>
      </c>
      <c r="S25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5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8" spans="1:21" x14ac:dyDescent="0.25">
      <c r="A2508" s="567" t="s">
        <v>14976</v>
      </c>
      <c r="B2508" s="568"/>
      <c r="C2508" s="568"/>
      <c r="D2508" s="569" t="s">
        <v>109</v>
      </c>
      <c r="E2508" s="569" t="s">
        <v>8430</v>
      </c>
      <c r="F2508" s="569">
        <v>3</v>
      </c>
      <c r="G2508" s="568" t="s">
        <v>13974</v>
      </c>
      <c r="H2508" s="568"/>
      <c r="I2508" s="570" t="s">
        <v>14977</v>
      </c>
      <c r="J2508" s="568" t="s">
        <v>8202</v>
      </c>
      <c r="K2508" s="571" t="s">
        <v>8401</v>
      </c>
      <c r="L2508" s="568" t="s">
        <v>13954</v>
      </c>
      <c r="M2508" s="572"/>
      <c r="N2508" s="570" t="s">
        <v>8402</v>
      </c>
      <c r="O2508" s="303" t="str">
        <f>IF(AllC3_Data[[#This Row],[Door/Yard Number]]=3,"Yard","Door")</f>
        <v>Yard</v>
      </c>
      <c r="P2508" s="33">
        <f t="shared" si="78"/>
        <v>71.633333333360497</v>
      </c>
      <c r="Q2508" s="3" t="str">
        <f t="shared" si="79"/>
        <v>02/08/2022 02:22 PM</v>
      </c>
      <c r="R2508" s="573" t="str">
        <f>IF(AND(AllC3_Data[[#This Row],[Workflow]]="Vendor Trailer",AllC3_Data[[#This Row],[OB Load Type]]="",AllC3_Data[[#This Row],[IB Load Type]]="",AllC3_Data[[#This Row],[Reusable Load Type]]=""),"Empty", HLOOKUP("*",AllC3_Data[[#This Row],[OB Load Type]:[Workflow]],1,FALSE))</f>
        <v>MPJG</v>
      </c>
      <c r="S25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5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09" spans="1:21" x14ac:dyDescent="0.25">
      <c r="A2509" s="567" t="s">
        <v>14978</v>
      </c>
      <c r="B2509" s="568"/>
      <c r="C2509" s="568"/>
      <c r="D2509" s="569"/>
      <c r="E2509" s="569" t="s">
        <v>8461</v>
      </c>
      <c r="F2509" s="569">
        <v>3</v>
      </c>
      <c r="G2509" s="568" t="s">
        <v>1215</v>
      </c>
      <c r="H2509" s="568"/>
      <c r="I2509" s="570" t="s">
        <v>14979</v>
      </c>
      <c r="J2509" s="568" t="s">
        <v>8202</v>
      </c>
      <c r="K2509" s="571" t="s">
        <v>8401</v>
      </c>
      <c r="L2509" s="568" t="s">
        <v>14208</v>
      </c>
      <c r="M2509" s="572"/>
      <c r="N2509" s="570" t="s">
        <v>8402</v>
      </c>
      <c r="O2509" s="303" t="str">
        <f>IF(AllC3_Data[[#This Row],[Door/Yard Number]]=3,"Yard","Door")</f>
        <v>Yard</v>
      </c>
      <c r="P2509" s="33">
        <f t="shared" si="78"/>
        <v>71.133333333476912</v>
      </c>
      <c r="Q2509" s="3" t="str">
        <f t="shared" si="79"/>
        <v>02/08/2022 02:52 PM</v>
      </c>
      <c r="R2509" s="573" t="str">
        <f>IF(AND(AllC3_Data[[#This Row],[Workflow]]="Vendor Trailer",AllC3_Data[[#This Row],[OB Load Type]]="",AllC3_Data[[#This Row],[IB Load Type]]="",AllC3_Data[[#This Row],[Reusable Load Type]]=""),"Empty", HLOOKUP("*",AllC3_Data[[#This Row],[OB Load Type]:[Workflow]],1,FALSE))</f>
        <v>Empty</v>
      </c>
      <c r="S25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0" spans="1:21" x14ac:dyDescent="0.25">
      <c r="A2510" s="567" t="s">
        <v>14980</v>
      </c>
      <c r="B2510" s="568" t="s">
        <v>14099</v>
      </c>
      <c r="C2510" s="568"/>
      <c r="D2510" s="569"/>
      <c r="E2510" s="569" t="s">
        <v>1659</v>
      </c>
      <c r="F2510" s="569">
        <v>1</v>
      </c>
      <c r="G2510" s="568" t="s">
        <v>10027</v>
      </c>
      <c r="H2510" s="568"/>
      <c r="I2510" s="570" t="s">
        <v>14981</v>
      </c>
      <c r="J2510" s="568" t="s">
        <v>8202</v>
      </c>
      <c r="K2510" s="571" t="s">
        <v>8401</v>
      </c>
      <c r="L2510" s="568" t="s">
        <v>5045</v>
      </c>
      <c r="M2510" s="572"/>
      <c r="N2510" s="570" t="s">
        <v>8402</v>
      </c>
      <c r="O2510" s="303" t="str">
        <f>IF(AllC3_Data[[#This Row],[Door/Yard Number]]=3,"Yard","Door")</f>
        <v>Door</v>
      </c>
      <c r="P2510" s="33">
        <f t="shared" si="78"/>
        <v>71.016666666779201</v>
      </c>
      <c r="Q2510" s="3" t="str">
        <f t="shared" si="79"/>
        <v>02/08/2022 02:59 PM</v>
      </c>
      <c r="R2510" s="573" t="str">
        <f>IF(AND(AllC3_Data[[#This Row],[Workflow]]="Vendor Trailer",AllC3_Data[[#This Row],[OB Load Type]]="",AllC3_Data[[#This Row],[IB Load Type]]="",AllC3_Data[[#This Row],[Reusable Load Type]]=""),"Empty", HLOOKUP("*",AllC3_Data[[#This Row],[OB Load Type]:[Workflow]],1,FALSE))</f>
        <v>RuleNotWorking</v>
      </c>
      <c r="S25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5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1" spans="1:21" x14ac:dyDescent="0.25">
      <c r="A2511" s="567" t="s">
        <v>14982</v>
      </c>
      <c r="B2511" s="568"/>
      <c r="C2511" s="568"/>
      <c r="D2511" s="569" t="s">
        <v>182</v>
      </c>
      <c r="E2511" s="569" t="s">
        <v>8430</v>
      </c>
      <c r="F2511" s="569">
        <v>3</v>
      </c>
      <c r="G2511" s="568" t="s">
        <v>1568</v>
      </c>
      <c r="H2511" s="568"/>
      <c r="I2511" s="570" t="s">
        <v>14983</v>
      </c>
      <c r="J2511" s="568" t="s">
        <v>8212</v>
      </c>
      <c r="K2511" s="571" t="s">
        <v>8401</v>
      </c>
      <c r="L2511" s="568" t="s">
        <v>14049</v>
      </c>
      <c r="M2511" s="572" t="s">
        <v>14984</v>
      </c>
      <c r="N2511" s="570" t="s">
        <v>8402</v>
      </c>
      <c r="O2511" s="303" t="str">
        <f>IF(AllC3_Data[[#This Row],[Door/Yard Number]]=3,"Yard","Door")</f>
        <v>Yard</v>
      </c>
      <c r="P2511" s="33">
        <f t="shared" si="78"/>
        <v>70.950000000069849</v>
      </c>
      <c r="Q2511" s="3" t="str">
        <f t="shared" si="79"/>
        <v>02/08/2022 03:03 PM</v>
      </c>
      <c r="R2511" s="573" t="str">
        <f>IF(AND(AllC3_Data[[#This Row],[Workflow]]="Vendor Trailer",AllC3_Data[[#This Row],[OB Load Type]]="",AllC3_Data[[#This Row],[IB Load Type]]="",AllC3_Data[[#This Row],[Reusable Load Type]]=""),"Empty", HLOOKUP("*",AllC3_Data[[#This Row],[OB Load Type]:[Workflow]],1,FALSE))</f>
        <v>PMIX</v>
      </c>
      <c r="S25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5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2" spans="1:21" x14ac:dyDescent="0.25">
      <c r="A2512" s="567" t="s">
        <v>14985</v>
      </c>
      <c r="B2512" s="568" t="s">
        <v>9683</v>
      </c>
      <c r="C2512" s="568"/>
      <c r="D2512" s="569"/>
      <c r="E2512" s="569" t="s">
        <v>1659</v>
      </c>
      <c r="F2512" s="569">
        <v>3</v>
      </c>
      <c r="G2512" s="568" t="s">
        <v>10027</v>
      </c>
      <c r="H2512" s="568"/>
      <c r="I2512" s="570" t="s">
        <v>14986</v>
      </c>
      <c r="J2512" s="568" t="s">
        <v>8202</v>
      </c>
      <c r="K2512" s="571" t="s">
        <v>8401</v>
      </c>
      <c r="L2512" s="568" t="s">
        <v>13897</v>
      </c>
      <c r="M2512" s="572"/>
      <c r="N2512" s="570" t="s">
        <v>8402</v>
      </c>
      <c r="O2512" s="303" t="str">
        <f>IF(AllC3_Data[[#This Row],[Door/Yard Number]]=3,"Yard","Door")</f>
        <v>Yard</v>
      </c>
      <c r="P2512" s="33">
        <f t="shared" si="78"/>
        <v>70.883333333360497</v>
      </c>
      <c r="Q2512" s="3" t="str">
        <f t="shared" si="79"/>
        <v>02/08/2022 03:07 PM</v>
      </c>
      <c r="R2512" s="573" t="str">
        <f>IF(AND(AllC3_Data[[#This Row],[Workflow]]="Vendor Trailer",AllC3_Data[[#This Row],[OB Load Type]]="",AllC3_Data[[#This Row],[IB Load Type]]="",AllC3_Data[[#This Row],[Reusable Load Type]]=""),"Empty", HLOOKUP("*",AllC3_Data[[#This Row],[OB Load Type]:[Workflow]],1,FALSE))</f>
        <v>F&amp;E</v>
      </c>
      <c r="S25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5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3" spans="1:21" x14ac:dyDescent="0.25">
      <c r="A2513" s="567" t="s">
        <v>14987</v>
      </c>
      <c r="B2513" s="568"/>
      <c r="C2513" s="568"/>
      <c r="D2513" s="569"/>
      <c r="E2513" s="569" t="s">
        <v>8461</v>
      </c>
      <c r="F2513" s="569">
        <v>3</v>
      </c>
      <c r="G2513" s="568" t="s">
        <v>13345</v>
      </c>
      <c r="H2513" s="568"/>
      <c r="I2513" s="570" t="s">
        <v>10337</v>
      </c>
      <c r="J2513" s="568" t="s">
        <v>8202</v>
      </c>
      <c r="K2513" s="571" t="s">
        <v>8401</v>
      </c>
      <c r="L2513" s="568" t="s">
        <v>13868</v>
      </c>
      <c r="M2513" s="572" t="s">
        <v>14986</v>
      </c>
      <c r="N2513" s="570" t="s">
        <v>8451</v>
      </c>
      <c r="O2513" s="303" t="str">
        <f>IF(AllC3_Data[[#This Row],[Door/Yard Number]]=3,"Yard","Door")</f>
        <v>Yard</v>
      </c>
      <c r="P2513" s="33">
        <f t="shared" si="78"/>
        <v>70.833333333372138</v>
      </c>
      <c r="Q2513" s="3" t="str">
        <f t="shared" si="79"/>
        <v>02/08/2022 03:10 PM</v>
      </c>
      <c r="R2513" s="573" t="str">
        <f>IF(AND(AllC3_Data[[#This Row],[Workflow]]="Vendor Trailer",AllC3_Data[[#This Row],[OB Load Type]]="",AllC3_Data[[#This Row],[IB Load Type]]="",AllC3_Data[[#This Row],[Reusable Load Type]]=""),"Empty", HLOOKUP("*",AllC3_Data[[#This Row],[OB Load Type]:[Workflow]],1,FALSE))</f>
        <v>Empty</v>
      </c>
      <c r="S25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4" spans="1:21" x14ac:dyDescent="0.25">
      <c r="A2514" s="567" t="s">
        <v>14988</v>
      </c>
      <c r="B2514" s="568"/>
      <c r="C2514" s="568"/>
      <c r="D2514" s="569"/>
      <c r="E2514" s="569" t="s">
        <v>8461</v>
      </c>
      <c r="F2514" s="569">
        <v>3</v>
      </c>
      <c r="G2514" s="568" t="s">
        <v>1096</v>
      </c>
      <c r="H2514" s="568"/>
      <c r="I2514" s="570" t="s">
        <v>9360</v>
      </c>
      <c r="J2514" s="568" t="s">
        <v>8202</v>
      </c>
      <c r="K2514" s="571" t="s">
        <v>8401</v>
      </c>
      <c r="L2514" s="568" t="s">
        <v>14713</v>
      </c>
      <c r="M2514" s="572" t="s">
        <v>12256</v>
      </c>
      <c r="N2514" s="570" t="s">
        <v>8402</v>
      </c>
      <c r="O2514" s="303" t="str">
        <f>IF(AllC3_Data[[#This Row],[Door/Yard Number]]=3,"Yard","Door")</f>
        <v>Yard</v>
      </c>
      <c r="P2514" s="33">
        <f t="shared" si="78"/>
        <v>70.716666666674428</v>
      </c>
      <c r="Q2514" s="3" t="str">
        <f t="shared" si="79"/>
        <v>02/08/2022 03:17 PM</v>
      </c>
      <c r="R2514" s="573" t="str">
        <f>IF(AND(AllC3_Data[[#This Row],[Workflow]]="Vendor Trailer",AllC3_Data[[#This Row],[OB Load Type]]="",AllC3_Data[[#This Row],[IB Load Type]]="",AllC3_Data[[#This Row],[Reusable Load Type]]=""),"Empty", HLOOKUP("*",AllC3_Data[[#This Row],[OB Load Type]:[Workflow]],1,FALSE))</f>
        <v>Empty</v>
      </c>
      <c r="S25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5" spans="1:21" x14ac:dyDescent="0.25">
      <c r="A2515" s="567" t="s">
        <v>14989</v>
      </c>
      <c r="B2515" s="568"/>
      <c r="C2515" s="568"/>
      <c r="D2515" s="569"/>
      <c r="E2515" s="569" t="s">
        <v>8461</v>
      </c>
      <c r="F2515" s="569">
        <v>3</v>
      </c>
      <c r="G2515" s="568" t="s">
        <v>9293</v>
      </c>
      <c r="H2515" s="568"/>
      <c r="I2515" s="570" t="s">
        <v>14990</v>
      </c>
      <c r="J2515" s="568" t="s">
        <v>8202</v>
      </c>
      <c r="K2515" s="571" t="s">
        <v>8401</v>
      </c>
      <c r="L2515" s="568" t="s">
        <v>14594</v>
      </c>
      <c r="M2515" s="572" t="s">
        <v>14991</v>
      </c>
      <c r="N2515" s="570" t="s">
        <v>8425</v>
      </c>
      <c r="O2515" s="303" t="str">
        <f>IF(AllC3_Data[[#This Row],[Door/Yard Number]]=3,"Yard","Door")</f>
        <v>Yard</v>
      </c>
      <c r="P2515" s="33">
        <f t="shared" si="78"/>
        <v>70.183333333348855</v>
      </c>
      <c r="Q2515" s="3" t="str">
        <f t="shared" si="79"/>
        <v>02/08/2022 03:49 PM</v>
      </c>
      <c r="R2515" s="573" t="str">
        <f>IF(AND(AllC3_Data[[#This Row],[Workflow]]="Vendor Trailer",AllC3_Data[[#This Row],[OB Load Type]]="",AllC3_Data[[#This Row],[IB Load Type]]="",AllC3_Data[[#This Row],[Reusable Load Type]]=""),"Empty", HLOOKUP("*",AllC3_Data[[#This Row],[OB Load Type]:[Workflow]],1,FALSE))</f>
        <v>Empty</v>
      </c>
      <c r="S25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6" spans="1:21" x14ac:dyDescent="0.25">
      <c r="A2516" s="567" t="s">
        <v>14992</v>
      </c>
      <c r="B2516" s="568"/>
      <c r="C2516" s="568"/>
      <c r="D2516" s="569"/>
      <c r="E2516" s="569" t="s">
        <v>8461</v>
      </c>
      <c r="F2516" s="569">
        <v>3</v>
      </c>
      <c r="G2516" s="568" t="s">
        <v>1096</v>
      </c>
      <c r="H2516" s="568"/>
      <c r="I2516" s="570" t="s">
        <v>14993</v>
      </c>
      <c r="J2516" s="568" t="s">
        <v>8202</v>
      </c>
      <c r="K2516" s="571" t="s">
        <v>8401</v>
      </c>
      <c r="L2516" s="568" t="s">
        <v>14444</v>
      </c>
      <c r="M2516" s="572" t="s">
        <v>14994</v>
      </c>
      <c r="N2516" s="570" t="s">
        <v>8425</v>
      </c>
      <c r="O2516" s="303" t="str">
        <f>IF(AllC3_Data[[#This Row],[Door/Yard Number]]=3,"Yard","Door")</f>
        <v>Yard</v>
      </c>
      <c r="P2516" s="33">
        <f t="shared" si="78"/>
        <v>69.866666666697711</v>
      </c>
      <c r="Q2516" s="3" t="str">
        <f t="shared" si="79"/>
        <v>02/08/2022 04:08 PM</v>
      </c>
      <c r="R2516" s="573" t="str">
        <f>IF(AND(AllC3_Data[[#This Row],[Workflow]]="Vendor Trailer",AllC3_Data[[#This Row],[OB Load Type]]="",AllC3_Data[[#This Row],[IB Load Type]]="",AllC3_Data[[#This Row],[Reusable Load Type]]=""),"Empty", HLOOKUP("*",AllC3_Data[[#This Row],[OB Load Type]:[Workflow]],1,FALSE))</f>
        <v>Empty</v>
      </c>
      <c r="S25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7" spans="1:21" x14ac:dyDescent="0.25">
      <c r="A2517" s="567" t="s">
        <v>14995</v>
      </c>
      <c r="B2517" s="568"/>
      <c r="C2517" s="568"/>
      <c r="D2517" s="569"/>
      <c r="E2517" s="569" t="s">
        <v>8461</v>
      </c>
      <c r="F2517" s="569">
        <v>3</v>
      </c>
      <c r="G2517" s="568" t="s">
        <v>9780</v>
      </c>
      <c r="H2517" s="568"/>
      <c r="I2517" s="570" t="s">
        <v>14996</v>
      </c>
      <c r="J2517" s="568" t="s">
        <v>8202</v>
      </c>
      <c r="K2517" s="571" t="s">
        <v>8401</v>
      </c>
      <c r="L2517" s="568" t="s">
        <v>13726</v>
      </c>
      <c r="M2517" s="572" t="s">
        <v>14997</v>
      </c>
      <c r="N2517" s="570" t="s">
        <v>8451</v>
      </c>
      <c r="O2517" s="303" t="str">
        <f>IF(AllC3_Data[[#This Row],[Door/Yard Number]]=3,"Yard","Door")</f>
        <v>Yard</v>
      </c>
      <c r="P2517" s="33">
        <f t="shared" si="78"/>
        <v>69.533333333325572</v>
      </c>
      <c r="Q2517" s="3" t="str">
        <f t="shared" si="79"/>
        <v>02/08/2022 04:28 PM</v>
      </c>
      <c r="R2517" s="573" t="str">
        <f>IF(AND(AllC3_Data[[#This Row],[Workflow]]="Vendor Trailer",AllC3_Data[[#This Row],[OB Load Type]]="",AllC3_Data[[#This Row],[IB Load Type]]="",AllC3_Data[[#This Row],[Reusable Load Type]]=""),"Empty", HLOOKUP("*",AllC3_Data[[#This Row],[OB Load Type]:[Workflow]],1,FALSE))</f>
        <v>Empty</v>
      </c>
      <c r="S25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5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8" spans="1:21" x14ac:dyDescent="0.25">
      <c r="A2518" s="567" t="s">
        <v>14998</v>
      </c>
      <c r="B2518" s="568"/>
      <c r="C2518" s="568"/>
      <c r="D2518" s="569"/>
      <c r="E2518" s="569" t="s">
        <v>8461</v>
      </c>
      <c r="F2518" s="569">
        <v>3</v>
      </c>
      <c r="G2518" s="568" t="s">
        <v>13345</v>
      </c>
      <c r="H2518" s="568"/>
      <c r="I2518" s="570" t="s">
        <v>14999</v>
      </c>
      <c r="J2518" s="568" t="s">
        <v>8202</v>
      </c>
      <c r="K2518" s="571" t="s">
        <v>8401</v>
      </c>
      <c r="L2518" s="568" t="s">
        <v>13726</v>
      </c>
      <c r="M2518" s="572" t="s">
        <v>15000</v>
      </c>
      <c r="N2518" s="570" t="s">
        <v>8451</v>
      </c>
      <c r="O2518" s="303" t="str">
        <f>IF(AllC3_Data[[#This Row],[Door/Yard Number]]=3,"Yard","Door")</f>
        <v>Yard</v>
      </c>
      <c r="P2518" s="33">
        <f t="shared" si="78"/>
        <v>69.28333333338378</v>
      </c>
      <c r="Q2518" s="3" t="str">
        <f t="shared" si="79"/>
        <v>02/08/2022 04:43 PM</v>
      </c>
      <c r="R2518" s="573" t="str">
        <f>IF(AND(AllC3_Data[[#This Row],[Workflow]]="Vendor Trailer",AllC3_Data[[#This Row],[OB Load Type]]="",AllC3_Data[[#This Row],[IB Load Type]]="",AllC3_Data[[#This Row],[Reusable Load Type]]=""),"Empty", HLOOKUP("*",AllC3_Data[[#This Row],[OB Load Type]:[Workflow]],1,FALSE))</f>
        <v>Empty</v>
      </c>
      <c r="S25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19" spans="1:21" x14ac:dyDescent="0.25">
      <c r="A2519" s="567" t="s">
        <v>15001</v>
      </c>
      <c r="B2519" s="568"/>
      <c r="C2519" s="568"/>
      <c r="D2519" s="569"/>
      <c r="E2519" s="569" t="s">
        <v>8461</v>
      </c>
      <c r="F2519" s="569">
        <v>3</v>
      </c>
      <c r="G2519" s="568" t="s">
        <v>9550</v>
      </c>
      <c r="H2519" s="568"/>
      <c r="I2519" s="570" t="s">
        <v>15002</v>
      </c>
      <c r="J2519" s="568" t="s">
        <v>8202</v>
      </c>
      <c r="K2519" s="571" t="s">
        <v>8401</v>
      </c>
      <c r="L2519" s="568" t="s">
        <v>13831</v>
      </c>
      <c r="M2519" s="572" t="s">
        <v>15003</v>
      </c>
      <c r="N2519" s="570" t="s">
        <v>8402</v>
      </c>
      <c r="O2519" s="303" t="str">
        <f>IF(AllC3_Data[[#This Row],[Door/Yard Number]]=3,"Yard","Door")</f>
        <v>Yard</v>
      </c>
      <c r="P2519" s="33">
        <f t="shared" si="78"/>
        <v>68.983333333453629</v>
      </c>
      <c r="Q2519" s="3" t="str">
        <f t="shared" si="79"/>
        <v>02/08/2022 05:01 PM</v>
      </c>
      <c r="R2519" s="573" t="str">
        <f>IF(AND(AllC3_Data[[#This Row],[Workflow]]="Vendor Trailer",AllC3_Data[[#This Row],[OB Load Type]]="",AllC3_Data[[#This Row],[IB Load Type]]="",AllC3_Data[[#This Row],[Reusable Load Type]]=""),"Empty", HLOOKUP("*",AllC3_Data[[#This Row],[OB Load Type]:[Workflow]],1,FALSE))</f>
        <v>Empty</v>
      </c>
      <c r="S25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5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0" spans="1:21" x14ac:dyDescent="0.25">
      <c r="A2520" s="567" t="s">
        <v>15004</v>
      </c>
      <c r="B2520" s="568"/>
      <c r="C2520" s="568"/>
      <c r="D2520" s="569"/>
      <c r="E2520" s="569" t="s">
        <v>8461</v>
      </c>
      <c r="F2520" s="569">
        <v>3</v>
      </c>
      <c r="G2520" s="568" t="s">
        <v>9293</v>
      </c>
      <c r="H2520" s="568"/>
      <c r="I2520" s="570" t="s">
        <v>15005</v>
      </c>
      <c r="J2520" s="568" t="s">
        <v>8202</v>
      </c>
      <c r="K2520" s="571" t="s">
        <v>8401</v>
      </c>
      <c r="L2520" s="568" t="s">
        <v>14444</v>
      </c>
      <c r="M2520" s="572"/>
      <c r="N2520" s="570" t="s">
        <v>8425</v>
      </c>
      <c r="O2520" s="303" t="str">
        <f>IF(AllC3_Data[[#This Row],[Door/Yard Number]]=3,"Yard","Door")</f>
        <v>Yard</v>
      </c>
      <c r="P2520" s="33">
        <f t="shared" si="78"/>
        <v>68.883333333476912</v>
      </c>
      <c r="Q2520" s="3" t="str">
        <f t="shared" si="79"/>
        <v>02/08/2022 05:07 PM</v>
      </c>
      <c r="R2520" s="573" t="str">
        <f>IF(AND(AllC3_Data[[#This Row],[Workflow]]="Vendor Trailer",AllC3_Data[[#This Row],[OB Load Type]]="",AllC3_Data[[#This Row],[IB Load Type]]="",AllC3_Data[[#This Row],[Reusable Load Type]]=""),"Empty", HLOOKUP("*",AllC3_Data[[#This Row],[OB Load Type]:[Workflow]],1,FALSE))</f>
        <v>Empty</v>
      </c>
      <c r="S25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1" spans="1:21" x14ac:dyDescent="0.25">
      <c r="A2521" s="567" t="s">
        <v>15006</v>
      </c>
      <c r="B2521" s="568"/>
      <c r="C2521" s="568"/>
      <c r="D2521" s="569" t="s">
        <v>496</v>
      </c>
      <c r="E2521" s="569" t="s">
        <v>1660</v>
      </c>
      <c r="F2521" s="569">
        <v>3</v>
      </c>
      <c r="G2521" s="568" t="s">
        <v>1179</v>
      </c>
      <c r="H2521" s="568"/>
      <c r="I2521" s="570" t="s">
        <v>15007</v>
      </c>
      <c r="J2521" s="568" t="s">
        <v>8210</v>
      </c>
      <c r="K2521" s="571" t="s">
        <v>8401</v>
      </c>
      <c r="L2521" s="568" t="s">
        <v>14189</v>
      </c>
      <c r="M2521" s="572" t="s">
        <v>15007</v>
      </c>
      <c r="N2521" s="570" t="s">
        <v>8451</v>
      </c>
      <c r="O2521" s="303" t="str">
        <f>IF(AllC3_Data[[#This Row],[Door/Yard Number]]=3,"Yard","Door")</f>
        <v>Yard</v>
      </c>
      <c r="P2521" s="33">
        <f t="shared" si="78"/>
        <v>68.750000000058208</v>
      </c>
      <c r="Q2521" s="3" t="str">
        <f t="shared" si="79"/>
        <v>02/08/2022 05:15 PM</v>
      </c>
      <c r="R2521" s="573" t="str">
        <f>IF(AND(AllC3_Data[[#This Row],[Workflow]]="Vendor Trailer",AllC3_Data[[#This Row],[OB Load Type]]="",AllC3_Data[[#This Row],[IB Load Type]]="",AllC3_Data[[#This Row],[Reusable Load Type]]=""),"Empty", HLOOKUP("*",AllC3_Data[[#This Row],[OB Load Type]:[Workflow]],1,FALSE))</f>
        <v>RSAL</v>
      </c>
      <c r="S25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2" spans="1:21" x14ac:dyDescent="0.25">
      <c r="A2522" s="567" t="s">
        <v>15008</v>
      </c>
      <c r="B2522" s="568"/>
      <c r="C2522" s="568" t="s">
        <v>175</v>
      </c>
      <c r="D2522" s="569"/>
      <c r="E2522" s="569" t="s">
        <v>8397</v>
      </c>
      <c r="F2522" s="569">
        <v>3</v>
      </c>
      <c r="G2522" s="568" t="s">
        <v>1667</v>
      </c>
      <c r="H2522" s="568" t="s">
        <v>15009</v>
      </c>
      <c r="I2522" s="570" t="s">
        <v>15010</v>
      </c>
      <c r="J2522" s="568" t="s">
        <v>8213</v>
      </c>
      <c r="K2522" s="571" t="s">
        <v>8401</v>
      </c>
      <c r="L2522" s="568" t="s">
        <v>14713</v>
      </c>
      <c r="M2522" s="572" t="s">
        <v>15010</v>
      </c>
      <c r="N2522" s="570" t="s">
        <v>8402</v>
      </c>
      <c r="O2522" s="303" t="str">
        <f>IF(AllC3_Data[[#This Row],[Door/Yard Number]]=3,"Yard","Door")</f>
        <v>Yard</v>
      </c>
      <c r="P2522" s="33">
        <f t="shared" si="78"/>
        <v>68.083333333313931</v>
      </c>
      <c r="Q2522" s="3" t="str">
        <f t="shared" si="79"/>
        <v>02/08/2022 05:55 PM</v>
      </c>
      <c r="R2522" s="573" t="str">
        <f>IF(AND(AllC3_Data[[#This Row],[Workflow]]="Vendor Trailer",AllC3_Data[[#This Row],[OB Load Type]]="",AllC3_Data[[#This Row],[IB Load Type]]="",AllC3_Data[[#This Row],[Reusable Load Type]]=""),"Empty", HLOOKUP("*",AllC3_Data[[#This Row],[OB Load Type]:[Workflow]],1,FALSE))</f>
        <v>OPKY</v>
      </c>
      <c r="S25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Parkway Transport</v>
      </c>
      <c r="T25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3" spans="1:21" x14ac:dyDescent="0.25">
      <c r="A2523" s="567" t="s">
        <v>15011</v>
      </c>
      <c r="B2523" s="568"/>
      <c r="C2523" s="568"/>
      <c r="D2523" s="569" t="s">
        <v>496</v>
      </c>
      <c r="E2523" s="569" t="s">
        <v>1660</v>
      </c>
      <c r="F2523" s="569">
        <v>3</v>
      </c>
      <c r="G2523" s="568" t="s">
        <v>1568</v>
      </c>
      <c r="H2523" s="568"/>
      <c r="I2523" s="570" t="s">
        <v>15012</v>
      </c>
      <c r="J2523" s="568" t="s">
        <v>8209</v>
      </c>
      <c r="K2523" s="571" t="s">
        <v>8401</v>
      </c>
      <c r="L2523" s="568" t="s">
        <v>13958</v>
      </c>
      <c r="M2523" s="572" t="s">
        <v>15012</v>
      </c>
      <c r="N2523" s="570" t="s">
        <v>8451</v>
      </c>
      <c r="O2523" s="303" t="str">
        <f>IF(AllC3_Data[[#This Row],[Door/Yard Number]]=3,"Yard","Door")</f>
        <v>Yard</v>
      </c>
      <c r="P2523" s="33">
        <f t="shared" si="78"/>
        <v>67.850000000093132</v>
      </c>
      <c r="Q2523" s="3" t="str">
        <f t="shared" si="79"/>
        <v>02/08/2022 06:09 PM</v>
      </c>
      <c r="R2523" s="573" t="str">
        <f>IF(AND(AllC3_Data[[#This Row],[Workflow]]="Vendor Trailer",AllC3_Data[[#This Row],[OB Load Type]]="",AllC3_Data[[#This Row],[IB Load Type]]="",AllC3_Data[[#This Row],[Reusable Load Type]]=""),"Empty", HLOOKUP("*",AllC3_Data[[#This Row],[OB Load Type]:[Workflow]],1,FALSE))</f>
        <v>RSAL</v>
      </c>
      <c r="S25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4" spans="1:21" x14ac:dyDescent="0.25">
      <c r="A2524" s="567" t="s">
        <v>15013</v>
      </c>
      <c r="B2524" s="568"/>
      <c r="C2524" s="568"/>
      <c r="D2524" s="569"/>
      <c r="E2524" s="569" t="s">
        <v>1657</v>
      </c>
      <c r="F2524" s="569">
        <v>1</v>
      </c>
      <c r="G2524" s="568" t="s">
        <v>1179</v>
      </c>
      <c r="H2524" s="568"/>
      <c r="I2524" s="570" t="s">
        <v>15014</v>
      </c>
      <c r="J2524" s="568" t="s">
        <v>8204</v>
      </c>
      <c r="K2524" s="571" t="s">
        <v>8401</v>
      </c>
      <c r="L2524" s="568" t="s">
        <v>15015</v>
      </c>
      <c r="M2524" s="572" t="s">
        <v>15014</v>
      </c>
      <c r="N2524" s="570" t="s">
        <v>8421</v>
      </c>
      <c r="O2524" s="303" t="str">
        <f>IF(AllC3_Data[[#This Row],[Door/Yard Number]]=3,"Yard","Door")</f>
        <v>Door</v>
      </c>
      <c r="P2524" s="33">
        <f t="shared" si="78"/>
        <v>67.716666666674428</v>
      </c>
      <c r="Q2524" s="3" t="str">
        <f t="shared" si="79"/>
        <v>02/08/2022 06:17 PM</v>
      </c>
      <c r="R2524" s="573" t="str">
        <f>IF(AND(AllC3_Data[[#This Row],[Workflow]]="Vendor Trailer",AllC3_Data[[#This Row],[OB Load Type]]="",AllC3_Data[[#This Row],[IB Load Type]]="",AllC3_Data[[#This Row],[Reusable Load Type]]=""),"Empty", HLOOKUP("*",AllC3_Data[[#This Row],[OB Load Type]:[Workflow]],1,FALSE))</f>
        <v>Empty</v>
      </c>
      <c r="S25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5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525" spans="1:21" x14ac:dyDescent="0.25">
      <c r="A2525" s="567" t="s">
        <v>15016</v>
      </c>
      <c r="B2525" s="568"/>
      <c r="C2525" s="568"/>
      <c r="D2525" s="569"/>
      <c r="E2525" s="569" t="s">
        <v>9827</v>
      </c>
      <c r="F2525" s="569">
        <v>5</v>
      </c>
      <c r="G2525" s="568" t="s">
        <v>8405</v>
      </c>
      <c r="H2525" s="568"/>
      <c r="I2525" s="570" t="s">
        <v>15017</v>
      </c>
      <c r="J2525" s="568" t="s">
        <v>8202</v>
      </c>
      <c r="K2525" s="571" t="s">
        <v>8401</v>
      </c>
      <c r="L2525" s="568" t="s">
        <v>15018</v>
      </c>
      <c r="M2525" s="572" t="s">
        <v>15019</v>
      </c>
      <c r="N2525" s="570" t="s">
        <v>8402</v>
      </c>
      <c r="O2525" s="303" t="str">
        <f>IF(AllC3_Data[[#This Row],[Door/Yard Number]]=3,"Yard","Door")</f>
        <v>Door</v>
      </c>
      <c r="P2525" s="33">
        <f t="shared" si="78"/>
        <v>67.599999999976717</v>
      </c>
      <c r="Q2525" s="3" t="str">
        <f t="shared" si="79"/>
        <v>02/08/2022 06:24 PM</v>
      </c>
      <c r="R2525" s="573" t="str">
        <f>IF(AND(AllC3_Data[[#This Row],[Workflow]]="Vendor Trailer",AllC3_Data[[#This Row],[OB Load Type]]="",AllC3_Data[[#This Row],[IB Load Type]]="",AllC3_Data[[#This Row],[Reusable Load Type]]=""),"Empty", HLOOKUP("*",AllC3_Data[[#This Row],[OB Load Type]:[Workflow]],1,FALSE))</f>
        <v>Live Empty</v>
      </c>
      <c r="S252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5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6" spans="1:21" x14ac:dyDescent="0.25">
      <c r="A2526" s="567" t="s">
        <v>11919</v>
      </c>
      <c r="B2526" s="568"/>
      <c r="C2526" s="568"/>
      <c r="D2526" s="569" t="s">
        <v>109</v>
      </c>
      <c r="E2526" s="569" t="s">
        <v>8430</v>
      </c>
      <c r="F2526" s="569">
        <v>3</v>
      </c>
      <c r="G2526" s="568" t="s">
        <v>13974</v>
      </c>
      <c r="H2526" s="568"/>
      <c r="I2526" s="570" t="s">
        <v>15017</v>
      </c>
      <c r="J2526" s="568" t="s">
        <v>8202</v>
      </c>
      <c r="K2526" s="571" t="s">
        <v>8401</v>
      </c>
      <c r="L2526" s="568" t="s">
        <v>13954</v>
      </c>
      <c r="M2526" s="572" t="s">
        <v>8604</v>
      </c>
      <c r="N2526" s="570" t="s">
        <v>8402</v>
      </c>
      <c r="O2526" s="303" t="str">
        <f>IF(AllC3_Data[[#This Row],[Door/Yard Number]]=3,"Yard","Door")</f>
        <v>Yard</v>
      </c>
      <c r="P2526" s="33">
        <f t="shared" si="78"/>
        <v>67.599999999976717</v>
      </c>
      <c r="Q2526" s="3" t="str">
        <f t="shared" si="79"/>
        <v>02/08/2022 06:24 PM</v>
      </c>
      <c r="R2526" s="573" t="str">
        <f>IF(AND(AllC3_Data[[#This Row],[Workflow]]="Vendor Trailer",AllC3_Data[[#This Row],[OB Load Type]]="",AllC3_Data[[#This Row],[IB Load Type]]="",AllC3_Data[[#This Row],[Reusable Load Type]]=""),"Empty", HLOOKUP("*",AllC3_Data[[#This Row],[OB Load Type]:[Workflow]],1,FALSE))</f>
        <v>MPJG</v>
      </c>
      <c r="S25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5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7" spans="1:21" x14ac:dyDescent="0.25">
      <c r="A2527" s="567" t="s">
        <v>15020</v>
      </c>
      <c r="B2527" s="568"/>
      <c r="C2527" s="568"/>
      <c r="D2527" s="569" t="s">
        <v>486</v>
      </c>
      <c r="E2527" s="569" t="s">
        <v>8430</v>
      </c>
      <c r="F2527" s="569">
        <v>1</v>
      </c>
      <c r="G2527" s="568" t="s">
        <v>1179</v>
      </c>
      <c r="H2527" s="568"/>
      <c r="I2527" s="570" t="s">
        <v>15021</v>
      </c>
      <c r="J2527" s="568" t="s">
        <v>8210</v>
      </c>
      <c r="K2527" s="571" t="s">
        <v>8401</v>
      </c>
      <c r="L2527" s="568" t="s">
        <v>12845</v>
      </c>
      <c r="M2527" s="572" t="s">
        <v>15021</v>
      </c>
      <c r="N2527" s="570" t="s">
        <v>11135</v>
      </c>
      <c r="O2527" s="303" t="str">
        <f>IF(AllC3_Data[[#This Row],[Door/Yard Number]]=3,"Yard","Door")</f>
        <v>Door</v>
      </c>
      <c r="P2527" s="33">
        <f t="shared" si="78"/>
        <v>67.400000000023283</v>
      </c>
      <c r="Q2527" s="3" t="str">
        <f t="shared" si="79"/>
        <v>02/08/2022 06:36 PM</v>
      </c>
      <c r="R2527" s="573" t="str">
        <f>IF(AND(AllC3_Data[[#This Row],[Workflow]]="Vendor Trailer",AllC3_Data[[#This Row],[OB Load Type]]="",AllC3_Data[[#This Row],[IB Load Type]]="",AllC3_Data[[#This Row],[Reusable Load Type]]=""),"Empty", HLOOKUP("*",AllC3_Data[[#This Row],[OB Load Type]:[Workflow]],1,FALSE))</f>
        <v>RGMB</v>
      </c>
      <c r="S25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25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8" spans="1:21" x14ac:dyDescent="0.25">
      <c r="A2528" s="567" t="s">
        <v>15022</v>
      </c>
      <c r="B2528" s="568"/>
      <c r="C2528" s="568"/>
      <c r="D2528" s="569"/>
      <c r="E2528" s="569" t="s">
        <v>1657</v>
      </c>
      <c r="F2528" s="569">
        <v>3</v>
      </c>
      <c r="G2528" s="568" t="s">
        <v>1179</v>
      </c>
      <c r="H2528" s="568"/>
      <c r="I2528" s="570" t="s">
        <v>15023</v>
      </c>
      <c r="J2528" s="568" t="s">
        <v>8205</v>
      </c>
      <c r="K2528" s="571" t="s">
        <v>8401</v>
      </c>
      <c r="L2528" s="568" t="s">
        <v>15024</v>
      </c>
      <c r="M2528" s="572" t="s">
        <v>15025</v>
      </c>
      <c r="N2528" s="570" t="s">
        <v>8402</v>
      </c>
      <c r="O2528" s="303" t="str">
        <f>IF(AllC3_Data[[#This Row],[Door/Yard Number]]=3,"Yard","Door")</f>
        <v>Yard</v>
      </c>
      <c r="P2528" s="33">
        <f t="shared" si="78"/>
        <v>76.883333333360497</v>
      </c>
      <c r="Q2528" s="3" t="str">
        <f t="shared" si="79"/>
        <v>02/08/2022 09:07 AM</v>
      </c>
      <c r="R2528" s="573" t="str">
        <f>IF(AND(AllC3_Data[[#This Row],[Workflow]]="Vendor Trailer",AllC3_Data[[#This Row],[OB Load Type]]="",AllC3_Data[[#This Row],[IB Load Type]]="",AllC3_Data[[#This Row],[Reusable Load Type]]=""),"Empty", HLOOKUP("*",AllC3_Data[[#This Row],[OB Load Type]:[Workflow]],1,FALSE))</f>
        <v>Empty</v>
      </c>
      <c r="S25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29" spans="1:21" x14ac:dyDescent="0.25">
      <c r="A2529" s="567" t="s">
        <v>15026</v>
      </c>
      <c r="B2529" s="568" t="s">
        <v>778</v>
      </c>
      <c r="C2529" s="568"/>
      <c r="D2529" s="569"/>
      <c r="E2529" s="569" t="s">
        <v>1659</v>
      </c>
      <c r="F2529" s="569">
        <v>3</v>
      </c>
      <c r="G2529" s="568" t="s">
        <v>1179</v>
      </c>
      <c r="H2529" s="568"/>
      <c r="I2529" s="570" t="s">
        <v>15027</v>
      </c>
      <c r="J2529" s="568" t="s">
        <v>8208</v>
      </c>
      <c r="K2529" s="571" t="s">
        <v>8401</v>
      </c>
      <c r="L2529" s="568" t="s">
        <v>14221</v>
      </c>
      <c r="M2529" s="572" t="s">
        <v>15028</v>
      </c>
      <c r="N2529" s="570" t="s">
        <v>8451</v>
      </c>
      <c r="O2529" s="303" t="str">
        <f>IF(AllC3_Data[[#This Row],[Door/Yard Number]]=3,"Yard","Door")</f>
        <v>Yard</v>
      </c>
      <c r="P2529" s="33">
        <f t="shared" si="78"/>
        <v>75.849999999976717</v>
      </c>
      <c r="Q2529" s="3" t="str">
        <f t="shared" si="79"/>
        <v>02/08/2022 10:09 AM</v>
      </c>
      <c r="R2529" s="573" t="str">
        <f>IF(AND(AllC3_Data[[#This Row],[Workflow]]="Vendor Trailer",AllC3_Data[[#This Row],[OB Load Type]]="",AllC3_Data[[#This Row],[IB Load Type]]="",AllC3_Data[[#This Row],[Reusable Load Type]]=""),"Empty", HLOOKUP("*",AllC3_Data[[#This Row],[OB Load Type]:[Workflow]],1,FALSE))</f>
        <v>O227</v>
      </c>
      <c r="S25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0" spans="1:21" x14ac:dyDescent="0.25">
      <c r="A2530" s="567" t="s">
        <v>15029</v>
      </c>
      <c r="B2530" s="568" t="s">
        <v>778</v>
      </c>
      <c r="C2530" s="568"/>
      <c r="D2530" s="569"/>
      <c r="E2530" s="569" t="s">
        <v>1659</v>
      </c>
      <c r="F2530" s="569">
        <v>3</v>
      </c>
      <c r="G2530" s="568" t="s">
        <v>1179</v>
      </c>
      <c r="H2530" s="568"/>
      <c r="I2530" s="570" t="s">
        <v>15030</v>
      </c>
      <c r="J2530" s="568" t="s">
        <v>8207</v>
      </c>
      <c r="K2530" s="571" t="s">
        <v>8401</v>
      </c>
      <c r="L2530" s="568" t="s">
        <v>13949</v>
      </c>
      <c r="M2530" s="572" t="s">
        <v>15031</v>
      </c>
      <c r="N2530" s="570" t="s">
        <v>8451</v>
      </c>
      <c r="O2530" s="303" t="str">
        <f>IF(AllC3_Data[[#This Row],[Door/Yard Number]]=3,"Yard","Door")</f>
        <v>Yard</v>
      </c>
      <c r="P2530" s="33">
        <f t="shared" si="78"/>
        <v>66.75</v>
      </c>
      <c r="Q2530" s="3" t="str">
        <f t="shared" si="79"/>
        <v>02/08/2022 07:15 PM</v>
      </c>
      <c r="R2530" s="573" t="str">
        <f>IF(AND(AllC3_Data[[#This Row],[Workflow]]="Vendor Trailer",AllC3_Data[[#This Row],[OB Load Type]]="",AllC3_Data[[#This Row],[IB Load Type]]="",AllC3_Data[[#This Row],[Reusable Load Type]]=""),"Empty", HLOOKUP("*",AllC3_Data[[#This Row],[OB Load Type]:[Workflow]],1,FALSE))</f>
        <v>O227</v>
      </c>
      <c r="S25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1" spans="1:21" x14ac:dyDescent="0.25">
      <c r="A2531" s="567" t="s">
        <v>15032</v>
      </c>
      <c r="B2531" s="568"/>
      <c r="C2531" s="568"/>
      <c r="D2531" s="569"/>
      <c r="E2531" s="569" t="s">
        <v>1657</v>
      </c>
      <c r="F2531" s="569">
        <v>3</v>
      </c>
      <c r="G2531" s="568" t="s">
        <v>1179</v>
      </c>
      <c r="H2531" s="568"/>
      <c r="I2531" s="570" t="s">
        <v>15030</v>
      </c>
      <c r="J2531" s="568" t="s">
        <v>8205</v>
      </c>
      <c r="K2531" s="571" t="s">
        <v>8401</v>
      </c>
      <c r="L2531" s="568" t="s">
        <v>15033</v>
      </c>
      <c r="M2531" s="572" t="s">
        <v>15030</v>
      </c>
      <c r="N2531" s="570" t="s">
        <v>8421</v>
      </c>
      <c r="O2531" s="303" t="str">
        <f>IF(AllC3_Data[[#This Row],[Door/Yard Number]]=3,"Yard","Door")</f>
        <v>Yard</v>
      </c>
      <c r="P2531" s="33">
        <f t="shared" si="78"/>
        <v>66.75</v>
      </c>
      <c r="Q2531" s="3" t="str">
        <f t="shared" si="79"/>
        <v>02/08/2022 07:15 PM</v>
      </c>
      <c r="R2531" s="573" t="str">
        <f>IF(AND(AllC3_Data[[#This Row],[Workflow]]="Vendor Trailer",AllC3_Data[[#This Row],[OB Load Type]]="",AllC3_Data[[#This Row],[IB Load Type]]="",AllC3_Data[[#This Row],[Reusable Load Type]]=""),"Empty", HLOOKUP("*",AllC3_Data[[#This Row],[OB Load Type]:[Workflow]],1,FALSE))</f>
        <v>Empty</v>
      </c>
      <c r="S25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5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532" spans="1:21" x14ac:dyDescent="0.25">
      <c r="A2532" s="567" t="s">
        <v>15034</v>
      </c>
      <c r="B2532" s="568" t="s">
        <v>778</v>
      </c>
      <c r="C2532" s="568"/>
      <c r="D2532" s="569"/>
      <c r="E2532" s="569" t="s">
        <v>1659</v>
      </c>
      <c r="F2532" s="569">
        <v>3</v>
      </c>
      <c r="G2532" s="568" t="s">
        <v>1179</v>
      </c>
      <c r="H2532" s="568"/>
      <c r="I2532" s="570" t="s">
        <v>15035</v>
      </c>
      <c r="J2532" s="568" t="s">
        <v>8210</v>
      </c>
      <c r="K2532" s="571" t="s">
        <v>8401</v>
      </c>
      <c r="L2532" s="568" t="s">
        <v>13868</v>
      </c>
      <c r="M2532" s="572" t="s">
        <v>9218</v>
      </c>
      <c r="N2532" s="570" t="s">
        <v>8451</v>
      </c>
      <c r="O2532" s="303" t="str">
        <f>IF(AllC3_Data[[#This Row],[Door/Yard Number]]=3,"Yard","Door")</f>
        <v>Yard</v>
      </c>
      <c r="P2532" s="33">
        <f t="shared" si="78"/>
        <v>66.733333333453629</v>
      </c>
      <c r="Q2532" s="3" t="str">
        <f t="shared" si="79"/>
        <v>02/08/2022 07:16 PM</v>
      </c>
      <c r="R2532" s="573" t="str">
        <f>IF(AND(AllC3_Data[[#This Row],[Workflow]]="Vendor Trailer",AllC3_Data[[#This Row],[OB Load Type]]="",AllC3_Data[[#This Row],[IB Load Type]]="",AllC3_Data[[#This Row],[Reusable Load Type]]=""),"Empty", HLOOKUP("*",AllC3_Data[[#This Row],[OB Load Type]:[Workflow]],1,FALSE))</f>
        <v>O227</v>
      </c>
      <c r="S25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3" spans="1:21" x14ac:dyDescent="0.25">
      <c r="A2533" s="567" t="s">
        <v>15036</v>
      </c>
      <c r="B2533" s="568"/>
      <c r="C2533" s="568"/>
      <c r="D2533" s="569" t="s">
        <v>188</v>
      </c>
      <c r="E2533" s="569" t="s">
        <v>8430</v>
      </c>
      <c r="F2533" s="569">
        <v>3</v>
      </c>
      <c r="G2533" s="568" t="s">
        <v>1179</v>
      </c>
      <c r="H2533" s="568"/>
      <c r="I2533" s="570" t="s">
        <v>15037</v>
      </c>
      <c r="J2533" s="568" t="s">
        <v>8210</v>
      </c>
      <c r="K2533" s="571" t="s">
        <v>8401</v>
      </c>
      <c r="L2533" s="568" t="s">
        <v>14003</v>
      </c>
      <c r="M2533" s="572" t="s">
        <v>15038</v>
      </c>
      <c r="N2533" s="570" t="s">
        <v>8402</v>
      </c>
      <c r="O2533" s="303" t="str">
        <f>IF(AllC3_Data[[#This Row],[Door/Yard Number]]=3,"Yard","Door")</f>
        <v>Yard</v>
      </c>
      <c r="P2533" s="33">
        <f t="shared" si="78"/>
        <v>66.366666666639503</v>
      </c>
      <c r="Q2533" s="3" t="str">
        <f t="shared" si="79"/>
        <v>02/08/2022 07:38 PM</v>
      </c>
      <c r="R2533" s="573" t="str">
        <f>IF(AND(AllC3_Data[[#This Row],[Workflow]]="Vendor Trailer",AllC3_Data[[#This Row],[OB Load Type]]="",AllC3_Data[[#This Row],[IB Load Type]]="",AllC3_Data[[#This Row],[Reusable Load Type]]=""),"Empty", HLOOKUP("*",AllC3_Data[[#This Row],[OB Load Type]:[Workflow]],1,FALSE))</f>
        <v>PURG</v>
      </c>
      <c r="S25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534" spans="1:21" x14ac:dyDescent="0.25">
      <c r="A2534" s="567" t="s">
        <v>15039</v>
      </c>
      <c r="B2534" s="568"/>
      <c r="C2534" s="568"/>
      <c r="D2534" s="569" t="s">
        <v>827</v>
      </c>
      <c r="E2534" s="569" t="s">
        <v>8430</v>
      </c>
      <c r="F2534" s="569">
        <v>3</v>
      </c>
      <c r="G2534" s="568" t="s">
        <v>1179</v>
      </c>
      <c r="H2534" s="568"/>
      <c r="I2534" s="570" t="s">
        <v>15040</v>
      </c>
      <c r="J2534" s="568" t="s">
        <v>8205</v>
      </c>
      <c r="K2534" s="571" t="s">
        <v>8401</v>
      </c>
      <c r="L2534" s="568" t="s">
        <v>3068</v>
      </c>
      <c r="M2534" s="572" t="s">
        <v>15040</v>
      </c>
      <c r="N2534" s="570" t="s">
        <v>8402</v>
      </c>
      <c r="O2534" s="303" t="str">
        <f>IF(AllC3_Data[[#This Row],[Door/Yard Number]]=3,"Yard","Door")</f>
        <v>Yard</v>
      </c>
      <c r="P2534" s="33">
        <f t="shared" si="78"/>
        <v>66.183333333407063</v>
      </c>
      <c r="Q2534" s="3" t="str">
        <f t="shared" si="79"/>
        <v>02/08/2022 07:49 PM</v>
      </c>
      <c r="R2534" s="573" t="str">
        <f>IF(AND(AllC3_Data[[#This Row],[Workflow]]="Vendor Trailer",AllC3_Data[[#This Row],[OB Load Type]]="",AllC3_Data[[#This Row],[IB Load Type]]="",AllC3_Data[[#This Row],[Reusable Load Type]]=""),"Empty", HLOOKUP("*",AllC3_Data[[#This Row],[OB Load Type]:[Workflow]],1,FALSE))</f>
        <v>HPOL</v>
      </c>
      <c r="S25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5" spans="1:21" x14ac:dyDescent="0.25">
      <c r="A2535" s="567" t="s">
        <v>15041</v>
      </c>
      <c r="B2535" s="568"/>
      <c r="C2535" s="568"/>
      <c r="D2535" s="569" t="s">
        <v>496</v>
      </c>
      <c r="E2535" s="569" t="s">
        <v>1660</v>
      </c>
      <c r="F2535" s="569">
        <v>3</v>
      </c>
      <c r="G2535" s="568" t="s">
        <v>1568</v>
      </c>
      <c r="H2535" s="568"/>
      <c r="I2535" s="570" t="s">
        <v>15042</v>
      </c>
      <c r="J2535" s="568" t="s">
        <v>8209</v>
      </c>
      <c r="K2535" s="571" t="s">
        <v>8401</v>
      </c>
      <c r="L2535" s="568" t="s">
        <v>13958</v>
      </c>
      <c r="M2535" s="572" t="s">
        <v>15042</v>
      </c>
      <c r="N2535" s="570" t="s">
        <v>8451</v>
      </c>
      <c r="O2535" s="303" t="str">
        <f>IF(AllC3_Data[[#This Row],[Door/Yard Number]]=3,"Yard","Door")</f>
        <v>Yard</v>
      </c>
      <c r="P2535" s="33">
        <f t="shared" si="78"/>
        <v>65.766666666779201</v>
      </c>
      <c r="Q2535" s="3" t="str">
        <f t="shared" si="79"/>
        <v>02/08/2022 08:14 PM</v>
      </c>
      <c r="R2535" s="573" t="str">
        <f>IF(AND(AllC3_Data[[#This Row],[Workflow]]="Vendor Trailer",AllC3_Data[[#This Row],[OB Load Type]]="",AllC3_Data[[#This Row],[IB Load Type]]="",AllC3_Data[[#This Row],[Reusable Load Type]]=""),"Empty", HLOOKUP("*",AllC3_Data[[#This Row],[OB Load Type]:[Workflow]],1,FALSE))</f>
        <v>RSAL</v>
      </c>
      <c r="S25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6" spans="1:21" x14ac:dyDescent="0.25">
      <c r="A2536" s="567" t="s">
        <v>15043</v>
      </c>
      <c r="B2536" s="568"/>
      <c r="C2536" s="568"/>
      <c r="D2536" s="569" t="s">
        <v>784</v>
      </c>
      <c r="E2536" s="569" t="s">
        <v>882</v>
      </c>
      <c r="F2536" s="569">
        <v>3</v>
      </c>
      <c r="G2536" s="568" t="s">
        <v>1215</v>
      </c>
      <c r="H2536" s="568"/>
      <c r="I2536" s="570" t="s">
        <v>15044</v>
      </c>
      <c r="J2536" s="568" t="s">
        <v>8202</v>
      </c>
      <c r="K2536" s="571" t="s">
        <v>8401</v>
      </c>
      <c r="L2536" s="568" t="s">
        <v>13874</v>
      </c>
      <c r="M2536" s="572"/>
      <c r="N2536" s="570" t="s">
        <v>8451</v>
      </c>
      <c r="O2536" s="303" t="str">
        <f>IF(AllC3_Data[[#This Row],[Door/Yard Number]]=3,"Yard","Door")</f>
        <v>Yard</v>
      </c>
      <c r="P2536" s="33">
        <f t="shared" si="78"/>
        <v>65.750000000058208</v>
      </c>
      <c r="Q2536" s="3" t="str">
        <f t="shared" si="79"/>
        <v>02/08/2022 08:15 PM</v>
      </c>
      <c r="R2536" s="573" t="str">
        <f>IF(AND(AllC3_Data[[#This Row],[Workflow]]="Vendor Trailer",AllC3_Data[[#This Row],[OB Load Type]]="",AllC3_Data[[#This Row],[IB Load Type]]="",AllC3_Data[[#This Row],[Reusable Load Type]]=""),"Empty", HLOOKUP("*",AllC3_Data[[#This Row],[OB Load Type]:[Workflow]],1,FALSE))</f>
        <v>T227</v>
      </c>
      <c r="S25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5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5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7" spans="1:21" x14ac:dyDescent="0.25">
      <c r="A2537" s="567" t="s">
        <v>15045</v>
      </c>
      <c r="B2537" s="568" t="s">
        <v>778</v>
      </c>
      <c r="C2537" s="568"/>
      <c r="D2537" s="569"/>
      <c r="E2537" s="569" t="s">
        <v>1659</v>
      </c>
      <c r="F2537" s="569">
        <v>3</v>
      </c>
      <c r="G2537" s="568" t="s">
        <v>1568</v>
      </c>
      <c r="H2537" s="568"/>
      <c r="I2537" s="570" t="s">
        <v>15046</v>
      </c>
      <c r="J2537" s="568" t="s">
        <v>8209</v>
      </c>
      <c r="K2537" s="571" t="s">
        <v>8401</v>
      </c>
      <c r="L2537" s="568" t="s">
        <v>13868</v>
      </c>
      <c r="M2537" s="572" t="s">
        <v>15047</v>
      </c>
      <c r="N2537" s="570" t="s">
        <v>8451</v>
      </c>
      <c r="O2537" s="303" t="str">
        <f>IF(AllC3_Data[[#This Row],[Door/Yard Number]]=3,"Yard","Door")</f>
        <v>Yard</v>
      </c>
      <c r="P2537" s="33">
        <f t="shared" si="78"/>
        <v>65.650000000081491</v>
      </c>
      <c r="Q2537" s="3" t="str">
        <f t="shared" si="79"/>
        <v>02/08/2022 08:21 PM</v>
      </c>
      <c r="R2537" s="573" t="str">
        <f>IF(AND(AllC3_Data[[#This Row],[Workflow]]="Vendor Trailer",AllC3_Data[[#This Row],[OB Load Type]]="",AllC3_Data[[#This Row],[IB Load Type]]="",AllC3_Data[[#This Row],[Reusable Load Type]]=""),"Empty", HLOOKUP("*",AllC3_Data[[#This Row],[OB Load Type]:[Workflow]],1,FALSE))</f>
        <v>O227</v>
      </c>
      <c r="S25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8" spans="1:21" x14ac:dyDescent="0.25">
      <c r="A2538" s="567" t="s">
        <v>15048</v>
      </c>
      <c r="B2538" s="568"/>
      <c r="C2538" s="568"/>
      <c r="D2538" s="569" t="s">
        <v>496</v>
      </c>
      <c r="E2538" s="569" t="s">
        <v>1660</v>
      </c>
      <c r="F2538" s="569">
        <v>1</v>
      </c>
      <c r="G2538" s="568" t="s">
        <v>1179</v>
      </c>
      <c r="H2538" s="568"/>
      <c r="I2538" s="570" t="s">
        <v>15049</v>
      </c>
      <c r="J2538" s="568" t="s">
        <v>8210</v>
      </c>
      <c r="K2538" s="571" t="s">
        <v>8401</v>
      </c>
      <c r="L2538" s="568" t="s">
        <v>12644</v>
      </c>
      <c r="M2538" s="572" t="s">
        <v>15049</v>
      </c>
      <c r="N2538" s="570" t="s">
        <v>8451</v>
      </c>
      <c r="O2538" s="303" t="str">
        <f>IF(AllC3_Data[[#This Row],[Door/Yard Number]]=3,"Yard","Door")</f>
        <v>Door</v>
      </c>
      <c r="P2538" s="33">
        <f t="shared" si="78"/>
        <v>65.150000000023283</v>
      </c>
      <c r="Q2538" s="3" t="str">
        <f t="shared" si="79"/>
        <v>02/08/2022 08:51 PM</v>
      </c>
      <c r="R2538" s="573" t="str">
        <f>IF(AND(AllC3_Data[[#This Row],[Workflow]]="Vendor Trailer",AllC3_Data[[#This Row],[OB Load Type]]="",AllC3_Data[[#This Row],[IB Load Type]]="",AllC3_Data[[#This Row],[Reusable Load Type]]=""),"Empty", HLOOKUP("*",AllC3_Data[[#This Row],[OB Load Type]:[Workflow]],1,FALSE))</f>
        <v>RSAL</v>
      </c>
      <c r="S25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39" spans="1:21" x14ac:dyDescent="0.25">
      <c r="A2539" s="567" t="s">
        <v>15050</v>
      </c>
      <c r="B2539" s="568"/>
      <c r="C2539" s="568"/>
      <c r="D2539" s="569" t="s">
        <v>496</v>
      </c>
      <c r="E2539" s="569" t="s">
        <v>1660</v>
      </c>
      <c r="F2539" s="569">
        <v>3</v>
      </c>
      <c r="G2539" s="568" t="s">
        <v>1179</v>
      </c>
      <c r="H2539" s="568"/>
      <c r="I2539" s="570" t="s">
        <v>11021</v>
      </c>
      <c r="J2539" s="568" t="s">
        <v>8208</v>
      </c>
      <c r="K2539" s="571" t="s">
        <v>8589</v>
      </c>
      <c r="L2539" s="568" t="s">
        <v>13831</v>
      </c>
      <c r="M2539" s="572" t="s">
        <v>11021</v>
      </c>
      <c r="N2539" s="570" t="s">
        <v>8402</v>
      </c>
      <c r="O2539" s="303" t="str">
        <f>IF(AllC3_Data[[#This Row],[Door/Yard Number]]=3,"Yard","Door")</f>
        <v>Yard</v>
      </c>
      <c r="P2539" s="33">
        <f t="shared" si="78"/>
        <v>65.033333333325572</v>
      </c>
      <c r="Q2539" s="3" t="str">
        <f t="shared" si="79"/>
        <v>02/08/2022 08:58 PM</v>
      </c>
      <c r="R2539" s="573" t="str">
        <f>IF(AND(AllC3_Data[[#This Row],[Workflow]]="Vendor Trailer",AllC3_Data[[#This Row],[OB Load Type]]="",AllC3_Data[[#This Row],[IB Load Type]]="",AllC3_Data[[#This Row],[Reusable Load Type]]=""),"Empty", HLOOKUP("*",AllC3_Data[[#This Row],[OB Load Type]:[Workflow]],1,FALSE))</f>
        <v>RSAL</v>
      </c>
      <c r="S25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0" spans="1:21" x14ac:dyDescent="0.25">
      <c r="A2540" s="567" t="s">
        <v>15051</v>
      </c>
      <c r="B2540" s="568" t="s">
        <v>778</v>
      </c>
      <c r="C2540" s="568"/>
      <c r="D2540" s="569"/>
      <c r="E2540" s="569" t="s">
        <v>1659</v>
      </c>
      <c r="F2540" s="569">
        <v>3</v>
      </c>
      <c r="G2540" s="568" t="s">
        <v>1179</v>
      </c>
      <c r="H2540" s="568"/>
      <c r="I2540" s="570" t="s">
        <v>15052</v>
      </c>
      <c r="J2540" s="568" t="s">
        <v>8210</v>
      </c>
      <c r="K2540" s="571" t="s">
        <v>8401</v>
      </c>
      <c r="L2540" s="568" t="s">
        <v>13874</v>
      </c>
      <c r="M2540" s="572" t="s">
        <v>15053</v>
      </c>
      <c r="N2540" s="570" t="s">
        <v>8451</v>
      </c>
      <c r="O2540" s="303" t="str">
        <f>IF(AllC3_Data[[#This Row],[Door/Yard Number]]=3,"Yard","Door")</f>
        <v>Yard</v>
      </c>
      <c r="P2540" s="33">
        <f t="shared" si="78"/>
        <v>64.916666666802485</v>
      </c>
      <c r="Q2540" s="3" t="str">
        <f t="shared" si="79"/>
        <v>02/08/2022 09:05 PM</v>
      </c>
      <c r="R2540" s="573" t="str">
        <f>IF(AND(AllC3_Data[[#This Row],[Workflow]]="Vendor Trailer",AllC3_Data[[#This Row],[OB Load Type]]="",AllC3_Data[[#This Row],[IB Load Type]]="",AllC3_Data[[#This Row],[Reusable Load Type]]=""),"Empty", HLOOKUP("*",AllC3_Data[[#This Row],[OB Load Type]:[Workflow]],1,FALSE))</f>
        <v>O227</v>
      </c>
      <c r="S25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1" spans="1:21" x14ac:dyDescent="0.25">
      <c r="A2541" s="567" t="s">
        <v>15054</v>
      </c>
      <c r="B2541" s="568"/>
      <c r="C2541" s="568"/>
      <c r="D2541" s="569"/>
      <c r="E2541" s="569" t="s">
        <v>8461</v>
      </c>
      <c r="F2541" s="569">
        <v>3</v>
      </c>
      <c r="G2541" s="568" t="s">
        <v>1096</v>
      </c>
      <c r="H2541" s="568"/>
      <c r="I2541" s="570" t="s">
        <v>15055</v>
      </c>
      <c r="J2541" s="568" t="s">
        <v>8202</v>
      </c>
      <c r="K2541" s="571" t="s">
        <v>8401</v>
      </c>
      <c r="L2541" s="568" t="s">
        <v>14003</v>
      </c>
      <c r="M2541" s="572" t="s">
        <v>15056</v>
      </c>
      <c r="N2541" s="570" t="s">
        <v>8402</v>
      </c>
      <c r="O2541" s="303" t="str">
        <f>IF(AllC3_Data[[#This Row],[Door/Yard Number]]=3,"Yard","Door")</f>
        <v>Yard</v>
      </c>
      <c r="P2541" s="33">
        <f t="shared" si="78"/>
        <v>64.816666666651145</v>
      </c>
      <c r="Q2541" s="3" t="str">
        <f t="shared" si="79"/>
        <v>02/08/2022 09:11 PM</v>
      </c>
      <c r="R2541" s="573" t="str">
        <f>IF(AND(AllC3_Data[[#This Row],[Workflow]]="Vendor Trailer",AllC3_Data[[#This Row],[OB Load Type]]="",AllC3_Data[[#This Row],[IB Load Type]]="",AllC3_Data[[#This Row],[Reusable Load Type]]=""),"Empty", HLOOKUP("*",AllC3_Data[[#This Row],[OB Load Type]:[Workflow]],1,FALSE))</f>
        <v>Empty</v>
      </c>
      <c r="S25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2" spans="1:21" x14ac:dyDescent="0.25">
      <c r="A2542" s="567" t="s">
        <v>15057</v>
      </c>
      <c r="B2542" s="568"/>
      <c r="C2542" s="568"/>
      <c r="D2542" s="569" t="s">
        <v>182</v>
      </c>
      <c r="E2542" s="569" t="s">
        <v>8430</v>
      </c>
      <c r="F2542" s="569">
        <v>3</v>
      </c>
      <c r="G2542" s="568" t="s">
        <v>1568</v>
      </c>
      <c r="H2542" s="568"/>
      <c r="I2542" s="570" t="s">
        <v>15055</v>
      </c>
      <c r="J2542" s="568" t="s">
        <v>8209</v>
      </c>
      <c r="K2542" s="571" t="s">
        <v>8401</v>
      </c>
      <c r="L2542" s="568" t="s">
        <v>13897</v>
      </c>
      <c r="M2542" s="572"/>
      <c r="N2542" s="570" t="s">
        <v>8402</v>
      </c>
      <c r="O2542" s="303" t="str">
        <f>IF(AllC3_Data[[#This Row],[Door/Yard Number]]=3,"Yard","Door")</f>
        <v>Yard</v>
      </c>
      <c r="P2542" s="33">
        <f t="shared" si="78"/>
        <v>64.816666666651145</v>
      </c>
      <c r="Q2542" s="3" t="str">
        <f t="shared" si="79"/>
        <v>02/08/2022 09:11 PM</v>
      </c>
      <c r="R2542" s="573" t="str">
        <f>IF(AND(AllC3_Data[[#This Row],[Workflow]]="Vendor Trailer",AllC3_Data[[#This Row],[OB Load Type]]="",AllC3_Data[[#This Row],[IB Load Type]]="",AllC3_Data[[#This Row],[Reusable Load Type]]=""),"Empty", HLOOKUP("*",AllC3_Data[[#This Row],[OB Load Type]:[Workflow]],1,FALSE))</f>
        <v>PMIX</v>
      </c>
      <c r="S25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5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3" spans="1:21" x14ac:dyDescent="0.25">
      <c r="A2543" s="567" t="s">
        <v>15058</v>
      </c>
      <c r="B2543" s="568"/>
      <c r="C2543" s="568"/>
      <c r="D2543" s="569" t="s">
        <v>182</v>
      </c>
      <c r="E2543" s="569" t="s">
        <v>8430</v>
      </c>
      <c r="F2543" s="569">
        <v>3</v>
      </c>
      <c r="G2543" s="568" t="s">
        <v>1568</v>
      </c>
      <c r="H2543" s="568"/>
      <c r="I2543" s="570" t="s">
        <v>10363</v>
      </c>
      <c r="J2543" s="568" t="s">
        <v>8212</v>
      </c>
      <c r="K2543" s="571" t="s">
        <v>8401</v>
      </c>
      <c r="L2543" s="568" t="s">
        <v>14208</v>
      </c>
      <c r="M2543" s="572" t="s">
        <v>15059</v>
      </c>
      <c r="N2543" s="570" t="s">
        <v>8402</v>
      </c>
      <c r="O2543" s="303" t="str">
        <f>IF(AllC3_Data[[#This Row],[Door/Yard Number]]=3,"Yard","Door")</f>
        <v>Yard</v>
      </c>
      <c r="P2543" s="33">
        <f t="shared" si="78"/>
        <v>64.78333333338378</v>
      </c>
      <c r="Q2543" s="3" t="str">
        <f t="shared" si="79"/>
        <v>02/08/2022 09:13 PM</v>
      </c>
      <c r="R2543" s="573" t="str">
        <f>IF(AND(AllC3_Data[[#This Row],[Workflow]]="Vendor Trailer",AllC3_Data[[#This Row],[OB Load Type]]="",AllC3_Data[[#This Row],[IB Load Type]]="",AllC3_Data[[#This Row],[Reusable Load Type]]=""),"Empty", HLOOKUP("*",AllC3_Data[[#This Row],[OB Load Type]:[Workflow]],1,FALSE))</f>
        <v>PMIX</v>
      </c>
      <c r="S25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5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4" spans="1:21" x14ac:dyDescent="0.25">
      <c r="A2544" s="567" t="s">
        <v>15060</v>
      </c>
      <c r="B2544" s="568"/>
      <c r="C2544" s="568"/>
      <c r="D2544" s="569" t="s">
        <v>481</v>
      </c>
      <c r="E2544" s="569" t="s">
        <v>8430</v>
      </c>
      <c r="F2544" s="569">
        <v>3</v>
      </c>
      <c r="G2544" s="568" t="s">
        <v>1179</v>
      </c>
      <c r="H2544" s="568"/>
      <c r="I2544" s="570" t="s">
        <v>15061</v>
      </c>
      <c r="J2544" s="568" t="s">
        <v>8210</v>
      </c>
      <c r="K2544" s="571" t="s">
        <v>8401</v>
      </c>
      <c r="L2544" s="568" t="s">
        <v>2969</v>
      </c>
      <c r="M2544" s="572" t="s">
        <v>15061</v>
      </c>
      <c r="N2544" s="570" t="s">
        <v>8402</v>
      </c>
      <c r="O2544" s="303" t="str">
        <f>IF(AllC3_Data[[#This Row],[Door/Yard Number]]=3,"Yard","Door")</f>
        <v>Yard</v>
      </c>
      <c r="P2544" s="33">
        <f t="shared" si="78"/>
        <v>64.566666666709352</v>
      </c>
      <c r="Q2544" s="3" t="str">
        <f t="shared" si="79"/>
        <v>02/08/2022 09:26 PM</v>
      </c>
      <c r="R2544" s="573" t="str">
        <f>IF(AND(AllC3_Data[[#This Row],[Workflow]]="Vendor Trailer",AllC3_Data[[#This Row],[OB Load Type]]="",AllC3_Data[[#This Row],[IB Load Type]]="",AllC3_Data[[#This Row],[Reusable Load Type]]=""),"Empty", HLOOKUP("*",AllC3_Data[[#This Row],[OB Load Type]:[Workflow]],1,FALSE))</f>
        <v>RBTN</v>
      </c>
      <c r="S25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5" spans="1:21" x14ac:dyDescent="0.25">
      <c r="A2545" s="567" t="s">
        <v>15062</v>
      </c>
      <c r="B2545" s="568"/>
      <c r="C2545" s="568"/>
      <c r="D2545" s="569" t="s">
        <v>373</v>
      </c>
      <c r="E2545" s="569" t="s">
        <v>8430</v>
      </c>
      <c r="F2545" s="569">
        <v>3</v>
      </c>
      <c r="G2545" s="568" t="s">
        <v>8434</v>
      </c>
      <c r="H2545" s="568"/>
      <c r="I2545" s="570" t="s">
        <v>15063</v>
      </c>
      <c r="J2545" s="568" t="s">
        <v>8202</v>
      </c>
      <c r="K2545" s="571" t="s">
        <v>8401</v>
      </c>
      <c r="L2545" s="568" t="s">
        <v>14444</v>
      </c>
      <c r="M2545" s="572" t="s">
        <v>15064</v>
      </c>
      <c r="N2545" s="570" t="s">
        <v>8425</v>
      </c>
      <c r="O2545" s="303" t="str">
        <f>IF(AllC3_Data[[#This Row],[Door/Yard Number]]=3,"Yard","Door")</f>
        <v>Yard</v>
      </c>
      <c r="P2545" s="33">
        <f t="shared" si="78"/>
        <v>73.416666666744277</v>
      </c>
      <c r="Q2545" s="3" t="str">
        <f t="shared" si="79"/>
        <v>02/08/2022 12:35 PM</v>
      </c>
      <c r="R2545" s="573" t="str">
        <f>IF(AND(AllC3_Data[[#This Row],[Workflow]]="Vendor Trailer",AllC3_Data[[#This Row],[OB Load Type]]="",AllC3_Data[[#This Row],[IB Load Type]]="",AllC3_Data[[#This Row],[Reusable Load Type]]=""),"Empty", HLOOKUP("*",AllC3_Data[[#This Row],[OB Load Type]:[Workflow]],1,FALSE))</f>
        <v>PECO</v>
      </c>
      <c r="S25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6" spans="1:21" x14ac:dyDescent="0.25">
      <c r="A2546" s="567" t="s">
        <v>15065</v>
      </c>
      <c r="B2546" s="568"/>
      <c r="C2546" s="568"/>
      <c r="D2546" s="569"/>
      <c r="E2546" s="569" t="s">
        <v>8461</v>
      </c>
      <c r="F2546" s="569">
        <v>3</v>
      </c>
      <c r="G2546" s="568" t="s">
        <v>15066</v>
      </c>
      <c r="H2546" s="568"/>
      <c r="I2546" s="570" t="s">
        <v>15067</v>
      </c>
      <c r="J2546" s="568" t="s">
        <v>8202</v>
      </c>
      <c r="K2546" s="571" t="s">
        <v>8401</v>
      </c>
      <c r="L2546" s="568" t="s">
        <v>14444</v>
      </c>
      <c r="M2546" s="572" t="s">
        <v>15068</v>
      </c>
      <c r="N2546" s="570" t="s">
        <v>8425</v>
      </c>
      <c r="O2546" s="303" t="str">
        <f>IF(AllC3_Data[[#This Row],[Door/Yard Number]]=3,"Yard","Door")</f>
        <v>Yard</v>
      </c>
      <c r="P2546" s="33">
        <f t="shared" si="78"/>
        <v>64.216666666790843</v>
      </c>
      <c r="Q2546" s="3" t="str">
        <f t="shared" si="79"/>
        <v>02/08/2022 09:47 PM</v>
      </c>
      <c r="R2546" s="573" t="str">
        <f>IF(AND(AllC3_Data[[#This Row],[Workflow]]="Vendor Trailer",AllC3_Data[[#This Row],[OB Load Type]]="",AllC3_Data[[#This Row],[IB Load Type]]="",AllC3_Data[[#This Row],[Reusable Load Type]]=""),"Empty", HLOOKUP("*",AllC3_Data[[#This Row],[OB Load Type]:[Workflow]],1,FALSE))</f>
        <v>Empty</v>
      </c>
      <c r="S25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7" spans="1:21" x14ac:dyDescent="0.25">
      <c r="A2547" s="567" t="s">
        <v>15069</v>
      </c>
      <c r="B2547" s="568"/>
      <c r="C2547" s="568"/>
      <c r="D2547" s="569" t="s">
        <v>486</v>
      </c>
      <c r="E2547" s="569" t="s">
        <v>8430</v>
      </c>
      <c r="F2547" s="569">
        <v>3</v>
      </c>
      <c r="G2547" s="568" t="s">
        <v>1179</v>
      </c>
      <c r="H2547" s="568"/>
      <c r="I2547" s="570" t="s">
        <v>15070</v>
      </c>
      <c r="J2547" s="568" t="s">
        <v>647</v>
      </c>
      <c r="K2547" s="571" t="s">
        <v>8401</v>
      </c>
      <c r="L2547" s="568" t="s">
        <v>14444</v>
      </c>
      <c r="M2547" s="572"/>
      <c r="N2547" s="570" t="s">
        <v>8425</v>
      </c>
      <c r="O2547" s="303" t="str">
        <f>IF(AllC3_Data[[#This Row],[Door/Yard Number]]=3,"Yard","Door")</f>
        <v>Yard</v>
      </c>
      <c r="P2547" s="33">
        <f t="shared" si="78"/>
        <v>64.066666666651145</v>
      </c>
      <c r="Q2547" s="3" t="str">
        <f t="shared" si="79"/>
        <v>02/08/2022 09:56 PM</v>
      </c>
      <c r="R2547" s="573" t="str">
        <f>IF(AND(AllC3_Data[[#This Row],[Workflow]]="Vendor Trailer",AllC3_Data[[#This Row],[OB Load Type]]="",AllC3_Data[[#This Row],[IB Load Type]]="",AllC3_Data[[#This Row],[Reusable Load Type]]=""),"Empty", HLOOKUP("*",AllC3_Data[[#This Row],[OB Load Type]:[Workflow]],1,FALSE))</f>
        <v>RGMB</v>
      </c>
      <c r="S25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8" spans="1:21" x14ac:dyDescent="0.25">
      <c r="A2548" s="567" t="s">
        <v>15071</v>
      </c>
      <c r="B2548" s="568" t="s">
        <v>778</v>
      </c>
      <c r="C2548" s="568"/>
      <c r="D2548" s="569"/>
      <c r="E2548" s="569" t="s">
        <v>1659</v>
      </c>
      <c r="F2548" s="569">
        <v>3</v>
      </c>
      <c r="G2548" s="568" t="s">
        <v>1179</v>
      </c>
      <c r="H2548" s="568"/>
      <c r="I2548" s="570" t="s">
        <v>15072</v>
      </c>
      <c r="J2548" s="568" t="s">
        <v>8205</v>
      </c>
      <c r="K2548" s="571" t="s">
        <v>8401</v>
      </c>
      <c r="L2548" s="568" t="s">
        <v>13874</v>
      </c>
      <c r="M2548" s="572"/>
      <c r="N2548" s="570" t="s">
        <v>8451</v>
      </c>
      <c r="O2548" s="303" t="str">
        <f>IF(AllC3_Data[[#This Row],[Door/Yard Number]]=3,"Yard","Door")</f>
        <v>Yard</v>
      </c>
      <c r="P2548" s="33">
        <f t="shared" si="78"/>
        <v>63.866666666697711</v>
      </c>
      <c r="Q2548" s="3" t="str">
        <f t="shared" si="79"/>
        <v>02/08/2022 10:08 PM</v>
      </c>
      <c r="R2548" s="573" t="str">
        <f>IF(AND(AllC3_Data[[#This Row],[Workflow]]="Vendor Trailer",AllC3_Data[[#This Row],[OB Load Type]]="",AllC3_Data[[#This Row],[IB Load Type]]="",AllC3_Data[[#This Row],[Reusable Load Type]]=""),"Empty", HLOOKUP("*",AllC3_Data[[#This Row],[OB Load Type]:[Workflow]],1,FALSE))</f>
        <v>O227</v>
      </c>
      <c r="S25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49" spans="1:21" x14ac:dyDescent="0.25">
      <c r="A2549" s="567" t="s">
        <v>15073</v>
      </c>
      <c r="B2549" s="568" t="s">
        <v>778</v>
      </c>
      <c r="C2549" s="568"/>
      <c r="D2549" s="569"/>
      <c r="E2549" s="569" t="s">
        <v>1659</v>
      </c>
      <c r="F2549" s="569">
        <v>3</v>
      </c>
      <c r="G2549" s="568" t="s">
        <v>1179</v>
      </c>
      <c r="H2549" s="568"/>
      <c r="I2549" s="570" t="s">
        <v>15074</v>
      </c>
      <c r="J2549" s="568" t="s">
        <v>8210</v>
      </c>
      <c r="K2549" s="571" t="s">
        <v>8401</v>
      </c>
      <c r="L2549" s="568" t="s">
        <v>13874</v>
      </c>
      <c r="M2549" s="572" t="s">
        <v>15075</v>
      </c>
      <c r="N2549" s="570" t="s">
        <v>8451</v>
      </c>
      <c r="O2549" s="303" t="str">
        <f>IF(AllC3_Data[[#This Row],[Door/Yard Number]]=3,"Yard","Door")</f>
        <v>Yard</v>
      </c>
      <c r="P2549" s="33">
        <f t="shared" si="78"/>
        <v>63.849999999976717</v>
      </c>
      <c r="Q2549" s="3" t="str">
        <f t="shared" si="79"/>
        <v>02/08/2022 10:09 PM</v>
      </c>
      <c r="R2549" s="573" t="str">
        <f>IF(AND(AllC3_Data[[#This Row],[Workflow]]="Vendor Trailer",AllC3_Data[[#This Row],[OB Load Type]]="",AllC3_Data[[#This Row],[IB Load Type]]="",AllC3_Data[[#This Row],[Reusable Load Type]]=""),"Empty", HLOOKUP("*",AllC3_Data[[#This Row],[OB Load Type]:[Workflow]],1,FALSE))</f>
        <v>O227</v>
      </c>
      <c r="S25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0" spans="1:21" x14ac:dyDescent="0.25">
      <c r="A2550" s="567" t="s">
        <v>15076</v>
      </c>
      <c r="B2550" s="568"/>
      <c r="C2550" s="568"/>
      <c r="D2550" s="569"/>
      <c r="E2550" s="569" t="s">
        <v>8461</v>
      </c>
      <c r="F2550" s="569">
        <v>3</v>
      </c>
      <c r="G2550" s="568" t="s">
        <v>9404</v>
      </c>
      <c r="H2550" s="568"/>
      <c r="I2550" s="570" t="s">
        <v>15077</v>
      </c>
      <c r="J2550" s="568" t="s">
        <v>8202</v>
      </c>
      <c r="K2550" s="571" t="s">
        <v>8401</v>
      </c>
      <c r="L2550" s="568" t="s">
        <v>14444</v>
      </c>
      <c r="M2550" s="572" t="s">
        <v>15078</v>
      </c>
      <c r="N2550" s="570" t="s">
        <v>8425</v>
      </c>
      <c r="O2550" s="303" t="str">
        <f>IF(AllC3_Data[[#This Row],[Door/Yard Number]]=3,"Yard","Door")</f>
        <v>Yard</v>
      </c>
      <c r="P2550" s="33">
        <f t="shared" si="78"/>
        <v>63.766666666720994</v>
      </c>
      <c r="Q2550" s="3" t="str">
        <f t="shared" si="79"/>
        <v>02/08/2022 10:14 PM</v>
      </c>
      <c r="R2550" s="573" t="str">
        <f>IF(AND(AllC3_Data[[#This Row],[Workflow]]="Vendor Trailer",AllC3_Data[[#This Row],[OB Load Type]]="",AllC3_Data[[#This Row],[IB Load Type]]="",AllC3_Data[[#This Row],[Reusable Load Type]]=""),"Empty", HLOOKUP("*",AllC3_Data[[#This Row],[OB Load Type]:[Workflow]],1,FALSE))</f>
        <v>Empty</v>
      </c>
      <c r="S25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1" spans="1:21" x14ac:dyDescent="0.25">
      <c r="A2551" s="567" t="s">
        <v>15079</v>
      </c>
      <c r="B2551" s="568"/>
      <c r="C2551" s="568"/>
      <c r="D2551" s="569"/>
      <c r="E2551" s="569" t="s">
        <v>8461</v>
      </c>
      <c r="F2551" s="569">
        <v>3</v>
      </c>
      <c r="G2551" s="568" t="s">
        <v>1458</v>
      </c>
      <c r="H2551" s="568"/>
      <c r="I2551" s="570" t="s">
        <v>15080</v>
      </c>
      <c r="J2551" s="568" t="s">
        <v>8202</v>
      </c>
      <c r="K2551" s="571" t="s">
        <v>8401</v>
      </c>
      <c r="L2551" s="568" t="s">
        <v>13726</v>
      </c>
      <c r="M2551" s="572" t="s">
        <v>15081</v>
      </c>
      <c r="N2551" s="570" t="s">
        <v>8451</v>
      </c>
      <c r="O2551" s="303" t="str">
        <f>IF(AllC3_Data[[#This Row],[Door/Yard Number]]=3,"Yard","Door")</f>
        <v>Yard</v>
      </c>
      <c r="P2551" s="33">
        <f t="shared" si="78"/>
        <v>63.583333333313931</v>
      </c>
      <c r="Q2551" s="3" t="str">
        <f t="shared" si="79"/>
        <v>02/08/2022 10:25 PM</v>
      </c>
      <c r="R2551" s="573" t="str">
        <f>IF(AND(AllC3_Data[[#This Row],[Workflow]]="Vendor Trailer",AllC3_Data[[#This Row],[OB Load Type]]="",AllC3_Data[[#This Row],[IB Load Type]]="",AllC3_Data[[#This Row],[Reusable Load Type]]=""),"Empty", HLOOKUP("*",AllC3_Data[[#This Row],[OB Load Type]:[Workflow]],1,FALSE))</f>
        <v>Empty</v>
      </c>
      <c r="S25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5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2" spans="1:21" x14ac:dyDescent="0.25">
      <c r="A2552" s="567" t="s">
        <v>15082</v>
      </c>
      <c r="B2552" s="568"/>
      <c r="C2552" s="568"/>
      <c r="D2552" s="569"/>
      <c r="E2552" s="569" t="s">
        <v>1657</v>
      </c>
      <c r="F2552" s="569">
        <v>3</v>
      </c>
      <c r="G2552" s="568" t="s">
        <v>1179</v>
      </c>
      <c r="H2552" s="568"/>
      <c r="I2552" s="570" t="s">
        <v>15083</v>
      </c>
      <c r="J2552" s="568" t="s">
        <v>8205</v>
      </c>
      <c r="K2552" s="571" t="s">
        <v>8401</v>
      </c>
      <c r="L2552" s="568" t="s">
        <v>13907</v>
      </c>
      <c r="M2552" s="572" t="s">
        <v>15084</v>
      </c>
      <c r="N2552" s="570" t="s">
        <v>8425</v>
      </c>
      <c r="O2552" s="303" t="str">
        <f>IF(AllC3_Data[[#This Row],[Door/Yard Number]]=3,"Yard","Door")</f>
        <v>Yard</v>
      </c>
      <c r="P2552" s="33">
        <f t="shared" si="78"/>
        <v>63.433333333348855</v>
      </c>
      <c r="Q2552" s="3" t="str">
        <f t="shared" si="79"/>
        <v>02/08/2022 10:34 PM</v>
      </c>
      <c r="R2552" s="573" t="str">
        <f>IF(AND(AllC3_Data[[#This Row],[Workflow]]="Vendor Trailer",AllC3_Data[[#This Row],[OB Load Type]]="",AllC3_Data[[#This Row],[IB Load Type]]="",AllC3_Data[[#This Row],[Reusable Load Type]]=""),"Empty", HLOOKUP("*",AllC3_Data[[#This Row],[OB Load Type]:[Workflow]],1,FALSE))</f>
        <v>Empty</v>
      </c>
      <c r="S25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3" spans="1:21" x14ac:dyDescent="0.25">
      <c r="A2553" s="567" t="s">
        <v>15085</v>
      </c>
      <c r="B2553" s="568"/>
      <c r="C2553" s="568"/>
      <c r="D2553" s="569"/>
      <c r="E2553" s="569" t="s">
        <v>1657</v>
      </c>
      <c r="F2553" s="569">
        <v>3</v>
      </c>
      <c r="G2553" s="568" t="s">
        <v>1179</v>
      </c>
      <c r="H2553" s="568"/>
      <c r="I2553" s="570" t="s">
        <v>15086</v>
      </c>
      <c r="J2553" s="568" t="s">
        <v>8204</v>
      </c>
      <c r="K2553" s="571" t="s">
        <v>8401</v>
      </c>
      <c r="L2553" s="568" t="s">
        <v>13828</v>
      </c>
      <c r="M2553" s="572" t="s">
        <v>15086</v>
      </c>
      <c r="N2553" s="570" t="s">
        <v>8402</v>
      </c>
      <c r="O2553" s="303" t="str">
        <f>IF(AllC3_Data[[#This Row],[Door/Yard Number]]=3,"Yard","Door")</f>
        <v>Yard</v>
      </c>
      <c r="P2553" s="33">
        <f t="shared" si="78"/>
        <v>63.28333333338378</v>
      </c>
      <c r="Q2553" s="3" t="str">
        <f t="shared" si="79"/>
        <v>02/08/2022 10:43 PM</v>
      </c>
      <c r="R2553" s="573" t="str">
        <f>IF(AND(AllC3_Data[[#This Row],[Workflow]]="Vendor Trailer",AllC3_Data[[#This Row],[OB Load Type]]="",AllC3_Data[[#This Row],[IB Load Type]]="",AllC3_Data[[#This Row],[Reusable Load Type]]=""),"Empty", HLOOKUP("*",AllC3_Data[[#This Row],[OB Load Type]:[Workflow]],1,FALSE))</f>
        <v>Empty</v>
      </c>
      <c r="S25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4" spans="1:21" x14ac:dyDescent="0.25">
      <c r="A2554" s="567" t="s">
        <v>15087</v>
      </c>
      <c r="B2554" s="568"/>
      <c r="C2554" s="568"/>
      <c r="D2554" s="569" t="s">
        <v>496</v>
      </c>
      <c r="E2554" s="569" t="s">
        <v>1660</v>
      </c>
      <c r="F2554" s="569">
        <v>3</v>
      </c>
      <c r="G2554" s="568" t="s">
        <v>1179</v>
      </c>
      <c r="H2554" s="568"/>
      <c r="I2554" s="570" t="s">
        <v>15088</v>
      </c>
      <c r="J2554" s="568" t="s">
        <v>8210</v>
      </c>
      <c r="K2554" s="571" t="s">
        <v>8401</v>
      </c>
      <c r="L2554" s="568" t="s">
        <v>15089</v>
      </c>
      <c r="M2554" s="572" t="s">
        <v>15088</v>
      </c>
      <c r="N2554" s="570" t="s">
        <v>8451</v>
      </c>
      <c r="O2554" s="303" t="str">
        <f>IF(AllC3_Data[[#This Row],[Door/Yard Number]]=3,"Yard","Door")</f>
        <v>Yard</v>
      </c>
      <c r="P2554" s="33">
        <f t="shared" si="78"/>
        <v>63</v>
      </c>
      <c r="Q2554" s="3" t="str">
        <f t="shared" si="79"/>
        <v>02/08/2022 11:00 PM</v>
      </c>
      <c r="R2554" s="573" t="str">
        <f>IF(AND(AllC3_Data[[#This Row],[Workflow]]="Vendor Trailer",AllC3_Data[[#This Row],[OB Load Type]]="",AllC3_Data[[#This Row],[IB Load Type]]="",AllC3_Data[[#This Row],[Reusable Load Type]]=""),"Empty", HLOOKUP("*",AllC3_Data[[#This Row],[OB Load Type]:[Workflow]],1,FALSE))</f>
        <v>RSAL</v>
      </c>
      <c r="S25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5" spans="1:21" x14ac:dyDescent="0.25">
      <c r="A2555" s="567" t="s">
        <v>15090</v>
      </c>
      <c r="B2555" s="568"/>
      <c r="C2555" s="568"/>
      <c r="D2555" s="569" t="s">
        <v>496</v>
      </c>
      <c r="E2555" s="569" t="s">
        <v>1660</v>
      </c>
      <c r="F2555" s="569">
        <v>1</v>
      </c>
      <c r="G2555" s="568" t="s">
        <v>1179</v>
      </c>
      <c r="H2555" s="568"/>
      <c r="I2555" s="570" t="s">
        <v>11972</v>
      </c>
      <c r="J2555" s="568" t="s">
        <v>8210</v>
      </c>
      <c r="K2555" s="571" t="s">
        <v>8401</v>
      </c>
      <c r="L2555" s="568" t="s">
        <v>15091</v>
      </c>
      <c r="M2555" s="572" t="s">
        <v>11972</v>
      </c>
      <c r="N2555" s="570" t="s">
        <v>8451</v>
      </c>
      <c r="O2555" s="303" t="str">
        <f>IF(AllC3_Data[[#This Row],[Door/Yard Number]]=3,"Yard","Door")</f>
        <v>Door</v>
      </c>
      <c r="P2555" s="33">
        <f t="shared" si="78"/>
        <v>62.866666666755918</v>
      </c>
      <c r="Q2555" s="3" t="str">
        <f t="shared" si="79"/>
        <v>02/08/2022 11:08 PM</v>
      </c>
      <c r="R2555" s="573" t="str">
        <f>IF(AND(AllC3_Data[[#This Row],[Workflow]]="Vendor Trailer",AllC3_Data[[#This Row],[OB Load Type]]="",AllC3_Data[[#This Row],[IB Load Type]]="",AllC3_Data[[#This Row],[Reusable Load Type]]=""),"Empty", HLOOKUP("*",AllC3_Data[[#This Row],[OB Load Type]:[Workflow]],1,FALSE))</f>
        <v>RSAL</v>
      </c>
      <c r="S25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6" spans="1:21" x14ac:dyDescent="0.25">
      <c r="A2556" s="567" t="s">
        <v>15092</v>
      </c>
      <c r="B2556" s="568"/>
      <c r="C2556" s="568"/>
      <c r="D2556" s="569"/>
      <c r="E2556" s="569" t="s">
        <v>8461</v>
      </c>
      <c r="F2556" s="569">
        <v>3</v>
      </c>
      <c r="G2556" s="568" t="s">
        <v>10041</v>
      </c>
      <c r="H2556" s="568"/>
      <c r="I2556" s="570" t="s">
        <v>15093</v>
      </c>
      <c r="J2556" s="568" t="s">
        <v>8202</v>
      </c>
      <c r="K2556" s="571" t="s">
        <v>8401</v>
      </c>
      <c r="L2556" s="568" t="s">
        <v>14182</v>
      </c>
      <c r="M2556" s="572" t="s">
        <v>15094</v>
      </c>
      <c r="N2556" s="570" t="s">
        <v>8451</v>
      </c>
      <c r="O2556" s="303" t="str">
        <f>IF(AllC3_Data[[#This Row],[Door/Yard Number]]=3,"Yard","Door")</f>
        <v>Yard</v>
      </c>
      <c r="P2556" s="33">
        <f t="shared" si="78"/>
        <v>62.700000000069849</v>
      </c>
      <c r="Q2556" s="3" t="str">
        <f t="shared" si="79"/>
        <v>02/08/2022 11:18 PM</v>
      </c>
      <c r="R2556" s="573" t="str">
        <f>IF(AND(AllC3_Data[[#This Row],[Workflow]]="Vendor Trailer",AllC3_Data[[#This Row],[OB Load Type]]="",AllC3_Data[[#This Row],[IB Load Type]]="",AllC3_Data[[#This Row],[Reusable Load Type]]=""),"Empty", HLOOKUP("*",AllC3_Data[[#This Row],[OB Load Type]:[Workflow]],1,FALSE))</f>
        <v>Empty</v>
      </c>
      <c r="S25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7" spans="1:21" x14ac:dyDescent="0.25">
      <c r="A2557" s="567" t="s">
        <v>15095</v>
      </c>
      <c r="B2557" s="568"/>
      <c r="C2557" s="568"/>
      <c r="D2557" s="569"/>
      <c r="E2557" s="569" t="s">
        <v>1562</v>
      </c>
      <c r="F2557" s="569">
        <v>1</v>
      </c>
      <c r="G2557" s="568" t="s">
        <v>8405</v>
      </c>
      <c r="H2557" s="568"/>
      <c r="I2557" s="570" t="s">
        <v>15096</v>
      </c>
      <c r="J2557" s="568" t="s">
        <v>8202</v>
      </c>
      <c r="K2557" s="571" t="s">
        <v>8401</v>
      </c>
      <c r="L2557" s="568" t="s">
        <v>15097</v>
      </c>
      <c r="M2557" s="572"/>
      <c r="N2557" s="570" t="s">
        <v>8451</v>
      </c>
      <c r="O2557" s="303" t="str">
        <f>IF(AllC3_Data[[#This Row],[Door/Yard Number]]=3,"Yard","Door")</f>
        <v>Door</v>
      </c>
      <c r="P2557" s="33">
        <f t="shared" si="78"/>
        <v>62.683333333348855</v>
      </c>
      <c r="Q2557" s="3" t="str">
        <f t="shared" si="79"/>
        <v>02/08/2022 11:19 PM</v>
      </c>
      <c r="R2557" s="573" t="str">
        <f>IF(AND(AllC3_Data[[#This Row],[Workflow]]="Vendor Trailer",AllC3_Data[[#This Row],[OB Load Type]]="",AllC3_Data[[#This Row],[IB Load Type]]="",AllC3_Data[[#This Row],[Reusable Load Type]]=""),"Empty", HLOOKUP("*",AllC3_Data[[#This Row],[OB Load Type]:[Workflow]],1,FALSE))</f>
        <v>Unknown</v>
      </c>
      <c r="S25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5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8" spans="1:21" x14ac:dyDescent="0.25">
      <c r="A2558" s="567" t="s">
        <v>15098</v>
      </c>
      <c r="B2558" s="568"/>
      <c r="C2558" s="568"/>
      <c r="D2558" s="569" t="s">
        <v>496</v>
      </c>
      <c r="E2558" s="569" t="s">
        <v>1660</v>
      </c>
      <c r="F2558" s="569">
        <v>3</v>
      </c>
      <c r="G2558" s="568" t="s">
        <v>1179</v>
      </c>
      <c r="H2558" s="568"/>
      <c r="I2558" s="570" t="s">
        <v>15099</v>
      </c>
      <c r="J2558" s="568" t="s">
        <v>8207</v>
      </c>
      <c r="K2558" s="571" t="s">
        <v>8401</v>
      </c>
      <c r="L2558" s="568" t="s">
        <v>12146</v>
      </c>
      <c r="M2558" s="572" t="s">
        <v>15100</v>
      </c>
      <c r="N2558" s="570" t="s">
        <v>8402</v>
      </c>
      <c r="O2558" s="303" t="str">
        <f>IF(AllC3_Data[[#This Row],[Door/Yard Number]]=3,"Yard","Door")</f>
        <v>Yard</v>
      </c>
      <c r="P2558" s="33">
        <f t="shared" si="78"/>
        <v>61.950000000069849</v>
      </c>
      <c r="Q2558" s="3" t="str">
        <f t="shared" si="79"/>
        <v>02/09/2022 12:03 AM</v>
      </c>
      <c r="R2558" s="573" t="str">
        <f>IF(AND(AllC3_Data[[#This Row],[Workflow]]="Vendor Trailer",AllC3_Data[[#This Row],[OB Load Type]]="",AllC3_Data[[#This Row],[IB Load Type]]="",AllC3_Data[[#This Row],[Reusable Load Type]]=""),"Empty", HLOOKUP("*",AllC3_Data[[#This Row],[OB Load Type]:[Workflow]],1,FALSE))</f>
        <v>RSAL</v>
      </c>
      <c r="S25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59" spans="1:21" x14ac:dyDescent="0.25">
      <c r="A2559" s="567" t="s">
        <v>15101</v>
      </c>
      <c r="B2559" s="568"/>
      <c r="C2559" s="568"/>
      <c r="D2559" s="569"/>
      <c r="E2559" s="569" t="s">
        <v>8461</v>
      </c>
      <c r="F2559" s="569">
        <v>3</v>
      </c>
      <c r="G2559" s="568" t="s">
        <v>1487</v>
      </c>
      <c r="H2559" s="568"/>
      <c r="I2559" s="570" t="s">
        <v>15102</v>
      </c>
      <c r="J2559" s="568" t="s">
        <v>8202</v>
      </c>
      <c r="K2559" s="571" t="s">
        <v>8401</v>
      </c>
      <c r="L2559" s="568" t="s">
        <v>14182</v>
      </c>
      <c r="M2559" s="572" t="s">
        <v>15103</v>
      </c>
      <c r="N2559" s="570" t="s">
        <v>8451</v>
      </c>
      <c r="O2559" s="303" t="str">
        <f>IF(AllC3_Data[[#This Row],[Door/Yard Number]]=3,"Yard","Door")</f>
        <v>Yard</v>
      </c>
      <c r="P2559" s="33">
        <f t="shared" si="78"/>
        <v>60.116666666697711</v>
      </c>
      <c r="Q2559" s="3" t="str">
        <f t="shared" si="79"/>
        <v>02/09/2022 01:53 AM</v>
      </c>
      <c r="R2559" s="573" t="str">
        <f>IF(AND(AllC3_Data[[#This Row],[Workflow]]="Vendor Trailer",AllC3_Data[[#This Row],[OB Load Type]]="",AllC3_Data[[#This Row],[IB Load Type]]="",AllC3_Data[[#This Row],[Reusable Load Type]]=""),"Empty", HLOOKUP("*",AllC3_Data[[#This Row],[OB Load Type]:[Workflow]],1,FALSE))</f>
        <v>Empty</v>
      </c>
      <c r="S25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0" spans="1:21" x14ac:dyDescent="0.25">
      <c r="A2560" s="567" t="s">
        <v>15104</v>
      </c>
      <c r="B2560" s="568"/>
      <c r="C2560" s="568"/>
      <c r="D2560" s="569"/>
      <c r="E2560" s="569" t="s">
        <v>8461</v>
      </c>
      <c r="F2560" s="569">
        <v>3</v>
      </c>
      <c r="G2560" s="568" t="s">
        <v>1339</v>
      </c>
      <c r="H2560" s="568"/>
      <c r="I2560" s="570" t="s">
        <v>15105</v>
      </c>
      <c r="J2560" s="568" t="s">
        <v>8202</v>
      </c>
      <c r="K2560" s="571" t="s">
        <v>8401</v>
      </c>
      <c r="L2560" s="568" t="s">
        <v>13726</v>
      </c>
      <c r="M2560" s="572" t="s">
        <v>15106</v>
      </c>
      <c r="N2560" s="570" t="s">
        <v>8451</v>
      </c>
      <c r="O2560" s="303" t="str">
        <f>IF(AllC3_Data[[#This Row],[Door/Yard Number]]=3,"Yard","Door")</f>
        <v>Yard</v>
      </c>
      <c r="P2560" s="33">
        <f t="shared" si="78"/>
        <v>59.783333333325572</v>
      </c>
      <c r="Q2560" s="3" t="str">
        <f t="shared" si="79"/>
        <v>02/09/2022 02:13 AM</v>
      </c>
      <c r="R2560" s="573" t="str">
        <f>IF(AND(AllC3_Data[[#This Row],[Workflow]]="Vendor Trailer",AllC3_Data[[#This Row],[OB Load Type]]="",AllC3_Data[[#This Row],[IB Load Type]]="",AllC3_Data[[#This Row],[Reusable Load Type]]=""),"Empty", HLOOKUP("*",AllC3_Data[[#This Row],[OB Load Type]:[Workflow]],1,FALSE))</f>
        <v>Empty</v>
      </c>
      <c r="S25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5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1" spans="1:21" x14ac:dyDescent="0.25">
      <c r="A2561" s="567" t="s">
        <v>15107</v>
      </c>
      <c r="B2561" s="568"/>
      <c r="C2561" s="568"/>
      <c r="D2561" s="569" t="s">
        <v>229</v>
      </c>
      <c r="E2561" s="569" t="s">
        <v>8430</v>
      </c>
      <c r="F2561" s="569">
        <v>1</v>
      </c>
      <c r="G2561" s="568" t="s">
        <v>1179</v>
      </c>
      <c r="H2561" s="568"/>
      <c r="I2561" s="570" t="s">
        <v>15108</v>
      </c>
      <c r="J2561" s="568" t="s">
        <v>8208</v>
      </c>
      <c r="K2561" s="571" t="s">
        <v>8401</v>
      </c>
      <c r="L2561" s="568" t="s">
        <v>15109</v>
      </c>
      <c r="M2561" s="572" t="s">
        <v>15110</v>
      </c>
      <c r="N2561" s="570" t="s">
        <v>8402</v>
      </c>
      <c r="O2561" s="303" t="str">
        <f>IF(AllC3_Data[[#This Row],[Door/Yard Number]]=3,"Yard","Door")</f>
        <v>Door</v>
      </c>
      <c r="P2561" s="33">
        <f t="shared" si="78"/>
        <v>59.53333333338378</v>
      </c>
      <c r="Q2561" s="3" t="str">
        <f t="shared" si="79"/>
        <v>02/09/2022 02:28 AM</v>
      </c>
      <c r="R2561" s="573" t="str">
        <f>IF(AND(AllC3_Data[[#This Row],[Workflow]]="Vendor Trailer",AllC3_Data[[#This Row],[OB Load Type]]="",AllC3_Data[[#This Row],[IB Load Type]]="",AllC3_Data[[#This Row],[Reusable Load Type]]=""),"Empty", HLOOKUP("*",AllC3_Data[[#This Row],[OB Load Type]:[Workflow]],1,FALSE))</f>
        <v>RECY</v>
      </c>
      <c r="S25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5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2" spans="1:21" x14ac:dyDescent="0.25">
      <c r="A2562" s="567" t="s">
        <v>15111</v>
      </c>
      <c r="B2562" s="568"/>
      <c r="C2562" s="568"/>
      <c r="D2562" s="569" t="s">
        <v>180</v>
      </c>
      <c r="E2562" s="569" t="s">
        <v>8430</v>
      </c>
      <c r="F2562" s="569">
        <v>3</v>
      </c>
      <c r="G2562" s="568" t="s">
        <v>1179</v>
      </c>
      <c r="H2562" s="568"/>
      <c r="I2562" s="570" t="s">
        <v>15112</v>
      </c>
      <c r="J2562" s="568" t="s">
        <v>8205</v>
      </c>
      <c r="K2562" s="571" t="s">
        <v>8401</v>
      </c>
      <c r="L2562" s="568" t="s">
        <v>13897</v>
      </c>
      <c r="M2562" s="572" t="s">
        <v>15113</v>
      </c>
      <c r="N2562" s="570" t="s">
        <v>8402</v>
      </c>
      <c r="O2562" s="303" t="str">
        <f>IF(AllC3_Data[[#This Row],[Door/Yard Number]]=3,"Yard","Door")</f>
        <v>Yard</v>
      </c>
      <c r="P2562" s="33">
        <f t="shared" si="78"/>
        <v>59.466666666674428</v>
      </c>
      <c r="Q2562" s="3" t="str">
        <f t="shared" si="79"/>
        <v>02/09/2022 02:32 AM</v>
      </c>
      <c r="R2562" s="573" t="str">
        <f>IF(AND(AllC3_Data[[#This Row],[Workflow]]="Vendor Trailer",AllC3_Data[[#This Row],[OB Load Type]]="",AllC3_Data[[#This Row],[IB Load Type]]="",AllC3_Data[[#This Row],[Reusable Load Type]]=""),"Empty", HLOOKUP("*",AllC3_Data[[#This Row],[OB Load Type]:[Workflow]],1,FALSE))</f>
        <v>PDCM</v>
      </c>
      <c r="S25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3" spans="1:21" x14ac:dyDescent="0.25">
      <c r="A2563" s="567" t="s">
        <v>15114</v>
      </c>
      <c r="B2563" s="568"/>
      <c r="C2563" s="568" t="s">
        <v>774</v>
      </c>
      <c r="D2563" s="569"/>
      <c r="E2563" s="569" t="s">
        <v>8397</v>
      </c>
      <c r="F2563" s="569">
        <v>3</v>
      </c>
      <c r="G2563" s="568" t="s">
        <v>1179</v>
      </c>
      <c r="H2563" s="568" t="s">
        <v>15115</v>
      </c>
      <c r="I2563" s="570" t="s">
        <v>15116</v>
      </c>
      <c r="J2563" s="568" t="s">
        <v>8210</v>
      </c>
      <c r="K2563" s="571" t="s">
        <v>8401</v>
      </c>
      <c r="L2563" s="568" t="s">
        <v>14339</v>
      </c>
      <c r="M2563" s="572" t="s">
        <v>15116</v>
      </c>
      <c r="N2563" s="570" t="s">
        <v>8451</v>
      </c>
      <c r="O2563" s="303" t="str">
        <f>IF(AllC3_Data[[#This Row],[Door/Yard Number]]=3,"Yard","Door")</f>
        <v>Yard</v>
      </c>
      <c r="P2563" s="33">
        <f t="shared" si="78"/>
        <v>59.116666666755918</v>
      </c>
      <c r="Q2563" s="3" t="str">
        <f t="shared" si="79"/>
        <v>02/09/2022 02:53 AM</v>
      </c>
      <c r="R2563" s="573" t="str">
        <f>IF(AND(AllC3_Data[[#This Row],[Workflow]]="Vendor Trailer",AllC3_Data[[#This Row],[OB Load Type]]="",AllC3_Data[[#This Row],[IB Load Type]]="",AllC3_Data[[#This Row],[Reusable Load Type]]=""),"Empty", HLOOKUP("*",AllC3_Data[[#This Row],[OB Load Type]:[Workflow]],1,FALSE))</f>
        <v>B227</v>
      </c>
      <c r="S25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5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4" spans="1:21" x14ac:dyDescent="0.25">
      <c r="A2564" s="567" t="s">
        <v>15117</v>
      </c>
      <c r="B2564" s="568"/>
      <c r="C2564" s="568"/>
      <c r="D2564" s="569"/>
      <c r="E2564" s="569" t="s">
        <v>1657</v>
      </c>
      <c r="F2564" s="569">
        <v>3</v>
      </c>
      <c r="G2564" s="568" t="s">
        <v>1179</v>
      </c>
      <c r="H2564" s="568"/>
      <c r="I2564" s="570" t="s">
        <v>15118</v>
      </c>
      <c r="J2564" s="568" t="s">
        <v>8207</v>
      </c>
      <c r="K2564" s="571" t="s">
        <v>8401</v>
      </c>
      <c r="L2564" s="568" t="s">
        <v>13907</v>
      </c>
      <c r="M2564" s="572" t="s">
        <v>15119</v>
      </c>
      <c r="N2564" s="570" t="s">
        <v>8425</v>
      </c>
      <c r="O2564" s="303" t="str">
        <f>IF(AllC3_Data[[#This Row],[Door/Yard Number]]=3,"Yard","Door")</f>
        <v>Yard</v>
      </c>
      <c r="P2564" s="33">
        <f t="shared" si="78"/>
        <v>58.933333333348855</v>
      </c>
      <c r="Q2564" s="3" t="str">
        <f t="shared" si="79"/>
        <v>02/09/2022 03:04 AM</v>
      </c>
      <c r="R2564" s="573" t="str">
        <f>IF(AND(AllC3_Data[[#This Row],[Workflow]]="Vendor Trailer",AllC3_Data[[#This Row],[OB Load Type]]="",AllC3_Data[[#This Row],[IB Load Type]]="",AllC3_Data[[#This Row],[Reusable Load Type]]=""),"Empty", HLOOKUP("*",AllC3_Data[[#This Row],[OB Load Type]:[Workflow]],1,FALSE))</f>
        <v>Empty</v>
      </c>
      <c r="S25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5" spans="1:21" x14ac:dyDescent="0.25">
      <c r="A2565" s="567" t="s">
        <v>15120</v>
      </c>
      <c r="B2565" s="568"/>
      <c r="C2565" s="568"/>
      <c r="D2565" s="569" t="s">
        <v>486</v>
      </c>
      <c r="E2565" s="569" t="s">
        <v>8430</v>
      </c>
      <c r="F2565" s="569">
        <v>3</v>
      </c>
      <c r="G2565" s="568" t="s">
        <v>1667</v>
      </c>
      <c r="H2565" s="568"/>
      <c r="I2565" s="570" t="s">
        <v>15121</v>
      </c>
      <c r="J2565" s="568" t="s">
        <v>8213</v>
      </c>
      <c r="K2565" s="571" t="s">
        <v>8401</v>
      </c>
      <c r="L2565" s="568" t="s">
        <v>14713</v>
      </c>
      <c r="M2565" s="572" t="s">
        <v>15122</v>
      </c>
      <c r="N2565" s="570" t="s">
        <v>8402</v>
      </c>
      <c r="O2565" s="303" t="str">
        <f>IF(AllC3_Data[[#This Row],[Door/Yard Number]]=3,"Yard","Door")</f>
        <v>Yard</v>
      </c>
      <c r="P2565" s="33">
        <f t="shared" si="78"/>
        <v>58.900000000081491</v>
      </c>
      <c r="Q2565" s="3" t="str">
        <f t="shared" si="79"/>
        <v>02/09/2022 03:06 AM</v>
      </c>
      <c r="R2565" s="573" t="str">
        <f>IF(AND(AllC3_Data[[#This Row],[Workflow]]="Vendor Trailer",AllC3_Data[[#This Row],[OB Load Type]]="",AllC3_Data[[#This Row],[IB Load Type]]="",AllC3_Data[[#This Row],[Reusable Load Type]]=""),"Empty", HLOOKUP("*",AllC3_Data[[#This Row],[OB Load Type]:[Workflow]],1,FALSE))</f>
        <v>RGMB</v>
      </c>
      <c r="S25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566" spans="1:21" x14ac:dyDescent="0.25">
      <c r="A2566" s="567" t="s">
        <v>15123</v>
      </c>
      <c r="B2566" s="568"/>
      <c r="C2566" s="568" t="s">
        <v>774</v>
      </c>
      <c r="D2566" s="569"/>
      <c r="E2566" s="569" t="s">
        <v>8397</v>
      </c>
      <c r="F2566" s="569">
        <v>3</v>
      </c>
      <c r="G2566" s="568" t="s">
        <v>1667</v>
      </c>
      <c r="H2566" s="568" t="s">
        <v>15124</v>
      </c>
      <c r="I2566" s="570" t="s">
        <v>15125</v>
      </c>
      <c r="J2566" s="568" t="s">
        <v>8213</v>
      </c>
      <c r="K2566" s="571" t="s">
        <v>8401</v>
      </c>
      <c r="L2566" s="568" t="s">
        <v>14339</v>
      </c>
      <c r="M2566" s="572" t="s">
        <v>15125</v>
      </c>
      <c r="N2566" s="570" t="s">
        <v>8451</v>
      </c>
      <c r="O2566" s="303" t="str">
        <f>IF(AllC3_Data[[#This Row],[Door/Yard Number]]=3,"Yard","Door")</f>
        <v>Yard</v>
      </c>
      <c r="P2566" s="33">
        <f t="shared" si="78"/>
        <v>58.566666666709352</v>
      </c>
      <c r="Q2566" s="3" t="str">
        <f t="shared" si="79"/>
        <v>02/09/2022 03:26 AM</v>
      </c>
      <c r="R2566" s="573" t="str">
        <f>IF(AND(AllC3_Data[[#This Row],[Workflow]]="Vendor Trailer",AllC3_Data[[#This Row],[OB Load Type]]="",AllC3_Data[[#This Row],[IB Load Type]]="",AllC3_Data[[#This Row],[Reusable Load Type]]=""),"Empty", HLOOKUP("*",AllC3_Data[[#This Row],[OB Load Type]:[Workflow]],1,FALSE))</f>
        <v>B227</v>
      </c>
      <c r="S25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5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7" spans="1:21" x14ac:dyDescent="0.25">
      <c r="A2567" s="567" t="s">
        <v>15126</v>
      </c>
      <c r="B2567" s="568"/>
      <c r="C2567" s="568"/>
      <c r="D2567" s="569"/>
      <c r="E2567" s="569" t="s">
        <v>8461</v>
      </c>
      <c r="F2567" s="569">
        <v>3</v>
      </c>
      <c r="G2567" s="568" t="s">
        <v>1096</v>
      </c>
      <c r="H2567" s="568"/>
      <c r="I2567" s="570" t="s">
        <v>15127</v>
      </c>
      <c r="J2567" s="568" t="s">
        <v>8202</v>
      </c>
      <c r="K2567" s="571" t="s">
        <v>8401</v>
      </c>
      <c r="L2567" s="568" t="s">
        <v>14444</v>
      </c>
      <c r="M2567" s="572" t="s">
        <v>15128</v>
      </c>
      <c r="N2567" s="570" t="s">
        <v>8425</v>
      </c>
      <c r="O2567" s="303" t="str">
        <f>IF(AllC3_Data[[#This Row],[Door/Yard Number]]=3,"Yard","Door")</f>
        <v>Yard</v>
      </c>
      <c r="P2567" s="33">
        <f t="shared" si="78"/>
        <v>58.466666666732635</v>
      </c>
      <c r="Q2567" s="3" t="str">
        <f t="shared" si="79"/>
        <v>02/09/2022 03:32 AM</v>
      </c>
      <c r="R2567" s="573" t="str">
        <f>IF(AND(AllC3_Data[[#This Row],[Workflow]]="Vendor Trailer",AllC3_Data[[#This Row],[OB Load Type]]="",AllC3_Data[[#This Row],[IB Load Type]]="",AllC3_Data[[#This Row],[Reusable Load Type]]=""),"Empty", HLOOKUP("*",AllC3_Data[[#This Row],[OB Load Type]:[Workflow]],1,FALSE))</f>
        <v>Empty</v>
      </c>
      <c r="S25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8" spans="1:21" x14ac:dyDescent="0.25">
      <c r="A2568" s="567" t="s">
        <v>11516</v>
      </c>
      <c r="B2568" s="568"/>
      <c r="C2568" s="568" t="s">
        <v>774</v>
      </c>
      <c r="D2568" s="569"/>
      <c r="E2568" s="569" t="s">
        <v>8397</v>
      </c>
      <c r="F2568" s="569">
        <v>3</v>
      </c>
      <c r="G2568" s="568" t="s">
        <v>1568</v>
      </c>
      <c r="H2568" s="568" t="s">
        <v>15129</v>
      </c>
      <c r="I2568" s="570" t="s">
        <v>15130</v>
      </c>
      <c r="J2568" s="568" t="s">
        <v>8212</v>
      </c>
      <c r="K2568" s="571" t="s">
        <v>8401</v>
      </c>
      <c r="L2568" s="568" t="s">
        <v>14339</v>
      </c>
      <c r="M2568" s="572" t="s">
        <v>15130</v>
      </c>
      <c r="N2568" s="570" t="s">
        <v>8451</v>
      </c>
      <c r="O2568" s="303" t="str">
        <f>IF(AllC3_Data[[#This Row],[Door/Yard Number]]=3,"Yard","Door")</f>
        <v>Yard</v>
      </c>
      <c r="P2568" s="33">
        <f t="shared" si="78"/>
        <v>58.200000000069849</v>
      </c>
      <c r="Q2568" s="3" t="str">
        <f t="shared" si="79"/>
        <v>02/09/2022 03:48 AM</v>
      </c>
      <c r="R2568" s="573" t="str">
        <f>IF(AND(AllC3_Data[[#This Row],[Workflow]]="Vendor Trailer",AllC3_Data[[#This Row],[OB Load Type]]="",AllC3_Data[[#This Row],[IB Load Type]]="",AllC3_Data[[#This Row],[Reusable Load Type]]=""),"Empty", HLOOKUP("*",AllC3_Data[[#This Row],[OB Load Type]:[Workflow]],1,FALSE))</f>
        <v>B227</v>
      </c>
      <c r="S25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5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69" spans="1:21" x14ac:dyDescent="0.25">
      <c r="A2569" s="567" t="s">
        <v>15131</v>
      </c>
      <c r="B2569" s="568"/>
      <c r="C2569" s="568"/>
      <c r="D2569" s="569"/>
      <c r="E2569" s="569" t="s">
        <v>8461</v>
      </c>
      <c r="F2569" s="569">
        <v>3</v>
      </c>
      <c r="G2569" s="568" t="s">
        <v>15132</v>
      </c>
      <c r="H2569" s="568"/>
      <c r="I2569" s="570" t="s">
        <v>15133</v>
      </c>
      <c r="J2569" s="568" t="s">
        <v>8202</v>
      </c>
      <c r="K2569" s="571" t="s">
        <v>8401</v>
      </c>
      <c r="L2569" s="568" t="s">
        <v>13868</v>
      </c>
      <c r="M2569" s="572" t="s">
        <v>15134</v>
      </c>
      <c r="N2569" s="570" t="s">
        <v>8451</v>
      </c>
      <c r="O2569" s="303" t="str">
        <f>IF(AllC3_Data[[#This Row],[Door/Yard Number]]=3,"Yard","Door")</f>
        <v>Yard</v>
      </c>
      <c r="P2569" s="33">
        <f t="shared" ref="P2569:P2632" si="80">($A$1-Q2569)*24</f>
        <v>58.050000000104774</v>
      </c>
      <c r="Q2569" s="3" t="str">
        <f t="shared" ref="Q2569:Q2632" si="81">IF(I2569&gt;M2569,I2569,IF(I2569&lt;M2569,M2569,IF(I2569=M2569,I2569)))</f>
        <v>02/09/2022 03:57 AM</v>
      </c>
      <c r="R2569" s="573" t="str">
        <f>IF(AND(AllC3_Data[[#This Row],[Workflow]]="Vendor Trailer",AllC3_Data[[#This Row],[OB Load Type]]="",AllC3_Data[[#This Row],[IB Load Type]]="",AllC3_Data[[#This Row],[Reusable Load Type]]=""),"Empty", HLOOKUP("*",AllC3_Data[[#This Row],[OB Load Type]:[Workflow]],1,FALSE))</f>
        <v>Empty</v>
      </c>
      <c r="S25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0" spans="1:21" x14ac:dyDescent="0.25">
      <c r="A2570" s="567" t="s">
        <v>15135</v>
      </c>
      <c r="B2570" s="568"/>
      <c r="C2570" s="568"/>
      <c r="D2570" s="569" t="s">
        <v>490</v>
      </c>
      <c r="E2570" s="569" t="s">
        <v>8430</v>
      </c>
      <c r="F2570" s="569">
        <v>3</v>
      </c>
      <c r="G2570" s="568" t="s">
        <v>8763</v>
      </c>
      <c r="H2570" s="568"/>
      <c r="I2570" s="570" t="s">
        <v>15133</v>
      </c>
      <c r="J2570" s="568" t="s">
        <v>8202</v>
      </c>
      <c r="K2570" s="571" t="s">
        <v>8401</v>
      </c>
      <c r="L2570" s="568" t="s">
        <v>2967</v>
      </c>
      <c r="M2570" s="572" t="s">
        <v>15136</v>
      </c>
      <c r="N2570" s="570" t="s">
        <v>8402</v>
      </c>
      <c r="O2570" s="303" t="str">
        <f>IF(AllC3_Data[[#This Row],[Door/Yard Number]]=3,"Yard","Door")</f>
        <v>Yard</v>
      </c>
      <c r="P2570" s="33">
        <f t="shared" si="80"/>
        <v>58.050000000104774</v>
      </c>
      <c r="Q2570" s="3" t="str">
        <f t="shared" si="81"/>
        <v>02/09/2022 03:57 AM</v>
      </c>
      <c r="R2570" s="573" t="str">
        <f>IF(AND(AllC3_Data[[#This Row],[Workflow]]="Vendor Trailer",AllC3_Data[[#This Row],[OB Load Type]]="",AllC3_Data[[#This Row],[IB Load Type]]="",AllC3_Data[[#This Row],[Reusable Load Type]]=""),"Empty", HLOOKUP("*",AllC3_Data[[#This Row],[OB Load Type]:[Workflow]],1,FALSE))</f>
        <v>RLBL</v>
      </c>
      <c r="S25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5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1" spans="1:21" x14ac:dyDescent="0.25">
      <c r="A2571" s="567" t="s">
        <v>15137</v>
      </c>
      <c r="B2571" s="568"/>
      <c r="C2571" s="568"/>
      <c r="D2571" s="569" t="s">
        <v>180</v>
      </c>
      <c r="E2571" s="569" t="s">
        <v>8430</v>
      </c>
      <c r="F2571" s="569">
        <v>3</v>
      </c>
      <c r="G2571" s="568" t="s">
        <v>1179</v>
      </c>
      <c r="H2571" s="568"/>
      <c r="I2571" s="570" t="s">
        <v>15138</v>
      </c>
      <c r="J2571" s="568" t="s">
        <v>8207</v>
      </c>
      <c r="K2571" s="571" t="s">
        <v>8401</v>
      </c>
      <c r="L2571" s="568" t="s">
        <v>14407</v>
      </c>
      <c r="M2571" s="572" t="s">
        <v>15139</v>
      </c>
      <c r="N2571" s="570" t="s">
        <v>8402</v>
      </c>
      <c r="O2571" s="303" t="str">
        <f>IF(AllC3_Data[[#This Row],[Door/Yard Number]]=3,"Yard","Door")</f>
        <v>Yard</v>
      </c>
      <c r="P2571" s="33">
        <f t="shared" si="80"/>
        <v>57.616666666755918</v>
      </c>
      <c r="Q2571" s="3" t="str">
        <f t="shared" si="81"/>
        <v>02/09/2022 04:23 AM</v>
      </c>
      <c r="R2571" s="573" t="str">
        <f>IF(AND(AllC3_Data[[#This Row],[Workflow]]="Vendor Trailer",AllC3_Data[[#This Row],[OB Load Type]]="",AllC3_Data[[#This Row],[IB Load Type]]="",AllC3_Data[[#This Row],[Reusable Load Type]]=""),"Empty", HLOOKUP("*",AllC3_Data[[#This Row],[OB Load Type]:[Workflow]],1,FALSE))</f>
        <v>PDCM</v>
      </c>
      <c r="S25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2" spans="1:21" x14ac:dyDescent="0.25">
      <c r="A2572" s="567" t="s">
        <v>15140</v>
      </c>
      <c r="B2572" s="568"/>
      <c r="C2572" s="568"/>
      <c r="D2572" s="569" t="s">
        <v>180</v>
      </c>
      <c r="E2572" s="569" t="s">
        <v>8430</v>
      </c>
      <c r="F2572" s="569">
        <v>3</v>
      </c>
      <c r="G2572" s="568" t="s">
        <v>1667</v>
      </c>
      <c r="H2572" s="568"/>
      <c r="I2572" s="570" t="s">
        <v>15138</v>
      </c>
      <c r="J2572" s="568" t="s">
        <v>8213</v>
      </c>
      <c r="K2572" s="571" t="s">
        <v>8401</v>
      </c>
      <c r="L2572" s="568" t="s">
        <v>14248</v>
      </c>
      <c r="M2572" s="572" t="s">
        <v>15141</v>
      </c>
      <c r="N2572" s="570" t="s">
        <v>8402</v>
      </c>
      <c r="O2572" s="303" t="str">
        <f>IF(AllC3_Data[[#This Row],[Door/Yard Number]]=3,"Yard","Door")</f>
        <v>Yard</v>
      </c>
      <c r="P2572" s="33">
        <f t="shared" si="80"/>
        <v>57.616666666755918</v>
      </c>
      <c r="Q2572" s="3" t="str">
        <f t="shared" si="81"/>
        <v>02/09/2022 04:23 AM</v>
      </c>
      <c r="R2572" s="573" t="str">
        <f>IF(AND(AllC3_Data[[#This Row],[Workflow]]="Vendor Trailer",AllC3_Data[[#This Row],[OB Load Type]]="",AllC3_Data[[#This Row],[IB Load Type]]="",AllC3_Data[[#This Row],[Reusable Load Type]]=""),"Empty", HLOOKUP("*",AllC3_Data[[#This Row],[OB Load Type]:[Workflow]],1,FALSE))</f>
        <v>PDCM</v>
      </c>
      <c r="S25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3" spans="1:21" x14ac:dyDescent="0.25">
      <c r="A2573" s="567" t="s">
        <v>15142</v>
      </c>
      <c r="B2573" s="568"/>
      <c r="C2573" s="568"/>
      <c r="D2573" s="569"/>
      <c r="E2573" s="569" t="s">
        <v>8461</v>
      </c>
      <c r="F2573" s="569">
        <v>3</v>
      </c>
      <c r="G2573" s="568" t="s">
        <v>1096</v>
      </c>
      <c r="H2573" s="568"/>
      <c r="I2573" s="570" t="s">
        <v>15143</v>
      </c>
      <c r="J2573" s="568" t="s">
        <v>8202</v>
      </c>
      <c r="K2573" s="571" t="s">
        <v>8401</v>
      </c>
      <c r="L2573" s="568" t="s">
        <v>13828</v>
      </c>
      <c r="M2573" s="572" t="s">
        <v>15144</v>
      </c>
      <c r="N2573" s="570" t="s">
        <v>8402</v>
      </c>
      <c r="O2573" s="303" t="str">
        <f>IF(AllC3_Data[[#This Row],[Door/Yard Number]]=3,"Yard","Door")</f>
        <v>Yard</v>
      </c>
      <c r="P2573" s="33">
        <f t="shared" si="80"/>
        <v>57.533333333325572</v>
      </c>
      <c r="Q2573" s="3" t="str">
        <f t="shared" si="81"/>
        <v>02/09/2022 04:28 AM</v>
      </c>
      <c r="R2573" s="573" t="str">
        <f>IF(AND(AllC3_Data[[#This Row],[Workflow]]="Vendor Trailer",AllC3_Data[[#This Row],[OB Load Type]]="",AllC3_Data[[#This Row],[IB Load Type]]="",AllC3_Data[[#This Row],[Reusable Load Type]]=""),"Empty", HLOOKUP("*",AllC3_Data[[#This Row],[OB Load Type]:[Workflow]],1,FALSE))</f>
        <v>Empty</v>
      </c>
      <c r="S25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4" spans="1:21" x14ac:dyDescent="0.25">
      <c r="A2574" s="567" t="s">
        <v>15145</v>
      </c>
      <c r="B2574" s="568"/>
      <c r="C2574" s="568"/>
      <c r="D2574" s="569" t="s">
        <v>490</v>
      </c>
      <c r="E2574" s="569" t="s">
        <v>8430</v>
      </c>
      <c r="F2574" s="569">
        <v>3</v>
      </c>
      <c r="G2574" s="568" t="s">
        <v>1096</v>
      </c>
      <c r="H2574" s="568"/>
      <c r="I2574" s="570" t="s">
        <v>15146</v>
      </c>
      <c r="J2574" s="568" t="s">
        <v>8202</v>
      </c>
      <c r="K2574" s="571" t="s">
        <v>8401</v>
      </c>
      <c r="L2574" s="568" t="s">
        <v>14594</v>
      </c>
      <c r="M2574" s="572"/>
      <c r="N2574" s="570" t="s">
        <v>8425</v>
      </c>
      <c r="O2574" s="303" t="str">
        <f>IF(AllC3_Data[[#This Row],[Door/Yard Number]]=3,"Yard","Door")</f>
        <v>Yard</v>
      </c>
      <c r="P2574" s="33">
        <f t="shared" si="80"/>
        <v>57.466666666790843</v>
      </c>
      <c r="Q2574" s="3" t="str">
        <f t="shared" si="81"/>
        <v>02/09/2022 04:32 AM</v>
      </c>
      <c r="R2574" s="573" t="str">
        <f>IF(AND(AllC3_Data[[#This Row],[Workflow]]="Vendor Trailer",AllC3_Data[[#This Row],[OB Load Type]]="",AllC3_Data[[#This Row],[IB Load Type]]="",AllC3_Data[[#This Row],[Reusable Load Type]]=""),"Empty", HLOOKUP("*",AllC3_Data[[#This Row],[OB Load Type]:[Workflow]],1,FALSE))</f>
        <v>RLBL</v>
      </c>
      <c r="S25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5" spans="1:21" x14ac:dyDescent="0.25">
      <c r="A2575" s="567" t="s">
        <v>8909</v>
      </c>
      <c r="B2575" s="568"/>
      <c r="C2575" s="568"/>
      <c r="D2575" s="569" t="s">
        <v>490</v>
      </c>
      <c r="E2575" s="569" t="s">
        <v>8430</v>
      </c>
      <c r="F2575" s="569">
        <v>3</v>
      </c>
      <c r="G2575" s="568" t="s">
        <v>13345</v>
      </c>
      <c r="H2575" s="568"/>
      <c r="I2575" s="570" t="s">
        <v>12004</v>
      </c>
      <c r="J2575" s="568" t="s">
        <v>8202</v>
      </c>
      <c r="K2575" s="571" t="s">
        <v>8401</v>
      </c>
      <c r="L2575" s="568" t="s">
        <v>14594</v>
      </c>
      <c r="M2575" s="572" t="s">
        <v>15147</v>
      </c>
      <c r="N2575" s="570" t="s">
        <v>8425</v>
      </c>
      <c r="O2575" s="303" t="str">
        <f>IF(AllC3_Data[[#This Row],[Door/Yard Number]]=3,"Yard","Door")</f>
        <v>Yard</v>
      </c>
      <c r="P2575" s="33">
        <f t="shared" si="80"/>
        <v>57.450000000069849</v>
      </c>
      <c r="Q2575" s="3" t="str">
        <f t="shared" si="81"/>
        <v>02/09/2022 04:33 AM</v>
      </c>
      <c r="R2575" s="573" t="str">
        <f>IF(AND(AllC3_Data[[#This Row],[Workflow]]="Vendor Trailer",AllC3_Data[[#This Row],[OB Load Type]]="",AllC3_Data[[#This Row],[IB Load Type]]="",AllC3_Data[[#This Row],[Reusable Load Type]]=""),"Empty", HLOOKUP("*",AllC3_Data[[#This Row],[OB Load Type]:[Workflow]],1,FALSE))</f>
        <v>RLBL</v>
      </c>
      <c r="S25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6" spans="1:21" x14ac:dyDescent="0.25">
      <c r="A2576" s="567" t="s">
        <v>15148</v>
      </c>
      <c r="B2576" s="568"/>
      <c r="C2576" s="568"/>
      <c r="D2576" s="569" t="s">
        <v>490</v>
      </c>
      <c r="E2576" s="569" t="s">
        <v>8430</v>
      </c>
      <c r="F2576" s="569">
        <v>3</v>
      </c>
      <c r="G2576" s="568" t="s">
        <v>1096</v>
      </c>
      <c r="H2576" s="568"/>
      <c r="I2576" s="570" t="s">
        <v>12004</v>
      </c>
      <c r="J2576" s="568" t="s">
        <v>8202</v>
      </c>
      <c r="K2576" s="571" t="s">
        <v>8401</v>
      </c>
      <c r="L2576" s="568" t="s">
        <v>13907</v>
      </c>
      <c r="M2576" s="572" t="s">
        <v>15149</v>
      </c>
      <c r="N2576" s="570" t="s">
        <v>8425</v>
      </c>
      <c r="O2576" s="303" t="str">
        <f>IF(AllC3_Data[[#This Row],[Door/Yard Number]]=3,"Yard","Door")</f>
        <v>Yard</v>
      </c>
      <c r="P2576" s="33">
        <f t="shared" si="80"/>
        <v>57.450000000069849</v>
      </c>
      <c r="Q2576" s="3" t="str">
        <f t="shared" si="81"/>
        <v>02/09/2022 04:33 AM</v>
      </c>
      <c r="R2576" s="573" t="str">
        <f>IF(AND(AllC3_Data[[#This Row],[Workflow]]="Vendor Trailer",AllC3_Data[[#This Row],[OB Load Type]]="",AllC3_Data[[#This Row],[IB Load Type]]="",AllC3_Data[[#This Row],[Reusable Load Type]]=""),"Empty", HLOOKUP("*",AllC3_Data[[#This Row],[OB Load Type]:[Workflow]],1,FALSE))</f>
        <v>RLBL</v>
      </c>
      <c r="S25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7" spans="1:21" x14ac:dyDescent="0.25">
      <c r="A2577" s="567" t="s">
        <v>15150</v>
      </c>
      <c r="B2577" s="568"/>
      <c r="C2577" s="568"/>
      <c r="D2577" s="569" t="s">
        <v>180</v>
      </c>
      <c r="E2577" s="569" t="s">
        <v>8430</v>
      </c>
      <c r="F2577" s="569">
        <v>3</v>
      </c>
      <c r="G2577" s="568" t="s">
        <v>1179</v>
      </c>
      <c r="H2577" s="568"/>
      <c r="I2577" s="570" t="s">
        <v>15151</v>
      </c>
      <c r="J2577" s="568" t="s">
        <v>8210</v>
      </c>
      <c r="K2577" s="571" t="s">
        <v>8401</v>
      </c>
      <c r="L2577" s="568" t="s">
        <v>15152</v>
      </c>
      <c r="M2577" s="572" t="s">
        <v>15153</v>
      </c>
      <c r="N2577" s="570" t="s">
        <v>8402</v>
      </c>
      <c r="O2577" s="303" t="str">
        <f>IF(AllC3_Data[[#This Row],[Door/Yard Number]]=3,"Yard","Door")</f>
        <v>Yard</v>
      </c>
      <c r="P2577" s="33">
        <f t="shared" si="80"/>
        <v>57.350000000093132</v>
      </c>
      <c r="Q2577" s="3" t="str">
        <f t="shared" si="81"/>
        <v>02/09/2022 04:39 AM</v>
      </c>
      <c r="R2577" s="573" t="str">
        <f>IF(AND(AllC3_Data[[#This Row],[Workflow]]="Vendor Trailer",AllC3_Data[[#This Row],[OB Load Type]]="",AllC3_Data[[#This Row],[IB Load Type]]="",AllC3_Data[[#This Row],[Reusable Load Type]]=""),"Empty", HLOOKUP("*",AllC3_Data[[#This Row],[OB Load Type]:[Workflow]],1,FALSE))</f>
        <v>PDCM</v>
      </c>
      <c r="S25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78" spans="1:21" x14ac:dyDescent="0.25">
      <c r="A2578" s="567" t="s">
        <v>15154</v>
      </c>
      <c r="B2578" s="568"/>
      <c r="C2578" s="568"/>
      <c r="D2578" s="569"/>
      <c r="E2578" s="569" t="s">
        <v>1657</v>
      </c>
      <c r="F2578" s="569">
        <v>3</v>
      </c>
      <c r="G2578" s="568" t="s">
        <v>1667</v>
      </c>
      <c r="H2578" s="568"/>
      <c r="I2578" s="570" t="s">
        <v>10536</v>
      </c>
      <c r="J2578" s="568" t="s">
        <v>8213</v>
      </c>
      <c r="K2578" s="571" t="s">
        <v>8401</v>
      </c>
      <c r="L2578" s="568" t="s">
        <v>14505</v>
      </c>
      <c r="M2578" s="572" t="s">
        <v>10536</v>
      </c>
      <c r="N2578" s="570" t="s">
        <v>8421</v>
      </c>
      <c r="O2578" s="303" t="str">
        <f>IF(AllC3_Data[[#This Row],[Door/Yard Number]]=3,"Yard","Door")</f>
        <v>Yard</v>
      </c>
      <c r="P2578" s="33">
        <f t="shared" si="80"/>
        <v>57.233333333395422</v>
      </c>
      <c r="Q2578" s="3" t="str">
        <f t="shared" si="81"/>
        <v>02/09/2022 04:46 AM</v>
      </c>
      <c r="R2578" s="573" t="str">
        <f>IF(AND(AllC3_Data[[#This Row],[Workflow]]="Vendor Trailer",AllC3_Data[[#This Row],[OB Load Type]]="",AllC3_Data[[#This Row],[IB Load Type]]="",AllC3_Data[[#This Row],[Reusable Load Type]]=""),"Empty", HLOOKUP("*",AllC3_Data[[#This Row],[OB Load Type]:[Workflow]],1,FALSE))</f>
        <v>Empty</v>
      </c>
      <c r="S25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5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579" spans="1:21" x14ac:dyDescent="0.25">
      <c r="A2579" s="567" t="s">
        <v>15155</v>
      </c>
      <c r="B2579" s="568"/>
      <c r="C2579" s="568" t="s">
        <v>829</v>
      </c>
      <c r="D2579" s="569"/>
      <c r="E2579" s="569" t="s">
        <v>897</v>
      </c>
      <c r="F2579" s="569">
        <v>1</v>
      </c>
      <c r="G2579" s="568" t="s">
        <v>10041</v>
      </c>
      <c r="H2579" s="568" t="s">
        <v>829</v>
      </c>
      <c r="I2579" s="570" t="s">
        <v>15156</v>
      </c>
      <c r="J2579" s="568" t="s">
        <v>8202</v>
      </c>
      <c r="K2579" s="571" t="s">
        <v>8401</v>
      </c>
      <c r="L2579" s="568" t="s">
        <v>9501</v>
      </c>
      <c r="M2579" s="572" t="s">
        <v>15156</v>
      </c>
      <c r="N2579" s="570" t="s">
        <v>11135</v>
      </c>
      <c r="O2579" s="303" t="str">
        <f>IF(AllC3_Data[[#This Row],[Door/Yard Number]]=3,"Yard","Door")</f>
        <v>Door</v>
      </c>
      <c r="P2579" s="33">
        <f t="shared" si="80"/>
        <v>57.049999999988358</v>
      </c>
      <c r="Q2579" s="3" t="str">
        <f t="shared" si="81"/>
        <v>02/09/2022 04:57 AM</v>
      </c>
      <c r="R2579" s="573" t="str">
        <f>IF(AND(AllC3_Data[[#This Row],[Workflow]]="Vendor Trailer",AllC3_Data[[#This Row],[OB Load Type]]="",AllC3_Data[[#This Row],[IB Load Type]]="",AllC3_Data[[#This Row],[Reusable Load Type]]=""),"Empty", HLOOKUP("*",AllC3_Data[[#This Row],[OB Load Type]:[Workflow]],1,FALSE))</f>
        <v>LTL</v>
      </c>
      <c r="S25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0" spans="1:21" x14ac:dyDescent="0.25">
      <c r="A2580" s="567" t="s">
        <v>15157</v>
      </c>
      <c r="B2580" s="568"/>
      <c r="C2580" s="568"/>
      <c r="D2580" s="569"/>
      <c r="E2580" s="569" t="s">
        <v>1657</v>
      </c>
      <c r="F2580" s="569">
        <v>3</v>
      </c>
      <c r="G2580" s="568" t="s">
        <v>1179</v>
      </c>
      <c r="H2580" s="568"/>
      <c r="I2580" s="570" t="s">
        <v>15158</v>
      </c>
      <c r="J2580" s="568" t="s">
        <v>8207</v>
      </c>
      <c r="K2580" s="571" t="s">
        <v>8401</v>
      </c>
      <c r="L2580" s="568" t="s">
        <v>14594</v>
      </c>
      <c r="M2580" s="572" t="s">
        <v>15159</v>
      </c>
      <c r="N2580" s="570" t="s">
        <v>8425</v>
      </c>
      <c r="O2580" s="303" t="str">
        <f>IF(AllC3_Data[[#This Row],[Door/Yard Number]]=3,"Yard","Door")</f>
        <v>Yard</v>
      </c>
      <c r="P2580" s="33">
        <f t="shared" si="80"/>
        <v>56.716666666790843</v>
      </c>
      <c r="Q2580" s="3" t="str">
        <f t="shared" si="81"/>
        <v>02/09/2022 05:17 AM</v>
      </c>
      <c r="R2580" s="573" t="str">
        <f>IF(AND(AllC3_Data[[#This Row],[Workflow]]="Vendor Trailer",AllC3_Data[[#This Row],[OB Load Type]]="",AllC3_Data[[#This Row],[IB Load Type]]="",AllC3_Data[[#This Row],[Reusable Load Type]]=""),"Empty", HLOOKUP("*",AllC3_Data[[#This Row],[OB Load Type]:[Workflow]],1,FALSE))</f>
        <v>Empty</v>
      </c>
      <c r="S25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1" spans="1:21" x14ac:dyDescent="0.25">
      <c r="A2581" s="567" t="s">
        <v>15160</v>
      </c>
      <c r="B2581" s="568"/>
      <c r="C2581" s="568"/>
      <c r="D2581" s="569" t="s">
        <v>650</v>
      </c>
      <c r="E2581" s="569" t="s">
        <v>8430</v>
      </c>
      <c r="F2581" s="569">
        <v>3</v>
      </c>
      <c r="G2581" s="568" t="s">
        <v>9193</v>
      </c>
      <c r="H2581" s="568"/>
      <c r="I2581" s="570" t="s">
        <v>10380</v>
      </c>
      <c r="J2581" s="568" t="s">
        <v>8202</v>
      </c>
      <c r="K2581" s="571" t="s">
        <v>8401</v>
      </c>
      <c r="L2581" s="568" t="s">
        <v>14208</v>
      </c>
      <c r="M2581" s="572"/>
      <c r="N2581" s="570" t="s">
        <v>8402</v>
      </c>
      <c r="O2581" s="303" t="str">
        <f>IF(AllC3_Data[[#This Row],[Door/Yard Number]]=3,"Yard","Door")</f>
        <v>Yard</v>
      </c>
      <c r="P2581" s="33">
        <f t="shared" si="80"/>
        <v>56.266666666720994</v>
      </c>
      <c r="Q2581" s="3" t="str">
        <f t="shared" si="81"/>
        <v>02/09/2022 05:44 AM</v>
      </c>
      <c r="R2581" s="573" t="str">
        <f>IF(AND(AllC3_Data[[#This Row],[Workflow]]="Vendor Trailer",AllC3_Data[[#This Row],[OB Load Type]]="",AllC3_Data[[#This Row],[IB Load Type]]="",AllC3_Data[[#This Row],[Reusable Load Type]]=""),"Empty", HLOOKUP("*",AllC3_Data[[#This Row],[OB Load Type]:[Workflow]],1,FALSE))</f>
        <v>CHEP</v>
      </c>
      <c r="S25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2" spans="1:21" x14ac:dyDescent="0.25">
      <c r="A2582" s="567" t="s">
        <v>15161</v>
      </c>
      <c r="B2582" s="568"/>
      <c r="C2582" s="568"/>
      <c r="D2582" s="569" t="s">
        <v>650</v>
      </c>
      <c r="E2582" s="569" t="s">
        <v>8430</v>
      </c>
      <c r="F2582" s="569">
        <v>3</v>
      </c>
      <c r="G2582" s="568" t="s">
        <v>9193</v>
      </c>
      <c r="H2582" s="568"/>
      <c r="I2582" s="570" t="s">
        <v>15162</v>
      </c>
      <c r="J2582" s="568" t="s">
        <v>8202</v>
      </c>
      <c r="K2582" s="571" t="s">
        <v>8401</v>
      </c>
      <c r="L2582" s="568" t="s">
        <v>13897</v>
      </c>
      <c r="M2582" s="572"/>
      <c r="N2582" s="570" t="s">
        <v>8402</v>
      </c>
      <c r="O2582" s="303" t="str">
        <f>IF(AllC3_Data[[#This Row],[Door/Yard Number]]=3,"Yard","Door")</f>
        <v>Yard</v>
      </c>
      <c r="P2582" s="33">
        <f t="shared" si="80"/>
        <v>55.933333333348855</v>
      </c>
      <c r="Q2582" s="3" t="str">
        <f t="shared" si="81"/>
        <v>02/09/2022 06:04 AM</v>
      </c>
      <c r="R2582" s="573" t="str">
        <f>IF(AND(AllC3_Data[[#This Row],[Workflow]]="Vendor Trailer",AllC3_Data[[#This Row],[OB Load Type]]="",AllC3_Data[[#This Row],[IB Load Type]]="",AllC3_Data[[#This Row],[Reusable Load Type]]=""),"Empty", HLOOKUP("*",AllC3_Data[[#This Row],[OB Load Type]:[Workflow]],1,FALSE))</f>
        <v>CHEP</v>
      </c>
      <c r="S25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3" spans="1:21" x14ac:dyDescent="0.25">
      <c r="A2583" s="567" t="s">
        <v>15163</v>
      </c>
      <c r="B2583" s="568"/>
      <c r="C2583" s="568"/>
      <c r="D2583" s="569" t="s">
        <v>307</v>
      </c>
      <c r="E2583" s="569" t="s">
        <v>882</v>
      </c>
      <c r="F2583" s="569">
        <v>3</v>
      </c>
      <c r="G2583" s="568" t="s">
        <v>14036</v>
      </c>
      <c r="H2583" s="568"/>
      <c r="I2583" s="570" t="s">
        <v>15164</v>
      </c>
      <c r="J2583" s="568" t="s">
        <v>8202</v>
      </c>
      <c r="K2583" s="571" t="s">
        <v>8401</v>
      </c>
      <c r="L2583" s="568" t="s">
        <v>14248</v>
      </c>
      <c r="M2583" s="572"/>
      <c r="N2583" s="570" t="s">
        <v>8402</v>
      </c>
      <c r="O2583" s="303" t="str">
        <f>IF(AllC3_Data[[#This Row],[Door/Yard Number]]=3,"Yard","Door")</f>
        <v>Yard</v>
      </c>
      <c r="P2583" s="33">
        <f t="shared" si="80"/>
        <v>55.833333333372138</v>
      </c>
      <c r="Q2583" s="3" t="str">
        <f t="shared" si="81"/>
        <v>02/09/2022 06:10 AM</v>
      </c>
      <c r="R2583" s="573" t="str">
        <f>IF(AND(AllC3_Data[[#This Row],[Workflow]]="Vendor Trailer",AllC3_Data[[#This Row],[OB Load Type]]="",AllC3_Data[[#This Row],[IB Load Type]]="",AllC3_Data[[#This Row],[Reusable Load Type]]=""),"Empty", HLOOKUP("*",AllC3_Data[[#This Row],[OB Load Type]:[Workflow]],1,FALSE))</f>
        <v>TDRY</v>
      </c>
      <c r="S25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4" spans="1:21" x14ac:dyDescent="0.25">
      <c r="A2584" s="567" t="s">
        <v>15165</v>
      </c>
      <c r="B2584" s="568"/>
      <c r="C2584" s="568"/>
      <c r="D2584" s="569"/>
      <c r="E2584" s="569" t="s">
        <v>1657</v>
      </c>
      <c r="F2584" s="569">
        <v>3</v>
      </c>
      <c r="G2584" s="568" t="s">
        <v>1179</v>
      </c>
      <c r="H2584" s="568"/>
      <c r="I2584" s="570" t="s">
        <v>15166</v>
      </c>
      <c r="J2584" s="568" t="s">
        <v>8210</v>
      </c>
      <c r="K2584" s="571" t="s">
        <v>8589</v>
      </c>
      <c r="L2584" s="568" t="s">
        <v>14248</v>
      </c>
      <c r="M2584" s="572" t="s">
        <v>15167</v>
      </c>
      <c r="N2584" s="570" t="s">
        <v>8402</v>
      </c>
      <c r="O2584" s="303" t="str">
        <f>IF(AllC3_Data[[#This Row],[Door/Yard Number]]=3,"Yard","Door")</f>
        <v>Yard</v>
      </c>
      <c r="P2584" s="33">
        <f t="shared" si="80"/>
        <v>55.03333333338378</v>
      </c>
      <c r="Q2584" s="3" t="str">
        <f t="shared" si="81"/>
        <v>02/09/2022 06:58 AM</v>
      </c>
      <c r="R2584" s="573" t="str">
        <f>IF(AND(AllC3_Data[[#This Row],[Workflow]]="Vendor Trailer",AllC3_Data[[#This Row],[OB Load Type]]="",AllC3_Data[[#This Row],[IB Load Type]]="",AllC3_Data[[#This Row],[Reusable Load Type]]=""),"Empty", HLOOKUP("*",AllC3_Data[[#This Row],[OB Load Type]:[Workflow]],1,FALSE))</f>
        <v>Empty</v>
      </c>
      <c r="S25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5" spans="1:21" x14ac:dyDescent="0.25">
      <c r="A2585" s="567" t="s">
        <v>15168</v>
      </c>
      <c r="B2585" s="568"/>
      <c r="C2585" s="568"/>
      <c r="D2585" s="569" t="s">
        <v>650</v>
      </c>
      <c r="E2585" s="569" t="s">
        <v>8430</v>
      </c>
      <c r="F2585" s="569">
        <v>3</v>
      </c>
      <c r="G2585" s="568" t="s">
        <v>9193</v>
      </c>
      <c r="H2585" s="568"/>
      <c r="I2585" s="570" t="s">
        <v>15169</v>
      </c>
      <c r="J2585" s="568" t="s">
        <v>8202</v>
      </c>
      <c r="K2585" s="571" t="s">
        <v>8401</v>
      </c>
      <c r="L2585" s="568" t="s">
        <v>13897</v>
      </c>
      <c r="M2585" s="572" t="s">
        <v>8628</v>
      </c>
      <c r="N2585" s="570" t="s">
        <v>8402</v>
      </c>
      <c r="O2585" s="303" t="str">
        <f>IF(AllC3_Data[[#This Row],[Door/Yard Number]]=3,"Yard","Door")</f>
        <v>Yard</v>
      </c>
      <c r="P2585" s="33">
        <f t="shared" si="80"/>
        <v>54.966666666674428</v>
      </c>
      <c r="Q2585" s="3" t="str">
        <f t="shared" si="81"/>
        <v>02/09/2022 07:02 AM</v>
      </c>
      <c r="R2585" s="573" t="str">
        <f>IF(AND(AllC3_Data[[#This Row],[Workflow]]="Vendor Trailer",AllC3_Data[[#This Row],[OB Load Type]]="",AllC3_Data[[#This Row],[IB Load Type]]="",AllC3_Data[[#This Row],[Reusable Load Type]]=""),"Empty", HLOOKUP("*",AllC3_Data[[#This Row],[OB Load Type]:[Workflow]],1,FALSE))</f>
        <v>CHEP</v>
      </c>
      <c r="S25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6" spans="1:21" x14ac:dyDescent="0.25">
      <c r="A2586" s="567" t="s">
        <v>15170</v>
      </c>
      <c r="B2586" s="568"/>
      <c r="C2586" s="568"/>
      <c r="D2586" s="569" t="s">
        <v>239</v>
      </c>
      <c r="E2586" s="569" t="s">
        <v>8430</v>
      </c>
      <c r="F2586" s="569">
        <v>3</v>
      </c>
      <c r="G2586" s="568" t="s">
        <v>1179</v>
      </c>
      <c r="H2586" s="568"/>
      <c r="I2586" s="570" t="s">
        <v>15171</v>
      </c>
      <c r="J2586" s="568" t="s">
        <v>8208</v>
      </c>
      <c r="K2586" s="571" t="s">
        <v>8401</v>
      </c>
      <c r="L2586" s="568" t="s">
        <v>14333</v>
      </c>
      <c r="M2586" s="572" t="s">
        <v>15172</v>
      </c>
      <c r="N2586" s="570" t="s">
        <v>8402</v>
      </c>
      <c r="O2586" s="303" t="str">
        <f>IF(AllC3_Data[[#This Row],[Door/Yard Number]]=3,"Yard","Door")</f>
        <v>Yard</v>
      </c>
      <c r="P2586" s="33">
        <f t="shared" si="80"/>
        <v>54.466666666790843</v>
      </c>
      <c r="Q2586" s="3" t="str">
        <f t="shared" si="81"/>
        <v>02/09/2022 07:32 AM</v>
      </c>
      <c r="R2586" s="573" t="str">
        <f>IF(AND(AllC3_Data[[#This Row],[Workflow]]="Vendor Trailer",AllC3_Data[[#This Row],[OB Load Type]]="",AllC3_Data[[#This Row],[IB Load Type]]="",AllC3_Data[[#This Row],[Reusable Load Type]]=""),"Empty", HLOOKUP("*",AllC3_Data[[#This Row],[OB Load Type]:[Workflow]],1,FALSE))</f>
        <v>RRPC</v>
      </c>
      <c r="S25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587" spans="1:21" x14ac:dyDescent="0.25">
      <c r="A2587" s="567" t="s">
        <v>15173</v>
      </c>
      <c r="B2587" s="568"/>
      <c r="C2587" s="568" t="s">
        <v>829</v>
      </c>
      <c r="D2587" s="569"/>
      <c r="E2587" s="569" t="s">
        <v>897</v>
      </c>
      <c r="F2587" s="569">
        <v>1</v>
      </c>
      <c r="G2587" s="568" t="s">
        <v>1339</v>
      </c>
      <c r="H2587" s="568" t="s">
        <v>15174</v>
      </c>
      <c r="I2587" s="570" t="s">
        <v>15175</v>
      </c>
      <c r="J2587" s="568" t="s">
        <v>8202</v>
      </c>
      <c r="K2587" s="571" t="s">
        <v>8401</v>
      </c>
      <c r="L2587" s="568" t="s">
        <v>15091</v>
      </c>
      <c r="M2587" s="572" t="s">
        <v>15175</v>
      </c>
      <c r="N2587" s="570" t="s">
        <v>11135</v>
      </c>
      <c r="O2587" s="303" t="str">
        <f>IF(AllC3_Data[[#This Row],[Door/Yard Number]]=3,"Yard","Door")</f>
        <v>Door</v>
      </c>
      <c r="P2587" s="33">
        <f t="shared" si="80"/>
        <v>53.883333333476912</v>
      </c>
      <c r="Q2587" s="3" t="str">
        <f t="shared" si="81"/>
        <v>02/09/2022 08:07 AM</v>
      </c>
      <c r="R2587" s="573" t="str">
        <f>IF(AND(AllC3_Data[[#This Row],[Workflow]]="Vendor Trailer",AllC3_Data[[#This Row],[OB Load Type]]="",AllC3_Data[[#This Row],[IB Load Type]]="",AllC3_Data[[#This Row],[Reusable Load Type]]=""),"Empty", HLOOKUP("*",AllC3_Data[[#This Row],[OB Load Type]:[Workflow]],1,FALSE))</f>
        <v>LTL</v>
      </c>
      <c r="S25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5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8" spans="1:21" x14ac:dyDescent="0.25">
      <c r="A2588" s="567" t="s">
        <v>15176</v>
      </c>
      <c r="B2588" s="568"/>
      <c r="C2588" s="568"/>
      <c r="D2588" s="569"/>
      <c r="E2588" s="569" t="s">
        <v>8461</v>
      </c>
      <c r="F2588" s="569">
        <v>3</v>
      </c>
      <c r="G2588" s="568" t="s">
        <v>1215</v>
      </c>
      <c r="H2588" s="568"/>
      <c r="I2588" s="570" t="s">
        <v>15177</v>
      </c>
      <c r="J2588" s="568" t="s">
        <v>8202</v>
      </c>
      <c r="K2588" s="571" t="s">
        <v>8401</v>
      </c>
      <c r="L2588" s="568" t="s">
        <v>14444</v>
      </c>
      <c r="M2588" s="572" t="s">
        <v>12076</v>
      </c>
      <c r="N2588" s="570" t="s">
        <v>8425</v>
      </c>
      <c r="O2588" s="303" t="str">
        <f>IF(AllC3_Data[[#This Row],[Door/Yard Number]]=3,"Yard","Door")</f>
        <v>Yard</v>
      </c>
      <c r="P2588" s="33">
        <f t="shared" si="80"/>
        <v>53.683333333348855</v>
      </c>
      <c r="Q2588" s="3" t="str">
        <f t="shared" si="81"/>
        <v>02/09/2022 08:19 AM</v>
      </c>
      <c r="R2588" s="573" t="str">
        <f>IF(AND(AllC3_Data[[#This Row],[Workflow]]="Vendor Trailer",AllC3_Data[[#This Row],[OB Load Type]]="",AllC3_Data[[#This Row],[IB Load Type]]="",AllC3_Data[[#This Row],[Reusable Load Type]]=""),"Empty", HLOOKUP("*",AllC3_Data[[#This Row],[OB Load Type]:[Workflow]],1,FALSE))</f>
        <v>Empty</v>
      </c>
      <c r="S25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5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89" spans="1:21" x14ac:dyDescent="0.25">
      <c r="A2589" s="567" t="s">
        <v>15178</v>
      </c>
      <c r="B2589" s="568"/>
      <c r="C2589" s="568"/>
      <c r="D2589" s="569"/>
      <c r="E2589" s="569" t="s">
        <v>8461</v>
      </c>
      <c r="F2589" s="569">
        <v>3</v>
      </c>
      <c r="G2589" s="568" t="s">
        <v>8490</v>
      </c>
      <c r="H2589" s="568"/>
      <c r="I2589" s="570" t="s">
        <v>15177</v>
      </c>
      <c r="J2589" s="568" t="s">
        <v>8202</v>
      </c>
      <c r="K2589" s="571" t="s">
        <v>8401</v>
      </c>
      <c r="L2589" s="568" t="s">
        <v>2969</v>
      </c>
      <c r="M2589" s="572" t="s">
        <v>15179</v>
      </c>
      <c r="N2589" s="570" t="s">
        <v>8402</v>
      </c>
      <c r="O2589" s="303" t="str">
        <f>IF(AllC3_Data[[#This Row],[Door/Yard Number]]=3,"Yard","Door")</f>
        <v>Yard</v>
      </c>
      <c r="P2589" s="33">
        <f t="shared" si="80"/>
        <v>53.683333333348855</v>
      </c>
      <c r="Q2589" s="3" t="str">
        <f t="shared" si="81"/>
        <v>02/09/2022 08:19 AM</v>
      </c>
      <c r="R2589" s="573" t="str">
        <f>IF(AND(AllC3_Data[[#This Row],[Workflow]]="Vendor Trailer",AllC3_Data[[#This Row],[OB Load Type]]="",AllC3_Data[[#This Row],[IB Load Type]]="",AllC3_Data[[#This Row],[Reusable Load Type]]=""),"Empty", HLOOKUP("*",AllC3_Data[[#This Row],[OB Load Type]:[Workflow]],1,FALSE))</f>
        <v>Empty</v>
      </c>
      <c r="S25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0" spans="1:21" x14ac:dyDescent="0.25">
      <c r="A2590" s="567" t="s">
        <v>15180</v>
      </c>
      <c r="B2590" s="568"/>
      <c r="C2590" s="568"/>
      <c r="D2590" s="569" t="s">
        <v>479</v>
      </c>
      <c r="E2590" s="569" t="s">
        <v>8430</v>
      </c>
      <c r="F2590" s="569">
        <v>1</v>
      </c>
      <c r="G2590" s="568" t="s">
        <v>1179</v>
      </c>
      <c r="H2590" s="568"/>
      <c r="I2590" s="570" t="s">
        <v>8606</v>
      </c>
      <c r="J2590" s="568" t="s">
        <v>8208</v>
      </c>
      <c r="K2590" s="571" t="s">
        <v>8401</v>
      </c>
      <c r="L2590" s="568" t="s">
        <v>10787</v>
      </c>
      <c r="M2590" s="572" t="s">
        <v>15181</v>
      </c>
      <c r="N2590" s="570" t="s">
        <v>8402</v>
      </c>
      <c r="O2590" s="303" t="str">
        <f>IF(AllC3_Data[[#This Row],[Door/Yard Number]]=3,"Yard","Door")</f>
        <v>Door</v>
      </c>
      <c r="P2590" s="33">
        <f t="shared" si="80"/>
        <v>53.650000000081491</v>
      </c>
      <c r="Q2590" s="3" t="str">
        <f t="shared" si="81"/>
        <v>02/09/2022 08:21 AM</v>
      </c>
      <c r="R2590" s="573" t="str">
        <f>IF(AND(AllC3_Data[[#This Row],[Workflow]]="Vendor Trailer",AllC3_Data[[#This Row],[OB Load Type]]="",AllC3_Data[[#This Row],[IB Load Type]]="",AllC3_Data[[#This Row],[Reusable Load Type]]=""),"Empty", HLOOKUP("*",AllC3_Data[[#This Row],[OB Load Type]:[Workflow]],1,FALSE))</f>
        <v>PPLS</v>
      </c>
      <c r="S25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1" spans="1:21" x14ac:dyDescent="0.25">
      <c r="A2591" s="567" t="s">
        <v>15182</v>
      </c>
      <c r="B2591" s="568"/>
      <c r="C2591" s="568"/>
      <c r="D2591" s="569"/>
      <c r="E2591" s="569" t="s">
        <v>1657</v>
      </c>
      <c r="F2591" s="569">
        <v>1</v>
      </c>
      <c r="G2591" s="568" t="s">
        <v>1667</v>
      </c>
      <c r="H2591" s="568"/>
      <c r="I2591" s="570" t="s">
        <v>15183</v>
      </c>
      <c r="J2591" s="568" t="s">
        <v>8213</v>
      </c>
      <c r="K2591" s="571" t="s">
        <v>8401</v>
      </c>
      <c r="L2591" s="568" t="s">
        <v>15184</v>
      </c>
      <c r="M2591" s="572" t="s">
        <v>10302</v>
      </c>
      <c r="N2591" s="570" t="s">
        <v>8421</v>
      </c>
      <c r="O2591" s="303" t="str">
        <f>IF(AllC3_Data[[#This Row],[Door/Yard Number]]=3,"Yard","Door")</f>
        <v>Door</v>
      </c>
      <c r="P2591" s="33">
        <f t="shared" si="80"/>
        <v>53.550000000104774</v>
      </c>
      <c r="Q2591" s="3" t="str">
        <f t="shared" si="81"/>
        <v>02/09/2022 08:27 AM</v>
      </c>
      <c r="R2591" s="573" t="str">
        <f>IF(AND(AllC3_Data[[#This Row],[Workflow]]="Vendor Trailer",AllC3_Data[[#This Row],[OB Load Type]]="",AllC3_Data[[#This Row],[IB Load Type]]="",AllC3_Data[[#This Row],[Reusable Load Type]]=""),"Empty", HLOOKUP("*",AllC3_Data[[#This Row],[OB Load Type]:[Workflow]],1,FALSE))</f>
        <v>Empty</v>
      </c>
      <c r="S25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5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592" spans="1:21" x14ac:dyDescent="0.25">
      <c r="A2592" s="567" t="s">
        <v>15185</v>
      </c>
      <c r="B2592" s="568"/>
      <c r="C2592" s="568"/>
      <c r="D2592" s="569"/>
      <c r="E2592" s="569" t="s">
        <v>8461</v>
      </c>
      <c r="F2592" s="569">
        <v>3</v>
      </c>
      <c r="G2592" s="568" t="s">
        <v>9151</v>
      </c>
      <c r="H2592" s="568"/>
      <c r="I2592" s="570" t="s">
        <v>15186</v>
      </c>
      <c r="J2592" s="568" t="s">
        <v>8202</v>
      </c>
      <c r="K2592" s="571" t="s">
        <v>8401</v>
      </c>
      <c r="L2592" s="568" t="s">
        <v>13897</v>
      </c>
      <c r="M2592" s="572"/>
      <c r="N2592" s="570" t="s">
        <v>8402</v>
      </c>
      <c r="O2592" s="303" t="str">
        <f>IF(AllC3_Data[[#This Row],[Door/Yard Number]]=3,"Yard","Door")</f>
        <v>Yard</v>
      </c>
      <c r="P2592" s="33">
        <f t="shared" si="80"/>
        <v>53.450000000128057</v>
      </c>
      <c r="Q2592" s="3" t="str">
        <f t="shared" si="81"/>
        <v>02/09/2022 08:33 AM</v>
      </c>
      <c r="R2592" s="573" t="str">
        <f>IF(AND(AllC3_Data[[#This Row],[Workflow]]="Vendor Trailer",AllC3_Data[[#This Row],[OB Load Type]]="",AllC3_Data[[#This Row],[IB Load Type]]="",AllC3_Data[[#This Row],[Reusable Load Type]]=""),"Empty", HLOOKUP("*",AllC3_Data[[#This Row],[OB Load Type]:[Workflow]],1,FALSE))</f>
        <v>Empty</v>
      </c>
      <c r="S25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5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3" spans="1:21" x14ac:dyDescent="0.25">
      <c r="A2593" s="567" t="s">
        <v>15187</v>
      </c>
      <c r="B2593" s="568"/>
      <c r="C2593" s="568"/>
      <c r="D2593" s="569"/>
      <c r="E2593" s="569" t="s">
        <v>8461</v>
      </c>
      <c r="F2593" s="569">
        <v>3</v>
      </c>
      <c r="G2593" s="568" t="s">
        <v>9404</v>
      </c>
      <c r="H2593" s="568"/>
      <c r="I2593" s="570" t="s">
        <v>15188</v>
      </c>
      <c r="J2593" s="568" t="s">
        <v>8202</v>
      </c>
      <c r="K2593" s="571" t="s">
        <v>8401</v>
      </c>
      <c r="L2593" s="568" t="s">
        <v>14444</v>
      </c>
      <c r="M2593" s="572"/>
      <c r="N2593" s="570" t="s">
        <v>8425</v>
      </c>
      <c r="O2593" s="303" t="str">
        <f>IF(AllC3_Data[[#This Row],[Door/Yard Number]]=3,"Yard","Door")</f>
        <v>Yard</v>
      </c>
      <c r="P2593" s="33">
        <f t="shared" si="80"/>
        <v>53.266666666720994</v>
      </c>
      <c r="Q2593" s="3" t="str">
        <f t="shared" si="81"/>
        <v>02/09/2022 08:44 AM</v>
      </c>
      <c r="R2593" s="573" t="str">
        <f>IF(AND(AllC3_Data[[#This Row],[Workflow]]="Vendor Trailer",AllC3_Data[[#This Row],[OB Load Type]]="",AllC3_Data[[#This Row],[IB Load Type]]="",AllC3_Data[[#This Row],[Reusable Load Type]]=""),"Empty", HLOOKUP("*",AllC3_Data[[#This Row],[OB Load Type]:[Workflow]],1,FALSE))</f>
        <v>Empty</v>
      </c>
      <c r="S25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4" spans="1:21" x14ac:dyDescent="0.25">
      <c r="A2594" s="567" t="s">
        <v>15189</v>
      </c>
      <c r="B2594" s="568"/>
      <c r="C2594" s="568"/>
      <c r="D2594" s="569"/>
      <c r="E2594" s="569" t="s">
        <v>8461</v>
      </c>
      <c r="F2594" s="569">
        <v>3</v>
      </c>
      <c r="G2594" s="568" t="s">
        <v>1487</v>
      </c>
      <c r="H2594" s="568"/>
      <c r="I2594" s="570" t="s">
        <v>12032</v>
      </c>
      <c r="J2594" s="568" t="s">
        <v>8202</v>
      </c>
      <c r="K2594" s="571" t="s">
        <v>8401</v>
      </c>
      <c r="L2594" s="568" t="s">
        <v>14182</v>
      </c>
      <c r="M2594" s="572" t="s">
        <v>15190</v>
      </c>
      <c r="N2594" s="570" t="s">
        <v>8451</v>
      </c>
      <c r="O2594" s="303" t="str">
        <f>IF(AllC3_Data[[#This Row],[Door/Yard Number]]=3,"Yard","Door")</f>
        <v>Yard</v>
      </c>
      <c r="P2594" s="33">
        <f t="shared" si="80"/>
        <v>53.25</v>
      </c>
      <c r="Q2594" s="3" t="str">
        <f t="shared" si="81"/>
        <v>02/09/2022 08:45 AM</v>
      </c>
      <c r="R2594" s="573" t="str">
        <f>IF(AND(AllC3_Data[[#This Row],[Workflow]]="Vendor Trailer",AllC3_Data[[#This Row],[OB Load Type]]="",AllC3_Data[[#This Row],[IB Load Type]]="",AllC3_Data[[#This Row],[Reusable Load Type]]=""),"Empty", HLOOKUP("*",AllC3_Data[[#This Row],[OB Load Type]:[Workflow]],1,FALSE))</f>
        <v>Empty</v>
      </c>
      <c r="S25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5" spans="1:21" x14ac:dyDescent="0.25">
      <c r="A2595" s="567" t="s">
        <v>15191</v>
      </c>
      <c r="B2595" s="568"/>
      <c r="C2595" s="568" t="s">
        <v>829</v>
      </c>
      <c r="D2595" s="569"/>
      <c r="E2595" s="569" t="s">
        <v>897</v>
      </c>
      <c r="F2595" s="569">
        <v>1</v>
      </c>
      <c r="G2595" s="568" t="s">
        <v>1339</v>
      </c>
      <c r="H2595" s="568" t="s">
        <v>15174</v>
      </c>
      <c r="I2595" s="570" t="s">
        <v>13551</v>
      </c>
      <c r="J2595" s="568" t="s">
        <v>8202</v>
      </c>
      <c r="K2595" s="571" t="s">
        <v>8401</v>
      </c>
      <c r="L2595" s="568" t="s">
        <v>12308</v>
      </c>
      <c r="M2595" s="572" t="s">
        <v>13551</v>
      </c>
      <c r="N2595" s="570" t="s">
        <v>11135</v>
      </c>
      <c r="O2595" s="303" t="str">
        <f>IF(AllC3_Data[[#This Row],[Door/Yard Number]]=3,"Yard","Door")</f>
        <v>Door</v>
      </c>
      <c r="P2595" s="33">
        <f t="shared" si="80"/>
        <v>53.183333333465271</v>
      </c>
      <c r="Q2595" s="3" t="str">
        <f t="shared" si="81"/>
        <v>02/09/2022 08:49 AM</v>
      </c>
      <c r="R2595" s="573" t="str">
        <f>IF(AND(AllC3_Data[[#This Row],[Workflow]]="Vendor Trailer",AllC3_Data[[#This Row],[OB Load Type]]="",AllC3_Data[[#This Row],[IB Load Type]]="",AllC3_Data[[#This Row],[Reusable Load Type]]=""),"Empty", HLOOKUP("*",AllC3_Data[[#This Row],[OB Load Type]:[Workflow]],1,FALSE))</f>
        <v>LTL</v>
      </c>
      <c r="S25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5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5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6" spans="1:21" x14ac:dyDescent="0.25">
      <c r="A2596" s="567" t="s">
        <v>15192</v>
      </c>
      <c r="B2596" s="568"/>
      <c r="C2596" s="568"/>
      <c r="D2596" s="569"/>
      <c r="E2596" s="569" t="s">
        <v>8461</v>
      </c>
      <c r="F2596" s="569">
        <v>3</v>
      </c>
      <c r="G2596" s="568" t="s">
        <v>9293</v>
      </c>
      <c r="H2596" s="568"/>
      <c r="I2596" s="570" t="s">
        <v>15193</v>
      </c>
      <c r="J2596" s="568" t="s">
        <v>8202</v>
      </c>
      <c r="K2596" s="571" t="s">
        <v>8401</v>
      </c>
      <c r="L2596" s="568" t="s">
        <v>14444</v>
      </c>
      <c r="M2596" s="572" t="s">
        <v>15194</v>
      </c>
      <c r="N2596" s="570" t="s">
        <v>8425</v>
      </c>
      <c r="O2596" s="303" t="str">
        <f>IF(AllC3_Data[[#This Row],[Door/Yard Number]]=3,"Yard","Door")</f>
        <v>Yard</v>
      </c>
      <c r="P2596" s="33">
        <f t="shared" si="80"/>
        <v>52.950000000069849</v>
      </c>
      <c r="Q2596" s="3" t="str">
        <f t="shared" si="81"/>
        <v>02/09/2022 09:03 AM</v>
      </c>
      <c r="R2596" s="573" t="str">
        <f>IF(AND(AllC3_Data[[#This Row],[Workflow]]="Vendor Trailer",AllC3_Data[[#This Row],[OB Load Type]]="",AllC3_Data[[#This Row],[IB Load Type]]="",AllC3_Data[[#This Row],[Reusable Load Type]]=""),"Empty", HLOOKUP("*",AllC3_Data[[#This Row],[OB Load Type]:[Workflow]],1,FALSE))</f>
        <v>Empty</v>
      </c>
      <c r="S25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7" spans="1:21" x14ac:dyDescent="0.25">
      <c r="A2597" s="567" t="s">
        <v>15195</v>
      </c>
      <c r="B2597" s="568"/>
      <c r="C2597" s="568"/>
      <c r="D2597" s="569" t="s">
        <v>486</v>
      </c>
      <c r="E2597" s="569" t="s">
        <v>8430</v>
      </c>
      <c r="F2597" s="569">
        <v>3</v>
      </c>
      <c r="G2597" s="568" t="s">
        <v>1667</v>
      </c>
      <c r="H2597" s="568"/>
      <c r="I2597" s="570" t="s">
        <v>15196</v>
      </c>
      <c r="J2597" s="568" t="s">
        <v>8213</v>
      </c>
      <c r="K2597" s="571" t="s">
        <v>8401</v>
      </c>
      <c r="L2597" s="568" t="s">
        <v>14003</v>
      </c>
      <c r="M2597" s="572" t="s">
        <v>15197</v>
      </c>
      <c r="N2597" s="570" t="s">
        <v>8402</v>
      </c>
      <c r="O2597" s="303" t="str">
        <f>IF(AllC3_Data[[#This Row],[Door/Yard Number]]=3,"Yard","Door")</f>
        <v>Yard</v>
      </c>
      <c r="P2597" s="33">
        <f t="shared" si="80"/>
        <v>52.883333333360497</v>
      </c>
      <c r="Q2597" s="3" t="str">
        <f t="shared" si="81"/>
        <v>02/09/2022 09:07 AM</v>
      </c>
      <c r="R2597" s="573" t="str">
        <f>IF(AND(AllC3_Data[[#This Row],[Workflow]]="Vendor Trailer",AllC3_Data[[#This Row],[OB Load Type]]="",AllC3_Data[[#This Row],[IB Load Type]]="",AllC3_Data[[#This Row],[Reusable Load Type]]=""),"Empty", HLOOKUP("*",AllC3_Data[[#This Row],[OB Load Type]:[Workflow]],1,FALSE))</f>
        <v>RGMB</v>
      </c>
      <c r="S25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5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598" spans="1:21" x14ac:dyDescent="0.25">
      <c r="A2598" s="567" t="s">
        <v>15198</v>
      </c>
      <c r="B2598" s="568"/>
      <c r="C2598" s="568"/>
      <c r="D2598" s="569" t="s">
        <v>650</v>
      </c>
      <c r="E2598" s="569" t="s">
        <v>8430</v>
      </c>
      <c r="F2598" s="569">
        <v>3</v>
      </c>
      <c r="G2598" s="568" t="s">
        <v>8820</v>
      </c>
      <c r="H2598" s="568"/>
      <c r="I2598" s="570" t="s">
        <v>8611</v>
      </c>
      <c r="J2598" s="568" t="s">
        <v>8202</v>
      </c>
      <c r="K2598" s="571" t="s">
        <v>8401</v>
      </c>
      <c r="L2598" s="568" t="s">
        <v>13868</v>
      </c>
      <c r="M2598" s="572" t="s">
        <v>15199</v>
      </c>
      <c r="N2598" s="570" t="s">
        <v>8451</v>
      </c>
      <c r="O2598" s="303" t="str">
        <f>IF(AllC3_Data[[#This Row],[Door/Yard Number]]=3,"Yard","Door")</f>
        <v>Yard</v>
      </c>
      <c r="P2598" s="33">
        <f t="shared" si="80"/>
        <v>52.766666666662786</v>
      </c>
      <c r="Q2598" s="3" t="str">
        <f t="shared" si="81"/>
        <v>02/09/2022 09:14 AM</v>
      </c>
      <c r="R2598" s="573" t="str">
        <f>IF(AND(AllC3_Data[[#This Row],[Workflow]]="Vendor Trailer",AllC3_Data[[#This Row],[OB Load Type]]="",AllC3_Data[[#This Row],[IB Load Type]]="",AllC3_Data[[#This Row],[Reusable Load Type]]=""),"Empty", HLOOKUP("*",AllC3_Data[[#This Row],[OB Load Type]:[Workflow]],1,FALSE))</f>
        <v>CHEP</v>
      </c>
      <c r="S25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5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5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599" spans="1:21" x14ac:dyDescent="0.25">
      <c r="A2599" s="567" t="s">
        <v>15200</v>
      </c>
      <c r="B2599" s="568"/>
      <c r="C2599" s="568"/>
      <c r="D2599" s="569"/>
      <c r="E2599" s="569" t="s">
        <v>1562</v>
      </c>
      <c r="F2599" s="569">
        <v>1</v>
      </c>
      <c r="G2599" s="568" t="s">
        <v>1179</v>
      </c>
      <c r="H2599" s="568"/>
      <c r="I2599" s="570" t="s">
        <v>15201</v>
      </c>
      <c r="J2599" s="568" t="s">
        <v>8208</v>
      </c>
      <c r="K2599" s="571" t="s">
        <v>8589</v>
      </c>
      <c r="L2599" s="568" t="s">
        <v>15202</v>
      </c>
      <c r="M2599" s="572" t="s">
        <v>15203</v>
      </c>
      <c r="N2599" s="570" t="s">
        <v>8451</v>
      </c>
      <c r="O2599" s="303" t="str">
        <f>IF(AllC3_Data[[#This Row],[Door/Yard Number]]=3,"Yard","Door")</f>
        <v>Door</v>
      </c>
      <c r="P2599" s="33">
        <f t="shared" si="80"/>
        <v>52.750000000116415</v>
      </c>
      <c r="Q2599" s="3" t="str">
        <f t="shared" si="81"/>
        <v>02/09/2022 09:15 AM</v>
      </c>
      <c r="R2599" s="573" t="str">
        <f>IF(AND(AllC3_Data[[#This Row],[Workflow]]="Vendor Trailer",AllC3_Data[[#This Row],[OB Load Type]]="",AllC3_Data[[#This Row],[IB Load Type]]="",AllC3_Data[[#This Row],[Reusable Load Type]]=""),"Empty", HLOOKUP("*",AllC3_Data[[#This Row],[OB Load Type]:[Workflow]],1,FALSE))</f>
        <v>Unknown</v>
      </c>
      <c r="S259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5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59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600" spans="1:21" x14ac:dyDescent="0.25">
      <c r="A2600" s="567" t="s">
        <v>15204</v>
      </c>
      <c r="B2600" s="568"/>
      <c r="C2600" s="568"/>
      <c r="D2600" s="569" t="s">
        <v>553</v>
      </c>
      <c r="E2600" s="569" t="s">
        <v>8430</v>
      </c>
      <c r="F2600" s="569">
        <v>3</v>
      </c>
      <c r="G2600" s="568" t="s">
        <v>1179</v>
      </c>
      <c r="H2600" s="568"/>
      <c r="I2600" s="570" t="s">
        <v>15205</v>
      </c>
      <c r="J2600" s="568" t="s">
        <v>8207</v>
      </c>
      <c r="K2600" s="571" t="s">
        <v>8401</v>
      </c>
      <c r="L2600" s="568" t="s">
        <v>14208</v>
      </c>
      <c r="M2600" s="572" t="s">
        <v>15206</v>
      </c>
      <c r="N2600" s="570" t="s">
        <v>8402</v>
      </c>
      <c r="O2600" s="303" t="str">
        <f>IF(AllC3_Data[[#This Row],[Door/Yard Number]]=3,"Yard","Door")</f>
        <v>Yard</v>
      </c>
      <c r="P2600" s="33">
        <f t="shared" si="80"/>
        <v>52.616666666697711</v>
      </c>
      <c r="Q2600" s="3" t="str">
        <f t="shared" si="81"/>
        <v>02/09/2022 09:23 AM</v>
      </c>
      <c r="R2600" s="573" t="str">
        <f>IF(AND(AllC3_Data[[#This Row],[Workflow]]="Vendor Trailer",AllC3_Data[[#This Row],[OB Load Type]]="",AllC3_Data[[#This Row],[IB Load Type]]="",AllC3_Data[[#This Row],[Reusable Load Type]]=""),"Empty", HLOOKUP("*",AllC3_Data[[#This Row],[OB Load Type]:[Workflow]],1,FALSE))</f>
        <v>PPDCQS</v>
      </c>
      <c r="S26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6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1" spans="1:21" x14ac:dyDescent="0.25">
      <c r="A2601" s="567" t="s">
        <v>15207</v>
      </c>
      <c r="B2601" s="568"/>
      <c r="C2601" s="568"/>
      <c r="D2601" s="569"/>
      <c r="E2601" s="569" t="s">
        <v>8461</v>
      </c>
      <c r="F2601" s="569">
        <v>3</v>
      </c>
      <c r="G2601" s="568" t="s">
        <v>1096</v>
      </c>
      <c r="H2601" s="568"/>
      <c r="I2601" s="570" t="s">
        <v>15208</v>
      </c>
      <c r="J2601" s="568" t="s">
        <v>8202</v>
      </c>
      <c r="K2601" s="571" t="s">
        <v>8401</v>
      </c>
      <c r="L2601" s="568" t="s">
        <v>14003</v>
      </c>
      <c r="M2601" s="572" t="s">
        <v>15209</v>
      </c>
      <c r="N2601" s="570" t="s">
        <v>8402</v>
      </c>
      <c r="O2601" s="303" t="str">
        <f>IF(AllC3_Data[[#This Row],[Door/Yard Number]]=3,"Yard","Door")</f>
        <v>Yard</v>
      </c>
      <c r="P2601" s="33">
        <f t="shared" si="80"/>
        <v>52.31666666676756</v>
      </c>
      <c r="Q2601" s="3" t="str">
        <f t="shared" si="81"/>
        <v>02/09/2022 09:41 AM</v>
      </c>
      <c r="R2601" s="573" t="str">
        <f>IF(AND(AllC3_Data[[#This Row],[Workflow]]="Vendor Trailer",AllC3_Data[[#This Row],[OB Load Type]]="",AllC3_Data[[#This Row],[IB Load Type]]="",AllC3_Data[[#This Row],[Reusable Load Type]]=""),"Empty", HLOOKUP("*",AllC3_Data[[#This Row],[OB Load Type]:[Workflow]],1,FALSE))</f>
        <v>Empty</v>
      </c>
      <c r="S26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2" spans="1:21" x14ac:dyDescent="0.25">
      <c r="A2602" s="567" t="s">
        <v>15210</v>
      </c>
      <c r="B2602" s="568"/>
      <c r="C2602" s="568"/>
      <c r="D2602" s="569" t="s">
        <v>878</v>
      </c>
      <c r="E2602" s="569" t="s">
        <v>8430</v>
      </c>
      <c r="F2602" s="569">
        <v>3</v>
      </c>
      <c r="G2602" s="568" t="s">
        <v>1179</v>
      </c>
      <c r="H2602" s="568"/>
      <c r="I2602" s="570" t="s">
        <v>15211</v>
      </c>
      <c r="J2602" s="568" t="s">
        <v>8210</v>
      </c>
      <c r="K2602" s="571" t="s">
        <v>8401</v>
      </c>
      <c r="L2602" s="568" t="s">
        <v>14003</v>
      </c>
      <c r="M2602" s="572" t="s">
        <v>15212</v>
      </c>
      <c r="N2602" s="570" t="s">
        <v>8402</v>
      </c>
      <c r="O2602" s="303" t="str">
        <f>IF(AllC3_Data[[#This Row],[Door/Yard Number]]=3,"Yard","Door")</f>
        <v>Yard</v>
      </c>
      <c r="P2602" s="33">
        <f t="shared" si="80"/>
        <v>52.116666666639503</v>
      </c>
      <c r="Q2602" s="3" t="str">
        <f t="shared" si="81"/>
        <v>02/09/2022 09:53 AM</v>
      </c>
      <c r="R2602" s="573" t="str">
        <f>IF(AND(AllC3_Data[[#This Row],[Workflow]]="Vendor Trailer",AllC3_Data[[#This Row],[OB Load Type]]="",AllC3_Data[[#This Row],[IB Load Type]]="",AllC3_Data[[#This Row],[Reusable Load Type]]=""),"Empty", HLOOKUP("*",AllC3_Data[[#This Row],[OB Load Type]:[Workflow]],1,FALSE))</f>
        <v>HBOX</v>
      </c>
      <c r="S26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6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603" spans="1:21" x14ac:dyDescent="0.25">
      <c r="A2603" s="567" t="s">
        <v>15213</v>
      </c>
      <c r="B2603" s="568"/>
      <c r="C2603" s="568"/>
      <c r="D2603" s="569" t="s">
        <v>229</v>
      </c>
      <c r="E2603" s="569" t="s">
        <v>8430</v>
      </c>
      <c r="F2603" s="569">
        <v>3</v>
      </c>
      <c r="G2603" s="568" t="s">
        <v>1179</v>
      </c>
      <c r="H2603" s="568"/>
      <c r="I2603" s="570" t="s">
        <v>15211</v>
      </c>
      <c r="J2603" s="568" t="s">
        <v>8205</v>
      </c>
      <c r="K2603" s="571" t="s">
        <v>8401</v>
      </c>
      <c r="L2603" s="568" t="s">
        <v>14003</v>
      </c>
      <c r="M2603" s="572" t="s">
        <v>15214</v>
      </c>
      <c r="N2603" s="570" t="s">
        <v>8402</v>
      </c>
      <c r="O2603" s="303" t="str">
        <f>IF(AllC3_Data[[#This Row],[Door/Yard Number]]=3,"Yard","Door")</f>
        <v>Yard</v>
      </c>
      <c r="P2603" s="33">
        <f t="shared" si="80"/>
        <v>52.116666666639503</v>
      </c>
      <c r="Q2603" s="3" t="str">
        <f t="shared" si="81"/>
        <v>02/09/2022 09:53 AM</v>
      </c>
      <c r="R2603" s="573" t="str">
        <f>IF(AND(AllC3_Data[[#This Row],[Workflow]]="Vendor Trailer",AllC3_Data[[#This Row],[OB Load Type]]="",AllC3_Data[[#This Row],[IB Load Type]]="",AllC3_Data[[#This Row],[Reusable Load Type]]=""),"Empty", HLOOKUP("*",AllC3_Data[[#This Row],[OB Load Type]:[Workflow]],1,FALSE))</f>
        <v>RECY</v>
      </c>
      <c r="S26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6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4" spans="1:21" x14ac:dyDescent="0.25">
      <c r="A2604" s="567" t="s">
        <v>15215</v>
      </c>
      <c r="B2604" s="568"/>
      <c r="C2604" s="568"/>
      <c r="D2604" s="569" t="s">
        <v>481</v>
      </c>
      <c r="E2604" s="569" t="s">
        <v>8430</v>
      </c>
      <c r="F2604" s="569">
        <v>3</v>
      </c>
      <c r="G2604" s="568" t="s">
        <v>1179</v>
      </c>
      <c r="H2604" s="568"/>
      <c r="I2604" s="570" t="s">
        <v>15216</v>
      </c>
      <c r="J2604" s="568" t="s">
        <v>8210</v>
      </c>
      <c r="K2604" s="571" t="s">
        <v>8401</v>
      </c>
      <c r="L2604" s="568" t="s">
        <v>15152</v>
      </c>
      <c r="M2604" s="572" t="s">
        <v>14832</v>
      </c>
      <c r="N2604" s="570" t="s">
        <v>8402</v>
      </c>
      <c r="O2604" s="303" t="str">
        <f>IF(AllC3_Data[[#This Row],[Door/Yard Number]]=3,"Yard","Door")</f>
        <v>Yard</v>
      </c>
      <c r="P2604" s="33">
        <f t="shared" si="80"/>
        <v>52.066666666651145</v>
      </c>
      <c r="Q2604" s="3" t="str">
        <f t="shared" si="81"/>
        <v>02/09/2022 09:56 AM</v>
      </c>
      <c r="R2604" s="573" t="str">
        <f>IF(AND(AllC3_Data[[#This Row],[Workflow]]="Vendor Trailer",AllC3_Data[[#This Row],[OB Load Type]]="",AllC3_Data[[#This Row],[IB Load Type]]="",AllC3_Data[[#This Row],[Reusable Load Type]]=""),"Empty", HLOOKUP("*",AllC3_Data[[#This Row],[OB Load Type]:[Workflow]],1,FALSE))</f>
        <v>RBTN</v>
      </c>
      <c r="S26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5" spans="1:21" x14ac:dyDescent="0.25">
      <c r="A2605" s="567" t="s">
        <v>15217</v>
      </c>
      <c r="B2605" s="568"/>
      <c r="C2605" s="568"/>
      <c r="D2605" s="569" t="s">
        <v>496</v>
      </c>
      <c r="E2605" s="569" t="s">
        <v>1660</v>
      </c>
      <c r="F2605" s="569">
        <v>3</v>
      </c>
      <c r="G2605" s="568" t="s">
        <v>1179</v>
      </c>
      <c r="H2605" s="568"/>
      <c r="I2605" s="570" t="s">
        <v>10405</v>
      </c>
      <c r="J2605" s="568" t="s">
        <v>8208</v>
      </c>
      <c r="K2605" s="571" t="s">
        <v>8401</v>
      </c>
      <c r="L2605" s="568" t="s">
        <v>13828</v>
      </c>
      <c r="M2605" s="572" t="s">
        <v>15218</v>
      </c>
      <c r="N2605" s="570" t="s">
        <v>8402</v>
      </c>
      <c r="O2605" s="303" t="str">
        <f>IF(AllC3_Data[[#This Row],[Door/Yard Number]]=3,"Yard","Door")</f>
        <v>Yard</v>
      </c>
      <c r="P2605" s="33">
        <f t="shared" si="80"/>
        <v>52.000000000116415</v>
      </c>
      <c r="Q2605" s="3" t="str">
        <f t="shared" si="81"/>
        <v>02/09/2022 10:00 AM</v>
      </c>
      <c r="R2605" s="573" t="str">
        <f>IF(AND(AllC3_Data[[#This Row],[Workflow]]="Vendor Trailer",AllC3_Data[[#This Row],[OB Load Type]]="",AllC3_Data[[#This Row],[IB Load Type]]="",AllC3_Data[[#This Row],[Reusable Load Type]]=""),"Empty", HLOOKUP("*",AllC3_Data[[#This Row],[OB Load Type]:[Workflow]],1,FALSE))</f>
        <v>RSAL</v>
      </c>
      <c r="S26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6" spans="1:21" x14ac:dyDescent="0.25">
      <c r="A2606" s="567" t="s">
        <v>15219</v>
      </c>
      <c r="B2606" s="568"/>
      <c r="C2606" s="568" t="s">
        <v>666</v>
      </c>
      <c r="D2606" s="569"/>
      <c r="E2606" s="569" t="s">
        <v>8397</v>
      </c>
      <c r="F2606" s="569">
        <v>3</v>
      </c>
      <c r="G2606" s="568" t="s">
        <v>8398</v>
      </c>
      <c r="H2606" s="568" t="s">
        <v>8399</v>
      </c>
      <c r="I2606" s="570" t="s">
        <v>12043</v>
      </c>
      <c r="J2606" s="568" t="s">
        <v>8202</v>
      </c>
      <c r="K2606" s="571" t="s">
        <v>8401</v>
      </c>
      <c r="L2606" s="568" t="s">
        <v>14132</v>
      </c>
      <c r="M2606" s="572" t="s">
        <v>12043</v>
      </c>
      <c r="N2606" s="570" t="s">
        <v>8402</v>
      </c>
      <c r="O2606" s="303" t="str">
        <f>IF(AllC3_Data[[#This Row],[Door/Yard Number]]=3,"Yard","Door")</f>
        <v>Yard</v>
      </c>
      <c r="P2606" s="33">
        <f t="shared" si="80"/>
        <v>51.900000000139698</v>
      </c>
      <c r="Q2606" s="3" t="str">
        <f t="shared" si="81"/>
        <v>02/09/2022 10:06 AM</v>
      </c>
      <c r="R2606" s="573" t="str">
        <f>IF(AND(AllC3_Data[[#This Row],[Workflow]]="Vendor Trailer",AllC3_Data[[#This Row],[OB Load Type]]="",AllC3_Data[[#This Row],[IB Load Type]]="",AllC3_Data[[#This Row],[Reusable Load Type]]=""),"Empty", HLOOKUP("*",AllC3_Data[[#This Row],[OB Load Type]:[Workflow]],1,FALSE))</f>
        <v>B745</v>
      </c>
      <c r="S26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7" spans="1:21" x14ac:dyDescent="0.25">
      <c r="A2607" s="567" t="s">
        <v>15220</v>
      </c>
      <c r="B2607" s="568"/>
      <c r="C2607" s="568"/>
      <c r="D2607" s="569" t="s">
        <v>481</v>
      </c>
      <c r="E2607" s="569" t="s">
        <v>8430</v>
      </c>
      <c r="F2607" s="569">
        <v>3</v>
      </c>
      <c r="G2607" s="568" t="s">
        <v>1667</v>
      </c>
      <c r="H2607" s="568"/>
      <c r="I2607" s="570" t="s">
        <v>15221</v>
      </c>
      <c r="J2607" s="568" t="s">
        <v>8213</v>
      </c>
      <c r="K2607" s="571" t="s">
        <v>8401</v>
      </c>
      <c r="L2607" s="568" t="s">
        <v>14505</v>
      </c>
      <c r="M2607" s="572" t="s">
        <v>15221</v>
      </c>
      <c r="N2607" s="570" t="s">
        <v>8421</v>
      </c>
      <c r="O2607" s="303" t="str">
        <f>IF(AllC3_Data[[#This Row],[Door/Yard Number]]=3,"Yard","Door")</f>
        <v>Yard</v>
      </c>
      <c r="P2607" s="33">
        <f t="shared" si="80"/>
        <v>51.883333333418705</v>
      </c>
      <c r="Q2607" s="3" t="str">
        <f t="shared" si="81"/>
        <v>02/09/2022 10:07 AM</v>
      </c>
      <c r="R2607" s="573" t="str">
        <f>IF(AND(AllC3_Data[[#This Row],[Workflow]]="Vendor Trailer",AllC3_Data[[#This Row],[OB Load Type]]="",AllC3_Data[[#This Row],[IB Load Type]]="",AllC3_Data[[#This Row],[Reusable Load Type]]=""),"Empty", HLOOKUP("*",AllC3_Data[[#This Row],[OB Load Type]:[Workflow]],1,FALSE))</f>
        <v>RBTN</v>
      </c>
      <c r="S26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6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08" spans="1:21" x14ac:dyDescent="0.25">
      <c r="A2608" s="567" t="s">
        <v>15222</v>
      </c>
      <c r="B2608" s="568"/>
      <c r="C2608" s="568"/>
      <c r="D2608" s="569" t="s">
        <v>182</v>
      </c>
      <c r="E2608" s="569" t="s">
        <v>8430</v>
      </c>
      <c r="F2608" s="569">
        <v>3</v>
      </c>
      <c r="G2608" s="568" t="s">
        <v>1568</v>
      </c>
      <c r="H2608" s="568"/>
      <c r="I2608" s="570" t="s">
        <v>15223</v>
      </c>
      <c r="J2608" s="568" t="s">
        <v>8209</v>
      </c>
      <c r="K2608" s="571" t="s">
        <v>8401</v>
      </c>
      <c r="L2608" s="568" t="s">
        <v>13961</v>
      </c>
      <c r="M2608" s="572" t="s">
        <v>12120</v>
      </c>
      <c r="N2608" s="570" t="s">
        <v>8451</v>
      </c>
      <c r="O2608" s="303" t="str">
        <f>IF(AllC3_Data[[#This Row],[Door/Yard Number]]=3,"Yard","Door")</f>
        <v>Yard</v>
      </c>
      <c r="P2608" s="33">
        <f t="shared" si="80"/>
        <v>51.583333333313931</v>
      </c>
      <c r="Q2608" s="3" t="str">
        <f t="shared" si="81"/>
        <v>02/09/2022 10:25 AM</v>
      </c>
      <c r="R2608" s="573" t="str">
        <f>IF(AND(AllC3_Data[[#This Row],[Workflow]]="Vendor Trailer",AllC3_Data[[#This Row],[OB Load Type]]="",AllC3_Data[[#This Row],[IB Load Type]]="",AllC3_Data[[#This Row],[Reusable Load Type]]=""),"Empty", HLOOKUP("*",AllC3_Data[[#This Row],[OB Load Type]:[Workflow]],1,FALSE))</f>
        <v>PMIX</v>
      </c>
      <c r="S26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609" spans="1:21" x14ac:dyDescent="0.25">
      <c r="A2609" s="567" t="s">
        <v>15224</v>
      </c>
      <c r="B2609" s="568"/>
      <c r="C2609" s="568"/>
      <c r="D2609" s="569"/>
      <c r="E2609" s="569" t="s">
        <v>8461</v>
      </c>
      <c r="F2609" s="569">
        <v>3</v>
      </c>
      <c r="G2609" s="568" t="s">
        <v>13345</v>
      </c>
      <c r="H2609" s="568"/>
      <c r="I2609" s="570" t="s">
        <v>15225</v>
      </c>
      <c r="J2609" s="568" t="s">
        <v>8202</v>
      </c>
      <c r="K2609" s="571" t="s">
        <v>8401</v>
      </c>
      <c r="L2609" s="568" t="s">
        <v>13726</v>
      </c>
      <c r="M2609" s="572" t="s">
        <v>12354</v>
      </c>
      <c r="N2609" s="570" t="s">
        <v>8451</v>
      </c>
      <c r="O2609" s="303" t="str">
        <f>IF(AllC3_Data[[#This Row],[Door/Yard Number]]=3,"Yard","Door")</f>
        <v>Yard</v>
      </c>
      <c r="P2609" s="33">
        <f t="shared" si="80"/>
        <v>51.416666666802485</v>
      </c>
      <c r="Q2609" s="3" t="str">
        <f t="shared" si="81"/>
        <v>02/09/2022 10:35 AM</v>
      </c>
      <c r="R2609" s="573" t="str">
        <f>IF(AND(AllC3_Data[[#This Row],[Workflow]]="Vendor Trailer",AllC3_Data[[#This Row],[OB Load Type]]="",AllC3_Data[[#This Row],[IB Load Type]]="",AllC3_Data[[#This Row],[Reusable Load Type]]=""),"Empty", HLOOKUP("*",AllC3_Data[[#This Row],[OB Load Type]:[Workflow]],1,FALSE))</f>
        <v>Empty</v>
      </c>
      <c r="S26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0" spans="1:21" x14ac:dyDescent="0.25">
      <c r="A2610" s="567" t="s">
        <v>15226</v>
      </c>
      <c r="B2610" s="568"/>
      <c r="C2610" s="568"/>
      <c r="D2610" s="569"/>
      <c r="E2610" s="569" t="s">
        <v>8461</v>
      </c>
      <c r="F2610" s="569">
        <v>3</v>
      </c>
      <c r="G2610" s="568" t="s">
        <v>1252</v>
      </c>
      <c r="H2610" s="568"/>
      <c r="I2610" s="570" t="s">
        <v>15227</v>
      </c>
      <c r="J2610" s="568" t="s">
        <v>8202</v>
      </c>
      <c r="K2610" s="571" t="s">
        <v>8401</v>
      </c>
      <c r="L2610" s="568" t="s">
        <v>14248</v>
      </c>
      <c r="M2610" s="572" t="s">
        <v>15228</v>
      </c>
      <c r="N2610" s="570" t="s">
        <v>8402</v>
      </c>
      <c r="O2610" s="303" t="str">
        <f>IF(AllC3_Data[[#This Row],[Door/Yard Number]]=3,"Yard","Door")</f>
        <v>Yard</v>
      </c>
      <c r="P2610" s="33">
        <f t="shared" si="80"/>
        <v>51.200000000128057</v>
      </c>
      <c r="Q2610" s="3" t="str">
        <f t="shared" si="81"/>
        <v>02/09/2022 10:48 AM</v>
      </c>
      <c r="R2610" s="573" t="str">
        <f>IF(AND(AllC3_Data[[#This Row],[Workflow]]="Vendor Trailer",AllC3_Data[[#This Row],[OB Load Type]]="",AllC3_Data[[#This Row],[IB Load Type]]="",AllC3_Data[[#This Row],[Reusable Load Type]]=""),"Empty", HLOOKUP("*",AllC3_Data[[#This Row],[OB Load Type]:[Workflow]],1,FALSE))</f>
        <v>Empty</v>
      </c>
      <c r="S26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1" spans="1:21" x14ac:dyDescent="0.25">
      <c r="A2611" s="567" t="s">
        <v>15229</v>
      </c>
      <c r="B2611" s="568"/>
      <c r="C2611" s="568"/>
      <c r="D2611" s="569"/>
      <c r="E2611" s="569" t="s">
        <v>1657</v>
      </c>
      <c r="F2611" s="569">
        <v>3</v>
      </c>
      <c r="G2611" s="568" t="s">
        <v>1179</v>
      </c>
      <c r="H2611" s="568"/>
      <c r="I2611" s="570" t="s">
        <v>15230</v>
      </c>
      <c r="J2611" s="568" t="s">
        <v>8208</v>
      </c>
      <c r="K2611" s="571" t="s">
        <v>8401</v>
      </c>
      <c r="L2611" s="568" t="s">
        <v>14135</v>
      </c>
      <c r="M2611" s="572" t="s">
        <v>15230</v>
      </c>
      <c r="N2611" s="570" t="s">
        <v>8421</v>
      </c>
      <c r="O2611" s="303" t="str">
        <f>IF(AllC3_Data[[#This Row],[Door/Yard Number]]=3,"Yard","Door")</f>
        <v>Yard</v>
      </c>
      <c r="P2611" s="33">
        <f t="shared" si="80"/>
        <v>51.133333333418705</v>
      </c>
      <c r="Q2611" s="3" t="str">
        <f t="shared" si="81"/>
        <v>02/09/2022 10:52 AM</v>
      </c>
      <c r="R2611" s="573" t="str">
        <f>IF(AND(AllC3_Data[[#This Row],[Workflow]]="Vendor Trailer",AllC3_Data[[#This Row],[OB Load Type]]="",AllC3_Data[[#This Row],[IB Load Type]]="",AllC3_Data[[#This Row],[Reusable Load Type]]=""),"Empty", HLOOKUP("*",AllC3_Data[[#This Row],[OB Load Type]:[Workflow]],1,FALSE))</f>
        <v>Empty</v>
      </c>
      <c r="S26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6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612" spans="1:21" x14ac:dyDescent="0.25">
      <c r="A2612" s="567" t="s">
        <v>15231</v>
      </c>
      <c r="B2612" s="568"/>
      <c r="C2612" s="568"/>
      <c r="D2612" s="569" t="s">
        <v>168</v>
      </c>
      <c r="E2612" s="569" t="s">
        <v>8430</v>
      </c>
      <c r="F2612" s="569">
        <v>1</v>
      </c>
      <c r="G2612" s="568" t="s">
        <v>1179</v>
      </c>
      <c r="H2612" s="568"/>
      <c r="I2612" s="570" t="s">
        <v>12062</v>
      </c>
      <c r="J2612" s="568" t="s">
        <v>8207</v>
      </c>
      <c r="K2612" s="571" t="s">
        <v>8401</v>
      </c>
      <c r="L2612" s="568" t="s">
        <v>11884</v>
      </c>
      <c r="M2612" s="572" t="s">
        <v>15232</v>
      </c>
      <c r="N2612" s="570" t="s">
        <v>8402</v>
      </c>
      <c r="O2612" s="303" t="str">
        <f>IF(AllC3_Data[[#This Row],[Door/Yard Number]]=3,"Yard","Door")</f>
        <v>Door</v>
      </c>
      <c r="P2612" s="33">
        <f t="shared" si="80"/>
        <v>50.550000000104774</v>
      </c>
      <c r="Q2612" s="3" t="str">
        <f t="shared" si="81"/>
        <v>02/09/2022 11:27 AM</v>
      </c>
      <c r="R2612" s="573" t="str">
        <f>IF(AND(AllC3_Data[[#This Row],[Workflow]]="Vendor Trailer",AllC3_Data[[#This Row],[OB Load Type]]="",AllC3_Data[[#This Row],[IB Load Type]]="",AllC3_Data[[#This Row],[Reusable Load Type]]=""),"Empty", HLOOKUP("*",AllC3_Data[[#This Row],[OB Load Type]:[Workflow]],1,FALSE))</f>
        <v>OGAR</v>
      </c>
      <c r="S26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3" spans="1:21" x14ac:dyDescent="0.25">
      <c r="A2613" s="567" t="s">
        <v>15233</v>
      </c>
      <c r="B2613" s="568"/>
      <c r="C2613" s="568"/>
      <c r="D2613" s="569"/>
      <c r="E2613" s="569" t="s">
        <v>8461</v>
      </c>
      <c r="F2613" s="569">
        <v>3</v>
      </c>
      <c r="G2613" s="568" t="s">
        <v>1096</v>
      </c>
      <c r="H2613" s="568"/>
      <c r="I2613" s="570" t="s">
        <v>12066</v>
      </c>
      <c r="J2613" s="568" t="s">
        <v>8202</v>
      </c>
      <c r="K2613" s="571" t="s">
        <v>8401</v>
      </c>
      <c r="L2613" s="568" t="s">
        <v>14713</v>
      </c>
      <c r="M2613" s="572" t="s">
        <v>15234</v>
      </c>
      <c r="N2613" s="570" t="s">
        <v>8402</v>
      </c>
      <c r="O2613" s="303" t="str">
        <f>IF(AllC3_Data[[#This Row],[Door/Yard Number]]=3,"Yard","Door")</f>
        <v>Yard</v>
      </c>
      <c r="P2613" s="33">
        <f t="shared" si="80"/>
        <v>50.183333333465271</v>
      </c>
      <c r="Q2613" s="3" t="str">
        <f t="shared" si="81"/>
        <v>02/09/2022 11:49 AM</v>
      </c>
      <c r="R2613" s="573" t="str">
        <f>IF(AND(AllC3_Data[[#This Row],[Workflow]]="Vendor Trailer",AllC3_Data[[#This Row],[OB Load Type]]="",AllC3_Data[[#This Row],[IB Load Type]]="",AllC3_Data[[#This Row],[Reusable Load Type]]=""),"Empty", HLOOKUP("*",AllC3_Data[[#This Row],[OB Load Type]:[Workflow]],1,FALSE))</f>
        <v>Empty</v>
      </c>
      <c r="S26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4" spans="1:21" x14ac:dyDescent="0.25">
      <c r="A2614" s="567" t="s">
        <v>15235</v>
      </c>
      <c r="B2614" s="568"/>
      <c r="C2614" s="568"/>
      <c r="D2614" s="569" t="s">
        <v>650</v>
      </c>
      <c r="E2614" s="569" t="s">
        <v>8430</v>
      </c>
      <c r="F2614" s="569">
        <v>3</v>
      </c>
      <c r="G2614" s="568" t="s">
        <v>9193</v>
      </c>
      <c r="H2614" s="568"/>
      <c r="I2614" s="570" t="s">
        <v>15236</v>
      </c>
      <c r="J2614" s="568" t="s">
        <v>8202</v>
      </c>
      <c r="K2614" s="571" t="s">
        <v>8401</v>
      </c>
      <c r="L2614" s="568" t="s">
        <v>13897</v>
      </c>
      <c r="M2614" s="572"/>
      <c r="N2614" s="570" t="s">
        <v>8402</v>
      </c>
      <c r="O2614" s="303" t="str">
        <f>IF(AllC3_Data[[#This Row],[Door/Yard Number]]=3,"Yard","Door")</f>
        <v>Yard</v>
      </c>
      <c r="P2614" s="33">
        <f t="shared" si="80"/>
        <v>50.050000000046566</v>
      </c>
      <c r="Q2614" s="3" t="str">
        <f t="shared" si="81"/>
        <v>02/09/2022 11:57 AM</v>
      </c>
      <c r="R2614" s="573" t="str">
        <f>IF(AND(AllC3_Data[[#This Row],[Workflow]]="Vendor Trailer",AllC3_Data[[#This Row],[OB Load Type]]="",AllC3_Data[[#This Row],[IB Load Type]]="",AllC3_Data[[#This Row],[Reusable Load Type]]=""),"Empty", HLOOKUP("*",AllC3_Data[[#This Row],[OB Load Type]:[Workflow]],1,FALSE))</f>
        <v>CHEP</v>
      </c>
      <c r="S26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5" spans="1:21" x14ac:dyDescent="0.25">
      <c r="A2615" s="567" t="s">
        <v>15237</v>
      </c>
      <c r="B2615" s="568"/>
      <c r="C2615" s="568"/>
      <c r="D2615" s="569"/>
      <c r="E2615" s="569" t="s">
        <v>1657</v>
      </c>
      <c r="F2615" s="569">
        <v>3</v>
      </c>
      <c r="G2615" s="568" t="s">
        <v>1589</v>
      </c>
      <c r="H2615" s="568"/>
      <c r="I2615" s="570" t="s">
        <v>15238</v>
      </c>
      <c r="J2615" s="568" t="s">
        <v>8202</v>
      </c>
      <c r="K2615" s="571" t="s">
        <v>8401</v>
      </c>
      <c r="L2615" s="568" t="s">
        <v>13726</v>
      </c>
      <c r="M2615" s="572" t="s">
        <v>15239</v>
      </c>
      <c r="N2615" s="570" t="s">
        <v>8451</v>
      </c>
      <c r="O2615" s="303" t="str">
        <f>IF(AllC3_Data[[#This Row],[Door/Yard Number]]=3,"Yard","Door")</f>
        <v>Yard</v>
      </c>
      <c r="P2615" s="33">
        <f t="shared" si="80"/>
        <v>49.850000000093132</v>
      </c>
      <c r="Q2615" s="3" t="str">
        <f t="shared" si="81"/>
        <v>02/09/2022 12:09 PM</v>
      </c>
      <c r="R2615" s="573" t="str">
        <f>IF(AND(AllC3_Data[[#This Row],[Workflow]]="Vendor Trailer",AllC3_Data[[#This Row],[OB Load Type]]="",AllC3_Data[[#This Row],[IB Load Type]]="",AllC3_Data[[#This Row],[Reusable Load Type]]=""),"Empty", HLOOKUP("*",AllC3_Data[[#This Row],[OB Load Type]:[Workflow]],1,FALSE))</f>
        <v>Empty</v>
      </c>
      <c r="S26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6" spans="1:21" x14ac:dyDescent="0.25">
      <c r="A2616" s="567" t="s">
        <v>15240</v>
      </c>
      <c r="B2616" s="568"/>
      <c r="C2616" s="568"/>
      <c r="D2616" s="569" t="s">
        <v>553</v>
      </c>
      <c r="E2616" s="569" t="s">
        <v>8430</v>
      </c>
      <c r="F2616" s="569">
        <v>1</v>
      </c>
      <c r="G2616" s="568" t="s">
        <v>1179</v>
      </c>
      <c r="H2616" s="568"/>
      <c r="I2616" s="570" t="s">
        <v>12075</v>
      </c>
      <c r="J2616" s="568" t="s">
        <v>8207</v>
      </c>
      <c r="K2616" s="571" t="s">
        <v>8401</v>
      </c>
      <c r="L2616" s="568" t="s">
        <v>13489</v>
      </c>
      <c r="M2616" s="572" t="s">
        <v>15241</v>
      </c>
      <c r="N2616" s="570" t="s">
        <v>8402</v>
      </c>
      <c r="O2616" s="303" t="str">
        <f>IF(AllC3_Data[[#This Row],[Door/Yard Number]]=3,"Yard","Door")</f>
        <v>Door</v>
      </c>
      <c r="P2616" s="33">
        <f t="shared" si="80"/>
        <v>49.716666666674428</v>
      </c>
      <c r="Q2616" s="3" t="str">
        <f t="shared" si="81"/>
        <v>02/09/2022 12:17 PM</v>
      </c>
      <c r="R2616" s="573" t="str">
        <f>IF(AND(AllC3_Data[[#This Row],[Workflow]]="Vendor Trailer",AllC3_Data[[#This Row],[OB Load Type]]="",AllC3_Data[[#This Row],[IB Load Type]]="",AllC3_Data[[#This Row],[Reusable Load Type]]=""),"Empty", HLOOKUP("*",AllC3_Data[[#This Row],[OB Load Type]:[Workflow]],1,FALSE))</f>
        <v>PPDCQS</v>
      </c>
      <c r="S26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6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7" spans="1:21" x14ac:dyDescent="0.25">
      <c r="A2617" s="567" t="s">
        <v>15242</v>
      </c>
      <c r="B2617" s="568"/>
      <c r="C2617" s="568"/>
      <c r="D2617" s="569" t="s">
        <v>784</v>
      </c>
      <c r="E2617" s="569" t="s">
        <v>882</v>
      </c>
      <c r="F2617" s="569">
        <v>3</v>
      </c>
      <c r="G2617" s="568" t="s">
        <v>1179</v>
      </c>
      <c r="H2617" s="568"/>
      <c r="I2617" s="570" t="s">
        <v>15243</v>
      </c>
      <c r="J2617" s="568" t="s">
        <v>8205</v>
      </c>
      <c r="K2617" s="571" t="s">
        <v>8401</v>
      </c>
      <c r="L2617" s="568" t="s">
        <v>13961</v>
      </c>
      <c r="M2617" s="572" t="s">
        <v>15244</v>
      </c>
      <c r="N2617" s="570" t="s">
        <v>8451</v>
      </c>
      <c r="O2617" s="303" t="str">
        <f>IF(AllC3_Data[[#This Row],[Door/Yard Number]]=3,"Yard","Door")</f>
        <v>Yard</v>
      </c>
      <c r="P2617" s="33">
        <f t="shared" si="80"/>
        <v>49.416666666744277</v>
      </c>
      <c r="Q2617" s="3" t="str">
        <f t="shared" si="81"/>
        <v>02/09/2022 12:35 PM</v>
      </c>
      <c r="R2617" s="573" t="str">
        <f>IF(AND(AllC3_Data[[#This Row],[Workflow]]="Vendor Trailer",AllC3_Data[[#This Row],[OB Load Type]]="",AllC3_Data[[#This Row],[IB Load Type]]="",AllC3_Data[[#This Row],[Reusable Load Type]]=""),"Empty", HLOOKUP("*",AllC3_Data[[#This Row],[OB Load Type]:[Workflow]],1,FALSE))</f>
        <v>T227</v>
      </c>
      <c r="S26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6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8" spans="1:21" x14ac:dyDescent="0.25">
      <c r="A2618" s="567" t="s">
        <v>15245</v>
      </c>
      <c r="B2618" s="568"/>
      <c r="C2618" s="568"/>
      <c r="D2618" s="569" t="s">
        <v>878</v>
      </c>
      <c r="E2618" s="569" t="s">
        <v>8430</v>
      </c>
      <c r="F2618" s="569">
        <v>1</v>
      </c>
      <c r="G2618" s="568" t="s">
        <v>9188</v>
      </c>
      <c r="H2618" s="568"/>
      <c r="I2618" s="570" t="s">
        <v>15246</v>
      </c>
      <c r="J2618" s="568" t="s">
        <v>8202</v>
      </c>
      <c r="K2618" s="571" t="s">
        <v>8401</v>
      </c>
      <c r="L2618" s="568" t="s">
        <v>15247</v>
      </c>
      <c r="M2618" s="572" t="s">
        <v>15246</v>
      </c>
      <c r="N2618" s="570" t="s">
        <v>8402</v>
      </c>
      <c r="O2618" s="303" t="str">
        <f>IF(AllC3_Data[[#This Row],[Door/Yard Number]]=3,"Yard","Door")</f>
        <v>Door</v>
      </c>
      <c r="P2618" s="33">
        <f t="shared" si="80"/>
        <v>49.283333333325572</v>
      </c>
      <c r="Q2618" s="3" t="str">
        <f t="shared" si="81"/>
        <v>02/09/2022 12:43 PM</v>
      </c>
      <c r="R2618" s="573" t="str">
        <f>IF(AND(AllC3_Data[[#This Row],[Workflow]]="Vendor Trailer",AllC3_Data[[#This Row],[OB Load Type]]="",AllC3_Data[[#This Row],[IB Load Type]]="",AllC3_Data[[#This Row],[Reusable Load Type]]=""),"Empty", HLOOKUP("*",AllC3_Data[[#This Row],[OB Load Type]:[Workflow]],1,FALSE))</f>
        <v>HBOX</v>
      </c>
      <c r="S26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26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19" spans="1:21" x14ac:dyDescent="0.25">
      <c r="A2619" s="567" t="s">
        <v>15248</v>
      </c>
      <c r="B2619" s="568"/>
      <c r="C2619" s="568"/>
      <c r="D2619" s="569"/>
      <c r="E2619" s="569" t="s">
        <v>1562</v>
      </c>
      <c r="F2619" s="569">
        <v>3</v>
      </c>
      <c r="G2619" s="568" t="s">
        <v>8405</v>
      </c>
      <c r="H2619" s="568"/>
      <c r="I2619" s="570" t="s">
        <v>15249</v>
      </c>
      <c r="J2619" s="568" t="s">
        <v>8202</v>
      </c>
      <c r="K2619" s="571" t="s">
        <v>8401</v>
      </c>
      <c r="L2619" s="568" t="s">
        <v>84</v>
      </c>
      <c r="M2619" s="572" t="s">
        <v>15250</v>
      </c>
      <c r="N2619" s="570" t="s">
        <v>8409</v>
      </c>
      <c r="O2619" s="303" t="str">
        <f>IF(AllC3_Data[[#This Row],[Door/Yard Number]]=3,"Yard","Door")</f>
        <v>Yard</v>
      </c>
      <c r="P2619" s="33">
        <f t="shared" si="80"/>
        <v>49.216666666790843</v>
      </c>
      <c r="Q2619" s="3" t="str">
        <f t="shared" si="81"/>
        <v>02/09/2022 12:47 PM</v>
      </c>
      <c r="R2619" s="573" t="str">
        <f>IF(AND(AllC3_Data[[#This Row],[Workflow]]="Vendor Trailer",AllC3_Data[[#This Row],[OB Load Type]]="",AllC3_Data[[#This Row],[IB Load Type]]="",AllC3_Data[[#This Row],[Reusable Load Type]]=""),"Empty", HLOOKUP("*",AllC3_Data[[#This Row],[OB Load Type]:[Workflow]],1,FALSE))</f>
        <v>Unknown</v>
      </c>
      <c r="S261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6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0" spans="1:21" x14ac:dyDescent="0.25">
      <c r="A2620" s="567" t="s">
        <v>15251</v>
      </c>
      <c r="B2620" s="568"/>
      <c r="C2620" s="568"/>
      <c r="D2620" s="569" t="s">
        <v>496</v>
      </c>
      <c r="E2620" s="569" t="s">
        <v>1660</v>
      </c>
      <c r="F2620" s="569">
        <v>3</v>
      </c>
      <c r="G2620" s="568" t="s">
        <v>1179</v>
      </c>
      <c r="H2620" s="568"/>
      <c r="I2620" s="570" t="s">
        <v>10435</v>
      </c>
      <c r="J2620" s="568" t="s">
        <v>8210</v>
      </c>
      <c r="K2620" s="571" t="s">
        <v>8401</v>
      </c>
      <c r="L2620" s="568" t="s">
        <v>15089</v>
      </c>
      <c r="M2620" s="572" t="s">
        <v>10435</v>
      </c>
      <c r="N2620" s="570" t="s">
        <v>8451</v>
      </c>
      <c r="O2620" s="303" t="str">
        <f>IF(AllC3_Data[[#This Row],[Door/Yard Number]]=3,"Yard","Door")</f>
        <v>Yard</v>
      </c>
      <c r="P2620" s="33">
        <f t="shared" si="80"/>
        <v>49.183333333348855</v>
      </c>
      <c r="Q2620" s="3" t="str">
        <f t="shared" si="81"/>
        <v>02/09/2022 12:49 PM</v>
      </c>
      <c r="R2620" s="573" t="str">
        <f>IF(AND(AllC3_Data[[#This Row],[Workflow]]="Vendor Trailer",AllC3_Data[[#This Row],[OB Load Type]]="",AllC3_Data[[#This Row],[IB Load Type]]="",AllC3_Data[[#This Row],[Reusable Load Type]]=""),"Empty", HLOOKUP("*",AllC3_Data[[#This Row],[OB Load Type]:[Workflow]],1,FALSE))</f>
        <v>RSAL</v>
      </c>
      <c r="S26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1" spans="1:21" x14ac:dyDescent="0.25">
      <c r="A2621" s="567" t="s">
        <v>15252</v>
      </c>
      <c r="B2621" s="568"/>
      <c r="C2621" s="568"/>
      <c r="D2621" s="569"/>
      <c r="E2621" s="569" t="s">
        <v>8461</v>
      </c>
      <c r="F2621" s="569">
        <v>3</v>
      </c>
      <c r="G2621" s="568" t="s">
        <v>1215</v>
      </c>
      <c r="H2621" s="568"/>
      <c r="I2621" s="570" t="s">
        <v>15253</v>
      </c>
      <c r="J2621" s="568" t="s">
        <v>8202</v>
      </c>
      <c r="K2621" s="571" t="s">
        <v>8401</v>
      </c>
      <c r="L2621" s="568" t="s">
        <v>14444</v>
      </c>
      <c r="M2621" s="572" t="s">
        <v>9290</v>
      </c>
      <c r="N2621" s="570" t="s">
        <v>8425</v>
      </c>
      <c r="O2621" s="303" t="str">
        <f>IF(AllC3_Data[[#This Row],[Door/Yard Number]]=3,"Yard","Door")</f>
        <v>Yard</v>
      </c>
      <c r="P2621" s="33">
        <f t="shared" si="80"/>
        <v>48.866666666697711</v>
      </c>
      <c r="Q2621" s="3" t="str">
        <f t="shared" si="81"/>
        <v>02/09/2022 01:08 PM</v>
      </c>
      <c r="R2621" s="573" t="str">
        <f>IF(AND(AllC3_Data[[#This Row],[Workflow]]="Vendor Trailer",AllC3_Data[[#This Row],[OB Load Type]]="",AllC3_Data[[#This Row],[IB Load Type]]="",AllC3_Data[[#This Row],[Reusable Load Type]]=""),"Empty", HLOOKUP("*",AllC3_Data[[#This Row],[OB Load Type]:[Workflow]],1,FALSE))</f>
        <v>Empty</v>
      </c>
      <c r="S26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2" spans="1:21" x14ac:dyDescent="0.25">
      <c r="A2622" s="567" t="s">
        <v>15254</v>
      </c>
      <c r="B2622" s="568"/>
      <c r="C2622" s="568"/>
      <c r="D2622" s="569" t="s">
        <v>496</v>
      </c>
      <c r="E2622" s="569" t="s">
        <v>1660</v>
      </c>
      <c r="F2622" s="569">
        <v>3</v>
      </c>
      <c r="G2622" s="568" t="s">
        <v>1179</v>
      </c>
      <c r="H2622" s="568"/>
      <c r="I2622" s="570" t="s">
        <v>15255</v>
      </c>
      <c r="J2622" s="568" t="s">
        <v>8207</v>
      </c>
      <c r="K2622" s="571" t="s">
        <v>8401</v>
      </c>
      <c r="L2622" s="568" t="s">
        <v>15089</v>
      </c>
      <c r="M2622" s="572" t="s">
        <v>15255</v>
      </c>
      <c r="N2622" s="570" t="s">
        <v>8451</v>
      </c>
      <c r="O2622" s="303" t="str">
        <f>IF(AllC3_Data[[#This Row],[Door/Yard Number]]=3,"Yard","Door")</f>
        <v>Yard</v>
      </c>
      <c r="P2622" s="33">
        <f t="shared" si="80"/>
        <v>48.833333333430346</v>
      </c>
      <c r="Q2622" s="3" t="str">
        <f t="shared" si="81"/>
        <v>02/09/2022 01:10 PM</v>
      </c>
      <c r="R2622" s="573" t="str">
        <f>IF(AND(AllC3_Data[[#This Row],[Workflow]]="Vendor Trailer",AllC3_Data[[#This Row],[OB Load Type]]="",AllC3_Data[[#This Row],[IB Load Type]]="",AllC3_Data[[#This Row],[Reusable Load Type]]=""),"Empty", HLOOKUP("*",AllC3_Data[[#This Row],[OB Load Type]:[Workflow]],1,FALSE))</f>
        <v>RSAL</v>
      </c>
      <c r="S26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3" spans="1:21" x14ac:dyDescent="0.25">
      <c r="A2623" s="567" t="s">
        <v>15256</v>
      </c>
      <c r="B2623" s="568"/>
      <c r="C2623" s="568"/>
      <c r="D2623" s="569"/>
      <c r="E2623" s="569" t="s">
        <v>8461</v>
      </c>
      <c r="F2623" s="569">
        <v>3</v>
      </c>
      <c r="G2623" s="568" t="s">
        <v>1096</v>
      </c>
      <c r="H2623" s="568"/>
      <c r="I2623" s="570" t="s">
        <v>15257</v>
      </c>
      <c r="J2623" s="568" t="s">
        <v>8202</v>
      </c>
      <c r="K2623" s="571" t="s">
        <v>8401</v>
      </c>
      <c r="L2623" s="568" t="s">
        <v>14444</v>
      </c>
      <c r="M2623" s="572" t="s">
        <v>10442</v>
      </c>
      <c r="N2623" s="570" t="s">
        <v>8425</v>
      </c>
      <c r="O2623" s="303" t="str">
        <f>IF(AllC3_Data[[#This Row],[Door/Yard Number]]=3,"Yard","Door")</f>
        <v>Yard</v>
      </c>
      <c r="P2623" s="33">
        <f t="shared" si="80"/>
        <v>48.56666666676756</v>
      </c>
      <c r="Q2623" s="3" t="str">
        <f t="shared" si="81"/>
        <v>02/09/2022 01:26 PM</v>
      </c>
      <c r="R2623" s="573" t="str">
        <f>IF(AND(AllC3_Data[[#This Row],[Workflow]]="Vendor Trailer",AllC3_Data[[#This Row],[OB Load Type]]="",AllC3_Data[[#This Row],[IB Load Type]]="",AllC3_Data[[#This Row],[Reusable Load Type]]=""),"Empty", HLOOKUP("*",AllC3_Data[[#This Row],[OB Load Type]:[Workflow]],1,FALSE))</f>
        <v>Empty</v>
      </c>
      <c r="S26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4" spans="1:21" x14ac:dyDescent="0.25">
      <c r="A2624" s="567" t="s">
        <v>15258</v>
      </c>
      <c r="B2624" s="568"/>
      <c r="C2624" s="568"/>
      <c r="D2624" s="569"/>
      <c r="E2624" s="569" t="s">
        <v>8461</v>
      </c>
      <c r="F2624" s="569">
        <v>1</v>
      </c>
      <c r="G2624" s="568" t="s">
        <v>13600</v>
      </c>
      <c r="H2624" s="568"/>
      <c r="I2624" s="570" t="s">
        <v>15259</v>
      </c>
      <c r="J2624" s="568" t="s">
        <v>8202</v>
      </c>
      <c r="K2624" s="571" t="s">
        <v>8401</v>
      </c>
      <c r="L2624" s="568" t="s">
        <v>15260</v>
      </c>
      <c r="M2624" s="572" t="s">
        <v>15261</v>
      </c>
      <c r="N2624" s="570" t="s">
        <v>8451</v>
      </c>
      <c r="O2624" s="303" t="str">
        <f>IF(AllC3_Data[[#This Row],[Door/Yard Number]]=3,"Yard","Door")</f>
        <v>Door</v>
      </c>
      <c r="P2624" s="33">
        <f t="shared" si="80"/>
        <v>48.466666666790843</v>
      </c>
      <c r="Q2624" s="3" t="str">
        <f t="shared" si="81"/>
        <v>02/09/2022 01:32 PM</v>
      </c>
      <c r="R2624" s="573" t="str">
        <f>IF(AND(AllC3_Data[[#This Row],[Workflow]]="Vendor Trailer",AllC3_Data[[#This Row],[OB Load Type]]="",AllC3_Data[[#This Row],[IB Load Type]]="",AllC3_Data[[#This Row],[Reusable Load Type]]=""),"Empty", HLOOKUP("*",AllC3_Data[[#This Row],[OB Load Type]:[Workflow]],1,FALSE))</f>
        <v>Empty</v>
      </c>
      <c r="S26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5" spans="1:21" x14ac:dyDescent="0.25">
      <c r="A2625" s="567" t="s">
        <v>15262</v>
      </c>
      <c r="B2625" s="568"/>
      <c r="C2625" s="568"/>
      <c r="D2625" s="569" t="s">
        <v>496</v>
      </c>
      <c r="E2625" s="569" t="s">
        <v>1660</v>
      </c>
      <c r="F2625" s="569">
        <v>3</v>
      </c>
      <c r="G2625" s="568" t="s">
        <v>1179</v>
      </c>
      <c r="H2625" s="568"/>
      <c r="I2625" s="570" t="s">
        <v>10457</v>
      </c>
      <c r="J2625" s="568" t="s">
        <v>8210</v>
      </c>
      <c r="K2625" s="571" t="s">
        <v>8401</v>
      </c>
      <c r="L2625" s="568" t="s">
        <v>13958</v>
      </c>
      <c r="M2625" s="572" t="s">
        <v>10457</v>
      </c>
      <c r="N2625" s="570" t="s">
        <v>8451</v>
      </c>
      <c r="O2625" s="303" t="str">
        <f>IF(AllC3_Data[[#This Row],[Door/Yard Number]]=3,"Yard","Door")</f>
        <v>Yard</v>
      </c>
      <c r="P2625" s="33">
        <f t="shared" si="80"/>
        <v>48.366666666639503</v>
      </c>
      <c r="Q2625" s="3" t="str">
        <f t="shared" si="81"/>
        <v>02/09/2022 01:38 PM</v>
      </c>
      <c r="R2625" s="573" t="str">
        <f>IF(AND(AllC3_Data[[#This Row],[Workflow]]="Vendor Trailer",AllC3_Data[[#This Row],[OB Load Type]]="",AllC3_Data[[#This Row],[IB Load Type]]="",AllC3_Data[[#This Row],[Reusable Load Type]]=""),"Empty", HLOOKUP("*",AllC3_Data[[#This Row],[OB Load Type]:[Workflow]],1,FALSE))</f>
        <v>RSAL</v>
      </c>
      <c r="S26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6" spans="1:21" x14ac:dyDescent="0.25">
      <c r="A2626" s="567" t="s">
        <v>15263</v>
      </c>
      <c r="B2626" s="568"/>
      <c r="C2626" s="568" t="s">
        <v>8404</v>
      </c>
      <c r="D2626" s="569"/>
      <c r="E2626" s="569" t="s">
        <v>897</v>
      </c>
      <c r="F2626" s="569">
        <v>1</v>
      </c>
      <c r="G2626" s="568" t="s">
        <v>15264</v>
      </c>
      <c r="H2626" s="568" t="s">
        <v>15265</v>
      </c>
      <c r="I2626" s="570" t="s">
        <v>15266</v>
      </c>
      <c r="J2626" s="568" t="s">
        <v>8202</v>
      </c>
      <c r="K2626" s="571" t="s">
        <v>8401</v>
      </c>
      <c r="L2626" s="568" t="s">
        <v>10312</v>
      </c>
      <c r="M2626" s="572" t="s">
        <v>8463</v>
      </c>
      <c r="N2626" s="570" t="s">
        <v>8402</v>
      </c>
      <c r="O2626" s="303" t="str">
        <f>IF(AllC3_Data[[#This Row],[Door/Yard Number]]=3,"Yard","Door")</f>
        <v>Door</v>
      </c>
      <c r="P2626" s="33">
        <f t="shared" si="80"/>
        <v>3.1666666666860692</v>
      </c>
      <c r="Q2626" s="3" t="str">
        <f t="shared" si="81"/>
        <v>02/11/2022 10:50 AM</v>
      </c>
      <c r="R2626" s="573" t="str">
        <f>IF(AND(AllC3_Data[[#This Row],[Workflow]]="Vendor Trailer",AllC3_Data[[#This Row],[OB Load Type]]="",AllC3_Data[[#This Row],[IB Load Type]]="",AllC3_Data[[#This Row],[Reusable Load Type]]=""),"Empty", HLOOKUP("*",AllC3_Data[[#This Row],[OB Load Type]:[Workflow]],1,FALSE))</f>
        <v>A Live Delivery</v>
      </c>
      <c r="S26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6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7" spans="1:21" x14ac:dyDescent="0.25">
      <c r="A2627" s="567" t="s">
        <v>15267</v>
      </c>
      <c r="B2627" s="568"/>
      <c r="C2627" s="568"/>
      <c r="D2627" s="569"/>
      <c r="E2627" s="569" t="s">
        <v>8461</v>
      </c>
      <c r="F2627" s="569">
        <v>3</v>
      </c>
      <c r="G2627" s="568" t="s">
        <v>1215</v>
      </c>
      <c r="H2627" s="568"/>
      <c r="I2627" s="570" t="s">
        <v>15268</v>
      </c>
      <c r="J2627" s="568" t="s">
        <v>8202</v>
      </c>
      <c r="K2627" s="571" t="s">
        <v>8401</v>
      </c>
      <c r="L2627" s="568" t="s">
        <v>14444</v>
      </c>
      <c r="M2627" s="572" t="s">
        <v>15269</v>
      </c>
      <c r="N2627" s="570" t="s">
        <v>8425</v>
      </c>
      <c r="O2627" s="303" t="str">
        <f>IF(AllC3_Data[[#This Row],[Door/Yard Number]]=3,"Yard","Door")</f>
        <v>Yard</v>
      </c>
      <c r="P2627" s="33">
        <f t="shared" si="80"/>
        <v>48.28333333338378</v>
      </c>
      <c r="Q2627" s="3" t="str">
        <f t="shared" si="81"/>
        <v>02/09/2022 01:43 PM</v>
      </c>
      <c r="R2627" s="573" t="str">
        <f>IF(AND(AllC3_Data[[#This Row],[Workflow]]="Vendor Trailer",AllC3_Data[[#This Row],[OB Load Type]]="",AllC3_Data[[#This Row],[IB Load Type]]="",AllC3_Data[[#This Row],[Reusable Load Type]]=""),"Empty", HLOOKUP("*",AllC3_Data[[#This Row],[OB Load Type]:[Workflow]],1,FALSE))</f>
        <v>Empty</v>
      </c>
      <c r="S26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8" spans="1:21" x14ac:dyDescent="0.25">
      <c r="A2628" s="567" t="s">
        <v>15270</v>
      </c>
      <c r="B2628" s="568"/>
      <c r="C2628" s="568"/>
      <c r="D2628" s="569"/>
      <c r="E2628" s="569" t="s">
        <v>1657</v>
      </c>
      <c r="F2628" s="569">
        <v>3</v>
      </c>
      <c r="G2628" s="568" t="s">
        <v>1179</v>
      </c>
      <c r="H2628" s="568"/>
      <c r="I2628" s="570" t="s">
        <v>15271</v>
      </c>
      <c r="J2628" s="568" t="s">
        <v>647</v>
      </c>
      <c r="K2628" s="571" t="s">
        <v>8401</v>
      </c>
      <c r="L2628" s="568" t="s">
        <v>14930</v>
      </c>
      <c r="M2628" s="572"/>
      <c r="N2628" s="570" t="s">
        <v>8402</v>
      </c>
      <c r="O2628" s="303" t="str">
        <f>IF(AllC3_Data[[#This Row],[Door/Yard Number]]=3,"Yard","Door")</f>
        <v>Yard</v>
      </c>
      <c r="P2628" s="33">
        <f t="shared" si="80"/>
        <v>48.216666666674428</v>
      </c>
      <c r="Q2628" s="3" t="str">
        <f t="shared" si="81"/>
        <v>02/09/2022 01:47 PM</v>
      </c>
      <c r="R2628" s="573" t="str">
        <f>IF(AND(AllC3_Data[[#This Row],[Workflow]]="Vendor Trailer",AllC3_Data[[#This Row],[OB Load Type]]="",AllC3_Data[[#This Row],[IB Load Type]]="",AllC3_Data[[#This Row],[Reusable Load Type]]=""),"Empty", HLOOKUP("*",AllC3_Data[[#This Row],[OB Load Type]:[Workflow]],1,FALSE))</f>
        <v>Empty</v>
      </c>
      <c r="S26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29" spans="1:21" x14ac:dyDescent="0.25">
      <c r="A2629" s="567" t="s">
        <v>15272</v>
      </c>
      <c r="B2629" s="568"/>
      <c r="C2629" s="568"/>
      <c r="D2629" s="569" t="s">
        <v>496</v>
      </c>
      <c r="E2629" s="569" t="s">
        <v>1660</v>
      </c>
      <c r="F2629" s="569">
        <v>3</v>
      </c>
      <c r="G2629" s="568" t="s">
        <v>1179</v>
      </c>
      <c r="H2629" s="568"/>
      <c r="I2629" s="570" t="s">
        <v>12398</v>
      </c>
      <c r="J2629" s="568" t="s">
        <v>8207</v>
      </c>
      <c r="K2629" s="571" t="s">
        <v>8401</v>
      </c>
      <c r="L2629" s="568" t="s">
        <v>14189</v>
      </c>
      <c r="M2629" s="572" t="s">
        <v>12398</v>
      </c>
      <c r="N2629" s="570" t="s">
        <v>8451</v>
      </c>
      <c r="O2629" s="303" t="str">
        <f>IF(AllC3_Data[[#This Row],[Door/Yard Number]]=3,"Yard","Door")</f>
        <v>Yard</v>
      </c>
      <c r="P2629" s="33">
        <f t="shared" si="80"/>
        <v>48.099999999976717</v>
      </c>
      <c r="Q2629" s="3" t="str">
        <f t="shared" si="81"/>
        <v>02/09/2022 01:54 PM</v>
      </c>
      <c r="R2629" s="573" t="str">
        <f>IF(AND(AllC3_Data[[#This Row],[Workflow]]="Vendor Trailer",AllC3_Data[[#This Row],[OB Load Type]]="",AllC3_Data[[#This Row],[IB Load Type]]="",AllC3_Data[[#This Row],[Reusable Load Type]]=""),"Empty", HLOOKUP("*",AllC3_Data[[#This Row],[OB Load Type]:[Workflow]],1,FALSE))</f>
        <v>RSAL</v>
      </c>
      <c r="S26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0" spans="1:21" x14ac:dyDescent="0.25">
      <c r="A2630" s="567" t="s">
        <v>15273</v>
      </c>
      <c r="B2630" s="568"/>
      <c r="C2630" s="568"/>
      <c r="D2630" s="569" t="s">
        <v>496</v>
      </c>
      <c r="E2630" s="569" t="s">
        <v>1660</v>
      </c>
      <c r="F2630" s="569">
        <v>1</v>
      </c>
      <c r="G2630" s="568" t="s">
        <v>1179</v>
      </c>
      <c r="H2630" s="568"/>
      <c r="I2630" s="570" t="s">
        <v>15274</v>
      </c>
      <c r="J2630" s="568" t="s">
        <v>8210</v>
      </c>
      <c r="K2630" s="571" t="s">
        <v>8401</v>
      </c>
      <c r="L2630" s="568" t="s">
        <v>9501</v>
      </c>
      <c r="M2630" s="572" t="s">
        <v>15274</v>
      </c>
      <c r="N2630" s="570" t="s">
        <v>8451</v>
      </c>
      <c r="O2630" s="303" t="str">
        <f>IF(AllC3_Data[[#This Row],[Door/Yard Number]]=3,"Yard","Door")</f>
        <v>Door</v>
      </c>
      <c r="P2630" s="33">
        <f t="shared" si="80"/>
        <v>48.049999999988358</v>
      </c>
      <c r="Q2630" s="3" t="str">
        <f t="shared" si="81"/>
        <v>02/09/2022 01:57 PM</v>
      </c>
      <c r="R2630" s="573" t="str">
        <f>IF(AND(AllC3_Data[[#This Row],[Workflow]]="Vendor Trailer",AllC3_Data[[#This Row],[OB Load Type]]="",AllC3_Data[[#This Row],[IB Load Type]]="",AllC3_Data[[#This Row],[Reusable Load Type]]=""),"Empty", HLOOKUP("*",AllC3_Data[[#This Row],[OB Load Type]:[Workflow]],1,FALSE))</f>
        <v>RSAL</v>
      </c>
      <c r="S26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1" spans="1:21" x14ac:dyDescent="0.25">
      <c r="A2631" s="567" t="s">
        <v>15275</v>
      </c>
      <c r="B2631" s="568"/>
      <c r="C2631" s="568"/>
      <c r="D2631" s="569" t="s">
        <v>650</v>
      </c>
      <c r="E2631" s="569" t="s">
        <v>8430</v>
      </c>
      <c r="F2631" s="569">
        <v>3</v>
      </c>
      <c r="G2631" s="568" t="s">
        <v>15276</v>
      </c>
      <c r="H2631" s="568"/>
      <c r="I2631" s="570" t="s">
        <v>15274</v>
      </c>
      <c r="J2631" s="568" t="s">
        <v>8202</v>
      </c>
      <c r="K2631" s="571" t="s">
        <v>8401</v>
      </c>
      <c r="L2631" s="568" t="s">
        <v>13907</v>
      </c>
      <c r="M2631" s="572" t="s">
        <v>10446</v>
      </c>
      <c r="N2631" s="570" t="s">
        <v>8425</v>
      </c>
      <c r="O2631" s="303" t="str">
        <f>IF(AllC3_Data[[#This Row],[Door/Yard Number]]=3,"Yard","Door")</f>
        <v>Yard</v>
      </c>
      <c r="P2631" s="33">
        <f t="shared" si="80"/>
        <v>48.049999999988358</v>
      </c>
      <c r="Q2631" s="3" t="str">
        <f t="shared" si="81"/>
        <v>02/09/2022 01:57 PM</v>
      </c>
      <c r="R2631" s="573" t="str">
        <f>IF(AND(AllC3_Data[[#This Row],[Workflow]]="Vendor Trailer",AllC3_Data[[#This Row],[OB Load Type]]="",AllC3_Data[[#This Row],[IB Load Type]]="",AllC3_Data[[#This Row],[Reusable Load Type]]=""),"Empty", HLOOKUP("*",AllC3_Data[[#This Row],[OB Load Type]:[Workflow]],1,FALSE))</f>
        <v>CHEP</v>
      </c>
      <c r="S26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2" spans="1:21" x14ac:dyDescent="0.25">
      <c r="A2632" s="567" t="s">
        <v>15277</v>
      </c>
      <c r="B2632" s="568"/>
      <c r="C2632" s="568"/>
      <c r="D2632" s="569"/>
      <c r="E2632" s="569" t="s">
        <v>1657</v>
      </c>
      <c r="F2632" s="569">
        <v>1</v>
      </c>
      <c r="G2632" s="568" t="s">
        <v>1179</v>
      </c>
      <c r="H2632" s="568"/>
      <c r="I2632" s="570" t="s">
        <v>15278</v>
      </c>
      <c r="J2632" s="568" t="s">
        <v>647</v>
      </c>
      <c r="K2632" s="571" t="s">
        <v>8401</v>
      </c>
      <c r="L2632" s="568" t="s">
        <v>15279</v>
      </c>
      <c r="M2632" s="572"/>
      <c r="N2632" s="570" t="s">
        <v>8402</v>
      </c>
      <c r="O2632" s="303" t="str">
        <f>IF(AllC3_Data[[#This Row],[Door/Yard Number]]=3,"Yard","Door")</f>
        <v>Door</v>
      </c>
      <c r="P2632" s="33">
        <f t="shared" si="80"/>
        <v>47.983333333453629</v>
      </c>
      <c r="Q2632" s="3" t="str">
        <f t="shared" si="81"/>
        <v>02/09/2022 02:01 PM</v>
      </c>
      <c r="R2632" s="573" t="str">
        <f>IF(AND(AllC3_Data[[#This Row],[Workflow]]="Vendor Trailer",AllC3_Data[[#This Row],[OB Load Type]]="",AllC3_Data[[#This Row],[IB Load Type]]="",AllC3_Data[[#This Row],[Reusable Load Type]]=""),"Empty", HLOOKUP("*",AllC3_Data[[#This Row],[OB Load Type]:[Workflow]],1,FALSE))</f>
        <v>Empty</v>
      </c>
      <c r="S26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3" spans="1:21" x14ac:dyDescent="0.25">
      <c r="A2633" s="567" t="s">
        <v>15280</v>
      </c>
      <c r="B2633" s="568"/>
      <c r="C2633" s="568"/>
      <c r="D2633" s="569"/>
      <c r="E2633" s="569" t="s">
        <v>1657</v>
      </c>
      <c r="F2633" s="569">
        <v>3</v>
      </c>
      <c r="G2633" s="568" t="s">
        <v>1179</v>
      </c>
      <c r="H2633" s="568"/>
      <c r="I2633" s="570" t="s">
        <v>10503</v>
      </c>
      <c r="J2633" s="568" t="s">
        <v>8208</v>
      </c>
      <c r="K2633" s="571" t="s">
        <v>8401</v>
      </c>
      <c r="L2633" s="568" t="s">
        <v>13907</v>
      </c>
      <c r="M2633" s="572" t="s">
        <v>15281</v>
      </c>
      <c r="N2633" s="570" t="s">
        <v>8425</v>
      </c>
      <c r="O2633" s="303" t="str">
        <f>IF(AllC3_Data[[#This Row],[Door/Yard Number]]=3,"Yard","Door")</f>
        <v>Yard</v>
      </c>
      <c r="P2633" s="33">
        <f t="shared" ref="P2633:P2696" si="82">($A$1-Q2633)*24</f>
        <v>49.866666666639503</v>
      </c>
      <c r="Q2633" s="3" t="str">
        <f t="shared" ref="Q2633:Q2696" si="83">IF(I2633&gt;M2633,I2633,IF(I2633&lt;M2633,M2633,IF(I2633=M2633,I2633)))</f>
        <v>02/09/2022 12:08 PM</v>
      </c>
      <c r="R2633" s="573" t="str">
        <f>IF(AND(AllC3_Data[[#This Row],[Workflow]]="Vendor Trailer",AllC3_Data[[#This Row],[OB Load Type]]="",AllC3_Data[[#This Row],[IB Load Type]]="",AllC3_Data[[#This Row],[Reusable Load Type]]=""),"Empty", HLOOKUP("*",AllC3_Data[[#This Row],[OB Load Type]:[Workflow]],1,FALSE))</f>
        <v>Empty</v>
      </c>
      <c r="S26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4" spans="1:21" x14ac:dyDescent="0.25">
      <c r="A2634" s="567" t="s">
        <v>15282</v>
      </c>
      <c r="B2634" s="568" t="s">
        <v>14099</v>
      </c>
      <c r="C2634" s="568"/>
      <c r="D2634" s="569"/>
      <c r="E2634" s="569" t="s">
        <v>1659</v>
      </c>
      <c r="F2634" s="569">
        <v>1</v>
      </c>
      <c r="G2634" s="568" t="s">
        <v>10027</v>
      </c>
      <c r="H2634" s="568"/>
      <c r="I2634" s="570" t="s">
        <v>15283</v>
      </c>
      <c r="J2634" s="568" t="s">
        <v>8202</v>
      </c>
      <c r="K2634" s="571" t="s">
        <v>8401</v>
      </c>
      <c r="L2634" s="568" t="s">
        <v>5033</v>
      </c>
      <c r="M2634" s="572"/>
      <c r="N2634" s="570" t="s">
        <v>8402</v>
      </c>
      <c r="O2634" s="303" t="str">
        <f>IF(AllC3_Data[[#This Row],[Door/Yard Number]]=3,"Yard","Door")</f>
        <v>Door</v>
      </c>
      <c r="P2634" s="33">
        <f t="shared" si="82"/>
        <v>47.833333333313931</v>
      </c>
      <c r="Q2634" s="3" t="str">
        <f t="shared" si="83"/>
        <v>02/09/2022 02:10 PM</v>
      </c>
      <c r="R2634" s="573" t="str">
        <f>IF(AND(AllC3_Data[[#This Row],[Workflow]]="Vendor Trailer",AllC3_Data[[#This Row],[OB Load Type]]="",AllC3_Data[[#This Row],[IB Load Type]]="",AllC3_Data[[#This Row],[Reusable Load Type]]=""),"Empty", HLOOKUP("*",AllC3_Data[[#This Row],[OB Load Type]:[Workflow]],1,FALSE))</f>
        <v>RuleNotWorking</v>
      </c>
      <c r="S26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63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5" spans="1:21" x14ac:dyDescent="0.25">
      <c r="A2635" s="567" t="s">
        <v>15284</v>
      </c>
      <c r="B2635" s="568"/>
      <c r="C2635" s="568"/>
      <c r="D2635" s="569" t="s">
        <v>9168</v>
      </c>
      <c r="E2635" s="569" t="s">
        <v>8430</v>
      </c>
      <c r="F2635" s="569">
        <v>3</v>
      </c>
      <c r="G2635" s="568" t="s">
        <v>9251</v>
      </c>
      <c r="H2635" s="568"/>
      <c r="I2635" s="570" t="s">
        <v>9377</v>
      </c>
      <c r="J2635" s="568" t="s">
        <v>8202</v>
      </c>
      <c r="K2635" s="571" t="s">
        <v>8401</v>
      </c>
      <c r="L2635" s="568" t="s">
        <v>13897</v>
      </c>
      <c r="M2635" s="572"/>
      <c r="N2635" s="570" t="s">
        <v>8402</v>
      </c>
      <c r="O2635" s="303" t="str">
        <f>IF(AllC3_Data[[#This Row],[Door/Yard Number]]=3,"Yard","Door")</f>
        <v>Yard</v>
      </c>
      <c r="P2635" s="33">
        <f t="shared" si="82"/>
        <v>47.516666666662786</v>
      </c>
      <c r="Q2635" s="3" t="str">
        <f t="shared" si="83"/>
        <v>02/09/2022 02:29 PM</v>
      </c>
      <c r="R2635" s="573" t="str">
        <f>IF(AND(AllC3_Data[[#This Row],[Workflow]]="Vendor Trailer",AllC3_Data[[#This Row],[OB Load Type]]="",AllC3_Data[[#This Row],[IB Load Type]]="",AllC3_Data[[#This Row],[Reusable Load Type]]=""),"Empty", HLOOKUP("*",AllC3_Data[[#This Row],[OB Load Type]:[Workflow]],1,FALSE))</f>
        <v>WOOOD</v>
      </c>
      <c r="S26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6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6" spans="1:21" x14ac:dyDescent="0.25">
      <c r="A2636" s="567" t="s">
        <v>15285</v>
      </c>
      <c r="B2636" s="568"/>
      <c r="C2636" s="568"/>
      <c r="D2636" s="569"/>
      <c r="E2636" s="569" t="s">
        <v>8461</v>
      </c>
      <c r="F2636" s="569">
        <v>3</v>
      </c>
      <c r="G2636" s="568" t="s">
        <v>9193</v>
      </c>
      <c r="H2636" s="568"/>
      <c r="I2636" s="570" t="s">
        <v>15286</v>
      </c>
      <c r="J2636" s="568" t="s">
        <v>8202</v>
      </c>
      <c r="K2636" s="571" t="s">
        <v>8401</v>
      </c>
      <c r="L2636" s="568" t="s">
        <v>14208</v>
      </c>
      <c r="M2636" s="572"/>
      <c r="N2636" s="570" t="s">
        <v>8402</v>
      </c>
      <c r="O2636" s="303" t="str">
        <f>IF(AllC3_Data[[#This Row],[Door/Yard Number]]=3,"Yard","Door")</f>
        <v>Yard</v>
      </c>
      <c r="P2636" s="33">
        <f t="shared" si="82"/>
        <v>47.266666666720994</v>
      </c>
      <c r="Q2636" s="3" t="str">
        <f t="shared" si="83"/>
        <v>02/09/2022 02:44 PM</v>
      </c>
      <c r="R2636" s="573" t="str">
        <f>IF(AND(AllC3_Data[[#This Row],[Workflow]]="Vendor Trailer",AllC3_Data[[#This Row],[OB Load Type]]="",AllC3_Data[[#This Row],[IB Load Type]]="",AllC3_Data[[#This Row],[Reusable Load Type]]=""),"Empty", HLOOKUP("*",AllC3_Data[[#This Row],[OB Load Type]:[Workflow]],1,FALSE))</f>
        <v>Empty</v>
      </c>
      <c r="S26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7" spans="1:21" x14ac:dyDescent="0.25">
      <c r="A2637" s="567" t="s">
        <v>15287</v>
      </c>
      <c r="B2637" s="568"/>
      <c r="C2637" s="568"/>
      <c r="D2637" s="569" t="s">
        <v>496</v>
      </c>
      <c r="E2637" s="569" t="s">
        <v>1660</v>
      </c>
      <c r="F2637" s="569">
        <v>3</v>
      </c>
      <c r="G2637" s="568" t="s">
        <v>1179</v>
      </c>
      <c r="H2637" s="568"/>
      <c r="I2637" s="570" t="s">
        <v>10501</v>
      </c>
      <c r="J2637" s="568" t="s">
        <v>8210</v>
      </c>
      <c r="K2637" s="571" t="s">
        <v>8401</v>
      </c>
      <c r="L2637" s="568" t="s">
        <v>14189</v>
      </c>
      <c r="M2637" s="572"/>
      <c r="N2637" s="570" t="s">
        <v>8451</v>
      </c>
      <c r="O2637" s="303" t="str">
        <f>IF(AllC3_Data[[#This Row],[Door/Yard Number]]=3,"Yard","Door")</f>
        <v>Yard</v>
      </c>
      <c r="P2637" s="33">
        <f t="shared" si="82"/>
        <v>47.150000000023283</v>
      </c>
      <c r="Q2637" s="3" t="str">
        <f t="shared" si="83"/>
        <v>02/09/2022 02:51 PM</v>
      </c>
      <c r="R2637" s="573" t="str">
        <f>IF(AND(AllC3_Data[[#This Row],[Workflow]]="Vendor Trailer",AllC3_Data[[#This Row],[OB Load Type]]="",AllC3_Data[[#This Row],[IB Load Type]]="",AllC3_Data[[#This Row],[Reusable Load Type]]=""),"Empty", HLOOKUP("*",AllC3_Data[[#This Row],[OB Load Type]:[Workflow]],1,FALSE))</f>
        <v>RSAL</v>
      </c>
      <c r="S26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8" spans="1:21" x14ac:dyDescent="0.25">
      <c r="A2638" s="567" t="s">
        <v>15288</v>
      </c>
      <c r="B2638" s="568"/>
      <c r="C2638" s="568"/>
      <c r="D2638" s="569" t="s">
        <v>496</v>
      </c>
      <c r="E2638" s="569" t="s">
        <v>1660</v>
      </c>
      <c r="F2638" s="569">
        <v>3</v>
      </c>
      <c r="G2638" s="568" t="s">
        <v>1179</v>
      </c>
      <c r="H2638" s="568"/>
      <c r="I2638" s="570" t="s">
        <v>15289</v>
      </c>
      <c r="J2638" s="568" t="s">
        <v>8210</v>
      </c>
      <c r="K2638" s="571" t="s">
        <v>8401</v>
      </c>
      <c r="L2638" s="568" t="s">
        <v>14189</v>
      </c>
      <c r="M2638" s="572" t="s">
        <v>15289</v>
      </c>
      <c r="N2638" s="570" t="s">
        <v>8451</v>
      </c>
      <c r="O2638" s="303" t="str">
        <f>IF(AllC3_Data[[#This Row],[Door/Yard Number]]=3,"Yard","Door")</f>
        <v>Yard</v>
      </c>
      <c r="P2638" s="33">
        <f t="shared" si="82"/>
        <v>47.000000000058208</v>
      </c>
      <c r="Q2638" s="3" t="str">
        <f t="shared" si="83"/>
        <v>02/09/2022 03:00 PM</v>
      </c>
      <c r="R2638" s="573" t="str">
        <f>IF(AND(AllC3_Data[[#This Row],[Workflow]]="Vendor Trailer",AllC3_Data[[#This Row],[OB Load Type]]="",AllC3_Data[[#This Row],[IB Load Type]]="",AllC3_Data[[#This Row],[Reusable Load Type]]=""),"Empty", HLOOKUP("*",AllC3_Data[[#This Row],[OB Load Type]:[Workflow]],1,FALSE))</f>
        <v>RSAL</v>
      </c>
      <c r="S26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39" spans="1:21" x14ac:dyDescent="0.25">
      <c r="A2639" s="567" t="s">
        <v>15290</v>
      </c>
      <c r="B2639" s="568"/>
      <c r="C2639" s="568"/>
      <c r="D2639" s="569"/>
      <c r="E2639" s="569" t="s">
        <v>8461</v>
      </c>
      <c r="F2639" s="569">
        <v>3</v>
      </c>
      <c r="G2639" s="568" t="s">
        <v>1096</v>
      </c>
      <c r="H2639" s="568"/>
      <c r="I2639" s="570" t="s">
        <v>12095</v>
      </c>
      <c r="J2639" s="568" t="s">
        <v>8202</v>
      </c>
      <c r="K2639" s="571" t="s">
        <v>8401</v>
      </c>
      <c r="L2639" s="568" t="s">
        <v>14003</v>
      </c>
      <c r="M2639" s="572"/>
      <c r="N2639" s="570" t="s">
        <v>8402</v>
      </c>
      <c r="O2639" s="303" t="str">
        <f>IF(AllC3_Data[[#This Row],[Door/Yard Number]]=3,"Yard","Door")</f>
        <v>Yard</v>
      </c>
      <c r="P2639" s="33">
        <f t="shared" si="82"/>
        <v>46.549999999988358</v>
      </c>
      <c r="Q2639" s="3" t="str">
        <f t="shared" si="83"/>
        <v>02/09/2022 03:27 PM</v>
      </c>
      <c r="R2639" s="573" t="str">
        <f>IF(AND(AllC3_Data[[#This Row],[Workflow]]="Vendor Trailer",AllC3_Data[[#This Row],[OB Load Type]]="",AllC3_Data[[#This Row],[IB Load Type]]="",AllC3_Data[[#This Row],[Reusable Load Type]]=""),"Empty", HLOOKUP("*",AllC3_Data[[#This Row],[OB Load Type]:[Workflow]],1,FALSE))</f>
        <v>Empty</v>
      </c>
      <c r="S26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0" spans="1:21" x14ac:dyDescent="0.25">
      <c r="A2640" s="567" t="s">
        <v>15291</v>
      </c>
      <c r="B2640" s="568"/>
      <c r="C2640" s="568"/>
      <c r="D2640" s="569" t="s">
        <v>496</v>
      </c>
      <c r="E2640" s="569" t="s">
        <v>1660</v>
      </c>
      <c r="F2640" s="569">
        <v>3</v>
      </c>
      <c r="G2640" s="568" t="s">
        <v>1179</v>
      </c>
      <c r="H2640" s="568"/>
      <c r="I2640" s="570" t="s">
        <v>13165</v>
      </c>
      <c r="J2640" s="568" t="s">
        <v>8207</v>
      </c>
      <c r="K2640" s="571" t="s">
        <v>8401</v>
      </c>
      <c r="L2640" s="568" t="s">
        <v>14339</v>
      </c>
      <c r="M2640" s="572" t="s">
        <v>13165</v>
      </c>
      <c r="N2640" s="570" t="s">
        <v>8451</v>
      </c>
      <c r="O2640" s="303" t="str">
        <f>IF(AllC3_Data[[#This Row],[Door/Yard Number]]=3,"Yard","Door")</f>
        <v>Yard</v>
      </c>
      <c r="P2640" s="33">
        <f t="shared" si="82"/>
        <v>46.533333333441988</v>
      </c>
      <c r="Q2640" s="3" t="str">
        <f t="shared" si="83"/>
        <v>02/09/2022 03:28 PM</v>
      </c>
      <c r="R2640" s="573" t="str">
        <f>IF(AND(AllC3_Data[[#This Row],[Workflow]]="Vendor Trailer",AllC3_Data[[#This Row],[OB Load Type]]="",AllC3_Data[[#This Row],[IB Load Type]]="",AllC3_Data[[#This Row],[Reusable Load Type]]=""),"Empty", HLOOKUP("*",AllC3_Data[[#This Row],[OB Load Type]:[Workflow]],1,FALSE))</f>
        <v>RSAL</v>
      </c>
      <c r="S26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1" spans="1:21" x14ac:dyDescent="0.25">
      <c r="A2641" s="567" t="s">
        <v>15292</v>
      </c>
      <c r="B2641" s="568"/>
      <c r="C2641" s="568"/>
      <c r="D2641" s="569" t="s">
        <v>496</v>
      </c>
      <c r="E2641" s="569" t="s">
        <v>1660</v>
      </c>
      <c r="F2641" s="569">
        <v>3</v>
      </c>
      <c r="G2641" s="568" t="s">
        <v>1179</v>
      </c>
      <c r="H2641" s="568"/>
      <c r="I2641" s="570" t="s">
        <v>15293</v>
      </c>
      <c r="J2641" s="568" t="s">
        <v>8207</v>
      </c>
      <c r="K2641" s="571" t="s">
        <v>8401</v>
      </c>
      <c r="L2641" s="568" t="s">
        <v>14339</v>
      </c>
      <c r="M2641" s="572" t="s">
        <v>15293</v>
      </c>
      <c r="N2641" s="570" t="s">
        <v>8451</v>
      </c>
      <c r="O2641" s="303" t="str">
        <f>IF(AllC3_Data[[#This Row],[Door/Yard Number]]=3,"Yard","Door")</f>
        <v>Yard</v>
      </c>
      <c r="P2641" s="33">
        <f t="shared" si="82"/>
        <v>46.483333333453629</v>
      </c>
      <c r="Q2641" s="3" t="str">
        <f t="shared" si="83"/>
        <v>02/09/2022 03:31 PM</v>
      </c>
      <c r="R2641" s="573" t="str">
        <f>IF(AND(AllC3_Data[[#This Row],[Workflow]]="Vendor Trailer",AllC3_Data[[#This Row],[OB Load Type]]="",AllC3_Data[[#This Row],[IB Load Type]]="",AllC3_Data[[#This Row],[Reusable Load Type]]=""),"Empty", HLOOKUP("*",AllC3_Data[[#This Row],[OB Load Type]:[Workflow]],1,FALSE))</f>
        <v>RSAL</v>
      </c>
      <c r="S26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2" spans="1:21" x14ac:dyDescent="0.25">
      <c r="A2642" s="567" t="s">
        <v>15294</v>
      </c>
      <c r="B2642" s="568"/>
      <c r="C2642" s="568"/>
      <c r="D2642" s="569" t="s">
        <v>496</v>
      </c>
      <c r="E2642" s="569" t="s">
        <v>1660</v>
      </c>
      <c r="F2642" s="569">
        <v>3</v>
      </c>
      <c r="G2642" s="568" t="s">
        <v>1179</v>
      </c>
      <c r="H2642" s="568"/>
      <c r="I2642" s="570" t="s">
        <v>15295</v>
      </c>
      <c r="J2642" s="568" t="s">
        <v>8207</v>
      </c>
      <c r="K2642" s="571" t="s">
        <v>8401</v>
      </c>
      <c r="L2642" s="568" t="s">
        <v>14255</v>
      </c>
      <c r="M2642" s="572" t="s">
        <v>15295</v>
      </c>
      <c r="N2642" s="570" t="s">
        <v>8451</v>
      </c>
      <c r="O2642" s="303" t="str">
        <f>IF(AllC3_Data[[#This Row],[Door/Yard Number]]=3,"Yard","Door")</f>
        <v>Yard</v>
      </c>
      <c r="P2642" s="33">
        <f t="shared" si="82"/>
        <v>46.383333333476912</v>
      </c>
      <c r="Q2642" s="3" t="str">
        <f t="shared" si="83"/>
        <v>02/09/2022 03:37 PM</v>
      </c>
      <c r="R2642" s="573" t="str">
        <f>IF(AND(AllC3_Data[[#This Row],[Workflow]]="Vendor Trailer",AllC3_Data[[#This Row],[OB Load Type]]="",AllC3_Data[[#This Row],[IB Load Type]]="",AllC3_Data[[#This Row],[Reusable Load Type]]=""),"Empty", HLOOKUP("*",AllC3_Data[[#This Row],[OB Load Type]:[Workflow]],1,FALSE))</f>
        <v>RSAL</v>
      </c>
      <c r="S26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3" spans="1:21" x14ac:dyDescent="0.25">
      <c r="A2643" s="567" t="s">
        <v>15296</v>
      </c>
      <c r="B2643" s="568"/>
      <c r="C2643" s="568"/>
      <c r="D2643" s="569"/>
      <c r="E2643" s="569" t="s">
        <v>1657</v>
      </c>
      <c r="F2643" s="569">
        <v>1</v>
      </c>
      <c r="G2643" s="568" t="s">
        <v>1667</v>
      </c>
      <c r="H2643" s="568"/>
      <c r="I2643" s="570" t="s">
        <v>15297</v>
      </c>
      <c r="J2643" s="568" t="s">
        <v>8215</v>
      </c>
      <c r="K2643" s="571" t="s">
        <v>8401</v>
      </c>
      <c r="L2643" s="568" t="s">
        <v>10722</v>
      </c>
      <c r="M2643" s="572" t="s">
        <v>15298</v>
      </c>
      <c r="N2643" s="570" t="s">
        <v>8421</v>
      </c>
      <c r="O2643" s="303" t="str">
        <f>IF(AllC3_Data[[#This Row],[Door/Yard Number]]=3,"Yard","Door")</f>
        <v>Door</v>
      </c>
      <c r="P2643" s="33">
        <f t="shared" si="82"/>
        <v>46.300000000046566</v>
      </c>
      <c r="Q2643" s="3" t="str">
        <f t="shared" si="83"/>
        <v>02/09/2022 03:42 PM</v>
      </c>
      <c r="R2643" s="573" t="str">
        <f>IF(AND(AllC3_Data[[#This Row],[Workflow]]="Vendor Trailer",AllC3_Data[[#This Row],[OB Load Type]]="",AllC3_Data[[#This Row],[IB Load Type]]="",AllC3_Data[[#This Row],[Reusable Load Type]]=""),"Empty", HLOOKUP("*",AllC3_Data[[#This Row],[OB Load Type]:[Workflow]],1,FALSE))</f>
        <v>Empty</v>
      </c>
      <c r="S26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6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644" spans="1:21" x14ac:dyDescent="0.25">
      <c r="A2644" s="567" t="s">
        <v>15299</v>
      </c>
      <c r="B2644" s="568"/>
      <c r="C2644" s="568"/>
      <c r="D2644" s="569"/>
      <c r="E2644" s="569" t="s">
        <v>8461</v>
      </c>
      <c r="F2644" s="569">
        <v>3</v>
      </c>
      <c r="G2644" s="568" t="s">
        <v>9309</v>
      </c>
      <c r="H2644" s="568"/>
      <c r="I2644" s="570" t="s">
        <v>15300</v>
      </c>
      <c r="J2644" s="568" t="s">
        <v>8202</v>
      </c>
      <c r="K2644" s="571" t="s">
        <v>8401</v>
      </c>
      <c r="L2644" s="568" t="s">
        <v>14444</v>
      </c>
      <c r="M2644" s="572" t="s">
        <v>15301</v>
      </c>
      <c r="N2644" s="570" t="s">
        <v>8425</v>
      </c>
      <c r="O2644" s="303" t="str">
        <f>IF(AllC3_Data[[#This Row],[Door/Yard Number]]=3,"Yard","Door")</f>
        <v>Yard</v>
      </c>
      <c r="P2644" s="33">
        <f t="shared" si="82"/>
        <v>46.250000000058208</v>
      </c>
      <c r="Q2644" s="3" t="str">
        <f t="shared" si="83"/>
        <v>02/09/2022 03:45 PM</v>
      </c>
      <c r="R2644" s="573" t="str">
        <f>IF(AND(AllC3_Data[[#This Row],[Workflow]]="Vendor Trailer",AllC3_Data[[#This Row],[OB Load Type]]="",AllC3_Data[[#This Row],[IB Load Type]]="",AllC3_Data[[#This Row],[Reusable Load Type]]=""),"Empty", HLOOKUP("*",AllC3_Data[[#This Row],[OB Load Type]:[Workflow]],1,FALSE))</f>
        <v>Empty</v>
      </c>
      <c r="S26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5" spans="1:21" x14ac:dyDescent="0.25">
      <c r="A2645" s="567" t="s">
        <v>15302</v>
      </c>
      <c r="B2645" s="568"/>
      <c r="C2645" s="568"/>
      <c r="D2645" s="569" t="s">
        <v>496</v>
      </c>
      <c r="E2645" s="569" t="s">
        <v>1660</v>
      </c>
      <c r="F2645" s="569">
        <v>3</v>
      </c>
      <c r="G2645" s="568" t="s">
        <v>1179</v>
      </c>
      <c r="H2645" s="568"/>
      <c r="I2645" s="570" t="s">
        <v>15303</v>
      </c>
      <c r="J2645" s="568" t="s">
        <v>8207</v>
      </c>
      <c r="K2645" s="571" t="s">
        <v>8401</v>
      </c>
      <c r="L2645" s="568" t="s">
        <v>14339</v>
      </c>
      <c r="M2645" s="572" t="s">
        <v>15303</v>
      </c>
      <c r="N2645" s="570" t="s">
        <v>8451</v>
      </c>
      <c r="O2645" s="303" t="str">
        <f>IF(AllC3_Data[[#This Row],[Door/Yard Number]]=3,"Yard","Door")</f>
        <v>Yard</v>
      </c>
      <c r="P2645" s="33">
        <f t="shared" si="82"/>
        <v>46.183333333348855</v>
      </c>
      <c r="Q2645" s="3" t="str">
        <f t="shared" si="83"/>
        <v>02/09/2022 03:49 PM</v>
      </c>
      <c r="R2645" s="573" t="str">
        <f>IF(AND(AllC3_Data[[#This Row],[Workflow]]="Vendor Trailer",AllC3_Data[[#This Row],[OB Load Type]]="",AllC3_Data[[#This Row],[IB Load Type]]="",AllC3_Data[[#This Row],[Reusable Load Type]]=""),"Empty", HLOOKUP("*",AllC3_Data[[#This Row],[OB Load Type]:[Workflow]],1,FALSE))</f>
        <v>RSAL</v>
      </c>
      <c r="S26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6" spans="1:21" x14ac:dyDescent="0.25">
      <c r="A2646" s="567" t="s">
        <v>15304</v>
      </c>
      <c r="B2646" s="568"/>
      <c r="C2646" s="568"/>
      <c r="D2646" s="569" t="s">
        <v>109</v>
      </c>
      <c r="E2646" s="569" t="s">
        <v>8430</v>
      </c>
      <c r="F2646" s="569">
        <v>3</v>
      </c>
      <c r="G2646" s="568" t="s">
        <v>13974</v>
      </c>
      <c r="H2646" s="568"/>
      <c r="I2646" s="570" t="s">
        <v>15305</v>
      </c>
      <c r="J2646" s="568" t="s">
        <v>8202</v>
      </c>
      <c r="K2646" s="571" t="s">
        <v>8401</v>
      </c>
      <c r="L2646" s="568" t="s">
        <v>14407</v>
      </c>
      <c r="M2646" s="572" t="s">
        <v>15305</v>
      </c>
      <c r="N2646" s="570" t="s">
        <v>8402</v>
      </c>
      <c r="O2646" s="303" t="str">
        <f>IF(AllC3_Data[[#This Row],[Door/Yard Number]]=3,"Yard","Door")</f>
        <v>Yard</v>
      </c>
      <c r="P2646" s="33">
        <f t="shared" si="82"/>
        <v>46.133333333360497</v>
      </c>
      <c r="Q2646" s="3" t="str">
        <f t="shared" si="83"/>
        <v>02/09/2022 03:52 PM</v>
      </c>
      <c r="R2646" s="573" t="str">
        <f>IF(AND(AllC3_Data[[#This Row],[Workflow]]="Vendor Trailer",AllC3_Data[[#This Row],[OB Load Type]]="",AllC3_Data[[#This Row],[IB Load Type]]="",AllC3_Data[[#This Row],[Reusable Load Type]]=""),"Empty", HLOOKUP("*",AllC3_Data[[#This Row],[OB Load Type]:[Workflow]],1,FALSE))</f>
        <v>MPJG</v>
      </c>
      <c r="S26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6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7" spans="1:21" x14ac:dyDescent="0.25">
      <c r="A2647" s="567" t="s">
        <v>15306</v>
      </c>
      <c r="B2647" s="568"/>
      <c r="C2647" s="568"/>
      <c r="D2647" s="569"/>
      <c r="E2647" s="569" t="s">
        <v>8461</v>
      </c>
      <c r="F2647" s="569">
        <v>3</v>
      </c>
      <c r="G2647" s="568" t="s">
        <v>10152</v>
      </c>
      <c r="H2647" s="568"/>
      <c r="I2647" s="570" t="s">
        <v>15307</v>
      </c>
      <c r="J2647" s="568" t="s">
        <v>8202</v>
      </c>
      <c r="K2647" s="571" t="s">
        <v>8401</v>
      </c>
      <c r="L2647" s="568" t="s">
        <v>14444</v>
      </c>
      <c r="M2647" s="572" t="s">
        <v>12246</v>
      </c>
      <c r="N2647" s="570" t="s">
        <v>8425</v>
      </c>
      <c r="O2647" s="303" t="str">
        <f>IF(AllC3_Data[[#This Row],[Door/Yard Number]]=3,"Yard","Door")</f>
        <v>Yard</v>
      </c>
      <c r="P2647" s="33">
        <f t="shared" si="82"/>
        <v>46.03333333338378</v>
      </c>
      <c r="Q2647" s="3" t="str">
        <f t="shared" si="83"/>
        <v>02/09/2022 03:58 PM</v>
      </c>
      <c r="R2647" s="573" t="str">
        <f>IF(AND(AllC3_Data[[#This Row],[Workflow]]="Vendor Trailer",AllC3_Data[[#This Row],[OB Load Type]]="",AllC3_Data[[#This Row],[IB Load Type]]="",AllC3_Data[[#This Row],[Reusable Load Type]]=""),"Empty", HLOOKUP("*",AllC3_Data[[#This Row],[OB Load Type]:[Workflow]],1,FALSE))</f>
        <v>Empty</v>
      </c>
      <c r="S26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8" spans="1:21" x14ac:dyDescent="0.25">
      <c r="A2648" s="567" t="s">
        <v>15308</v>
      </c>
      <c r="B2648" s="568"/>
      <c r="C2648" s="568"/>
      <c r="D2648" s="569" t="s">
        <v>5270</v>
      </c>
      <c r="E2648" s="569" t="s">
        <v>8430</v>
      </c>
      <c r="F2648" s="569">
        <v>3</v>
      </c>
      <c r="G2648" s="568" t="s">
        <v>8936</v>
      </c>
      <c r="H2648" s="568"/>
      <c r="I2648" s="570" t="s">
        <v>15309</v>
      </c>
      <c r="J2648" s="568" t="s">
        <v>8202</v>
      </c>
      <c r="K2648" s="571" t="s">
        <v>8401</v>
      </c>
      <c r="L2648" s="568" t="s">
        <v>14383</v>
      </c>
      <c r="M2648" s="572" t="s">
        <v>15310</v>
      </c>
      <c r="N2648" s="570" t="s">
        <v>8402</v>
      </c>
      <c r="O2648" s="303" t="str">
        <f>IF(AllC3_Data[[#This Row],[Door/Yard Number]]=3,"Yard","Door")</f>
        <v>Yard</v>
      </c>
      <c r="P2648" s="33">
        <f t="shared" si="82"/>
        <v>46.000000000116415</v>
      </c>
      <c r="Q2648" s="3" t="str">
        <f t="shared" si="83"/>
        <v>02/09/2022 04:00 PM</v>
      </c>
      <c r="R2648" s="573" t="str">
        <f>IF(AND(AllC3_Data[[#This Row],[Workflow]]="Vendor Trailer",AllC3_Data[[#This Row],[OB Load Type]]="",AllC3_Data[[#This Row],[IB Load Type]]="",AllC3_Data[[#This Row],[Reusable Load Type]]=""),"Empty", HLOOKUP("*",AllC3_Data[[#This Row],[OB Load Type]:[Workflow]],1,FALSE))</f>
        <v>FEED</v>
      </c>
      <c r="S26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6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49" spans="1:21" x14ac:dyDescent="0.25">
      <c r="A2649" s="567" t="s">
        <v>15311</v>
      </c>
      <c r="B2649" s="568"/>
      <c r="C2649" s="568"/>
      <c r="D2649" s="569"/>
      <c r="E2649" s="569" t="s">
        <v>1657</v>
      </c>
      <c r="F2649" s="569">
        <v>3</v>
      </c>
      <c r="G2649" s="568" t="s">
        <v>1179</v>
      </c>
      <c r="H2649" s="568"/>
      <c r="I2649" s="570" t="s">
        <v>9318</v>
      </c>
      <c r="J2649" s="568" t="s">
        <v>8216</v>
      </c>
      <c r="K2649" s="571" t="s">
        <v>8589</v>
      </c>
      <c r="L2649" s="568" t="s">
        <v>13828</v>
      </c>
      <c r="M2649" s="572" t="s">
        <v>15312</v>
      </c>
      <c r="N2649" s="570" t="s">
        <v>8402</v>
      </c>
      <c r="O2649" s="303" t="str">
        <f>IF(AllC3_Data[[#This Row],[Door/Yard Number]]=3,"Yard","Door")</f>
        <v>Yard</v>
      </c>
      <c r="P2649" s="33">
        <f t="shared" si="82"/>
        <v>45.833333333430346</v>
      </c>
      <c r="Q2649" s="3" t="str">
        <f t="shared" si="83"/>
        <v>02/09/2022 04:10 PM</v>
      </c>
      <c r="R2649" s="573" t="str">
        <f>IF(AND(AllC3_Data[[#This Row],[Workflow]]="Vendor Trailer",AllC3_Data[[#This Row],[OB Load Type]]="",AllC3_Data[[#This Row],[IB Load Type]]="",AllC3_Data[[#This Row],[Reusable Load Type]]=""),"Empty", HLOOKUP("*",AllC3_Data[[#This Row],[OB Load Type]:[Workflow]],1,FALSE))</f>
        <v>Empty</v>
      </c>
      <c r="S26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0" spans="1:21" x14ac:dyDescent="0.25">
      <c r="A2650" s="567" t="s">
        <v>15313</v>
      </c>
      <c r="B2650" s="568"/>
      <c r="C2650" s="568"/>
      <c r="D2650" s="569"/>
      <c r="E2650" s="569" t="s">
        <v>8461</v>
      </c>
      <c r="F2650" s="569">
        <v>3</v>
      </c>
      <c r="G2650" s="568" t="s">
        <v>9293</v>
      </c>
      <c r="H2650" s="568"/>
      <c r="I2650" s="570" t="s">
        <v>15314</v>
      </c>
      <c r="J2650" s="568" t="s">
        <v>8202</v>
      </c>
      <c r="K2650" s="571" t="s">
        <v>8401</v>
      </c>
      <c r="L2650" s="568" t="s">
        <v>14594</v>
      </c>
      <c r="M2650" s="572" t="s">
        <v>15315</v>
      </c>
      <c r="N2650" s="570" t="s">
        <v>8425</v>
      </c>
      <c r="O2650" s="303" t="str">
        <f>IF(AllC3_Data[[#This Row],[Door/Yard Number]]=3,"Yard","Door")</f>
        <v>Yard</v>
      </c>
      <c r="P2650" s="33">
        <f t="shared" si="82"/>
        <v>45.666666666744277</v>
      </c>
      <c r="Q2650" s="3" t="str">
        <f t="shared" si="83"/>
        <v>02/09/2022 04:20 PM</v>
      </c>
      <c r="R2650" s="573" t="str">
        <f>IF(AND(AllC3_Data[[#This Row],[Workflow]]="Vendor Trailer",AllC3_Data[[#This Row],[OB Load Type]]="",AllC3_Data[[#This Row],[IB Load Type]]="",AllC3_Data[[#This Row],[Reusable Load Type]]=""),"Empty", HLOOKUP("*",AllC3_Data[[#This Row],[OB Load Type]:[Workflow]],1,FALSE))</f>
        <v>Empty</v>
      </c>
      <c r="S26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1" spans="1:21" x14ac:dyDescent="0.25">
      <c r="A2651" s="567" t="s">
        <v>15316</v>
      </c>
      <c r="B2651" s="568"/>
      <c r="C2651" s="568"/>
      <c r="D2651" s="569" t="s">
        <v>180</v>
      </c>
      <c r="E2651" s="569" t="s">
        <v>8430</v>
      </c>
      <c r="F2651" s="569">
        <v>3</v>
      </c>
      <c r="G2651" s="568" t="s">
        <v>1568</v>
      </c>
      <c r="H2651" s="568"/>
      <c r="I2651" s="570" t="s">
        <v>15317</v>
      </c>
      <c r="J2651" s="568" t="s">
        <v>8212</v>
      </c>
      <c r="K2651" s="571" t="s">
        <v>8401</v>
      </c>
      <c r="L2651" s="568" t="s">
        <v>2967</v>
      </c>
      <c r="M2651" s="572" t="s">
        <v>15318</v>
      </c>
      <c r="N2651" s="570" t="s">
        <v>8402</v>
      </c>
      <c r="O2651" s="303" t="str">
        <f>IF(AllC3_Data[[#This Row],[Door/Yard Number]]=3,"Yard","Door")</f>
        <v>Yard</v>
      </c>
      <c r="P2651" s="33">
        <f t="shared" si="82"/>
        <v>45.483333333337214</v>
      </c>
      <c r="Q2651" s="3" t="str">
        <f t="shared" si="83"/>
        <v>02/09/2022 04:31 PM</v>
      </c>
      <c r="R2651" s="573" t="str">
        <f>IF(AND(AllC3_Data[[#This Row],[Workflow]]="Vendor Trailer",AllC3_Data[[#This Row],[OB Load Type]]="",AllC3_Data[[#This Row],[IB Load Type]]="",AllC3_Data[[#This Row],[Reusable Load Type]]=""),"Empty", HLOOKUP("*",AllC3_Data[[#This Row],[OB Load Type]:[Workflow]],1,FALSE))</f>
        <v>PDCM</v>
      </c>
      <c r="S26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2" spans="1:21" x14ac:dyDescent="0.25">
      <c r="A2652" s="567" t="s">
        <v>15319</v>
      </c>
      <c r="B2652" s="568"/>
      <c r="C2652" s="568"/>
      <c r="D2652" s="569"/>
      <c r="E2652" s="569" t="s">
        <v>1657</v>
      </c>
      <c r="F2652" s="569">
        <v>3</v>
      </c>
      <c r="G2652" s="568" t="s">
        <v>1179</v>
      </c>
      <c r="H2652" s="568"/>
      <c r="I2652" s="570" t="s">
        <v>15320</v>
      </c>
      <c r="J2652" s="568" t="s">
        <v>647</v>
      </c>
      <c r="K2652" s="571" t="s">
        <v>8401</v>
      </c>
      <c r="L2652" s="568" t="s">
        <v>15152</v>
      </c>
      <c r="M2652" s="572"/>
      <c r="N2652" s="570" t="s">
        <v>8402</v>
      </c>
      <c r="O2652" s="303" t="str">
        <f>IF(AllC3_Data[[#This Row],[Door/Yard Number]]=3,"Yard","Door")</f>
        <v>Yard</v>
      </c>
      <c r="P2652" s="33">
        <f t="shared" si="82"/>
        <v>45.300000000104774</v>
      </c>
      <c r="Q2652" s="3" t="str">
        <f t="shared" si="83"/>
        <v>02/09/2022 04:42 PM</v>
      </c>
      <c r="R2652" s="573" t="str">
        <f>IF(AND(AllC3_Data[[#This Row],[Workflow]]="Vendor Trailer",AllC3_Data[[#This Row],[OB Load Type]]="",AllC3_Data[[#This Row],[IB Load Type]]="",AllC3_Data[[#This Row],[Reusable Load Type]]=""),"Empty", HLOOKUP("*",AllC3_Data[[#This Row],[OB Load Type]:[Workflow]],1,FALSE))</f>
        <v>Empty</v>
      </c>
      <c r="S26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3" spans="1:21" x14ac:dyDescent="0.25">
      <c r="A2653" s="567" t="s">
        <v>15321</v>
      </c>
      <c r="B2653" s="568"/>
      <c r="C2653" s="568"/>
      <c r="D2653" s="569" t="s">
        <v>182</v>
      </c>
      <c r="E2653" s="569" t="s">
        <v>882</v>
      </c>
      <c r="F2653" s="569">
        <v>1</v>
      </c>
      <c r="G2653" s="568" t="s">
        <v>1179</v>
      </c>
      <c r="H2653" s="568"/>
      <c r="I2653" s="570" t="s">
        <v>15322</v>
      </c>
      <c r="J2653" s="568" t="s">
        <v>8210</v>
      </c>
      <c r="K2653" s="571" t="s">
        <v>8401</v>
      </c>
      <c r="L2653" s="568" t="s">
        <v>15323</v>
      </c>
      <c r="M2653" s="572" t="s">
        <v>15324</v>
      </c>
      <c r="N2653" s="570" t="s">
        <v>8402</v>
      </c>
      <c r="O2653" s="303" t="str">
        <f>IF(AllC3_Data[[#This Row],[Door/Yard Number]]=3,"Yard","Door")</f>
        <v>Door</v>
      </c>
      <c r="P2653" s="33">
        <f t="shared" si="82"/>
        <v>49.266666666779201</v>
      </c>
      <c r="Q2653" s="3" t="str">
        <f t="shared" si="83"/>
        <v>02/09/2022 12:44 PM</v>
      </c>
      <c r="R2653" s="573" t="str">
        <f>IF(AND(AllC3_Data[[#This Row],[Workflow]]="Vendor Trailer",AllC3_Data[[#This Row],[OB Load Type]]="",AllC3_Data[[#This Row],[IB Load Type]]="",AllC3_Data[[#This Row],[Reusable Load Type]]=""),"Empty", HLOOKUP("*",AllC3_Data[[#This Row],[OB Load Type]:[Workflow]],1,FALSE))</f>
        <v>PMIX</v>
      </c>
      <c r="S26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6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4" spans="1:21" x14ac:dyDescent="0.25">
      <c r="A2654" s="567" t="s">
        <v>15325</v>
      </c>
      <c r="B2654" s="568"/>
      <c r="C2654" s="568"/>
      <c r="D2654" s="569" t="s">
        <v>490</v>
      </c>
      <c r="E2654" s="569" t="s">
        <v>8430</v>
      </c>
      <c r="F2654" s="569">
        <v>3</v>
      </c>
      <c r="G2654" s="568" t="s">
        <v>15326</v>
      </c>
      <c r="H2654" s="568"/>
      <c r="I2654" s="570" t="s">
        <v>9323</v>
      </c>
      <c r="J2654" s="568" t="s">
        <v>8202</v>
      </c>
      <c r="K2654" s="571" t="s">
        <v>8401</v>
      </c>
      <c r="L2654" s="568" t="s">
        <v>2967</v>
      </c>
      <c r="M2654" s="572" t="s">
        <v>15327</v>
      </c>
      <c r="N2654" s="570" t="s">
        <v>8402</v>
      </c>
      <c r="O2654" s="303" t="str">
        <f>IF(AllC3_Data[[#This Row],[Door/Yard Number]]=3,"Yard","Door")</f>
        <v>Yard</v>
      </c>
      <c r="P2654" s="33">
        <f t="shared" si="82"/>
        <v>45.216666666674428</v>
      </c>
      <c r="Q2654" s="3" t="str">
        <f t="shared" si="83"/>
        <v>02/09/2022 04:47 PM</v>
      </c>
      <c r="R2654" s="573" t="str">
        <f>IF(AND(AllC3_Data[[#This Row],[Workflow]]="Vendor Trailer",AllC3_Data[[#This Row],[OB Load Type]]="",AllC3_Data[[#This Row],[IB Load Type]]="",AllC3_Data[[#This Row],[Reusable Load Type]]=""),"Empty", HLOOKUP("*",AllC3_Data[[#This Row],[OB Load Type]:[Workflow]],1,FALSE))</f>
        <v>RLBL</v>
      </c>
      <c r="S26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5" spans="1:21" x14ac:dyDescent="0.25">
      <c r="A2655" s="567" t="s">
        <v>15328</v>
      </c>
      <c r="B2655" s="568"/>
      <c r="C2655" s="568"/>
      <c r="D2655" s="569" t="s">
        <v>279</v>
      </c>
      <c r="E2655" s="569" t="s">
        <v>882</v>
      </c>
      <c r="F2655" s="569">
        <v>3</v>
      </c>
      <c r="G2655" s="568" t="s">
        <v>1215</v>
      </c>
      <c r="H2655" s="568" t="s">
        <v>15329</v>
      </c>
      <c r="I2655" s="570" t="s">
        <v>15330</v>
      </c>
      <c r="J2655" s="568" t="s">
        <v>8202</v>
      </c>
      <c r="K2655" s="571" t="s">
        <v>8401</v>
      </c>
      <c r="L2655" s="568" t="s">
        <v>13874</v>
      </c>
      <c r="M2655" s="572" t="s">
        <v>15331</v>
      </c>
      <c r="N2655" s="570" t="s">
        <v>8451</v>
      </c>
      <c r="O2655" s="303" t="str">
        <f>IF(AllC3_Data[[#This Row],[Door/Yard Number]]=3,"Yard","Door")</f>
        <v>Yard</v>
      </c>
      <c r="P2655" s="33">
        <f t="shared" si="82"/>
        <v>45.133333333418705</v>
      </c>
      <c r="Q2655" s="3" t="str">
        <f t="shared" si="83"/>
        <v>02/09/2022 04:52 PM</v>
      </c>
      <c r="R2655" s="573" t="str">
        <f>IF(AND(AllC3_Data[[#This Row],[Workflow]]="Vendor Trailer",AllC3_Data[[#This Row],[OB Load Type]]="",AllC3_Data[[#This Row],[IB Load Type]]="",AllC3_Data[[#This Row],[Reusable Load Type]]=""),"Empty", HLOOKUP("*",AllC3_Data[[#This Row],[OB Load Type]:[Workflow]],1,FALSE))</f>
        <v>T307</v>
      </c>
      <c r="S26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6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6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6" spans="1:21" x14ac:dyDescent="0.25">
      <c r="A2656" s="567" t="s">
        <v>15332</v>
      </c>
      <c r="B2656" s="568"/>
      <c r="C2656" s="568"/>
      <c r="D2656" s="569" t="s">
        <v>496</v>
      </c>
      <c r="E2656" s="569" t="s">
        <v>1660</v>
      </c>
      <c r="F2656" s="569">
        <v>3</v>
      </c>
      <c r="G2656" s="568" t="s">
        <v>1179</v>
      </c>
      <c r="H2656" s="568"/>
      <c r="I2656" s="570" t="s">
        <v>15333</v>
      </c>
      <c r="J2656" s="568" t="s">
        <v>8210</v>
      </c>
      <c r="K2656" s="571" t="s">
        <v>8401</v>
      </c>
      <c r="L2656" s="568" t="s">
        <v>14339</v>
      </c>
      <c r="M2656" s="572" t="s">
        <v>15333</v>
      </c>
      <c r="N2656" s="570" t="s">
        <v>8451</v>
      </c>
      <c r="O2656" s="303" t="str">
        <f>IF(AllC3_Data[[#This Row],[Door/Yard Number]]=3,"Yard","Door")</f>
        <v>Yard</v>
      </c>
      <c r="P2656" s="33">
        <f t="shared" si="82"/>
        <v>44.866666666755918</v>
      </c>
      <c r="Q2656" s="3" t="str">
        <f t="shared" si="83"/>
        <v>02/09/2022 05:08 PM</v>
      </c>
      <c r="R2656" s="573" t="str">
        <f>IF(AND(AllC3_Data[[#This Row],[Workflow]]="Vendor Trailer",AllC3_Data[[#This Row],[OB Load Type]]="",AllC3_Data[[#This Row],[IB Load Type]]="",AllC3_Data[[#This Row],[Reusable Load Type]]=""),"Empty", HLOOKUP("*",AllC3_Data[[#This Row],[OB Load Type]:[Workflow]],1,FALSE))</f>
        <v>RSAL</v>
      </c>
      <c r="S26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7" spans="1:21" x14ac:dyDescent="0.25">
      <c r="A2657" s="567" t="s">
        <v>15334</v>
      </c>
      <c r="B2657" s="568"/>
      <c r="C2657" s="568"/>
      <c r="D2657" s="569"/>
      <c r="E2657" s="569" t="s">
        <v>8461</v>
      </c>
      <c r="F2657" s="569">
        <v>3</v>
      </c>
      <c r="G2657" s="568" t="s">
        <v>9780</v>
      </c>
      <c r="H2657" s="568"/>
      <c r="I2657" s="570" t="s">
        <v>9327</v>
      </c>
      <c r="J2657" s="568" t="s">
        <v>8202</v>
      </c>
      <c r="K2657" s="571" t="s">
        <v>8401</v>
      </c>
      <c r="L2657" s="568" t="s">
        <v>2967</v>
      </c>
      <c r="M2657" s="572" t="s">
        <v>15335</v>
      </c>
      <c r="N2657" s="570" t="s">
        <v>8402</v>
      </c>
      <c r="O2657" s="303" t="str">
        <f>IF(AllC3_Data[[#This Row],[Door/Yard Number]]=3,"Yard","Door")</f>
        <v>Yard</v>
      </c>
      <c r="P2657" s="33">
        <f t="shared" si="82"/>
        <v>50.033333333325572</v>
      </c>
      <c r="Q2657" s="3" t="str">
        <f t="shared" si="83"/>
        <v>02/09/2022 11:58 AM</v>
      </c>
      <c r="R2657" s="573" t="str">
        <f>IF(AND(AllC3_Data[[#This Row],[Workflow]]="Vendor Trailer",AllC3_Data[[#This Row],[OB Load Type]]="",AllC3_Data[[#This Row],[IB Load Type]]="",AllC3_Data[[#This Row],[Reusable Load Type]]=""),"Empty", HLOOKUP("*",AllC3_Data[[#This Row],[OB Load Type]:[Workflow]],1,FALSE))</f>
        <v>Empty</v>
      </c>
      <c r="S26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8" spans="1:21" x14ac:dyDescent="0.25">
      <c r="A2658" s="567" t="s">
        <v>15336</v>
      </c>
      <c r="B2658" s="568"/>
      <c r="C2658" s="568"/>
      <c r="D2658" s="569" t="s">
        <v>496</v>
      </c>
      <c r="E2658" s="569" t="s">
        <v>1660</v>
      </c>
      <c r="F2658" s="569">
        <v>3</v>
      </c>
      <c r="G2658" s="568" t="s">
        <v>1179</v>
      </c>
      <c r="H2658" s="568"/>
      <c r="I2658" s="570" t="s">
        <v>15337</v>
      </c>
      <c r="J2658" s="568" t="s">
        <v>8210</v>
      </c>
      <c r="K2658" s="571" t="s">
        <v>8401</v>
      </c>
      <c r="L2658" s="568" t="s">
        <v>13961</v>
      </c>
      <c r="M2658" s="572" t="s">
        <v>15337</v>
      </c>
      <c r="N2658" s="570" t="s">
        <v>8451</v>
      </c>
      <c r="O2658" s="303" t="str">
        <f>IF(AllC3_Data[[#This Row],[Door/Yard Number]]=3,"Yard","Door")</f>
        <v>Yard</v>
      </c>
      <c r="P2658" s="33">
        <f t="shared" si="82"/>
        <v>44.750000000058208</v>
      </c>
      <c r="Q2658" s="3" t="str">
        <f t="shared" si="83"/>
        <v>02/09/2022 05:15 PM</v>
      </c>
      <c r="R2658" s="573" t="str">
        <f>IF(AND(AllC3_Data[[#This Row],[Workflow]]="Vendor Trailer",AllC3_Data[[#This Row],[OB Load Type]]="",AllC3_Data[[#This Row],[IB Load Type]]="",AllC3_Data[[#This Row],[Reusable Load Type]]=""),"Empty", HLOOKUP("*",AllC3_Data[[#This Row],[OB Load Type]:[Workflow]],1,FALSE))</f>
        <v>RSAL</v>
      </c>
      <c r="S26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59" spans="1:21" x14ac:dyDescent="0.25">
      <c r="A2659" s="567" t="s">
        <v>15338</v>
      </c>
      <c r="B2659" s="568"/>
      <c r="C2659" s="568"/>
      <c r="D2659" s="569"/>
      <c r="E2659" s="569" t="s">
        <v>1657</v>
      </c>
      <c r="F2659" s="569">
        <v>3</v>
      </c>
      <c r="G2659" s="568" t="s">
        <v>1179</v>
      </c>
      <c r="H2659" s="568"/>
      <c r="I2659" s="570" t="s">
        <v>15339</v>
      </c>
      <c r="J2659" s="568" t="s">
        <v>8205</v>
      </c>
      <c r="K2659" s="571" t="s">
        <v>8401</v>
      </c>
      <c r="L2659" s="568" t="s">
        <v>13907</v>
      </c>
      <c r="M2659" s="572" t="s">
        <v>15340</v>
      </c>
      <c r="N2659" s="570" t="s">
        <v>8425</v>
      </c>
      <c r="O2659" s="303" t="str">
        <f>IF(AllC3_Data[[#This Row],[Door/Yard Number]]=3,"Yard","Door")</f>
        <v>Yard</v>
      </c>
      <c r="P2659" s="33">
        <f t="shared" si="82"/>
        <v>61.766666666662786</v>
      </c>
      <c r="Q2659" s="3" t="str">
        <f t="shared" si="83"/>
        <v>02/09/2022 12:14 AM</v>
      </c>
      <c r="R2659" s="573" t="str">
        <f>IF(AND(AllC3_Data[[#This Row],[Workflow]]="Vendor Trailer",AllC3_Data[[#This Row],[OB Load Type]]="",AllC3_Data[[#This Row],[IB Load Type]]="",AllC3_Data[[#This Row],[Reusable Load Type]]=""),"Empty", HLOOKUP("*",AllC3_Data[[#This Row],[OB Load Type]:[Workflow]],1,FALSE))</f>
        <v>Empty</v>
      </c>
      <c r="S26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0" spans="1:21" x14ac:dyDescent="0.25">
      <c r="A2660" s="567" t="s">
        <v>15341</v>
      </c>
      <c r="B2660" s="568"/>
      <c r="C2660" s="568"/>
      <c r="D2660" s="569" t="s">
        <v>496</v>
      </c>
      <c r="E2660" s="569" t="s">
        <v>1660</v>
      </c>
      <c r="F2660" s="569">
        <v>3</v>
      </c>
      <c r="G2660" s="568" t="s">
        <v>1179</v>
      </c>
      <c r="H2660" s="568"/>
      <c r="I2660" s="570" t="s">
        <v>15342</v>
      </c>
      <c r="J2660" s="568" t="s">
        <v>8210</v>
      </c>
      <c r="K2660" s="571" t="s">
        <v>8401</v>
      </c>
      <c r="L2660" s="568" t="s">
        <v>13961</v>
      </c>
      <c r="M2660" s="572" t="s">
        <v>15342</v>
      </c>
      <c r="N2660" s="570" t="s">
        <v>8451</v>
      </c>
      <c r="O2660" s="303" t="str">
        <f>IF(AllC3_Data[[#This Row],[Door/Yard Number]]=3,"Yard","Door")</f>
        <v>Yard</v>
      </c>
      <c r="P2660" s="33">
        <f t="shared" si="82"/>
        <v>44.616666666639503</v>
      </c>
      <c r="Q2660" s="3" t="str">
        <f t="shared" si="83"/>
        <v>02/09/2022 05:23 PM</v>
      </c>
      <c r="R2660" s="573" t="str">
        <f>IF(AND(AllC3_Data[[#This Row],[Workflow]]="Vendor Trailer",AllC3_Data[[#This Row],[OB Load Type]]="",AllC3_Data[[#This Row],[IB Load Type]]="",AllC3_Data[[#This Row],[Reusable Load Type]]=""),"Empty", HLOOKUP("*",AllC3_Data[[#This Row],[OB Load Type]:[Workflow]],1,FALSE))</f>
        <v>RSAL</v>
      </c>
      <c r="S26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1" spans="1:21" x14ac:dyDescent="0.25">
      <c r="A2661" s="567" t="s">
        <v>15343</v>
      </c>
      <c r="B2661" s="568"/>
      <c r="C2661" s="568"/>
      <c r="D2661" s="569" t="s">
        <v>496</v>
      </c>
      <c r="E2661" s="569" t="s">
        <v>1660</v>
      </c>
      <c r="F2661" s="569">
        <v>3</v>
      </c>
      <c r="G2661" s="568" t="s">
        <v>1179</v>
      </c>
      <c r="H2661" s="568"/>
      <c r="I2661" s="570" t="s">
        <v>15344</v>
      </c>
      <c r="J2661" s="568" t="s">
        <v>8210</v>
      </c>
      <c r="K2661" s="571" t="s">
        <v>8401</v>
      </c>
      <c r="L2661" s="568" t="s">
        <v>13961</v>
      </c>
      <c r="M2661" s="572" t="s">
        <v>15344</v>
      </c>
      <c r="N2661" s="570" t="s">
        <v>8451</v>
      </c>
      <c r="O2661" s="303" t="str">
        <f>IF(AllC3_Data[[#This Row],[Door/Yard Number]]=3,"Yard","Door")</f>
        <v>Yard</v>
      </c>
      <c r="P2661" s="33">
        <f t="shared" si="82"/>
        <v>44.466666666674428</v>
      </c>
      <c r="Q2661" s="3" t="str">
        <f t="shared" si="83"/>
        <v>02/09/2022 05:32 PM</v>
      </c>
      <c r="R2661" s="573" t="str">
        <f>IF(AND(AllC3_Data[[#This Row],[Workflow]]="Vendor Trailer",AllC3_Data[[#This Row],[OB Load Type]]="",AllC3_Data[[#This Row],[IB Load Type]]="",AllC3_Data[[#This Row],[Reusable Load Type]]=""),"Empty", HLOOKUP("*",AllC3_Data[[#This Row],[OB Load Type]:[Workflow]],1,FALSE))</f>
        <v>RSAL</v>
      </c>
      <c r="S26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2" spans="1:21" x14ac:dyDescent="0.25">
      <c r="A2662" s="567" t="s">
        <v>15345</v>
      </c>
      <c r="B2662" s="568"/>
      <c r="C2662" s="568"/>
      <c r="D2662" s="569" t="s">
        <v>479</v>
      </c>
      <c r="E2662" s="569" t="s">
        <v>8430</v>
      </c>
      <c r="F2662" s="569">
        <v>3</v>
      </c>
      <c r="G2662" s="568" t="s">
        <v>1568</v>
      </c>
      <c r="H2662" s="568"/>
      <c r="I2662" s="570" t="s">
        <v>8862</v>
      </c>
      <c r="J2662" s="568" t="s">
        <v>8209</v>
      </c>
      <c r="K2662" s="571" t="s">
        <v>8401</v>
      </c>
      <c r="L2662" s="568" t="s">
        <v>14003</v>
      </c>
      <c r="M2662" s="572"/>
      <c r="N2662" s="570" t="s">
        <v>8402</v>
      </c>
      <c r="O2662" s="303" t="str">
        <f>IF(AllC3_Data[[#This Row],[Door/Yard Number]]=3,"Yard","Door")</f>
        <v>Yard</v>
      </c>
      <c r="P2662" s="33">
        <f t="shared" si="82"/>
        <v>44.366666666697711</v>
      </c>
      <c r="Q2662" s="3" t="str">
        <f t="shared" si="83"/>
        <v>02/09/2022 05:38 PM</v>
      </c>
      <c r="R2662" s="573" t="str">
        <f>IF(AND(AllC3_Data[[#This Row],[Workflow]]="Vendor Trailer",AllC3_Data[[#This Row],[OB Load Type]]="",AllC3_Data[[#This Row],[IB Load Type]]="",AllC3_Data[[#This Row],[Reusable Load Type]]=""),"Empty", HLOOKUP("*",AllC3_Data[[#This Row],[OB Load Type]:[Workflow]],1,FALSE))</f>
        <v>PPLS</v>
      </c>
      <c r="S26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3" spans="1:21" x14ac:dyDescent="0.25">
      <c r="A2663" s="567" t="s">
        <v>15346</v>
      </c>
      <c r="B2663" s="568"/>
      <c r="C2663" s="568"/>
      <c r="D2663" s="569" t="s">
        <v>496</v>
      </c>
      <c r="E2663" s="569" t="s">
        <v>1660</v>
      </c>
      <c r="F2663" s="569">
        <v>3</v>
      </c>
      <c r="G2663" s="568" t="s">
        <v>1179</v>
      </c>
      <c r="H2663" s="568"/>
      <c r="I2663" s="570" t="s">
        <v>15347</v>
      </c>
      <c r="J2663" s="568" t="s">
        <v>8210</v>
      </c>
      <c r="K2663" s="571" t="s">
        <v>8401</v>
      </c>
      <c r="L2663" s="568" t="s">
        <v>14255</v>
      </c>
      <c r="M2663" s="572" t="s">
        <v>15347</v>
      </c>
      <c r="N2663" s="570" t="s">
        <v>8451</v>
      </c>
      <c r="O2663" s="303" t="str">
        <f>IF(AllC3_Data[[#This Row],[Door/Yard Number]]=3,"Yard","Door")</f>
        <v>Yard</v>
      </c>
      <c r="P2663" s="33">
        <f t="shared" si="82"/>
        <v>44.349999999976717</v>
      </c>
      <c r="Q2663" s="3" t="str">
        <f t="shared" si="83"/>
        <v>02/09/2022 05:39 PM</v>
      </c>
      <c r="R2663" s="573" t="str">
        <f>IF(AND(AllC3_Data[[#This Row],[Workflow]]="Vendor Trailer",AllC3_Data[[#This Row],[OB Load Type]]="",AllC3_Data[[#This Row],[IB Load Type]]="",AllC3_Data[[#This Row],[Reusable Load Type]]=""),"Empty", HLOOKUP("*",AllC3_Data[[#This Row],[OB Load Type]:[Workflow]],1,FALSE))</f>
        <v>RSAL</v>
      </c>
      <c r="S26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4" spans="1:21" x14ac:dyDescent="0.25">
      <c r="A2664" s="567" t="s">
        <v>15348</v>
      </c>
      <c r="B2664" s="568"/>
      <c r="C2664" s="568"/>
      <c r="D2664" s="569"/>
      <c r="E2664" s="569" t="s">
        <v>8461</v>
      </c>
      <c r="F2664" s="569">
        <v>3</v>
      </c>
      <c r="G2664" s="568" t="s">
        <v>10027</v>
      </c>
      <c r="H2664" s="568"/>
      <c r="I2664" s="570" t="s">
        <v>15349</v>
      </c>
      <c r="J2664" s="568" t="s">
        <v>8202</v>
      </c>
      <c r="K2664" s="571" t="s">
        <v>8401</v>
      </c>
      <c r="L2664" s="568" t="s">
        <v>13907</v>
      </c>
      <c r="M2664" s="572" t="s">
        <v>15350</v>
      </c>
      <c r="N2664" s="570" t="s">
        <v>8425</v>
      </c>
      <c r="O2664" s="303" t="str">
        <f>IF(AllC3_Data[[#This Row],[Door/Yard Number]]=3,"Yard","Door")</f>
        <v>Yard</v>
      </c>
      <c r="P2664" s="33">
        <f t="shared" si="82"/>
        <v>61.650000000139698</v>
      </c>
      <c r="Q2664" s="3" t="str">
        <f t="shared" si="83"/>
        <v>02/09/2022 12:21 AM</v>
      </c>
      <c r="R2664" s="573" t="str">
        <f>IF(AND(AllC3_Data[[#This Row],[Workflow]]="Vendor Trailer",AllC3_Data[[#This Row],[OB Load Type]]="",AllC3_Data[[#This Row],[IB Load Type]]="",AllC3_Data[[#This Row],[Reusable Load Type]]=""),"Empty", HLOOKUP("*",AllC3_Data[[#This Row],[OB Load Type]:[Workflow]],1,FALSE))</f>
        <v>Empty</v>
      </c>
      <c r="S26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5" spans="1:21" x14ac:dyDescent="0.25">
      <c r="A2665" s="567" t="s">
        <v>15351</v>
      </c>
      <c r="B2665" s="568"/>
      <c r="C2665" s="568"/>
      <c r="D2665" s="569" t="s">
        <v>490</v>
      </c>
      <c r="E2665" s="569" t="s">
        <v>8430</v>
      </c>
      <c r="F2665" s="569">
        <v>3</v>
      </c>
      <c r="G2665" s="568" t="s">
        <v>11673</v>
      </c>
      <c r="H2665" s="568"/>
      <c r="I2665" s="570" t="s">
        <v>15352</v>
      </c>
      <c r="J2665" s="568" t="s">
        <v>8202</v>
      </c>
      <c r="K2665" s="571" t="s">
        <v>8401</v>
      </c>
      <c r="L2665" s="568" t="s">
        <v>14444</v>
      </c>
      <c r="M2665" s="572" t="s">
        <v>15353</v>
      </c>
      <c r="N2665" s="570" t="s">
        <v>8425</v>
      </c>
      <c r="O2665" s="303" t="str">
        <f>IF(AllC3_Data[[#This Row],[Door/Yard Number]]=3,"Yard","Door")</f>
        <v>Yard</v>
      </c>
      <c r="P2665" s="33">
        <f t="shared" si="82"/>
        <v>53.033333333325572</v>
      </c>
      <c r="Q2665" s="3" t="str">
        <f t="shared" si="83"/>
        <v>02/09/2022 08:58 AM</v>
      </c>
      <c r="R2665" s="573" t="str">
        <f>IF(AND(AllC3_Data[[#This Row],[Workflow]]="Vendor Trailer",AllC3_Data[[#This Row],[OB Load Type]]="",AllC3_Data[[#This Row],[IB Load Type]]="",AllC3_Data[[#This Row],[Reusable Load Type]]=""),"Empty", HLOOKUP("*",AllC3_Data[[#This Row],[OB Load Type]:[Workflow]],1,FALSE))</f>
        <v>RLBL</v>
      </c>
      <c r="S26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6" spans="1:21" x14ac:dyDescent="0.25">
      <c r="A2666" s="567" t="s">
        <v>15354</v>
      </c>
      <c r="B2666" s="568"/>
      <c r="C2666" s="568"/>
      <c r="D2666" s="569" t="s">
        <v>496</v>
      </c>
      <c r="E2666" s="569" t="s">
        <v>1660</v>
      </c>
      <c r="F2666" s="569">
        <v>3</v>
      </c>
      <c r="G2666" s="568" t="s">
        <v>1179</v>
      </c>
      <c r="H2666" s="568"/>
      <c r="I2666" s="570" t="s">
        <v>15355</v>
      </c>
      <c r="J2666" s="568" t="s">
        <v>8207</v>
      </c>
      <c r="K2666" s="571" t="s">
        <v>8401</v>
      </c>
      <c r="L2666" s="568" t="s">
        <v>14339</v>
      </c>
      <c r="M2666" s="572" t="s">
        <v>15355</v>
      </c>
      <c r="N2666" s="570" t="s">
        <v>8451</v>
      </c>
      <c r="O2666" s="303" t="str">
        <f>IF(AllC3_Data[[#This Row],[Door/Yard Number]]=3,"Yard","Door")</f>
        <v>Yard</v>
      </c>
      <c r="P2666" s="33">
        <f t="shared" si="82"/>
        <v>44.183333333465271</v>
      </c>
      <c r="Q2666" s="3" t="str">
        <f t="shared" si="83"/>
        <v>02/09/2022 05:49 PM</v>
      </c>
      <c r="R2666" s="573" t="str">
        <f>IF(AND(AllC3_Data[[#This Row],[Workflow]]="Vendor Trailer",AllC3_Data[[#This Row],[OB Load Type]]="",AllC3_Data[[#This Row],[IB Load Type]]="",AllC3_Data[[#This Row],[Reusable Load Type]]=""),"Empty", HLOOKUP("*",AllC3_Data[[#This Row],[OB Load Type]:[Workflow]],1,FALSE))</f>
        <v>RSAL</v>
      </c>
      <c r="S26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7" spans="1:21" x14ac:dyDescent="0.25">
      <c r="A2667" s="567" t="s">
        <v>15356</v>
      </c>
      <c r="B2667" s="568"/>
      <c r="C2667" s="568" t="s">
        <v>829</v>
      </c>
      <c r="D2667" s="569"/>
      <c r="E2667" s="569" t="s">
        <v>897</v>
      </c>
      <c r="F2667" s="569">
        <v>1</v>
      </c>
      <c r="G2667" s="568" t="s">
        <v>1339</v>
      </c>
      <c r="H2667" s="568" t="s">
        <v>829</v>
      </c>
      <c r="I2667" s="570" t="s">
        <v>15357</v>
      </c>
      <c r="J2667" s="568" t="s">
        <v>8202</v>
      </c>
      <c r="K2667" s="571" t="s">
        <v>8401</v>
      </c>
      <c r="L2667" s="568" t="s">
        <v>15358</v>
      </c>
      <c r="M2667" s="572" t="s">
        <v>15357</v>
      </c>
      <c r="N2667" s="570" t="s">
        <v>11135</v>
      </c>
      <c r="O2667" s="303" t="str">
        <f>IF(AllC3_Data[[#This Row],[Door/Yard Number]]=3,"Yard","Door")</f>
        <v>Door</v>
      </c>
      <c r="P2667" s="33">
        <f t="shared" si="82"/>
        <v>43.833333333372138</v>
      </c>
      <c r="Q2667" s="3" t="str">
        <f t="shared" si="83"/>
        <v>02/09/2022 06:10 PM</v>
      </c>
      <c r="R2667" s="573" t="str">
        <f>IF(AND(AllC3_Data[[#This Row],[Workflow]]="Vendor Trailer",AllC3_Data[[#This Row],[OB Load Type]]="",AllC3_Data[[#This Row],[IB Load Type]]="",AllC3_Data[[#This Row],[Reusable Load Type]]=""),"Empty", HLOOKUP("*",AllC3_Data[[#This Row],[OB Load Type]:[Workflow]],1,FALSE))</f>
        <v>LTL</v>
      </c>
      <c r="S26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8" spans="1:21" x14ac:dyDescent="0.25">
      <c r="A2668" s="567" t="s">
        <v>15359</v>
      </c>
      <c r="B2668" s="568"/>
      <c r="C2668" s="568"/>
      <c r="D2668" s="569" t="s">
        <v>650</v>
      </c>
      <c r="E2668" s="569" t="s">
        <v>8430</v>
      </c>
      <c r="F2668" s="569">
        <v>3</v>
      </c>
      <c r="G2668" s="568" t="s">
        <v>9840</v>
      </c>
      <c r="H2668" s="568"/>
      <c r="I2668" s="570" t="s">
        <v>15357</v>
      </c>
      <c r="J2668" s="568" t="s">
        <v>8202</v>
      </c>
      <c r="K2668" s="571" t="s">
        <v>8401</v>
      </c>
      <c r="L2668" s="568" t="s">
        <v>13874</v>
      </c>
      <c r="M2668" s="572" t="s">
        <v>11928</v>
      </c>
      <c r="N2668" s="570" t="s">
        <v>8451</v>
      </c>
      <c r="O2668" s="303" t="str">
        <f>IF(AllC3_Data[[#This Row],[Door/Yard Number]]=3,"Yard","Door")</f>
        <v>Yard</v>
      </c>
      <c r="P2668" s="33">
        <f t="shared" si="82"/>
        <v>43.833333333372138</v>
      </c>
      <c r="Q2668" s="3" t="str">
        <f t="shared" si="83"/>
        <v>02/09/2022 06:10 PM</v>
      </c>
      <c r="R2668" s="573" t="str">
        <f>IF(AND(AllC3_Data[[#This Row],[Workflow]]="Vendor Trailer",AllC3_Data[[#This Row],[OB Load Type]]="",AllC3_Data[[#This Row],[IB Load Type]]="",AllC3_Data[[#This Row],[Reusable Load Type]]=""),"Empty", HLOOKUP("*",AllC3_Data[[#This Row],[OB Load Type]:[Workflow]],1,FALSE))</f>
        <v>CHEP</v>
      </c>
      <c r="S26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6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69" spans="1:21" x14ac:dyDescent="0.25">
      <c r="A2669" s="567" t="s">
        <v>15360</v>
      </c>
      <c r="B2669" s="568"/>
      <c r="C2669" s="568"/>
      <c r="D2669" s="569" t="s">
        <v>182</v>
      </c>
      <c r="E2669" s="569" t="s">
        <v>8430</v>
      </c>
      <c r="F2669" s="569">
        <v>3</v>
      </c>
      <c r="G2669" s="568" t="s">
        <v>1568</v>
      </c>
      <c r="H2669" s="568"/>
      <c r="I2669" s="570" t="s">
        <v>15361</v>
      </c>
      <c r="J2669" s="568" t="s">
        <v>8209</v>
      </c>
      <c r="K2669" s="571" t="s">
        <v>8401</v>
      </c>
      <c r="L2669" s="568" t="s">
        <v>14049</v>
      </c>
      <c r="M2669" s="572" t="s">
        <v>15362</v>
      </c>
      <c r="N2669" s="570" t="s">
        <v>8402</v>
      </c>
      <c r="O2669" s="303" t="str">
        <f>IF(AllC3_Data[[#This Row],[Door/Yard Number]]=3,"Yard","Door")</f>
        <v>Yard</v>
      </c>
      <c r="P2669" s="33">
        <f t="shared" si="82"/>
        <v>43.816666666651145</v>
      </c>
      <c r="Q2669" s="3" t="str">
        <f t="shared" si="83"/>
        <v>02/09/2022 06:11 PM</v>
      </c>
      <c r="R2669" s="573" t="str">
        <f>IF(AND(AllC3_Data[[#This Row],[Workflow]]="Vendor Trailer",AllC3_Data[[#This Row],[OB Load Type]]="",AllC3_Data[[#This Row],[IB Load Type]]="",AllC3_Data[[#This Row],[Reusable Load Type]]=""),"Empty", HLOOKUP("*",AllC3_Data[[#This Row],[OB Load Type]:[Workflow]],1,FALSE))</f>
        <v>PMIX</v>
      </c>
      <c r="S26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6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0" spans="1:21" x14ac:dyDescent="0.25">
      <c r="A2670" s="567" t="s">
        <v>15363</v>
      </c>
      <c r="B2670" s="568"/>
      <c r="C2670" s="568"/>
      <c r="D2670" s="569" t="s">
        <v>56</v>
      </c>
      <c r="E2670" s="569" t="s">
        <v>8430</v>
      </c>
      <c r="F2670" s="569">
        <v>3</v>
      </c>
      <c r="G2670" s="568" t="s">
        <v>1568</v>
      </c>
      <c r="H2670" s="568"/>
      <c r="I2670" s="570" t="s">
        <v>15361</v>
      </c>
      <c r="J2670" s="568" t="s">
        <v>8209</v>
      </c>
      <c r="K2670" s="571" t="s">
        <v>8401</v>
      </c>
      <c r="L2670" s="568" t="s">
        <v>14003</v>
      </c>
      <c r="M2670" s="572" t="s">
        <v>15364</v>
      </c>
      <c r="N2670" s="570" t="s">
        <v>8402</v>
      </c>
      <c r="O2670" s="303" t="str">
        <f>IF(AllC3_Data[[#This Row],[Door/Yard Number]]=3,"Yard","Door")</f>
        <v>Yard</v>
      </c>
      <c r="P2670" s="33">
        <f t="shared" si="82"/>
        <v>43.816666666651145</v>
      </c>
      <c r="Q2670" s="3" t="str">
        <f t="shared" si="83"/>
        <v>02/09/2022 06:11 PM</v>
      </c>
      <c r="R2670" s="573" t="str">
        <f>IF(AND(AllC3_Data[[#This Row],[Workflow]]="Vendor Trailer",AllC3_Data[[#This Row],[OB Load Type]]="",AllC3_Data[[#This Row],[IB Load Type]]="",AllC3_Data[[#This Row],[Reusable Load Type]]=""),"Empty", HLOOKUP("*",AllC3_Data[[#This Row],[OB Load Type]:[Workflow]],1,FALSE))</f>
        <v>BANA</v>
      </c>
      <c r="S26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1" spans="1:21" x14ac:dyDescent="0.25">
      <c r="A2671" s="567" t="s">
        <v>15365</v>
      </c>
      <c r="B2671" s="568"/>
      <c r="C2671" s="568"/>
      <c r="D2671" s="569"/>
      <c r="E2671" s="569" t="s">
        <v>1657</v>
      </c>
      <c r="F2671" s="569">
        <v>3</v>
      </c>
      <c r="G2671" s="568" t="s">
        <v>1179</v>
      </c>
      <c r="H2671" s="568"/>
      <c r="I2671" s="570" t="s">
        <v>15366</v>
      </c>
      <c r="J2671" s="568" t="s">
        <v>647</v>
      </c>
      <c r="K2671" s="571" t="s">
        <v>8401</v>
      </c>
      <c r="L2671" s="568" t="s">
        <v>14003</v>
      </c>
      <c r="M2671" s="572"/>
      <c r="N2671" s="570" t="s">
        <v>8402</v>
      </c>
      <c r="O2671" s="303" t="str">
        <f>IF(AllC3_Data[[#This Row],[Door/Yard Number]]=3,"Yard","Door")</f>
        <v>Yard</v>
      </c>
      <c r="P2671" s="33">
        <f t="shared" si="82"/>
        <v>43.750000000116415</v>
      </c>
      <c r="Q2671" s="3" t="str">
        <f t="shared" si="83"/>
        <v>02/09/2022 06:15 PM</v>
      </c>
      <c r="R2671" s="573" t="str">
        <f>IF(AND(AllC3_Data[[#This Row],[Workflow]]="Vendor Trailer",AllC3_Data[[#This Row],[OB Load Type]]="",AllC3_Data[[#This Row],[IB Load Type]]="",AllC3_Data[[#This Row],[Reusable Load Type]]=""),"Empty", HLOOKUP("*",AllC3_Data[[#This Row],[OB Load Type]:[Workflow]],1,FALSE))</f>
        <v>Empty</v>
      </c>
      <c r="S26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2" spans="1:21" x14ac:dyDescent="0.25">
      <c r="A2672" s="567" t="s">
        <v>15367</v>
      </c>
      <c r="B2672" s="568"/>
      <c r="C2672" s="568"/>
      <c r="D2672" s="569"/>
      <c r="E2672" s="569" t="s">
        <v>1562</v>
      </c>
      <c r="F2672" s="569">
        <v>3</v>
      </c>
      <c r="G2672" s="568" t="s">
        <v>10027</v>
      </c>
      <c r="H2672" s="568"/>
      <c r="I2672" s="570" t="s">
        <v>15368</v>
      </c>
      <c r="J2672" s="568" t="s">
        <v>8202</v>
      </c>
      <c r="K2672" s="571" t="s">
        <v>8401</v>
      </c>
      <c r="L2672" s="568" t="s">
        <v>14049</v>
      </c>
      <c r="M2672" s="572"/>
      <c r="N2672" s="570" t="s">
        <v>8402</v>
      </c>
      <c r="O2672" s="303" t="str">
        <f>IF(AllC3_Data[[#This Row],[Door/Yard Number]]=3,"Yard","Door")</f>
        <v>Yard</v>
      </c>
      <c r="P2672" s="33">
        <f t="shared" si="82"/>
        <v>43.583333333430346</v>
      </c>
      <c r="Q2672" s="3" t="str">
        <f t="shared" si="83"/>
        <v>02/09/2022 06:25 PM</v>
      </c>
      <c r="R2672" s="573" t="str">
        <f>IF(AND(AllC3_Data[[#This Row],[Workflow]]="Vendor Trailer",AllC3_Data[[#This Row],[OB Load Type]]="",AllC3_Data[[#This Row],[IB Load Type]]="",AllC3_Data[[#This Row],[Reusable Load Type]]=""),"Empty", HLOOKUP("*",AllC3_Data[[#This Row],[OB Load Type]:[Workflow]],1,FALSE))</f>
        <v>Unknown</v>
      </c>
      <c r="S26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6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3" spans="1:21" x14ac:dyDescent="0.25">
      <c r="A2673" s="567" t="s">
        <v>15369</v>
      </c>
      <c r="B2673" s="568"/>
      <c r="C2673" s="568"/>
      <c r="D2673" s="569"/>
      <c r="E2673" s="569" t="s">
        <v>8461</v>
      </c>
      <c r="F2673" s="569">
        <v>3</v>
      </c>
      <c r="G2673" s="568" t="s">
        <v>9193</v>
      </c>
      <c r="H2673" s="568"/>
      <c r="I2673" s="570" t="s">
        <v>15370</v>
      </c>
      <c r="J2673" s="568" t="s">
        <v>8202</v>
      </c>
      <c r="K2673" s="571" t="s">
        <v>8401</v>
      </c>
      <c r="L2673" s="568" t="s">
        <v>13954</v>
      </c>
      <c r="M2673" s="572" t="s">
        <v>8867</v>
      </c>
      <c r="N2673" s="570" t="s">
        <v>8402</v>
      </c>
      <c r="O2673" s="303" t="str">
        <f>IF(AllC3_Data[[#This Row],[Door/Yard Number]]=3,"Yard","Door")</f>
        <v>Yard</v>
      </c>
      <c r="P2673" s="33">
        <f t="shared" si="82"/>
        <v>43.483333333453629</v>
      </c>
      <c r="Q2673" s="3" t="str">
        <f t="shared" si="83"/>
        <v>02/09/2022 06:31 PM</v>
      </c>
      <c r="R2673" s="573" t="str">
        <f>IF(AND(AllC3_Data[[#This Row],[Workflow]]="Vendor Trailer",AllC3_Data[[#This Row],[OB Load Type]]="",AllC3_Data[[#This Row],[IB Load Type]]="",AllC3_Data[[#This Row],[Reusable Load Type]]=""),"Empty", HLOOKUP("*",AllC3_Data[[#This Row],[OB Load Type]:[Workflow]],1,FALSE))</f>
        <v>Empty</v>
      </c>
      <c r="S26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4" spans="1:21" x14ac:dyDescent="0.25">
      <c r="A2674" s="567" t="s">
        <v>15371</v>
      </c>
      <c r="B2674" s="568"/>
      <c r="C2674" s="568" t="s">
        <v>829</v>
      </c>
      <c r="D2674" s="569"/>
      <c r="E2674" s="569" t="s">
        <v>897</v>
      </c>
      <c r="F2674" s="569">
        <v>1</v>
      </c>
      <c r="G2674" s="568" t="s">
        <v>11356</v>
      </c>
      <c r="H2674" s="568" t="s">
        <v>829</v>
      </c>
      <c r="I2674" s="570" t="s">
        <v>13443</v>
      </c>
      <c r="J2674" s="568" t="s">
        <v>8202</v>
      </c>
      <c r="K2674" s="571" t="s">
        <v>8401</v>
      </c>
      <c r="L2674" s="568" t="s">
        <v>12692</v>
      </c>
      <c r="M2674" s="572" t="s">
        <v>13443</v>
      </c>
      <c r="N2674" s="570" t="s">
        <v>11135</v>
      </c>
      <c r="O2674" s="303" t="str">
        <f>IF(AllC3_Data[[#This Row],[Door/Yard Number]]=3,"Yard","Door")</f>
        <v>Door</v>
      </c>
      <c r="P2674" s="33">
        <f t="shared" si="82"/>
        <v>43.333333333313931</v>
      </c>
      <c r="Q2674" s="3" t="str">
        <f t="shared" si="83"/>
        <v>02/09/2022 06:40 PM</v>
      </c>
      <c r="R2674" s="573" t="str">
        <f>IF(AND(AllC3_Data[[#This Row],[Workflow]]="Vendor Trailer",AllC3_Data[[#This Row],[OB Load Type]]="",AllC3_Data[[#This Row],[IB Load Type]]="",AllC3_Data[[#This Row],[Reusable Load Type]]=""),"Empty", HLOOKUP("*",AllC3_Data[[#This Row],[OB Load Type]:[Workflow]],1,FALSE))</f>
        <v>LTL</v>
      </c>
      <c r="S26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5" spans="1:21" x14ac:dyDescent="0.25">
      <c r="A2675" s="567" t="s">
        <v>15372</v>
      </c>
      <c r="B2675" s="568"/>
      <c r="C2675" s="568"/>
      <c r="D2675" s="569"/>
      <c r="E2675" s="569" t="s">
        <v>1657</v>
      </c>
      <c r="F2675" s="569">
        <v>3</v>
      </c>
      <c r="G2675" s="568" t="s">
        <v>1179</v>
      </c>
      <c r="H2675" s="568"/>
      <c r="I2675" s="570" t="s">
        <v>15373</v>
      </c>
      <c r="J2675" s="568" t="s">
        <v>647</v>
      </c>
      <c r="K2675" s="571" t="s">
        <v>8589</v>
      </c>
      <c r="L2675" s="568" t="s">
        <v>14803</v>
      </c>
      <c r="M2675" s="572" t="s">
        <v>15374</v>
      </c>
      <c r="N2675" s="570" t="s">
        <v>8409</v>
      </c>
      <c r="O2675" s="303" t="str">
        <f>IF(AllC3_Data[[#This Row],[Door/Yard Number]]=3,"Yard","Door")</f>
        <v>Yard</v>
      </c>
      <c r="P2675" s="33">
        <f t="shared" si="82"/>
        <v>2004.2500000001164</v>
      </c>
      <c r="Q2675" s="3" t="str">
        <f t="shared" si="83"/>
        <v>11/20/2021 01:45 AM</v>
      </c>
      <c r="R2675" s="573" t="str">
        <f>IF(AND(AllC3_Data[[#This Row],[Workflow]]="Vendor Trailer",AllC3_Data[[#This Row],[OB Load Type]]="",AllC3_Data[[#This Row],[IB Load Type]]="",AllC3_Data[[#This Row],[Reusable Load Type]]=""),"Empty", HLOOKUP("*",AllC3_Data[[#This Row],[OB Load Type]:[Workflow]],1,FALSE))</f>
        <v>Empty</v>
      </c>
      <c r="S26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6" spans="1:21" x14ac:dyDescent="0.25">
      <c r="A2676" s="567" t="s">
        <v>15375</v>
      </c>
      <c r="B2676" s="568"/>
      <c r="C2676" s="568"/>
      <c r="D2676" s="569" t="s">
        <v>496</v>
      </c>
      <c r="E2676" s="569" t="s">
        <v>1660</v>
      </c>
      <c r="F2676" s="569">
        <v>3</v>
      </c>
      <c r="G2676" s="568" t="s">
        <v>1568</v>
      </c>
      <c r="H2676" s="568"/>
      <c r="I2676" s="570" t="s">
        <v>15376</v>
      </c>
      <c r="J2676" s="568" t="s">
        <v>8209</v>
      </c>
      <c r="K2676" s="571" t="s">
        <v>8401</v>
      </c>
      <c r="L2676" s="568" t="s">
        <v>15089</v>
      </c>
      <c r="M2676" s="572" t="s">
        <v>15376</v>
      </c>
      <c r="N2676" s="570" t="s">
        <v>8451</v>
      </c>
      <c r="O2676" s="303" t="str">
        <f>IF(AllC3_Data[[#This Row],[Door/Yard Number]]=3,"Yard","Door")</f>
        <v>Yard</v>
      </c>
      <c r="P2676" s="33">
        <f t="shared" si="82"/>
        <v>43.216666666790843</v>
      </c>
      <c r="Q2676" s="3" t="str">
        <f t="shared" si="83"/>
        <v>02/09/2022 06:47 PM</v>
      </c>
      <c r="R2676" s="573" t="str">
        <f>IF(AND(AllC3_Data[[#This Row],[Workflow]]="Vendor Trailer",AllC3_Data[[#This Row],[OB Load Type]]="",AllC3_Data[[#This Row],[IB Load Type]]="",AllC3_Data[[#This Row],[Reusable Load Type]]=""),"Empty", HLOOKUP("*",AllC3_Data[[#This Row],[OB Load Type]:[Workflow]],1,FALSE))</f>
        <v>RSAL</v>
      </c>
      <c r="S26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7" spans="1:21" x14ac:dyDescent="0.25">
      <c r="A2677" s="567" t="s">
        <v>15377</v>
      </c>
      <c r="B2677" s="568"/>
      <c r="C2677" s="568" t="s">
        <v>50</v>
      </c>
      <c r="D2677" s="569"/>
      <c r="E2677" s="569" t="s">
        <v>897</v>
      </c>
      <c r="F2677" s="569">
        <v>1</v>
      </c>
      <c r="G2677" s="568" t="s">
        <v>1179</v>
      </c>
      <c r="H2677" s="568" t="s">
        <v>15378</v>
      </c>
      <c r="I2677" s="570" t="s">
        <v>15379</v>
      </c>
      <c r="J2677" s="568" t="s">
        <v>8205</v>
      </c>
      <c r="K2677" s="571" t="s">
        <v>8401</v>
      </c>
      <c r="L2677" s="568" t="s">
        <v>13160</v>
      </c>
      <c r="M2677" s="572" t="s">
        <v>15379</v>
      </c>
      <c r="N2677" s="570" t="s">
        <v>8402</v>
      </c>
      <c r="O2677" s="303" t="str">
        <f>IF(AllC3_Data[[#This Row],[Door/Yard Number]]=3,"Yard","Door")</f>
        <v>Door</v>
      </c>
      <c r="P2677" s="33">
        <f t="shared" si="82"/>
        <v>43.166666666802485</v>
      </c>
      <c r="Q2677" s="3" t="str">
        <f t="shared" si="83"/>
        <v>02/09/2022 06:50 PM</v>
      </c>
      <c r="R2677" s="573" t="str">
        <f>IF(AND(AllC3_Data[[#This Row],[Workflow]]="Vendor Trailer",AllC3_Data[[#This Row],[OB Load Type]]="",AllC3_Data[[#This Row],[IB Load Type]]="",AllC3_Data[[#This Row],[Reusable Load Type]]=""),"Empty", HLOOKUP("*",AllC3_Data[[#This Row],[OB Load Type]:[Workflow]],1,FALSE))</f>
        <v>B707</v>
      </c>
      <c r="S26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6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8" spans="1:21" x14ac:dyDescent="0.25">
      <c r="A2678" s="567" t="s">
        <v>15380</v>
      </c>
      <c r="B2678" s="568"/>
      <c r="C2678" s="568"/>
      <c r="D2678" s="569" t="s">
        <v>479</v>
      </c>
      <c r="E2678" s="569" t="s">
        <v>8430</v>
      </c>
      <c r="F2678" s="569">
        <v>3</v>
      </c>
      <c r="G2678" s="568" t="s">
        <v>1179</v>
      </c>
      <c r="H2678" s="568"/>
      <c r="I2678" s="570" t="s">
        <v>15381</v>
      </c>
      <c r="J2678" s="568" t="s">
        <v>647</v>
      </c>
      <c r="K2678" s="571" t="s">
        <v>8401</v>
      </c>
      <c r="L2678" s="568" t="s">
        <v>14444</v>
      </c>
      <c r="M2678" s="572"/>
      <c r="N2678" s="570" t="s">
        <v>8425</v>
      </c>
      <c r="O2678" s="303" t="str">
        <f>IF(AllC3_Data[[#This Row],[Door/Yard Number]]=3,"Yard","Door")</f>
        <v>Yard</v>
      </c>
      <c r="P2678" s="33">
        <f t="shared" si="82"/>
        <v>43.100000000093132</v>
      </c>
      <c r="Q2678" s="3" t="str">
        <f t="shared" si="83"/>
        <v>02/09/2022 06:54 PM</v>
      </c>
      <c r="R2678" s="573" t="str">
        <f>IF(AND(AllC3_Data[[#This Row],[Workflow]]="Vendor Trailer",AllC3_Data[[#This Row],[OB Load Type]]="",AllC3_Data[[#This Row],[IB Load Type]]="",AllC3_Data[[#This Row],[Reusable Load Type]]=""),"Empty", HLOOKUP("*",AllC3_Data[[#This Row],[OB Load Type]:[Workflow]],1,FALSE))</f>
        <v>PPLS</v>
      </c>
      <c r="S26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79" spans="1:21" x14ac:dyDescent="0.25">
      <c r="A2679" s="567" t="s">
        <v>15382</v>
      </c>
      <c r="B2679" s="568"/>
      <c r="C2679" s="568"/>
      <c r="D2679" s="569"/>
      <c r="E2679" s="569" t="s">
        <v>8461</v>
      </c>
      <c r="F2679" s="569">
        <v>3</v>
      </c>
      <c r="G2679" s="568" t="s">
        <v>1099</v>
      </c>
      <c r="H2679" s="568"/>
      <c r="I2679" s="570" t="s">
        <v>15383</v>
      </c>
      <c r="J2679" s="568" t="s">
        <v>8202</v>
      </c>
      <c r="K2679" s="571" t="s">
        <v>8401</v>
      </c>
      <c r="L2679" s="568" t="s">
        <v>13726</v>
      </c>
      <c r="M2679" s="572" t="s">
        <v>15384</v>
      </c>
      <c r="N2679" s="570" t="s">
        <v>8451</v>
      </c>
      <c r="O2679" s="303" t="str">
        <f>IF(AllC3_Data[[#This Row],[Door/Yard Number]]=3,"Yard","Door")</f>
        <v>Yard</v>
      </c>
      <c r="P2679" s="33">
        <f t="shared" si="82"/>
        <v>43.000000000116415</v>
      </c>
      <c r="Q2679" s="3" t="str">
        <f t="shared" si="83"/>
        <v>02/09/2022 07:00 PM</v>
      </c>
      <c r="R2679" s="573" t="str">
        <f>IF(AND(AllC3_Data[[#This Row],[Workflow]]="Vendor Trailer",AllC3_Data[[#This Row],[OB Load Type]]="",AllC3_Data[[#This Row],[IB Load Type]]="",AllC3_Data[[#This Row],[Reusable Load Type]]=""),"Empty", HLOOKUP("*",AllC3_Data[[#This Row],[OB Load Type]:[Workflow]],1,FALSE))</f>
        <v>Empty</v>
      </c>
      <c r="S26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6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0" spans="1:21" x14ac:dyDescent="0.25">
      <c r="A2680" s="567" t="s">
        <v>15385</v>
      </c>
      <c r="B2680" s="568"/>
      <c r="C2680" s="568"/>
      <c r="D2680" s="569" t="s">
        <v>373</v>
      </c>
      <c r="E2680" s="569" t="s">
        <v>8430</v>
      </c>
      <c r="F2680" s="569">
        <v>3</v>
      </c>
      <c r="G2680" s="568" t="s">
        <v>8434</v>
      </c>
      <c r="H2680" s="568"/>
      <c r="I2680" s="570" t="s">
        <v>15386</v>
      </c>
      <c r="J2680" s="568" t="s">
        <v>8202</v>
      </c>
      <c r="K2680" s="571" t="s">
        <v>8401</v>
      </c>
      <c r="L2680" s="568" t="s">
        <v>13907</v>
      </c>
      <c r="M2680" s="572" t="s">
        <v>14996</v>
      </c>
      <c r="N2680" s="570" t="s">
        <v>8425</v>
      </c>
      <c r="O2680" s="303" t="str">
        <f>IF(AllC3_Data[[#This Row],[Door/Yard Number]]=3,"Yard","Door")</f>
        <v>Yard</v>
      </c>
      <c r="P2680" s="33">
        <f t="shared" si="82"/>
        <v>42.816666666709352</v>
      </c>
      <c r="Q2680" s="3" t="str">
        <f t="shared" si="83"/>
        <v>02/09/2022 07:11 PM</v>
      </c>
      <c r="R2680" s="573" t="str">
        <f>IF(AND(AllC3_Data[[#This Row],[Workflow]]="Vendor Trailer",AllC3_Data[[#This Row],[OB Load Type]]="",AllC3_Data[[#This Row],[IB Load Type]]="",AllC3_Data[[#This Row],[Reusable Load Type]]=""),"Empty", HLOOKUP("*",AllC3_Data[[#This Row],[OB Load Type]:[Workflow]],1,FALSE))</f>
        <v>PECO</v>
      </c>
      <c r="S26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1" spans="1:21" x14ac:dyDescent="0.25">
      <c r="A2681" s="567" t="s">
        <v>15387</v>
      </c>
      <c r="B2681" s="568"/>
      <c r="C2681" s="568"/>
      <c r="D2681" s="569" t="s">
        <v>496</v>
      </c>
      <c r="E2681" s="569" t="s">
        <v>1660</v>
      </c>
      <c r="F2681" s="569">
        <v>3</v>
      </c>
      <c r="G2681" s="568" t="s">
        <v>1179</v>
      </c>
      <c r="H2681" s="568"/>
      <c r="I2681" s="570" t="s">
        <v>12123</v>
      </c>
      <c r="J2681" s="568" t="s">
        <v>8210</v>
      </c>
      <c r="K2681" s="571" t="s">
        <v>8401</v>
      </c>
      <c r="L2681" s="568" t="s">
        <v>14339</v>
      </c>
      <c r="M2681" s="572" t="s">
        <v>12123</v>
      </c>
      <c r="N2681" s="570" t="s">
        <v>8451</v>
      </c>
      <c r="O2681" s="303" t="str">
        <f>IF(AllC3_Data[[#This Row],[Door/Yard Number]]=3,"Yard","Door")</f>
        <v>Yard</v>
      </c>
      <c r="P2681" s="33">
        <f t="shared" si="82"/>
        <v>42.733333333453629</v>
      </c>
      <c r="Q2681" s="3" t="str">
        <f t="shared" si="83"/>
        <v>02/09/2022 07:16 PM</v>
      </c>
      <c r="R2681" s="573" t="str">
        <f>IF(AND(AllC3_Data[[#This Row],[Workflow]]="Vendor Trailer",AllC3_Data[[#This Row],[OB Load Type]]="",AllC3_Data[[#This Row],[IB Load Type]]="",AllC3_Data[[#This Row],[Reusable Load Type]]=""),"Empty", HLOOKUP("*",AllC3_Data[[#This Row],[OB Load Type]:[Workflow]],1,FALSE))</f>
        <v>RSAL</v>
      </c>
      <c r="S26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2" spans="1:21" x14ac:dyDescent="0.25">
      <c r="A2682" s="567" t="s">
        <v>15388</v>
      </c>
      <c r="B2682" s="568"/>
      <c r="C2682" s="568"/>
      <c r="D2682" s="569"/>
      <c r="E2682" s="569" t="s">
        <v>8461</v>
      </c>
      <c r="F2682" s="569">
        <v>3</v>
      </c>
      <c r="G2682" s="568" t="s">
        <v>8820</v>
      </c>
      <c r="H2682" s="568"/>
      <c r="I2682" s="570" t="s">
        <v>12123</v>
      </c>
      <c r="J2682" s="568" t="s">
        <v>8202</v>
      </c>
      <c r="K2682" s="571" t="s">
        <v>8401</v>
      </c>
      <c r="L2682" s="568" t="s">
        <v>2967</v>
      </c>
      <c r="M2682" s="572" t="s">
        <v>15389</v>
      </c>
      <c r="N2682" s="570" t="s">
        <v>8402</v>
      </c>
      <c r="O2682" s="303" t="str">
        <f>IF(AllC3_Data[[#This Row],[Door/Yard Number]]=3,"Yard","Door")</f>
        <v>Yard</v>
      </c>
      <c r="P2682" s="33">
        <f t="shared" si="82"/>
        <v>42.733333333453629</v>
      </c>
      <c r="Q2682" s="3" t="str">
        <f t="shared" si="83"/>
        <v>02/09/2022 07:16 PM</v>
      </c>
      <c r="R2682" s="573" t="str">
        <f>IF(AND(AllC3_Data[[#This Row],[Workflow]]="Vendor Trailer",AllC3_Data[[#This Row],[OB Load Type]]="",AllC3_Data[[#This Row],[IB Load Type]]="",AllC3_Data[[#This Row],[Reusable Load Type]]=""),"Empty", HLOOKUP("*",AllC3_Data[[#This Row],[OB Load Type]:[Workflow]],1,FALSE))</f>
        <v>Empty</v>
      </c>
      <c r="S26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3" spans="1:21" x14ac:dyDescent="0.25">
      <c r="A2683" s="567" t="s">
        <v>15390</v>
      </c>
      <c r="B2683" s="568"/>
      <c r="C2683" s="568"/>
      <c r="D2683" s="569" t="s">
        <v>496</v>
      </c>
      <c r="E2683" s="569" t="s">
        <v>1660</v>
      </c>
      <c r="F2683" s="569">
        <v>3</v>
      </c>
      <c r="G2683" s="568" t="s">
        <v>1179</v>
      </c>
      <c r="H2683" s="568"/>
      <c r="I2683" s="570" t="s">
        <v>12123</v>
      </c>
      <c r="J2683" s="568" t="s">
        <v>8207</v>
      </c>
      <c r="K2683" s="571" t="s">
        <v>8401</v>
      </c>
      <c r="L2683" s="568" t="s">
        <v>13958</v>
      </c>
      <c r="M2683" s="572" t="s">
        <v>12123</v>
      </c>
      <c r="N2683" s="570" t="s">
        <v>8451</v>
      </c>
      <c r="O2683" s="303" t="str">
        <f>IF(AllC3_Data[[#This Row],[Door/Yard Number]]=3,"Yard","Door")</f>
        <v>Yard</v>
      </c>
      <c r="P2683" s="33">
        <f t="shared" si="82"/>
        <v>42.733333333453629</v>
      </c>
      <c r="Q2683" s="3" t="str">
        <f t="shared" si="83"/>
        <v>02/09/2022 07:16 PM</v>
      </c>
      <c r="R2683" s="573" t="str">
        <f>IF(AND(AllC3_Data[[#This Row],[Workflow]]="Vendor Trailer",AllC3_Data[[#This Row],[OB Load Type]]="",AllC3_Data[[#This Row],[IB Load Type]]="",AllC3_Data[[#This Row],[Reusable Load Type]]=""),"Empty", HLOOKUP("*",AllC3_Data[[#This Row],[OB Load Type]:[Workflow]],1,FALSE))</f>
        <v>RSAL</v>
      </c>
      <c r="S26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4" spans="1:21" x14ac:dyDescent="0.25">
      <c r="A2684" s="567" t="s">
        <v>15391</v>
      </c>
      <c r="B2684" s="568"/>
      <c r="C2684" s="568"/>
      <c r="D2684" s="569"/>
      <c r="E2684" s="569" t="s">
        <v>8461</v>
      </c>
      <c r="F2684" s="569">
        <v>3</v>
      </c>
      <c r="G2684" s="568" t="s">
        <v>10027</v>
      </c>
      <c r="H2684" s="568"/>
      <c r="I2684" s="570" t="s">
        <v>8620</v>
      </c>
      <c r="J2684" s="568" t="s">
        <v>8202</v>
      </c>
      <c r="K2684" s="571" t="s">
        <v>8401</v>
      </c>
      <c r="L2684" s="568" t="s">
        <v>14221</v>
      </c>
      <c r="M2684" s="572" t="s">
        <v>15392</v>
      </c>
      <c r="N2684" s="570" t="s">
        <v>8451</v>
      </c>
      <c r="O2684" s="303" t="str">
        <f>IF(AllC3_Data[[#This Row],[Door/Yard Number]]=3,"Yard","Door")</f>
        <v>Yard</v>
      </c>
      <c r="P2684" s="33">
        <f t="shared" si="82"/>
        <v>42.716666666732635</v>
      </c>
      <c r="Q2684" s="3" t="str">
        <f t="shared" si="83"/>
        <v>02/09/2022 07:17 PM</v>
      </c>
      <c r="R2684" s="573" t="str">
        <f>IF(AND(AllC3_Data[[#This Row],[Workflow]]="Vendor Trailer",AllC3_Data[[#This Row],[OB Load Type]]="",AllC3_Data[[#This Row],[IB Load Type]]="",AllC3_Data[[#This Row],[Reusable Load Type]]=""),"Empty", HLOOKUP("*",AllC3_Data[[#This Row],[OB Load Type]:[Workflow]],1,FALSE))</f>
        <v>Empty</v>
      </c>
      <c r="S26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5" spans="1:21" x14ac:dyDescent="0.25">
      <c r="A2685" s="567" t="s">
        <v>15393</v>
      </c>
      <c r="B2685" s="568"/>
      <c r="C2685" s="568"/>
      <c r="D2685" s="569"/>
      <c r="E2685" s="569" t="s">
        <v>8461</v>
      </c>
      <c r="F2685" s="569">
        <v>3</v>
      </c>
      <c r="G2685" s="568" t="s">
        <v>15326</v>
      </c>
      <c r="H2685" s="568"/>
      <c r="I2685" s="570" t="s">
        <v>12873</v>
      </c>
      <c r="J2685" s="568" t="s">
        <v>8202</v>
      </c>
      <c r="K2685" s="571" t="s">
        <v>8401</v>
      </c>
      <c r="L2685" s="568" t="s">
        <v>13954</v>
      </c>
      <c r="M2685" s="572" t="s">
        <v>9375</v>
      </c>
      <c r="N2685" s="570" t="s">
        <v>8402</v>
      </c>
      <c r="O2685" s="303" t="str">
        <f>IF(AllC3_Data[[#This Row],[Door/Yard Number]]=3,"Yard","Door")</f>
        <v>Yard</v>
      </c>
      <c r="P2685" s="33">
        <f t="shared" si="82"/>
        <v>42.583333333313931</v>
      </c>
      <c r="Q2685" s="3" t="str">
        <f t="shared" si="83"/>
        <v>02/09/2022 07:25 PM</v>
      </c>
      <c r="R2685" s="573" t="str">
        <f>IF(AND(AllC3_Data[[#This Row],[Workflow]]="Vendor Trailer",AllC3_Data[[#This Row],[OB Load Type]]="",AllC3_Data[[#This Row],[IB Load Type]]="",AllC3_Data[[#This Row],[Reusable Load Type]]=""),"Empty", HLOOKUP("*",AllC3_Data[[#This Row],[OB Load Type]:[Workflow]],1,FALSE))</f>
        <v>Empty</v>
      </c>
      <c r="S26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6" spans="1:21" x14ac:dyDescent="0.25">
      <c r="A2686" s="567" t="s">
        <v>15394</v>
      </c>
      <c r="B2686" s="568"/>
      <c r="C2686" s="568"/>
      <c r="D2686" s="569" t="s">
        <v>496</v>
      </c>
      <c r="E2686" s="569" t="s">
        <v>1660</v>
      </c>
      <c r="F2686" s="569">
        <v>3</v>
      </c>
      <c r="G2686" s="568" t="s">
        <v>1179</v>
      </c>
      <c r="H2686" s="568"/>
      <c r="I2686" s="570" t="s">
        <v>15395</v>
      </c>
      <c r="J2686" s="568" t="s">
        <v>8210</v>
      </c>
      <c r="K2686" s="571" t="s">
        <v>8401</v>
      </c>
      <c r="L2686" s="568" t="s">
        <v>14339</v>
      </c>
      <c r="M2686" s="572" t="s">
        <v>15395</v>
      </c>
      <c r="N2686" s="570" t="s">
        <v>8451</v>
      </c>
      <c r="O2686" s="303" t="str">
        <f>IF(AllC3_Data[[#This Row],[Door/Yard Number]]=3,"Yard","Door")</f>
        <v>Yard</v>
      </c>
      <c r="P2686" s="33">
        <f t="shared" si="82"/>
        <v>42.383333333360497</v>
      </c>
      <c r="Q2686" s="3" t="str">
        <f t="shared" si="83"/>
        <v>02/09/2022 07:37 PM</v>
      </c>
      <c r="R2686" s="573" t="str">
        <f>IF(AND(AllC3_Data[[#This Row],[Workflow]]="Vendor Trailer",AllC3_Data[[#This Row],[OB Load Type]]="",AllC3_Data[[#This Row],[IB Load Type]]="",AllC3_Data[[#This Row],[Reusable Load Type]]=""),"Empty", HLOOKUP("*",AllC3_Data[[#This Row],[OB Load Type]:[Workflow]],1,FALSE))</f>
        <v>RSAL</v>
      </c>
      <c r="S26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7" spans="1:21" x14ac:dyDescent="0.25">
      <c r="A2687" s="567" t="s">
        <v>15396</v>
      </c>
      <c r="B2687" s="568" t="s">
        <v>778</v>
      </c>
      <c r="C2687" s="568"/>
      <c r="D2687" s="569"/>
      <c r="E2687" s="569" t="s">
        <v>1659</v>
      </c>
      <c r="F2687" s="569">
        <v>3</v>
      </c>
      <c r="G2687" s="568" t="s">
        <v>1667</v>
      </c>
      <c r="H2687" s="568"/>
      <c r="I2687" s="570" t="s">
        <v>15397</v>
      </c>
      <c r="J2687" s="568" t="s">
        <v>8214</v>
      </c>
      <c r="K2687" s="571" t="s">
        <v>8401</v>
      </c>
      <c r="L2687" s="568" t="s">
        <v>14221</v>
      </c>
      <c r="M2687" s="572" t="s">
        <v>15398</v>
      </c>
      <c r="N2687" s="570" t="s">
        <v>8451</v>
      </c>
      <c r="O2687" s="303" t="str">
        <f>IF(AllC3_Data[[#This Row],[Door/Yard Number]]=3,"Yard","Door")</f>
        <v>Yard</v>
      </c>
      <c r="P2687" s="33">
        <f t="shared" si="82"/>
        <v>42.049999999988358</v>
      </c>
      <c r="Q2687" s="3" t="str">
        <f t="shared" si="83"/>
        <v>02/09/2022 07:57 PM</v>
      </c>
      <c r="R2687" s="573" t="str">
        <f>IF(AND(AllC3_Data[[#This Row],[Workflow]]="Vendor Trailer",AllC3_Data[[#This Row],[OB Load Type]]="",AllC3_Data[[#This Row],[IB Load Type]]="",AllC3_Data[[#This Row],[Reusable Load Type]]=""),"Empty", HLOOKUP("*",AllC3_Data[[#This Row],[OB Load Type]:[Workflow]],1,FALSE))</f>
        <v>O227</v>
      </c>
      <c r="S26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8" spans="1:21" x14ac:dyDescent="0.25">
      <c r="A2688" s="567" t="s">
        <v>15399</v>
      </c>
      <c r="B2688" s="568"/>
      <c r="C2688" s="568"/>
      <c r="D2688" s="569" t="s">
        <v>650</v>
      </c>
      <c r="E2688" s="569" t="s">
        <v>8430</v>
      </c>
      <c r="F2688" s="569">
        <v>3</v>
      </c>
      <c r="G2688" s="568" t="s">
        <v>1215</v>
      </c>
      <c r="H2688" s="568"/>
      <c r="I2688" s="570" t="s">
        <v>13020</v>
      </c>
      <c r="J2688" s="568" t="s">
        <v>8202</v>
      </c>
      <c r="K2688" s="571" t="s">
        <v>8401</v>
      </c>
      <c r="L2688" s="568" t="s">
        <v>13907</v>
      </c>
      <c r="M2688" s="572" t="s">
        <v>15400</v>
      </c>
      <c r="N2688" s="570" t="s">
        <v>8425</v>
      </c>
      <c r="O2688" s="303" t="str">
        <f>IF(AllC3_Data[[#This Row],[Door/Yard Number]]=3,"Yard","Door")</f>
        <v>Yard</v>
      </c>
      <c r="P2688" s="33">
        <f t="shared" si="82"/>
        <v>42.016666666720994</v>
      </c>
      <c r="Q2688" s="3" t="str">
        <f t="shared" si="83"/>
        <v>02/09/2022 07:59 PM</v>
      </c>
      <c r="R2688" s="573" t="str">
        <f>IF(AND(AllC3_Data[[#This Row],[Workflow]]="Vendor Trailer",AllC3_Data[[#This Row],[OB Load Type]]="",AllC3_Data[[#This Row],[IB Load Type]]="",AllC3_Data[[#This Row],[Reusable Load Type]]=""),"Empty", HLOOKUP("*",AllC3_Data[[#This Row],[OB Load Type]:[Workflow]],1,FALSE))</f>
        <v>CHEP</v>
      </c>
      <c r="S26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89" spans="1:21" x14ac:dyDescent="0.25">
      <c r="A2689" s="567" t="s">
        <v>15401</v>
      </c>
      <c r="B2689" s="568"/>
      <c r="C2689" s="568"/>
      <c r="D2689" s="569" t="s">
        <v>650</v>
      </c>
      <c r="E2689" s="569" t="s">
        <v>8430</v>
      </c>
      <c r="F2689" s="569">
        <v>3</v>
      </c>
      <c r="G2689" s="568" t="s">
        <v>1215</v>
      </c>
      <c r="H2689" s="568"/>
      <c r="I2689" s="570" t="s">
        <v>12131</v>
      </c>
      <c r="J2689" s="568" t="s">
        <v>8202</v>
      </c>
      <c r="K2689" s="571" t="s">
        <v>8401</v>
      </c>
      <c r="L2689" s="568" t="s">
        <v>14444</v>
      </c>
      <c r="M2689" s="572" t="s">
        <v>15402</v>
      </c>
      <c r="N2689" s="570" t="s">
        <v>8425</v>
      </c>
      <c r="O2689" s="303" t="str">
        <f>IF(AllC3_Data[[#This Row],[Door/Yard Number]]=3,"Yard","Door")</f>
        <v>Yard</v>
      </c>
      <c r="P2689" s="33">
        <f t="shared" si="82"/>
        <v>53.600000000093132</v>
      </c>
      <c r="Q2689" s="3" t="str">
        <f t="shared" si="83"/>
        <v>02/09/2022 08:24 AM</v>
      </c>
      <c r="R2689" s="573" t="str">
        <f>IF(AND(AllC3_Data[[#This Row],[Workflow]]="Vendor Trailer",AllC3_Data[[#This Row],[OB Load Type]]="",AllC3_Data[[#This Row],[IB Load Type]]="",AllC3_Data[[#This Row],[Reusable Load Type]]=""),"Empty", HLOOKUP("*",AllC3_Data[[#This Row],[OB Load Type]:[Workflow]],1,FALSE))</f>
        <v>CHEP</v>
      </c>
      <c r="S26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6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6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0" spans="1:21" x14ac:dyDescent="0.25">
      <c r="A2690" s="567" t="s">
        <v>15403</v>
      </c>
      <c r="B2690" s="568"/>
      <c r="C2690" s="568"/>
      <c r="D2690" s="569"/>
      <c r="E2690" s="569" t="s">
        <v>1657</v>
      </c>
      <c r="F2690" s="569">
        <v>3</v>
      </c>
      <c r="G2690" s="568" t="s">
        <v>1179</v>
      </c>
      <c r="H2690" s="568"/>
      <c r="I2690" s="570" t="s">
        <v>15404</v>
      </c>
      <c r="J2690" s="568" t="s">
        <v>8221</v>
      </c>
      <c r="K2690" s="571" t="s">
        <v>8401</v>
      </c>
      <c r="L2690" s="568" t="s">
        <v>14333</v>
      </c>
      <c r="M2690" s="572" t="s">
        <v>15404</v>
      </c>
      <c r="N2690" s="570" t="s">
        <v>8402</v>
      </c>
      <c r="O2690" s="303" t="str">
        <f>IF(AllC3_Data[[#This Row],[Door/Yard Number]]=3,"Yard","Door")</f>
        <v>Yard</v>
      </c>
      <c r="P2690" s="33">
        <f t="shared" si="82"/>
        <v>41.333333333430346</v>
      </c>
      <c r="Q2690" s="3" t="str">
        <f t="shared" si="83"/>
        <v>02/09/2022 08:40 PM</v>
      </c>
      <c r="R2690" s="573" t="str">
        <f>IF(AND(AllC3_Data[[#This Row],[Workflow]]="Vendor Trailer",AllC3_Data[[#This Row],[OB Load Type]]="",AllC3_Data[[#This Row],[IB Load Type]]="",AllC3_Data[[#This Row],[Reusable Load Type]]=""),"Empty", HLOOKUP("*",AllC3_Data[[#This Row],[OB Load Type]:[Workflow]],1,FALSE))</f>
        <v>Empty</v>
      </c>
      <c r="S26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1" spans="1:21" x14ac:dyDescent="0.25">
      <c r="A2691" s="567" t="s">
        <v>15405</v>
      </c>
      <c r="B2691" s="568"/>
      <c r="C2691" s="568"/>
      <c r="D2691" s="569" t="s">
        <v>109</v>
      </c>
      <c r="E2691" s="569" t="s">
        <v>8430</v>
      </c>
      <c r="F2691" s="569">
        <v>3</v>
      </c>
      <c r="G2691" s="568" t="s">
        <v>13974</v>
      </c>
      <c r="H2691" s="568"/>
      <c r="I2691" s="570" t="s">
        <v>15404</v>
      </c>
      <c r="J2691" s="568" t="s">
        <v>8202</v>
      </c>
      <c r="K2691" s="571" t="s">
        <v>8401</v>
      </c>
      <c r="L2691" s="568" t="s">
        <v>14072</v>
      </c>
      <c r="M2691" s="572" t="s">
        <v>15404</v>
      </c>
      <c r="N2691" s="570" t="s">
        <v>8402</v>
      </c>
      <c r="O2691" s="303" t="str">
        <f>IF(AllC3_Data[[#This Row],[Door/Yard Number]]=3,"Yard","Door")</f>
        <v>Yard</v>
      </c>
      <c r="P2691" s="33">
        <f t="shared" si="82"/>
        <v>41.333333333430346</v>
      </c>
      <c r="Q2691" s="3" t="str">
        <f t="shared" si="83"/>
        <v>02/09/2022 08:40 PM</v>
      </c>
      <c r="R2691" s="573" t="str">
        <f>IF(AND(AllC3_Data[[#This Row],[Workflow]]="Vendor Trailer",AllC3_Data[[#This Row],[OB Load Type]]="",AllC3_Data[[#This Row],[IB Load Type]]="",AllC3_Data[[#This Row],[Reusable Load Type]]=""),"Empty", HLOOKUP("*",AllC3_Data[[#This Row],[OB Load Type]:[Workflow]],1,FALSE))</f>
        <v>MPJG</v>
      </c>
      <c r="S26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6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6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2" spans="1:21" x14ac:dyDescent="0.25">
      <c r="A2692" s="567" t="s">
        <v>15406</v>
      </c>
      <c r="B2692" s="568"/>
      <c r="C2692" s="568"/>
      <c r="D2692" s="569" t="s">
        <v>496</v>
      </c>
      <c r="E2692" s="569" t="s">
        <v>1660</v>
      </c>
      <c r="F2692" s="569">
        <v>3</v>
      </c>
      <c r="G2692" s="568" t="s">
        <v>1179</v>
      </c>
      <c r="H2692" s="568"/>
      <c r="I2692" s="570" t="s">
        <v>15407</v>
      </c>
      <c r="J2692" s="568" t="s">
        <v>8210</v>
      </c>
      <c r="K2692" s="571" t="s">
        <v>8401</v>
      </c>
      <c r="L2692" s="568" t="s">
        <v>13958</v>
      </c>
      <c r="M2692" s="572" t="s">
        <v>15407</v>
      </c>
      <c r="N2692" s="570" t="s">
        <v>8451</v>
      </c>
      <c r="O2692" s="303" t="str">
        <f>IF(AllC3_Data[[#This Row],[Door/Yard Number]]=3,"Yard","Door")</f>
        <v>Yard</v>
      </c>
      <c r="P2692" s="33">
        <f t="shared" si="82"/>
        <v>41.000000000058208</v>
      </c>
      <c r="Q2692" s="3" t="str">
        <f t="shared" si="83"/>
        <v>02/09/2022 09:00 PM</v>
      </c>
      <c r="R2692" s="573" t="str">
        <f>IF(AND(AllC3_Data[[#This Row],[Workflow]]="Vendor Trailer",AllC3_Data[[#This Row],[OB Load Type]]="",AllC3_Data[[#This Row],[IB Load Type]]="",AllC3_Data[[#This Row],[Reusable Load Type]]=""),"Empty", HLOOKUP("*",AllC3_Data[[#This Row],[OB Load Type]:[Workflow]],1,FALSE))</f>
        <v>RSAL</v>
      </c>
      <c r="S26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3" spans="1:21" x14ac:dyDescent="0.25">
      <c r="A2693" s="567" t="s">
        <v>15408</v>
      </c>
      <c r="B2693" s="568"/>
      <c r="C2693" s="568"/>
      <c r="D2693" s="569" t="s">
        <v>496</v>
      </c>
      <c r="E2693" s="569" t="s">
        <v>1660</v>
      </c>
      <c r="F2693" s="569">
        <v>3</v>
      </c>
      <c r="G2693" s="568" t="s">
        <v>1179</v>
      </c>
      <c r="H2693" s="568"/>
      <c r="I2693" s="570" t="s">
        <v>15409</v>
      </c>
      <c r="J2693" s="568" t="s">
        <v>8210</v>
      </c>
      <c r="K2693" s="571" t="s">
        <v>8401</v>
      </c>
      <c r="L2693" s="568" t="s">
        <v>13958</v>
      </c>
      <c r="M2693" s="572" t="s">
        <v>15409</v>
      </c>
      <c r="N2693" s="570" t="s">
        <v>8451</v>
      </c>
      <c r="O2693" s="303" t="str">
        <f>IF(AllC3_Data[[#This Row],[Door/Yard Number]]=3,"Yard","Door")</f>
        <v>Yard</v>
      </c>
      <c r="P2693" s="33">
        <f t="shared" si="82"/>
        <v>40.716666666674428</v>
      </c>
      <c r="Q2693" s="3" t="str">
        <f t="shared" si="83"/>
        <v>02/09/2022 09:17 PM</v>
      </c>
      <c r="R2693" s="573" t="str">
        <f>IF(AND(AllC3_Data[[#This Row],[Workflow]]="Vendor Trailer",AllC3_Data[[#This Row],[OB Load Type]]="",AllC3_Data[[#This Row],[IB Load Type]]="",AllC3_Data[[#This Row],[Reusable Load Type]]=""),"Empty", HLOOKUP("*",AllC3_Data[[#This Row],[OB Load Type]:[Workflow]],1,FALSE))</f>
        <v>RSAL</v>
      </c>
      <c r="S26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4" spans="1:21" x14ac:dyDescent="0.25">
      <c r="A2694" s="567" t="s">
        <v>15410</v>
      </c>
      <c r="B2694" s="568" t="s">
        <v>778</v>
      </c>
      <c r="C2694" s="568"/>
      <c r="D2694" s="569"/>
      <c r="E2694" s="569" t="s">
        <v>1659</v>
      </c>
      <c r="F2694" s="569">
        <v>3</v>
      </c>
      <c r="G2694" s="568" t="s">
        <v>1568</v>
      </c>
      <c r="H2694" s="568"/>
      <c r="I2694" s="570" t="s">
        <v>15411</v>
      </c>
      <c r="J2694" s="568" t="s">
        <v>8209</v>
      </c>
      <c r="K2694" s="571" t="s">
        <v>8401</v>
      </c>
      <c r="L2694" s="568" t="s">
        <v>14221</v>
      </c>
      <c r="M2694" s="572" t="s">
        <v>11987</v>
      </c>
      <c r="N2694" s="570" t="s">
        <v>8451</v>
      </c>
      <c r="O2694" s="303" t="str">
        <f>IF(AllC3_Data[[#This Row],[Door/Yard Number]]=3,"Yard","Door")</f>
        <v>Yard</v>
      </c>
      <c r="P2694" s="33">
        <f t="shared" si="82"/>
        <v>61.216666666790843</v>
      </c>
      <c r="Q2694" s="3" t="str">
        <f t="shared" si="83"/>
        <v>02/09/2022 12:47 AM</v>
      </c>
      <c r="R2694" s="573" t="str">
        <f>IF(AND(AllC3_Data[[#This Row],[Workflow]]="Vendor Trailer",AllC3_Data[[#This Row],[OB Load Type]]="",AllC3_Data[[#This Row],[IB Load Type]]="",AllC3_Data[[#This Row],[Reusable Load Type]]=""),"Empty", HLOOKUP("*",AllC3_Data[[#This Row],[OB Load Type]:[Workflow]],1,FALSE))</f>
        <v>O227</v>
      </c>
      <c r="S26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5" spans="1:21" x14ac:dyDescent="0.25">
      <c r="A2695" s="567" t="s">
        <v>15412</v>
      </c>
      <c r="B2695" s="568"/>
      <c r="C2695" s="568"/>
      <c r="D2695" s="569" t="s">
        <v>510</v>
      </c>
      <c r="E2695" s="569" t="s">
        <v>882</v>
      </c>
      <c r="F2695" s="569">
        <v>1</v>
      </c>
      <c r="G2695" s="568" t="s">
        <v>1179</v>
      </c>
      <c r="H2695" s="568"/>
      <c r="I2695" s="570" t="s">
        <v>15413</v>
      </c>
      <c r="J2695" s="568" t="s">
        <v>8207</v>
      </c>
      <c r="K2695" s="571" t="s">
        <v>8401</v>
      </c>
      <c r="L2695" s="568" t="s">
        <v>13176</v>
      </c>
      <c r="M2695" s="572" t="s">
        <v>15414</v>
      </c>
      <c r="N2695" s="570" t="s">
        <v>8402</v>
      </c>
      <c r="O2695" s="303" t="str">
        <f>IF(AllC3_Data[[#This Row],[Door/Yard Number]]=3,"Yard","Door")</f>
        <v>Door</v>
      </c>
      <c r="P2695" s="33">
        <f t="shared" si="82"/>
        <v>40.466666666732635</v>
      </c>
      <c r="Q2695" s="3" t="str">
        <f t="shared" si="83"/>
        <v>02/09/2022 09:32 PM</v>
      </c>
      <c r="R2695" s="573" t="str">
        <f>IF(AND(AllC3_Data[[#This Row],[Workflow]]="Vendor Trailer",AllC3_Data[[#This Row],[OB Load Type]]="",AllC3_Data[[#This Row],[IB Load Type]]="",AllC3_Data[[#This Row],[Reusable Load Type]]=""),"Empty", HLOOKUP("*",AllC3_Data[[#This Row],[OB Load Type]:[Workflow]],1,FALSE))</f>
        <v>BD77</v>
      </c>
      <c r="S26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6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6" spans="1:21" x14ac:dyDescent="0.25">
      <c r="A2696" s="567" t="s">
        <v>15415</v>
      </c>
      <c r="B2696" s="568"/>
      <c r="C2696" s="568"/>
      <c r="D2696" s="569" t="s">
        <v>233</v>
      </c>
      <c r="E2696" s="569" t="s">
        <v>8430</v>
      </c>
      <c r="F2696" s="569">
        <v>1</v>
      </c>
      <c r="G2696" s="568" t="s">
        <v>1179</v>
      </c>
      <c r="H2696" s="568"/>
      <c r="I2696" s="570" t="s">
        <v>8622</v>
      </c>
      <c r="J2696" s="568" t="s">
        <v>8210</v>
      </c>
      <c r="K2696" s="571" t="s">
        <v>8401</v>
      </c>
      <c r="L2696" s="568" t="s">
        <v>12214</v>
      </c>
      <c r="M2696" s="572" t="s">
        <v>15416</v>
      </c>
      <c r="N2696" s="570" t="s">
        <v>8409</v>
      </c>
      <c r="O2696" s="303" t="str">
        <f>IF(AllC3_Data[[#This Row],[Door/Yard Number]]=3,"Yard","Door")</f>
        <v>Door</v>
      </c>
      <c r="P2696" s="33">
        <f t="shared" si="82"/>
        <v>40.400000000023283</v>
      </c>
      <c r="Q2696" s="3" t="str">
        <f t="shared" si="83"/>
        <v>02/09/2022 09:36 PM</v>
      </c>
      <c r="R2696" s="573" t="str">
        <f>IF(AND(AllC3_Data[[#This Row],[Workflow]]="Vendor Trailer",AllC3_Data[[#This Row],[OB Load Type]]="",AllC3_Data[[#This Row],[IB Load Type]]="",AllC3_Data[[#This Row],[Reusable Load Type]]=""),"Empty", HLOOKUP("*",AllC3_Data[[#This Row],[OB Load Type]:[Workflow]],1,FALSE))</f>
        <v>RMTW</v>
      </c>
      <c r="S26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7" spans="1:21" x14ac:dyDescent="0.25">
      <c r="A2697" s="567" t="s">
        <v>15417</v>
      </c>
      <c r="B2697" s="568" t="s">
        <v>778</v>
      </c>
      <c r="C2697" s="568"/>
      <c r="D2697" s="569"/>
      <c r="E2697" s="569" t="s">
        <v>1659</v>
      </c>
      <c r="F2697" s="569">
        <v>3</v>
      </c>
      <c r="G2697" s="568" t="s">
        <v>1179</v>
      </c>
      <c r="H2697" s="568"/>
      <c r="I2697" s="570" t="s">
        <v>8622</v>
      </c>
      <c r="J2697" s="568" t="s">
        <v>8210</v>
      </c>
      <c r="K2697" s="571" t="s">
        <v>8401</v>
      </c>
      <c r="L2697" s="568" t="s">
        <v>13949</v>
      </c>
      <c r="M2697" s="572" t="s">
        <v>15418</v>
      </c>
      <c r="N2697" s="570" t="s">
        <v>8451</v>
      </c>
      <c r="O2697" s="303" t="str">
        <f>IF(AllC3_Data[[#This Row],[Door/Yard Number]]=3,"Yard","Door")</f>
        <v>Yard</v>
      </c>
      <c r="P2697" s="33">
        <f t="shared" ref="P2697:P2760" si="84">($A$1-Q2697)*24</f>
        <v>61.716666666674428</v>
      </c>
      <c r="Q2697" s="3" t="str">
        <f t="shared" ref="Q2697:Q2760" si="85">IF(I2697&gt;M2697,I2697,IF(I2697&lt;M2697,M2697,IF(I2697=M2697,I2697)))</f>
        <v>02/09/2022 12:17 AM</v>
      </c>
      <c r="R2697" s="573" t="str">
        <f>IF(AND(AllC3_Data[[#This Row],[Workflow]]="Vendor Trailer",AllC3_Data[[#This Row],[OB Load Type]]="",AllC3_Data[[#This Row],[IB Load Type]]="",AllC3_Data[[#This Row],[Reusable Load Type]]=""),"Empty", HLOOKUP("*",AllC3_Data[[#This Row],[OB Load Type]:[Workflow]],1,FALSE))</f>
        <v>O227</v>
      </c>
      <c r="S26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8" spans="1:21" x14ac:dyDescent="0.25">
      <c r="A2698" s="567" t="s">
        <v>15419</v>
      </c>
      <c r="B2698" s="568"/>
      <c r="C2698" s="568"/>
      <c r="D2698" s="569" t="s">
        <v>496</v>
      </c>
      <c r="E2698" s="569" t="s">
        <v>1660</v>
      </c>
      <c r="F2698" s="569">
        <v>3</v>
      </c>
      <c r="G2698" s="568" t="s">
        <v>1179</v>
      </c>
      <c r="H2698" s="568"/>
      <c r="I2698" s="570" t="s">
        <v>15420</v>
      </c>
      <c r="J2698" s="568" t="s">
        <v>8210</v>
      </c>
      <c r="K2698" s="571" t="s">
        <v>8401</v>
      </c>
      <c r="L2698" s="568" t="s">
        <v>13961</v>
      </c>
      <c r="M2698" s="572" t="s">
        <v>15420</v>
      </c>
      <c r="N2698" s="570" t="s">
        <v>8451</v>
      </c>
      <c r="O2698" s="303" t="str">
        <f>IF(AllC3_Data[[#This Row],[Door/Yard Number]]=3,"Yard","Door")</f>
        <v>Yard</v>
      </c>
      <c r="P2698" s="33">
        <f t="shared" si="84"/>
        <v>40.166666666802485</v>
      </c>
      <c r="Q2698" s="3" t="str">
        <f t="shared" si="85"/>
        <v>02/09/2022 09:50 PM</v>
      </c>
      <c r="R2698" s="573" t="str">
        <f>IF(AND(AllC3_Data[[#This Row],[Workflow]]="Vendor Trailer",AllC3_Data[[#This Row],[OB Load Type]]="",AllC3_Data[[#This Row],[IB Load Type]]="",AllC3_Data[[#This Row],[Reusable Load Type]]=""),"Empty", HLOOKUP("*",AllC3_Data[[#This Row],[OB Load Type]:[Workflow]],1,FALSE))</f>
        <v>RSAL</v>
      </c>
      <c r="S26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6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699" spans="1:21" x14ac:dyDescent="0.25">
      <c r="A2699" s="567" t="s">
        <v>15421</v>
      </c>
      <c r="B2699" s="568"/>
      <c r="C2699" s="568"/>
      <c r="D2699" s="569"/>
      <c r="E2699" s="569" t="s">
        <v>1657</v>
      </c>
      <c r="F2699" s="569">
        <v>3</v>
      </c>
      <c r="G2699" s="568" t="s">
        <v>1179</v>
      </c>
      <c r="H2699" s="568"/>
      <c r="I2699" s="570" t="s">
        <v>15422</v>
      </c>
      <c r="J2699" s="568" t="s">
        <v>8218</v>
      </c>
      <c r="K2699" s="571" t="s">
        <v>8401</v>
      </c>
      <c r="L2699" s="568" t="s">
        <v>14383</v>
      </c>
      <c r="M2699" s="572" t="s">
        <v>15422</v>
      </c>
      <c r="N2699" s="570" t="s">
        <v>8402</v>
      </c>
      <c r="O2699" s="303" t="str">
        <f>IF(AllC3_Data[[#This Row],[Door/Yard Number]]=3,"Yard","Door")</f>
        <v>Yard</v>
      </c>
      <c r="P2699" s="33">
        <f t="shared" si="84"/>
        <v>40.016666666662786</v>
      </c>
      <c r="Q2699" s="3" t="str">
        <f t="shared" si="85"/>
        <v>02/09/2022 09:59 PM</v>
      </c>
      <c r="R2699" s="573" t="str">
        <f>IF(AND(AllC3_Data[[#This Row],[Workflow]]="Vendor Trailer",AllC3_Data[[#This Row],[OB Load Type]]="",AllC3_Data[[#This Row],[IB Load Type]]="",AllC3_Data[[#This Row],[Reusable Load Type]]=""),"Empty", HLOOKUP("*",AllC3_Data[[#This Row],[OB Load Type]:[Workflow]],1,FALSE))</f>
        <v>Empty</v>
      </c>
      <c r="S26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6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6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0" spans="1:21" x14ac:dyDescent="0.25">
      <c r="A2700" s="567" t="s">
        <v>15423</v>
      </c>
      <c r="B2700" s="568"/>
      <c r="C2700" s="568" t="s">
        <v>774</v>
      </c>
      <c r="D2700" s="569"/>
      <c r="E2700" s="569" t="s">
        <v>897</v>
      </c>
      <c r="F2700" s="569">
        <v>1</v>
      </c>
      <c r="G2700" s="568" t="s">
        <v>1568</v>
      </c>
      <c r="H2700" s="568" t="s">
        <v>15424</v>
      </c>
      <c r="I2700" s="570" t="s">
        <v>15425</v>
      </c>
      <c r="J2700" s="568" t="s">
        <v>8209</v>
      </c>
      <c r="K2700" s="571" t="s">
        <v>8401</v>
      </c>
      <c r="L2700" s="568" t="s">
        <v>15426</v>
      </c>
      <c r="M2700" s="572" t="s">
        <v>15425</v>
      </c>
      <c r="N2700" s="570" t="s">
        <v>8451</v>
      </c>
      <c r="O2700" s="303" t="str">
        <f>IF(AllC3_Data[[#This Row],[Door/Yard Number]]=3,"Yard","Door")</f>
        <v>Door</v>
      </c>
      <c r="P2700" s="33">
        <f t="shared" si="84"/>
        <v>39.966666666674428</v>
      </c>
      <c r="Q2700" s="3" t="str">
        <f t="shared" si="85"/>
        <v>02/09/2022 10:02 PM</v>
      </c>
      <c r="R2700" s="573" t="str">
        <f>IF(AND(AllC3_Data[[#This Row],[Workflow]]="Vendor Trailer",AllC3_Data[[#This Row],[OB Load Type]]="",AllC3_Data[[#This Row],[IB Load Type]]="",AllC3_Data[[#This Row],[Reusable Load Type]]=""),"Empty", HLOOKUP("*",AllC3_Data[[#This Row],[OB Load Type]:[Workflow]],1,FALSE))</f>
        <v>B227</v>
      </c>
      <c r="S27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1" spans="1:21" x14ac:dyDescent="0.25">
      <c r="A2701" s="567" t="s">
        <v>15427</v>
      </c>
      <c r="B2701" s="568"/>
      <c r="C2701" s="568"/>
      <c r="D2701" s="569"/>
      <c r="E2701" s="569" t="s">
        <v>1657</v>
      </c>
      <c r="F2701" s="569">
        <v>3</v>
      </c>
      <c r="G2701" s="568" t="s">
        <v>1179</v>
      </c>
      <c r="H2701" s="568"/>
      <c r="I2701" s="570" t="s">
        <v>12309</v>
      </c>
      <c r="J2701" s="568" t="s">
        <v>8205</v>
      </c>
      <c r="K2701" s="571" t="s">
        <v>8401</v>
      </c>
      <c r="L2701" s="568" t="s">
        <v>15428</v>
      </c>
      <c r="M2701" s="572" t="s">
        <v>15429</v>
      </c>
      <c r="N2701" s="570" t="s">
        <v>8425</v>
      </c>
      <c r="O2701" s="303" t="str">
        <f>IF(AllC3_Data[[#This Row],[Door/Yard Number]]=3,"Yard","Door")</f>
        <v>Yard</v>
      </c>
      <c r="P2701" s="33">
        <f t="shared" si="84"/>
        <v>39.900000000139698</v>
      </c>
      <c r="Q2701" s="3" t="str">
        <f t="shared" si="85"/>
        <v>02/09/2022 10:06 PM</v>
      </c>
      <c r="R2701" s="573" t="str">
        <f>IF(AND(AllC3_Data[[#This Row],[Workflow]]="Vendor Trailer",AllC3_Data[[#This Row],[OB Load Type]]="",AllC3_Data[[#This Row],[IB Load Type]]="",AllC3_Data[[#This Row],[Reusable Load Type]]=""),"Empty", HLOOKUP("*",AllC3_Data[[#This Row],[OB Load Type]:[Workflow]],1,FALSE))</f>
        <v>Empty</v>
      </c>
      <c r="S27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2" spans="1:21" x14ac:dyDescent="0.25">
      <c r="A2702" s="567" t="s">
        <v>15430</v>
      </c>
      <c r="B2702" s="568"/>
      <c r="C2702" s="568"/>
      <c r="D2702" s="569"/>
      <c r="E2702" s="569" t="s">
        <v>9827</v>
      </c>
      <c r="F2702" s="569">
        <v>3</v>
      </c>
      <c r="G2702" s="568" t="s">
        <v>8405</v>
      </c>
      <c r="H2702" s="568"/>
      <c r="I2702" s="570" t="s">
        <v>15431</v>
      </c>
      <c r="J2702" s="568" t="s">
        <v>8202</v>
      </c>
      <c r="K2702" s="571" t="s">
        <v>8401</v>
      </c>
      <c r="L2702" s="568" t="s">
        <v>84</v>
      </c>
      <c r="M2702" s="572" t="s">
        <v>10510</v>
      </c>
      <c r="N2702" s="570" t="s">
        <v>8409</v>
      </c>
      <c r="O2702" s="303" t="str">
        <f>IF(AllC3_Data[[#This Row],[Door/Yard Number]]=3,"Yard","Door")</f>
        <v>Yard</v>
      </c>
      <c r="P2702" s="33">
        <f t="shared" si="84"/>
        <v>39.683333333465271</v>
      </c>
      <c r="Q2702" s="3" t="str">
        <f t="shared" si="85"/>
        <v>02/09/2022 10:19 PM</v>
      </c>
      <c r="R2702" s="573" t="str">
        <f>IF(AND(AllC3_Data[[#This Row],[Workflow]]="Vendor Trailer",AllC3_Data[[#This Row],[OB Load Type]]="",AllC3_Data[[#This Row],[IB Load Type]]="",AllC3_Data[[#This Row],[Reusable Load Type]]=""),"Empty", HLOOKUP("*",AllC3_Data[[#This Row],[OB Load Type]:[Workflow]],1,FALSE))</f>
        <v>Live Empty</v>
      </c>
      <c r="S27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7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3" spans="1:21" x14ac:dyDescent="0.25">
      <c r="A2703" s="567" t="s">
        <v>15432</v>
      </c>
      <c r="B2703" s="568"/>
      <c r="C2703" s="568" t="s">
        <v>774</v>
      </c>
      <c r="D2703" s="569"/>
      <c r="E2703" s="569" t="s">
        <v>897</v>
      </c>
      <c r="F2703" s="569">
        <v>1</v>
      </c>
      <c r="G2703" s="568" t="s">
        <v>1179</v>
      </c>
      <c r="H2703" s="568" t="s">
        <v>15433</v>
      </c>
      <c r="I2703" s="570" t="s">
        <v>13062</v>
      </c>
      <c r="J2703" s="568" t="s">
        <v>8205</v>
      </c>
      <c r="K2703" s="571" t="s">
        <v>8401</v>
      </c>
      <c r="L2703" s="568" t="s">
        <v>13819</v>
      </c>
      <c r="M2703" s="572" t="s">
        <v>13062</v>
      </c>
      <c r="N2703" s="570" t="s">
        <v>8451</v>
      </c>
      <c r="O2703" s="303" t="str">
        <f>IF(AllC3_Data[[#This Row],[Door/Yard Number]]=3,"Yard","Door")</f>
        <v>Door</v>
      </c>
      <c r="P2703" s="33">
        <f t="shared" si="84"/>
        <v>39.333333333372138</v>
      </c>
      <c r="Q2703" s="3" t="str">
        <f t="shared" si="85"/>
        <v>02/09/2022 10:40 PM</v>
      </c>
      <c r="R2703" s="573" t="str">
        <f>IF(AND(AllC3_Data[[#This Row],[Workflow]]="Vendor Trailer",AllC3_Data[[#This Row],[OB Load Type]]="",AllC3_Data[[#This Row],[IB Load Type]]="",AllC3_Data[[#This Row],[Reusable Load Type]]=""),"Empty", HLOOKUP("*",AllC3_Data[[#This Row],[OB Load Type]:[Workflow]],1,FALSE))</f>
        <v>B227</v>
      </c>
      <c r="S27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4" spans="1:21" x14ac:dyDescent="0.25">
      <c r="A2704" s="567" t="s">
        <v>15434</v>
      </c>
      <c r="B2704" s="568"/>
      <c r="C2704" s="568"/>
      <c r="D2704" s="569" t="s">
        <v>481</v>
      </c>
      <c r="E2704" s="569" t="s">
        <v>8430</v>
      </c>
      <c r="F2704" s="569">
        <v>3</v>
      </c>
      <c r="G2704" s="568" t="s">
        <v>1179</v>
      </c>
      <c r="H2704" s="568"/>
      <c r="I2704" s="570" t="s">
        <v>15435</v>
      </c>
      <c r="J2704" s="568" t="s">
        <v>8205</v>
      </c>
      <c r="K2704" s="571" t="s">
        <v>8401</v>
      </c>
      <c r="L2704" s="568" t="s">
        <v>14111</v>
      </c>
      <c r="M2704" s="572" t="s">
        <v>15435</v>
      </c>
      <c r="N2704" s="570" t="s">
        <v>8421</v>
      </c>
      <c r="O2704" s="303" t="str">
        <f>IF(AllC3_Data[[#This Row],[Door/Yard Number]]=3,"Yard","Door")</f>
        <v>Yard</v>
      </c>
      <c r="P2704" s="33">
        <f t="shared" si="84"/>
        <v>39.28333333338378</v>
      </c>
      <c r="Q2704" s="3" t="str">
        <f t="shared" si="85"/>
        <v>02/09/2022 10:43 PM</v>
      </c>
      <c r="R2704" s="573" t="str">
        <f>IF(AND(AllC3_Data[[#This Row],[Workflow]]="Vendor Trailer",AllC3_Data[[#This Row],[OB Load Type]]="",AllC3_Data[[#This Row],[IB Load Type]]="",AllC3_Data[[#This Row],[Reusable Load Type]]=""),"Empty", HLOOKUP("*",AllC3_Data[[#This Row],[OB Load Type]:[Workflow]],1,FALSE))</f>
        <v>RBTN</v>
      </c>
      <c r="S27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5" spans="1:21" x14ac:dyDescent="0.25">
      <c r="A2705" s="567" t="s">
        <v>15436</v>
      </c>
      <c r="B2705" s="568"/>
      <c r="C2705" s="568"/>
      <c r="D2705" s="569"/>
      <c r="E2705" s="569" t="s">
        <v>1657</v>
      </c>
      <c r="F2705" s="569">
        <v>3</v>
      </c>
      <c r="G2705" s="568" t="s">
        <v>1179</v>
      </c>
      <c r="H2705" s="568"/>
      <c r="I2705" s="570" t="s">
        <v>15437</v>
      </c>
      <c r="J2705" s="568" t="s">
        <v>8208</v>
      </c>
      <c r="K2705" s="571" t="s">
        <v>8401</v>
      </c>
      <c r="L2705" s="568" t="s">
        <v>13907</v>
      </c>
      <c r="M2705" s="572" t="s">
        <v>9512</v>
      </c>
      <c r="N2705" s="570" t="s">
        <v>8425</v>
      </c>
      <c r="O2705" s="303" t="str">
        <f>IF(AllC3_Data[[#This Row],[Door/Yard Number]]=3,"Yard","Door")</f>
        <v>Yard</v>
      </c>
      <c r="P2705" s="33">
        <f t="shared" si="84"/>
        <v>61.816666666651145</v>
      </c>
      <c r="Q2705" s="3" t="str">
        <f t="shared" si="85"/>
        <v>02/09/2022 12:11 AM</v>
      </c>
      <c r="R2705" s="573" t="str">
        <f>IF(AND(AllC3_Data[[#This Row],[Workflow]]="Vendor Trailer",AllC3_Data[[#This Row],[OB Load Type]]="",AllC3_Data[[#This Row],[IB Load Type]]="",AllC3_Data[[#This Row],[Reusable Load Type]]=""),"Empty", HLOOKUP("*",AllC3_Data[[#This Row],[OB Load Type]:[Workflow]],1,FALSE))</f>
        <v>Empty</v>
      </c>
      <c r="S27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6" spans="1:21" x14ac:dyDescent="0.25">
      <c r="A2706" s="567" t="s">
        <v>15438</v>
      </c>
      <c r="B2706" s="568"/>
      <c r="C2706" s="568" t="s">
        <v>666</v>
      </c>
      <c r="D2706" s="569"/>
      <c r="E2706" s="569" t="s">
        <v>8397</v>
      </c>
      <c r="F2706" s="569">
        <v>3</v>
      </c>
      <c r="G2706" s="568" t="s">
        <v>8398</v>
      </c>
      <c r="H2706" s="568" t="s">
        <v>13740</v>
      </c>
      <c r="I2706" s="570" t="s">
        <v>15439</v>
      </c>
      <c r="J2706" s="568" t="s">
        <v>8202</v>
      </c>
      <c r="K2706" s="571" t="s">
        <v>8401</v>
      </c>
      <c r="L2706" s="568" t="s">
        <v>14132</v>
      </c>
      <c r="M2706" s="572" t="s">
        <v>15439</v>
      </c>
      <c r="N2706" s="570" t="s">
        <v>8402</v>
      </c>
      <c r="O2706" s="303" t="str">
        <f>IF(AllC3_Data[[#This Row],[Door/Yard Number]]=3,"Yard","Door")</f>
        <v>Yard</v>
      </c>
      <c r="P2706" s="33">
        <f t="shared" si="84"/>
        <v>39.133333333418705</v>
      </c>
      <c r="Q2706" s="3" t="str">
        <f t="shared" si="85"/>
        <v>02/09/2022 10:52 PM</v>
      </c>
      <c r="R2706" s="573" t="str">
        <f>IF(AND(AllC3_Data[[#This Row],[Workflow]]="Vendor Trailer",AllC3_Data[[#This Row],[OB Load Type]]="",AllC3_Data[[#This Row],[IB Load Type]]="",AllC3_Data[[#This Row],[Reusable Load Type]]=""),"Empty", HLOOKUP("*",AllC3_Data[[#This Row],[OB Load Type]:[Workflow]],1,FALSE))</f>
        <v>B745</v>
      </c>
      <c r="S27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7" spans="1:21" x14ac:dyDescent="0.25">
      <c r="A2707" s="567" t="s">
        <v>15440</v>
      </c>
      <c r="B2707" s="568"/>
      <c r="C2707" s="568"/>
      <c r="D2707" s="569" t="s">
        <v>481</v>
      </c>
      <c r="E2707" s="569" t="s">
        <v>8430</v>
      </c>
      <c r="F2707" s="569">
        <v>1</v>
      </c>
      <c r="G2707" s="568" t="s">
        <v>1179</v>
      </c>
      <c r="H2707" s="568"/>
      <c r="I2707" s="570" t="s">
        <v>12437</v>
      </c>
      <c r="J2707" s="568" t="s">
        <v>8210</v>
      </c>
      <c r="K2707" s="571" t="s">
        <v>8401</v>
      </c>
      <c r="L2707" s="568" t="s">
        <v>11086</v>
      </c>
      <c r="M2707" s="572" t="s">
        <v>12437</v>
      </c>
      <c r="N2707" s="570" t="s">
        <v>8421</v>
      </c>
      <c r="O2707" s="303" t="str">
        <f>IF(AllC3_Data[[#This Row],[Door/Yard Number]]=3,"Yard","Door")</f>
        <v>Door</v>
      </c>
      <c r="P2707" s="33">
        <f t="shared" si="84"/>
        <v>39.099999999976717</v>
      </c>
      <c r="Q2707" s="3" t="str">
        <f t="shared" si="85"/>
        <v>02/09/2022 10:54 PM</v>
      </c>
      <c r="R2707" s="573" t="str">
        <f>IF(AND(AllC3_Data[[#This Row],[Workflow]]="Vendor Trailer",AllC3_Data[[#This Row],[OB Load Type]]="",AllC3_Data[[#This Row],[IB Load Type]]="",AllC3_Data[[#This Row],[Reusable Load Type]]=""),"Empty", HLOOKUP("*",AllC3_Data[[#This Row],[OB Load Type]:[Workflow]],1,FALSE))</f>
        <v>RBTN</v>
      </c>
      <c r="S27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8" spans="1:21" x14ac:dyDescent="0.25">
      <c r="A2708" s="567" t="s">
        <v>15441</v>
      </c>
      <c r="B2708" s="568"/>
      <c r="C2708" s="568"/>
      <c r="D2708" s="569"/>
      <c r="E2708" s="569" t="s">
        <v>1657</v>
      </c>
      <c r="F2708" s="569">
        <v>3</v>
      </c>
      <c r="G2708" s="568" t="s">
        <v>1179</v>
      </c>
      <c r="H2708" s="568"/>
      <c r="I2708" s="570" t="s">
        <v>15442</v>
      </c>
      <c r="J2708" s="568" t="s">
        <v>8204</v>
      </c>
      <c r="K2708" s="571" t="s">
        <v>8589</v>
      </c>
      <c r="L2708" s="568" t="s">
        <v>13907</v>
      </c>
      <c r="M2708" s="572" t="s">
        <v>15443</v>
      </c>
      <c r="N2708" s="570" t="s">
        <v>8425</v>
      </c>
      <c r="O2708" s="303" t="str">
        <f>IF(AllC3_Data[[#This Row],[Door/Yard Number]]=3,"Yard","Door")</f>
        <v>Yard</v>
      </c>
      <c r="P2708" s="33">
        <f t="shared" si="84"/>
        <v>38.950000000011642</v>
      </c>
      <c r="Q2708" s="3" t="str">
        <f t="shared" si="85"/>
        <v>02/09/2022 11:03 PM</v>
      </c>
      <c r="R2708" s="573" t="str">
        <f>IF(AND(AllC3_Data[[#This Row],[Workflow]]="Vendor Trailer",AllC3_Data[[#This Row],[OB Load Type]]="",AllC3_Data[[#This Row],[IB Load Type]]="",AllC3_Data[[#This Row],[Reusable Load Type]]=""),"Empty", HLOOKUP("*",AllC3_Data[[#This Row],[OB Load Type]:[Workflow]],1,FALSE))</f>
        <v>Empty</v>
      </c>
      <c r="S27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09" spans="1:21" x14ac:dyDescent="0.25">
      <c r="A2709" s="567" t="s">
        <v>15444</v>
      </c>
      <c r="B2709" s="568"/>
      <c r="C2709" s="568"/>
      <c r="D2709" s="569" t="s">
        <v>481</v>
      </c>
      <c r="E2709" s="569" t="s">
        <v>8430</v>
      </c>
      <c r="F2709" s="569">
        <v>1</v>
      </c>
      <c r="G2709" s="568" t="s">
        <v>1179</v>
      </c>
      <c r="H2709" s="568"/>
      <c r="I2709" s="570" t="s">
        <v>15445</v>
      </c>
      <c r="J2709" s="568" t="s">
        <v>8205</v>
      </c>
      <c r="K2709" s="571" t="s">
        <v>8401</v>
      </c>
      <c r="L2709" s="568" t="s">
        <v>10632</v>
      </c>
      <c r="M2709" s="572" t="s">
        <v>15445</v>
      </c>
      <c r="N2709" s="570" t="s">
        <v>8421</v>
      </c>
      <c r="O2709" s="303" t="str">
        <f>IF(AllC3_Data[[#This Row],[Door/Yard Number]]=3,"Yard","Door")</f>
        <v>Door</v>
      </c>
      <c r="P2709" s="33">
        <f t="shared" si="84"/>
        <v>38.900000000023283</v>
      </c>
      <c r="Q2709" s="3" t="str">
        <f t="shared" si="85"/>
        <v>02/09/2022 11:06 PM</v>
      </c>
      <c r="R2709" s="573" t="str">
        <f>IF(AND(AllC3_Data[[#This Row],[Workflow]]="Vendor Trailer",AllC3_Data[[#This Row],[OB Load Type]]="",AllC3_Data[[#This Row],[IB Load Type]]="",AllC3_Data[[#This Row],[Reusable Load Type]]=""),"Empty", HLOOKUP("*",AllC3_Data[[#This Row],[OB Load Type]:[Workflow]],1,FALSE))</f>
        <v>RBTN</v>
      </c>
      <c r="S27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0" spans="1:21" x14ac:dyDescent="0.25">
      <c r="A2710" s="567" t="s">
        <v>15446</v>
      </c>
      <c r="B2710" s="568"/>
      <c r="C2710" s="568" t="s">
        <v>8404</v>
      </c>
      <c r="D2710" s="569"/>
      <c r="E2710" s="569" t="s">
        <v>897</v>
      </c>
      <c r="F2710" s="569">
        <v>3</v>
      </c>
      <c r="G2710" s="568" t="s">
        <v>15447</v>
      </c>
      <c r="H2710" s="568" t="s">
        <v>15448</v>
      </c>
      <c r="I2710" s="570" t="s">
        <v>15449</v>
      </c>
      <c r="J2710" s="568" t="s">
        <v>8202</v>
      </c>
      <c r="K2710" s="571" t="s">
        <v>8401</v>
      </c>
      <c r="L2710" s="568" t="s">
        <v>84</v>
      </c>
      <c r="M2710" s="572" t="s">
        <v>15449</v>
      </c>
      <c r="N2710" s="570" t="s">
        <v>8409</v>
      </c>
      <c r="O2710" s="303" t="str">
        <f>IF(AllC3_Data[[#This Row],[Door/Yard Number]]=3,"Yard","Door")</f>
        <v>Yard</v>
      </c>
      <c r="P2710" s="33">
        <f t="shared" si="84"/>
        <v>38.766666666779201</v>
      </c>
      <c r="Q2710" s="3" t="str">
        <f t="shared" si="85"/>
        <v>02/09/2022 11:14 PM</v>
      </c>
      <c r="R2710" s="573" t="str">
        <f>IF(AND(AllC3_Data[[#This Row],[Workflow]]="Vendor Trailer",AllC3_Data[[#This Row],[OB Load Type]]="",AllC3_Data[[#This Row],[IB Load Type]]="",AllC3_Data[[#This Row],[Reusable Load Type]]=""),"Empty", HLOOKUP("*",AllC3_Data[[#This Row],[OB Load Type]:[Workflow]],1,FALSE))</f>
        <v>A Live Delivery</v>
      </c>
      <c r="S27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7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1" spans="1:21" x14ac:dyDescent="0.25">
      <c r="A2711" s="567" t="s">
        <v>15450</v>
      </c>
      <c r="B2711" s="568"/>
      <c r="C2711" s="568"/>
      <c r="D2711" s="569" t="s">
        <v>658</v>
      </c>
      <c r="E2711" s="569" t="s">
        <v>8430</v>
      </c>
      <c r="F2711" s="569">
        <v>3</v>
      </c>
      <c r="G2711" s="568" t="s">
        <v>1568</v>
      </c>
      <c r="H2711" s="568"/>
      <c r="I2711" s="570" t="s">
        <v>15451</v>
      </c>
      <c r="J2711" s="568" t="s">
        <v>8209</v>
      </c>
      <c r="K2711" s="571" t="s">
        <v>8401</v>
      </c>
      <c r="L2711" s="568" t="s">
        <v>13828</v>
      </c>
      <c r="M2711" s="572"/>
      <c r="N2711" s="570" t="s">
        <v>8402</v>
      </c>
      <c r="O2711" s="303" t="str">
        <f>IF(AllC3_Data[[#This Row],[Door/Yard Number]]=3,"Yard","Door")</f>
        <v>Yard</v>
      </c>
      <c r="P2711" s="33">
        <f t="shared" si="84"/>
        <v>38.750000000058208</v>
      </c>
      <c r="Q2711" s="3" t="str">
        <f t="shared" si="85"/>
        <v>02/09/2022 11:15 PM</v>
      </c>
      <c r="R2711" s="573" t="str">
        <f>IF(AND(AllC3_Data[[#This Row],[Workflow]]="Vendor Trailer",AllC3_Data[[#This Row],[OB Load Type]]="",AllC3_Data[[#This Row],[IB Load Type]]="",AllC3_Data[[#This Row],[Reusable Load Type]]=""),"Empty", HLOOKUP("*",AllC3_Data[[#This Row],[OB Load Type]:[Workflow]],1,FALSE))</f>
        <v>BNPC</v>
      </c>
      <c r="S27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2" spans="1:21" x14ac:dyDescent="0.25">
      <c r="A2712" s="567" t="s">
        <v>15452</v>
      </c>
      <c r="B2712" s="568"/>
      <c r="C2712" s="568"/>
      <c r="D2712" s="569"/>
      <c r="E2712" s="569" t="s">
        <v>1657</v>
      </c>
      <c r="F2712" s="569">
        <v>3</v>
      </c>
      <c r="G2712" s="568" t="s">
        <v>1179</v>
      </c>
      <c r="H2712" s="568"/>
      <c r="I2712" s="570" t="s">
        <v>15453</v>
      </c>
      <c r="J2712" s="568" t="s">
        <v>8205</v>
      </c>
      <c r="K2712" s="571" t="s">
        <v>8589</v>
      </c>
      <c r="L2712" s="568" t="s">
        <v>15152</v>
      </c>
      <c r="M2712" s="572" t="s">
        <v>9225</v>
      </c>
      <c r="N2712" s="570" t="s">
        <v>8402</v>
      </c>
      <c r="O2712" s="303" t="str">
        <f>IF(AllC3_Data[[#This Row],[Door/Yard Number]]=3,"Yard","Door")</f>
        <v>Yard</v>
      </c>
      <c r="P2712" s="33">
        <f t="shared" si="84"/>
        <v>38.299999999988358</v>
      </c>
      <c r="Q2712" s="3" t="str">
        <f t="shared" si="85"/>
        <v>02/09/2022 11:42 PM</v>
      </c>
      <c r="R2712" s="573" t="str">
        <f>IF(AND(AllC3_Data[[#This Row],[Workflow]]="Vendor Trailer",AllC3_Data[[#This Row],[OB Load Type]]="",AllC3_Data[[#This Row],[IB Load Type]]="",AllC3_Data[[#This Row],[Reusable Load Type]]=""),"Empty", HLOOKUP("*",AllC3_Data[[#This Row],[OB Load Type]:[Workflow]],1,FALSE))</f>
        <v>Empty</v>
      </c>
      <c r="S27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3" spans="1:21" x14ac:dyDescent="0.25">
      <c r="A2713" s="567" t="s">
        <v>15454</v>
      </c>
      <c r="B2713" s="568"/>
      <c r="C2713" s="568" t="s">
        <v>8404</v>
      </c>
      <c r="D2713" s="569"/>
      <c r="E2713" s="569" t="s">
        <v>8397</v>
      </c>
      <c r="F2713" s="569">
        <v>3</v>
      </c>
      <c r="G2713" s="568" t="s">
        <v>10027</v>
      </c>
      <c r="H2713" s="568" t="s">
        <v>15455</v>
      </c>
      <c r="I2713" s="570" t="s">
        <v>15456</v>
      </c>
      <c r="J2713" s="568" t="s">
        <v>8202</v>
      </c>
      <c r="K2713" s="571" t="s">
        <v>8401</v>
      </c>
      <c r="L2713" s="568" t="s">
        <v>13729</v>
      </c>
      <c r="M2713" s="572" t="s">
        <v>15456</v>
      </c>
      <c r="N2713" s="570" t="s">
        <v>8402</v>
      </c>
      <c r="O2713" s="303" t="str">
        <f>IF(AllC3_Data[[#This Row],[Door/Yard Number]]=3,"Yard","Door")</f>
        <v>Yard</v>
      </c>
      <c r="P2713" s="33">
        <f t="shared" si="84"/>
        <v>38.116666666755918</v>
      </c>
      <c r="Q2713" s="3" t="str">
        <f t="shared" si="85"/>
        <v>02/09/2022 11:53 PM</v>
      </c>
      <c r="R2713" s="573" t="str">
        <f>IF(AND(AllC3_Data[[#This Row],[Workflow]]="Vendor Trailer",AllC3_Data[[#This Row],[OB Load Type]]="",AllC3_Data[[#This Row],[IB Load Type]]="",AllC3_Data[[#This Row],[Reusable Load Type]]=""),"Empty", HLOOKUP("*",AllC3_Data[[#This Row],[OB Load Type]:[Workflow]],1,FALSE))</f>
        <v>A Live Delivery</v>
      </c>
      <c r="S27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7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4" spans="1:21" x14ac:dyDescent="0.25">
      <c r="A2714" s="567" t="s">
        <v>15457</v>
      </c>
      <c r="B2714" s="568"/>
      <c r="C2714" s="568"/>
      <c r="D2714" s="569"/>
      <c r="E2714" s="569" t="s">
        <v>1657</v>
      </c>
      <c r="F2714" s="569">
        <v>3</v>
      </c>
      <c r="G2714" s="568" t="s">
        <v>1179</v>
      </c>
      <c r="H2714" s="568"/>
      <c r="I2714" s="570" t="s">
        <v>15458</v>
      </c>
      <c r="J2714" s="568" t="s">
        <v>8225</v>
      </c>
      <c r="K2714" s="571" t="s">
        <v>8401</v>
      </c>
      <c r="L2714" s="568" t="s">
        <v>14803</v>
      </c>
      <c r="M2714" s="572" t="s">
        <v>15458</v>
      </c>
      <c r="N2714" s="570" t="s">
        <v>8409</v>
      </c>
      <c r="O2714" s="303" t="str">
        <f>IF(AllC3_Data[[#This Row],[Door/Yard Number]]=3,"Yard","Door")</f>
        <v>Yard</v>
      </c>
      <c r="P2714" s="33">
        <f t="shared" si="84"/>
        <v>38.06666666676756</v>
      </c>
      <c r="Q2714" s="3" t="str">
        <f t="shared" si="85"/>
        <v>02/09/2022 11:56 PM</v>
      </c>
      <c r="R2714" s="573" t="str">
        <f>IF(AND(AllC3_Data[[#This Row],[Workflow]]="Vendor Trailer",AllC3_Data[[#This Row],[OB Load Type]]="",AllC3_Data[[#This Row],[IB Load Type]]="",AllC3_Data[[#This Row],[Reusable Load Type]]=""),"Empty", HLOOKUP("*",AllC3_Data[[#This Row],[OB Load Type]:[Workflow]],1,FALSE))</f>
        <v>Empty</v>
      </c>
      <c r="S27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5" spans="1:21" x14ac:dyDescent="0.25">
      <c r="A2715" s="567" t="s">
        <v>15459</v>
      </c>
      <c r="B2715" s="568"/>
      <c r="C2715" s="568"/>
      <c r="D2715" s="569" t="s">
        <v>479</v>
      </c>
      <c r="E2715" s="569" t="s">
        <v>8430</v>
      </c>
      <c r="F2715" s="569">
        <v>3</v>
      </c>
      <c r="G2715" s="568" t="s">
        <v>1667</v>
      </c>
      <c r="H2715" s="568"/>
      <c r="I2715" s="570" t="s">
        <v>12161</v>
      </c>
      <c r="J2715" s="568" t="s">
        <v>8215</v>
      </c>
      <c r="K2715" s="571" t="s">
        <v>8401</v>
      </c>
      <c r="L2715" s="568" t="s">
        <v>14248</v>
      </c>
      <c r="M2715" s="572" t="s">
        <v>15460</v>
      </c>
      <c r="N2715" s="570" t="s">
        <v>8402</v>
      </c>
      <c r="O2715" s="303" t="str">
        <f>IF(AllC3_Data[[#This Row],[Door/Yard Number]]=3,"Yard","Door")</f>
        <v>Yard</v>
      </c>
      <c r="P2715" s="33">
        <f t="shared" si="84"/>
        <v>37.650000000139698</v>
      </c>
      <c r="Q2715" s="3" t="str">
        <f t="shared" si="85"/>
        <v>02/10/2022 12:21 AM</v>
      </c>
      <c r="R2715" s="573" t="str">
        <f>IF(AND(AllC3_Data[[#This Row],[Workflow]]="Vendor Trailer",AllC3_Data[[#This Row],[OB Load Type]]="",AllC3_Data[[#This Row],[IB Load Type]]="",AllC3_Data[[#This Row],[Reusable Load Type]]=""),"Empty", HLOOKUP("*",AllC3_Data[[#This Row],[OB Load Type]:[Workflow]],1,FALSE))</f>
        <v>PPLS</v>
      </c>
      <c r="S27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6" spans="1:21" x14ac:dyDescent="0.25">
      <c r="A2716" s="567" t="s">
        <v>15461</v>
      </c>
      <c r="B2716" s="568"/>
      <c r="C2716" s="568" t="s">
        <v>50</v>
      </c>
      <c r="D2716" s="569"/>
      <c r="E2716" s="569" t="s">
        <v>897</v>
      </c>
      <c r="F2716" s="569">
        <v>1</v>
      </c>
      <c r="G2716" s="568" t="s">
        <v>1179</v>
      </c>
      <c r="H2716" s="568" t="s">
        <v>15462</v>
      </c>
      <c r="I2716" s="570" t="s">
        <v>15463</v>
      </c>
      <c r="J2716" s="568" t="s">
        <v>8210</v>
      </c>
      <c r="K2716" s="571" t="s">
        <v>8401</v>
      </c>
      <c r="L2716" s="568" t="s">
        <v>9501</v>
      </c>
      <c r="M2716" s="572" t="s">
        <v>15463</v>
      </c>
      <c r="N2716" s="570" t="s">
        <v>8402</v>
      </c>
      <c r="O2716" s="303" t="str">
        <f>IF(AllC3_Data[[#This Row],[Door/Yard Number]]=3,"Yard","Door")</f>
        <v>Door</v>
      </c>
      <c r="P2716" s="33">
        <f t="shared" si="84"/>
        <v>37.350000000034925</v>
      </c>
      <c r="Q2716" s="3" t="str">
        <f t="shared" si="85"/>
        <v>02/10/2022 12:39 AM</v>
      </c>
      <c r="R2716" s="573" t="str">
        <f>IF(AND(AllC3_Data[[#This Row],[Workflow]]="Vendor Trailer",AllC3_Data[[#This Row],[OB Load Type]]="",AllC3_Data[[#This Row],[IB Load Type]]="",AllC3_Data[[#This Row],[Reusable Load Type]]=""),"Empty", HLOOKUP("*",AllC3_Data[[#This Row],[OB Load Type]:[Workflow]],1,FALSE))</f>
        <v>B707</v>
      </c>
      <c r="S27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7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7" spans="1:21" x14ac:dyDescent="0.25">
      <c r="A2717" s="567" t="s">
        <v>15464</v>
      </c>
      <c r="B2717" s="568"/>
      <c r="C2717" s="568"/>
      <c r="D2717" s="569" t="s">
        <v>492</v>
      </c>
      <c r="E2717" s="569" t="s">
        <v>8430</v>
      </c>
      <c r="F2717" s="569">
        <v>3</v>
      </c>
      <c r="G2717" s="568" t="s">
        <v>1179</v>
      </c>
      <c r="H2717" s="568"/>
      <c r="I2717" s="570" t="s">
        <v>12167</v>
      </c>
      <c r="J2717" s="568" t="s">
        <v>647</v>
      </c>
      <c r="K2717" s="571" t="s">
        <v>8401</v>
      </c>
      <c r="L2717" s="568" t="s">
        <v>15152</v>
      </c>
      <c r="M2717" s="572"/>
      <c r="N2717" s="570" t="s">
        <v>8402</v>
      </c>
      <c r="O2717" s="303" t="str">
        <f>IF(AllC3_Data[[#This Row],[Door/Yard Number]]=3,"Yard","Door")</f>
        <v>Yard</v>
      </c>
      <c r="P2717" s="33">
        <f t="shared" si="84"/>
        <v>37.216666666790843</v>
      </c>
      <c r="Q2717" s="3" t="str">
        <f t="shared" si="85"/>
        <v>02/10/2022 12:47 AM</v>
      </c>
      <c r="R2717" s="573" t="str">
        <f>IF(AND(AllC3_Data[[#This Row],[Workflow]]="Vendor Trailer",AllC3_Data[[#This Row],[OB Load Type]]="",AllC3_Data[[#This Row],[IB Load Type]]="",AllC3_Data[[#This Row],[Reusable Load Type]]=""),"Empty", HLOOKUP("*",AllC3_Data[[#This Row],[OB Load Type]:[Workflow]],1,FALSE))</f>
        <v>RMCP</v>
      </c>
      <c r="S27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8" spans="1:21" x14ac:dyDescent="0.25">
      <c r="A2718" s="567" t="s">
        <v>15465</v>
      </c>
      <c r="B2718" s="568"/>
      <c r="C2718" s="568"/>
      <c r="D2718" s="569"/>
      <c r="E2718" s="569" t="s">
        <v>1657</v>
      </c>
      <c r="F2718" s="569">
        <v>3</v>
      </c>
      <c r="G2718" s="568" t="s">
        <v>1179</v>
      </c>
      <c r="H2718" s="568"/>
      <c r="I2718" s="570" t="s">
        <v>10551</v>
      </c>
      <c r="J2718" s="568" t="s">
        <v>8204</v>
      </c>
      <c r="K2718" s="571" t="s">
        <v>8401</v>
      </c>
      <c r="L2718" s="568" t="s">
        <v>11211</v>
      </c>
      <c r="M2718" s="572" t="s">
        <v>11992</v>
      </c>
      <c r="N2718" s="570" t="s">
        <v>8425</v>
      </c>
      <c r="O2718" s="303" t="str">
        <f>IF(AllC3_Data[[#This Row],[Door/Yard Number]]=3,"Yard","Door")</f>
        <v>Yard</v>
      </c>
      <c r="P2718" s="33">
        <f t="shared" si="84"/>
        <v>37.066666666651145</v>
      </c>
      <c r="Q2718" s="3" t="str">
        <f t="shared" si="85"/>
        <v>02/10/2022 12:56 AM</v>
      </c>
      <c r="R2718" s="573" t="str">
        <f>IF(AND(AllC3_Data[[#This Row],[Workflow]]="Vendor Trailer",AllC3_Data[[#This Row],[OB Load Type]]="",AllC3_Data[[#This Row],[IB Load Type]]="",AllC3_Data[[#This Row],[Reusable Load Type]]=""),"Empty", HLOOKUP("*",AllC3_Data[[#This Row],[OB Load Type]:[Workflow]],1,FALSE))</f>
        <v>Empty</v>
      </c>
      <c r="S27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19" spans="1:21" x14ac:dyDescent="0.25">
      <c r="A2719" s="567" t="s">
        <v>15466</v>
      </c>
      <c r="B2719" s="568"/>
      <c r="C2719" s="568" t="s">
        <v>774</v>
      </c>
      <c r="D2719" s="569"/>
      <c r="E2719" s="569" t="s">
        <v>897</v>
      </c>
      <c r="F2719" s="569">
        <v>1</v>
      </c>
      <c r="G2719" s="568" t="s">
        <v>8490</v>
      </c>
      <c r="H2719" s="568" t="s">
        <v>15467</v>
      </c>
      <c r="I2719" s="570" t="s">
        <v>15468</v>
      </c>
      <c r="J2719" s="568" t="s">
        <v>8202</v>
      </c>
      <c r="K2719" s="571" t="s">
        <v>8401</v>
      </c>
      <c r="L2719" s="568" t="s">
        <v>15469</v>
      </c>
      <c r="M2719" s="572" t="s">
        <v>15468</v>
      </c>
      <c r="N2719" s="570" t="s">
        <v>8451</v>
      </c>
      <c r="O2719" s="303" t="str">
        <f>IF(AllC3_Data[[#This Row],[Door/Yard Number]]=3,"Yard","Door")</f>
        <v>Door</v>
      </c>
      <c r="P2719" s="33">
        <f t="shared" si="84"/>
        <v>36.983333333395422</v>
      </c>
      <c r="Q2719" s="3" t="str">
        <f t="shared" si="85"/>
        <v>02/10/2022 01:01 AM</v>
      </c>
      <c r="R2719" s="573" t="str">
        <f>IF(AND(AllC3_Data[[#This Row],[Workflow]]="Vendor Trailer",AllC3_Data[[#This Row],[OB Load Type]]="",AllC3_Data[[#This Row],[IB Load Type]]="",AllC3_Data[[#This Row],[Reusable Load Type]]=""),"Empty", HLOOKUP("*",AllC3_Data[[#This Row],[OB Load Type]:[Workflow]],1,FALSE))</f>
        <v>B227</v>
      </c>
      <c r="S27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0" spans="1:21" x14ac:dyDescent="0.25">
      <c r="A2720" s="567" t="s">
        <v>15470</v>
      </c>
      <c r="B2720" s="568"/>
      <c r="C2720" s="568"/>
      <c r="D2720" s="569"/>
      <c r="E2720" s="569" t="s">
        <v>8461</v>
      </c>
      <c r="F2720" s="569">
        <v>3</v>
      </c>
      <c r="G2720" s="568" t="s">
        <v>1339</v>
      </c>
      <c r="H2720" s="568"/>
      <c r="I2720" s="570" t="s">
        <v>12178</v>
      </c>
      <c r="J2720" s="568" t="s">
        <v>8202</v>
      </c>
      <c r="K2720" s="571" t="s">
        <v>8401</v>
      </c>
      <c r="L2720" s="568" t="s">
        <v>14182</v>
      </c>
      <c r="M2720" s="572" t="s">
        <v>10399</v>
      </c>
      <c r="N2720" s="570" t="s">
        <v>8451</v>
      </c>
      <c r="O2720" s="303" t="str">
        <f>IF(AllC3_Data[[#This Row],[Door/Yard Number]]=3,"Yard","Door")</f>
        <v>Yard</v>
      </c>
      <c r="P2720" s="33">
        <f t="shared" si="84"/>
        <v>36.666666666744277</v>
      </c>
      <c r="Q2720" s="3" t="str">
        <f t="shared" si="85"/>
        <v>02/10/2022 01:20 AM</v>
      </c>
      <c r="R2720" s="573" t="str">
        <f>IF(AND(AllC3_Data[[#This Row],[Workflow]]="Vendor Trailer",AllC3_Data[[#This Row],[OB Load Type]]="",AllC3_Data[[#This Row],[IB Load Type]]="",AllC3_Data[[#This Row],[Reusable Load Type]]=""),"Empty", HLOOKUP("*",AllC3_Data[[#This Row],[OB Load Type]:[Workflow]],1,FALSE))</f>
        <v>Empty</v>
      </c>
      <c r="S27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1" spans="1:21" x14ac:dyDescent="0.25">
      <c r="A2721" s="567" t="s">
        <v>15471</v>
      </c>
      <c r="B2721" s="568"/>
      <c r="C2721" s="568"/>
      <c r="D2721" s="569" t="s">
        <v>492</v>
      </c>
      <c r="E2721" s="569" t="s">
        <v>8430</v>
      </c>
      <c r="F2721" s="569">
        <v>3</v>
      </c>
      <c r="G2721" s="568" t="s">
        <v>1179</v>
      </c>
      <c r="H2721" s="568"/>
      <c r="I2721" s="570" t="s">
        <v>15472</v>
      </c>
      <c r="J2721" s="568" t="s">
        <v>8210</v>
      </c>
      <c r="K2721" s="571" t="s">
        <v>8401</v>
      </c>
      <c r="L2721" s="568" t="s">
        <v>15428</v>
      </c>
      <c r="M2721" s="572" t="s">
        <v>15473</v>
      </c>
      <c r="N2721" s="570" t="s">
        <v>8425</v>
      </c>
      <c r="O2721" s="303" t="str">
        <f>IF(AllC3_Data[[#This Row],[Door/Yard Number]]=3,"Yard","Door")</f>
        <v>Yard</v>
      </c>
      <c r="P2721" s="33">
        <f t="shared" si="84"/>
        <v>36.633333333476912</v>
      </c>
      <c r="Q2721" s="3" t="str">
        <f t="shared" si="85"/>
        <v>02/10/2022 01:22 AM</v>
      </c>
      <c r="R2721" s="573" t="str">
        <f>IF(AND(AllC3_Data[[#This Row],[Workflow]]="Vendor Trailer",AllC3_Data[[#This Row],[OB Load Type]]="",AllC3_Data[[#This Row],[IB Load Type]]="",AllC3_Data[[#This Row],[Reusable Load Type]]=""),"Empty", HLOOKUP("*",AllC3_Data[[#This Row],[OB Load Type]:[Workflow]],1,FALSE))</f>
        <v>RMCP</v>
      </c>
      <c r="S27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7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2722" spans="1:21" x14ac:dyDescent="0.25">
      <c r="A2722" s="567" t="s">
        <v>15474</v>
      </c>
      <c r="B2722" s="568"/>
      <c r="C2722" s="568"/>
      <c r="D2722" s="569"/>
      <c r="E2722" s="569" t="s">
        <v>1657</v>
      </c>
      <c r="F2722" s="569">
        <v>3</v>
      </c>
      <c r="G2722" s="568" t="s">
        <v>1179</v>
      </c>
      <c r="H2722" s="568"/>
      <c r="I2722" s="570" t="s">
        <v>13692</v>
      </c>
      <c r="J2722" s="568" t="s">
        <v>8219</v>
      </c>
      <c r="K2722" s="571" t="s">
        <v>8401</v>
      </c>
      <c r="L2722" s="568" t="s">
        <v>14713</v>
      </c>
      <c r="M2722" s="572" t="s">
        <v>15475</v>
      </c>
      <c r="N2722" s="570" t="s">
        <v>8402</v>
      </c>
      <c r="O2722" s="303" t="str">
        <f>IF(AllC3_Data[[#This Row],[Door/Yard Number]]=3,"Yard","Door")</f>
        <v>Yard</v>
      </c>
      <c r="P2722" s="33">
        <f t="shared" si="84"/>
        <v>36.500000000058208</v>
      </c>
      <c r="Q2722" s="3" t="str">
        <f t="shared" si="85"/>
        <v>02/10/2022 01:30 AM</v>
      </c>
      <c r="R2722" s="573" t="str">
        <f>IF(AND(AllC3_Data[[#This Row],[Workflow]]="Vendor Trailer",AllC3_Data[[#This Row],[OB Load Type]]="",AllC3_Data[[#This Row],[IB Load Type]]="",AllC3_Data[[#This Row],[Reusable Load Type]]=""),"Empty", HLOOKUP("*",AllC3_Data[[#This Row],[OB Load Type]:[Workflow]],1,FALSE))</f>
        <v>Empty</v>
      </c>
      <c r="S27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3" spans="1:21" x14ac:dyDescent="0.25">
      <c r="A2723" s="567" t="s">
        <v>15476</v>
      </c>
      <c r="B2723" s="568"/>
      <c r="C2723" s="568"/>
      <c r="D2723" s="569" t="s">
        <v>245</v>
      </c>
      <c r="E2723" s="569" t="s">
        <v>8430</v>
      </c>
      <c r="F2723" s="569">
        <v>1</v>
      </c>
      <c r="G2723" s="568" t="s">
        <v>1179</v>
      </c>
      <c r="H2723" s="568"/>
      <c r="I2723" s="570" t="s">
        <v>15477</v>
      </c>
      <c r="J2723" s="568" t="s">
        <v>8210</v>
      </c>
      <c r="K2723" s="571" t="s">
        <v>8401</v>
      </c>
      <c r="L2723" s="568" t="s">
        <v>13819</v>
      </c>
      <c r="M2723" s="572" t="s">
        <v>15478</v>
      </c>
      <c r="N2723" s="570" t="s">
        <v>8402</v>
      </c>
      <c r="O2723" s="303" t="str">
        <f>IF(AllC3_Data[[#This Row],[Door/Yard Number]]=3,"Yard","Door")</f>
        <v>Door</v>
      </c>
      <c r="P2723" s="33">
        <f t="shared" si="84"/>
        <v>36.433333333348855</v>
      </c>
      <c r="Q2723" s="3" t="str">
        <f t="shared" si="85"/>
        <v>02/10/2022 01:34 AM</v>
      </c>
      <c r="R2723" s="573" t="str">
        <f>IF(AND(AllC3_Data[[#This Row],[Workflow]]="Vendor Trailer",AllC3_Data[[#This Row],[OB Load Type]]="",AllC3_Data[[#This Row],[IB Load Type]]="",AllC3_Data[[#This Row],[Reusable Load Type]]=""),"Empty", HLOOKUP("*",AllC3_Data[[#This Row],[OB Load Type]:[Workflow]],1,FALSE))</f>
        <v>RUPC</v>
      </c>
      <c r="S27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724" spans="1:21" x14ac:dyDescent="0.25">
      <c r="A2724" s="567" t="s">
        <v>15479</v>
      </c>
      <c r="B2724" s="568"/>
      <c r="C2724" s="568"/>
      <c r="D2724" s="569" t="s">
        <v>373</v>
      </c>
      <c r="E2724" s="569" t="s">
        <v>8430</v>
      </c>
      <c r="F2724" s="569">
        <v>3</v>
      </c>
      <c r="G2724" s="568" t="s">
        <v>8434</v>
      </c>
      <c r="H2724" s="568"/>
      <c r="I2724" s="570" t="s">
        <v>15480</v>
      </c>
      <c r="J2724" s="568" t="s">
        <v>8202</v>
      </c>
      <c r="K2724" s="571" t="s">
        <v>8401</v>
      </c>
      <c r="L2724" s="568" t="s">
        <v>14594</v>
      </c>
      <c r="M2724" s="572" t="s">
        <v>15481</v>
      </c>
      <c r="N2724" s="570" t="s">
        <v>8425</v>
      </c>
      <c r="O2724" s="303" t="str">
        <f>IF(AllC3_Data[[#This Row],[Door/Yard Number]]=3,"Yard","Door")</f>
        <v>Yard</v>
      </c>
      <c r="P2724" s="33">
        <f t="shared" si="84"/>
        <v>36.316666666651145</v>
      </c>
      <c r="Q2724" s="3" t="str">
        <f t="shared" si="85"/>
        <v>02/10/2022 01:41 AM</v>
      </c>
      <c r="R2724" s="573" t="str">
        <f>IF(AND(AllC3_Data[[#This Row],[Workflow]]="Vendor Trailer",AllC3_Data[[#This Row],[OB Load Type]]="",AllC3_Data[[#This Row],[IB Load Type]]="",AllC3_Data[[#This Row],[Reusable Load Type]]=""),"Empty", HLOOKUP("*",AllC3_Data[[#This Row],[OB Load Type]:[Workflow]],1,FALSE))</f>
        <v>PECO</v>
      </c>
      <c r="S27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5" spans="1:21" x14ac:dyDescent="0.25">
      <c r="A2725" s="567" t="s">
        <v>15482</v>
      </c>
      <c r="B2725" s="568"/>
      <c r="C2725" s="568" t="s">
        <v>774</v>
      </c>
      <c r="D2725" s="569"/>
      <c r="E2725" s="569" t="s">
        <v>897</v>
      </c>
      <c r="F2725" s="569">
        <v>1</v>
      </c>
      <c r="G2725" s="568" t="s">
        <v>13339</v>
      </c>
      <c r="H2725" s="568" t="s">
        <v>15483</v>
      </c>
      <c r="I2725" s="570" t="s">
        <v>15484</v>
      </c>
      <c r="J2725" s="568" t="s">
        <v>8202</v>
      </c>
      <c r="K2725" s="571" t="s">
        <v>8401</v>
      </c>
      <c r="L2725" s="568" t="s">
        <v>15485</v>
      </c>
      <c r="M2725" s="572" t="s">
        <v>15484</v>
      </c>
      <c r="N2725" s="570" t="s">
        <v>8451</v>
      </c>
      <c r="O2725" s="303" t="str">
        <f>IF(AllC3_Data[[#This Row],[Door/Yard Number]]=3,"Yard","Door")</f>
        <v>Door</v>
      </c>
      <c r="P2725" s="33">
        <f t="shared" si="84"/>
        <v>36.233333333395422</v>
      </c>
      <c r="Q2725" s="3" t="str">
        <f t="shared" si="85"/>
        <v>02/10/2022 01:46 AM</v>
      </c>
      <c r="R2725" s="573" t="str">
        <f>IF(AND(AllC3_Data[[#This Row],[Workflow]]="Vendor Trailer",AllC3_Data[[#This Row],[OB Load Type]]="",AllC3_Data[[#This Row],[IB Load Type]]="",AllC3_Data[[#This Row],[Reusable Load Type]]=""),"Empty", HLOOKUP("*",AllC3_Data[[#This Row],[OB Load Type]:[Workflow]],1,FALSE))</f>
        <v>B227</v>
      </c>
      <c r="S27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6" spans="1:21" x14ac:dyDescent="0.25">
      <c r="A2726" s="567" t="s">
        <v>15486</v>
      </c>
      <c r="B2726" s="568"/>
      <c r="C2726" s="568"/>
      <c r="D2726" s="569"/>
      <c r="E2726" s="569" t="s">
        <v>8461</v>
      </c>
      <c r="F2726" s="569">
        <v>3</v>
      </c>
      <c r="G2726" s="568" t="s">
        <v>9151</v>
      </c>
      <c r="H2726" s="568"/>
      <c r="I2726" s="570" t="s">
        <v>10747</v>
      </c>
      <c r="J2726" s="568" t="s">
        <v>8202</v>
      </c>
      <c r="K2726" s="571" t="s">
        <v>8401</v>
      </c>
      <c r="L2726" s="568" t="s">
        <v>2967</v>
      </c>
      <c r="M2726" s="572" t="s">
        <v>15487</v>
      </c>
      <c r="N2726" s="570" t="s">
        <v>8402</v>
      </c>
      <c r="O2726" s="303" t="str">
        <f>IF(AllC3_Data[[#This Row],[Door/Yard Number]]=3,"Yard","Door")</f>
        <v>Yard</v>
      </c>
      <c r="P2726" s="33">
        <f t="shared" si="84"/>
        <v>36.133333333418705</v>
      </c>
      <c r="Q2726" s="3" t="str">
        <f t="shared" si="85"/>
        <v>02/10/2022 01:52 AM</v>
      </c>
      <c r="R2726" s="573" t="str">
        <f>IF(AND(AllC3_Data[[#This Row],[Workflow]]="Vendor Trailer",AllC3_Data[[#This Row],[OB Load Type]]="",AllC3_Data[[#This Row],[IB Load Type]]="",AllC3_Data[[#This Row],[Reusable Load Type]]=""),"Empty", HLOOKUP("*",AllC3_Data[[#This Row],[OB Load Type]:[Workflow]],1,FALSE))</f>
        <v>Empty</v>
      </c>
      <c r="S27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7" spans="1:21" x14ac:dyDescent="0.25">
      <c r="A2727" s="567" t="s">
        <v>15488</v>
      </c>
      <c r="B2727" s="568"/>
      <c r="C2727" s="568"/>
      <c r="D2727" s="569" t="s">
        <v>496</v>
      </c>
      <c r="E2727" s="569" t="s">
        <v>1660</v>
      </c>
      <c r="F2727" s="569">
        <v>3</v>
      </c>
      <c r="G2727" s="568" t="s">
        <v>1568</v>
      </c>
      <c r="H2727" s="568"/>
      <c r="I2727" s="570" t="s">
        <v>15489</v>
      </c>
      <c r="J2727" s="568" t="s">
        <v>8209</v>
      </c>
      <c r="K2727" s="571" t="s">
        <v>8589</v>
      </c>
      <c r="L2727" s="568" t="s">
        <v>13831</v>
      </c>
      <c r="M2727" s="572" t="s">
        <v>15489</v>
      </c>
      <c r="N2727" s="570" t="s">
        <v>8402</v>
      </c>
      <c r="O2727" s="303" t="str">
        <f>IF(AllC3_Data[[#This Row],[Door/Yard Number]]=3,"Yard","Door")</f>
        <v>Yard</v>
      </c>
      <c r="P2727" s="33">
        <f t="shared" si="84"/>
        <v>36.116666666697711</v>
      </c>
      <c r="Q2727" s="3" t="str">
        <f t="shared" si="85"/>
        <v>02/10/2022 01:53 AM</v>
      </c>
      <c r="R2727" s="573" t="str">
        <f>IF(AND(AllC3_Data[[#This Row],[Workflow]]="Vendor Trailer",AllC3_Data[[#This Row],[OB Load Type]]="",AllC3_Data[[#This Row],[IB Load Type]]="",AllC3_Data[[#This Row],[Reusable Load Type]]=""),"Empty", HLOOKUP("*",AllC3_Data[[#This Row],[OB Load Type]:[Workflow]],1,FALSE))</f>
        <v>RSAL</v>
      </c>
      <c r="S27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8" spans="1:21" x14ac:dyDescent="0.25">
      <c r="A2728" s="567" t="s">
        <v>15490</v>
      </c>
      <c r="B2728" s="568"/>
      <c r="C2728" s="568"/>
      <c r="D2728" s="569"/>
      <c r="E2728" s="569" t="s">
        <v>1657</v>
      </c>
      <c r="F2728" s="569">
        <v>3</v>
      </c>
      <c r="G2728" s="568" t="s">
        <v>1179</v>
      </c>
      <c r="H2728" s="568"/>
      <c r="I2728" s="570" t="s">
        <v>15491</v>
      </c>
      <c r="J2728" s="568" t="s">
        <v>8204</v>
      </c>
      <c r="K2728" s="571" t="s">
        <v>8401</v>
      </c>
      <c r="L2728" s="568" t="s">
        <v>13828</v>
      </c>
      <c r="M2728" s="572" t="s">
        <v>15492</v>
      </c>
      <c r="N2728" s="570" t="s">
        <v>8402</v>
      </c>
      <c r="O2728" s="303" t="str">
        <f>IF(AllC3_Data[[#This Row],[Door/Yard Number]]=3,"Yard","Door")</f>
        <v>Yard</v>
      </c>
      <c r="P2728" s="33">
        <f t="shared" si="84"/>
        <v>36.033333333441988</v>
      </c>
      <c r="Q2728" s="3" t="str">
        <f t="shared" si="85"/>
        <v>02/10/2022 01:58 AM</v>
      </c>
      <c r="R2728" s="573" t="str">
        <f>IF(AND(AllC3_Data[[#This Row],[Workflow]]="Vendor Trailer",AllC3_Data[[#This Row],[OB Load Type]]="",AllC3_Data[[#This Row],[IB Load Type]]="",AllC3_Data[[#This Row],[Reusable Load Type]]=""),"Empty", HLOOKUP("*",AllC3_Data[[#This Row],[OB Load Type]:[Workflow]],1,FALSE))</f>
        <v>Empty</v>
      </c>
      <c r="S27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29" spans="1:21" x14ac:dyDescent="0.25">
      <c r="A2729" s="567" t="s">
        <v>15493</v>
      </c>
      <c r="B2729" s="568"/>
      <c r="C2729" s="568"/>
      <c r="D2729" s="569" t="s">
        <v>188</v>
      </c>
      <c r="E2729" s="569" t="s">
        <v>8430</v>
      </c>
      <c r="F2729" s="569">
        <v>3</v>
      </c>
      <c r="G2729" s="568" t="s">
        <v>1179</v>
      </c>
      <c r="H2729" s="568"/>
      <c r="I2729" s="570" t="s">
        <v>15494</v>
      </c>
      <c r="J2729" s="568" t="s">
        <v>8210</v>
      </c>
      <c r="K2729" s="571" t="s">
        <v>8401</v>
      </c>
      <c r="L2729" s="568" t="s">
        <v>14383</v>
      </c>
      <c r="M2729" s="572" t="s">
        <v>15495</v>
      </c>
      <c r="N2729" s="570" t="s">
        <v>8402</v>
      </c>
      <c r="O2729" s="303" t="str">
        <f>IF(AllC3_Data[[#This Row],[Door/Yard Number]]=3,"Yard","Door")</f>
        <v>Yard</v>
      </c>
      <c r="P2729" s="33">
        <f t="shared" si="84"/>
        <v>35.966666666732635</v>
      </c>
      <c r="Q2729" s="3" t="str">
        <f t="shared" si="85"/>
        <v>02/10/2022 02:02 AM</v>
      </c>
      <c r="R2729" s="573" t="str">
        <f>IF(AND(AllC3_Data[[#This Row],[Workflow]]="Vendor Trailer",AllC3_Data[[#This Row],[OB Load Type]]="",AllC3_Data[[#This Row],[IB Load Type]]="",AllC3_Data[[#This Row],[Reusable Load Type]]=""),"Empty", HLOOKUP("*",AllC3_Data[[#This Row],[OB Load Type]:[Workflow]],1,FALSE))</f>
        <v>PURG</v>
      </c>
      <c r="S27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730" spans="1:21" x14ac:dyDescent="0.25">
      <c r="A2730" s="567" t="s">
        <v>15496</v>
      </c>
      <c r="B2730" s="568"/>
      <c r="C2730" s="568"/>
      <c r="D2730" s="569" t="s">
        <v>179</v>
      </c>
      <c r="E2730" s="569" t="s">
        <v>8430</v>
      </c>
      <c r="F2730" s="569">
        <v>3</v>
      </c>
      <c r="G2730" s="568" t="s">
        <v>1179</v>
      </c>
      <c r="H2730" s="568"/>
      <c r="I2730" s="570" t="s">
        <v>15497</v>
      </c>
      <c r="J2730" s="568" t="s">
        <v>8210</v>
      </c>
      <c r="K2730" s="571" t="s">
        <v>8401</v>
      </c>
      <c r="L2730" s="568" t="s">
        <v>14003</v>
      </c>
      <c r="M2730" s="572" t="s">
        <v>10484</v>
      </c>
      <c r="N2730" s="570" t="s">
        <v>8402</v>
      </c>
      <c r="O2730" s="303" t="str">
        <f>IF(AllC3_Data[[#This Row],[Door/Yard Number]]=3,"Yard","Door")</f>
        <v>Yard</v>
      </c>
      <c r="P2730" s="33">
        <f t="shared" si="84"/>
        <v>35.900000000023283</v>
      </c>
      <c r="Q2730" s="3" t="str">
        <f t="shared" si="85"/>
        <v>02/10/2022 02:06 AM</v>
      </c>
      <c r="R2730" s="573" t="str">
        <f>IF(AND(AllC3_Data[[#This Row],[Workflow]]="Vendor Trailer",AllC3_Data[[#This Row],[OB Load Type]]="",AllC3_Data[[#This Row],[IB Load Type]]="",AllC3_Data[[#This Row],[Reusable Load Type]]=""),"Empty", HLOOKUP("*",AllC3_Data[[#This Row],[OB Load Type]:[Workflow]],1,FALSE))</f>
        <v>PBCY</v>
      </c>
      <c r="S27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731" spans="1:21" x14ac:dyDescent="0.25">
      <c r="A2731" s="567" t="s">
        <v>15498</v>
      </c>
      <c r="B2731" s="568"/>
      <c r="C2731" s="568"/>
      <c r="D2731" s="569"/>
      <c r="E2731" s="569" t="s">
        <v>8461</v>
      </c>
      <c r="F2731" s="569">
        <v>3</v>
      </c>
      <c r="G2731" s="568" t="s">
        <v>9404</v>
      </c>
      <c r="H2731" s="568"/>
      <c r="I2731" s="570" t="s">
        <v>15499</v>
      </c>
      <c r="J2731" s="568" t="s">
        <v>8202</v>
      </c>
      <c r="K2731" s="571" t="s">
        <v>8401</v>
      </c>
      <c r="L2731" s="568" t="s">
        <v>14444</v>
      </c>
      <c r="M2731" s="572"/>
      <c r="N2731" s="570" t="s">
        <v>8425</v>
      </c>
      <c r="O2731" s="303" t="str">
        <f>IF(AllC3_Data[[#This Row],[Door/Yard Number]]=3,"Yard","Door")</f>
        <v>Yard</v>
      </c>
      <c r="P2731" s="33">
        <f t="shared" si="84"/>
        <v>35.783333333325572</v>
      </c>
      <c r="Q2731" s="3" t="str">
        <f t="shared" si="85"/>
        <v>02/10/2022 02:13 AM</v>
      </c>
      <c r="R2731" s="573" t="str">
        <f>IF(AND(AllC3_Data[[#This Row],[Workflow]]="Vendor Trailer",AllC3_Data[[#This Row],[OB Load Type]]="",AllC3_Data[[#This Row],[IB Load Type]]="",AllC3_Data[[#This Row],[Reusable Load Type]]=""),"Empty", HLOOKUP("*",AllC3_Data[[#This Row],[OB Load Type]:[Workflow]],1,FALSE))</f>
        <v>Empty</v>
      </c>
      <c r="S27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2" spans="1:21" x14ac:dyDescent="0.25">
      <c r="A2732" s="567" t="s">
        <v>15500</v>
      </c>
      <c r="B2732" s="568"/>
      <c r="C2732" s="568"/>
      <c r="D2732" s="569"/>
      <c r="E2732" s="569" t="s">
        <v>8461</v>
      </c>
      <c r="F2732" s="569">
        <v>3</v>
      </c>
      <c r="G2732" s="568" t="s">
        <v>1339</v>
      </c>
      <c r="H2732" s="568"/>
      <c r="I2732" s="570" t="s">
        <v>15501</v>
      </c>
      <c r="J2732" s="568" t="s">
        <v>8202</v>
      </c>
      <c r="K2732" s="571" t="s">
        <v>8401</v>
      </c>
      <c r="L2732" s="568" t="s">
        <v>13726</v>
      </c>
      <c r="M2732" s="572" t="s">
        <v>15502</v>
      </c>
      <c r="N2732" s="570" t="s">
        <v>8451</v>
      </c>
      <c r="O2732" s="303" t="str">
        <f>IF(AllC3_Data[[#This Row],[Door/Yard Number]]=3,"Yard","Door")</f>
        <v>Yard</v>
      </c>
      <c r="P2732" s="33">
        <f t="shared" si="84"/>
        <v>35.550000000104774</v>
      </c>
      <c r="Q2732" s="3" t="str">
        <f t="shared" si="85"/>
        <v>02/10/2022 02:27 AM</v>
      </c>
      <c r="R2732" s="573" t="str">
        <f>IF(AND(AllC3_Data[[#This Row],[Workflow]]="Vendor Trailer",AllC3_Data[[#This Row],[OB Load Type]]="",AllC3_Data[[#This Row],[IB Load Type]]="",AllC3_Data[[#This Row],[Reusable Load Type]]=""),"Empty", HLOOKUP("*",AllC3_Data[[#This Row],[OB Load Type]:[Workflow]],1,FALSE))</f>
        <v>Empty</v>
      </c>
      <c r="S27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3" spans="1:21" x14ac:dyDescent="0.25">
      <c r="A2733" s="567" t="s">
        <v>15503</v>
      </c>
      <c r="B2733" s="568"/>
      <c r="C2733" s="568"/>
      <c r="D2733" s="569"/>
      <c r="E2733" s="569" t="s">
        <v>8461</v>
      </c>
      <c r="F2733" s="569">
        <v>3</v>
      </c>
      <c r="G2733" s="568" t="s">
        <v>9780</v>
      </c>
      <c r="H2733" s="568"/>
      <c r="I2733" s="570" t="s">
        <v>15504</v>
      </c>
      <c r="J2733" s="568" t="s">
        <v>8202</v>
      </c>
      <c r="K2733" s="571" t="s">
        <v>8401</v>
      </c>
      <c r="L2733" s="568" t="s">
        <v>14221</v>
      </c>
      <c r="M2733" s="572" t="s">
        <v>15505</v>
      </c>
      <c r="N2733" s="570" t="s">
        <v>8451</v>
      </c>
      <c r="O2733" s="303" t="str">
        <f>IF(AllC3_Data[[#This Row],[Door/Yard Number]]=3,"Yard","Door")</f>
        <v>Yard</v>
      </c>
      <c r="P2733" s="33">
        <f t="shared" si="84"/>
        <v>35.183333333465271</v>
      </c>
      <c r="Q2733" s="3" t="str">
        <f t="shared" si="85"/>
        <v>02/10/2022 02:49 AM</v>
      </c>
      <c r="R2733" s="573" t="str">
        <f>IF(AND(AllC3_Data[[#This Row],[Workflow]]="Vendor Trailer",AllC3_Data[[#This Row],[OB Load Type]]="",AllC3_Data[[#This Row],[IB Load Type]]="",AllC3_Data[[#This Row],[Reusable Load Type]]=""),"Empty", HLOOKUP("*",AllC3_Data[[#This Row],[OB Load Type]:[Workflow]],1,FALSE))</f>
        <v>Empty</v>
      </c>
      <c r="S27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4" spans="1:21" x14ac:dyDescent="0.25">
      <c r="A2734" s="567" t="s">
        <v>15506</v>
      </c>
      <c r="B2734" s="568"/>
      <c r="C2734" s="568"/>
      <c r="D2734" s="569" t="s">
        <v>239</v>
      </c>
      <c r="E2734" s="569" t="s">
        <v>8430</v>
      </c>
      <c r="F2734" s="569">
        <v>3</v>
      </c>
      <c r="G2734" s="568" t="s">
        <v>1179</v>
      </c>
      <c r="H2734" s="568"/>
      <c r="I2734" s="570" t="s">
        <v>15507</v>
      </c>
      <c r="J2734" s="568" t="s">
        <v>8210</v>
      </c>
      <c r="K2734" s="571" t="s">
        <v>8401</v>
      </c>
      <c r="L2734" s="568" t="s">
        <v>14003</v>
      </c>
      <c r="M2734" s="572" t="s">
        <v>12187</v>
      </c>
      <c r="N2734" s="570" t="s">
        <v>8402</v>
      </c>
      <c r="O2734" s="303" t="str">
        <f>IF(AllC3_Data[[#This Row],[Door/Yard Number]]=3,"Yard","Door")</f>
        <v>Yard</v>
      </c>
      <c r="P2734" s="33">
        <f t="shared" si="84"/>
        <v>35.150000000023283</v>
      </c>
      <c r="Q2734" s="3" t="str">
        <f t="shared" si="85"/>
        <v>02/10/2022 02:51 AM</v>
      </c>
      <c r="R2734" s="573" t="str">
        <f>IF(AND(AllC3_Data[[#This Row],[Workflow]]="Vendor Trailer",AllC3_Data[[#This Row],[OB Load Type]]="",AllC3_Data[[#This Row],[IB Load Type]]="",AllC3_Data[[#This Row],[Reusable Load Type]]=""),"Empty", HLOOKUP("*",AllC3_Data[[#This Row],[OB Load Type]:[Workflow]],1,FALSE))</f>
        <v>RRPC</v>
      </c>
      <c r="S27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735" spans="1:21" x14ac:dyDescent="0.25">
      <c r="A2735" s="567" t="s">
        <v>15508</v>
      </c>
      <c r="B2735" s="568"/>
      <c r="C2735" s="568"/>
      <c r="D2735" s="569" t="s">
        <v>481</v>
      </c>
      <c r="E2735" s="569" t="s">
        <v>8430</v>
      </c>
      <c r="F2735" s="569">
        <v>3</v>
      </c>
      <c r="G2735" s="568" t="s">
        <v>1179</v>
      </c>
      <c r="H2735" s="568"/>
      <c r="I2735" s="570" t="s">
        <v>15509</v>
      </c>
      <c r="J2735" s="568" t="s">
        <v>8210</v>
      </c>
      <c r="K2735" s="571" t="s">
        <v>8401</v>
      </c>
      <c r="L2735" s="568" t="s">
        <v>14003</v>
      </c>
      <c r="M2735" s="572" t="s">
        <v>15510</v>
      </c>
      <c r="N2735" s="570" t="s">
        <v>8402</v>
      </c>
      <c r="O2735" s="303" t="str">
        <f>IF(AllC3_Data[[#This Row],[Door/Yard Number]]=3,"Yard","Door")</f>
        <v>Yard</v>
      </c>
      <c r="P2735" s="33">
        <f t="shared" si="84"/>
        <v>35.016666666779201</v>
      </c>
      <c r="Q2735" s="3" t="str">
        <f t="shared" si="85"/>
        <v>02/10/2022 02:59 AM</v>
      </c>
      <c r="R2735" s="573" t="str">
        <f>IF(AND(AllC3_Data[[#This Row],[Workflow]]="Vendor Trailer",AllC3_Data[[#This Row],[OB Load Type]]="",AllC3_Data[[#This Row],[IB Load Type]]="",AllC3_Data[[#This Row],[Reusable Load Type]]=""),"Empty", HLOOKUP("*",AllC3_Data[[#This Row],[OB Load Type]:[Workflow]],1,FALSE))</f>
        <v>RBTN</v>
      </c>
      <c r="S27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6" spans="1:21" x14ac:dyDescent="0.25">
      <c r="A2736" s="567" t="s">
        <v>15511</v>
      </c>
      <c r="B2736" s="568"/>
      <c r="C2736" s="568"/>
      <c r="D2736" s="569"/>
      <c r="E2736" s="569" t="s">
        <v>1657</v>
      </c>
      <c r="F2736" s="569">
        <v>3</v>
      </c>
      <c r="G2736" s="568" t="s">
        <v>1179</v>
      </c>
      <c r="H2736" s="568"/>
      <c r="I2736" s="570" t="s">
        <v>15512</v>
      </c>
      <c r="J2736" s="568" t="s">
        <v>8206</v>
      </c>
      <c r="K2736" s="571" t="s">
        <v>8401</v>
      </c>
      <c r="L2736" s="568" t="s">
        <v>14333</v>
      </c>
      <c r="M2736" s="572" t="s">
        <v>15513</v>
      </c>
      <c r="N2736" s="570" t="s">
        <v>8402</v>
      </c>
      <c r="O2736" s="303" t="str">
        <f>IF(AllC3_Data[[#This Row],[Door/Yard Number]]=3,"Yard","Door")</f>
        <v>Yard</v>
      </c>
      <c r="P2736" s="33">
        <f t="shared" si="84"/>
        <v>37.966666666790843</v>
      </c>
      <c r="Q2736" s="3" t="str">
        <f t="shared" si="85"/>
        <v>02/10/2022 12:02 AM</v>
      </c>
      <c r="R2736" s="573" t="str">
        <f>IF(AND(AllC3_Data[[#This Row],[Workflow]]="Vendor Trailer",AllC3_Data[[#This Row],[OB Load Type]]="",AllC3_Data[[#This Row],[IB Load Type]]="",AllC3_Data[[#This Row],[Reusable Load Type]]=""),"Empty", HLOOKUP("*",AllC3_Data[[#This Row],[OB Load Type]:[Workflow]],1,FALSE))</f>
        <v>Empty</v>
      </c>
      <c r="S27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7" spans="1:21" x14ac:dyDescent="0.25">
      <c r="A2737" s="567" t="s">
        <v>15514</v>
      </c>
      <c r="B2737" s="568"/>
      <c r="C2737" s="568"/>
      <c r="D2737" s="569"/>
      <c r="E2737" s="569" t="s">
        <v>8461</v>
      </c>
      <c r="F2737" s="569">
        <v>3</v>
      </c>
      <c r="G2737" s="568" t="s">
        <v>1215</v>
      </c>
      <c r="H2737" s="568"/>
      <c r="I2737" s="570" t="s">
        <v>15515</v>
      </c>
      <c r="J2737" s="568" t="s">
        <v>8202</v>
      </c>
      <c r="K2737" s="571" t="s">
        <v>8401</v>
      </c>
      <c r="L2737" s="568" t="s">
        <v>13726</v>
      </c>
      <c r="M2737" s="572" t="s">
        <v>15516</v>
      </c>
      <c r="N2737" s="570" t="s">
        <v>8451</v>
      </c>
      <c r="O2737" s="303" t="str">
        <f>IF(AllC3_Data[[#This Row],[Door/Yard Number]]=3,"Yard","Door")</f>
        <v>Yard</v>
      </c>
      <c r="P2737" s="33">
        <f t="shared" si="84"/>
        <v>34.483333333453629</v>
      </c>
      <c r="Q2737" s="3" t="str">
        <f t="shared" si="85"/>
        <v>02/10/2022 03:31 AM</v>
      </c>
      <c r="R2737" s="573" t="str">
        <f>IF(AND(AllC3_Data[[#This Row],[Workflow]]="Vendor Trailer",AllC3_Data[[#This Row],[OB Load Type]]="",AllC3_Data[[#This Row],[IB Load Type]]="",AllC3_Data[[#This Row],[Reusable Load Type]]=""),"Empty", HLOOKUP("*",AllC3_Data[[#This Row],[OB Load Type]:[Workflow]],1,FALSE))</f>
        <v>Empty</v>
      </c>
      <c r="S27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8" spans="1:21" x14ac:dyDescent="0.25">
      <c r="A2738" s="567" t="s">
        <v>15517</v>
      </c>
      <c r="B2738" s="568"/>
      <c r="C2738" s="568"/>
      <c r="D2738" s="569"/>
      <c r="E2738" s="569" t="s">
        <v>8461</v>
      </c>
      <c r="F2738" s="569">
        <v>3</v>
      </c>
      <c r="G2738" s="568" t="s">
        <v>1215</v>
      </c>
      <c r="H2738" s="568"/>
      <c r="I2738" s="570" t="s">
        <v>15518</v>
      </c>
      <c r="J2738" s="568" t="s">
        <v>8202</v>
      </c>
      <c r="K2738" s="571" t="s">
        <v>8401</v>
      </c>
      <c r="L2738" s="568" t="s">
        <v>14182</v>
      </c>
      <c r="M2738" s="572" t="s">
        <v>15519</v>
      </c>
      <c r="N2738" s="570" t="s">
        <v>8451</v>
      </c>
      <c r="O2738" s="303" t="str">
        <f>IF(AllC3_Data[[#This Row],[Door/Yard Number]]=3,"Yard","Door")</f>
        <v>Yard</v>
      </c>
      <c r="P2738" s="33">
        <f t="shared" si="84"/>
        <v>34.450000000011642</v>
      </c>
      <c r="Q2738" s="3" t="str">
        <f t="shared" si="85"/>
        <v>02/10/2022 03:33 AM</v>
      </c>
      <c r="R2738" s="573" t="str">
        <f>IF(AND(AllC3_Data[[#This Row],[Workflow]]="Vendor Trailer",AllC3_Data[[#This Row],[OB Load Type]]="",AllC3_Data[[#This Row],[IB Load Type]]="",AllC3_Data[[#This Row],[Reusable Load Type]]=""),"Empty", HLOOKUP("*",AllC3_Data[[#This Row],[OB Load Type]:[Workflow]],1,FALSE))</f>
        <v>Empty</v>
      </c>
      <c r="S27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39" spans="1:21" x14ac:dyDescent="0.25">
      <c r="A2739" s="567" t="s">
        <v>15520</v>
      </c>
      <c r="B2739" s="568"/>
      <c r="C2739" s="568"/>
      <c r="D2739" s="569" t="s">
        <v>467</v>
      </c>
      <c r="E2739" s="569" t="s">
        <v>8430</v>
      </c>
      <c r="F2739" s="569">
        <v>3</v>
      </c>
      <c r="G2739" s="568" t="s">
        <v>9293</v>
      </c>
      <c r="H2739" s="568"/>
      <c r="I2739" s="570" t="s">
        <v>15521</v>
      </c>
      <c r="J2739" s="568" t="s">
        <v>8202</v>
      </c>
      <c r="K2739" s="571" t="s">
        <v>8401</v>
      </c>
      <c r="L2739" s="568" t="s">
        <v>13954</v>
      </c>
      <c r="M2739" s="572"/>
      <c r="N2739" s="570" t="s">
        <v>8402</v>
      </c>
      <c r="O2739" s="303" t="str">
        <f>IF(AllC3_Data[[#This Row],[Door/Yard Number]]=3,"Yard","Door")</f>
        <v>Yard</v>
      </c>
      <c r="P2739" s="33">
        <f t="shared" si="84"/>
        <v>34.150000000081491</v>
      </c>
      <c r="Q2739" s="3" t="str">
        <f t="shared" si="85"/>
        <v>02/10/2022 03:51 AM</v>
      </c>
      <c r="R2739" s="573" t="str">
        <f>IF(AND(AllC3_Data[[#This Row],[Workflow]]="Vendor Trailer",AllC3_Data[[#This Row],[OB Load Type]]="",AllC3_Data[[#This Row],[IB Load Type]]="",AllC3_Data[[#This Row],[Reusable Load Type]]=""),"Empty", HLOOKUP("*",AllC3_Data[[#This Row],[OB Load Type]:[Workflow]],1,FALSE))</f>
        <v>ORLY</v>
      </c>
      <c r="S27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0" spans="1:21" x14ac:dyDescent="0.25">
      <c r="A2740" s="567" t="s">
        <v>15522</v>
      </c>
      <c r="B2740" s="568"/>
      <c r="C2740" s="568"/>
      <c r="D2740" s="569" t="s">
        <v>650</v>
      </c>
      <c r="E2740" s="569" t="s">
        <v>8430</v>
      </c>
      <c r="F2740" s="569">
        <v>3</v>
      </c>
      <c r="G2740" s="568" t="s">
        <v>9217</v>
      </c>
      <c r="H2740" s="568"/>
      <c r="I2740" s="570" t="s">
        <v>15523</v>
      </c>
      <c r="J2740" s="568" t="s">
        <v>8202</v>
      </c>
      <c r="K2740" s="571" t="s">
        <v>8401</v>
      </c>
      <c r="L2740" s="568" t="s">
        <v>13897</v>
      </c>
      <c r="M2740" s="572"/>
      <c r="N2740" s="570" t="s">
        <v>8402</v>
      </c>
      <c r="O2740" s="303" t="str">
        <f>IF(AllC3_Data[[#This Row],[Door/Yard Number]]=3,"Yard","Door")</f>
        <v>Yard</v>
      </c>
      <c r="P2740" s="33">
        <f t="shared" si="84"/>
        <v>33.950000000128057</v>
      </c>
      <c r="Q2740" s="3" t="str">
        <f t="shared" si="85"/>
        <v>02/10/2022 04:03 AM</v>
      </c>
      <c r="R2740" s="573" t="str">
        <f>IF(AND(AllC3_Data[[#This Row],[Workflow]]="Vendor Trailer",AllC3_Data[[#This Row],[OB Load Type]]="",AllC3_Data[[#This Row],[IB Load Type]]="",AllC3_Data[[#This Row],[Reusable Load Type]]=""),"Empty", HLOOKUP("*",AllC3_Data[[#This Row],[OB Load Type]:[Workflow]],1,FALSE))</f>
        <v>CHEP</v>
      </c>
      <c r="S27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1" spans="1:21" x14ac:dyDescent="0.25">
      <c r="A2741" s="567" t="s">
        <v>15524</v>
      </c>
      <c r="B2741" s="568"/>
      <c r="C2741" s="568"/>
      <c r="D2741" s="569" t="s">
        <v>553</v>
      </c>
      <c r="E2741" s="569" t="s">
        <v>8430</v>
      </c>
      <c r="F2741" s="569">
        <v>1</v>
      </c>
      <c r="G2741" s="568" t="s">
        <v>1179</v>
      </c>
      <c r="H2741" s="568"/>
      <c r="I2741" s="570" t="s">
        <v>15525</v>
      </c>
      <c r="J2741" s="568" t="s">
        <v>8208</v>
      </c>
      <c r="K2741" s="571" t="s">
        <v>8401</v>
      </c>
      <c r="L2741" s="568" t="s">
        <v>10593</v>
      </c>
      <c r="M2741" s="572" t="s">
        <v>15526</v>
      </c>
      <c r="N2741" s="570" t="s">
        <v>8402</v>
      </c>
      <c r="O2741" s="303" t="str">
        <f>IF(AllC3_Data[[#This Row],[Door/Yard Number]]=3,"Yard","Door")</f>
        <v>Door</v>
      </c>
      <c r="P2741" s="33">
        <f t="shared" si="84"/>
        <v>33.933333333407063</v>
      </c>
      <c r="Q2741" s="3" t="str">
        <f t="shared" si="85"/>
        <v>02/10/2022 04:04 AM</v>
      </c>
      <c r="R2741" s="573" t="str">
        <f>IF(AND(AllC3_Data[[#This Row],[Workflow]]="Vendor Trailer",AllC3_Data[[#This Row],[OB Load Type]]="",AllC3_Data[[#This Row],[IB Load Type]]="",AllC3_Data[[#This Row],[Reusable Load Type]]=""),"Empty", HLOOKUP("*",AllC3_Data[[#This Row],[OB Load Type]:[Workflow]],1,FALSE))</f>
        <v>PPDCQS</v>
      </c>
      <c r="S27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7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2" spans="1:21" x14ac:dyDescent="0.25">
      <c r="A2742" s="567" t="s">
        <v>15527</v>
      </c>
      <c r="B2742" s="568"/>
      <c r="C2742" s="568"/>
      <c r="D2742" s="569" t="s">
        <v>486</v>
      </c>
      <c r="E2742" s="569" t="s">
        <v>8430</v>
      </c>
      <c r="F2742" s="569">
        <v>3</v>
      </c>
      <c r="G2742" s="568" t="s">
        <v>1568</v>
      </c>
      <c r="H2742" s="568"/>
      <c r="I2742" s="570" t="s">
        <v>15528</v>
      </c>
      <c r="J2742" s="568" t="s">
        <v>8209</v>
      </c>
      <c r="K2742" s="571" t="s">
        <v>8401</v>
      </c>
      <c r="L2742" s="568" t="s">
        <v>14003</v>
      </c>
      <c r="M2742" s="572" t="s">
        <v>15529</v>
      </c>
      <c r="N2742" s="570" t="s">
        <v>8402</v>
      </c>
      <c r="O2742" s="303" t="str">
        <f>IF(AllC3_Data[[#This Row],[Door/Yard Number]]=3,"Yard","Door")</f>
        <v>Yard</v>
      </c>
      <c r="P2742" s="33">
        <f t="shared" si="84"/>
        <v>33.733333333453629</v>
      </c>
      <c r="Q2742" s="3" t="str">
        <f t="shared" si="85"/>
        <v>02/10/2022 04:16 AM</v>
      </c>
      <c r="R2742" s="573" t="str">
        <f>IF(AND(AllC3_Data[[#This Row],[Workflow]]="Vendor Trailer",AllC3_Data[[#This Row],[OB Load Type]]="",AllC3_Data[[#This Row],[IB Load Type]]="",AllC3_Data[[#This Row],[Reusable Load Type]]=""),"Empty", HLOOKUP("*",AllC3_Data[[#This Row],[OB Load Type]:[Workflow]],1,FALSE))</f>
        <v>RGMB</v>
      </c>
      <c r="S27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743" spans="1:21" x14ac:dyDescent="0.25">
      <c r="A2743" s="567" t="s">
        <v>15530</v>
      </c>
      <c r="B2743" s="568"/>
      <c r="C2743" s="568"/>
      <c r="D2743" s="569"/>
      <c r="E2743" s="569" t="s">
        <v>8461</v>
      </c>
      <c r="F2743" s="569">
        <v>3</v>
      </c>
      <c r="G2743" s="568" t="s">
        <v>1215</v>
      </c>
      <c r="H2743" s="568"/>
      <c r="I2743" s="570" t="s">
        <v>15528</v>
      </c>
      <c r="J2743" s="568" t="s">
        <v>8202</v>
      </c>
      <c r="K2743" s="571" t="s">
        <v>8401</v>
      </c>
      <c r="L2743" s="568" t="s">
        <v>14182</v>
      </c>
      <c r="M2743" s="572" t="s">
        <v>15531</v>
      </c>
      <c r="N2743" s="570" t="s">
        <v>8451</v>
      </c>
      <c r="O2743" s="303" t="str">
        <f>IF(AllC3_Data[[#This Row],[Door/Yard Number]]=3,"Yard","Door")</f>
        <v>Yard</v>
      </c>
      <c r="P2743" s="33">
        <f t="shared" si="84"/>
        <v>33.733333333453629</v>
      </c>
      <c r="Q2743" s="3" t="str">
        <f t="shared" si="85"/>
        <v>02/10/2022 04:16 AM</v>
      </c>
      <c r="R2743" s="573" t="str">
        <f>IF(AND(AllC3_Data[[#This Row],[Workflow]]="Vendor Trailer",AllC3_Data[[#This Row],[OB Load Type]]="",AllC3_Data[[#This Row],[IB Load Type]]="",AllC3_Data[[#This Row],[Reusable Load Type]]=""),"Empty", HLOOKUP("*",AllC3_Data[[#This Row],[OB Load Type]:[Workflow]],1,FALSE))</f>
        <v>Empty</v>
      </c>
      <c r="S27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4" spans="1:21" x14ac:dyDescent="0.25">
      <c r="A2744" s="567" t="s">
        <v>15532</v>
      </c>
      <c r="B2744" s="568"/>
      <c r="C2744" s="568"/>
      <c r="D2744" s="569"/>
      <c r="E2744" s="569" t="s">
        <v>8461</v>
      </c>
      <c r="F2744" s="569">
        <v>3</v>
      </c>
      <c r="G2744" s="568" t="s">
        <v>9309</v>
      </c>
      <c r="H2744" s="568"/>
      <c r="I2744" s="570" t="s">
        <v>15533</v>
      </c>
      <c r="J2744" s="568" t="s">
        <v>8202</v>
      </c>
      <c r="K2744" s="571" t="s">
        <v>8401</v>
      </c>
      <c r="L2744" s="568" t="s">
        <v>13868</v>
      </c>
      <c r="M2744" s="572" t="s">
        <v>15534</v>
      </c>
      <c r="N2744" s="570" t="s">
        <v>8451</v>
      </c>
      <c r="O2744" s="303" t="str">
        <f>IF(AllC3_Data[[#This Row],[Door/Yard Number]]=3,"Yard","Door")</f>
        <v>Yard</v>
      </c>
      <c r="P2744" s="33">
        <f t="shared" si="84"/>
        <v>33.716666666732635</v>
      </c>
      <c r="Q2744" s="3" t="str">
        <f t="shared" si="85"/>
        <v>02/10/2022 04:17 AM</v>
      </c>
      <c r="R2744" s="573" t="str">
        <f>IF(AND(AllC3_Data[[#This Row],[Workflow]]="Vendor Trailer",AllC3_Data[[#This Row],[OB Load Type]]="",AllC3_Data[[#This Row],[IB Load Type]]="",AllC3_Data[[#This Row],[Reusable Load Type]]=""),"Empty", HLOOKUP("*",AllC3_Data[[#This Row],[OB Load Type]:[Workflow]],1,FALSE))</f>
        <v>Empty</v>
      </c>
      <c r="S27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5" spans="1:21" x14ac:dyDescent="0.25">
      <c r="A2745" s="567" t="s">
        <v>15535</v>
      </c>
      <c r="B2745" s="568"/>
      <c r="C2745" s="568"/>
      <c r="D2745" s="569"/>
      <c r="E2745" s="569" t="s">
        <v>8461</v>
      </c>
      <c r="F2745" s="569">
        <v>4</v>
      </c>
      <c r="G2745" s="568" t="s">
        <v>9193</v>
      </c>
      <c r="H2745" s="568"/>
      <c r="I2745" s="570" t="s">
        <v>15536</v>
      </c>
      <c r="J2745" s="568" t="s">
        <v>8202</v>
      </c>
      <c r="K2745" s="571" t="s">
        <v>8401</v>
      </c>
      <c r="L2745" s="568" t="s">
        <v>14662</v>
      </c>
      <c r="M2745" s="572"/>
      <c r="N2745" s="570" t="s">
        <v>8402</v>
      </c>
      <c r="O2745" s="303" t="str">
        <f>IF(AllC3_Data[[#This Row],[Door/Yard Number]]=3,"Yard","Door")</f>
        <v>Door</v>
      </c>
      <c r="P2745" s="33">
        <f t="shared" si="84"/>
        <v>33.700000000011642</v>
      </c>
      <c r="Q2745" s="3" t="str">
        <f t="shared" si="85"/>
        <v>02/10/2022 04:18 AM</v>
      </c>
      <c r="R2745" s="573" t="str">
        <f>IF(AND(AllC3_Data[[#This Row],[Workflow]]="Vendor Trailer",AllC3_Data[[#This Row],[OB Load Type]]="",AllC3_Data[[#This Row],[IB Load Type]]="",AllC3_Data[[#This Row],[Reusable Load Type]]=""),"Empty", HLOOKUP("*",AllC3_Data[[#This Row],[OB Load Type]:[Workflow]],1,FALSE))</f>
        <v>Empty</v>
      </c>
      <c r="S27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6" spans="1:21" x14ac:dyDescent="0.25">
      <c r="A2746" s="567" t="s">
        <v>15537</v>
      </c>
      <c r="B2746" s="568"/>
      <c r="C2746" s="568"/>
      <c r="D2746" s="569" t="s">
        <v>496</v>
      </c>
      <c r="E2746" s="569" t="s">
        <v>1660</v>
      </c>
      <c r="F2746" s="569">
        <v>1</v>
      </c>
      <c r="G2746" s="568" t="s">
        <v>1179</v>
      </c>
      <c r="H2746" s="568"/>
      <c r="I2746" s="570" t="s">
        <v>15536</v>
      </c>
      <c r="J2746" s="568" t="s">
        <v>8206</v>
      </c>
      <c r="K2746" s="571" t="s">
        <v>8401</v>
      </c>
      <c r="L2746" s="568" t="s">
        <v>10231</v>
      </c>
      <c r="M2746" s="572" t="s">
        <v>15536</v>
      </c>
      <c r="N2746" s="570" t="s">
        <v>8402</v>
      </c>
      <c r="O2746" s="303" t="str">
        <f>IF(AllC3_Data[[#This Row],[Door/Yard Number]]=3,"Yard","Door")</f>
        <v>Door</v>
      </c>
      <c r="P2746" s="33">
        <f t="shared" si="84"/>
        <v>33.700000000011642</v>
      </c>
      <c r="Q2746" s="3" t="str">
        <f t="shared" si="85"/>
        <v>02/10/2022 04:18 AM</v>
      </c>
      <c r="R2746" s="573" t="str">
        <f>IF(AND(AllC3_Data[[#This Row],[Workflow]]="Vendor Trailer",AllC3_Data[[#This Row],[OB Load Type]]="",AllC3_Data[[#This Row],[IB Load Type]]="",AllC3_Data[[#This Row],[Reusable Load Type]]=""),"Empty", HLOOKUP("*",AllC3_Data[[#This Row],[OB Load Type]:[Workflow]],1,FALSE))</f>
        <v>RSAL</v>
      </c>
      <c r="S27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7" spans="1:21" x14ac:dyDescent="0.25">
      <c r="A2747" s="567" t="s">
        <v>15538</v>
      </c>
      <c r="B2747" s="568"/>
      <c r="C2747" s="568"/>
      <c r="D2747" s="569"/>
      <c r="E2747" s="569" t="s">
        <v>8461</v>
      </c>
      <c r="F2747" s="569">
        <v>4</v>
      </c>
      <c r="G2747" s="568" t="s">
        <v>9193</v>
      </c>
      <c r="H2747" s="568"/>
      <c r="I2747" s="570" t="s">
        <v>15539</v>
      </c>
      <c r="J2747" s="568" t="s">
        <v>8202</v>
      </c>
      <c r="K2747" s="571" t="s">
        <v>8401</v>
      </c>
      <c r="L2747" s="568" t="s">
        <v>14662</v>
      </c>
      <c r="M2747" s="572"/>
      <c r="N2747" s="570" t="s">
        <v>8402</v>
      </c>
      <c r="O2747" s="303" t="str">
        <f>IF(AllC3_Data[[#This Row],[Door/Yard Number]]=3,"Yard","Door")</f>
        <v>Door</v>
      </c>
      <c r="P2747" s="33">
        <f t="shared" si="84"/>
        <v>33.683333333465271</v>
      </c>
      <c r="Q2747" s="3" t="str">
        <f t="shared" si="85"/>
        <v>02/10/2022 04:19 AM</v>
      </c>
      <c r="R2747" s="573" t="str">
        <f>IF(AND(AllC3_Data[[#This Row],[Workflow]]="Vendor Trailer",AllC3_Data[[#This Row],[OB Load Type]]="",AllC3_Data[[#This Row],[IB Load Type]]="",AllC3_Data[[#This Row],[Reusable Load Type]]=""),"Empty", HLOOKUP("*",AllC3_Data[[#This Row],[OB Load Type]:[Workflow]],1,FALSE))</f>
        <v>Empty</v>
      </c>
      <c r="S27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8" spans="1:21" x14ac:dyDescent="0.25">
      <c r="A2748" s="567" t="s">
        <v>15540</v>
      </c>
      <c r="B2748" s="568"/>
      <c r="C2748" s="568"/>
      <c r="D2748" s="569" t="s">
        <v>180</v>
      </c>
      <c r="E2748" s="569" t="s">
        <v>8430</v>
      </c>
      <c r="F2748" s="569">
        <v>3</v>
      </c>
      <c r="G2748" s="568" t="s">
        <v>1179</v>
      </c>
      <c r="H2748" s="568"/>
      <c r="I2748" s="570" t="s">
        <v>15541</v>
      </c>
      <c r="J2748" s="568" t="s">
        <v>8210</v>
      </c>
      <c r="K2748" s="571" t="s">
        <v>8401</v>
      </c>
      <c r="L2748" s="568" t="s">
        <v>13897</v>
      </c>
      <c r="M2748" s="572"/>
      <c r="N2748" s="570" t="s">
        <v>8402</v>
      </c>
      <c r="O2748" s="303" t="str">
        <f>IF(AllC3_Data[[#This Row],[Door/Yard Number]]=3,"Yard","Door")</f>
        <v>Yard</v>
      </c>
      <c r="P2748" s="33">
        <f t="shared" si="84"/>
        <v>33.633333333476912</v>
      </c>
      <c r="Q2748" s="3" t="str">
        <f t="shared" si="85"/>
        <v>02/10/2022 04:22 AM</v>
      </c>
      <c r="R2748" s="573" t="str">
        <f>IF(AND(AllC3_Data[[#This Row],[Workflow]]="Vendor Trailer",AllC3_Data[[#This Row],[OB Load Type]]="",AllC3_Data[[#This Row],[IB Load Type]]="",AllC3_Data[[#This Row],[Reusable Load Type]]=""),"Empty", HLOOKUP("*",AllC3_Data[[#This Row],[OB Load Type]:[Workflow]],1,FALSE))</f>
        <v>PDCM</v>
      </c>
      <c r="S27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49" spans="1:21" x14ac:dyDescent="0.25">
      <c r="A2749" s="567" t="s">
        <v>15542</v>
      </c>
      <c r="B2749" s="568"/>
      <c r="C2749" s="568"/>
      <c r="D2749" s="569"/>
      <c r="E2749" s="569" t="s">
        <v>8461</v>
      </c>
      <c r="F2749" s="569">
        <v>3</v>
      </c>
      <c r="G2749" s="568" t="s">
        <v>10027</v>
      </c>
      <c r="H2749" s="568"/>
      <c r="I2749" s="570" t="s">
        <v>15543</v>
      </c>
      <c r="J2749" s="568" t="s">
        <v>8202</v>
      </c>
      <c r="K2749" s="571" t="s">
        <v>8401</v>
      </c>
      <c r="L2749" s="568" t="s">
        <v>13958</v>
      </c>
      <c r="M2749" s="572" t="s">
        <v>15544</v>
      </c>
      <c r="N2749" s="570" t="s">
        <v>8451</v>
      </c>
      <c r="O2749" s="303" t="str">
        <f>IF(AllC3_Data[[#This Row],[Door/Yard Number]]=3,"Yard","Door")</f>
        <v>Yard</v>
      </c>
      <c r="P2749" s="33">
        <f t="shared" si="84"/>
        <v>33.616666666755918</v>
      </c>
      <c r="Q2749" s="3" t="str">
        <f t="shared" si="85"/>
        <v>02/10/2022 04:23 AM</v>
      </c>
      <c r="R2749" s="573" t="str">
        <f>IF(AND(AllC3_Data[[#This Row],[Workflow]]="Vendor Trailer",AllC3_Data[[#This Row],[OB Load Type]]="",AllC3_Data[[#This Row],[IB Load Type]]="",AllC3_Data[[#This Row],[Reusable Load Type]]=""),"Empty", HLOOKUP("*",AllC3_Data[[#This Row],[OB Load Type]:[Workflow]],1,FALSE))</f>
        <v>Empty</v>
      </c>
      <c r="S27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0" spans="1:21" x14ac:dyDescent="0.25">
      <c r="A2750" s="567" t="s">
        <v>15545</v>
      </c>
      <c r="B2750" s="568"/>
      <c r="C2750" s="568"/>
      <c r="D2750" s="569"/>
      <c r="E2750" s="569" t="s">
        <v>8461</v>
      </c>
      <c r="F2750" s="569">
        <v>3</v>
      </c>
      <c r="G2750" s="568" t="s">
        <v>9193</v>
      </c>
      <c r="H2750" s="568"/>
      <c r="I2750" s="570" t="s">
        <v>15546</v>
      </c>
      <c r="J2750" s="568" t="s">
        <v>8202</v>
      </c>
      <c r="K2750" s="571" t="s">
        <v>8401</v>
      </c>
      <c r="L2750" s="568" t="s">
        <v>14208</v>
      </c>
      <c r="M2750" s="572"/>
      <c r="N2750" s="570" t="s">
        <v>8402</v>
      </c>
      <c r="O2750" s="303" t="str">
        <f>IF(AllC3_Data[[#This Row],[Door/Yard Number]]=3,"Yard","Door")</f>
        <v>Yard</v>
      </c>
      <c r="P2750" s="33">
        <f t="shared" si="84"/>
        <v>33.56666666676756</v>
      </c>
      <c r="Q2750" s="3" t="str">
        <f t="shared" si="85"/>
        <v>02/10/2022 04:26 AM</v>
      </c>
      <c r="R2750" s="573" t="str">
        <f>IF(AND(AllC3_Data[[#This Row],[Workflow]]="Vendor Trailer",AllC3_Data[[#This Row],[OB Load Type]]="",AllC3_Data[[#This Row],[IB Load Type]]="",AllC3_Data[[#This Row],[Reusable Load Type]]=""),"Empty", HLOOKUP("*",AllC3_Data[[#This Row],[OB Load Type]:[Workflow]],1,FALSE))</f>
        <v>Empty</v>
      </c>
      <c r="S27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1" spans="1:21" x14ac:dyDescent="0.25">
      <c r="A2751" s="567" t="s">
        <v>15547</v>
      </c>
      <c r="B2751" s="568"/>
      <c r="C2751" s="568"/>
      <c r="D2751" s="569" t="s">
        <v>496</v>
      </c>
      <c r="E2751" s="569" t="s">
        <v>1660</v>
      </c>
      <c r="F2751" s="569">
        <v>3</v>
      </c>
      <c r="G2751" s="568" t="s">
        <v>1179</v>
      </c>
      <c r="H2751" s="568"/>
      <c r="I2751" s="570" t="s">
        <v>15548</v>
      </c>
      <c r="J2751" s="568" t="s">
        <v>8205</v>
      </c>
      <c r="K2751" s="571" t="s">
        <v>8401</v>
      </c>
      <c r="L2751" s="568" t="s">
        <v>13897</v>
      </c>
      <c r="M2751" s="572" t="s">
        <v>14959</v>
      </c>
      <c r="N2751" s="570" t="s">
        <v>8402</v>
      </c>
      <c r="O2751" s="303" t="str">
        <f>IF(AllC3_Data[[#This Row],[Door/Yard Number]]=3,"Yard","Door")</f>
        <v>Yard</v>
      </c>
      <c r="P2751" s="33">
        <f t="shared" si="84"/>
        <v>33.466666666790843</v>
      </c>
      <c r="Q2751" s="3" t="str">
        <f t="shared" si="85"/>
        <v>02/10/2022 04:32 AM</v>
      </c>
      <c r="R2751" s="573" t="str">
        <f>IF(AND(AllC3_Data[[#This Row],[Workflow]]="Vendor Trailer",AllC3_Data[[#This Row],[OB Load Type]]="",AllC3_Data[[#This Row],[IB Load Type]]="",AllC3_Data[[#This Row],[Reusable Load Type]]=""),"Empty", HLOOKUP("*",AllC3_Data[[#This Row],[OB Load Type]:[Workflow]],1,FALSE))</f>
        <v>RSAL</v>
      </c>
      <c r="S27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2" spans="1:21" x14ac:dyDescent="0.25">
      <c r="A2752" s="567" t="s">
        <v>15549</v>
      </c>
      <c r="B2752" s="568"/>
      <c r="C2752" s="568"/>
      <c r="D2752" s="569" t="s">
        <v>180</v>
      </c>
      <c r="E2752" s="569" t="s">
        <v>8430</v>
      </c>
      <c r="F2752" s="569">
        <v>3</v>
      </c>
      <c r="G2752" s="568" t="s">
        <v>1179</v>
      </c>
      <c r="H2752" s="568"/>
      <c r="I2752" s="570" t="s">
        <v>12242</v>
      </c>
      <c r="J2752" s="568" t="s">
        <v>8210</v>
      </c>
      <c r="K2752" s="571" t="s">
        <v>8401</v>
      </c>
      <c r="L2752" s="568" t="s">
        <v>14208</v>
      </c>
      <c r="M2752" s="572" t="s">
        <v>15550</v>
      </c>
      <c r="N2752" s="570" t="s">
        <v>8402</v>
      </c>
      <c r="O2752" s="303" t="str">
        <f>IF(AllC3_Data[[#This Row],[Door/Yard Number]]=3,"Yard","Door")</f>
        <v>Yard</v>
      </c>
      <c r="P2752" s="33">
        <f t="shared" si="84"/>
        <v>33.366666666639503</v>
      </c>
      <c r="Q2752" s="3" t="str">
        <f t="shared" si="85"/>
        <v>02/10/2022 04:38 AM</v>
      </c>
      <c r="R2752" s="573" t="str">
        <f>IF(AND(AllC3_Data[[#This Row],[Workflow]]="Vendor Trailer",AllC3_Data[[#This Row],[OB Load Type]]="",AllC3_Data[[#This Row],[IB Load Type]]="",AllC3_Data[[#This Row],[Reusable Load Type]]=""),"Empty", HLOOKUP("*",AllC3_Data[[#This Row],[OB Load Type]:[Workflow]],1,FALSE))</f>
        <v>PDCM</v>
      </c>
      <c r="S27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3" spans="1:21" x14ac:dyDescent="0.25">
      <c r="A2753" s="567" t="s">
        <v>15551</v>
      </c>
      <c r="B2753" s="568"/>
      <c r="C2753" s="568"/>
      <c r="D2753" s="569"/>
      <c r="E2753" s="569" t="s">
        <v>8461</v>
      </c>
      <c r="F2753" s="569">
        <v>1</v>
      </c>
      <c r="G2753" s="568" t="s">
        <v>15552</v>
      </c>
      <c r="H2753" s="568"/>
      <c r="I2753" s="570" t="s">
        <v>12252</v>
      </c>
      <c r="J2753" s="568" t="s">
        <v>8202</v>
      </c>
      <c r="K2753" s="571" t="s">
        <v>8401</v>
      </c>
      <c r="L2753" s="568" t="s">
        <v>12758</v>
      </c>
      <c r="M2753" s="572" t="s">
        <v>15553</v>
      </c>
      <c r="N2753" s="570" t="s">
        <v>11135</v>
      </c>
      <c r="O2753" s="303" t="str">
        <f>IF(AllC3_Data[[#This Row],[Door/Yard Number]]=3,"Yard","Door")</f>
        <v>Door</v>
      </c>
      <c r="P2753" s="33">
        <f t="shared" si="84"/>
        <v>33.150000000139698</v>
      </c>
      <c r="Q2753" s="3" t="str">
        <f t="shared" si="85"/>
        <v>02/10/2022 04:51 AM</v>
      </c>
      <c r="R2753" s="573" t="str">
        <f>IF(AND(AllC3_Data[[#This Row],[Workflow]]="Vendor Trailer",AllC3_Data[[#This Row],[OB Load Type]]="",AllC3_Data[[#This Row],[IB Load Type]]="",AllC3_Data[[#This Row],[Reusable Load Type]]=""),"Empty", HLOOKUP("*",AllC3_Data[[#This Row],[OB Load Type]:[Workflow]],1,FALSE))</f>
        <v>Empty</v>
      </c>
      <c r="S27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5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4" spans="1:21" x14ac:dyDescent="0.25">
      <c r="A2754" s="567" t="s">
        <v>15554</v>
      </c>
      <c r="B2754" s="568"/>
      <c r="C2754" s="568"/>
      <c r="D2754" s="569"/>
      <c r="E2754" s="569" t="s">
        <v>1657</v>
      </c>
      <c r="F2754" s="569">
        <v>3</v>
      </c>
      <c r="G2754" s="568" t="s">
        <v>1179</v>
      </c>
      <c r="H2754" s="568"/>
      <c r="I2754" s="570" t="s">
        <v>15555</v>
      </c>
      <c r="J2754" s="568" t="s">
        <v>8206</v>
      </c>
      <c r="K2754" s="571" t="s">
        <v>8401</v>
      </c>
      <c r="L2754" s="568" t="s">
        <v>14333</v>
      </c>
      <c r="M2754" s="572"/>
      <c r="N2754" s="570" t="s">
        <v>8402</v>
      </c>
      <c r="O2754" s="303" t="str">
        <f>IF(AllC3_Data[[#This Row],[Door/Yard Number]]=3,"Yard","Door")</f>
        <v>Yard</v>
      </c>
      <c r="P2754" s="33">
        <f t="shared" si="84"/>
        <v>32.950000000011642</v>
      </c>
      <c r="Q2754" s="3" t="str">
        <f t="shared" si="85"/>
        <v>02/10/2022 05:03 AM</v>
      </c>
      <c r="R2754" s="573" t="str">
        <f>IF(AND(AllC3_Data[[#This Row],[Workflow]]="Vendor Trailer",AllC3_Data[[#This Row],[OB Load Type]]="",AllC3_Data[[#This Row],[IB Load Type]]="",AllC3_Data[[#This Row],[Reusable Load Type]]=""),"Empty", HLOOKUP("*",AllC3_Data[[#This Row],[OB Load Type]:[Workflow]],1,FALSE))</f>
        <v>Empty</v>
      </c>
      <c r="S27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5" spans="1:21" x14ac:dyDescent="0.25">
      <c r="A2755" s="567" t="s">
        <v>15556</v>
      </c>
      <c r="B2755" s="568"/>
      <c r="C2755" s="568"/>
      <c r="D2755" s="569"/>
      <c r="E2755" s="569" t="s">
        <v>1657</v>
      </c>
      <c r="F2755" s="569">
        <v>1</v>
      </c>
      <c r="G2755" s="568" t="s">
        <v>1179</v>
      </c>
      <c r="H2755" s="568"/>
      <c r="I2755" s="570" t="s">
        <v>15557</v>
      </c>
      <c r="J2755" s="568" t="s">
        <v>8205</v>
      </c>
      <c r="K2755" s="571" t="s">
        <v>8401</v>
      </c>
      <c r="L2755" s="568" t="s">
        <v>10225</v>
      </c>
      <c r="M2755" s="572" t="s">
        <v>10551</v>
      </c>
      <c r="N2755" s="570" t="s">
        <v>8402</v>
      </c>
      <c r="O2755" s="303" t="str">
        <f>IF(AllC3_Data[[#This Row],[Door/Yard Number]]=3,"Yard","Door")</f>
        <v>Door</v>
      </c>
      <c r="P2755" s="33">
        <f t="shared" si="84"/>
        <v>37.066666666651145</v>
      </c>
      <c r="Q2755" s="3" t="str">
        <f t="shared" si="85"/>
        <v>02/10/2022 12:56 AM</v>
      </c>
      <c r="R2755" s="573" t="str">
        <f>IF(AND(AllC3_Data[[#This Row],[Workflow]]="Vendor Trailer",AllC3_Data[[#This Row],[OB Load Type]]="",AllC3_Data[[#This Row],[IB Load Type]]="",AllC3_Data[[#This Row],[Reusable Load Type]]=""),"Empty", HLOOKUP("*",AllC3_Data[[#This Row],[OB Load Type]:[Workflow]],1,FALSE))</f>
        <v>Empty</v>
      </c>
      <c r="S27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6" spans="1:21" x14ac:dyDescent="0.25">
      <c r="A2756" s="567" t="s">
        <v>15558</v>
      </c>
      <c r="B2756" s="568"/>
      <c r="C2756" s="568"/>
      <c r="D2756" s="569" t="s">
        <v>496</v>
      </c>
      <c r="E2756" s="569" t="s">
        <v>1660</v>
      </c>
      <c r="F2756" s="569">
        <v>3</v>
      </c>
      <c r="G2756" s="568" t="s">
        <v>1667</v>
      </c>
      <c r="H2756" s="568"/>
      <c r="I2756" s="570" t="s">
        <v>15559</v>
      </c>
      <c r="J2756" s="568" t="s">
        <v>8213</v>
      </c>
      <c r="K2756" s="571" t="s">
        <v>8401</v>
      </c>
      <c r="L2756" s="568" t="s">
        <v>13729</v>
      </c>
      <c r="M2756" s="572" t="s">
        <v>15559</v>
      </c>
      <c r="N2756" s="570" t="s">
        <v>8402</v>
      </c>
      <c r="O2756" s="303" t="str">
        <f>IF(AllC3_Data[[#This Row],[Door/Yard Number]]=3,"Yard","Door")</f>
        <v>Yard</v>
      </c>
      <c r="P2756" s="33">
        <f t="shared" si="84"/>
        <v>32.666666666802485</v>
      </c>
      <c r="Q2756" s="3" t="str">
        <f t="shared" si="85"/>
        <v>02/10/2022 05:20 AM</v>
      </c>
      <c r="R2756" s="573" t="str">
        <f>IF(AND(AllC3_Data[[#This Row],[Workflow]]="Vendor Trailer",AllC3_Data[[#This Row],[OB Load Type]]="",AllC3_Data[[#This Row],[IB Load Type]]="",AllC3_Data[[#This Row],[Reusable Load Type]]=""),"Empty", HLOOKUP("*",AllC3_Data[[#This Row],[OB Load Type]:[Workflow]],1,FALSE))</f>
        <v>RSAL</v>
      </c>
      <c r="S27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7" spans="1:21" x14ac:dyDescent="0.25">
      <c r="A2757" s="567" t="s">
        <v>15560</v>
      </c>
      <c r="B2757" s="568"/>
      <c r="C2757" s="568"/>
      <c r="D2757" s="569" t="s">
        <v>496</v>
      </c>
      <c r="E2757" s="569" t="s">
        <v>1660</v>
      </c>
      <c r="F2757" s="569">
        <v>3</v>
      </c>
      <c r="G2757" s="568" t="s">
        <v>1179</v>
      </c>
      <c r="H2757" s="568"/>
      <c r="I2757" s="570" t="s">
        <v>15561</v>
      </c>
      <c r="J2757" s="568" t="s">
        <v>8210</v>
      </c>
      <c r="K2757" s="571" t="s">
        <v>8401</v>
      </c>
      <c r="L2757" s="568" t="s">
        <v>13949</v>
      </c>
      <c r="M2757" s="572" t="s">
        <v>15561</v>
      </c>
      <c r="N2757" s="570" t="s">
        <v>8451</v>
      </c>
      <c r="O2757" s="303" t="str">
        <f>IF(AllC3_Data[[#This Row],[Door/Yard Number]]=3,"Yard","Door")</f>
        <v>Yard</v>
      </c>
      <c r="P2757" s="33">
        <f t="shared" si="84"/>
        <v>32.633333333360497</v>
      </c>
      <c r="Q2757" s="3" t="str">
        <f t="shared" si="85"/>
        <v>02/10/2022 05:22 AM</v>
      </c>
      <c r="R2757" s="573" t="str">
        <f>IF(AND(AllC3_Data[[#This Row],[Workflow]]="Vendor Trailer",AllC3_Data[[#This Row],[OB Load Type]]="",AllC3_Data[[#This Row],[IB Load Type]]="",AllC3_Data[[#This Row],[Reusable Load Type]]=""),"Empty", HLOOKUP("*",AllC3_Data[[#This Row],[OB Load Type]:[Workflow]],1,FALSE))</f>
        <v>RSAL</v>
      </c>
      <c r="S27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8" spans="1:21" x14ac:dyDescent="0.25">
      <c r="A2758" s="567" t="s">
        <v>15562</v>
      </c>
      <c r="B2758" s="568"/>
      <c r="C2758" s="568"/>
      <c r="D2758" s="569" t="s">
        <v>481</v>
      </c>
      <c r="E2758" s="569" t="s">
        <v>8430</v>
      </c>
      <c r="F2758" s="569">
        <v>3</v>
      </c>
      <c r="G2758" s="568" t="s">
        <v>1568</v>
      </c>
      <c r="H2758" s="568"/>
      <c r="I2758" s="570" t="s">
        <v>15561</v>
      </c>
      <c r="J2758" s="568" t="s">
        <v>8212</v>
      </c>
      <c r="K2758" s="571" t="s">
        <v>8401</v>
      </c>
      <c r="L2758" s="568" t="s">
        <v>14505</v>
      </c>
      <c r="M2758" s="572" t="s">
        <v>15561</v>
      </c>
      <c r="N2758" s="570" t="s">
        <v>8421</v>
      </c>
      <c r="O2758" s="303" t="str">
        <f>IF(AllC3_Data[[#This Row],[Door/Yard Number]]=3,"Yard","Door")</f>
        <v>Yard</v>
      </c>
      <c r="P2758" s="33">
        <f t="shared" si="84"/>
        <v>32.633333333360497</v>
      </c>
      <c r="Q2758" s="3" t="str">
        <f t="shared" si="85"/>
        <v>02/10/2022 05:22 AM</v>
      </c>
      <c r="R2758" s="573" t="str">
        <f>IF(AND(AllC3_Data[[#This Row],[Workflow]]="Vendor Trailer",AllC3_Data[[#This Row],[OB Load Type]]="",AllC3_Data[[#This Row],[IB Load Type]]="",AllC3_Data[[#This Row],[Reusable Load Type]]=""),"Empty", HLOOKUP("*",AllC3_Data[[#This Row],[OB Load Type]:[Workflow]],1,FALSE))</f>
        <v>RBTN</v>
      </c>
      <c r="S27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59" spans="1:21" x14ac:dyDescent="0.25">
      <c r="A2759" s="567" t="s">
        <v>15563</v>
      </c>
      <c r="B2759" s="568"/>
      <c r="C2759" s="568" t="s">
        <v>774</v>
      </c>
      <c r="D2759" s="569"/>
      <c r="E2759" s="569" t="s">
        <v>897</v>
      </c>
      <c r="F2759" s="569">
        <v>3</v>
      </c>
      <c r="G2759" s="568" t="s">
        <v>1215</v>
      </c>
      <c r="H2759" s="568" t="s">
        <v>15564</v>
      </c>
      <c r="I2759" s="570" t="s">
        <v>15565</v>
      </c>
      <c r="J2759" s="568" t="s">
        <v>8202</v>
      </c>
      <c r="K2759" s="571" t="s">
        <v>8401</v>
      </c>
      <c r="L2759" s="568" t="s">
        <v>13874</v>
      </c>
      <c r="M2759" s="572" t="s">
        <v>15565</v>
      </c>
      <c r="N2759" s="570" t="s">
        <v>8451</v>
      </c>
      <c r="O2759" s="303" t="str">
        <f>IF(AllC3_Data[[#This Row],[Door/Yard Number]]=3,"Yard","Door")</f>
        <v>Yard</v>
      </c>
      <c r="P2759" s="33">
        <f t="shared" si="84"/>
        <v>32.616666666639503</v>
      </c>
      <c r="Q2759" s="3" t="str">
        <f t="shared" si="85"/>
        <v>02/10/2022 05:23 AM</v>
      </c>
      <c r="R2759" s="573" t="str">
        <f>IF(AND(AllC3_Data[[#This Row],[Workflow]]="Vendor Trailer",AllC3_Data[[#This Row],[OB Load Type]]="",AllC3_Data[[#This Row],[IB Load Type]]="",AllC3_Data[[#This Row],[Reusable Load Type]]=""),"Empty", HLOOKUP("*",AllC3_Data[[#This Row],[OB Load Type]:[Workflow]],1,FALSE))</f>
        <v>B227</v>
      </c>
      <c r="S27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0" spans="1:21" x14ac:dyDescent="0.25">
      <c r="A2760" s="567" t="s">
        <v>15566</v>
      </c>
      <c r="B2760" s="568"/>
      <c r="C2760" s="568"/>
      <c r="D2760" s="569" t="s">
        <v>239</v>
      </c>
      <c r="E2760" s="569" t="s">
        <v>8430</v>
      </c>
      <c r="F2760" s="569">
        <v>3</v>
      </c>
      <c r="G2760" s="568" t="s">
        <v>1568</v>
      </c>
      <c r="H2760" s="568"/>
      <c r="I2760" s="570" t="s">
        <v>12320</v>
      </c>
      <c r="J2760" s="568" t="s">
        <v>8209</v>
      </c>
      <c r="K2760" s="571" t="s">
        <v>8401</v>
      </c>
      <c r="L2760" s="568" t="s">
        <v>13828</v>
      </c>
      <c r="M2760" s="572"/>
      <c r="N2760" s="570" t="s">
        <v>8402</v>
      </c>
      <c r="O2760" s="303" t="str">
        <f>IF(AllC3_Data[[#This Row],[Door/Yard Number]]=3,"Yard","Door")</f>
        <v>Yard</v>
      </c>
      <c r="P2760" s="33">
        <f t="shared" si="84"/>
        <v>32.566666666651145</v>
      </c>
      <c r="Q2760" s="3" t="str">
        <f t="shared" si="85"/>
        <v>02/10/2022 05:26 AM</v>
      </c>
      <c r="R2760" s="573" t="str">
        <f>IF(AND(AllC3_Data[[#This Row],[Workflow]]="Vendor Trailer",AllC3_Data[[#This Row],[OB Load Type]]="",AllC3_Data[[#This Row],[IB Load Type]]="",AllC3_Data[[#This Row],[Reusable Load Type]]=""),"Empty", HLOOKUP("*",AllC3_Data[[#This Row],[OB Load Type]:[Workflow]],1,FALSE))</f>
        <v>RRPC</v>
      </c>
      <c r="S27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761" spans="1:21" x14ac:dyDescent="0.25">
      <c r="A2761" s="567" t="s">
        <v>15567</v>
      </c>
      <c r="B2761" s="568"/>
      <c r="C2761" s="568"/>
      <c r="D2761" s="569" t="s">
        <v>490</v>
      </c>
      <c r="E2761" s="569" t="s">
        <v>8430</v>
      </c>
      <c r="F2761" s="569">
        <v>3</v>
      </c>
      <c r="G2761" s="568" t="s">
        <v>15568</v>
      </c>
      <c r="H2761" s="568"/>
      <c r="I2761" s="570" t="s">
        <v>15569</v>
      </c>
      <c r="J2761" s="568" t="s">
        <v>8202</v>
      </c>
      <c r="K2761" s="571" t="s">
        <v>8401</v>
      </c>
      <c r="L2761" s="568" t="s">
        <v>14094</v>
      </c>
      <c r="M2761" s="572" t="s">
        <v>15570</v>
      </c>
      <c r="N2761" s="570" t="s">
        <v>8402</v>
      </c>
      <c r="O2761" s="303" t="str">
        <f>IF(AllC3_Data[[#This Row],[Door/Yard Number]]=3,"Yard","Door")</f>
        <v>Yard</v>
      </c>
      <c r="P2761" s="33">
        <f t="shared" ref="P2761:P2824" si="86">($A$1-Q2761)*24</f>
        <v>37.549999999988358</v>
      </c>
      <c r="Q2761" s="3" t="str">
        <f t="shared" ref="Q2761:Q2824" si="87">IF(I2761&gt;M2761,I2761,IF(I2761&lt;M2761,M2761,IF(I2761=M2761,I2761)))</f>
        <v>02/10/2022 12:27 AM</v>
      </c>
      <c r="R2761" s="573" t="str">
        <f>IF(AND(AllC3_Data[[#This Row],[Workflow]]="Vendor Trailer",AllC3_Data[[#This Row],[OB Load Type]]="",AllC3_Data[[#This Row],[IB Load Type]]="",AllC3_Data[[#This Row],[Reusable Load Type]]=""),"Empty", HLOOKUP("*",AllC3_Data[[#This Row],[OB Load Type]:[Workflow]],1,FALSE))</f>
        <v>RLBL</v>
      </c>
      <c r="S27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2" spans="1:21" x14ac:dyDescent="0.25">
      <c r="A2762" s="567" t="s">
        <v>15571</v>
      </c>
      <c r="B2762" s="568"/>
      <c r="C2762" s="568"/>
      <c r="D2762" s="569"/>
      <c r="E2762" s="569" t="s">
        <v>1657</v>
      </c>
      <c r="F2762" s="569">
        <v>3</v>
      </c>
      <c r="G2762" s="568" t="s">
        <v>1179</v>
      </c>
      <c r="H2762" s="568"/>
      <c r="I2762" s="570" t="s">
        <v>15572</v>
      </c>
      <c r="J2762" s="568" t="s">
        <v>647</v>
      </c>
      <c r="K2762" s="571" t="s">
        <v>8401</v>
      </c>
      <c r="L2762" s="568" t="s">
        <v>14352</v>
      </c>
      <c r="M2762" s="572"/>
      <c r="N2762" s="570" t="s">
        <v>8402</v>
      </c>
      <c r="O2762" s="303" t="str">
        <f>IF(AllC3_Data[[#This Row],[Door/Yard Number]]=3,"Yard","Door")</f>
        <v>Yard</v>
      </c>
      <c r="P2762" s="33">
        <f t="shared" si="86"/>
        <v>31.900000000081491</v>
      </c>
      <c r="Q2762" s="3" t="str">
        <f t="shared" si="87"/>
        <v>02/10/2022 06:06 AM</v>
      </c>
      <c r="R2762" s="573" t="str">
        <f>IF(AND(AllC3_Data[[#This Row],[Workflow]]="Vendor Trailer",AllC3_Data[[#This Row],[OB Load Type]]="",AllC3_Data[[#This Row],[IB Load Type]]="",AllC3_Data[[#This Row],[Reusable Load Type]]=""),"Empty", HLOOKUP("*",AllC3_Data[[#This Row],[OB Load Type]:[Workflow]],1,FALSE))</f>
        <v>Empty</v>
      </c>
      <c r="S27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3" spans="1:21" x14ac:dyDescent="0.25">
      <c r="A2763" s="567" t="s">
        <v>15573</v>
      </c>
      <c r="B2763" s="568"/>
      <c r="C2763" s="568"/>
      <c r="D2763" s="569"/>
      <c r="E2763" s="569" t="s">
        <v>1657</v>
      </c>
      <c r="F2763" s="569">
        <v>3</v>
      </c>
      <c r="G2763" s="568" t="s">
        <v>1179</v>
      </c>
      <c r="H2763" s="568"/>
      <c r="I2763" s="570" t="s">
        <v>15574</v>
      </c>
      <c r="J2763" s="568" t="s">
        <v>8210</v>
      </c>
      <c r="K2763" s="571" t="s">
        <v>8401</v>
      </c>
      <c r="L2763" s="568" t="s">
        <v>14594</v>
      </c>
      <c r="M2763" s="572" t="s">
        <v>15575</v>
      </c>
      <c r="N2763" s="570" t="s">
        <v>8425</v>
      </c>
      <c r="O2763" s="303" t="str">
        <f>IF(AllC3_Data[[#This Row],[Door/Yard Number]]=3,"Yard","Door")</f>
        <v>Yard</v>
      </c>
      <c r="P2763" s="33">
        <f t="shared" si="86"/>
        <v>2850.6333333334769</v>
      </c>
      <c r="Q2763" s="3" t="str">
        <f t="shared" si="87"/>
        <v>10/15/2021 07:22 PM</v>
      </c>
      <c r="R2763" s="573" t="str">
        <f>IF(AND(AllC3_Data[[#This Row],[Workflow]]="Vendor Trailer",AllC3_Data[[#This Row],[OB Load Type]]="",AllC3_Data[[#This Row],[IB Load Type]]="",AllC3_Data[[#This Row],[Reusable Load Type]]=""),"Empty", HLOOKUP("*",AllC3_Data[[#This Row],[OB Load Type]:[Workflow]],1,FALSE))</f>
        <v>Empty</v>
      </c>
      <c r="S27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4" spans="1:21" x14ac:dyDescent="0.25">
      <c r="A2764" s="567" t="s">
        <v>15576</v>
      </c>
      <c r="B2764" s="568"/>
      <c r="C2764" s="568"/>
      <c r="D2764" s="569" t="s">
        <v>481</v>
      </c>
      <c r="E2764" s="569" t="s">
        <v>8430</v>
      </c>
      <c r="F2764" s="569">
        <v>3</v>
      </c>
      <c r="G2764" s="568" t="s">
        <v>1179</v>
      </c>
      <c r="H2764" s="568"/>
      <c r="I2764" s="570" t="s">
        <v>15577</v>
      </c>
      <c r="J2764" s="568" t="s">
        <v>8208</v>
      </c>
      <c r="K2764" s="571" t="s">
        <v>8401</v>
      </c>
      <c r="L2764" s="568" t="s">
        <v>14505</v>
      </c>
      <c r="M2764" s="572" t="s">
        <v>15577</v>
      </c>
      <c r="N2764" s="570" t="s">
        <v>8421</v>
      </c>
      <c r="O2764" s="303" t="str">
        <f>IF(AllC3_Data[[#This Row],[Door/Yard Number]]=3,"Yard","Door")</f>
        <v>Yard</v>
      </c>
      <c r="P2764" s="33">
        <f t="shared" si="86"/>
        <v>31.833333333372138</v>
      </c>
      <c r="Q2764" s="3" t="str">
        <f t="shared" si="87"/>
        <v>02/10/2022 06:10 AM</v>
      </c>
      <c r="R2764" s="573" t="str">
        <f>IF(AND(AllC3_Data[[#This Row],[Workflow]]="Vendor Trailer",AllC3_Data[[#This Row],[OB Load Type]]="",AllC3_Data[[#This Row],[IB Load Type]]="",AllC3_Data[[#This Row],[Reusable Load Type]]=""),"Empty", HLOOKUP("*",AllC3_Data[[#This Row],[OB Load Type]:[Workflow]],1,FALSE))</f>
        <v>RBTN</v>
      </c>
      <c r="S27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5" spans="1:21" x14ac:dyDescent="0.25">
      <c r="A2765" s="567" t="s">
        <v>15578</v>
      </c>
      <c r="B2765" s="568"/>
      <c r="C2765" s="568"/>
      <c r="D2765" s="569" t="s">
        <v>510</v>
      </c>
      <c r="E2765" s="569" t="s">
        <v>882</v>
      </c>
      <c r="F2765" s="569">
        <v>1</v>
      </c>
      <c r="G2765" s="568" t="s">
        <v>1179</v>
      </c>
      <c r="H2765" s="568"/>
      <c r="I2765" s="570" t="s">
        <v>12266</v>
      </c>
      <c r="J2765" s="568" t="s">
        <v>8207</v>
      </c>
      <c r="K2765" s="571" t="s">
        <v>8401</v>
      </c>
      <c r="L2765" s="568" t="s">
        <v>12906</v>
      </c>
      <c r="M2765" s="572" t="s">
        <v>15188</v>
      </c>
      <c r="N2765" s="570" t="s">
        <v>8402</v>
      </c>
      <c r="O2765" s="303" t="str">
        <f>IF(AllC3_Data[[#This Row],[Door/Yard Number]]=3,"Yard","Door")</f>
        <v>Door</v>
      </c>
      <c r="P2765" s="33">
        <f t="shared" si="86"/>
        <v>31.78333333338378</v>
      </c>
      <c r="Q2765" s="3" t="str">
        <f t="shared" si="87"/>
        <v>02/10/2022 06:13 AM</v>
      </c>
      <c r="R2765" s="573" t="str">
        <f>IF(AND(AllC3_Data[[#This Row],[Workflow]]="Vendor Trailer",AllC3_Data[[#This Row],[OB Load Type]]="",AllC3_Data[[#This Row],[IB Load Type]]="",AllC3_Data[[#This Row],[Reusable Load Type]]=""),"Empty", HLOOKUP("*",AllC3_Data[[#This Row],[OB Load Type]:[Workflow]],1,FALSE))</f>
        <v>BD77</v>
      </c>
      <c r="S27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7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6" spans="1:21" x14ac:dyDescent="0.25">
      <c r="A2766" s="567" t="s">
        <v>15579</v>
      </c>
      <c r="B2766" s="568"/>
      <c r="C2766" s="568"/>
      <c r="D2766" s="569" t="s">
        <v>668</v>
      </c>
      <c r="E2766" s="569" t="s">
        <v>882</v>
      </c>
      <c r="F2766" s="569">
        <v>3</v>
      </c>
      <c r="G2766" s="568" t="s">
        <v>1179</v>
      </c>
      <c r="H2766" s="568"/>
      <c r="I2766" s="570" t="s">
        <v>15580</v>
      </c>
      <c r="J2766" s="568" t="s">
        <v>8204</v>
      </c>
      <c r="K2766" s="571" t="s">
        <v>8401</v>
      </c>
      <c r="L2766" s="568" t="s">
        <v>14930</v>
      </c>
      <c r="M2766" s="572" t="s">
        <v>15581</v>
      </c>
      <c r="N2766" s="570" t="s">
        <v>8402</v>
      </c>
      <c r="O2766" s="303" t="str">
        <f>IF(AllC3_Data[[#This Row],[Door/Yard Number]]=3,"Yard","Door")</f>
        <v>Yard</v>
      </c>
      <c r="P2766" s="33">
        <f t="shared" si="86"/>
        <v>37.300000000046566</v>
      </c>
      <c r="Q2766" s="3" t="str">
        <f t="shared" si="87"/>
        <v>02/10/2022 12:42 AM</v>
      </c>
      <c r="R2766" s="573" t="str">
        <f>IF(AND(AllC3_Data[[#This Row],[Workflow]]="Vendor Trailer",AllC3_Data[[#This Row],[OB Load Type]]="",AllC3_Data[[#This Row],[IB Load Type]]="",AllC3_Data[[#This Row],[Reusable Load Type]]=""),"Empty", HLOOKUP("*",AllC3_Data[[#This Row],[OB Load Type]:[Workflow]],1,FALSE))</f>
        <v>BD47</v>
      </c>
      <c r="S27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7" spans="1:21" x14ac:dyDescent="0.25">
      <c r="A2767" s="567" t="s">
        <v>15582</v>
      </c>
      <c r="B2767" s="568"/>
      <c r="C2767" s="568"/>
      <c r="D2767" s="569" t="s">
        <v>479</v>
      </c>
      <c r="E2767" s="569" t="s">
        <v>8430</v>
      </c>
      <c r="F2767" s="569">
        <v>1</v>
      </c>
      <c r="G2767" s="568" t="s">
        <v>1568</v>
      </c>
      <c r="H2767" s="568"/>
      <c r="I2767" s="570" t="s">
        <v>12536</v>
      </c>
      <c r="J2767" s="568" t="s">
        <v>8209</v>
      </c>
      <c r="K2767" s="571" t="s">
        <v>8401</v>
      </c>
      <c r="L2767" s="568" t="s">
        <v>13087</v>
      </c>
      <c r="M2767" s="572" t="s">
        <v>12076</v>
      </c>
      <c r="N2767" s="570" t="s">
        <v>8402</v>
      </c>
      <c r="O2767" s="303" t="str">
        <f>IF(AllC3_Data[[#This Row],[Door/Yard Number]]=3,"Yard","Door")</f>
        <v>Door</v>
      </c>
      <c r="P2767" s="33">
        <f t="shared" si="86"/>
        <v>31.5</v>
      </c>
      <c r="Q2767" s="3" t="str">
        <f t="shared" si="87"/>
        <v>02/10/2022 06:30 AM</v>
      </c>
      <c r="R2767" s="573" t="str">
        <f>IF(AND(AllC3_Data[[#This Row],[Workflow]]="Vendor Trailer",AllC3_Data[[#This Row],[OB Load Type]]="",AllC3_Data[[#This Row],[IB Load Type]]="",AllC3_Data[[#This Row],[Reusable Load Type]]=""),"Empty", HLOOKUP("*",AllC3_Data[[#This Row],[OB Load Type]:[Workflow]],1,FALSE))</f>
        <v>PPLS</v>
      </c>
      <c r="S27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68" spans="1:21" x14ac:dyDescent="0.25">
      <c r="A2768" s="567" t="s">
        <v>15583</v>
      </c>
      <c r="B2768" s="568"/>
      <c r="C2768" s="568"/>
      <c r="D2768" s="569" t="s">
        <v>182</v>
      </c>
      <c r="E2768" s="569" t="s">
        <v>8430</v>
      </c>
      <c r="F2768" s="569">
        <v>3</v>
      </c>
      <c r="G2768" s="568" t="s">
        <v>1179</v>
      </c>
      <c r="H2768" s="568"/>
      <c r="I2768" s="570" t="s">
        <v>12536</v>
      </c>
      <c r="J2768" s="568" t="s">
        <v>647</v>
      </c>
      <c r="K2768" s="571" t="s">
        <v>8401</v>
      </c>
      <c r="L2768" s="568" t="s">
        <v>14255</v>
      </c>
      <c r="M2768" s="572" t="s">
        <v>15584</v>
      </c>
      <c r="N2768" s="570" t="s">
        <v>8451</v>
      </c>
      <c r="O2768" s="303" t="str">
        <f>IF(AllC3_Data[[#This Row],[Door/Yard Number]]=3,"Yard","Door")</f>
        <v>Yard</v>
      </c>
      <c r="P2768" s="33">
        <f t="shared" si="86"/>
        <v>31.5</v>
      </c>
      <c r="Q2768" s="3" t="str">
        <f t="shared" si="87"/>
        <v>02/10/2022 06:30 AM</v>
      </c>
      <c r="R2768" s="573" t="str">
        <f>IF(AND(AllC3_Data[[#This Row],[Workflow]]="Vendor Trailer",AllC3_Data[[#This Row],[OB Load Type]]="",AllC3_Data[[#This Row],[IB Load Type]]="",AllC3_Data[[#This Row],[Reusable Load Type]]=""),"Empty", HLOOKUP("*",AllC3_Data[[#This Row],[OB Load Type]:[Workflow]],1,FALSE))</f>
        <v>PMIX</v>
      </c>
      <c r="S27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769" spans="1:21" x14ac:dyDescent="0.25">
      <c r="A2769" s="567" t="s">
        <v>15585</v>
      </c>
      <c r="B2769" s="568"/>
      <c r="C2769" s="568"/>
      <c r="D2769" s="569" t="s">
        <v>182</v>
      </c>
      <c r="E2769" s="569" t="s">
        <v>8430</v>
      </c>
      <c r="F2769" s="569">
        <v>3</v>
      </c>
      <c r="G2769" s="568" t="s">
        <v>1179</v>
      </c>
      <c r="H2769" s="568"/>
      <c r="I2769" s="570" t="s">
        <v>12536</v>
      </c>
      <c r="J2769" s="568" t="s">
        <v>8210</v>
      </c>
      <c r="K2769" s="571" t="s">
        <v>8401</v>
      </c>
      <c r="L2769" s="568" t="s">
        <v>14339</v>
      </c>
      <c r="M2769" s="572" t="s">
        <v>10541</v>
      </c>
      <c r="N2769" s="570" t="s">
        <v>8451</v>
      </c>
      <c r="O2769" s="303" t="str">
        <f>IF(AllC3_Data[[#This Row],[Door/Yard Number]]=3,"Yard","Door")</f>
        <v>Yard</v>
      </c>
      <c r="P2769" s="33">
        <f t="shared" si="86"/>
        <v>31.5</v>
      </c>
      <c r="Q2769" s="3" t="str">
        <f t="shared" si="87"/>
        <v>02/10/2022 06:30 AM</v>
      </c>
      <c r="R2769" s="573" t="str">
        <f>IF(AND(AllC3_Data[[#This Row],[Workflow]]="Vendor Trailer",AllC3_Data[[#This Row],[OB Load Type]]="",AllC3_Data[[#This Row],[IB Load Type]]="",AllC3_Data[[#This Row],[Reusable Load Type]]=""),"Empty", HLOOKUP("*",AllC3_Data[[#This Row],[OB Load Type]:[Workflow]],1,FALSE))</f>
        <v>PMIX</v>
      </c>
      <c r="S27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770" spans="1:21" x14ac:dyDescent="0.25">
      <c r="A2770" s="567" t="s">
        <v>15586</v>
      </c>
      <c r="B2770" s="568"/>
      <c r="C2770" s="568"/>
      <c r="D2770" s="569"/>
      <c r="E2770" s="569" t="s">
        <v>1657</v>
      </c>
      <c r="F2770" s="569">
        <v>3</v>
      </c>
      <c r="G2770" s="568" t="s">
        <v>1179</v>
      </c>
      <c r="H2770" s="568"/>
      <c r="I2770" s="570" t="s">
        <v>12536</v>
      </c>
      <c r="J2770" s="568" t="s">
        <v>8204</v>
      </c>
      <c r="K2770" s="571" t="s">
        <v>8401</v>
      </c>
      <c r="L2770" s="568" t="s">
        <v>14003</v>
      </c>
      <c r="M2770" s="572" t="s">
        <v>12175</v>
      </c>
      <c r="N2770" s="570" t="s">
        <v>8402</v>
      </c>
      <c r="O2770" s="303" t="str">
        <f>IF(AllC3_Data[[#This Row],[Door/Yard Number]]=3,"Yard","Door")</f>
        <v>Yard</v>
      </c>
      <c r="P2770" s="33">
        <f t="shared" si="86"/>
        <v>31.5</v>
      </c>
      <c r="Q2770" s="3" t="str">
        <f t="shared" si="87"/>
        <v>02/10/2022 06:30 AM</v>
      </c>
      <c r="R2770" s="573" t="str">
        <f>IF(AND(AllC3_Data[[#This Row],[Workflow]]="Vendor Trailer",AllC3_Data[[#This Row],[OB Load Type]]="",AllC3_Data[[#This Row],[IB Load Type]]="",AllC3_Data[[#This Row],[Reusable Load Type]]=""),"Empty", HLOOKUP("*",AllC3_Data[[#This Row],[OB Load Type]:[Workflow]],1,FALSE))</f>
        <v>Empty</v>
      </c>
      <c r="S27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1" spans="1:21" x14ac:dyDescent="0.25">
      <c r="A2771" s="567" t="s">
        <v>15587</v>
      </c>
      <c r="B2771" s="568"/>
      <c r="C2771" s="568"/>
      <c r="D2771" s="569"/>
      <c r="E2771" s="569" t="s">
        <v>1657</v>
      </c>
      <c r="F2771" s="569">
        <v>3</v>
      </c>
      <c r="G2771" s="568" t="s">
        <v>1179</v>
      </c>
      <c r="H2771" s="568"/>
      <c r="I2771" s="570" t="s">
        <v>15588</v>
      </c>
      <c r="J2771" s="568" t="s">
        <v>8204</v>
      </c>
      <c r="K2771" s="571" t="s">
        <v>8401</v>
      </c>
      <c r="L2771" s="568" t="s">
        <v>14003</v>
      </c>
      <c r="M2771" s="572" t="s">
        <v>15589</v>
      </c>
      <c r="N2771" s="570" t="s">
        <v>8402</v>
      </c>
      <c r="O2771" s="303" t="str">
        <f>IF(AllC3_Data[[#This Row],[Door/Yard Number]]=3,"Yard","Door")</f>
        <v>Yard</v>
      </c>
      <c r="P2771" s="33">
        <f t="shared" si="86"/>
        <v>31.483333333453629</v>
      </c>
      <c r="Q2771" s="3" t="str">
        <f t="shared" si="87"/>
        <v>02/10/2022 06:31 AM</v>
      </c>
      <c r="R2771" s="573" t="str">
        <f>IF(AND(AllC3_Data[[#This Row],[Workflow]]="Vendor Trailer",AllC3_Data[[#This Row],[OB Load Type]]="",AllC3_Data[[#This Row],[IB Load Type]]="",AllC3_Data[[#This Row],[Reusable Load Type]]=""),"Empty", HLOOKUP("*",AllC3_Data[[#This Row],[OB Load Type]:[Workflow]],1,FALSE))</f>
        <v>Empty</v>
      </c>
      <c r="S27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2" spans="1:21" x14ac:dyDescent="0.25">
      <c r="A2772" s="567" t="s">
        <v>15590</v>
      </c>
      <c r="B2772" s="568"/>
      <c r="C2772" s="568"/>
      <c r="D2772" s="569"/>
      <c r="E2772" s="569" t="s">
        <v>8461</v>
      </c>
      <c r="F2772" s="569">
        <v>3</v>
      </c>
      <c r="G2772" s="568" t="s">
        <v>9151</v>
      </c>
      <c r="H2772" s="568"/>
      <c r="I2772" s="570" t="s">
        <v>15591</v>
      </c>
      <c r="J2772" s="568" t="s">
        <v>8202</v>
      </c>
      <c r="K2772" s="571" t="s">
        <v>8401</v>
      </c>
      <c r="L2772" s="568" t="s">
        <v>14208</v>
      </c>
      <c r="M2772" s="572"/>
      <c r="N2772" s="570" t="s">
        <v>8402</v>
      </c>
      <c r="O2772" s="303" t="str">
        <f>IF(AllC3_Data[[#This Row],[Door/Yard Number]]=3,"Yard","Door")</f>
        <v>Yard</v>
      </c>
      <c r="P2772" s="33">
        <f t="shared" si="86"/>
        <v>31.433333333465271</v>
      </c>
      <c r="Q2772" s="3" t="str">
        <f t="shared" si="87"/>
        <v>02/10/2022 06:34 AM</v>
      </c>
      <c r="R2772" s="573" t="str">
        <f>IF(AND(AllC3_Data[[#This Row],[Workflow]]="Vendor Trailer",AllC3_Data[[#This Row],[OB Load Type]]="",AllC3_Data[[#This Row],[IB Load Type]]="",AllC3_Data[[#This Row],[Reusable Load Type]]=""),"Empty", HLOOKUP("*",AllC3_Data[[#This Row],[OB Load Type]:[Workflow]],1,FALSE))</f>
        <v>Empty</v>
      </c>
      <c r="S27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3" spans="1:21" x14ac:dyDescent="0.25">
      <c r="A2773" s="567" t="s">
        <v>15592</v>
      </c>
      <c r="B2773" s="568"/>
      <c r="C2773" s="568"/>
      <c r="D2773" s="569" t="s">
        <v>496</v>
      </c>
      <c r="E2773" s="569" t="s">
        <v>1660</v>
      </c>
      <c r="F2773" s="569">
        <v>3</v>
      </c>
      <c r="G2773" s="568" t="s">
        <v>1179</v>
      </c>
      <c r="H2773" s="568"/>
      <c r="I2773" s="570" t="s">
        <v>15593</v>
      </c>
      <c r="J2773" s="568" t="s">
        <v>8205</v>
      </c>
      <c r="K2773" s="571" t="s">
        <v>8401</v>
      </c>
      <c r="L2773" s="568" t="s">
        <v>12146</v>
      </c>
      <c r="M2773" s="572" t="s">
        <v>15594</v>
      </c>
      <c r="N2773" s="570" t="s">
        <v>8402</v>
      </c>
      <c r="O2773" s="303" t="str">
        <f>IF(AllC3_Data[[#This Row],[Door/Yard Number]]=3,"Yard","Door")</f>
        <v>Yard</v>
      </c>
      <c r="P2773" s="33">
        <f t="shared" si="86"/>
        <v>31.383333333476912</v>
      </c>
      <c r="Q2773" s="3" t="str">
        <f t="shared" si="87"/>
        <v>02/10/2022 06:37 AM</v>
      </c>
      <c r="R2773" s="573" t="str">
        <f>IF(AND(AllC3_Data[[#This Row],[Workflow]]="Vendor Trailer",AllC3_Data[[#This Row],[OB Load Type]]="",AllC3_Data[[#This Row],[IB Load Type]]="",AllC3_Data[[#This Row],[Reusable Load Type]]=""),"Empty", HLOOKUP("*",AllC3_Data[[#This Row],[OB Load Type]:[Workflow]],1,FALSE))</f>
        <v>RSAL</v>
      </c>
      <c r="S27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4" spans="1:21" x14ac:dyDescent="0.25">
      <c r="A2774" s="567" t="s">
        <v>15248</v>
      </c>
      <c r="B2774" s="568"/>
      <c r="C2774" s="568"/>
      <c r="D2774" s="569"/>
      <c r="E2774" s="569" t="s">
        <v>8461</v>
      </c>
      <c r="F2774" s="569">
        <v>3</v>
      </c>
      <c r="G2774" s="568" t="s">
        <v>8556</v>
      </c>
      <c r="H2774" s="568"/>
      <c r="I2774" s="570" t="s">
        <v>15595</v>
      </c>
      <c r="J2774" s="568" t="s">
        <v>8202</v>
      </c>
      <c r="K2774" s="571" t="s">
        <v>8401</v>
      </c>
      <c r="L2774" s="568" t="s">
        <v>15152</v>
      </c>
      <c r="M2774" s="572" t="s">
        <v>15596</v>
      </c>
      <c r="N2774" s="570" t="s">
        <v>8402</v>
      </c>
      <c r="O2774" s="303" t="str">
        <f>IF(AllC3_Data[[#This Row],[Door/Yard Number]]=3,"Yard","Door")</f>
        <v>Yard</v>
      </c>
      <c r="P2774" s="33">
        <f t="shared" si="86"/>
        <v>31.350000000034925</v>
      </c>
      <c r="Q2774" s="3" t="str">
        <f t="shared" si="87"/>
        <v>02/10/2022 06:39 AM</v>
      </c>
      <c r="R2774" s="573" t="str">
        <f>IF(AND(AllC3_Data[[#This Row],[Workflow]]="Vendor Trailer",AllC3_Data[[#This Row],[OB Load Type]]="",AllC3_Data[[#This Row],[IB Load Type]]="",AllC3_Data[[#This Row],[Reusable Load Type]]=""),"Empty", HLOOKUP("*",AllC3_Data[[#This Row],[OB Load Type]:[Workflow]],1,FALSE))</f>
        <v>Empty</v>
      </c>
      <c r="S27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5" spans="1:21" x14ac:dyDescent="0.25">
      <c r="A2775" s="567" t="s">
        <v>15597</v>
      </c>
      <c r="B2775" s="568"/>
      <c r="C2775" s="568"/>
      <c r="D2775" s="569" t="s">
        <v>182</v>
      </c>
      <c r="E2775" s="569" t="s">
        <v>8430</v>
      </c>
      <c r="F2775" s="569">
        <v>3</v>
      </c>
      <c r="G2775" s="568" t="s">
        <v>1568</v>
      </c>
      <c r="H2775" s="568"/>
      <c r="I2775" s="570" t="s">
        <v>15598</v>
      </c>
      <c r="J2775" s="568" t="s">
        <v>8212</v>
      </c>
      <c r="K2775" s="571" t="s">
        <v>8401</v>
      </c>
      <c r="L2775" s="568" t="s">
        <v>14339</v>
      </c>
      <c r="M2775" s="572" t="s">
        <v>15599</v>
      </c>
      <c r="N2775" s="570" t="s">
        <v>8451</v>
      </c>
      <c r="O2775" s="303" t="str">
        <f>IF(AllC3_Data[[#This Row],[Door/Yard Number]]=3,"Yard","Door")</f>
        <v>Yard</v>
      </c>
      <c r="P2775" s="33">
        <f t="shared" si="86"/>
        <v>27.783333333441988</v>
      </c>
      <c r="Q2775" s="3" t="str">
        <f t="shared" si="87"/>
        <v>02/10/2022 10:13 AM</v>
      </c>
      <c r="R2775" s="573" t="str">
        <f>IF(AND(AllC3_Data[[#This Row],[Workflow]]="Vendor Trailer",AllC3_Data[[#This Row],[OB Load Type]]="",AllC3_Data[[#This Row],[IB Load Type]]="",AllC3_Data[[#This Row],[Reusable Load Type]]=""),"Empty", HLOOKUP("*",AllC3_Data[[#This Row],[OB Load Type]:[Workflow]],1,FALSE))</f>
        <v>PMIX</v>
      </c>
      <c r="S27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776" spans="1:21" x14ac:dyDescent="0.25">
      <c r="A2776" s="567" t="s">
        <v>15394</v>
      </c>
      <c r="B2776" s="568"/>
      <c r="C2776" s="568"/>
      <c r="D2776" s="569" t="s">
        <v>490</v>
      </c>
      <c r="E2776" s="569" t="s">
        <v>8430</v>
      </c>
      <c r="F2776" s="569">
        <v>3</v>
      </c>
      <c r="G2776" s="568" t="s">
        <v>13345</v>
      </c>
      <c r="H2776" s="568"/>
      <c r="I2776" s="570" t="s">
        <v>15598</v>
      </c>
      <c r="J2776" s="568" t="s">
        <v>8202</v>
      </c>
      <c r="K2776" s="571" t="s">
        <v>8401</v>
      </c>
      <c r="L2776" s="568" t="s">
        <v>13958</v>
      </c>
      <c r="M2776" s="572" t="s">
        <v>15600</v>
      </c>
      <c r="N2776" s="570" t="s">
        <v>8451</v>
      </c>
      <c r="O2776" s="303" t="str">
        <f>IF(AllC3_Data[[#This Row],[Door/Yard Number]]=3,"Yard","Door")</f>
        <v>Yard</v>
      </c>
      <c r="P2776" s="33">
        <f t="shared" si="86"/>
        <v>31.333333333313931</v>
      </c>
      <c r="Q2776" s="3" t="str">
        <f t="shared" si="87"/>
        <v>02/10/2022 06:40 AM</v>
      </c>
      <c r="R2776" s="573" t="str">
        <f>IF(AND(AllC3_Data[[#This Row],[Workflow]]="Vendor Trailer",AllC3_Data[[#This Row],[OB Load Type]]="",AllC3_Data[[#This Row],[IB Load Type]]="",AllC3_Data[[#This Row],[Reusable Load Type]]=""),"Empty", HLOOKUP("*",AllC3_Data[[#This Row],[OB Load Type]:[Workflow]],1,FALSE))</f>
        <v>RLBL</v>
      </c>
      <c r="S27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7" spans="1:21" x14ac:dyDescent="0.25">
      <c r="A2777" s="567" t="s">
        <v>15601</v>
      </c>
      <c r="B2777" s="568"/>
      <c r="C2777" s="568" t="s">
        <v>774</v>
      </c>
      <c r="D2777" s="569"/>
      <c r="E2777" s="569" t="s">
        <v>897</v>
      </c>
      <c r="F2777" s="569">
        <v>3</v>
      </c>
      <c r="G2777" s="568" t="s">
        <v>1215</v>
      </c>
      <c r="H2777" s="568" t="s">
        <v>15602</v>
      </c>
      <c r="I2777" s="570" t="s">
        <v>15603</v>
      </c>
      <c r="J2777" s="568" t="s">
        <v>8202</v>
      </c>
      <c r="K2777" s="571" t="s">
        <v>8401</v>
      </c>
      <c r="L2777" s="568" t="s">
        <v>13874</v>
      </c>
      <c r="M2777" s="572" t="s">
        <v>15603</v>
      </c>
      <c r="N2777" s="570" t="s">
        <v>8451</v>
      </c>
      <c r="O2777" s="303" t="str">
        <f>IF(AllC3_Data[[#This Row],[Door/Yard Number]]=3,"Yard","Door")</f>
        <v>Yard</v>
      </c>
      <c r="P2777" s="33">
        <f t="shared" si="86"/>
        <v>31.266666666779201</v>
      </c>
      <c r="Q2777" s="3" t="str">
        <f t="shared" si="87"/>
        <v>02/10/2022 06:44 AM</v>
      </c>
      <c r="R2777" s="573" t="str">
        <f>IF(AND(AllC3_Data[[#This Row],[Workflow]]="Vendor Trailer",AllC3_Data[[#This Row],[OB Load Type]]="",AllC3_Data[[#This Row],[IB Load Type]]="",AllC3_Data[[#This Row],[Reusable Load Type]]=""),"Empty", HLOOKUP("*",AllC3_Data[[#This Row],[OB Load Type]:[Workflow]],1,FALSE))</f>
        <v>B227</v>
      </c>
      <c r="S27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8" spans="1:21" x14ac:dyDescent="0.25">
      <c r="A2778" s="567" t="s">
        <v>15604</v>
      </c>
      <c r="B2778" s="568"/>
      <c r="C2778" s="568"/>
      <c r="D2778" s="569"/>
      <c r="E2778" s="569" t="s">
        <v>8461</v>
      </c>
      <c r="F2778" s="569">
        <v>3</v>
      </c>
      <c r="G2778" s="568" t="s">
        <v>9193</v>
      </c>
      <c r="H2778" s="568"/>
      <c r="I2778" s="570" t="s">
        <v>12521</v>
      </c>
      <c r="J2778" s="568" t="s">
        <v>8202</v>
      </c>
      <c r="K2778" s="571" t="s">
        <v>8401</v>
      </c>
      <c r="L2778" s="568" t="s">
        <v>14003</v>
      </c>
      <c r="M2778" s="572" t="s">
        <v>15605</v>
      </c>
      <c r="N2778" s="570" t="s">
        <v>8402</v>
      </c>
      <c r="O2778" s="303" t="str">
        <f>IF(AllC3_Data[[#This Row],[Door/Yard Number]]=3,"Yard","Door")</f>
        <v>Yard</v>
      </c>
      <c r="P2778" s="33">
        <f t="shared" si="86"/>
        <v>31.083333333372138</v>
      </c>
      <c r="Q2778" s="3" t="str">
        <f t="shared" si="87"/>
        <v>02/10/2022 06:55 AM</v>
      </c>
      <c r="R2778" s="573" t="str">
        <f>IF(AND(AllC3_Data[[#This Row],[Workflow]]="Vendor Trailer",AllC3_Data[[#This Row],[OB Load Type]]="",AllC3_Data[[#This Row],[IB Load Type]]="",AllC3_Data[[#This Row],[Reusable Load Type]]=""),"Empty", HLOOKUP("*",AllC3_Data[[#This Row],[OB Load Type]:[Workflow]],1,FALSE))</f>
        <v>Empty</v>
      </c>
      <c r="S27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79" spans="1:21" x14ac:dyDescent="0.25">
      <c r="A2779" s="567" t="s">
        <v>15606</v>
      </c>
      <c r="B2779" s="568"/>
      <c r="C2779" s="568"/>
      <c r="D2779" s="569" t="s">
        <v>553</v>
      </c>
      <c r="E2779" s="569" t="s">
        <v>8430</v>
      </c>
      <c r="F2779" s="569">
        <v>4</v>
      </c>
      <c r="G2779" s="568" t="s">
        <v>1179</v>
      </c>
      <c r="H2779" s="568"/>
      <c r="I2779" s="570" t="s">
        <v>15607</v>
      </c>
      <c r="J2779" s="568" t="s">
        <v>8207</v>
      </c>
      <c r="K2779" s="571" t="s">
        <v>8401</v>
      </c>
      <c r="L2779" s="568" t="s">
        <v>14662</v>
      </c>
      <c r="M2779" s="572"/>
      <c r="N2779" s="570" t="s">
        <v>8402</v>
      </c>
      <c r="O2779" s="303" t="str">
        <f>IF(AllC3_Data[[#This Row],[Door/Yard Number]]=3,"Yard","Door")</f>
        <v>Door</v>
      </c>
      <c r="P2779" s="33">
        <f t="shared" si="86"/>
        <v>31.066666666651145</v>
      </c>
      <c r="Q2779" s="3" t="str">
        <f t="shared" si="87"/>
        <v>02/10/2022 06:56 AM</v>
      </c>
      <c r="R2779" s="573" t="str">
        <f>IF(AND(AllC3_Data[[#This Row],[Workflow]]="Vendor Trailer",AllC3_Data[[#This Row],[OB Load Type]]="",AllC3_Data[[#This Row],[IB Load Type]]="",AllC3_Data[[#This Row],[Reusable Load Type]]=""),"Empty", HLOOKUP("*",AllC3_Data[[#This Row],[OB Load Type]:[Workflow]],1,FALSE))</f>
        <v>PPDCQS</v>
      </c>
      <c r="S27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7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0" spans="1:21" x14ac:dyDescent="0.25">
      <c r="A2780" s="567" t="s">
        <v>15608</v>
      </c>
      <c r="B2780" s="568"/>
      <c r="C2780" s="568"/>
      <c r="D2780" s="569"/>
      <c r="E2780" s="569" t="s">
        <v>8461</v>
      </c>
      <c r="F2780" s="569">
        <v>3</v>
      </c>
      <c r="G2780" s="568" t="s">
        <v>1252</v>
      </c>
      <c r="H2780" s="568"/>
      <c r="I2780" s="570" t="s">
        <v>15609</v>
      </c>
      <c r="J2780" s="568" t="s">
        <v>8202</v>
      </c>
      <c r="K2780" s="571" t="s">
        <v>8401</v>
      </c>
      <c r="L2780" s="568" t="s">
        <v>14423</v>
      </c>
      <c r="M2780" s="572" t="s">
        <v>12521</v>
      </c>
      <c r="N2780" s="570" t="s">
        <v>8402</v>
      </c>
      <c r="O2780" s="303" t="str">
        <f>IF(AllC3_Data[[#This Row],[Door/Yard Number]]=3,"Yard","Door")</f>
        <v>Yard</v>
      </c>
      <c r="P2780" s="33">
        <f t="shared" si="86"/>
        <v>31.050000000104774</v>
      </c>
      <c r="Q2780" s="3" t="str">
        <f t="shared" si="87"/>
        <v>02/10/2022 06:57 AM</v>
      </c>
      <c r="R2780" s="573" t="str">
        <f>IF(AND(AllC3_Data[[#This Row],[Workflow]]="Vendor Trailer",AllC3_Data[[#This Row],[OB Load Type]]="",AllC3_Data[[#This Row],[IB Load Type]]="",AllC3_Data[[#This Row],[Reusable Load Type]]=""),"Empty", HLOOKUP("*",AllC3_Data[[#This Row],[OB Load Type]:[Workflow]],1,FALSE))</f>
        <v>Empty</v>
      </c>
      <c r="S27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1" spans="1:21" x14ac:dyDescent="0.25">
      <c r="A2781" s="567" t="s">
        <v>15610</v>
      </c>
      <c r="B2781" s="568"/>
      <c r="C2781" s="568" t="s">
        <v>776</v>
      </c>
      <c r="D2781" s="569"/>
      <c r="E2781" s="569" t="s">
        <v>897</v>
      </c>
      <c r="F2781" s="569">
        <v>1</v>
      </c>
      <c r="G2781" s="568" t="s">
        <v>1179</v>
      </c>
      <c r="H2781" s="568" t="s">
        <v>15611</v>
      </c>
      <c r="I2781" s="570" t="s">
        <v>15612</v>
      </c>
      <c r="J2781" s="568" t="s">
        <v>647</v>
      </c>
      <c r="K2781" s="571" t="s">
        <v>8401</v>
      </c>
      <c r="L2781" s="568" t="s">
        <v>15613</v>
      </c>
      <c r="M2781" s="572" t="s">
        <v>15612</v>
      </c>
      <c r="N2781" s="570" t="s">
        <v>8451</v>
      </c>
      <c r="O2781" s="303" t="str">
        <f>IF(AllC3_Data[[#This Row],[Door/Yard Number]]=3,"Yard","Door")</f>
        <v>Door</v>
      </c>
      <c r="P2781" s="33">
        <f t="shared" si="86"/>
        <v>31.03333333338378</v>
      </c>
      <c r="Q2781" s="3" t="str">
        <f t="shared" si="87"/>
        <v>02/10/2022 06:58 AM</v>
      </c>
      <c r="R2781" s="573" t="str">
        <f>IF(AND(AllC3_Data[[#This Row],[Workflow]]="Vendor Trailer",AllC3_Data[[#This Row],[OB Load Type]]="",AllC3_Data[[#This Row],[IB Load Type]]="",AllC3_Data[[#This Row],[Reusable Load Type]]=""),"Empty", HLOOKUP("*",AllC3_Data[[#This Row],[OB Load Type]:[Workflow]],1,FALSE))</f>
        <v>B217</v>
      </c>
      <c r="S27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782" spans="1:21" x14ac:dyDescent="0.25">
      <c r="A2782" s="567" t="s">
        <v>15614</v>
      </c>
      <c r="B2782" s="568"/>
      <c r="C2782" s="568"/>
      <c r="D2782" s="569" t="s">
        <v>270</v>
      </c>
      <c r="E2782" s="569" t="s">
        <v>882</v>
      </c>
      <c r="F2782" s="569">
        <v>3</v>
      </c>
      <c r="G2782" s="568" t="s">
        <v>1179</v>
      </c>
      <c r="H2782" s="568" t="s">
        <v>15615</v>
      </c>
      <c r="I2782" s="570" t="s">
        <v>15616</v>
      </c>
      <c r="J2782" s="568" t="s">
        <v>8205</v>
      </c>
      <c r="K2782" s="571" t="s">
        <v>8401</v>
      </c>
      <c r="L2782" s="568" t="s">
        <v>14383</v>
      </c>
      <c r="M2782" s="572" t="s">
        <v>12853</v>
      </c>
      <c r="N2782" s="570" t="s">
        <v>8402</v>
      </c>
      <c r="O2782" s="303" t="str">
        <f>IF(AllC3_Data[[#This Row],[Door/Yard Number]]=3,"Yard","Door")</f>
        <v>Yard</v>
      </c>
      <c r="P2782" s="33">
        <f t="shared" si="86"/>
        <v>30.916666666686069</v>
      </c>
      <c r="Q2782" s="3" t="str">
        <f t="shared" si="87"/>
        <v>02/10/2022 07:05 AM</v>
      </c>
      <c r="R2782" s="573" t="str">
        <f>IF(AND(AllC3_Data[[#This Row],[Workflow]]="Vendor Trailer",AllC3_Data[[#This Row],[OB Load Type]]="",AllC3_Data[[#This Row],[IB Load Type]]="",AllC3_Data[[#This Row],[Reusable Load Type]]=""),"Empty", HLOOKUP("*",AllC3_Data[[#This Row],[OB Load Type]:[Workflow]],1,FALSE))</f>
        <v>T206</v>
      </c>
      <c r="S27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7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783" spans="1:21" x14ac:dyDescent="0.25">
      <c r="A2783" s="567" t="s">
        <v>15617</v>
      </c>
      <c r="B2783" s="568"/>
      <c r="C2783" s="568"/>
      <c r="D2783" s="569" t="s">
        <v>496</v>
      </c>
      <c r="E2783" s="569" t="s">
        <v>1660</v>
      </c>
      <c r="F2783" s="569">
        <v>3</v>
      </c>
      <c r="G2783" s="568" t="s">
        <v>1179</v>
      </c>
      <c r="H2783" s="568"/>
      <c r="I2783" s="570" t="s">
        <v>15618</v>
      </c>
      <c r="J2783" s="568" t="s">
        <v>8210</v>
      </c>
      <c r="K2783" s="571" t="s">
        <v>8401</v>
      </c>
      <c r="L2783" s="568" t="s">
        <v>14189</v>
      </c>
      <c r="M2783" s="572" t="s">
        <v>15618</v>
      </c>
      <c r="N2783" s="570" t="s">
        <v>8451</v>
      </c>
      <c r="O2783" s="303" t="str">
        <f>IF(AllC3_Data[[#This Row],[Door/Yard Number]]=3,"Yard","Door")</f>
        <v>Yard</v>
      </c>
      <c r="P2783" s="33">
        <f t="shared" si="86"/>
        <v>30.866666666697711</v>
      </c>
      <c r="Q2783" s="3" t="str">
        <f t="shared" si="87"/>
        <v>02/10/2022 07:08 AM</v>
      </c>
      <c r="R2783" s="573" t="str">
        <f>IF(AND(AllC3_Data[[#This Row],[Workflow]]="Vendor Trailer",AllC3_Data[[#This Row],[OB Load Type]]="",AllC3_Data[[#This Row],[IB Load Type]]="",AllC3_Data[[#This Row],[Reusable Load Type]]=""),"Empty", HLOOKUP("*",AllC3_Data[[#This Row],[OB Load Type]:[Workflow]],1,FALSE))</f>
        <v>RSAL</v>
      </c>
      <c r="S27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4" spans="1:21" x14ac:dyDescent="0.25">
      <c r="A2784" s="567" t="s">
        <v>15619</v>
      </c>
      <c r="B2784" s="568"/>
      <c r="C2784" s="568"/>
      <c r="D2784" s="569" t="s">
        <v>496</v>
      </c>
      <c r="E2784" s="569" t="s">
        <v>1660</v>
      </c>
      <c r="F2784" s="569">
        <v>3</v>
      </c>
      <c r="G2784" s="568" t="s">
        <v>1179</v>
      </c>
      <c r="H2784" s="568"/>
      <c r="I2784" s="570" t="s">
        <v>15620</v>
      </c>
      <c r="J2784" s="568" t="s">
        <v>8210</v>
      </c>
      <c r="K2784" s="571" t="s">
        <v>8401</v>
      </c>
      <c r="L2784" s="568" t="s">
        <v>15089</v>
      </c>
      <c r="M2784" s="572" t="s">
        <v>15620</v>
      </c>
      <c r="N2784" s="570" t="s">
        <v>8451</v>
      </c>
      <c r="O2784" s="303" t="str">
        <f>IF(AllC3_Data[[#This Row],[Door/Yard Number]]=3,"Yard","Door")</f>
        <v>Yard</v>
      </c>
      <c r="P2784" s="33">
        <f t="shared" si="86"/>
        <v>30.833333333430346</v>
      </c>
      <c r="Q2784" s="3" t="str">
        <f t="shared" si="87"/>
        <v>02/10/2022 07:10 AM</v>
      </c>
      <c r="R2784" s="573" t="str">
        <f>IF(AND(AllC3_Data[[#This Row],[Workflow]]="Vendor Trailer",AllC3_Data[[#This Row],[OB Load Type]]="",AllC3_Data[[#This Row],[IB Load Type]]="",AllC3_Data[[#This Row],[Reusable Load Type]]=""),"Empty", HLOOKUP("*",AllC3_Data[[#This Row],[OB Load Type]:[Workflow]],1,FALSE))</f>
        <v>RSAL</v>
      </c>
      <c r="S27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5" spans="1:21" x14ac:dyDescent="0.25">
      <c r="A2785" s="567" t="s">
        <v>15621</v>
      </c>
      <c r="B2785" s="568"/>
      <c r="C2785" s="568"/>
      <c r="D2785" s="569" t="s">
        <v>490</v>
      </c>
      <c r="E2785" s="569" t="s">
        <v>8430</v>
      </c>
      <c r="F2785" s="569">
        <v>3</v>
      </c>
      <c r="G2785" s="568" t="s">
        <v>1412</v>
      </c>
      <c r="H2785" s="568"/>
      <c r="I2785" s="570" t="s">
        <v>15620</v>
      </c>
      <c r="J2785" s="568" t="s">
        <v>8202</v>
      </c>
      <c r="K2785" s="571" t="s">
        <v>8401</v>
      </c>
      <c r="L2785" s="568" t="s">
        <v>14713</v>
      </c>
      <c r="M2785" s="572" t="s">
        <v>15622</v>
      </c>
      <c r="N2785" s="570" t="s">
        <v>8402</v>
      </c>
      <c r="O2785" s="303" t="str">
        <f>IF(AllC3_Data[[#This Row],[Door/Yard Number]]=3,"Yard","Door")</f>
        <v>Yard</v>
      </c>
      <c r="P2785" s="33">
        <f t="shared" si="86"/>
        <v>30.833333333430346</v>
      </c>
      <c r="Q2785" s="3" t="str">
        <f t="shared" si="87"/>
        <v>02/10/2022 07:10 AM</v>
      </c>
      <c r="R2785" s="573" t="str">
        <f>IF(AND(AllC3_Data[[#This Row],[Workflow]]="Vendor Trailer",AllC3_Data[[#This Row],[OB Load Type]]="",AllC3_Data[[#This Row],[IB Load Type]]="",AllC3_Data[[#This Row],[Reusable Load Type]]=""),"Empty", HLOOKUP("*",AllC3_Data[[#This Row],[OB Load Type]:[Workflow]],1,FALSE))</f>
        <v>RLBL</v>
      </c>
      <c r="S27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7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6" spans="1:21" x14ac:dyDescent="0.25">
      <c r="A2786" s="567" t="s">
        <v>15623</v>
      </c>
      <c r="B2786" s="568"/>
      <c r="C2786" s="568"/>
      <c r="D2786" s="569"/>
      <c r="E2786" s="569" t="s">
        <v>1657</v>
      </c>
      <c r="F2786" s="569">
        <v>1</v>
      </c>
      <c r="G2786" s="568" t="s">
        <v>1179</v>
      </c>
      <c r="H2786" s="568"/>
      <c r="I2786" s="570" t="s">
        <v>10575</v>
      </c>
      <c r="J2786" s="568" t="s">
        <v>8205</v>
      </c>
      <c r="K2786" s="571" t="s">
        <v>8401</v>
      </c>
      <c r="L2786" s="568" t="s">
        <v>15624</v>
      </c>
      <c r="M2786" s="572" t="s">
        <v>15625</v>
      </c>
      <c r="N2786" s="570" t="s">
        <v>8421</v>
      </c>
      <c r="O2786" s="303" t="str">
        <f>IF(AllC3_Data[[#This Row],[Door/Yard Number]]=3,"Yard","Door")</f>
        <v>Door</v>
      </c>
      <c r="P2786" s="33">
        <f t="shared" si="86"/>
        <v>30.799999999988358</v>
      </c>
      <c r="Q2786" s="3" t="str">
        <f t="shared" si="87"/>
        <v>02/10/2022 07:12 AM</v>
      </c>
      <c r="R2786" s="573" t="str">
        <f>IF(AND(AllC3_Data[[#This Row],[Workflow]]="Vendor Trailer",AllC3_Data[[#This Row],[OB Load Type]]="",AllC3_Data[[#This Row],[IB Load Type]]="",AllC3_Data[[#This Row],[Reusable Load Type]]=""),"Empty", HLOOKUP("*",AllC3_Data[[#This Row],[OB Load Type]:[Workflow]],1,FALSE))</f>
        <v>Empty</v>
      </c>
      <c r="S27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787" spans="1:21" x14ac:dyDescent="0.25">
      <c r="A2787" s="567" t="s">
        <v>15626</v>
      </c>
      <c r="B2787" s="568"/>
      <c r="C2787" s="568"/>
      <c r="D2787" s="569"/>
      <c r="E2787" s="569" t="s">
        <v>8461</v>
      </c>
      <c r="F2787" s="569">
        <v>3</v>
      </c>
      <c r="G2787" s="568" t="s">
        <v>13974</v>
      </c>
      <c r="H2787" s="568"/>
      <c r="I2787" s="570" t="s">
        <v>15627</v>
      </c>
      <c r="J2787" s="568" t="s">
        <v>8202</v>
      </c>
      <c r="K2787" s="571" t="s">
        <v>8401</v>
      </c>
      <c r="L2787" s="568" t="s">
        <v>2967</v>
      </c>
      <c r="M2787" s="572" t="s">
        <v>15628</v>
      </c>
      <c r="N2787" s="570" t="s">
        <v>8402</v>
      </c>
      <c r="O2787" s="303" t="str">
        <f>IF(AllC3_Data[[#This Row],[Door/Yard Number]]=3,"Yard","Door")</f>
        <v>Yard</v>
      </c>
      <c r="P2787" s="33">
        <f t="shared" si="86"/>
        <v>30.583333333313931</v>
      </c>
      <c r="Q2787" s="3" t="str">
        <f t="shared" si="87"/>
        <v>02/10/2022 07:25 AM</v>
      </c>
      <c r="R2787" s="573" t="str">
        <f>IF(AND(AllC3_Data[[#This Row],[Workflow]]="Vendor Trailer",AllC3_Data[[#This Row],[OB Load Type]]="",AllC3_Data[[#This Row],[IB Load Type]]="",AllC3_Data[[#This Row],[Reusable Load Type]]=""),"Empty", HLOOKUP("*",AllC3_Data[[#This Row],[OB Load Type]:[Workflow]],1,FALSE))</f>
        <v>Empty</v>
      </c>
      <c r="S27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8" spans="1:21" x14ac:dyDescent="0.25">
      <c r="A2788" s="567" t="s">
        <v>15629</v>
      </c>
      <c r="B2788" s="568"/>
      <c r="C2788" s="568"/>
      <c r="D2788" s="569" t="s">
        <v>650</v>
      </c>
      <c r="E2788" s="569" t="s">
        <v>8430</v>
      </c>
      <c r="F2788" s="569">
        <v>3</v>
      </c>
      <c r="G2788" s="568" t="s">
        <v>9217</v>
      </c>
      <c r="H2788" s="568"/>
      <c r="I2788" s="570" t="s">
        <v>12736</v>
      </c>
      <c r="J2788" s="568" t="s">
        <v>8202</v>
      </c>
      <c r="K2788" s="571" t="s">
        <v>8401</v>
      </c>
      <c r="L2788" s="568" t="s">
        <v>13897</v>
      </c>
      <c r="M2788" s="572" t="s">
        <v>15630</v>
      </c>
      <c r="N2788" s="570" t="s">
        <v>8402</v>
      </c>
      <c r="O2788" s="303" t="str">
        <f>IF(AllC3_Data[[#This Row],[Door/Yard Number]]=3,"Yard","Door")</f>
        <v>Yard</v>
      </c>
      <c r="P2788" s="33">
        <f t="shared" si="86"/>
        <v>30.550000000046566</v>
      </c>
      <c r="Q2788" s="3" t="str">
        <f t="shared" si="87"/>
        <v>02/10/2022 07:27 AM</v>
      </c>
      <c r="R2788" s="573" t="str">
        <f>IF(AND(AllC3_Data[[#This Row],[Workflow]]="Vendor Trailer",AllC3_Data[[#This Row],[OB Load Type]]="",AllC3_Data[[#This Row],[IB Load Type]]="",AllC3_Data[[#This Row],[Reusable Load Type]]=""),"Empty", HLOOKUP("*",AllC3_Data[[#This Row],[OB Load Type]:[Workflow]],1,FALSE))</f>
        <v>CHEP</v>
      </c>
      <c r="S27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89" spans="1:21" x14ac:dyDescent="0.25">
      <c r="A2789" s="567" t="s">
        <v>15631</v>
      </c>
      <c r="B2789" s="568"/>
      <c r="C2789" s="568"/>
      <c r="D2789" s="569" t="s">
        <v>481</v>
      </c>
      <c r="E2789" s="569" t="s">
        <v>8430</v>
      </c>
      <c r="F2789" s="569">
        <v>3</v>
      </c>
      <c r="G2789" s="568" t="s">
        <v>1179</v>
      </c>
      <c r="H2789" s="568"/>
      <c r="I2789" s="570" t="s">
        <v>12275</v>
      </c>
      <c r="J2789" s="568" t="s">
        <v>8216</v>
      </c>
      <c r="K2789" s="571" t="s">
        <v>8401</v>
      </c>
      <c r="L2789" s="568" t="s">
        <v>14505</v>
      </c>
      <c r="M2789" s="572" t="s">
        <v>12275</v>
      </c>
      <c r="N2789" s="570" t="s">
        <v>8421</v>
      </c>
      <c r="O2789" s="303" t="str">
        <f>IF(AllC3_Data[[#This Row],[Door/Yard Number]]=3,"Yard","Door")</f>
        <v>Yard</v>
      </c>
      <c r="P2789" s="33">
        <f t="shared" si="86"/>
        <v>30.533333333325572</v>
      </c>
      <c r="Q2789" s="3" t="str">
        <f t="shared" si="87"/>
        <v>02/10/2022 07:28 AM</v>
      </c>
      <c r="R2789" s="573" t="str">
        <f>IF(AND(AllC3_Data[[#This Row],[Workflow]]="Vendor Trailer",AllC3_Data[[#This Row],[OB Load Type]]="",AllC3_Data[[#This Row],[IB Load Type]]="",AllC3_Data[[#This Row],[Reusable Load Type]]=""),"Empty", HLOOKUP("*",AllC3_Data[[#This Row],[OB Load Type]:[Workflow]],1,FALSE))</f>
        <v>RBTN</v>
      </c>
      <c r="S27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7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0" spans="1:21" x14ac:dyDescent="0.25">
      <c r="A2790" s="567" t="s">
        <v>15632</v>
      </c>
      <c r="B2790" s="568"/>
      <c r="C2790" s="568"/>
      <c r="D2790" s="569"/>
      <c r="E2790" s="569" t="s">
        <v>8461</v>
      </c>
      <c r="F2790" s="569">
        <v>3</v>
      </c>
      <c r="G2790" s="568" t="s">
        <v>1252</v>
      </c>
      <c r="H2790" s="568"/>
      <c r="I2790" s="570" t="s">
        <v>15633</v>
      </c>
      <c r="J2790" s="568" t="s">
        <v>8202</v>
      </c>
      <c r="K2790" s="571" t="s">
        <v>8401</v>
      </c>
      <c r="L2790" s="568" t="s">
        <v>2969</v>
      </c>
      <c r="M2790" s="572" t="s">
        <v>15634</v>
      </c>
      <c r="N2790" s="570" t="s">
        <v>8402</v>
      </c>
      <c r="O2790" s="303" t="str">
        <f>IF(AllC3_Data[[#This Row],[Door/Yard Number]]=3,"Yard","Door")</f>
        <v>Yard</v>
      </c>
      <c r="P2790" s="33">
        <f t="shared" si="86"/>
        <v>30.233333333395422</v>
      </c>
      <c r="Q2790" s="3" t="str">
        <f t="shared" si="87"/>
        <v>02/10/2022 07:46 AM</v>
      </c>
      <c r="R2790" s="573" t="str">
        <f>IF(AND(AllC3_Data[[#This Row],[Workflow]]="Vendor Trailer",AllC3_Data[[#This Row],[OB Load Type]]="",AllC3_Data[[#This Row],[IB Load Type]]="",AllC3_Data[[#This Row],[Reusable Load Type]]=""),"Empty", HLOOKUP("*",AllC3_Data[[#This Row],[OB Load Type]:[Workflow]],1,FALSE))</f>
        <v>Empty</v>
      </c>
      <c r="S27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7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1" spans="1:21" x14ac:dyDescent="0.25">
      <c r="A2791" s="567" t="s">
        <v>15635</v>
      </c>
      <c r="B2791" s="568"/>
      <c r="C2791" s="568" t="s">
        <v>774</v>
      </c>
      <c r="D2791" s="569"/>
      <c r="E2791" s="569" t="s">
        <v>897</v>
      </c>
      <c r="F2791" s="569">
        <v>3</v>
      </c>
      <c r="G2791" s="568" t="s">
        <v>1215</v>
      </c>
      <c r="H2791" s="568" t="s">
        <v>15636</v>
      </c>
      <c r="I2791" s="570" t="s">
        <v>15637</v>
      </c>
      <c r="J2791" s="568" t="s">
        <v>8202</v>
      </c>
      <c r="K2791" s="571" t="s">
        <v>8401</v>
      </c>
      <c r="L2791" s="568" t="s">
        <v>13949</v>
      </c>
      <c r="M2791" s="572" t="s">
        <v>15637</v>
      </c>
      <c r="N2791" s="570" t="s">
        <v>8451</v>
      </c>
      <c r="O2791" s="303" t="str">
        <f>IF(AllC3_Data[[#This Row],[Door/Yard Number]]=3,"Yard","Door")</f>
        <v>Yard</v>
      </c>
      <c r="P2791" s="33">
        <f t="shared" si="86"/>
        <v>30.200000000128057</v>
      </c>
      <c r="Q2791" s="3" t="str">
        <f t="shared" si="87"/>
        <v>02/10/2022 07:48 AM</v>
      </c>
      <c r="R2791" s="573" t="str">
        <f>IF(AND(AllC3_Data[[#This Row],[Workflow]]="Vendor Trailer",AllC3_Data[[#This Row],[OB Load Type]]="",AllC3_Data[[#This Row],[IB Load Type]]="",AllC3_Data[[#This Row],[Reusable Load Type]]=""),"Empty", HLOOKUP("*",AllC3_Data[[#This Row],[OB Load Type]:[Workflow]],1,FALSE))</f>
        <v>B227</v>
      </c>
      <c r="S27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7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7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2" spans="1:21" x14ac:dyDescent="0.25">
      <c r="A2792" s="567" t="s">
        <v>15638</v>
      </c>
      <c r="B2792" s="568"/>
      <c r="C2792" s="568"/>
      <c r="D2792" s="569"/>
      <c r="E2792" s="569" t="s">
        <v>8461</v>
      </c>
      <c r="F2792" s="569">
        <v>3</v>
      </c>
      <c r="G2792" s="568" t="s">
        <v>1096</v>
      </c>
      <c r="H2792" s="568"/>
      <c r="I2792" s="570" t="s">
        <v>15639</v>
      </c>
      <c r="J2792" s="568" t="s">
        <v>8202</v>
      </c>
      <c r="K2792" s="571" t="s">
        <v>8401</v>
      </c>
      <c r="L2792" s="568" t="s">
        <v>13954</v>
      </c>
      <c r="M2792" s="572" t="s">
        <v>15640</v>
      </c>
      <c r="N2792" s="570" t="s">
        <v>8402</v>
      </c>
      <c r="O2792" s="303" t="str">
        <f>IF(AllC3_Data[[#This Row],[Door/Yard Number]]=3,"Yard","Door")</f>
        <v>Yard</v>
      </c>
      <c r="P2792" s="33">
        <f t="shared" si="86"/>
        <v>30.183333333407063</v>
      </c>
      <c r="Q2792" s="3" t="str">
        <f t="shared" si="87"/>
        <v>02/10/2022 07:49 AM</v>
      </c>
      <c r="R2792" s="573" t="str">
        <f>IF(AND(AllC3_Data[[#This Row],[Workflow]]="Vendor Trailer",AllC3_Data[[#This Row],[OB Load Type]]="",AllC3_Data[[#This Row],[IB Load Type]]="",AllC3_Data[[#This Row],[Reusable Load Type]]=""),"Empty", HLOOKUP("*",AllC3_Data[[#This Row],[OB Load Type]:[Workflow]],1,FALSE))</f>
        <v>Empty</v>
      </c>
      <c r="S27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3" spans="1:21" x14ac:dyDescent="0.25">
      <c r="A2793" s="567" t="s">
        <v>15641</v>
      </c>
      <c r="B2793" s="568"/>
      <c r="C2793" s="568"/>
      <c r="D2793" s="569" t="s">
        <v>229</v>
      </c>
      <c r="E2793" s="569" t="s">
        <v>8430</v>
      </c>
      <c r="F2793" s="569">
        <v>3</v>
      </c>
      <c r="G2793" s="568" t="s">
        <v>1179</v>
      </c>
      <c r="H2793" s="568"/>
      <c r="I2793" s="570" t="s">
        <v>15642</v>
      </c>
      <c r="J2793" s="568" t="s">
        <v>647</v>
      </c>
      <c r="K2793" s="571" t="s">
        <v>8401</v>
      </c>
      <c r="L2793" s="568" t="s">
        <v>14003</v>
      </c>
      <c r="M2793" s="572"/>
      <c r="N2793" s="570" t="s">
        <v>8402</v>
      </c>
      <c r="O2793" s="303" t="str">
        <f>IF(AllC3_Data[[#This Row],[Door/Yard Number]]=3,"Yard","Door")</f>
        <v>Yard</v>
      </c>
      <c r="P2793" s="33">
        <f t="shared" si="86"/>
        <v>30.166666666686069</v>
      </c>
      <c r="Q2793" s="3" t="str">
        <f t="shared" si="87"/>
        <v>02/10/2022 07:50 AM</v>
      </c>
      <c r="R2793" s="573" t="str">
        <f>IF(AND(AllC3_Data[[#This Row],[Workflow]]="Vendor Trailer",AllC3_Data[[#This Row],[OB Load Type]]="",AllC3_Data[[#This Row],[IB Load Type]]="",AllC3_Data[[#This Row],[Reusable Load Type]]=""),"Empty", HLOOKUP("*",AllC3_Data[[#This Row],[OB Load Type]:[Workflow]],1,FALSE))</f>
        <v>RECY</v>
      </c>
      <c r="S27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7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4" spans="1:21" x14ac:dyDescent="0.25">
      <c r="A2794" s="567" t="s">
        <v>15643</v>
      </c>
      <c r="B2794" s="568"/>
      <c r="C2794" s="568"/>
      <c r="D2794" s="569"/>
      <c r="E2794" s="569" t="s">
        <v>8461</v>
      </c>
      <c r="F2794" s="569">
        <v>3</v>
      </c>
      <c r="G2794" s="568" t="s">
        <v>1215</v>
      </c>
      <c r="H2794" s="568"/>
      <c r="I2794" s="570" t="s">
        <v>15644</v>
      </c>
      <c r="J2794" s="568" t="s">
        <v>8202</v>
      </c>
      <c r="K2794" s="571" t="s">
        <v>8401</v>
      </c>
      <c r="L2794" s="568" t="s">
        <v>14444</v>
      </c>
      <c r="M2794" s="572" t="s">
        <v>9409</v>
      </c>
      <c r="N2794" s="570" t="s">
        <v>8425</v>
      </c>
      <c r="O2794" s="303" t="str">
        <f>IF(AllC3_Data[[#This Row],[Door/Yard Number]]=3,"Yard","Door")</f>
        <v>Yard</v>
      </c>
      <c r="P2794" s="33">
        <f t="shared" si="86"/>
        <v>30.083333333430346</v>
      </c>
      <c r="Q2794" s="3" t="str">
        <f t="shared" si="87"/>
        <v>02/10/2022 07:55 AM</v>
      </c>
      <c r="R2794" s="573" t="str">
        <f>IF(AND(AllC3_Data[[#This Row],[Workflow]]="Vendor Trailer",AllC3_Data[[#This Row],[OB Load Type]]="",AllC3_Data[[#This Row],[IB Load Type]]="",AllC3_Data[[#This Row],[Reusable Load Type]]=""),"Empty", HLOOKUP("*",AllC3_Data[[#This Row],[OB Load Type]:[Workflow]],1,FALSE))</f>
        <v>Empty</v>
      </c>
      <c r="S27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7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5" spans="1:21" x14ac:dyDescent="0.25">
      <c r="A2795" s="567" t="s">
        <v>15645</v>
      </c>
      <c r="B2795" s="568" t="s">
        <v>14099</v>
      </c>
      <c r="C2795" s="568"/>
      <c r="D2795" s="569"/>
      <c r="E2795" s="569" t="s">
        <v>1659</v>
      </c>
      <c r="F2795" s="569">
        <v>1</v>
      </c>
      <c r="G2795" s="568" t="s">
        <v>10027</v>
      </c>
      <c r="H2795" s="568"/>
      <c r="I2795" s="570" t="s">
        <v>15646</v>
      </c>
      <c r="J2795" s="568" t="s">
        <v>8202</v>
      </c>
      <c r="K2795" s="571" t="s">
        <v>8401</v>
      </c>
      <c r="L2795" s="568" t="s">
        <v>5027</v>
      </c>
      <c r="M2795" s="572"/>
      <c r="N2795" s="570" t="s">
        <v>8402</v>
      </c>
      <c r="O2795" s="303" t="str">
        <f>IF(AllC3_Data[[#This Row],[Door/Yard Number]]=3,"Yard","Door")</f>
        <v>Door</v>
      </c>
      <c r="P2795" s="33">
        <f t="shared" si="86"/>
        <v>29.916666666744277</v>
      </c>
      <c r="Q2795" s="3" t="str">
        <f t="shared" si="87"/>
        <v>02/10/2022 08:05 AM</v>
      </c>
      <c r="R2795" s="573" t="str">
        <f>IF(AND(AllC3_Data[[#This Row],[Workflow]]="Vendor Trailer",AllC3_Data[[#This Row],[OB Load Type]]="",AllC3_Data[[#This Row],[IB Load Type]]="",AllC3_Data[[#This Row],[Reusable Load Type]]=""),"Empty", HLOOKUP("*",AllC3_Data[[#This Row],[OB Load Type]:[Workflow]],1,FALSE))</f>
        <v>RuleNotWorking</v>
      </c>
      <c r="S279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7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6" spans="1:21" x14ac:dyDescent="0.25">
      <c r="A2796" s="567" t="s">
        <v>15647</v>
      </c>
      <c r="B2796" s="568"/>
      <c r="C2796" s="568"/>
      <c r="D2796" s="569" t="s">
        <v>182</v>
      </c>
      <c r="E2796" s="569" t="s">
        <v>8430</v>
      </c>
      <c r="F2796" s="569">
        <v>1</v>
      </c>
      <c r="G2796" s="568" t="s">
        <v>1179</v>
      </c>
      <c r="H2796" s="568"/>
      <c r="I2796" s="570" t="s">
        <v>15648</v>
      </c>
      <c r="J2796" s="568" t="s">
        <v>8205</v>
      </c>
      <c r="K2796" s="571" t="s">
        <v>8401</v>
      </c>
      <c r="L2796" s="568" t="s">
        <v>15649</v>
      </c>
      <c r="M2796" s="572" t="s">
        <v>10503</v>
      </c>
      <c r="N2796" s="570" t="s">
        <v>8451</v>
      </c>
      <c r="O2796" s="303" t="str">
        <f>IF(AllC3_Data[[#This Row],[Door/Yard Number]]=3,"Yard","Door")</f>
        <v>Door</v>
      </c>
      <c r="P2796" s="33">
        <f t="shared" si="86"/>
        <v>29.900000000023283</v>
      </c>
      <c r="Q2796" s="3" t="str">
        <f t="shared" si="87"/>
        <v>02/10/2022 08:06 AM</v>
      </c>
      <c r="R2796" s="573" t="str">
        <f>IF(AND(AllC3_Data[[#This Row],[Workflow]]="Vendor Trailer",AllC3_Data[[#This Row],[OB Load Type]]="",AllC3_Data[[#This Row],[IB Load Type]]="",AllC3_Data[[#This Row],[Reusable Load Type]]=""),"Empty", HLOOKUP("*",AllC3_Data[[#This Row],[OB Load Type]:[Workflow]],1,FALSE))</f>
        <v>PMIX</v>
      </c>
      <c r="S27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797" spans="1:21" x14ac:dyDescent="0.25">
      <c r="A2797" s="567" t="s">
        <v>15650</v>
      </c>
      <c r="B2797" s="568"/>
      <c r="C2797" s="568"/>
      <c r="D2797" s="569" t="s">
        <v>299</v>
      </c>
      <c r="E2797" s="569" t="s">
        <v>882</v>
      </c>
      <c r="F2797" s="569">
        <v>1</v>
      </c>
      <c r="G2797" s="568" t="s">
        <v>1179</v>
      </c>
      <c r="H2797" s="568" t="s">
        <v>15651</v>
      </c>
      <c r="I2797" s="570" t="s">
        <v>15652</v>
      </c>
      <c r="J2797" s="568" t="s">
        <v>8205</v>
      </c>
      <c r="K2797" s="571" t="s">
        <v>8401</v>
      </c>
      <c r="L2797" s="568" t="s">
        <v>13011</v>
      </c>
      <c r="M2797" s="572" t="s">
        <v>15653</v>
      </c>
      <c r="N2797" s="570" t="s">
        <v>8402</v>
      </c>
      <c r="O2797" s="303" t="str">
        <f>IF(AllC3_Data[[#This Row],[Door/Yard Number]]=3,"Yard","Door")</f>
        <v>Door</v>
      </c>
      <c r="P2797" s="33">
        <f t="shared" si="86"/>
        <v>29.866666666755918</v>
      </c>
      <c r="Q2797" s="3" t="str">
        <f t="shared" si="87"/>
        <v>02/10/2022 08:08 AM</v>
      </c>
      <c r="R2797" s="573" t="str">
        <f>IF(AND(AllC3_Data[[#This Row],[Workflow]]="Vendor Trailer",AllC3_Data[[#This Row],[OB Load Type]]="",AllC3_Data[[#This Row],[IB Load Type]]="",AllC3_Data[[#This Row],[Reusable Load Type]]=""),"Empty", HLOOKUP("*",AllC3_Data[[#This Row],[OB Load Type]:[Workflow]],1,FALSE))</f>
        <v>T707</v>
      </c>
      <c r="S27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7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8" spans="1:21" x14ac:dyDescent="0.25">
      <c r="A2798" s="567" t="s">
        <v>15654</v>
      </c>
      <c r="B2798" s="568"/>
      <c r="C2798" s="568"/>
      <c r="D2798" s="569" t="s">
        <v>496</v>
      </c>
      <c r="E2798" s="569" t="s">
        <v>1660</v>
      </c>
      <c r="F2798" s="569">
        <v>3</v>
      </c>
      <c r="G2798" s="568" t="s">
        <v>1568</v>
      </c>
      <c r="H2798" s="568"/>
      <c r="I2798" s="570" t="s">
        <v>10585</v>
      </c>
      <c r="J2798" s="568" t="s">
        <v>8209</v>
      </c>
      <c r="K2798" s="571" t="s">
        <v>8401</v>
      </c>
      <c r="L2798" s="568" t="s">
        <v>14189</v>
      </c>
      <c r="M2798" s="572" t="s">
        <v>10585</v>
      </c>
      <c r="N2798" s="570" t="s">
        <v>8451</v>
      </c>
      <c r="O2798" s="303" t="str">
        <f>IF(AllC3_Data[[#This Row],[Door/Yard Number]]=3,"Yard","Door")</f>
        <v>Yard</v>
      </c>
      <c r="P2798" s="33">
        <f t="shared" si="86"/>
        <v>29.850000000034925</v>
      </c>
      <c r="Q2798" s="3" t="str">
        <f t="shared" si="87"/>
        <v>02/10/2022 08:09 AM</v>
      </c>
      <c r="R2798" s="573" t="str">
        <f>IF(AND(AllC3_Data[[#This Row],[Workflow]]="Vendor Trailer",AllC3_Data[[#This Row],[OB Load Type]]="",AllC3_Data[[#This Row],[IB Load Type]]="",AllC3_Data[[#This Row],[Reusable Load Type]]=""),"Empty", HLOOKUP("*",AllC3_Data[[#This Row],[OB Load Type]:[Workflow]],1,FALSE))</f>
        <v>RSAL</v>
      </c>
      <c r="S27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7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7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799" spans="1:21" x14ac:dyDescent="0.25">
      <c r="A2799" s="567" t="s">
        <v>15655</v>
      </c>
      <c r="B2799" s="568"/>
      <c r="C2799" s="568"/>
      <c r="D2799" s="569"/>
      <c r="E2799" s="569" t="s">
        <v>8461</v>
      </c>
      <c r="F2799" s="569">
        <v>3</v>
      </c>
      <c r="G2799" s="568" t="s">
        <v>9188</v>
      </c>
      <c r="H2799" s="568"/>
      <c r="I2799" s="570" t="s">
        <v>15656</v>
      </c>
      <c r="J2799" s="568" t="s">
        <v>8202</v>
      </c>
      <c r="K2799" s="571" t="s">
        <v>8401</v>
      </c>
      <c r="L2799" s="568" t="s">
        <v>2967</v>
      </c>
      <c r="M2799" s="572" t="s">
        <v>15657</v>
      </c>
      <c r="N2799" s="570" t="s">
        <v>8402</v>
      </c>
      <c r="O2799" s="303" t="str">
        <f>IF(AllC3_Data[[#This Row],[Door/Yard Number]]=3,"Yard","Door")</f>
        <v>Yard</v>
      </c>
      <c r="P2799" s="33">
        <f t="shared" si="86"/>
        <v>29.833333333313931</v>
      </c>
      <c r="Q2799" s="3" t="str">
        <f t="shared" si="87"/>
        <v>02/10/2022 08:10 AM</v>
      </c>
      <c r="R2799" s="573" t="str">
        <f>IF(AND(AllC3_Data[[#This Row],[Workflow]]="Vendor Trailer",AllC3_Data[[#This Row],[OB Load Type]]="",AllC3_Data[[#This Row],[IB Load Type]]="",AllC3_Data[[#This Row],[Reusable Load Type]]=""),"Empty", HLOOKUP("*",AllC3_Data[[#This Row],[OB Load Type]:[Workflow]],1,FALSE))</f>
        <v>Empty</v>
      </c>
      <c r="S27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7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7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0" spans="1:21" x14ac:dyDescent="0.25">
      <c r="A2800" s="567" t="s">
        <v>15658</v>
      </c>
      <c r="B2800" s="568"/>
      <c r="C2800" s="568" t="s">
        <v>774</v>
      </c>
      <c r="D2800" s="569"/>
      <c r="E2800" s="569" t="s">
        <v>897</v>
      </c>
      <c r="F2800" s="569">
        <v>3</v>
      </c>
      <c r="G2800" s="568" t="s">
        <v>1215</v>
      </c>
      <c r="H2800" s="568" t="s">
        <v>15659</v>
      </c>
      <c r="I2800" s="570" t="s">
        <v>10736</v>
      </c>
      <c r="J2800" s="568" t="s">
        <v>8202</v>
      </c>
      <c r="K2800" s="571" t="s">
        <v>8401</v>
      </c>
      <c r="L2800" s="568" t="s">
        <v>13949</v>
      </c>
      <c r="M2800" s="572" t="s">
        <v>10736</v>
      </c>
      <c r="N2800" s="570" t="s">
        <v>8451</v>
      </c>
      <c r="O2800" s="303" t="str">
        <f>IF(AllC3_Data[[#This Row],[Door/Yard Number]]=3,"Yard","Door")</f>
        <v>Yard</v>
      </c>
      <c r="P2800" s="33">
        <f t="shared" si="86"/>
        <v>29.616666666639503</v>
      </c>
      <c r="Q2800" s="3" t="str">
        <f t="shared" si="87"/>
        <v>02/10/2022 08:23 AM</v>
      </c>
      <c r="R2800" s="573" t="str">
        <f>IF(AND(AllC3_Data[[#This Row],[Workflow]]="Vendor Trailer",AllC3_Data[[#This Row],[OB Load Type]]="",AllC3_Data[[#This Row],[IB Load Type]]="",AllC3_Data[[#This Row],[Reusable Load Type]]=""),"Empty", HLOOKUP("*",AllC3_Data[[#This Row],[OB Load Type]:[Workflow]],1,FALSE))</f>
        <v>B227</v>
      </c>
      <c r="S28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1" spans="1:21" x14ac:dyDescent="0.25">
      <c r="A2801" s="567" t="s">
        <v>15660</v>
      </c>
      <c r="B2801" s="568"/>
      <c r="C2801" s="568" t="s">
        <v>774</v>
      </c>
      <c r="D2801" s="569"/>
      <c r="E2801" s="569" t="s">
        <v>897</v>
      </c>
      <c r="F2801" s="569">
        <v>3</v>
      </c>
      <c r="G2801" s="568" t="s">
        <v>1667</v>
      </c>
      <c r="H2801" s="568" t="s">
        <v>15661</v>
      </c>
      <c r="I2801" s="570" t="s">
        <v>8678</v>
      </c>
      <c r="J2801" s="568" t="s">
        <v>8213</v>
      </c>
      <c r="K2801" s="571" t="s">
        <v>8401</v>
      </c>
      <c r="L2801" s="568" t="s">
        <v>13949</v>
      </c>
      <c r="M2801" s="572" t="s">
        <v>8678</v>
      </c>
      <c r="N2801" s="570" t="s">
        <v>8451</v>
      </c>
      <c r="O2801" s="303" t="str">
        <f>IF(AllC3_Data[[#This Row],[Door/Yard Number]]=3,"Yard","Door")</f>
        <v>Yard</v>
      </c>
      <c r="P2801" s="33">
        <f t="shared" si="86"/>
        <v>29.600000000093132</v>
      </c>
      <c r="Q2801" s="3" t="str">
        <f t="shared" si="87"/>
        <v>02/10/2022 08:24 AM</v>
      </c>
      <c r="R2801" s="573" t="str">
        <f>IF(AND(AllC3_Data[[#This Row],[Workflow]]="Vendor Trailer",AllC3_Data[[#This Row],[OB Load Type]]="",AllC3_Data[[#This Row],[IB Load Type]]="",AllC3_Data[[#This Row],[Reusable Load Type]]=""),"Empty", HLOOKUP("*",AllC3_Data[[#This Row],[OB Load Type]:[Workflow]],1,FALSE))</f>
        <v>B227</v>
      </c>
      <c r="S28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2" spans="1:21" x14ac:dyDescent="0.25">
      <c r="A2802" s="567" t="s">
        <v>15662</v>
      </c>
      <c r="B2802" s="568"/>
      <c r="C2802" s="568"/>
      <c r="D2802" s="569" t="s">
        <v>492</v>
      </c>
      <c r="E2802" s="569" t="s">
        <v>8430</v>
      </c>
      <c r="F2802" s="569">
        <v>3</v>
      </c>
      <c r="G2802" s="568" t="s">
        <v>1179</v>
      </c>
      <c r="H2802" s="568"/>
      <c r="I2802" s="570" t="s">
        <v>12280</v>
      </c>
      <c r="J2802" s="568" t="s">
        <v>647</v>
      </c>
      <c r="K2802" s="571" t="s">
        <v>8401</v>
      </c>
      <c r="L2802" s="568" t="s">
        <v>14003</v>
      </c>
      <c r="M2802" s="572"/>
      <c r="N2802" s="570" t="s">
        <v>8402</v>
      </c>
      <c r="O2802" s="303" t="str">
        <f>IF(AllC3_Data[[#This Row],[Door/Yard Number]]=3,"Yard","Door")</f>
        <v>Yard</v>
      </c>
      <c r="P2802" s="33">
        <f t="shared" si="86"/>
        <v>29.583333333372138</v>
      </c>
      <c r="Q2802" s="3" t="str">
        <f t="shared" si="87"/>
        <v>02/10/2022 08:25 AM</v>
      </c>
      <c r="R2802" s="573" t="str">
        <f>IF(AND(AllC3_Data[[#This Row],[Workflow]]="Vendor Trailer",AllC3_Data[[#This Row],[OB Load Type]]="",AllC3_Data[[#This Row],[IB Load Type]]="",AllC3_Data[[#This Row],[Reusable Load Type]]=""),"Empty", HLOOKUP("*",AllC3_Data[[#This Row],[OB Load Type]:[Workflow]],1,FALSE))</f>
        <v>RMCP</v>
      </c>
      <c r="S28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3" spans="1:21" x14ac:dyDescent="0.25">
      <c r="A2803" s="567" t="s">
        <v>15663</v>
      </c>
      <c r="B2803" s="568"/>
      <c r="C2803" s="568" t="s">
        <v>774</v>
      </c>
      <c r="D2803" s="569"/>
      <c r="E2803" s="569" t="s">
        <v>897</v>
      </c>
      <c r="F2803" s="569">
        <v>3</v>
      </c>
      <c r="G2803" s="568" t="s">
        <v>1568</v>
      </c>
      <c r="H2803" s="568" t="s">
        <v>15664</v>
      </c>
      <c r="I2803" s="570" t="s">
        <v>15665</v>
      </c>
      <c r="J2803" s="568" t="s">
        <v>8212</v>
      </c>
      <c r="K2803" s="571" t="s">
        <v>8401</v>
      </c>
      <c r="L2803" s="568" t="s">
        <v>13949</v>
      </c>
      <c r="M2803" s="572" t="s">
        <v>15665</v>
      </c>
      <c r="N2803" s="570" t="s">
        <v>8451</v>
      </c>
      <c r="O2803" s="303" t="str">
        <f>IF(AllC3_Data[[#This Row],[Door/Yard Number]]=3,"Yard","Door")</f>
        <v>Yard</v>
      </c>
      <c r="P2803" s="33">
        <f t="shared" si="86"/>
        <v>29.433333333407063</v>
      </c>
      <c r="Q2803" s="3" t="str">
        <f t="shared" si="87"/>
        <v>02/10/2022 08:34 AM</v>
      </c>
      <c r="R2803" s="573" t="str">
        <f>IF(AND(AllC3_Data[[#This Row],[Workflow]]="Vendor Trailer",AllC3_Data[[#This Row],[OB Load Type]]="",AllC3_Data[[#This Row],[IB Load Type]]="",AllC3_Data[[#This Row],[Reusable Load Type]]=""),"Empty", HLOOKUP("*",AllC3_Data[[#This Row],[OB Load Type]:[Workflow]],1,FALSE))</f>
        <v>B227</v>
      </c>
      <c r="S28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4" spans="1:21" x14ac:dyDescent="0.25">
      <c r="A2804" s="567" t="s">
        <v>15666</v>
      </c>
      <c r="B2804" s="568"/>
      <c r="C2804" s="568"/>
      <c r="D2804" s="569"/>
      <c r="E2804" s="569" t="s">
        <v>8461</v>
      </c>
      <c r="F2804" s="569">
        <v>3</v>
      </c>
      <c r="G2804" s="568" t="s">
        <v>9309</v>
      </c>
      <c r="H2804" s="568"/>
      <c r="I2804" s="570" t="s">
        <v>15667</v>
      </c>
      <c r="J2804" s="568" t="s">
        <v>8202</v>
      </c>
      <c r="K2804" s="571" t="s">
        <v>8401</v>
      </c>
      <c r="L2804" s="568" t="s">
        <v>14444</v>
      </c>
      <c r="M2804" s="572" t="s">
        <v>15668</v>
      </c>
      <c r="N2804" s="570" t="s">
        <v>8425</v>
      </c>
      <c r="O2804" s="303" t="str">
        <f>IF(AllC3_Data[[#This Row],[Door/Yard Number]]=3,"Yard","Door")</f>
        <v>Yard</v>
      </c>
      <c r="P2804" s="33">
        <f t="shared" si="86"/>
        <v>29.400000000139698</v>
      </c>
      <c r="Q2804" s="3" t="str">
        <f t="shared" si="87"/>
        <v>02/10/2022 08:36 AM</v>
      </c>
      <c r="R2804" s="573" t="str">
        <f>IF(AND(AllC3_Data[[#This Row],[Workflow]]="Vendor Trailer",AllC3_Data[[#This Row],[OB Load Type]]="",AllC3_Data[[#This Row],[IB Load Type]]="",AllC3_Data[[#This Row],[Reusable Load Type]]=""),"Empty", HLOOKUP("*",AllC3_Data[[#This Row],[OB Load Type]:[Workflow]],1,FALSE))</f>
        <v>Empty</v>
      </c>
      <c r="S28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5" spans="1:21" x14ac:dyDescent="0.25">
      <c r="A2805" s="567" t="s">
        <v>15669</v>
      </c>
      <c r="B2805" s="568"/>
      <c r="C2805" s="568"/>
      <c r="D2805" s="569" t="s">
        <v>496</v>
      </c>
      <c r="E2805" s="569" t="s">
        <v>1660</v>
      </c>
      <c r="F2805" s="569">
        <v>3</v>
      </c>
      <c r="G2805" s="568" t="s">
        <v>1179</v>
      </c>
      <c r="H2805" s="568"/>
      <c r="I2805" s="570" t="s">
        <v>12284</v>
      </c>
      <c r="J2805" s="568" t="s">
        <v>8210</v>
      </c>
      <c r="K2805" s="571" t="s">
        <v>8401</v>
      </c>
      <c r="L2805" s="568" t="s">
        <v>14189</v>
      </c>
      <c r="M2805" s="572" t="s">
        <v>12284</v>
      </c>
      <c r="N2805" s="570" t="s">
        <v>8451</v>
      </c>
      <c r="O2805" s="303" t="str">
        <f>IF(AllC3_Data[[#This Row],[Door/Yard Number]]=3,"Yard","Door")</f>
        <v>Yard</v>
      </c>
      <c r="P2805" s="33">
        <f t="shared" si="86"/>
        <v>29.366666666697711</v>
      </c>
      <c r="Q2805" s="3" t="str">
        <f t="shared" si="87"/>
        <v>02/10/2022 08:38 AM</v>
      </c>
      <c r="R2805" s="573" t="str">
        <f>IF(AND(AllC3_Data[[#This Row],[Workflow]]="Vendor Trailer",AllC3_Data[[#This Row],[OB Load Type]]="",AllC3_Data[[#This Row],[IB Load Type]]="",AllC3_Data[[#This Row],[Reusable Load Type]]=""),"Empty", HLOOKUP("*",AllC3_Data[[#This Row],[OB Load Type]:[Workflow]],1,FALSE))</f>
        <v>RSAL</v>
      </c>
      <c r="S28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6" spans="1:21" x14ac:dyDescent="0.25">
      <c r="A2806" s="567" t="s">
        <v>15670</v>
      </c>
      <c r="B2806" s="568"/>
      <c r="C2806" s="568"/>
      <c r="D2806" s="569" t="s">
        <v>653</v>
      </c>
      <c r="E2806" s="569" t="s">
        <v>882</v>
      </c>
      <c r="F2806" s="569">
        <v>3</v>
      </c>
      <c r="G2806" s="568" t="s">
        <v>1179</v>
      </c>
      <c r="H2806" s="568" t="s">
        <v>15671</v>
      </c>
      <c r="I2806" s="570" t="s">
        <v>15672</v>
      </c>
      <c r="J2806" s="568" t="s">
        <v>8210</v>
      </c>
      <c r="K2806" s="571" t="s">
        <v>8401</v>
      </c>
      <c r="L2806" s="568" t="s">
        <v>14333</v>
      </c>
      <c r="M2806" s="572" t="s">
        <v>15673</v>
      </c>
      <c r="N2806" s="570" t="s">
        <v>8402</v>
      </c>
      <c r="O2806" s="303" t="str">
        <f>IF(AllC3_Data[[#This Row],[Door/Yard Number]]=3,"Yard","Door")</f>
        <v>Yard</v>
      </c>
      <c r="P2806" s="33">
        <f t="shared" si="86"/>
        <v>29.266666666720994</v>
      </c>
      <c r="Q2806" s="3" t="str">
        <f t="shared" si="87"/>
        <v>02/10/2022 08:44 AM</v>
      </c>
      <c r="R2806" s="573" t="str">
        <f>IF(AND(AllC3_Data[[#This Row],[Workflow]]="Vendor Trailer",AllC3_Data[[#This Row],[OB Load Type]]="",AllC3_Data[[#This Row],[IB Load Type]]="",AllC3_Data[[#This Row],[Reusable Load Type]]=""),"Empty", HLOOKUP("*",AllC3_Data[[#This Row],[OB Load Type]:[Workflow]],1,FALSE))</f>
        <v>T807</v>
      </c>
      <c r="S28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8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7" spans="1:21" x14ac:dyDescent="0.25">
      <c r="A2807" s="567" t="s">
        <v>15674</v>
      </c>
      <c r="B2807" s="568"/>
      <c r="C2807" s="568"/>
      <c r="D2807" s="569" t="s">
        <v>525</v>
      </c>
      <c r="E2807" s="569" t="s">
        <v>882</v>
      </c>
      <c r="F2807" s="569">
        <v>3</v>
      </c>
      <c r="G2807" s="568" t="s">
        <v>1179</v>
      </c>
      <c r="H2807" s="568"/>
      <c r="I2807" s="570" t="s">
        <v>15675</v>
      </c>
      <c r="J2807" s="568" t="s">
        <v>8208</v>
      </c>
      <c r="K2807" s="571" t="s">
        <v>8401</v>
      </c>
      <c r="L2807" s="568" t="s">
        <v>14352</v>
      </c>
      <c r="M2807" s="572" t="s">
        <v>15266</v>
      </c>
      <c r="N2807" s="570" t="s">
        <v>8402</v>
      </c>
      <c r="O2807" s="303" t="str">
        <f>IF(AllC3_Data[[#This Row],[Door/Yard Number]]=3,"Yard","Door")</f>
        <v>Yard</v>
      </c>
      <c r="P2807" s="33">
        <f t="shared" si="86"/>
        <v>29.25</v>
      </c>
      <c r="Q2807" s="3" t="str">
        <f t="shared" si="87"/>
        <v>02/10/2022 08:45 AM</v>
      </c>
      <c r="R2807" s="573" t="str">
        <f>IF(AND(AllC3_Data[[#This Row],[Workflow]]="Vendor Trailer",AllC3_Data[[#This Row],[OB Load Type]]="",AllC3_Data[[#This Row],[IB Load Type]]="",AllC3_Data[[#This Row],[Reusable Load Type]]=""),"Empty", HLOOKUP("*",AllC3_Data[[#This Row],[OB Load Type]:[Workflow]],1,FALSE))</f>
        <v>BD20</v>
      </c>
      <c r="S28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808" spans="1:21" x14ac:dyDescent="0.25">
      <c r="A2808" s="567" t="s">
        <v>15676</v>
      </c>
      <c r="B2808" s="568"/>
      <c r="C2808" s="568" t="s">
        <v>774</v>
      </c>
      <c r="D2808" s="569"/>
      <c r="E2808" s="569" t="s">
        <v>897</v>
      </c>
      <c r="F2808" s="569">
        <v>3</v>
      </c>
      <c r="G2808" s="568" t="s">
        <v>1215</v>
      </c>
      <c r="H2808" s="568" t="s">
        <v>15677</v>
      </c>
      <c r="I2808" s="570" t="s">
        <v>10595</v>
      </c>
      <c r="J2808" s="568" t="s">
        <v>8202</v>
      </c>
      <c r="K2808" s="571" t="s">
        <v>8401</v>
      </c>
      <c r="L2808" s="568" t="s">
        <v>15678</v>
      </c>
      <c r="M2808" s="572" t="s">
        <v>10595</v>
      </c>
      <c r="N2808" s="570" t="s">
        <v>8451</v>
      </c>
      <c r="O2808" s="303" t="str">
        <f>IF(AllC3_Data[[#This Row],[Door/Yard Number]]=3,"Yard","Door")</f>
        <v>Yard</v>
      </c>
      <c r="P2808" s="33">
        <f t="shared" si="86"/>
        <v>29.183333333465271</v>
      </c>
      <c r="Q2808" s="3" t="str">
        <f t="shared" si="87"/>
        <v>02/10/2022 08:49 AM</v>
      </c>
      <c r="R2808" s="573" t="str">
        <f>IF(AND(AllC3_Data[[#This Row],[Workflow]]="Vendor Trailer",AllC3_Data[[#This Row],[OB Load Type]]="",AllC3_Data[[#This Row],[IB Load Type]]="",AllC3_Data[[#This Row],[Reusable Load Type]]=""),"Empty", HLOOKUP("*",AllC3_Data[[#This Row],[OB Load Type]:[Workflow]],1,FALSE))</f>
        <v>B227</v>
      </c>
      <c r="S28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09" spans="1:21" x14ac:dyDescent="0.25">
      <c r="A2809" s="567" t="s">
        <v>15679</v>
      </c>
      <c r="B2809" s="568"/>
      <c r="C2809" s="568"/>
      <c r="D2809" s="569" t="s">
        <v>784</v>
      </c>
      <c r="E2809" s="569" t="s">
        <v>882</v>
      </c>
      <c r="F2809" s="569">
        <v>3</v>
      </c>
      <c r="G2809" s="568" t="s">
        <v>1179</v>
      </c>
      <c r="H2809" s="568" t="s">
        <v>15680</v>
      </c>
      <c r="I2809" s="570" t="s">
        <v>15681</v>
      </c>
      <c r="J2809" s="568" t="s">
        <v>8210</v>
      </c>
      <c r="K2809" s="571" t="s">
        <v>8401</v>
      </c>
      <c r="L2809" s="568" t="s">
        <v>14170</v>
      </c>
      <c r="M2809" s="572" t="s">
        <v>15682</v>
      </c>
      <c r="N2809" s="570" t="s">
        <v>8402</v>
      </c>
      <c r="O2809" s="303" t="str">
        <f>IF(AllC3_Data[[#This Row],[Door/Yard Number]]=3,"Yard","Door")</f>
        <v>Yard</v>
      </c>
      <c r="P2809" s="33">
        <f t="shared" si="86"/>
        <v>29.166666666744277</v>
      </c>
      <c r="Q2809" s="3" t="str">
        <f t="shared" si="87"/>
        <v>02/10/2022 08:50 AM</v>
      </c>
      <c r="R2809" s="573" t="str">
        <f>IF(AND(AllC3_Data[[#This Row],[Workflow]]="Vendor Trailer",AllC3_Data[[#This Row],[OB Load Type]]="",AllC3_Data[[#This Row],[IB Load Type]]="",AllC3_Data[[#This Row],[Reusable Load Type]]=""),"Empty", HLOOKUP("*",AllC3_Data[[#This Row],[OB Load Type]:[Workflow]],1,FALSE))</f>
        <v>T227</v>
      </c>
      <c r="S28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8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810" spans="1:21" x14ac:dyDescent="0.25">
      <c r="A2810" s="567" t="s">
        <v>15683</v>
      </c>
      <c r="B2810" s="568"/>
      <c r="C2810" s="568"/>
      <c r="D2810" s="569"/>
      <c r="E2810" s="569" t="s">
        <v>8461</v>
      </c>
      <c r="F2810" s="569">
        <v>3</v>
      </c>
      <c r="G2810" s="568" t="s">
        <v>1215</v>
      </c>
      <c r="H2810" s="568"/>
      <c r="I2810" s="570" t="s">
        <v>15684</v>
      </c>
      <c r="J2810" s="568" t="s">
        <v>8202</v>
      </c>
      <c r="K2810" s="571" t="s">
        <v>8401</v>
      </c>
      <c r="L2810" s="568" t="s">
        <v>13726</v>
      </c>
      <c r="M2810" s="572" t="s">
        <v>10598</v>
      </c>
      <c r="N2810" s="570" t="s">
        <v>8451</v>
      </c>
      <c r="O2810" s="303" t="str">
        <f>IF(AllC3_Data[[#This Row],[Door/Yard Number]]=3,"Yard","Door")</f>
        <v>Yard</v>
      </c>
      <c r="P2810" s="33">
        <f t="shared" si="86"/>
        <v>28.966666666790843</v>
      </c>
      <c r="Q2810" s="3" t="str">
        <f t="shared" si="87"/>
        <v>02/10/2022 09:02 AM</v>
      </c>
      <c r="R2810" s="573" t="str">
        <f>IF(AND(AllC3_Data[[#This Row],[Workflow]]="Vendor Trailer",AllC3_Data[[#This Row],[OB Load Type]]="",AllC3_Data[[#This Row],[IB Load Type]]="",AllC3_Data[[#This Row],[Reusable Load Type]]=""),"Empty", HLOOKUP("*",AllC3_Data[[#This Row],[OB Load Type]:[Workflow]],1,FALSE))</f>
        <v>Empty</v>
      </c>
      <c r="S28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1" spans="1:21" x14ac:dyDescent="0.25">
      <c r="A2811" s="567" t="s">
        <v>15685</v>
      </c>
      <c r="B2811" s="568"/>
      <c r="C2811" s="568" t="s">
        <v>774</v>
      </c>
      <c r="D2811" s="569"/>
      <c r="E2811" s="569" t="s">
        <v>897</v>
      </c>
      <c r="F2811" s="569">
        <v>1</v>
      </c>
      <c r="G2811" s="568" t="s">
        <v>11673</v>
      </c>
      <c r="H2811" s="568" t="s">
        <v>15686</v>
      </c>
      <c r="I2811" s="570" t="s">
        <v>15687</v>
      </c>
      <c r="J2811" s="568" t="s">
        <v>8202</v>
      </c>
      <c r="K2811" s="571" t="s">
        <v>8401</v>
      </c>
      <c r="L2811" s="568" t="s">
        <v>15688</v>
      </c>
      <c r="M2811" s="572" t="s">
        <v>15687</v>
      </c>
      <c r="N2811" s="570" t="s">
        <v>8451</v>
      </c>
      <c r="O2811" s="303" t="str">
        <f>IF(AllC3_Data[[#This Row],[Door/Yard Number]]=3,"Yard","Door")</f>
        <v>Door</v>
      </c>
      <c r="P2811" s="33">
        <f t="shared" si="86"/>
        <v>28.950000000069849</v>
      </c>
      <c r="Q2811" s="3" t="str">
        <f t="shared" si="87"/>
        <v>02/10/2022 09:03 AM</v>
      </c>
      <c r="R2811" s="573" t="str">
        <f>IF(AND(AllC3_Data[[#This Row],[Workflow]]="Vendor Trailer",AllC3_Data[[#This Row],[OB Load Type]]="",AllC3_Data[[#This Row],[IB Load Type]]="",AllC3_Data[[#This Row],[Reusable Load Type]]=""),"Empty", HLOOKUP("*",AllC3_Data[[#This Row],[OB Load Type]:[Workflow]],1,FALSE))</f>
        <v>B227</v>
      </c>
      <c r="S28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8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2" spans="1:21" x14ac:dyDescent="0.25">
      <c r="A2812" s="567" t="s">
        <v>15689</v>
      </c>
      <c r="B2812" s="568"/>
      <c r="C2812" s="568"/>
      <c r="D2812" s="569"/>
      <c r="E2812" s="569" t="s">
        <v>8461</v>
      </c>
      <c r="F2812" s="569">
        <v>3</v>
      </c>
      <c r="G2812" s="568" t="s">
        <v>14755</v>
      </c>
      <c r="H2812" s="568"/>
      <c r="I2812" s="570" t="s">
        <v>15687</v>
      </c>
      <c r="J2812" s="568" t="s">
        <v>8202</v>
      </c>
      <c r="K2812" s="571" t="s">
        <v>8401</v>
      </c>
      <c r="L2812" s="568" t="s">
        <v>14444</v>
      </c>
      <c r="M2812" s="572" t="s">
        <v>15690</v>
      </c>
      <c r="N2812" s="570" t="s">
        <v>8425</v>
      </c>
      <c r="O2812" s="303" t="str">
        <f>IF(AllC3_Data[[#This Row],[Door/Yard Number]]=3,"Yard","Door")</f>
        <v>Yard</v>
      </c>
      <c r="P2812" s="33">
        <f t="shared" si="86"/>
        <v>28.950000000069849</v>
      </c>
      <c r="Q2812" s="3" t="str">
        <f t="shared" si="87"/>
        <v>02/10/2022 09:03 AM</v>
      </c>
      <c r="R2812" s="573" t="str">
        <f>IF(AND(AllC3_Data[[#This Row],[Workflow]]="Vendor Trailer",AllC3_Data[[#This Row],[OB Load Type]]="",AllC3_Data[[#This Row],[IB Load Type]]="",AllC3_Data[[#This Row],[Reusable Load Type]]=""),"Empty", HLOOKUP("*",AllC3_Data[[#This Row],[OB Load Type]:[Workflow]],1,FALSE))</f>
        <v>Empty</v>
      </c>
      <c r="S28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3" spans="1:21" x14ac:dyDescent="0.25">
      <c r="A2813" s="567" t="s">
        <v>15691</v>
      </c>
      <c r="B2813" s="568"/>
      <c r="C2813" s="568"/>
      <c r="D2813" s="569" t="s">
        <v>239</v>
      </c>
      <c r="E2813" s="569" t="s">
        <v>8430</v>
      </c>
      <c r="F2813" s="569">
        <v>3</v>
      </c>
      <c r="G2813" s="568" t="s">
        <v>1667</v>
      </c>
      <c r="H2813" s="568"/>
      <c r="I2813" s="570" t="s">
        <v>15692</v>
      </c>
      <c r="J2813" s="568" t="s">
        <v>8213</v>
      </c>
      <c r="K2813" s="571" t="s">
        <v>8401</v>
      </c>
      <c r="L2813" s="568" t="s">
        <v>14383</v>
      </c>
      <c r="M2813" s="572" t="s">
        <v>12335</v>
      </c>
      <c r="N2813" s="570" t="s">
        <v>8402</v>
      </c>
      <c r="O2813" s="303" t="str">
        <f>IF(AllC3_Data[[#This Row],[Door/Yard Number]]=3,"Yard","Door")</f>
        <v>Yard</v>
      </c>
      <c r="P2813" s="33">
        <f t="shared" si="86"/>
        <v>28.833333333372138</v>
      </c>
      <c r="Q2813" s="3" t="str">
        <f t="shared" si="87"/>
        <v>02/10/2022 09:10 AM</v>
      </c>
      <c r="R2813" s="573" t="str">
        <f>IF(AND(AllC3_Data[[#This Row],[Workflow]]="Vendor Trailer",AllC3_Data[[#This Row],[OB Load Type]]="",AllC3_Data[[#This Row],[IB Load Type]]="",AllC3_Data[[#This Row],[Reusable Load Type]]=""),"Empty", HLOOKUP("*",AllC3_Data[[#This Row],[OB Load Type]:[Workflow]],1,FALSE))</f>
        <v>RRPC</v>
      </c>
      <c r="S28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814" spans="1:21" x14ac:dyDescent="0.25">
      <c r="A2814" s="567" t="s">
        <v>15693</v>
      </c>
      <c r="B2814" s="568"/>
      <c r="C2814" s="568" t="s">
        <v>774</v>
      </c>
      <c r="D2814" s="569"/>
      <c r="E2814" s="569" t="s">
        <v>897</v>
      </c>
      <c r="F2814" s="569">
        <v>3</v>
      </c>
      <c r="G2814" s="568" t="s">
        <v>1215</v>
      </c>
      <c r="H2814" s="568" t="s">
        <v>15694</v>
      </c>
      <c r="I2814" s="570" t="s">
        <v>15692</v>
      </c>
      <c r="J2814" s="568" t="s">
        <v>8202</v>
      </c>
      <c r="K2814" s="571" t="s">
        <v>8401</v>
      </c>
      <c r="L2814" s="568" t="s">
        <v>13949</v>
      </c>
      <c r="M2814" s="572" t="s">
        <v>15692</v>
      </c>
      <c r="N2814" s="570" t="s">
        <v>8451</v>
      </c>
      <c r="O2814" s="303" t="str">
        <f>IF(AllC3_Data[[#This Row],[Door/Yard Number]]=3,"Yard","Door")</f>
        <v>Yard</v>
      </c>
      <c r="P2814" s="33">
        <f t="shared" si="86"/>
        <v>28.833333333372138</v>
      </c>
      <c r="Q2814" s="3" t="str">
        <f t="shared" si="87"/>
        <v>02/10/2022 09:10 AM</v>
      </c>
      <c r="R2814" s="573" t="str">
        <f>IF(AND(AllC3_Data[[#This Row],[Workflow]]="Vendor Trailer",AllC3_Data[[#This Row],[OB Load Type]]="",AllC3_Data[[#This Row],[IB Load Type]]="",AllC3_Data[[#This Row],[Reusable Load Type]]=""),"Empty", HLOOKUP("*",AllC3_Data[[#This Row],[OB Load Type]:[Workflow]],1,FALSE))</f>
        <v>B227</v>
      </c>
      <c r="S28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5" spans="1:21" x14ac:dyDescent="0.25">
      <c r="A2815" s="567" t="s">
        <v>15695</v>
      </c>
      <c r="B2815" s="568"/>
      <c r="C2815" s="568"/>
      <c r="D2815" s="569" t="s">
        <v>479</v>
      </c>
      <c r="E2815" s="569" t="s">
        <v>8430</v>
      </c>
      <c r="F2815" s="569">
        <v>3</v>
      </c>
      <c r="G2815" s="568" t="s">
        <v>1667</v>
      </c>
      <c r="H2815" s="568"/>
      <c r="I2815" s="570" t="s">
        <v>10602</v>
      </c>
      <c r="J2815" s="568" t="s">
        <v>8213</v>
      </c>
      <c r="K2815" s="571" t="s">
        <v>8401</v>
      </c>
      <c r="L2815" s="568" t="s">
        <v>14423</v>
      </c>
      <c r="M2815" s="572" t="s">
        <v>15696</v>
      </c>
      <c r="N2815" s="570" t="s">
        <v>8402</v>
      </c>
      <c r="O2815" s="303" t="str">
        <f>IF(AllC3_Data[[#This Row],[Door/Yard Number]]=3,"Yard","Door")</f>
        <v>Yard</v>
      </c>
      <c r="P2815" s="33">
        <f t="shared" si="86"/>
        <v>28.766666666662786</v>
      </c>
      <c r="Q2815" s="3" t="str">
        <f t="shared" si="87"/>
        <v>02/10/2022 09:14 AM</v>
      </c>
      <c r="R2815" s="573" t="str">
        <f>IF(AND(AllC3_Data[[#This Row],[Workflow]]="Vendor Trailer",AllC3_Data[[#This Row],[OB Load Type]]="",AllC3_Data[[#This Row],[IB Load Type]]="",AllC3_Data[[#This Row],[Reusable Load Type]]=""),"Empty", HLOOKUP("*",AllC3_Data[[#This Row],[OB Load Type]:[Workflow]],1,FALSE))</f>
        <v>PPLS</v>
      </c>
      <c r="S28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6" spans="1:21" x14ac:dyDescent="0.25">
      <c r="A2816" s="567" t="s">
        <v>15697</v>
      </c>
      <c r="B2816" s="568"/>
      <c r="C2816" s="568"/>
      <c r="D2816" s="569"/>
      <c r="E2816" s="569" t="s">
        <v>8461</v>
      </c>
      <c r="F2816" s="569">
        <v>3</v>
      </c>
      <c r="G2816" s="568" t="s">
        <v>1096</v>
      </c>
      <c r="H2816" s="568"/>
      <c r="I2816" s="570" t="s">
        <v>15698</v>
      </c>
      <c r="J2816" s="568" t="s">
        <v>8202</v>
      </c>
      <c r="K2816" s="571" t="s">
        <v>8401</v>
      </c>
      <c r="L2816" s="568" t="s">
        <v>13828</v>
      </c>
      <c r="M2816" s="572" t="s">
        <v>10602</v>
      </c>
      <c r="N2816" s="570" t="s">
        <v>8402</v>
      </c>
      <c r="O2816" s="303" t="str">
        <f>IF(AllC3_Data[[#This Row],[Door/Yard Number]]=3,"Yard","Door")</f>
        <v>Yard</v>
      </c>
      <c r="P2816" s="33">
        <f t="shared" si="86"/>
        <v>28.733333333395422</v>
      </c>
      <c r="Q2816" s="3" t="str">
        <f t="shared" si="87"/>
        <v>02/10/2022 09:16 AM</v>
      </c>
      <c r="R2816" s="573" t="str">
        <f>IF(AND(AllC3_Data[[#This Row],[Workflow]]="Vendor Trailer",AllC3_Data[[#This Row],[OB Load Type]]="",AllC3_Data[[#This Row],[IB Load Type]]="",AllC3_Data[[#This Row],[Reusable Load Type]]=""),"Empty", HLOOKUP("*",AllC3_Data[[#This Row],[OB Load Type]:[Workflow]],1,FALSE))</f>
        <v>Empty</v>
      </c>
      <c r="S28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7" spans="1:21" x14ac:dyDescent="0.25">
      <c r="A2817" s="567" t="s">
        <v>14139</v>
      </c>
      <c r="B2817" s="568"/>
      <c r="C2817" s="568" t="s">
        <v>774</v>
      </c>
      <c r="D2817" s="569"/>
      <c r="E2817" s="569" t="s">
        <v>897</v>
      </c>
      <c r="F2817" s="569">
        <v>3</v>
      </c>
      <c r="G2817" s="568" t="s">
        <v>1568</v>
      </c>
      <c r="H2817" s="568" t="s">
        <v>15699</v>
      </c>
      <c r="I2817" s="570" t="s">
        <v>8901</v>
      </c>
      <c r="J2817" s="568" t="s">
        <v>8212</v>
      </c>
      <c r="K2817" s="571" t="s">
        <v>8401</v>
      </c>
      <c r="L2817" s="568" t="s">
        <v>13949</v>
      </c>
      <c r="M2817" s="572" t="s">
        <v>8901</v>
      </c>
      <c r="N2817" s="570" t="s">
        <v>8451</v>
      </c>
      <c r="O2817" s="303" t="str">
        <f>IF(AllC3_Data[[#This Row],[Door/Yard Number]]=3,"Yard","Door")</f>
        <v>Yard</v>
      </c>
      <c r="P2817" s="33">
        <f t="shared" si="86"/>
        <v>28.716666666674428</v>
      </c>
      <c r="Q2817" s="3" t="str">
        <f t="shared" si="87"/>
        <v>02/10/2022 09:17 AM</v>
      </c>
      <c r="R2817" s="573" t="str">
        <f>IF(AND(AllC3_Data[[#This Row],[Workflow]]="Vendor Trailer",AllC3_Data[[#This Row],[OB Load Type]]="",AllC3_Data[[#This Row],[IB Load Type]]="",AllC3_Data[[#This Row],[Reusable Load Type]]=""),"Empty", HLOOKUP("*",AllC3_Data[[#This Row],[OB Load Type]:[Workflow]],1,FALSE))</f>
        <v>B227</v>
      </c>
      <c r="S28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8" spans="1:21" x14ac:dyDescent="0.25">
      <c r="A2818" s="567" t="s">
        <v>15700</v>
      </c>
      <c r="B2818" s="568"/>
      <c r="C2818" s="568" t="s">
        <v>774</v>
      </c>
      <c r="D2818" s="569"/>
      <c r="E2818" s="569" t="s">
        <v>897</v>
      </c>
      <c r="F2818" s="569">
        <v>3</v>
      </c>
      <c r="G2818" s="568" t="s">
        <v>8434</v>
      </c>
      <c r="H2818" s="568" t="s">
        <v>15701</v>
      </c>
      <c r="I2818" s="570" t="s">
        <v>10608</v>
      </c>
      <c r="J2818" s="568" t="s">
        <v>8202</v>
      </c>
      <c r="K2818" s="571" t="s">
        <v>8589</v>
      </c>
      <c r="L2818" s="568" t="s">
        <v>13949</v>
      </c>
      <c r="M2818" s="572" t="s">
        <v>10608</v>
      </c>
      <c r="N2818" s="570" t="s">
        <v>8451</v>
      </c>
      <c r="O2818" s="303" t="str">
        <f>IF(AllC3_Data[[#This Row],[Door/Yard Number]]=3,"Yard","Door")</f>
        <v>Yard</v>
      </c>
      <c r="P2818" s="33">
        <f t="shared" si="86"/>
        <v>28.700000000128057</v>
      </c>
      <c r="Q2818" s="3" t="str">
        <f t="shared" si="87"/>
        <v>02/10/2022 09:18 AM</v>
      </c>
      <c r="R2818" s="573" t="str">
        <f>IF(AND(AllC3_Data[[#This Row],[Workflow]]="Vendor Trailer",AllC3_Data[[#This Row],[OB Load Type]]="",AllC3_Data[[#This Row],[IB Load Type]]="",AllC3_Data[[#This Row],[Reusable Load Type]]=""),"Empty", HLOOKUP("*",AllC3_Data[[#This Row],[OB Load Type]:[Workflow]],1,FALSE))</f>
        <v>B227</v>
      </c>
      <c r="S28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19" spans="1:21" x14ac:dyDescent="0.25">
      <c r="A2819" s="567" t="s">
        <v>15702</v>
      </c>
      <c r="B2819" s="568"/>
      <c r="C2819" s="568"/>
      <c r="D2819" s="569" t="s">
        <v>650</v>
      </c>
      <c r="E2819" s="569" t="s">
        <v>8430</v>
      </c>
      <c r="F2819" s="569">
        <v>3</v>
      </c>
      <c r="G2819" s="568" t="s">
        <v>8820</v>
      </c>
      <c r="H2819" s="568"/>
      <c r="I2819" s="570" t="s">
        <v>10605</v>
      </c>
      <c r="J2819" s="568" t="s">
        <v>8202</v>
      </c>
      <c r="K2819" s="571" t="s">
        <v>8401</v>
      </c>
      <c r="L2819" s="568" t="s">
        <v>13874</v>
      </c>
      <c r="M2819" s="572" t="s">
        <v>15703</v>
      </c>
      <c r="N2819" s="570" t="s">
        <v>8451</v>
      </c>
      <c r="O2819" s="303" t="str">
        <f>IF(AllC3_Data[[#This Row],[Door/Yard Number]]=3,"Yard","Door")</f>
        <v>Yard</v>
      </c>
      <c r="P2819" s="33">
        <f t="shared" si="86"/>
        <v>28.666666666686069</v>
      </c>
      <c r="Q2819" s="3" t="str">
        <f t="shared" si="87"/>
        <v>02/10/2022 09:20 AM</v>
      </c>
      <c r="R2819" s="573" t="str">
        <f>IF(AND(AllC3_Data[[#This Row],[Workflow]]="Vendor Trailer",AllC3_Data[[#This Row],[OB Load Type]]="",AllC3_Data[[#This Row],[IB Load Type]]="",AllC3_Data[[#This Row],[Reusable Load Type]]=""),"Empty", HLOOKUP("*",AllC3_Data[[#This Row],[OB Load Type]:[Workflow]],1,FALSE))</f>
        <v>CHEP</v>
      </c>
      <c r="S28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0" spans="1:21" x14ac:dyDescent="0.25">
      <c r="A2820" s="567" t="s">
        <v>15704</v>
      </c>
      <c r="B2820" s="568"/>
      <c r="C2820" s="568"/>
      <c r="D2820" s="569" t="s">
        <v>650</v>
      </c>
      <c r="E2820" s="569" t="s">
        <v>8430</v>
      </c>
      <c r="F2820" s="569">
        <v>3</v>
      </c>
      <c r="G2820" s="568" t="s">
        <v>1215</v>
      </c>
      <c r="H2820" s="568"/>
      <c r="I2820" s="570" t="s">
        <v>15705</v>
      </c>
      <c r="J2820" s="568" t="s">
        <v>8202</v>
      </c>
      <c r="K2820" s="571" t="s">
        <v>8401</v>
      </c>
      <c r="L2820" s="568" t="s">
        <v>14339</v>
      </c>
      <c r="M2820" s="572"/>
      <c r="N2820" s="570" t="s">
        <v>8451</v>
      </c>
      <c r="O2820" s="303" t="str">
        <f>IF(AllC3_Data[[#This Row],[Door/Yard Number]]=3,"Yard","Door")</f>
        <v>Yard</v>
      </c>
      <c r="P2820" s="33">
        <f t="shared" si="86"/>
        <v>28.650000000139698</v>
      </c>
      <c r="Q2820" s="3" t="str">
        <f t="shared" si="87"/>
        <v>02/10/2022 09:21 AM</v>
      </c>
      <c r="R2820" s="573" t="str">
        <f>IF(AND(AllC3_Data[[#This Row],[Workflow]]="Vendor Trailer",AllC3_Data[[#This Row],[OB Load Type]]="",AllC3_Data[[#This Row],[IB Load Type]]="",AllC3_Data[[#This Row],[Reusable Load Type]]=""),"Empty", HLOOKUP("*",AllC3_Data[[#This Row],[OB Load Type]:[Workflow]],1,FALSE))</f>
        <v>CHEP</v>
      </c>
      <c r="S28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1" spans="1:21" x14ac:dyDescent="0.25">
      <c r="A2821" s="567" t="s">
        <v>15706</v>
      </c>
      <c r="B2821" s="568"/>
      <c r="C2821" s="568"/>
      <c r="D2821" s="569" t="s">
        <v>496</v>
      </c>
      <c r="E2821" s="569" t="s">
        <v>1660</v>
      </c>
      <c r="F2821" s="569">
        <v>3</v>
      </c>
      <c r="G2821" s="568" t="s">
        <v>1179</v>
      </c>
      <c r="H2821" s="568"/>
      <c r="I2821" s="570" t="s">
        <v>9417</v>
      </c>
      <c r="J2821" s="568" t="s">
        <v>8210</v>
      </c>
      <c r="K2821" s="571" t="s">
        <v>8401</v>
      </c>
      <c r="L2821" s="568" t="s">
        <v>15089</v>
      </c>
      <c r="M2821" s="572" t="s">
        <v>9417</v>
      </c>
      <c r="N2821" s="570" t="s">
        <v>8451</v>
      </c>
      <c r="O2821" s="303" t="str">
        <f>IF(AllC3_Data[[#This Row],[Door/Yard Number]]=3,"Yard","Door")</f>
        <v>Yard</v>
      </c>
      <c r="P2821" s="33">
        <f t="shared" si="86"/>
        <v>28.466666666732635</v>
      </c>
      <c r="Q2821" s="3" t="str">
        <f t="shared" si="87"/>
        <v>02/10/2022 09:32 AM</v>
      </c>
      <c r="R2821" s="573" t="str">
        <f>IF(AND(AllC3_Data[[#This Row],[Workflow]]="Vendor Trailer",AllC3_Data[[#This Row],[OB Load Type]]="",AllC3_Data[[#This Row],[IB Load Type]]="",AllC3_Data[[#This Row],[Reusable Load Type]]=""),"Empty", HLOOKUP("*",AllC3_Data[[#This Row],[OB Load Type]:[Workflow]],1,FALSE))</f>
        <v>RSAL</v>
      </c>
      <c r="S28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2" spans="1:21" x14ac:dyDescent="0.25">
      <c r="A2822" s="567" t="s">
        <v>15707</v>
      </c>
      <c r="B2822" s="568"/>
      <c r="C2822" s="568"/>
      <c r="D2822" s="569" t="s">
        <v>496</v>
      </c>
      <c r="E2822" s="569" t="s">
        <v>1660</v>
      </c>
      <c r="F2822" s="569">
        <v>3</v>
      </c>
      <c r="G2822" s="568" t="s">
        <v>1179</v>
      </c>
      <c r="H2822" s="568"/>
      <c r="I2822" s="570" t="s">
        <v>15708</v>
      </c>
      <c r="J2822" s="568" t="s">
        <v>8210</v>
      </c>
      <c r="K2822" s="571" t="s">
        <v>8401</v>
      </c>
      <c r="L2822" s="568" t="s">
        <v>14189</v>
      </c>
      <c r="M2822" s="572" t="s">
        <v>15708</v>
      </c>
      <c r="N2822" s="570" t="s">
        <v>8451</v>
      </c>
      <c r="O2822" s="303" t="str">
        <f>IF(AllC3_Data[[#This Row],[Door/Yard Number]]=3,"Yard","Door")</f>
        <v>Yard</v>
      </c>
      <c r="P2822" s="33">
        <f t="shared" si="86"/>
        <v>28.450000000011642</v>
      </c>
      <c r="Q2822" s="3" t="str">
        <f t="shared" si="87"/>
        <v>02/10/2022 09:33 AM</v>
      </c>
      <c r="R2822" s="573" t="str">
        <f>IF(AND(AllC3_Data[[#This Row],[Workflow]]="Vendor Trailer",AllC3_Data[[#This Row],[OB Load Type]]="",AllC3_Data[[#This Row],[IB Load Type]]="",AllC3_Data[[#This Row],[Reusable Load Type]]=""),"Empty", HLOOKUP("*",AllC3_Data[[#This Row],[OB Load Type]:[Workflow]],1,FALSE))</f>
        <v>RSAL</v>
      </c>
      <c r="S28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3" spans="1:21" x14ac:dyDescent="0.25">
      <c r="A2823" s="567" t="s">
        <v>15709</v>
      </c>
      <c r="B2823" s="568"/>
      <c r="C2823" s="568" t="s">
        <v>774</v>
      </c>
      <c r="D2823" s="569"/>
      <c r="E2823" s="569" t="s">
        <v>897</v>
      </c>
      <c r="F2823" s="569">
        <v>3</v>
      </c>
      <c r="G2823" s="568" t="s">
        <v>1667</v>
      </c>
      <c r="H2823" s="568" t="s">
        <v>15710</v>
      </c>
      <c r="I2823" s="570" t="s">
        <v>15711</v>
      </c>
      <c r="J2823" s="568" t="s">
        <v>8213</v>
      </c>
      <c r="K2823" s="571" t="s">
        <v>8401</v>
      </c>
      <c r="L2823" s="568" t="s">
        <v>15678</v>
      </c>
      <c r="M2823" s="572" t="s">
        <v>15711</v>
      </c>
      <c r="N2823" s="570" t="s">
        <v>8451</v>
      </c>
      <c r="O2823" s="303" t="str">
        <f>IF(AllC3_Data[[#This Row],[Door/Yard Number]]=3,"Yard","Door")</f>
        <v>Yard</v>
      </c>
      <c r="P2823" s="33">
        <f t="shared" si="86"/>
        <v>28.433333333465271</v>
      </c>
      <c r="Q2823" s="3" t="str">
        <f t="shared" si="87"/>
        <v>02/10/2022 09:34 AM</v>
      </c>
      <c r="R2823" s="573" t="str">
        <f>IF(AND(AllC3_Data[[#This Row],[Workflow]]="Vendor Trailer",AllC3_Data[[#This Row],[OB Load Type]]="",AllC3_Data[[#This Row],[IB Load Type]]="",AllC3_Data[[#This Row],[Reusable Load Type]]=""),"Empty", HLOOKUP("*",AllC3_Data[[#This Row],[OB Load Type]:[Workflow]],1,FALSE))</f>
        <v>B227</v>
      </c>
      <c r="S28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4" spans="1:21" x14ac:dyDescent="0.25">
      <c r="A2824" s="567" t="s">
        <v>15712</v>
      </c>
      <c r="B2824" s="568"/>
      <c r="C2824" s="568"/>
      <c r="D2824" s="569" t="s">
        <v>496</v>
      </c>
      <c r="E2824" s="569" t="s">
        <v>1660</v>
      </c>
      <c r="F2824" s="569">
        <v>3</v>
      </c>
      <c r="G2824" s="568" t="s">
        <v>1179</v>
      </c>
      <c r="H2824" s="568"/>
      <c r="I2824" s="570" t="s">
        <v>12317</v>
      </c>
      <c r="J2824" s="568" t="s">
        <v>8210</v>
      </c>
      <c r="K2824" s="571" t="s">
        <v>8401</v>
      </c>
      <c r="L2824" s="568" t="s">
        <v>15089</v>
      </c>
      <c r="M2824" s="572" t="s">
        <v>12317</v>
      </c>
      <c r="N2824" s="570" t="s">
        <v>8451</v>
      </c>
      <c r="O2824" s="303" t="str">
        <f>IF(AllC3_Data[[#This Row],[Door/Yard Number]]=3,"Yard","Door")</f>
        <v>Yard</v>
      </c>
      <c r="P2824" s="33">
        <f t="shared" si="86"/>
        <v>28.416666666744277</v>
      </c>
      <c r="Q2824" s="3" t="str">
        <f t="shared" si="87"/>
        <v>02/10/2022 09:35 AM</v>
      </c>
      <c r="R2824" s="573" t="str">
        <f>IF(AND(AllC3_Data[[#This Row],[Workflow]]="Vendor Trailer",AllC3_Data[[#This Row],[OB Load Type]]="",AllC3_Data[[#This Row],[IB Load Type]]="",AllC3_Data[[#This Row],[Reusable Load Type]]=""),"Empty", HLOOKUP("*",AllC3_Data[[#This Row],[OB Load Type]:[Workflow]],1,FALSE))</f>
        <v>RSAL</v>
      </c>
      <c r="S28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5" spans="1:21" x14ac:dyDescent="0.25">
      <c r="A2825" s="567" t="s">
        <v>15713</v>
      </c>
      <c r="B2825" s="568"/>
      <c r="C2825" s="568"/>
      <c r="D2825" s="569" t="s">
        <v>496</v>
      </c>
      <c r="E2825" s="569" t="s">
        <v>1660</v>
      </c>
      <c r="F2825" s="569">
        <v>3</v>
      </c>
      <c r="G2825" s="568" t="s">
        <v>1179</v>
      </c>
      <c r="H2825" s="568"/>
      <c r="I2825" s="570" t="s">
        <v>15714</v>
      </c>
      <c r="J2825" s="568" t="s">
        <v>8210</v>
      </c>
      <c r="K2825" s="571" t="s">
        <v>8401</v>
      </c>
      <c r="L2825" s="568" t="s">
        <v>15089</v>
      </c>
      <c r="M2825" s="572" t="s">
        <v>15714</v>
      </c>
      <c r="N2825" s="570" t="s">
        <v>8451</v>
      </c>
      <c r="O2825" s="303" t="str">
        <f>IF(AllC3_Data[[#This Row],[Door/Yard Number]]=3,"Yard","Door")</f>
        <v>Yard</v>
      </c>
      <c r="P2825" s="33">
        <f t="shared" ref="P2825:P2888" si="88">($A$1-Q2825)*24</f>
        <v>28.400000000023283</v>
      </c>
      <c r="Q2825" s="3" t="str">
        <f t="shared" ref="Q2825:Q2888" si="89">IF(I2825&gt;M2825,I2825,IF(I2825&lt;M2825,M2825,IF(I2825=M2825,I2825)))</f>
        <v>02/10/2022 09:36 AM</v>
      </c>
      <c r="R2825" s="573" t="str">
        <f>IF(AND(AllC3_Data[[#This Row],[Workflow]]="Vendor Trailer",AllC3_Data[[#This Row],[OB Load Type]]="",AllC3_Data[[#This Row],[IB Load Type]]="",AllC3_Data[[#This Row],[Reusable Load Type]]=""),"Empty", HLOOKUP("*",AllC3_Data[[#This Row],[OB Load Type]:[Workflow]],1,FALSE))</f>
        <v>RSAL</v>
      </c>
      <c r="S28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6" spans="1:21" x14ac:dyDescent="0.25">
      <c r="A2826" s="567" t="s">
        <v>15715</v>
      </c>
      <c r="B2826" s="568"/>
      <c r="C2826" s="568"/>
      <c r="D2826" s="569" t="s">
        <v>496</v>
      </c>
      <c r="E2826" s="569" t="s">
        <v>1660</v>
      </c>
      <c r="F2826" s="569">
        <v>3</v>
      </c>
      <c r="G2826" s="568" t="s">
        <v>1179</v>
      </c>
      <c r="H2826" s="568"/>
      <c r="I2826" s="570" t="s">
        <v>9419</v>
      </c>
      <c r="J2826" s="568" t="s">
        <v>8210</v>
      </c>
      <c r="K2826" s="571" t="s">
        <v>8401</v>
      </c>
      <c r="L2826" s="568" t="s">
        <v>14189</v>
      </c>
      <c r="M2826" s="572" t="s">
        <v>9419</v>
      </c>
      <c r="N2826" s="570" t="s">
        <v>8451</v>
      </c>
      <c r="O2826" s="303" t="str">
        <f>IF(AllC3_Data[[#This Row],[Door/Yard Number]]=3,"Yard","Door")</f>
        <v>Yard</v>
      </c>
      <c r="P2826" s="33">
        <f t="shared" si="88"/>
        <v>28.383333333476912</v>
      </c>
      <c r="Q2826" s="3" t="str">
        <f t="shared" si="89"/>
        <v>02/10/2022 09:37 AM</v>
      </c>
      <c r="R2826" s="573" t="str">
        <f>IF(AND(AllC3_Data[[#This Row],[Workflow]]="Vendor Trailer",AllC3_Data[[#This Row],[OB Load Type]]="",AllC3_Data[[#This Row],[IB Load Type]]="",AllC3_Data[[#This Row],[Reusable Load Type]]=""),"Empty", HLOOKUP("*",AllC3_Data[[#This Row],[OB Load Type]:[Workflow]],1,FALSE))</f>
        <v>RSAL</v>
      </c>
      <c r="S28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7" spans="1:21" x14ac:dyDescent="0.25">
      <c r="A2827" s="567" t="s">
        <v>15716</v>
      </c>
      <c r="B2827" s="568"/>
      <c r="C2827" s="568" t="s">
        <v>774</v>
      </c>
      <c r="D2827" s="569"/>
      <c r="E2827" s="569" t="s">
        <v>897</v>
      </c>
      <c r="F2827" s="569">
        <v>3</v>
      </c>
      <c r="G2827" s="568" t="s">
        <v>1179</v>
      </c>
      <c r="H2827" s="568" t="s">
        <v>15717</v>
      </c>
      <c r="I2827" s="570" t="s">
        <v>15718</v>
      </c>
      <c r="J2827" s="568" t="s">
        <v>8205</v>
      </c>
      <c r="K2827" s="571" t="s">
        <v>8401</v>
      </c>
      <c r="L2827" s="568" t="s">
        <v>13874</v>
      </c>
      <c r="M2827" s="572" t="s">
        <v>15718</v>
      </c>
      <c r="N2827" s="570" t="s">
        <v>8451</v>
      </c>
      <c r="O2827" s="303" t="str">
        <f>IF(AllC3_Data[[#This Row],[Door/Yard Number]]=3,"Yard","Door")</f>
        <v>Yard</v>
      </c>
      <c r="P2827" s="33">
        <f t="shared" si="88"/>
        <v>28.350000000034925</v>
      </c>
      <c r="Q2827" s="3" t="str">
        <f t="shared" si="89"/>
        <v>02/10/2022 09:39 AM</v>
      </c>
      <c r="R2827" s="573" t="str">
        <f>IF(AND(AllC3_Data[[#This Row],[Workflow]]="Vendor Trailer",AllC3_Data[[#This Row],[OB Load Type]]="",AllC3_Data[[#This Row],[IB Load Type]]="",AllC3_Data[[#This Row],[Reusable Load Type]]=""),"Empty", HLOOKUP("*",AllC3_Data[[#This Row],[OB Load Type]:[Workflow]],1,FALSE))</f>
        <v>B227</v>
      </c>
      <c r="S28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8" spans="1:21" x14ac:dyDescent="0.25">
      <c r="A2828" s="567" t="s">
        <v>15719</v>
      </c>
      <c r="B2828" s="568"/>
      <c r="C2828" s="568"/>
      <c r="D2828" s="569" t="s">
        <v>237</v>
      </c>
      <c r="E2828" s="569" t="s">
        <v>8430</v>
      </c>
      <c r="F2828" s="569">
        <v>3</v>
      </c>
      <c r="G2828" s="568" t="s">
        <v>1179</v>
      </c>
      <c r="H2828" s="568"/>
      <c r="I2828" s="570" t="s">
        <v>15720</v>
      </c>
      <c r="J2828" s="568" t="s">
        <v>8208</v>
      </c>
      <c r="K2828" s="571" t="s">
        <v>8401</v>
      </c>
      <c r="L2828" s="568" t="s">
        <v>2969</v>
      </c>
      <c r="M2828" s="572" t="s">
        <v>15721</v>
      </c>
      <c r="N2828" s="570" t="s">
        <v>8402</v>
      </c>
      <c r="O2828" s="303" t="str">
        <f>IF(AllC3_Data[[#This Row],[Door/Yard Number]]=3,"Yard","Door")</f>
        <v>Yard</v>
      </c>
      <c r="P2828" s="33">
        <f t="shared" si="88"/>
        <v>28.300000000046566</v>
      </c>
      <c r="Q2828" s="3" t="str">
        <f t="shared" si="89"/>
        <v>02/10/2022 09:42 AM</v>
      </c>
      <c r="R2828" s="573" t="str">
        <f>IF(AND(AllC3_Data[[#This Row],[Workflow]]="Vendor Trailer",AllC3_Data[[#This Row],[OB Load Type]]="",AllC3_Data[[#This Row],[IB Load Type]]="",AllC3_Data[[#This Row],[Reusable Load Type]]=""),"Empty", HLOOKUP("*",AllC3_Data[[#This Row],[OB Load Type]:[Workflow]],1,FALSE))</f>
        <v>RPCB</v>
      </c>
      <c r="S28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29" spans="1:21" x14ac:dyDescent="0.25">
      <c r="A2829" s="567" t="s">
        <v>15722</v>
      </c>
      <c r="B2829" s="568"/>
      <c r="C2829" s="568"/>
      <c r="D2829" s="569" t="s">
        <v>496</v>
      </c>
      <c r="E2829" s="569" t="s">
        <v>1660</v>
      </c>
      <c r="F2829" s="569">
        <v>3</v>
      </c>
      <c r="G2829" s="568" t="s">
        <v>1568</v>
      </c>
      <c r="H2829" s="568"/>
      <c r="I2829" s="570" t="s">
        <v>15723</v>
      </c>
      <c r="J2829" s="568" t="s">
        <v>8209</v>
      </c>
      <c r="K2829" s="571" t="s">
        <v>8401</v>
      </c>
      <c r="L2829" s="568" t="s">
        <v>13958</v>
      </c>
      <c r="M2829" s="572" t="s">
        <v>15723</v>
      </c>
      <c r="N2829" s="570" t="s">
        <v>8451</v>
      </c>
      <c r="O2829" s="303" t="str">
        <f>IF(AllC3_Data[[#This Row],[Door/Yard Number]]=3,"Yard","Door")</f>
        <v>Yard</v>
      </c>
      <c r="P2829" s="33">
        <f t="shared" si="88"/>
        <v>28.266666666779201</v>
      </c>
      <c r="Q2829" s="3" t="str">
        <f t="shared" si="89"/>
        <v>02/10/2022 09:44 AM</v>
      </c>
      <c r="R2829" s="573" t="str">
        <f>IF(AND(AllC3_Data[[#This Row],[Workflow]]="Vendor Trailer",AllC3_Data[[#This Row],[OB Load Type]]="",AllC3_Data[[#This Row],[IB Load Type]]="",AllC3_Data[[#This Row],[Reusable Load Type]]=""),"Empty", HLOOKUP("*",AllC3_Data[[#This Row],[OB Load Type]:[Workflow]],1,FALSE))</f>
        <v>RSAL</v>
      </c>
      <c r="S28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0" spans="1:21" x14ac:dyDescent="0.25">
      <c r="A2830" s="567" t="s">
        <v>15724</v>
      </c>
      <c r="B2830" s="568"/>
      <c r="C2830" s="568"/>
      <c r="D2830" s="569"/>
      <c r="E2830" s="569" t="s">
        <v>8461</v>
      </c>
      <c r="F2830" s="569">
        <v>3</v>
      </c>
      <c r="G2830" s="568" t="s">
        <v>10152</v>
      </c>
      <c r="H2830" s="568"/>
      <c r="I2830" s="570" t="s">
        <v>9432</v>
      </c>
      <c r="J2830" s="568" t="s">
        <v>8202</v>
      </c>
      <c r="K2830" s="571" t="s">
        <v>8401</v>
      </c>
      <c r="L2830" s="568" t="s">
        <v>13907</v>
      </c>
      <c r="M2830" s="572" t="s">
        <v>15725</v>
      </c>
      <c r="N2830" s="570" t="s">
        <v>8425</v>
      </c>
      <c r="O2830" s="303" t="str">
        <f>IF(AllC3_Data[[#This Row],[Door/Yard Number]]=3,"Yard","Door")</f>
        <v>Yard</v>
      </c>
      <c r="P2830" s="33">
        <f t="shared" si="88"/>
        <v>28.116666666639503</v>
      </c>
      <c r="Q2830" s="3" t="str">
        <f t="shared" si="89"/>
        <v>02/10/2022 09:53 AM</v>
      </c>
      <c r="R2830" s="573" t="str">
        <f>IF(AND(AllC3_Data[[#This Row],[Workflow]]="Vendor Trailer",AllC3_Data[[#This Row],[OB Load Type]]="",AllC3_Data[[#This Row],[IB Load Type]]="",AllC3_Data[[#This Row],[Reusable Load Type]]=""),"Empty", HLOOKUP("*",AllC3_Data[[#This Row],[OB Load Type]:[Workflow]],1,FALSE))</f>
        <v>Empty</v>
      </c>
      <c r="S28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8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1" spans="1:21" x14ac:dyDescent="0.25">
      <c r="A2831" s="567" t="s">
        <v>15726</v>
      </c>
      <c r="B2831" s="568"/>
      <c r="C2831" s="568"/>
      <c r="D2831" s="569"/>
      <c r="E2831" s="569" t="s">
        <v>1657</v>
      </c>
      <c r="F2831" s="569">
        <v>4</v>
      </c>
      <c r="G2831" s="568" t="s">
        <v>1568</v>
      </c>
      <c r="H2831" s="568"/>
      <c r="I2831" s="570" t="s">
        <v>15727</v>
      </c>
      <c r="J2831" s="568" t="s">
        <v>8209</v>
      </c>
      <c r="K2831" s="571" t="s">
        <v>8401</v>
      </c>
      <c r="L2831" s="568" t="s">
        <v>14662</v>
      </c>
      <c r="M2831" s="572" t="s">
        <v>15728</v>
      </c>
      <c r="N2831" s="570" t="s">
        <v>8402</v>
      </c>
      <c r="O2831" s="303" t="str">
        <f>IF(AllC3_Data[[#This Row],[Door/Yard Number]]=3,"Yard","Door")</f>
        <v>Door</v>
      </c>
      <c r="P2831" s="33">
        <f t="shared" si="88"/>
        <v>28.100000000093132</v>
      </c>
      <c r="Q2831" s="3" t="str">
        <f t="shared" si="89"/>
        <v>02/10/2022 09:54 AM</v>
      </c>
      <c r="R2831" s="573" t="str">
        <f>IF(AND(AllC3_Data[[#This Row],[Workflow]]="Vendor Trailer",AllC3_Data[[#This Row],[OB Load Type]]="",AllC3_Data[[#This Row],[IB Load Type]]="",AllC3_Data[[#This Row],[Reusable Load Type]]=""),"Empty", HLOOKUP("*",AllC3_Data[[#This Row],[OB Load Type]:[Workflow]],1,FALSE))</f>
        <v>Empty</v>
      </c>
      <c r="S28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2" spans="1:21" x14ac:dyDescent="0.25">
      <c r="A2832" s="567" t="s">
        <v>15729</v>
      </c>
      <c r="B2832" s="568"/>
      <c r="C2832" s="568" t="s">
        <v>774</v>
      </c>
      <c r="D2832" s="569"/>
      <c r="E2832" s="569" t="s">
        <v>897</v>
      </c>
      <c r="F2832" s="569">
        <v>3</v>
      </c>
      <c r="G2832" s="568" t="s">
        <v>1179</v>
      </c>
      <c r="H2832" s="568" t="s">
        <v>15730</v>
      </c>
      <c r="I2832" s="570" t="s">
        <v>15727</v>
      </c>
      <c r="J2832" s="568" t="s">
        <v>8205</v>
      </c>
      <c r="K2832" s="571" t="s">
        <v>8401</v>
      </c>
      <c r="L2832" s="568" t="s">
        <v>13874</v>
      </c>
      <c r="M2832" s="572" t="s">
        <v>15727</v>
      </c>
      <c r="N2832" s="570" t="s">
        <v>8451</v>
      </c>
      <c r="O2832" s="303" t="str">
        <f>IF(AllC3_Data[[#This Row],[Door/Yard Number]]=3,"Yard","Door")</f>
        <v>Yard</v>
      </c>
      <c r="P2832" s="33">
        <f t="shared" si="88"/>
        <v>28.100000000093132</v>
      </c>
      <c r="Q2832" s="3" t="str">
        <f t="shared" si="89"/>
        <v>02/10/2022 09:54 AM</v>
      </c>
      <c r="R2832" s="573" t="str">
        <f>IF(AND(AllC3_Data[[#This Row],[Workflow]]="Vendor Trailer",AllC3_Data[[#This Row],[OB Load Type]]="",AllC3_Data[[#This Row],[IB Load Type]]="",AllC3_Data[[#This Row],[Reusable Load Type]]=""),"Empty", HLOOKUP("*",AllC3_Data[[#This Row],[OB Load Type]:[Workflow]],1,FALSE))</f>
        <v>B227</v>
      </c>
      <c r="S28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3" spans="1:21" x14ac:dyDescent="0.25">
      <c r="A2833" s="567" t="s">
        <v>15731</v>
      </c>
      <c r="B2833" s="568"/>
      <c r="C2833" s="568"/>
      <c r="D2833" s="569"/>
      <c r="E2833" s="569" t="s">
        <v>8461</v>
      </c>
      <c r="F2833" s="569">
        <v>3</v>
      </c>
      <c r="G2833" s="568" t="s">
        <v>1215</v>
      </c>
      <c r="H2833" s="568"/>
      <c r="I2833" s="570" t="s">
        <v>15732</v>
      </c>
      <c r="J2833" s="568" t="s">
        <v>8202</v>
      </c>
      <c r="K2833" s="571" t="s">
        <v>8401</v>
      </c>
      <c r="L2833" s="568" t="s">
        <v>14444</v>
      </c>
      <c r="M2833" s="572" t="s">
        <v>9432</v>
      </c>
      <c r="N2833" s="570" t="s">
        <v>8425</v>
      </c>
      <c r="O2833" s="303" t="str">
        <f>IF(AllC3_Data[[#This Row],[Door/Yard Number]]=3,"Yard","Door")</f>
        <v>Yard</v>
      </c>
      <c r="P2833" s="33">
        <f t="shared" si="88"/>
        <v>28.050000000104774</v>
      </c>
      <c r="Q2833" s="3" t="str">
        <f t="shared" si="89"/>
        <v>02/10/2022 09:57 AM</v>
      </c>
      <c r="R2833" s="573" t="str">
        <f>IF(AND(AllC3_Data[[#This Row],[Workflow]]="Vendor Trailer",AllC3_Data[[#This Row],[OB Load Type]]="",AllC3_Data[[#This Row],[IB Load Type]]="",AllC3_Data[[#This Row],[Reusable Load Type]]=""),"Empty", HLOOKUP("*",AllC3_Data[[#This Row],[OB Load Type]:[Workflow]],1,FALSE))</f>
        <v>Empty</v>
      </c>
      <c r="S28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4" spans="1:21" x14ac:dyDescent="0.25">
      <c r="A2834" s="567" t="s">
        <v>15733</v>
      </c>
      <c r="B2834" s="568"/>
      <c r="C2834" s="568" t="s">
        <v>774</v>
      </c>
      <c r="D2834" s="569"/>
      <c r="E2834" s="569" t="s">
        <v>897</v>
      </c>
      <c r="F2834" s="569">
        <v>3</v>
      </c>
      <c r="G2834" s="568" t="s">
        <v>1179</v>
      </c>
      <c r="H2834" s="568" t="s">
        <v>15734</v>
      </c>
      <c r="I2834" s="570" t="s">
        <v>9489</v>
      </c>
      <c r="J2834" s="568" t="s">
        <v>8210</v>
      </c>
      <c r="K2834" s="571" t="s">
        <v>8401</v>
      </c>
      <c r="L2834" s="568" t="s">
        <v>13874</v>
      </c>
      <c r="M2834" s="572" t="s">
        <v>9489</v>
      </c>
      <c r="N2834" s="570" t="s">
        <v>8451</v>
      </c>
      <c r="O2834" s="303" t="str">
        <f>IF(AllC3_Data[[#This Row],[Door/Yard Number]]=3,"Yard","Door")</f>
        <v>Yard</v>
      </c>
      <c r="P2834" s="33">
        <f t="shared" si="88"/>
        <v>27.950000000128057</v>
      </c>
      <c r="Q2834" s="3" t="str">
        <f t="shared" si="89"/>
        <v>02/10/2022 10:03 AM</v>
      </c>
      <c r="R2834" s="573" t="str">
        <f>IF(AND(AllC3_Data[[#This Row],[Workflow]]="Vendor Trailer",AllC3_Data[[#This Row],[OB Load Type]]="",AllC3_Data[[#This Row],[IB Load Type]]="",AllC3_Data[[#This Row],[Reusable Load Type]]=""),"Empty", HLOOKUP("*",AllC3_Data[[#This Row],[OB Load Type]:[Workflow]],1,FALSE))</f>
        <v>B227</v>
      </c>
      <c r="S28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5" spans="1:21" x14ac:dyDescent="0.25">
      <c r="A2835" s="567" t="s">
        <v>15735</v>
      </c>
      <c r="B2835" s="568"/>
      <c r="C2835" s="568" t="s">
        <v>774</v>
      </c>
      <c r="D2835" s="569"/>
      <c r="E2835" s="569" t="s">
        <v>897</v>
      </c>
      <c r="F2835" s="569">
        <v>3</v>
      </c>
      <c r="G2835" s="568" t="s">
        <v>1179</v>
      </c>
      <c r="H2835" s="568" t="s">
        <v>15736</v>
      </c>
      <c r="I2835" s="570" t="s">
        <v>12322</v>
      </c>
      <c r="J2835" s="568" t="s">
        <v>8206</v>
      </c>
      <c r="K2835" s="571" t="s">
        <v>8401</v>
      </c>
      <c r="L2835" s="568" t="s">
        <v>15678</v>
      </c>
      <c r="M2835" s="572" t="s">
        <v>12322</v>
      </c>
      <c r="N2835" s="570" t="s">
        <v>8451</v>
      </c>
      <c r="O2835" s="303" t="str">
        <f>IF(AllC3_Data[[#This Row],[Door/Yard Number]]=3,"Yard","Door")</f>
        <v>Yard</v>
      </c>
      <c r="P2835" s="33">
        <f t="shared" si="88"/>
        <v>27.866666666697711</v>
      </c>
      <c r="Q2835" s="3" t="str">
        <f t="shared" si="89"/>
        <v>02/10/2022 10:08 AM</v>
      </c>
      <c r="R2835" s="573" t="str">
        <f>IF(AND(AllC3_Data[[#This Row],[Workflow]]="Vendor Trailer",AllC3_Data[[#This Row],[OB Load Type]]="",AllC3_Data[[#This Row],[IB Load Type]]="",AllC3_Data[[#This Row],[Reusable Load Type]]=""),"Empty", HLOOKUP("*",AllC3_Data[[#This Row],[OB Load Type]:[Workflow]],1,FALSE))</f>
        <v>B227</v>
      </c>
      <c r="S28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6" spans="1:21" x14ac:dyDescent="0.25">
      <c r="A2836" s="567" t="s">
        <v>15737</v>
      </c>
      <c r="B2836" s="568"/>
      <c r="C2836" s="568" t="s">
        <v>774</v>
      </c>
      <c r="D2836" s="569"/>
      <c r="E2836" s="569" t="s">
        <v>897</v>
      </c>
      <c r="F2836" s="569">
        <v>3</v>
      </c>
      <c r="G2836" s="568" t="s">
        <v>8434</v>
      </c>
      <c r="H2836" s="568" t="s">
        <v>15738</v>
      </c>
      <c r="I2836" s="570" t="s">
        <v>15739</v>
      </c>
      <c r="J2836" s="568" t="s">
        <v>8202</v>
      </c>
      <c r="K2836" s="571" t="s">
        <v>8589</v>
      </c>
      <c r="L2836" s="568" t="s">
        <v>15678</v>
      </c>
      <c r="M2836" s="572" t="s">
        <v>15739</v>
      </c>
      <c r="N2836" s="570" t="s">
        <v>8451</v>
      </c>
      <c r="O2836" s="303" t="str">
        <f>IF(AllC3_Data[[#This Row],[Door/Yard Number]]=3,"Yard","Door")</f>
        <v>Yard</v>
      </c>
      <c r="P2836" s="33">
        <f t="shared" si="88"/>
        <v>27.816666666709352</v>
      </c>
      <c r="Q2836" s="3" t="str">
        <f t="shared" si="89"/>
        <v>02/10/2022 10:11 AM</v>
      </c>
      <c r="R2836" s="573" t="str">
        <f>IF(AND(AllC3_Data[[#This Row],[Workflow]]="Vendor Trailer",AllC3_Data[[#This Row],[OB Load Type]]="",AllC3_Data[[#This Row],[IB Load Type]]="",AllC3_Data[[#This Row],[Reusable Load Type]]=""),"Empty", HLOOKUP("*",AllC3_Data[[#This Row],[OB Load Type]:[Workflow]],1,FALSE))</f>
        <v>B227</v>
      </c>
      <c r="S28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7" spans="1:21" x14ac:dyDescent="0.25">
      <c r="A2837" s="567" t="s">
        <v>15050</v>
      </c>
      <c r="B2837" s="568"/>
      <c r="C2837" s="568"/>
      <c r="D2837" s="569"/>
      <c r="E2837" s="569" t="s">
        <v>8461</v>
      </c>
      <c r="F2837" s="569">
        <v>3</v>
      </c>
      <c r="G2837" s="568" t="s">
        <v>15740</v>
      </c>
      <c r="H2837" s="568"/>
      <c r="I2837" s="570" t="s">
        <v>9438</v>
      </c>
      <c r="J2837" s="568" t="s">
        <v>8202</v>
      </c>
      <c r="K2837" s="571" t="s">
        <v>8401</v>
      </c>
      <c r="L2837" s="568" t="s">
        <v>14003</v>
      </c>
      <c r="M2837" s="572" t="s">
        <v>15741</v>
      </c>
      <c r="N2837" s="570" t="s">
        <v>8402</v>
      </c>
      <c r="O2837" s="303" t="str">
        <f>IF(AllC3_Data[[#This Row],[Door/Yard Number]]=3,"Yard","Door")</f>
        <v>Yard</v>
      </c>
      <c r="P2837" s="33">
        <f t="shared" si="88"/>
        <v>27.733333333453629</v>
      </c>
      <c r="Q2837" s="3" t="str">
        <f t="shared" si="89"/>
        <v>02/10/2022 10:16 AM</v>
      </c>
      <c r="R2837" s="573" t="str">
        <f>IF(AND(AllC3_Data[[#This Row],[Workflow]]="Vendor Trailer",AllC3_Data[[#This Row],[OB Load Type]]="",AllC3_Data[[#This Row],[IB Load Type]]="",AllC3_Data[[#This Row],[Reusable Load Type]]=""),"Empty", HLOOKUP("*",AllC3_Data[[#This Row],[OB Load Type]:[Workflow]],1,FALSE))</f>
        <v>Empty</v>
      </c>
      <c r="S28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8" spans="1:21" x14ac:dyDescent="0.25">
      <c r="A2838" s="567" t="s">
        <v>15742</v>
      </c>
      <c r="B2838" s="568"/>
      <c r="C2838" s="568"/>
      <c r="D2838" s="569" t="s">
        <v>496</v>
      </c>
      <c r="E2838" s="569" t="s">
        <v>1660</v>
      </c>
      <c r="F2838" s="569">
        <v>1</v>
      </c>
      <c r="G2838" s="568" t="s">
        <v>1179</v>
      </c>
      <c r="H2838" s="568"/>
      <c r="I2838" s="570" t="s">
        <v>12327</v>
      </c>
      <c r="J2838" s="568" t="s">
        <v>647</v>
      </c>
      <c r="K2838" s="571" t="s">
        <v>8401</v>
      </c>
      <c r="L2838" s="568" t="s">
        <v>15743</v>
      </c>
      <c r="M2838" s="572"/>
      <c r="N2838" s="570" t="s">
        <v>8402</v>
      </c>
      <c r="O2838" s="303" t="str">
        <f>IF(AllC3_Data[[#This Row],[Door/Yard Number]]=3,"Yard","Door")</f>
        <v>Door</v>
      </c>
      <c r="P2838" s="33">
        <f t="shared" si="88"/>
        <v>27.583333333313931</v>
      </c>
      <c r="Q2838" s="3" t="str">
        <f t="shared" si="89"/>
        <v>02/10/2022 10:25 AM</v>
      </c>
      <c r="R2838" s="573" t="str">
        <f>IF(AND(AllC3_Data[[#This Row],[Workflow]]="Vendor Trailer",AllC3_Data[[#This Row],[OB Load Type]]="",AllC3_Data[[#This Row],[IB Load Type]]="",AllC3_Data[[#This Row],[Reusable Load Type]]=""),"Empty", HLOOKUP("*",AllC3_Data[[#This Row],[OB Load Type]:[Workflow]],1,FALSE))</f>
        <v>RSAL</v>
      </c>
      <c r="S28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39" spans="1:21" x14ac:dyDescent="0.25">
      <c r="A2839" s="567" t="s">
        <v>15744</v>
      </c>
      <c r="B2839" s="568"/>
      <c r="C2839" s="568"/>
      <c r="D2839" s="569" t="s">
        <v>496</v>
      </c>
      <c r="E2839" s="569" t="s">
        <v>1660</v>
      </c>
      <c r="F2839" s="569">
        <v>3</v>
      </c>
      <c r="G2839" s="568" t="s">
        <v>1667</v>
      </c>
      <c r="H2839" s="568"/>
      <c r="I2839" s="570" t="s">
        <v>15745</v>
      </c>
      <c r="J2839" s="568" t="s">
        <v>8213</v>
      </c>
      <c r="K2839" s="571" t="s">
        <v>8401</v>
      </c>
      <c r="L2839" s="568" t="s">
        <v>14803</v>
      </c>
      <c r="M2839" s="572" t="s">
        <v>15745</v>
      </c>
      <c r="N2839" s="570" t="s">
        <v>8409</v>
      </c>
      <c r="O2839" s="303" t="str">
        <f>IF(AllC3_Data[[#This Row],[Door/Yard Number]]=3,"Yard","Door")</f>
        <v>Yard</v>
      </c>
      <c r="P2839" s="33">
        <f t="shared" si="88"/>
        <v>27.516666666779201</v>
      </c>
      <c r="Q2839" s="3" t="str">
        <f t="shared" si="89"/>
        <v>02/10/2022 10:29 AM</v>
      </c>
      <c r="R2839" s="573" t="str">
        <f>IF(AND(AllC3_Data[[#This Row],[Workflow]]="Vendor Trailer",AllC3_Data[[#This Row],[OB Load Type]]="",AllC3_Data[[#This Row],[IB Load Type]]="",AllC3_Data[[#This Row],[Reusable Load Type]]=""),"Empty", HLOOKUP("*",AllC3_Data[[#This Row],[OB Load Type]:[Workflow]],1,FALSE))</f>
        <v>RSAL</v>
      </c>
      <c r="S28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0" spans="1:21" x14ac:dyDescent="0.25">
      <c r="A2840" s="567" t="s">
        <v>15746</v>
      </c>
      <c r="B2840" s="568"/>
      <c r="C2840" s="568" t="s">
        <v>774</v>
      </c>
      <c r="D2840" s="569"/>
      <c r="E2840" s="569" t="s">
        <v>897</v>
      </c>
      <c r="F2840" s="569">
        <v>3</v>
      </c>
      <c r="G2840" s="568" t="s">
        <v>1215</v>
      </c>
      <c r="H2840" s="568" t="s">
        <v>15747</v>
      </c>
      <c r="I2840" s="570" t="s">
        <v>15748</v>
      </c>
      <c r="J2840" s="568" t="s">
        <v>8202</v>
      </c>
      <c r="K2840" s="571" t="s">
        <v>8401</v>
      </c>
      <c r="L2840" s="568" t="s">
        <v>13949</v>
      </c>
      <c r="M2840" s="572" t="s">
        <v>15748</v>
      </c>
      <c r="N2840" s="570" t="s">
        <v>8451</v>
      </c>
      <c r="O2840" s="303" t="str">
        <f>IF(AllC3_Data[[#This Row],[Door/Yard Number]]=3,"Yard","Door")</f>
        <v>Yard</v>
      </c>
      <c r="P2840" s="33">
        <f t="shared" si="88"/>
        <v>27.450000000069849</v>
      </c>
      <c r="Q2840" s="3" t="str">
        <f t="shared" si="89"/>
        <v>02/10/2022 10:33 AM</v>
      </c>
      <c r="R2840" s="573" t="str">
        <f>IF(AND(AllC3_Data[[#This Row],[Workflow]]="Vendor Trailer",AllC3_Data[[#This Row],[OB Load Type]]="",AllC3_Data[[#This Row],[IB Load Type]]="",AllC3_Data[[#This Row],[Reusable Load Type]]=""),"Empty", HLOOKUP("*",AllC3_Data[[#This Row],[OB Load Type]:[Workflow]],1,FALSE))</f>
        <v>B227</v>
      </c>
      <c r="S28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1" spans="1:21" x14ac:dyDescent="0.25">
      <c r="A2841" s="567" t="s">
        <v>15749</v>
      </c>
      <c r="B2841" s="568"/>
      <c r="C2841" s="568" t="s">
        <v>774</v>
      </c>
      <c r="D2841" s="569"/>
      <c r="E2841" s="569" t="s">
        <v>897</v>
      </c>
      <c r="F2841" s="569">
        <v>3</v>
      </c>
      <c r="G2841" s="568" t="s">
        <v>1215</v>
      </c>
      <c r="H2841" s="568" t="s">
        <v>15750</v>
      </c>
      <c r="I2841" s="570" t="s">
        <v>15751</v>
      </c>
      <c r="J2841" s="568" t="s">
        <v>8202</v>
      </c>
      <c r="K2841" s="571" t="s">
        <v>8401</v>
      </c>
      <c r="L2841" s="568" t="s">
        <v>14221</v>
      </c>
      <c r="M2841" s="572" t="s">
        <v>15751</v>
      </c>
      <c r="N2841" s="570" t="s">
        <v>8451</v>
      </c>
      <c r="O2841" s="303" t="str">
        <f>IF(AllC3_Data[[#This Row],[Door/Yard Number]]=3,"Yard","Door")</f>
        <v>Yard</v>
      </c>
      <c r="P2841" s="33">
        <f t="shared" si="88"/>
        <v>27.433333333348855</v>
      </c>
      <c r="Q2841" s="3" t="str">
        <f t="shared" si="89"/>
        <v>02/10/2022 10:34 AM</v>
      </c>
      <c r="R2841" s="573" t="str">
        <f>IF(AND(AllC3_Data[[#This Row],[Workflow]]="Vendor Trailer",AllC3_Data[[#This Row],[OB Load Type]]="",AllC3_Data[[#This Row],[IB Load Type]]="",AllC3_Data[[#This Row],[Reusable Load Type]]=""),"Empty", HLOOKUP("*",AllC3_Data[[#This Row],[OB Load Type]:[Workflow]],1,FALSE))</f>
        <v>B227</v>
      </c>
      <c r="S28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2" spans="1:21" x14ac:dyDescent="0.25">
      <c r="A2842" s="567" t="s">
        <v>15752</v>
      </c>
      <c r="B2842" s="568"/>
      <c r="C2842" s="568" t="s">
        <v>774</v>
      </c>
      <c r="D2842" s="569"/>
      <c r="E2842" s="569" t="s">
        <v>897</v>
      </c>
      <c r="F2842" s="569">
        <v>3</v>
      </c>
      <c r="G2842" s="568" t="s">
        <v>1215</v>
      </c>
      <c r="H2842" s="568" t="s">
        <v>15753</v>
      </c>
      <c r="I2842" s="570" t="s">
        <v>8643</v>
      </c>
      <c r="J2842" s="568" t="s">
        <v>8202</v>
      </c>
      <c r="K2842" s="571" t="s">
        <v>8401</v>
      </c>
      <c r="L2842" s="568" t="s">
        <v>14221</v>
      </c>
      <c r="M2842" s="572" t="s">
        <v>8643</v>
      </c>
      <c r="N2842" s="570" t="s">
        <v>8451</v>
      </c>
      <c r="O2842" s="303" t="str">
        <f>IF(AllC3_Data[[#This Row],[Door/Yard Number]]=3,"Yard","Door")</f>
        <v>Yard</v>
      </c>
      <c r="P2842" s="33">
        <f t="shared" si="88"/>
        <v>27.400000000081491</v>
      </c>
      <c r="Q2842" s="3" t="str">
        <f t="shared" si="89"/>
        <v>02/10/2022 10:36 AM</v>
      </c>
      <c r="R2842" s="573" t="str">
        <f>IF(AND(AllC3_Data[[#This Row],[Workflow]]="Vendor Trailer",AllC3_Data[[#This Row],[OB Load Type]]="",AllC3_Data[[#This Row],[IB Load Type]]="",AllC3_Data[[#This Row],[Reusable Load Type]]=""),"Empty", HLOOKUP("*",AllC3_Data[[#This Row],[OB Load Type]:[Workflow]],1,FALSE))</f>
        <v>B227</v>
      </c>
      <c r="S28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3" spans="1:21" x14ac:dyDescent="0.25">
      <c r="A2843" s="567" t="s">
        <v>15754</v>
      </c>
      <c r="B2843" s="568"/>
      <c r="C2843" s="568"/>
      <c r="D2843" s="569" t="s">
        <v>58</v>
      </c>
      <c r="E2843" s="569" t="s">
        <v>8430</v>
      </c>
      <c r="F2843" s="569">
        <v>3</v>
      </c>
      <c r="G2843" s="568" t="s">
        <v>1179</v>
      </c>
      <c r="H2843" s="568"/>
      <c r="I2843" s="570" t="s">
        <v>15755</v>
      </c>
      <c r="J2843" s="568" t="s">
        <v>647</v>
      </c>
      <c r="K2843" s="571" t="s">
        <v>8401</v>
      </c>
      <c r="L2843" s="568" t="s">
        <v>13954</v>
      </c>
      <c r="M2843" s="572"/>
      <c r="N2843" s="570" t="s">
        <v>8402</v>
      </c>
      <c r="O2843" s="303" t="str">
        <f>IF(AllC3_Data[[#This Row],[Door/Yard Number]]=3,"Yard","Door")</f>
        <v>Yard</v>
      </c>
      <c r="P2843" s="33">
        <f t="shared" si="88"/>
        <v>27.383333333360497</v>
      </c>
      <c r="Q2843" s="3" t="str">
        <f t="shared" si="89"/>
        <v>02/10/2022 10:37 AM</v>
      </c>
      <c r="R2843" s="573" t="str">
        <f>IF(AND(AllC3_Data[[#This Row],[Workflow]]="Vendor Trailer",AllC3_Data[[#This Row],[OB Load Type]]="",AllC3_Data[[#This Row],[IB Load Type]]="",AllC3_Data[[#This Row],[Reusable Load Type]]=""),"Empty", HLOOKUP("*",AllC3_Data[[#This Row],[OB Load Type]:[Workflow]],1,FALSE))</f>
        <v>BINS</v>
      </c>
      <c r="S28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4" spans="1:21" x14ac:dyDescent="0.25">
      <c r="A2844" s="567" t="s">
        <v>15756</v>
      </c>
      <c r="B2844" s="568"/>
      <c r="C2844" s="568"/>
      <c r="D2844" s="569" t="s">
        <v>496</v>
      </c>
      <c r="E2844" s="569" t="s">
        <v>1660</v>
      </c>
      <c r="F2844" s="569">
        <v>3</v>
      </c>
      <c r="G2844" s="568" t="s">
        <v>1179</v>
      </c>
      <c r="H2844" s="568"/>
      <c r="I2844" s="570" t="s">
        <v>9443</v>
      </c>
      <c r="J2844" s="568" t="s">
        <v>8210</v>
      </c>
      <c r="K2844" s="571" t="s">
        <v>8401</v>
      </c>
      <c r="L2844" s="568" t="s">
        <v>15089</v>
      </c>
      <c r="M2844" s="572" t="s">
        <v>9443</v>
      </c>
      <c r="N2844" s="570" t="s">
        <v>8451</v>
      </c>
      <c r="O2844" s="303" t="str">
        <f>IF(AllC3_Data[[#This Row],[Door/Yard Number]]=3,"Yard","Door")</f>
        <v>Yard</v>
      </c>
      <c r="P2844" s="33">
        <f t="shared" si="88"/>
        <v>27.350000000093132</v>
      </c>
      <c r="Q2844" s="3" t="str">
        <f t="shared" si="89"/>
        <v>02/10/2022 10:39 AM</v>
      </c>
      <c r="R2844" s="573" t="str">
        <f>IF(AND(AllC3_Data[[#This Row],[Workflow]]="Vendor Trailer",AllC3_Data[[#This Row],[OB Load Type]]="",AllC3_Data[[#This Row],[IB Load Type]]="",AllC3_Data[[#This Row],[Reusable Load Type]]=""),"Empty", HLOOKUP("*",AllC3_Data[[#This Row],[OB Load Type]:[Workflow]],1,FALSE))</f>
        <v>RSAL</v>
      </c>
      <c r="S28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5" spans="1:21" x14ac:dyDescent="0.25">
      <c r="A2845" s="567" t="s">
        <v>15757</v>
      </c>
      <c r="B2845" s="568"/>
      <c r="C2845" s="568" t="s">
        <v>774</v>
      </c>
      <c r="D2845" s="569"/>
      <c r="E2845" s="569" t="s">
        <v>897</v>
      </c>
      <c r="F2845" s="569">
        <v>3</v>
      </c>
      <c r="G2845" s="568" t="s">
        <v>1179</v>
      </c>
      <c r="H2845" s="568" t="s">
        <v>15758</v>
      </c>
      <c r="I2845" s="570" t="s">
        <v>12340</v>
      </c>
      <c r="J2845" s="568" t="s">
        <v>8205</v>
      </c>
      <c r="K2845" s="571" t="s">
        <v>8401</v>
      </c>
      <c r="L2845" s="568" t="s">
        <v>13726</v>
      </c>
      <c r="M2845" s="572" t="s">
        <v>12340</v>
      </c>
      <c r="N2845" s="570" t="s">
        <v>8451</v>
      </c>
      <c r="O2845" s="303" t="str">
        <f>IF(AllC3_Data[[#This Row],[Door/Yard Number]]=3,"Yard","Door")</f>
        <v>Yard</v>
      </c>
      <c r="P2845" s="33">
        <f t="shared" si="88"/>
        <v>27.316666666651145</v>
      </c>
      <c r="Q2845" s="3" t="str">
        <f t="shared" si="89"/>
        <v>02/10/2022 10:41 AM</v>
      </c>
      <c r="R2845" s="573" t="str">
        <f>IF(AND(AllC3_Data[[#This Row],[Workflow]]="Vendor Trailer",AllC3_Data[[#This Row],[OB Load Type]]="",AllC3_Data[[#This Row],[IB Load Type]]="",AllC3_Data[[#This Row],[Reusable Load Type]]=""),"Empty", HLOOKUP("*",AllC3_Data[[#This Row],[OB Load Type]:[Workflow]],1,FALSE))</f>
        <v>B227</v>
      </c>
      <c r="S28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6" spans="1:21" x14ac:dyDescent="0.25">
      <c r="A2846" s="567" t="s">
        <v>15759</v>
      </c>
      <c r="B2846" s="568"/>
      <c r="C2846" s="568"/>
      <c r="D2846" s="569" t="s">
        <v>496</v>
      </c>
      <c r="E2846" s="569" t="s">
        <v>1660</v>
      </c>
      <c r="F2846" s="569">
        <v>3</v>
      </c>
      <c r="G2846" s="568" t="s">
        <v>1179</v>
      </c>
      <c r="H2846" s="568"/>
      <c r="I2846" s="570" t="s">
        <v>15760</v>
      </c>
      <c r="J2846" s="568" t="s">
        <v>8210</v>
      </c>
      <c r="K2846" s="571" t="s">
        <v>8401</v>
      </c>
      <c r="L2846" s="568" t="s">
        <v>14189</v>
      </c>
      <c r="M2846" s="572" t="s">
        <v>15760</v>
      </c>
      <c r="N2846" s="570" t="s">
        <v>8451</v>
      </c>
      <c r="O2846" s="303" t="str">
        <f>IF(AllC3_Data[[#This Row],[Door/Yard Number]]=3,"Yard","Door")</f>
        <v>Yard</v>
      </c>
      <c r="P2846" s="33">
        <f t="shared" si="88"/>
        <v>27.300000000104774</v>
      </c>
      <c r="Q2846" s="3" t="str">
        <f t="shared" si="89"/>
        <v>02/10/2022 10:42 AM</v>
      </c>
      <c r="R2846" s="573" t="str">
        <f>IF(AND(AllC3_Data[[#This Row],[Workflow]]="Vendor Trailer",AllC3_Data[[#This Row],[OB Load Type]]="",AllC3_Data[[#This Row],[IB Load Type]]="",AllC3_Data[[#This Row],[Reusable Load Type]]=""),"Empty", HLOOKUP("*",AllC3_Data[[#This Row],[OB Load Type]:[Workflow]],1,FALSE))</f>
        <v>RSAL</v>
      </c>
      <c r="S28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7" spans="1:21" x14ac:dyDescent="0.25">
      <c r="A2847" s="567" t="s">
        <v>15761</v>
      </c>
      <c r="B2847" s="568"/>
      <c r="C2847" s="568"/>
      <c r="D2847" s="569"/>
      <c r="E2847" s="569" t="s">
        <v>8461</v>
      </c>
      <c r="F2847" s="569">
        <v>3</v>
      </c>
      <c r="G2847" s="568" t="s">
        <v>1215</v>
      </c>
      <c r="H2847" s="568"/>
      <c r="I2847" s="570" t="s">
        <v>15762</v>
      </c>
      <c r="J2847" s="568" t="s">
        <v>8202</v>
      </c>
      <c r="K2847" s="571" t="s">
        <v>8401</v>
      </c>
      <c r="L2847" s="568" t="s">
        <v>13726</v>
      </c>
      <c r="M2847" s="572" t="s">
        <v>15763</v>
      </c>
      <c r="N2847" s="570" t="s">
        <v>8451</v>
      </c>
      <c r="O2847" s="303" t="str">
        <f>IF(AllC3_Data[[#This Row],[Door/Yard Number]]=3,"Yard","Door")</f>
        <v>Yard</v>
      </c>
      <c r="P2847" s="33">
        <f t="shared" si="88"/>
        <v>27.250000000116415</v>
      </c>
      <c r="Q2847" s="3" t="str">
        <f t="shared" si="89"/>
        <v>02/10/2022 10:45 AM</v>
      </c>
      <c r="R2847" s="573" t="str">
        <f>IF(AND(AllC3_Data[[#This Row],[Workflow]]="Vendor Trailer",AllC3_Data[[#This Row],[OB Load Type]]="",AllC3_Data[[#This Row],[IB Load Type]]="",AllC3_Data[[#This Row],[Reusable Load Type]]=""),"Empty", HLOOKUP("*",AllC3_Data[[#This Row],[OB Load Type]:[Workflow]],1,FALSE))</f>
        <v>Empty</v>
      </c>
      <c r="S28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8" spans="1:21" x14ac:dyDescent="0.25">
      <c r="A2848" s="567" t="s">
        <v>15764</v>
      </c>
      <c r="B2848" s="568"/>
      <c r="C2848" s="568"/>
      <c r="D2848" s="569" t="s">
        <v>496</v>
      </c>
      <c r="E2848" s="569" t="s">
        <v>1660</v>
      </c>
      <c r="F2848" s="569">
        <v>3</v>
      </c>
      <c r="G2848" s="568" t="s">
        <v>1179</v>
      </c>
      <c r="H2848" s="568"/>
      <c r="I2848" s="570" t="s">
        <v>15765</v>
      </c>
      <c r="J2848" s="568" t="s">
        <v>8210</v>
      </c>
      <c r="K2848" s="571" t="s">
        <v>8401</v>
      </c>
      <c r="L2848" s="568" t="s">
        <v>14189</v>
      </c>
      <c r="M2848" s="572" t="s">
        <v>15765</v>
      </c>
      <c r="N2848" s="570" t="s">
        <v>8451</v>
      </c>
      <c r="O2848" s="303" t="str">
        <f>IF(AllC3_Data[[#This Row],[Door/Yard Number]]=3,"Yard","Door")</f>
        <v>Yard</v>
      </c>
      <c r="P2848" s="33">
        <f t="shared" si="88"/>
        <v>27.216666666674428</v>
      </c>
      <c r="Q2848" s="3" t="str">
        <f t="shared" si="89"/>
        <v>02/10/2022 10:47 AM</v>
      </c>
      <c r="R2848" s="573" t="str">
        <f>IF(AND(AllC3_Data[[#This Row],[Workflow]]="Vendor Trailer",AllC3_Data[[#This Row],[OB Load Type]]="",AllC3_Data[[#This Row],[IB Load Type]]="",AllC3_Data[[#This Row],[Reusable Load Type]]=""),"Empty", HLOOKUP("*",AllC3_Data[[#This Row],[OB Load Type]:[Workflow]],1,FALSE))</f>
        <v>RSAL</v>
      </c>
      <c r="S28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49" spans="1:21" x14ac:dyDescent="0.25">
      <c r="A2849" s="567" t="s">
        <v>15766</v>
      </c>
      <c r="B2849" s="568"/>
      <c r="C2849" s="568"/>
      <c r="D2849" s="569"/>
      <c r="E2849" s="569" t="s">
        <v>1657</v>
      </c>
      <c r="F2849" s="569">
        <v>1</v>
      </c>
      <c r="G2849" s="568" t="s">
        <v>1179</v>
      </c>
      <c r="H2849" s="568"/>
      <c r="I2849" s="570" t="s">
        <v>15765</v>
      </c>
      <c r="J2849" s="568" t="s">
        <v>8216</v>
      </c>
      <c r="K2849" s="571" t="s">
        <v>8401</v>
      </c>
      <c r="L2849" s="568" t="s">
        <v>10735</v>
      </c>
      <c r="M2849" s="572" t="s">
        <v>15767</v>
      </c>
      <c r="N2849" s="570" t="s">
        <v>8421</v>
      </c>
      <c r="O2849" s="303" t="str">
        <f>IF(AllC3_Data[[#This Row],[Door/Yard Number]]=3,"Yard","Door")</f>
        <v>Door</v>
      </c>
      <c r="P2849" s="33">
        <f t="shared" si="88"/>
        <v>27.216666666674428</v>
      </c>
      <c r="Q2849" s="3" t="str">
        <f t="shared" si="89"/>
        <v>02/10/2022 10:47 AM</v>
      </c>
      <c r="R2849" s="573" t="str">
        <f>IF(AND(AllC3_Data[[#This Row],[Workflow]]="Vendor Trailer",AllC3_Data[[#This Row],[OB Load Type]]="",AllC3_Data[[#This Row],[IB Load Type]]="",AllC3_Data[[#This Row],[Reusable Load Type]]=""),"Empty", HLOOKUP("*",AllC3_Data[[#This Row],[OB Load Type]:[Workflow]],1,FALSE))</f>
        <v>Empty</v>
      </c>
      <c r="S28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8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850" spans="1:21" x14ac:dyDescent="0.25">
      <c r="A2850" s="567" t="s">
        <v>15768</v>
      </c>
      <c r="B2850" s="568"/>
      <c r="C2850" s="568"/>
      <c r="D2850" s="569" t="s">
        <v>479</v>
      </c>
      <c r="E2850" s="569" t="s">
        <v>8430</v>
      </c>
      <c r="F2850" s="569">
        <v>1</v>
      </c>
      <c r="G2850" s="568" t="s">
        <v>1667</v>
      </c>
      <c r="H2850" s="568"/>
      <c r="I2850" s="570" t="s">
        <v>13514</v>
      </c>
      <c r="J2850" s="568" t="s">
        <v>8213</v>
      </c>
      <c r="K2850" s="571" t="s">
        <v>8401</v>
      </c>
      <c r="L2850" s="568" t="s">
        <v>13529</v>
      </c>
      <c r="M2850" s="572" t="s">
        <v>13514</v>
      </c>
      <c r="N2850" s="570" t="s">
        <v>8451</v>
      </c>
      <c r="O2850" s="303" t="str">
        <f>IF(AllC3_Data[[#This Row],[Door/Yard Number]]=3,"Yard","Door")</f>
        <v>Door</v>
      </c>
      <c r="P2850" s="33">
        <f t="shared" si="88"/>
        <v>27.016666666720994</v>
      </c>
      <c r="Q2850" s="3" t="str">
        <f t="shared" si="89"/>
        <v>02/10/2022 10:59 AM</v>
      </c>
      <c r="R2850" s="573" t="str">
        <f>IF(AND(AllC3_Data[[#This Row],[Workflow]]="Vendor Trailer",AllC3_Data[[#This Row],[OB Load Type]]="",AllC3_Data[[#This Row],[IB Load Type]]="",AllC3_Data[[#This Row],[Reusable Load Type]]=""),"Empty", HLOOKUP("*",AllC3_Data[[#This Row],[OB Load Type]:[Workflow]],1,FALSE))</f>
        <v>PPLS</v>
      </c>
      <c r="S28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1" spans="1:21" x14ac:dyDescent="0.25">
      <c r="A2851" s="567" t="s">
        <v>15769</v>
      </c>
      <c r="B2851" s="568"/>
      <c r="C2851" s="568" t="s">
        <v>776</v>
      </c>
      <c r="D2851" s="569"/>
      <c r="E2851" s="569" t="s">
        <v>897</v>
      </c>
      <c r="F2851" s="569">
        <v>3</v>
      </c>
      <c r="G2851" s="568" t="s">
        <v>1179</v>
      </c>
      <c r="H2851" s="568" t="s">
        <v>15770</v>
      </c>
      <c r="I2851" s="570" t="s">
        <v>15771</v>
      </c>
      <c r="J2851" s="568" t="s">
        <v>8210</v>
      </c>
      <c r="K2851" s="571" t="s">
        <v>8401</v>
      </c>
      <c r="L2851" s="568" t="s">
        <v>13874</v>
      </c>
      <c r="M2851" s="572" t="s">
        <v>15771</v>
      </c>
      <c r="N2851" s="570" t="s">
        <v>8451</v>
      </c>
      <c r="O2851" s="303" t="str">
        <f>IF(AllC3_Data[[#This Row],[Door/Yard Number]]=3,"Yard","Door")</f>
        <v>Yard</v>
      </c>
      <c r="P2851" s="33">
        <f t="shared" si="88"/>
        <v>26.950000000011642</v>
      </c>
      <c r="Q2851" s="3" t="str">
        <f t="shared" si="89"/>
        <v>02/10/2022 11:03 AM</v>
      </c>
      <c r="R2851" s="573" t="str">
        <f>IF(AND(AllC3_Data[[#This Row],[Workflow]]="Vendor Trailer",AllC3_Data[[#This Row],[OB Load Type]]="",AllC3_Data[[#This Row],[IB Load Type]]="",AllC3_Data[[#This Row],[Reusable Load Type]]=""),"Empty", HLOOKUP("*",AllC3_Data[[#This Row],[OB Load Type]:[Workflow]],1,FALSE))</f>
        <v>B217</v>
      </c>
      <c r="S28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852" spans="1:21" x14ac:dyDescent="0.25">
      <c r="A2852" s="567" t="s">
        <v>15772</v>
      </c>
      <c r="B2852" s="568"/>
      <c r="C2852" s="568" t="s">
        <v>776</v>
      </c>
      <c r="D2852" s="569"/>
      <c r="E2852" s="569" t="s">
        <v>897</v>
      </c>
      <c r="F2852" s="569">
        <v>3</v>
      </c>
      <c r="G2852" s="568" t="s">
        <v>1179</v>
      </c>
      <c r="H2852" s="568" t="s">
        <v>15773</v>
      </c>
      <c r="I2852" s="570" t="s">
        <v>15771</v>
      </c>
      <c r="J2852" s="568" t="s">
        <v>8210</v>
      </c>
      <c r="K2852" s="571" t="s">
        <v>8401</v>
      </c>
      <c r="L2852" s="568" t="s">
        <v>13961</v>
      </c>
      <c r="M2852" s="572" t="s">
        <v>15771</v>
      </c>
      <c r="N2852" s="570" t="s">
        <v>8451</v>
      </c>
      <c r="O2852" s="303" t="str">
        <f>IF(AllC3_Data[[#This Row],[Door/Yard Number]]=3,"Yard","Door")</f>
        <v>Yard</v>
      </c>
      <c r="P2852" s="33">
        <f t="shared" si="88"/>
        <v>26.950000000011642</v>
      </c>
      <c r="Q2852" s="3" t="str">
        <f t="shared" si="89"/>
        <v>02/10/2022 11:03 AM</v>
      </c>
      <c r="R2852" s="573" t="str">
        <f>IF(AND(AllC3_Data[[#This Row],[Workflow]]="Vendor Trailer",AllC3_Data[[#This Row],[OB Load Type]]="",AllC3_Data[[#This Row],[IB Load Type]]="",AllC3_Data[[#This Row],[Reusable Load Type]]=""),"Empty", HLOOKUP("*",AllC3_Data[[#This Row],[OB Load Type]:[Workflow]],1,FALSE))</f>
        <v>B217</v>
      </c>
      <c r="S28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853" spans="1:21" x14ac:dyDescent="0.25">
      <c r="A2853" s="567" t="s">
        <v>15774</v>
      </c>
      <c r="B2853" s="568"/>
      <c r="C2853" s="568" t="s">
        <v>776</v>
      </c>
      <c r="D2853" s="569"/>
      <c r="E2853" s="569" t="s">
        <v>897</v>
      </c>
      <c r="F2853" s="569">
        <v>3</v>
      </c>
      <c r="G2853" s="568" t="s">
        <v>1179</v>
      </c>
      <c r="H2853" s="568" t="s">
        <v>15775</v>
      </c>
      <c r="I2853" s="570" t="s">
        <v>9449</v>
      </c>
      <c r="J2853" s="568" t="s">
        <v>8210</v>
      </c>
      <c r="K2853" s="571" t="s">
        <v>8401</v>
      </c>
      <c r="L2853" s="568" t="s">
        <v>14221</v>
      </c>
      <c r="M2853" s="572" t="s">
        <v>9449</v>
      </c>
      <c r="N2853" s="570" t="s">
        <v>8451</v>
      </c>
      <c r="O2853" s="303" t="str">
        <f>IF(AllC3_Data[[#This Row],[Door/Yard Number]]=3,"Yard","Door")</f>
        <v>Yard</v>
      </c>
      <c r="P2853" s="33">
        <f t="shared" si="88"/>
        <v>26.933333333465271</v>
      </c>
      <c r="Q2853" s="3" t="str">
        <f t="shared" si="89"/>
        <v>02/10/2022 11:04 AM</v>
      </c>
      <c r="R2853" s="573" t="str">
        <f>IF(AND(AllC3_Data[[#This Row],[Workflow]]="Vendor Trailer",AllC3_Data[[#This Row],[OB Load Type]]="",AllC3_Data[[#This Row],[IB Load Type]]="",AllC3_Data[[#This Row],[Reusable Load Type]]=""),"Empty", HLOOKUP("*",AllC3_Data[[#This Row],[OB Load Type]:[Workflow]],1,FALSE))</f>
        <v>B217</v>
      </c>
      <c r="S28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854" spans="1:21" x14ac:dyDescent="0.25">
      <c r="A2854" s="567" t="s">
        <v>15776</v>
      </c>
      <c r="B2854" s="568"/>
      <c r="C2854" s="568" t="s">
        <v>774</v>
      </c>
      <c r="D2854" s="569"/>
      <c r="E2854" s="569" t="s">
        <v>897</v>
      </c>
      <c r="F2854" s="569">
        <v>3</v>
      </c>
      <c r="G2854" s="568" t="s">
        <v>1568</v>
      </c>
      <c r="H2854" s="568" t="s">
        <v>15777</v>
      </c>
      <c r="I2854" s="570" t="s">
        <v>15778</v>
      </c>
      <c r="J2854" s="568" t="s">
        <v>8212</v>
      </c>
      <c r="K2854" s="571" t="s">
        <v>8401</v>
      </c>
      <c r="L2854" s="568" t="s">
        <v>13868</v>
      </c>
      <c r="M2854" s="572" t="s">
        <v>15778</v>
      </c>
      <c r="N2854" s="570" t="s">
        <v>8451</v>
      </c>
      <c r="O2854" s="303" t="str">
        <f>IF(AllC3_Data[[#This Row],[Door/Yard Number]]=3,"Yard","Door")</f>
        <v>Yard</v>
      </c>
      <c r="P2854" s="33">
        <f t="shared" si="88"/>
        <v>26.866666666755918</v>
      </c>
      <c r="Q2854" s="3" t="str">
        <f t="shared" si="89"/>
        <v>02/10/2022 11:08 AM</v>
      </c>
      <c r="R2854" s="573" t="str">
        <f>IF(AND(AllC3_Data[[#This Row],[Workflow]]="Vendor Trailer",AllC3_Data[[#This Row],[OB Load Type]]="",AllC3_Data[[#This Row],[IB Load Type]]="",AllC3_Data[[#This Row],[Reusable Load Type]]=""),"Empty", HLOOKUP("*",AllC3_Data[[#This Row],[OB Load Type]:[Workflow]],1,FALSE))</f>
        <v>B227</v>
      </c>
      <c r="S28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5" spans="1:21" x14ac:dyDescent="0.25">
      <c r="A2855" s="567" t="s">
        <v>15779</v>
      </c>
      <c r="B2855" s="568"/>
      <c r="C2855" s="568"/>
      <c r="D2855" s="569" t="s">
        <v>481</v>
      </c>
      <c r="E2855" s="569" t="s">
        <v>8430</v>
      </c>
      <c r="F2855" s="569">
        <v>3</v>
      </c>
      <c r="G2855" s="568" t="s">
        <v>1179</v>
      </c>
      <c r="H2855" s="568"/>
      <c r="I2855" s="570" t="s">
        <v>15780</v>
      </c>
      <c r="J2855" s="568" t="s">
        <v>8210</v>
      </c>
      <c r="K2855" s="571" t="s">
        <v>8401</v>
      </c>
      <c r="L2855" s="568" t="s">
        <v>14003</v>
      </c>
      <c r="M2855" s="572" t="s">
        <v>15781</v>
      </c>
      <c r="N2855" s="570" t="s">
        <v>8402</v>
      </c>
      <c r="O2855" s="303" t="str">
        <f>IF(AllC3_Data[[#This Row],[Door/Yard Number]]=3,"Yard","Door")</f>
        <v>Yard</v>
      </c>
      <c r="P2855" s="33">
        <f t="shared" si="88"/>
        <v>37.03333333338378</v>
      </c>
      <c r="Q2855" s="3" t="str">
        <f t="shared" si="89"/>
        <v>02/10/2022 12:58 AM</v>
      </c>
      <c r="R2855" s="573" t="str">
        <f>IF(AND(AllC3_Data[[#This Row],[Workflow]]="Vendor Trailer",AllC3_Data[[#This Row],[OB Load Type]]="",AllC3_Data[[#This Row],[IB Load Type]]="",AllC3_Data[[#This Row],[Reusable Load Type]]=""),"Empty", HLOOKUP("*",AllC3_Data[[#This Row],[OB Load Type]:[Workflow]],1,FALSE))</f>
        <v>RBTN</v>
      </c>
      <c r="S28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6" spans="1:21" x14ac:dyDescent="0.25">
      <c r="A2856" s="567" t="s">
        <v>15782</v>
      </c>
      <c r="B2856" s="568"/>
      <c r="C2856" s="568"/>
      <c r="D2856" s="569" t="s">
        <v>496</v>
      </c>
      <c r="E2856" s="569" t="s">
        <v>1660</v>
      </c>
      <c r="F2856" s="569">
        <v>3</v>
      </c>
      <c r="G2856" s="568" t="s">
        <v>1179</v>
      </c>
      <c r="H2856" s="568"/>
      <c r="I2856" s="570" t="s">
        <v>10626</v>
      </c>
      <c r="J2856" s="568" t="s">
        <v>8210</v>
      </c>
      <c r="K2856" s="571" t="s">
        <v>8401</v>
      </c>
      <c r="L2856" s="568" t="s">
        <v>14189</v>
      </c>
      <c r="M2856" s="572" t="s">
        <v>10626</v>
      </c>
      <c r="N2856" s="570" t="s">
        <v>8451</v>
      </c>
      <c r="O2856" s="303" t="str">
        <f>IF(AllC3_Data[[#This Row],[Door/Yard Number]]=3,"Yard","Door")</f>
        <v>Yard</v>
      </c>
      <c r="P2856" s="33">
        <f t="shared" si="88"/>
        <v>26.750000000058208</v>
      </c>
      <c r="Q2856" s="3" t="str">
        <f t="shared" si="89"/>
        <v>02/10/2022 11:15 AM</v>
      </c>
      <c r="R2856" s="573" t="str">
        <f>IF(AND(AllC3_Data[[#This Row],[Workflow]]="Vendor Trailer",AllC3_Data[[#This Row],[OB Load Type]]="",AllC3_Data[[#This Row],[IB Load Type]]="",AllC3_Data[[#This Row],[Reusable Load Type]]=""),"Empty", HLOOKUP("*",AllC3_Data[[#This Row],[OB Load Type]:[Workflow]],1,FALSE))</f>
        <v>RSAL</v>
      </c>
      <c r="S28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7" spans="1:21" x14ac:dyDescent="0.25">
      <c r="A2857" s="567" t="s">
        <v>15783</v>
      </c>
      <c r="B2857" s="568"/>
      <c r="C2857" s="568"/>
      <c r="D2857" s="569" t="s">
        <v>510</v>
      </c>
      <c r="E2857" s="569" t="s">
        <v>882</v>
      </c>
      <c r="F2857" s="569">
        <v>3</v>
      </c>
      <c r="G2857" s="568" t="s">
        <v>1179</v>
      </c>
      <c r="H2857" s="568"/>
      <c r="I2857" s="570" t="s">
        <v>8915</v>
      </c>
      <c r="J2857" s="568" t="s">
        <v>8205</v>
      </c>
      <c r="K2857" s="571" t="s">
        <v>8401</v>
      </c>
      <c r="L2857" s="568" t="s">
        <v>13729</v>
      </c>
      <c r="M2857" s="572" t="s">
        <v>15784</v>
      </c>
      <c r="N2857" s="570" t="s">
        <v>8402</v>
      </c>
      <c r="O2857" s="303" t="str">
        <f>IF(AllC3_Data[[#This Row],[Door/Yard Number]]=3,"Yard","Door")</f>
        <v>Yard</v>
      </c>
      <c r="P2857" s="33">
        <f t="shared" si="88"/>
        <v>37.800000000104774</v>
      </c>
      <c r="Q2857" s="3" t="str">
        <f t="shared" si="89"/>
        <v>02/10/2022 12:12 AM</v>
      </c>
      <c r="R2857" s="573" t="str">
        <f>IF(AND(AllC3_Data[[#This Row],[Workflow]]="Vendor Trailer",AllC3_Data[[#This Row],[OB Load Type]]="",AllC3_Data[[#This Row],[IB Load Type]]="",AllC3_Data[[#This Row],[Reusable Load Type]]=""),"Empty", HLOOKUP("*",AllC3_Data[[#This Row],[OB Load Type]:[Workflow]],1,FALSE))</f>
        <v>BD77</v>
      </c>
      <c r="S28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8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8" spans="1:21" x14ac:dyDescent="0.25">
      <c r="A2858" s="567" t="s">
        <v>15785</v>
      </c>
      <c r="B2858" s="568"/>
      <c r="C2858" s="568"/>
      <c r="D2858" s="569" t="s">
        <v>409</v>
      </c>
      <c r="E2858" s="569" t="s">
        <v>8430</v>
      </c>
      <c r="F2858" s="569">
        <v>3</v>
      </c>
      <c r="G2858" s="568" t="s">
        <v>409</v>
      </c>
      <c r="H2858" s="568"/>
      <c r="I2858" s="570" t="s">
        <v>8908</v>
      </c>
      <c r="J2858" s="568" t="s">
        <v>8202</v>
      </c>
      <c r="K2858" s="571" t="s">
        <v>8401</v>
      </c>
      <c r="L2858" s="568" t="s">
        <v>13907</v>
      </c>
      <c r="M2858" s="572" t="s">
        <v>15786</v>
      </c>
      <c r="N2858" s="570" t="s">
        <v>8425</v>
      </c>
      <c r="O2858" s="303" t="str">
        <f>IF(AllC3_Data[[#This Row],[Door/Yard Number]]=3,"Yard","Door")</f>
        <v>Yard</v>
      </c>
      <c r="P2858" s="33">
        <f t="shared" si="88"/>
        <v>26.633333333360497</v>
      </c>
      <c r="Q2858" s="3" t="str">
        <f t="shared" si="89"/>
        <v>02/10/2022 11:22 AM</v>
      </c>
      <c r="R2858" s="573" t="str">
        <f>IF(AND(AllC3_Data[[#This Row],[Workflow]]="Vendor Trailer",AllC3_Data[[#This Row],[OB Load Type]]="",AllC3_Data[[#This Row],[IB Load Type]]="",AllC3_Data[[#This Row],[Reusable Load Type]]=""),"Empty", HLOOKUP("*",AllC3_Data[[#This Row],[OB Load Type]:[Workflow]],1,FALSE))</f>
        <v>IGPS</v>
      </c>
      <c r="S28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59" spans="1:21" x14ac:dyDescent="0.25">
      <c r="A2859" s="567" t="s">
        <v>15787</v>
      </c>
      <c r="B2859" s="568"/>
      <c r="C2859" s="568"/>
      <c r="D2859" s="569" t="s">
        <v>479</v>
      </c>
      <c r="E2859" s="569" t="s">
        <v>8430</v>
      </c>
      <c r="F2859" s="569">
        <v>1</v>
      </c>
      <c r="G2859" s="568" t="s">
        <v>1179</v>
      </c>
      <c r="H2859" s="568"/>
      <c r="I2859" s="570" t="s">
        <v>15788</v>
      </c>
      <c r="J2859" s="568" t="s">
        <v>647</v>
      </c>
      <c r="K2859" s="571" t="s">
        <v>8401</v>
      </c>
      <c r="L2859" s="568" t="s">
        <v>13448</v>
      </c>
      <c r="M2859" s="572" t="s">
        <v>15788</v>
      </c>
      <c r="N2859" s="570" t="s">
        <v>8451</v>
      </c>
      <c r="O2859" s="303" t="str">
        <f>IF(AllC3_Data[[#This Row],[Door/Yard Number]]=3,"Yard","Door")</f>
        <v>Door</v>
      </c>
      <c r="P2859" s="33">
        <f t="shared" si="88"/>
        <v>26.616666666639503</v>
      </c>
      <c r="Q2859" s="3" t="str">
        <f t="shared" si="89"/>
        <v>02/10/2022 11:23 AM</v>
      </c>
      <c r="R2859" s="573" t="str">
        <f>IF(AND(AllC3_Data[[#This Row],[Workflow]]="Vendor Trailer",AllC3_Data[[#This Row],[OB Load Type]]="",AllC3_Data[[#This Row],[IB Load Type]]="",AllC3_Data[[#This Row],[Reusable Load Type]]=""),"Empty", HLOOKUP("*",AllC3_Data[[#This Row],[OB Load Type]:[Workflow]],1,FALSE))</f>
        <v>PPLS</v>
      </c>
      <c r="S28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0" spans="1:21" x14ac:dyDescent="0.25">
      <c r="A2860" s="567" t="s">
        <v>13810</v>
      </c>
      <c r="B2860" s="568"/>
      <c r="C2860" s="568"/>
      <c r="D2860" s="569" t="s">
        <v>168</v>
      </c>
      <c r="E2860" s="569" t="s">
        <v>8430</v>
      </c>
      <c r="F2860" s="569">
        <v>3</v>
      </c>
      <c r="G2860" s="568" t="s">
        <v>1568</v>
      </c>
      <c r="H2860" s="568"/>
      <c r="I2860" s="570" t="s">
        <v>15789</v>
      </c>
      <c r="J2860" s="568" t="s">
        <v>8212</v>
      </c>
      <c r="K2860" s="571" t="s">
        <v>8401</v>
      </c>
      <c r="L2860" s="568" t="s">
        <v>13726</v>
      </c>
      <c r="M2860" s="572" t="s">
        <v>15790</v>
      </c>
      <c r="N2860" s="570" t="s">
        <v>8451</v>
      </c>
      <c r="O2860" s="303" t="str">
        <f>IF(AllC3_Data[[#This Row],[Door/Yard Number]]=3,"Yard","Door")</f>
        <v>Yard</v>
      </c>
      <c r="P2860" s="33">
        <f t="shared" si="88"/>
        <v>26.600000000093132</v>
      </c>
      <c r="Q2860" s="3" t="str">
        <f t="shared" si="89"/>
        <v>02/10/2022 11:24 AM</v>
      </c>
      <c r="R2860" s="573" t="str">
        <f>IF(AND(AllC3_Data[[#This Row],[Workflow]]="Vendor Trailer",AllC3_Data[[#This Row],[OB Load Type]]="",AllC3_Data[[#This Row],[IB Load Type]]="",AllC3_Data[[#This Row],[Reusable Load Type]]=""),"Empty", HLOOKUP("*",AllC3_Data[[#This Row],[OB Load Type]:[Workflow]],1,FALSE))</f>
        <v>OGAR</v>
      </c>
      <c r="S28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1" spans="1:21" x14ac:dyDescent="0.25">
      <c r="A2861" s="567" t="s">
        <v>15791</v>
      </c>
      <c r="B2861" s="568"/>
      <c r="C2861" s="568"/>
      <c r="D2861" s="569" t="s">
        <v>373</v>
      </c>
      <c r="E2861" s="569" t="s">
        <v>8430</v>
      </c>
      <c r="F2861" s="569">
        <v>3</v>
      </c>
      <c r="G2861" s="568" t="s">
        <v>8462</v>
      </c>
      <c r="H2861" s="568"/>
      <c r="I2861" s="570" t="s">
        <v>15792</v>
      </c>
      <c r="J2861" s="568" t="s">
        <v>8202</v>
      </c>
      <c r="K2861" s="571" t="s">
        <v>8401</v>
      </c>
      <c r="L2861" s="568" t="s">
        <v>13897</v>
      </c>
      <c r="M2861" s="572"/>
      <c r="N2861" s="570" t="s">
        <v>8402</v>
      </c>
      <c r="O2861" s="303" t="str">
        <f>IF(AllC3_Data[[#This Row],[Door/Yard Number]]=3,"Yard","Door")</f>
        <v>Yard</v>
      </c>
      <c r="P2861" s="33">
        <f t="shared" si="88"/>
        <v>26.550000000104774</v>
      </c>
      <c r="Q2861" s="3" t="str">
        <f t="shared" si="89"/>
        <v>02/10/2022 11:27 AM</v>
      </c>
      <c r="R2861" s="573" t="str">
        <f>IF(AND(AllC3_Data[[#This Row],[Workflow]]="Vendor Trailer",AllC3_Data[[#This Row],[OB Load Type]]="",AllC3_Data[[#This Row],[IB Load Type]]="",AllC3_Data[[#This Row],[Reusable Load Type]]=""),"Empty", HLOOKUP("*",AllC3_Data[[#This Row],[OB Load Type]:[Workflow]],1,FALSE))</f>
        <v>PECO</v>
      </c>
      <c r="S28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8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2" spans="1:21" x14ac:dyDescent="0.25">
      <c r="A2862" s="567" t="s">
        <v>15793</v>
      </c>
      <c r="B2862" s="568"/>
      <c r="C2862" s="568" t="s">
        <v>774</v>
      </c>
      <c r="D2862" s="569"/>
      <c r="E2862" s="569" t="s">
        <v>897</v>
      </c>
      <c r="F2862" s="569">
        <v>3</v>
      </c>
      <c r="G2862" s="568" t="s">
        <v>1568</v>
      </c>
      <c r="H2862" s="568" t="s">
        <v>15794</v>
      </c>
      <c r="I2862" s="570" t="s">
        <v>15795</v>
      </c>
      <c r="J2862" s="568" t="s">
        <v>8212</v>
      </c>
      <c r="K2862" s="571" t="s">
        <v>8401</v>
      </c>
      <c r="L2862" s="568" t="s">
        <v>13874</v>
      </c>
      <c r="M2862" s="572" t="s">
        <v>15795</v>
      </c>
      <c r="N2862" s="570" t="s">
        <v>8451</v>
      </c>
      <c r="O2862" s="303" t="str">
        <f>IF(AllC3_Data[[#This Row],[Door/Yard Number]]=3,"Yard","Door")</f>
        <v>Yard</v>
      </c>
      <c r="P2862" s="33">
        <f t="shared" si="88"/>
        <v>26.433333333407063</v>
      </c>
      <c r="Q2862" s="3" t="str">
        <f t="shared" si="89"/>
        <v>02/10/2022 11:34 AM</v>
      </c>
      <c r="R2862" s="573" t="str">
        <f>IF(AND(AllC3_Data[[#This Row],[Workflow]]="Vendor Trailer",AllC3_Data[[#This Row],[OB Load Type]]="",AllC3_Data[[#This Row],[IB Load Type]]="",AllC3_Data[[#This Row],[Reusable Load Type]]=""),"Empty", HLOOKUP("*",AllC3_Data[[#This Row],[OB Load Type]:[Workflow]],1,FALSE))</f>
        <v>B227</v>
      </c>
      <c r="S28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3" spans="1:21" x14ac:dyDescent="0.25">
      <c r="A2863" s="567" t="s">
        <v>14241</v>
      </c>
      <c r="B2863" s="568"/>
      <c r="C2863" s="568" t="s">
        <v>774</v>
      </c>
      <c r="D2863" s="569"/>
      <c r="E2863" s="569" t="s">
        <v>897</v>
      </c>
      <c r="F2863" s="569">
        <v>3</v>
      </c>
      <c r="G2863" s="568" t="s">
        <v>1568</v>
      </c>
      <c r="H2863" s="568" t="s">
        <v>15796</v>
      </c>
      <c r="I2863" s="570" t="s">
        <v>10631</v>
      </c>
      <c r="J2863" s="568" t="s">
        <v>8212</v>
      </c>
      <c r="K2863" s="571" t="s">
        <v>8401</v>
      </c>
      <c r="L2863" s="568" t="s">
        <v>13874</v>
      </c>
      <c r="M2863" s="572" t="s">
        <v>10631</v>
      </c>
      <c r="N2863" s="570" t="s">
        <v>8451</v>
      </c>
      <c r="O2863" s="303" t="str">
        <f>IF(AllC3_Data[[#This Row],[Door/Yard Number]]=3,"Yard","Door")</f>
        <v>Yard</v>
      </c>
      <c r="P2863" s="33">
        <f t="shared" si="88"/>
        <v>26.366666666697711</v>
      </c>
      <c r="Q2863" s="3" t="str">
        <f t="shared" si="89"/>
        <v>02/10/2022 11:38 AM</v>
      </c>
      <c r="R2863" s="573" t="str">
        <f>IF(AND(AllC3_Data[[#This Row],[Workflow]]="Vendor Trailer",AllC3_Data[[#This Row],[OB Load Type]]="",AllC3_Data[[#This Row],[IB Load Type]]="",AllC3_Data[[#This Row],[Reusable Load Type]]=""),"Empty", HLOOKUP("*",AllC3_Data[[#This Row],[OB Load Type]:[Workflow]],1,FALSE))</f>
        <v>B227</v>
      </c>
      <c r="S28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4" spans="1:21" x14ac:dyDescent="0.25">
      <c r="A2864" s="567" t="s">
        <v>15797</v>
      </c>
      <c r="B2864" s="568"/>
      <c r="C2864" s="568"/>
      <c r="D2864" s="569" t="s">
        <v>481</v>
      </c>
      <c r="E2864" s="569" t="s">
        <v>8430</v>
      </c>
      <c r="F2864" s="569">
        <v>3</v>
      </c>
      <c r="G2864" s="568" t="s">
        <v>1179</v>
      </c>
      <c r="H2864" s="568"/>
      <c r="I2864" s="570" t="s">
        <v>12351</v>
      </c>
      <c r="J2864" s="568" t="s">
        <v>8210</v>
      </c>
      <c r="K2864" s="571" t="s">
        <v>8401</v>
      </c>
      <c r="L2864" s="568" t="s">
        <v>13907</v>
      </c>
      <c r="M2864" s="572" t="s">
        <v>15760</v>
      </c>
      <c r="N2864" s="570" t="s">
        <v>8425</v>
      </c>
      <c r="O2864" s="303" t="str">
        <f>IF(AllC3_Data[[#This Row],[Door/Yard Number]]=3,"Yard","Door")</f>
        <v>Yard</v>
      </c>
      <c r="P2864" s="33">
        <f t="shared" si="88"/>
        <v>26.266666666720994</v>
      </c>
      <c r="Q2864" s="3" t="str">
        <f t="shared" si="89"/>
        <v>02/10/2022 11:44 AM</v>
      </c>
      <c r="R2864" s="573" t="str">
        <f>IF(AND(AllC3_Data[[#This Row],[Workflow]]="Vendor Trailer",AllC3_Data[[#This Row],[OB Load Type]]="",AllC3_Data[[#This Row],[IB Load Type]]="",AllC3_Data[[#This Row],[Reusable Load Type]]=""),"Empty", HLOOKUP("*",AllC3_Data[[#This Row],[OB Load Type]:[Workflow]],1,FALSE))</f>
        <v>RBTN</v>
      </c>
      <c r="S28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8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2865" spans="1:21" x14ac:dyDescent="0.25">
      <c r="A2865" s="567" t="s">
        <v>15798</v>
      </c>
      <c r="B2865" s="568"/>
      <c r="C2865" s="568" t="s">
        <v>774</v>
      </c>
      <c r="D2865" s="569"/>
      <c r="E2865" s="569" t="s">
        <v>897</v>
      </c>
      <c r="F2865" s="569">
        <v>3</v>
      </c>
      <c r="G2865" s="568" t="s">
        <v>1568</v>
      </c>
      <c r="H2865" s="568" t="s">
        <v>15799</v>
      </c>
      <c r="I2865" s="570" t="s">
        <v>15800</v>
      </c>
      <c r="J2865" s="568" t="s">
        <v>8212</v>
      </c>
      <c r="K2865" s="571" t="s">
        <v>8401</v>
      </c>
      <c r="L2865" s="568" t="s">
        <v>13868</v>
      </c>
      <c r="M2865" s="572" t="s">
        <v>15800</v>
      </c>
      <c r="N2865" s="570" t="s">
        <v>8451</v>
      </c>
      <c r="O2865" s="303" t="str">
        <f>IF(AllC3_Data[[#This Row],[Door/Yard Number]]=3,"Yard","Door")</f>
        <v>Yard</v>
      </c>
      <c r="P2865" s="33">
        <f t="shared" si="88"/>
        <v>26.233333333453629</v>
      </c>
      <c r="Q2865" s="3" t="str">
        <f t="shared" si="89"/>
        <v>02/10/2022 11:46 AM</v>
      </c>
      <c r="R2865" s="573" t="str">
        <f>IF(AND(AllC3_Data[[#This Row],[Workflow]]="Vendor Trailer",AllC3_Data[[#This Row],[OB Load Type]]="",AllC3_Data[[#This Row],[IB Load Type]]="",AllC3_Data[[#This Row],[Reusable Load Type]]=""),"Empty", HLOOKUP("*",AllC3_Data[[#This Row],[OB Load Type]:[Workflow]],1,FALSE))</f>
        <v>B227</v>
      </c>
      <c r="S28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6" spans="1:21" x14ac:dyDescent="0.25">
      <c r="A2866" s="567" t="s">
        <v>15801</v>
      </c>
      <c r="B2866" s="568"/>
      <c r="C2866" s="568"/>
      <c r="D2866" s="569"/>
      <c r="E2866" s="569" t="s">
        <v>1657</v>
      </c>
      <c r="F2866" s="569">
        <v>3</v>
      </c>
      <c r="G2866" s="568" t="s">
        <v>1179</v>
      </c>
      <c r="H2866" s="568"/>
      <c r="I2866" s="570" t="s">
        <v>15802</v>
      </c>
      <c r="J2866" s="568" t="s">
        <v>8205</v>
      </c>
      <c r="K2866" s="571" t="s">
        <v>8401</v>
      </c>
      <c r="L2866" s="568" t="s">
        <v>14135</v>
      </c>
      <c r="M2866" s="572" t="s">
        <v>15803</v>
      </c>
      <c r="N2866" s="570" t="s">
        <v>8421</v>
      </c>
      <c r="O2866" s="303" t="str">
        <f>IF(AllC3_Data[[#This Row],[Door/Yard Number]]=3,"Yard","Door")</f>
        <v>Yard</v>
      </c>
      <c r="P2866" s="33">
        <f t="shared" si="88"/>
        <v>26.083333333313931</v>
      </c>
      <c r="Q2866" s="3" t="str">
        <f t="shared" si="89"/>
        <v>02/10/2022 11:55 AM</v>
      </c>
      <c r="R2866" s="573" t="str">
        <f>IF(AND(AllC3_Data[[#This Row],[Workflow]]="Vendor Trailer",AllC3_Data[[#This Row],[OB Load Type]]="",AllC3_Data[[#This Row],[IB Load Type]]="",AllC3_Data[[#This Row],[Reusable Load Type]]=""),"Empty", HLOOKUP("*",AllC3_Data[[#This Row],[OB Load Type]:[Workflow]],1,FALSE))</f>
        <v>Empty</v>
      </c>
      <c r="S28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8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867" spans="1:21" x14ac:dyDescent="0.25">
      <c r="A2867" s="567" t="s">
        <v>15804</v>
      </c>
      <c r="B2867" s="568"/>
      <c r="C2867" s="568"/>
      <c r="D2867" s="569"/>
      <c r="E2867" s="569" t="s">
        <v>1657</v>
      </c>
      <c r="F2867" s="569">
        <v>3</v>
      </c>
      <c r="G2867" s="568" t="s">
        <v>1179</v>
      </c>
      <c r="H2867" s="568"/>
      <c r="I2867" s="570" t="s">
        <v>15805</v>
      </c>
      <c r="J2867" s="568" t="s">
        <v>8204</v>
      </c>
      <c r="K2867" s="571" t="s">
        <v>8401</v>
      </c>
      <c r="L2867" s="568" t="s">
        <v>14003</v>
      </c>
      <c r="M2867" s="572"/>
      <c r="N2867" s="570" t="s">
        <v>8402</v>
      </c>
      <c r="O2867" s="303" t="str">
        <f>IF(AllC3_Data[[#This Row],[Door/Yard Number]]=3,"Yard","Door")</f>
        <v>Yard</v>
      </c>
      <c r="P2867" s="33">
        <f t="shared" si="88"/>
        <v>25.966666666790843</v>
      </c>
      <c r="Q2867" s="3" t="str">
        <f t="shared" si="89"/>
        <v>02/10/2022 12:02 PM</v>
      </c>
      <c r="R2867" s="573" t="str">
        <f>IF(AND(AllC3_Data[[#This Row],[Workflow]]="Vendor Trailer",AllC3_Data[[#This Row],[OB Load Type]]="",AllC3_Data[[#This Row],[IB Load Type]]="",AllC3_Data[[#This Row],[Reusable Load Type]]=""),"Empty", HLOOKUP("*",AllC3_Data[[#This Row],[OB Load Type]:[Workflow]],1,FALSE))</f>
        <v>Empty</v>
      </c>
      <c r="S28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8" spans="1:21" x14ac:dyDescent="0.25">
      <c r="A2868" s="567" t="s">
        <v>15806</v>
      </c>
      <c r="B2868" s="568"/>
      <c r="C2868" s="568"/>
      <c r="D2868" s="569"/>
      <c r="E2868" s="569" t="s">
        <v>8461</v>
      </c>
      <c r="F2868" s="569">
        <v>3</v>
      </c>
      <c r="G2868" s="568" t="s">
        <v>9309</v>
      </c>
      <c r="H2868" s="568"/>
      <c r="I2868" s="570" t="s">
        <v>15807</v>
      </c>
      <c r="J2868" s="568" t="s">
        <v>8202</v>
      </c>
      <c r="K2868" s="571" t="s">
        <v>8401</v>
      </c>
      <c r="L2868" s="568" t="s">
        <v>14594</v>
      </c>
      <c r="M2868" s="572" t="s">
        <v>15808</v>
      </c>
      <c r="N2868" s="570" t="s">
        <v>8425</v>
      </c>
      <c r="O2868" s="303" t="str">
        <f>IF(AllC3_Data[[#This Row],[Door/Yard Number]]=3,"Yard","Door")</f>
        <v>Yard</v>
      </c>
      <c r="P2868" s="33">
        <f t="shared" si="88"/>
        <v>25.916666666802485</v>
      </c>
      <c r="Q2868" s="3" t="str">
        <f t="shared" si="89"/>
        <v>02/10/2022 12:05 PM</v>
      </c>
      <c r="R2868" s="573" t="str">
        <f>IF(AND(AllC3_Data[[#This Row],[Workflow]]="Vendor Trailer",AllC3_Data[[#This Row],[OB Load Type]]="",AllC3_Data[[#This Row],[IB Load Type]]="",AllC3_Data[[#This Row],[Reusable Load Type]]=""),"Empty", HLOOKUP("*",AllC3_Data[[#This Row],[OB Load Type]:[Workflow]],1,FALSE))</f>
        <v>Empty</v>
      </c>
      <c r="S28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69" spans="1:21" x14ac:dyDescent="0.25">
      <c r="A2869" s="567" t="s">
        <v>15809</v>
      </c>
      <c r="B2869" s="568"/>
      <c r="C2869" s="568" t="s">
        <v>776</v>
      </c>
      <c r="D2869" s="569"/>
      <c r="E2869" s="569" t="s">
        <v>897</v>
      </c>
      <c r="F2869" s="569">
        <v>3</v>
      </c>
      <c r="G2869" s="568" t="s">
        <v>1568</v>
      </c>
      <c r="H2869" s="568" t="s">
        <v>15810</v>
      </c>
      <c r="I2869" s="570" t="s">
        <v>9453</v>
      </c>
      <c r="J2869" s="568" t="s">
        <v>8212</v>
      </c>
      <c r="K2869" s="571" t="s">
        <v>8401</v>
      </c>
      <c r="L2869" s="568" t="s">
        <v>13874</v>
      </c>
      <c r="M2869" s="572" t="s">
        <v>9453</v>
      </c>
      <c r="N2869" s="570" t="s">
        <v>8451</v>
      </c>
      <c r="O2869" s="303" t="str">
        <f>IF(AllC3_Data[[#This Row],[Door/Yard Number]]=3,"Yard","Door")</f>
        <v>Yard</v>
      </c>
      <c r="P2869" s="33">
        <f t="shared" si="88"/>
        <v>25.883333333360497</v>
      </c>
      <c r="Q2869" s="3" t="str">
        <f t="shared" si="89"/>
        <v>02/10/2022 12:07 PM</v>
      </c>
      <c r="R2869" s="573" t="str">
        <f>IF(AND(AllC3_Data[[#This Row],[Workflow]]="Vendor Trailer",AllC3_Data[[#This Row],[OB Load Type]]="",AllC3_Data[[#This Row],[IB Load Type]]="",AllC3_Data[[#This Row],[Reusable Load Type]]=""),"Empty", HLOOKUP("*",AllC3_Data[[#This Row],[OB Load Type]:[Workflow]],1,FALSE))</f>
        <v>B217</v>
      </c>
      <c r="S28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870" spans="1:21" x14ac:dyDescent="0.25">
      <c r="A2870" s="567" t="s">
        <v>15811</v>
      </c>
      <c r="B2870" s="568"/>
      <c r="C2870" s="568" t="s">
        <v>774</v>
      </c>
      <c r="D2870" s="569"/>
      <c r="E2870" s="569" t="s">
        <v>897</v>
      </c>
      <c r="F2870" s="569">
        <v>3</v>
      </c>
      <c r="G2870" s="568" t="s">
        <v>1179</v>
      </c>
      <c r="H2870" s="568" t="s">
        <v>15812</v>
      </c>
      <c r="I2870" s="570" t="s">
        <v>8575</v>
      </c>
      <c r="J2870" s="568" t="s">
        <v>8210</v>
      </c>
      <c r="K2870" s="571" t="s">
        <v>8401</v>
      </c>
      <c r="L2870" s="568" t="s">
        <v>13868</v>
      </c>
      <c r="M2870" s="572" t="s">
        <v>8575</v>
      </c>
      <c r="N2870" s="570" t="s">
        <v>8451</v>
      </c>
      <c r="O2870" s="303" t="str">
        <f>IF(AllC3_Data[[#This Row],[Door/Yard Number]]=3,"Yard","Door")</f>
        <v>Yard</v>
      </c>
      <c r="P2870" s="33">
        <f t="shared" si="88"/>
        <v>25.833333333372138</v>
      </c>
      <c r="Q2870" s="3" t="str">
        <f t="shared" si="89"/>
        <v>02/10/2022 12:10 PM</v>
      </c>
      <c r="R2870" s="573" t="str">
        <f>IF(AND(AllC3_Data[[#This Row],[Workflow]]="Vendor Trailer",AllC3_Data[[#This Row],[OB Load Type]]="",AllC3_Data[[#This Row],[IB Load Type]]="",AllC3_Data[[#This Row],[Reusable Load Type]]=""),"Empty", HLOOKUP("*",AllC3_Data[[#This Row],[OB Load Type]:[Workflow]],1,FALSE))</f>
        <v>B227</v>
      </c>
      <c r="S28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1" spans="1:21" x14ac:dyDescent="0.25">
      <c r="A2871" s="567" t="s">
        <v>15813</v>
      </c>
      <c r="B2871" s="568"/>
      <c r="C2871" s="568" t="s">
        <v>774</v>
      </c>
      <c r="D2871" s="569"/>
      <c r="E2871" s="569" t="s">
        <v>897</v>
      </c>
      <c r="F2871" s="569">
        <v>3</v>
      </c>
      <c r="G2871" s="568" t="s">
        <v>1179</v>
      </c>
      <c r="H2871" s="568" t="s">
        <v>15814</v>
      </c>
      <c r="I2871" s="570" t="s">
        <v>10835</v>
      </c>
      <c r="J2871" s="568" t="s">
        <v>8204</v>
      </c>
      <c r="K2871" s="571" t="s">
        <v>8401</v>
      </c>
      <c r="L2871" s="568" t="s">
        <v>13874</v>
      </c>
      <c r="M2871" s="572" t="s">
        <v>10835</v>
      </c>
      <c r="N2871" s="570" t="s">
        <v>8451</v>
      </c>
      <c r="O2871" s="303" t="str">
        <f>IF(AllC3_Data[[#This Row],[Door/Yard Number]]=3,"Yard","Door")</f>
        <v>Yard</v>
      </c>
      <c r="P2871" s="33">
        <f t="shared" si="88"/>
        <v>25.750000000116415</v>
      </c>
      <c r="Q2871" s="3" t="str">
        <f t="shared" si="89"/>
        <v>02/10/2022 12:15 PM</v>
      </c>
      <c r="R2871" s="573" t="str">
        <f>IF(AND(AllC3_Data[[#This Row],[Workflow]]="Vendor Trailer",AllC3_Data[[#This Row],[OB Load Type]]="",AllC3_Data[[#This Row],[IB Load Type]]="",AllC3_Data[[#This Row],[Reusable Load Type]]=""),"Empty", HLOOKUP("*",AllC3_Data[[#This Row],[OB Load Type]:[Workflow]],1,FALSE))</f>
        <v>B227</v>
      </c>
      <c r="S28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2" spans="1:21" x14ac:dyDescent="0.25">
      <c r="A2872" s="567" t="s">
        <v>15815</v>
      </c>
      <c r="B2872" s="568"/>
      <c r="C2872" s="568"/>
      <c r="D2872" s="569"/>
      <c r="E2872" s="569" t="s">
        <v>8461</v>
      </c>
      <c r="F2872" s="569">
        <v>1</v>
      </c>
      <c r="G2872" s="568" t="s">
        <v>13600</v>
      </c>
      <c r="H2872" s="568"/>
      <c r="I2872" s="570" t="s">
        <v>10637</v>
      </c>
      <c r="J2872" s="568" t="s">
        <v>8202</v>
      </c>
      <c r="K2872" s="571" t="s">
        <v>8401</v>
      </c>
      <c r="L2872" s="568" t="s">
        <v>15816</v>
      </c>
      <c r="M2872" s="572" t="s">
        <v>12360</v>
      </c>
      <c r="N2872" s="570" t="s">
        <v>8451</v>
      </c>
      <c r="O2872" s="303" t="str">
        <f>IF(AllC3_Data[[#This Row],[Door/Yard Number]]=3,"Yard","Door")</f>
        <v>Door</v>
      </c>
      <c r="P2872" s="33">
        <f t="shared" si="88"/>
        <v>25.683333333407063</v>
      </c>
      <c r="Q2872" s="3" t="str">
        <f t="shared" si="89"/>
        <v>02/10/2022 12:19 PM</v>
      </c>
      <c r="R2872" s="573" t="str">
        <f>IF(AND(AllC3_Data[[#This Row],[Workflow]]="Vendor Trailer",AllC3_Data[[#This Row],[OB Load Type]]="",AllC3_Data[[#This Row],[IB Load Type]]="",AllC3_Data[[#This Row],[Reusable Load Type]]=""),"Empty", HLOOKUP("*",AllC3_Data[[#This Row],[OB Load Type]:[Workflow]],1,FALSE))</f>
        <v>Empty</v>
      </c>
      <c r="S28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3" spans="1:21" x14ac:dyDescent="0.25">
      <c r="A2873" s="567" t="s">
        <v>15817</v>
      </c>
      <c r="B2873" s="568"/>
      <c r="C2873" s="568"/>
      <c r="D2873" s="569"/>
      <c r="E2873" s="569" t="s">
        <v>8461</v>
      </c>
      <c r="F2873" s="569">
        <v>3</v>
      </c>
      <c r="G2873" s="568" t="s">
        <v>8820</v>
      </c>
      <c r="H2873" s="568"/>
      <c r="I2873" s="570" t="s">
        <v>15818</v>
      </c>
      <c r="J2873" s="568" t="s">
        <v>8202</v>
      </c>
      <c r="K2873" s="571" t="s">
        <v>8401</v>
      </c>
      <c r="L2873" s="568" t="s">
        <v>13949</v>
      </c>
      <c r="M2873" s="572" t="s">
        <v>10640</v>
      </c>
      <c r="N2873" s="570" t="s">
        <v>8451</v>
      </c>
      <c r="O2873" s="303" t="str">
        <f>IF(AllC3_Data[[#This Row],[Door/Yard Number]]=3,"Yard","Door")</f>
        <v>Yard</v>
      </c>
      <c r="P2873" s="33">
        <f t="shared" si="88"/>
        <v>25.633333333418705</v>
      </c>
      <c r="Q2873" s="3" t="str">
        <f t="shared" si="89"/>
        <v>02/10/2022 12:22 PM</v>
      </c>
      <c r="R2873" s="573" t="str">
        <f>IF(AND(AllC3_Data[[#This Row],[Workflow]]="Vendor Trailer",AllC3_Data[[#This Row],[OB Load Type]]="",AllC3_Data[[#This Row],[IB Load Type]]="",AllC3_Data[[#This Row],[Reusable Load Type]]=""),"Empty", HLOOKUP("*",AllC3_Data[[#This Row],[OB Load Type]:[Workflow]],1,FALSE))</f>
        <v>Empty</v>
      </c>
      <c r="S28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4" spans="1:21" x14ac:dyDescent="0.25">
      <c r="A2874" s="567" t="s">
        <v>15819</v>
      </c>
      <c r="B2874" s="568"/>
      <c r="C2874" s="568"/>
      <c r="D2874" s="569" t="s">
        <v>481</v>
      </c>
      <c r="E2874" s="569" t="s">
        <v>8430</v>
      </c>
      <c r="F2874" s="569">
        <v>3</v>
      </c>
      <c r="G2874" s="568" t="s">
        <v>1179</v>
      </c>
      <c r="H2874" s="568"/>
      <c r="I2874" s="570" t="s">
        <v>10643</v>
      </c>
      <c r="J2874" s="568" t="s">
        <v>8210</v>
      </c>
      <c r="K2874" s="571" t="s">
        <v>8401</v>
      </c>
      <c r="L2874" s="568" t="s">
        <v>14505</v>
      </c>
      <c r="M2874" s="572" t="s">
        <v>10643</v>
      </c>
      <c r="N2874" s="570" t="s">
        <v>8421</v>
      </c>
      <c r="O2874" s="303" t="str">
        <f>IF(AllC3_Data[[#This Row],[Door/Yard Number]]=3,"Yard","Door")</f>
        <v>Yard</v>
      </c>
      <c r="P2874" s="33">
        <f t="shared" si="88"/>
        <v>25.616666666697711</v>
      </c>
      <c r="Q2874" s="3" t="str">
        <f t="shared" si="89"/>
        <v>02/10/2022 12:23 PM</v>
      </c>
      <c r="R2874" s="573" t="str">
        <f>IF(AND(AllC3_Data[[#This Row],[Workflow]]="Vendor Trailer",AllC3_Data[[#This Row],[OB Load Type]]="",AllC3_Data[[#This Row],[IB Load Type]]="",AllC3_Data[[#This Row],[Reusable Load Type]]=""),"Empty", HLOOKUP("*",AllC3_Data[[#This Row],[OB Load Type]:[Workflow]],1,FALSE))</f>
        <v>RBTN</v>
      </c>
      <c r="S28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8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5" spans="1:21" x14ac:dyDescent="0.25">
      <c r="A2875" s="567" t="s">
        <v>15820</v>
      </c>
      <c r="B2875" s="568"/>
      <c r="C2875" s="568" t="s">
        <v>774</v>
      </c>
      <c r="D2875" s="569"/>
      <c r="E2875" s="569" t="s">
        <v>897</v>
      </c>
      <c r="F2875" s="569">
        <v>3</v>
      </c>
      <c r="G2875" s="568" t="s">
        <v>9780</v>
      </c>
      <c r="H2875" s="568" t="s">
        <v>15821</v>
      </c>
      <c r="I2875" s="570" t="s">
        <v>10642</v>
      </c>
      <c r="J2875" s="568" t="s">
        <v>8202</v>
      </c>
      <c r="K2875" s="571" t="s">
        <v>8401</v>
      </c>
      <c r="L2875" s="568" t="s">
        <v>14182</v>
      </c>
      <c r="M2875" s="572" t="s">
        <v>10642</v>
      </c>
      <c r="N2875" s="570" t="s">
        <v>8451</v>
      </c>
      <c r="O2875" s="303" t="str">
        <f>IF(AllC3_Data[[#This Row],[Door/Yard Number]]=3,"Yard","Door")</f>
        <v>Yard</v>
      </c>
      <c r="P2875" s="33">
        <f t="shared" si="88"/>
        <v>25.583333333430346</v>
      </c>
      <c r="Q2875" s="3" t="str">
        <f t="shared" si="89"/>
        <v>02/10/2022 12:25 PM</v>
      </c>
      <c r="R2875" s="573" t="str">
        <f>IF(AND(AllC3_Data[[#This Row],[Workflow]]="Vendor Trailer",AllC3_Data[[#This Row],[OB Load Type]]="",AllC3_Data[[#This Row],[IB Load Type]]="",AllC3_Data[[#This Row],[Reusable Load Type]]=""),"Empty", HLOOKUP("*",AllC3_Data[[#This Row],[OB Load Type]:[Workflow]],1,FALSE))</f>
        <v>B227</v>
      </c>
      <c r="S28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8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6" spans="1:21" x14ac:dyDescent="0.25">
      <c r="A2876" s="567" t="s">
        <v>15822</v>
      </c>
      <c r="B2876" s="568"/>
      <c r="C2876" s="568"/>
      <c r="D2876" s="569" t="s">
        <v>481</v>
      </c>
      <c r="E2876" s="569" t="s">
        <v>8430</v>
      </c>
      <c r="F2876" s="569">
        <v>3</v>
      </c>
      <c r="G2876" s="568" t="s">
        <v>1179</v>
      </c>
      <c r="H2876" s="568"/>
      <c r="I2876" s="570" t="s">
        <v>12364</v>
      </c>
      <c r="J2876" s="568" t="s">
        <v>8205</v>
      </c>
      <c r="K2876" s="571" t="s">
        <v>8401</v>
      </c>
      <c r="L2876" s="568" t="s">
        <v>14505</v>
      </c>
      <c r="M2876" s="572" t="s">
        <v>12364</v>
      </c>
      <c r="N2876" s="570" t="s">
        <v>8421</v>
      </c>
      <c r="O2876" s="303" t="str">
        <f>IF(AllC3_Data[[#This Row],[Door/Yard Number]]=3,"Yard","Door")</f>
        <v>Yard</v>
      </c>
      <c r="P2876" s="33">
        <f t="shared" si="88"/>
        <v>25.566666666709352</v>
      </c>
      <c r="Q2876" s="3" t="str">
        <f t="shared" si="89"/>
        <v>02/10/2022 12:26 PM</v>
      </c>
      <c r="R2876" s="573" t="str">
        <f>IF(AND(AllC3_Data[[#This Row],[Workflow]]="Vendor Trailer",AllC3_Data[[#This Row],[OB Load Type]]="",AllC3_Data[[#This Row],[IB Load Type]]="",AllC3_Data[[#This Row],[Reusable Load Type]]=""),"Empty", HLOOKUP("*",AllC3_Data[[#This Row],[OB Load Type]:[Workflow]],1,FALSE))</f>
        <v>RBTN</v>
      </c>
      <c r="S28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8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7" spans="1:21" x14ac:dyDescent="0.25">
      <c r="A2877" s="567" t="s">
        <v>15823</v>
      </c>
      <c r="B2877" s="568"/>
      <c r="C2877" s="568" t="s">
        <v>774</v>
      </c>
      <c r="D2877" s="569"/>
      <c r="E2877" s="569" t="s">
        <v>897</v>
      </c>
      <c r="F2877" s="569">
        <v>3</v>
      </c>
      <c r="G2877" s="568" t="s">
        <v>1179</v>
      </c>
      <c r="H2877" s="568" t="s">
        <v>15824</v>
      </c>
      <c r="I2877" s="570" t="s">
        <v>10645</v>
      </c>
      <c r="J2877" s="568" t="s">
        <v>8204</v>
      </c>
      <c r="K2877" s="571" t="s">
        <v>8401</v>
      </c>
      <c r="L2877" s="568" t="s">
        <v>13868</v>
      </c>
      <c r="M2877" s="572" t="s">
        <v>10645</v>
      </c>
      <c r="N2877" s="570" t="s">
        <v>8451</v>
      </c>
      <c r="O2877" s="303" t="str">
        <f>IF(AllC3_Data[[#This Row],[Door/Yard Number]]=3,"Yard","Door")</f>
        <v>Yard</v>
      </c>
      <c r="P2877" s="33">
        <f t="shared" si="88"/>
        <v>25.549999999988358</v>
      </c>
      <c r="Q2877" s="3" t="str">
        <f t="shared" si="89"/>
        <v>02/10/2022 12:27 PM</v>
      </c>
      <c r="R2877" s="573" t="str">
        <f>IF(AND(AllC3_Data[[#This Row],[Workflow]]="Vendor Trailer",AllC3_Data[[#This Row],[OB Load Type]]="",AllC3_Data[[#This Row],[IB Load Type]]="",AllC3_Data[[#This Row],[Reusable Load Type]]=""),"Empty", HLOOKUP("*",AllC3_Data[[#This Row],[OB Load Type]:[Workflow]],1,FALSE))</f>
        <v>B227</v>
      </c>
      <c r="S28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8" spans="1:21" x14ac:dyDescent="0.25">
      <c r="A2878" s="567" t="s">
        <v>15825</v>
      </c>
      <c r="B2878" s="568"/>
      <c r="C2878" s="568" t="s">
        <v>774</v>
      </c>
      <c r="D2878" s="569"/>
      <c r="E2878" s="569" t="s">
        <v>897</v>
      </c>
      <c r="F2878" s="569">
        <v>3</v>
      </c>
      <c r="G2878" s="568" t="s">
        <v>1215</v>
      </c>
      <c r="H2878" s="568" t="s">
        <v>15826</v>
      </c>
      <c r="I2878" s="570" t="s">
        <v>15827</v>
      </c>
      <c r="J2878" s="568" t="s">
        <v>8202</v>
      </c>
      <c r="K2878" s="571" t="s">
        <v>8401</v>
      </c>
      <c r="L2878" s="568" t="s">
        <v>13868</v>
      </c>
      <c r="M2878" s="572" t="s">
        <v>15827</v>
      </c>
      <c r="N2878" s="570" t="s">
        <v>8451</v>
      </c>
      <c r="O2878" s="303" t="str">
        <f>IF(AllC3_Data[[#This Row],[Door/Yard Number]]=3,"Yard","Door")</f>
        <v>Yard</v>
      </c>
      <c r="P2878" s="33">
        <f t="shared" si="88"/>
        <v>25.483333333453629</v>
      </c>
      <c r="Q2878" s="3" t="str">
        <f t="shared" si="89"/>
        <v>02/10/2022 12:31 PM</v>
      </c>
      <c r="R2878" s="573" t="str">
        <f>IF(AND(AllC3_Data[[#This Row],[Workflow]]="Vendor Trailer",AllC3_Data[[#This Row],[OB Load Type]]="",AllC3_Data[[#This Row],[IB Load Type]]="",AllC3_Data[[#This Row],[Reusable Load Type]]=""),"Empty", HLOOKUP("*",AllC3_Data[[#This Row],[OB Load Type]:[Workflow]],1,FALSE))</f>
        <v>B227</v>
      </c>
      <c r="S28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79" spans="1:21" x14ac:dyDescent="0.25">
      <c r="A2879" s="567" t="s">
        <v>15828</v>
      </c>
      <c r="B2879" s="568"/>
      <c r="C2879" s="568"/>
      <c r="D2879" s="569"/>
      <c r="E2879" s="569" t="s">
        <v>1657</v>
      </c>
      <c r="F2879" s="569">
        <v>4</v>
      </c>
      <c r="G2879" s="568" t="s">
        <v>1179</v>
      </c>
      <c r="H2879" s="568"/>
      <c r="I2879" s="570" t="s">
        <v>15829</v>
      </c>
      <c r="J2879" s="568" t="s">
        <v>8210</v>
      </c>
      <c r="K2879" s="571" t="s">
        <v>8401</v>
      </c>
      <c r="L2879" s="568" t="s">
        <v>14662</v>
      </c>
      <c r="M2879" s="572" t="s">
        <v>15830</v>
      </c>
      <c r="N2879" s="570" t="s">
        <v>8402</v>
      </c>
      <c r="O2879" s="303" t="str">
        <f>IF(AllC3_Data[[#This Row],[Door/Yard Number]]=3,"Yard","Door")</f>
        <v>Door</v>
      </c>
      <c r="P2879" s="33">
        <f t="shared" si="88"/>
        <v>25.333333333313931</v>
      </c>
      <c r="Q2879" s="3" t="str">
        <f t="shared" si="89"/>
        <v>02/10/2022 12:40 PM</v>
      </c>
      <c r="R2879" s="573" t="str">
        <f>IF(AND(AllC3_Data[[#This Row],[Workflow]]="Vendor Trailer",AllC3_Data[[#This Row],[OB Load Type]]="",AllC3_Data[[#This Row],[IB Load Type]]="",AllC3_Data[[#This Row],[Reusable Load Type]]=""),"Empty", HLOOKUP("*",AllC3_Data[[#This Row],[OB Load Type]:[Workflow]],1,FALSE))</f>
        <v>Empty</v>
      </c>
      <c r="S28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0" spans="1:21" x14ac:dyDescent="0.25">
      <c r="A2880" s="567" t="s">
        <v>15831</v>
      </c>
      <c r="B2880" s="568"/>
      <c r="C2880" s="568" t="s">
        <v>774</v>
      </c>
      <c r="D2880" s="569"/>
      <c r="E2880" s="569" t="s">
        <v>897</v>
      </c>
      <c r="F2880" s="569">
        <v>3</v>
      </c>
      <c r="G2880" s="568" t="s">
        <v>1215</v>
      </c>
      <c r="H2880" s="568" t="s">
        <v>15832</v>
      </c>
      <c r="I2880" s="570" t="s">
        <v>15829</v>
      </c>
      <c r="J2880" s="568" t="s">
        <v>8202</v>
      </c>
      <c r="K2880" s="571" t="s">
        <v>8401</v>
      </c>
      <c r="L2880" s="568" t="s">
        <v>13949</v>
      </c>
      <c r="M2880" s="572" t="s">
        <v>15829</v>
      </c>
      <c r="N2880" s="570" t="s">
        <v>8451</v>
      </c>
      <c r="O2880" s="303" t="str">
        <f>IF(AllC3_Data[[#This Row],[Door/Yard Number]]=3,"Yard","Door")</f>
        <v>Yard</v>
      </c>
      <c r="P2880" s="33">
        <f t="shared" si="88"/>
        <v>25.333333333313931</v>
      </c>
      <c r="Q2880" s="3" t="str">
        <f t="shared" si="89"/>
        <v>02/10/2022 12:40 PM</v>
      </c>
      <c r="R2880" s="573" t="str">
        <f>IF(AND(AllC3_Data[[#This Row],[Workflow]]="Vendor Trailer",AllC3_Data[[#This Row],[OB Load Type]]="",AllC3_Data[[#This Row],[IB Load Type]]="",AllC3_Data[[#This Row],[Reusable Load Type]]=""),"Empty", HLOOKUP("*",AllC3_Data[[#This Row],[OB Load Type]:[Workflow]],1,FALSE))</f>
        <v>B227</v>
      </c>
      <c r="S28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1" spans="1:21" x14ac:dyDescent="0.25">
      <c r="A2881" s="567" t="s">
        <v>15833</v>
      </c>
      <c r="B2881" s="568"/>
      <c r="C2881" s="568"/>
      <c r="D2881" s="569" t="s">
        <v>182</v>
      </c>
      <c r="E2881" s="569" t="s">
        <v>8430</v>
      </c>
      <c r="F2881" s="569">
        <v>4</v>
      </c>
      <c r="G2881" s="568" t="s">
        <v>1667</v>
      </c>
      <c r="H2881" s="568"/>
      <c r="I2881" s="570" t="s">
        <v>13660</v>
      </c>
      <c r="J2881" s="568" t="s">
        <v>8213</v>
      </c>
      <c r="K2881" s="571" t="s">
        <v>8401</v>
      </c>
      <c r="L2881" s="568" t="s">
        <v>14662</v>
      </c>
      <c r="M2881" s="572" t="s">
        <v>15834</v>
      </c>
      <c r="N2881" s="570" t="s">
        <v>8402</v>
      </c>
      <c r="O2881" s="303" t="str">
        <f>IF(AllC3_Data[[#This Row],[Door/Yard Number]]=3,"Yard","Door")</f>
        <v>Door</v>
      </c>
      <c r="P2881" s="33">
        <f t="shared" si="88"/>
        <v>25.250000000058208</v>
      </c>
      <c r="Q2881" s="3" t="str">
        <f t="shared" si="89"/>
        <v>02/10/2022 12:45 PM</v>
      </c>
      <c r="R2881" s="573" t="str">
        <f>IF(AND(AllC3_Data[[#This Row],[Workflow]]="Vendor Trailer",AllC3_Data[[#This Row],[OB Load Type]]="",AllC3_Data[[#This Row],[IB Load Type]]="",AllC3_Data[[#This Row],[Reusable Load Type]]=""),"Empty", HLOOKUP("*",AllC3_Data[[#This Row],[OB Load Type]:[Workflow]],1,FALSE))</f>
        <v>PMIX</v>
      </c>
      <c r="S28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8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2" spans="1:21" x14ac:dyDescent="0.25">
      <c r="A2882" s="567" t="s">
        <v>15835</v>
      </c>
      <c r="B2882" s="568"/>
      <c r="C2882" s="568"/>
      <c r="D2882" s="569" t="s">
        <v>496</v>
      </c>
      <c r="E2882" s="569" t="s">
        <v>1660</v>
      </c>
      <c r="F2882" s="569">
        <v>3</v>
      </c>
      <c r="G2882" s="568" t="s">
        <v>1179</v>
      </c>
      <c r="H2882" s="568"/>
      <c r="I2882" s="570" t="s">
        <v>10656</v>
      </c>
      <c r="J2882" s="568" t="s">
        <v>8210</v>
      </c>
      <c r="K2882" s="571" t="s">
        <v>8401</v>
      </c>
      <c r="L2882" s="568" t="s">
        <v>13958</v>
      </c>
      <c r="M2882" s="572" t="s">
        <v>10656</v>
      </c>
      <c r="N2882" s="570" t="s">
        <v>8451</v>
      </c>
      <c r="O2882" s="303" t="str">
        <f>IF(AllC3_Data[[#This Row],[Door/Yard Number]]=3,"Yard","Door")</f>
        <v>Yard</v>
      </c>
      <c r="P2882" s="33">
        <f t="shared" si="88"/>
        <v>25.233333333337214</v>
      </c>
      <c r="Q2882" s="3" t="str">
        <f t="shared" si="89"/>
        <v>02/10/2022 12:46 PM</v>
      </c>
      <c r="R2882" s="573" t="str">
        <f>IF(AND(AllC3_Data[[#This Row],[Workflow]]="Vendor Trailer",AllC3_Data[[#This Row],[OB Load Type]]="",AllC3_Data[[#This Row],[IB Load Type]]="",AllC3_Data[[#This Row],[Reusable Load Type]]=""),"Empty", HLOOKUP("*",AllC3_Data[[#This Row],[OB Load Type]:[Workflow]],1,FALSE))</f>
        <v>RSAL</v>
      </c>
      <c r="S28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8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3" spans="1:21" x14ac:dyDescent="0.25">
      <c r="A2883" s="567" t="s">
        <v>15836</v>
      </c>
      <c r="B2883" s="568"/>
      <c r="C2883" s="568"/>
      <c r="D2883" s="569"/>
      <c r="E2883" s="569" t="s">
        <v>1657</v>
      </c>
      <c r="F2883" s="569">
        <v>3</v>
      </c>
      <c r="G2883" s="568" t="s">
        <v>1179</v>
      </c>
      <c r="H2883" s="568"/>
      <c r="I2883" s="570" t="s">
        <v>10656</v>
      </c>
      <c r="J2883" s="568" t="s">
        <v>8206</v>
      </c>
      <c r="K2883" s="571" t="s">
        <v>8401</v>
      </c>
      <c r="L2883" s="568" t="s">
        <v>14423</v>
      </c>
      <c r="M2883" s="572" t="s">
        <v>12159</v>
      </c>
      <c r="N2883" s="570" t="s">
        <v>8402</v>
      </c>
      <c r="O2883" s="303" t="str">
        <f>IF(AllC3_Data[[#This Row],[Door/Yard Number]]=3,"Yard","Door")</f>
        <v>Yard</v>
      </c>
      <c r="P2883" s="33">
        <f t="shared" si="88"/>
        <v>25.233333333337214</v>
      </c>
      <c r="Q2883" s="3" t="str">
        <f t="shared" si="89"/>
        <v>02/10/2022 12:46 PM</v>
      </c>
      <c r="R2883" s="573" t="str">
        <f>IF(AND(AllC3_Data[[#This Row],[Workflow]]="Vendor Trailer",AllC3_Data[[#This Row],[OB Load Type]]="",AllC3_Data[[#This Row],[IB Load Type]]="",AllC3_Data[[#This Row],[Reusable Load Type]]=""),"Empty", HLOOKUP("*",AllC3_Data[[#This Row],[OB Load Type]:[Workflow]],1,FALSE))</f>
        <v>Empty</v>
      </c>
      <c r="S28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4" spans="1:21" x14ac:dyDescent="0.25">
      <c r="A2884" s="567" t="s">
        <v>15837</v>
      </c>
      <c r="B2884" s="568"/>
      <c r="C2884" s="568" t="s">
        <v>774</v>
      </c>
      <c r="D2884" s="569"/>
      <c r="E2884" s="569" t="s">
        <v>897</v>
      </c>
      <c r="F2884" s="569">
        <v>3</v>
      </c>
      <c r="G2884" s="568" t="s">
        <v>1215</v>
      </c>
      <c r="H2884" s="568" t="s">
        <v>15838</v>
      </c>
      <c r="I2884" s="570" t="s">
        <v>15839</v>
      </c>
      <c r="J2884" s="568" t="s">
        <v>8202</v>
      </c>
      <c r="K2884" s="571" t="s">
        <v>8401</v>
      </c>
      <c r="L2884" s="568" t="s">
        <v>14221</v>
      </c>
      <c r="M2884" s="572" t="s">
        <v>15839</v>
      </c>
      <c r="N2884" s="570" t="s">
        <v>8451</v>
      </c>
      <c r="O2884" s="303" t="str">
        <f>IF(AllC3_Data[[#This Row],[Door/Yard Number]]=3,"Yard","Door")</f>
        <v>Yard</v>
      </c>
      <c r="P2884" s="33">
        <f t="shared" si="88"/>
        <v>25.166666666802485</v>
      </c>
      <c r="Q2884" s="3" t="str">
        <f t="shared" si="89"/>
        <v>02/10/2022 12:50 PM</v>
      </c>
      <c r="R2884" s="573" t="str">
        <f>IF(AND(AllC3_Data[[#This Row],[Workflow]]="Vendor Trailer",AllC3_Data[[#This Row],[OB Load Type]]="",AllC3_Data[[#This Row],[IB Load Type]]="",AllC3_Data[[#This Row],[Reusable Load Type]]=""),"Empty", HLOOKUP("*",AllC3_Data[[#This Row],[OB Load Type]:[Workflow]],1,FALSE))</f>
        <v>B227</v>
      </c>
      <c r="S28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5" spans="1:21" x14ac:dyDescent="0.25">
      <c r="A2885" s="567" t="s">
        <v>15840</v>
      </c>
      <c r="B2885" s="568"/>
      <c r="C2885" s="568" t="s">
        <v>776</v>
      </c>
      <c r="D2885" s="569"/>
      <c r="E2885" s="569" t="s">
        <v>897</v>
      </c>
      <c r="F2885" s="569">
        <v>3</v>
      </c>
      <c r="G2885" s="568" t="s">
        <v>1179</v>
      </c>
      <c r="H2885" s="568" t="s">
        <v>15841</v>
      </c>
      <c r="I2885" s="570" t="s">
        <v>15842</v>
      </c>
      <c r="J2885" s="568" t="s">
        <v>8210</v>
      </c>
      <c r="K2885" s="571" t="s">
        <v>8401</v>
      </c>
      <c r="L2885" s="568" t="s">
        <v>13949</v>
      </c>
      <c r="M2885" s="572" t="s">
        <v>15842</v>
      </c>
      <c r="N2885" s="570" t="s">
        <v>8451</v>
      </c>
      <c r="O2885" s="303" t="str">
        <f>IF(AllC3_Data[[#This Row],[Door/Yard Number]]=3,"Yard","Door")</f>
        <v>Yard</v>
      </c>
      <c r="P2885" s="33">
        <f t="shared" si="88"/>
        <v>25.116666666639503</v>
      </c>
      <c r="Q2885" s="3" t="str">
        <f t="shared" si="89"/>
        <v>02/10/2022 12:53 PM</v>
      </c>
      <c r="R2885" s="573" t="str">
        <f>IF(AND(AllC3_Data[[#This Row],[Workflow]]="Vendor Trailer",AllC3_Data[[#This Row],[OB Load Type]]="",AllC3_Data[[#This Row],[IB Load Type]]="",AllC3_Data[[#This Row],[Reusable Load Type]]=""),"Empty", HLOOKUP("*",AllC3_Data[[#This Row],[OB Load Type]:[Workflow]],1,FALSE))</f>
        <v>B217</v>
      </c>
      <c r="S28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886" spans="1:21" x14ac:dyDescent="0.25">
      <c r="A2886" s="567" t="s">
        <v>15843</v>
      </c>
      <c r="B2886" s="568"/>
      <c r="C2886" s="568"/>
      <c r="D2886" s="569"/>
      <c r="E2886" s="569" t="s">
        <v>8461</v>
      </c>
      <c r="F2886" s="569">
        <v>3</v>
      </c>
      <c r="G2886" s="568" t="s">
        <v>1215</v>
      </c>
      <c r="H2886" s="568"/>
      <c r="I2886" s="570" t="s">
        <v>10713</v>
      </c>
      <c r="J2886" s="568" t="s">
        <v>8202</v>
      </c>
      <c r="K2886" s="571" t="s">
        <v>8401</v>
      </c>
      <c r="L2886" s="568" t="s">
        <v>13961</v>
      </c>
      <c r="M2886" s="572" t="s">
        <v>10464</v>
      </c>
      <c r="N2886" s="570" t="s">
        <v>8451</v>
      </c>
      <c r="O2886" s="303" t="str">
        <f>IF(AllC3_Data[[#This Row],[Door/Yard Number]]=3,"Yard","Door")</f>
        <v>Yard</v>
      </c>
      <c r="P2886" s="33">
        <f t="shared" si="88"/>
        <v>25.066666666651145</v>
      </c>
      <c r="Q2886" s="3" t="str">
        <f t="shared" si="89"/>
        <v>02/10/2022 12:56 PM</v>
      </c>
      <c r="R2886" s="573" t="str">
        <f>IF(AND(AllC3_Data[[#This Row],[Workflow]]="Vendor Trailer",AllC3_Data[[#This Row],[OB Load Type]]="",AllC3_Data[[#This Row],[IB Load Type]]="",AllC3_Data[[#This Row],[Reusable Load Type]]=""),"Empty", HLOOKUP("*",AllC3_Data[[#This Row],[OB Load Type]:[Workflow]],1,FALSE))</f>
        <v>Empty</v>
      </c>
      <c r="S28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7" spans="1:21" x14ac:dyDescent="0.25">
      <c r="A2887" s="567" t="s">
        <v>15844</v>
      </c>
      <c r="B2887" s="568"/>
      <c r="C2887" s="568" t="s">
        <v>774</v>
      </c>
      <c r="D2887" s="569"/>
      <c r="E2887" s="569" t="s">
        <v>897</v>
      </c>
      <c r="F2887" s="569">
        <v>3</v>
      </c>
      <c r="G2887" s="568" t="s">
        <v>1215</v>
      </c>
      <c r="H2887" s="568" t="s">
        <v>15845</v>
      </c>
      <c r="I2887" s="570" t="s">
        <v>11030</v>
      </c>
      <c r="J2887" s="568" t="s">
        <v>8202</v>
      </c>
      <c r="K2887" s="571" t="s">
        <v>8401</v>
      </c>
      <c r="L2887" s="568" t="s">
        <v>13874</v>
      </c>
      <c r="M2887" s="572" t="s">
        <v>11030</v>
      </c>
      <c r="N2887" s="570" t="s">
        <v>8451</v>
      </c>
      <c r="O2887" s="303" t="str">
        <f>IF(AllC3_Data[[#This Row],[Door/Yard Number]]=3,"Yard","Door")</f>
        <v>Yard</v>
      </c>
      <c r="P2887" s="33">
        <f t="shared" si="88"/>
        <v>25.050000000104774</v>
      </c>
      <c r="Q2887" s="3" t="str">
        <f t="shared" si="89"/>
        <v>02/10/2022 12:57 PM</v>
      </c>
      <c r="R2887" s="573" t="str">
        <f>IF(AND(AllC3_Data[[#This Row],[Workflow]]="Vendor Trailer",AllC3_Data[[#This Row],[OB Load Type]]="",AllC3_Data[[#This Row],[IB Load Type]]="",AllC3_Data[[#This Row],[Reusable Load Type]]=""),"Empty", HLOOKUP("*",AllC3_Data[[#This Row],[OB Load Type]:[Workflow]],1,FALSE))</f>
        <v>B227</v>
      </c>
      <c r="S28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8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8" spans="1:21" x14ac:dyDescent="0.25">
      <c r="A2888" s="567" t="s">
        <v>15846</v>
      </c>
      <c r="B2888" s="568"/>
      <c r="C2888" s="568"/>
      <c r="D2888" s="569"/>
      <c r="E2888" s="569" t="s">
        <v>8461</v>
      </c>
      <c r="F2888" s="569">
        <v>3</v>
      </c>
      <c r="G2888" s="568" t="s">
        <v>9151</v>
      </c>
      <c r="H2888" s="568"/>
      <c r="I2888" s="570" t="s">
        <v>11030</v>
      </c>
      <c r="J2888" s="568" t="s">
        <v>8202</v>
      </c>
      <c r="K2888" s="571" t="s">
        <v>8401</v>
      </c>
      <c r="L2888" s="568" t="s">
        <v>14208</v>
      </c>
      <c r="M2888" s="572"/>
      <c r="N2888" s="570" t="s">
        <v>8402</v>
      </c>
      <c r="O2888" s="303" t="str">
        <f>IF(AllC3_Data[[#This Row],[Door/Yard Number]]=3,"Yard","Door")</f>
        <v>Yard</v>
      </c>
      <c r="P2888" s="33">
        <f t="shared" si="88"/>
        <v>25.050000000104774</v>
      </c>
      <c r="Q2888" s="3" t="str">
        <f t="shared" si="89"/>
        <v>02/10/2022 12:57 PM</v>
      </c>
      <c r="R2888" s="573" t="str">
        <f>IF(AND(AllC3_Data[[#This Row],[Workflow]]="Vendor Trailer",AllC3_Data[[#This Row],[OB Load Type]]="",AllC3_Data[[#This Row],[IB Load Type]]="",AllC3_Data[[#This Row],[Reusable Load Type]]=""),"Empty", HLOOKUP("*",AllC3_Data[[#This Row],[OB Load Type]:[Workflow]],1,FALSE))</f>
        <v>Empty</v>
      </c>
      <c r="S28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8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89" spans="1:21" x14ac:dyDescent="0.25">
      <c r="A2889" s="567" t="s">
        <v>15847</v>
      </c>
      <c r="B2889" s="568"/>
      <c r="C2889" s="568"/>
      <c r="D2889" s="569"/>
      <c r="E2889" s="569" t="s">
        <v>1657</v>
      </c>
      <c r="F2889" s="569">
        <v>1</v>
      </c>
      <c r="G2889" s="568" t="s">
        <v>1179</v>
      </c>
      <c r="H2889" s="568"/>
      <c r="I2889" s="570" t="s">
        <v>11030</v>
      </c>
      <c r="J2889" s="568" t="s">
        <v>8208</v>
      </c>
      <c r="K2889" s="571" t="s">
        <v>8401</v>
      </c>
      <c r="L2889" s="568" t="s">
        <v>10754</v>
      </c>
      <c r="M2889" s="572" t="s">
        <v>15848</v>
      </c>
      <c r="N2889" s="570" t="s">
        <v>8421</v>
      </c>
      <c r="O2889" s="303" t="str">
        <f>IF(AllC3_Data[[#This Row],[Door/Yard Number]]=3,"Yard","Door")</f>
        <v>Door</v>
      </c>
      <c r="P2889" s="33">
        <f t="shared" ref="P2889:P2952" si="90">($A$1-Q2889)*24</f>
        <v>25.050000000104774</v>
      </c>
      <c r="Q2889" s="3" t="str">
        <f t="shared" ref="Q2889:Q2952" si="91">IF(I2889&gt;M2889,I2889,IF(I2889&lt;M2889,M2889,IF(I2889=M2889,I2889)))</f>
        <v>02/10/2022 12:57 PM</v>
      </c>
      <c r="R2889" s="573" t="str">
        <f>IF(AND(AllC3_Data[[#This Row],[Workflow]]="Vendor Trailer",AllC3_Data[[#This Row],[OB Load Type]]="",AllC3_Data[[#This Row],[IB Load Type]]="",AllC3_Data[[#This Row],[Reusable Load Type]]=""),"Empty", HLOOKUP("*",AllC3_Data[[#This Row],[OB Load Type]:[Workflow]],1,FALSE))</f>
        <v>Empty</v>
      </c>
      <c r="S28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8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890" spans="1:21" x14ac:dyDescent="0.25">
      <c r="A2890" s="567" t="s">
        <v>15849</v>
      </c>
      <c r="B2890" s="568"/>
      <c r="C2890" s="568" t="s">
        <v>774</v>
      </c>
      <c r="D2890" s="569"/>
      <c r="E2890" s="569" t="s">
        <v>897</v>
      </c>
      <c r="F2890" s="569">
        <v>3</v>
      </c>
      <c r="G2890" s="568" t="s">
        <v>1179</v>
      </c>
      <c r="H2890" s="568" t="s">
        <v>15850</v>
      </c>
      <c r="I2890" s="570" t="s">
        <v>15851</v>
      </c>
      <c r="J2890" s="568" t="s">
        <v>8208</v>
      </c>
      <c r="K2890" s="571" t="s">
        <v>8401</v>
      </c>
      <c r="L2890" s="568" t="s">
        <v>13874</v>
      </c>
      <c r="M2890" s="572" t="s">
        <v>15851</v>
      </c>
      <c r="N2890" s="570" t="s">
        <v>8451</v>
      </c>
      <c r="O2890" s="303" t="str">
        <f>IF(AllC3_Data[[#This Row],[Door/Yard Number]]=3,"Yard","Door")</f>
        <v>Yard</v>
      </c>
      <c r="P2890" s="33">
        <f t="shared" si="90"/>
        <v>25.016666666662786</v>
      </c>
      <c r="Q2890" s="3" t="str">
        <f t="shared" si="91"/>
        <v>02/10/2022 12:59 PM</v>
      </c>
      <c r="R2890" s="573" t="str">
        <f>IF(AND(AllC3_Data[[#This Row],[Workflow]]="Vendor Trailer",AllC3_Data[[#This Row],[OB Load Type]]="",AllC3_Data[[#This Row],[IB Load Type]]="",AllC3_Data[[#This Row],[Reusable Load Type]]=""),"Empty", HLOOKUP("*",AllC3_Data[[#This Row],[OB Load Type]:[Workflow]],1,FALSE))</f>
        <v>B227</v>
      </c>
      <c r="S28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1" spans="1:21" x14ac:dyDescent="0.25">
      <c r="A2891" s="567" t="s">
        <v>15852</v>
      </c>
      <c r="B2891" s="568"/>
      <c r="C2891" s="568"/>
      <c r="D2891" s="569" t="s">
        <v>481</v>
      </c>
      <c r="E2891" s="569" t="s">
        <v>8430</v>
      </c>
      <c r="F2891" s="569">
        <v>3</v>
      </c>
      <c r="G2891" s="568" t="s">
        <v>1179</v>
      </c>
      <c r="H2891" s="568"/>
      <c r="I2891" s="570" t="s">
        <v>10757</v>
      </c>
      <c r="J2891" s="568" t="s">
        <v>8208</v>
      </c>
      <c r="K2891" s="571" t="s">
        <v>8401</v>
      </c>
      <c r="L2891" s="568" t="s">
        <v>14505</v>
      </c>
      <c r="M2891" s="572" t="s">
        <v>10757</v>
      </c>
      <c r="N2891" s="570" t="s">
        <v>8421</v>
      </c>
      <c r="O2891" s="303" t="str">
        <f>IF(AllC3_Data[[#This Row],[Door/Yard Number]]=3,"Yard","Door")</f>
        <v>Yard</v>
      </c>
      <c r="P2891" s="33">
        <f t="shared" si="90"/>
        <v>24.883333333418705</v>
      </c>
      <c r="Q2891" s="3" t="str">
        <f t="shared" si="91"/>
        <v>02/10/2022 01:07 PM</v>
      </c>
      <c r="R2891" s="573" t="str">
        <f>IF(AND(AllC3_Data[[#This Row],[Workflow]]="Vendor Trailer",AllC3_Data[[#This Row],[OB Load Type]]="",AllC3_Data[[#This Row],[IB Load Type]]="",AllC3_Data[[#This Row],[Reusable Load Type]]=""),"Empty", HLOOKUP("*",AllC3_Data[[#This Row],[OB Load Type]:[Workflow]],1,FALSE))</f>
        <v>RBTN</v>
      </c>
      <c r="S28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8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2" spans="1:21" x14ac:dyDescent="0.25">
      <c r="A2892" s="567" t="s">
        <v>15853</v>
      </c>
      <c r="B2892" s="568"/>
      <c r="C2892" s="568"/>
      <c r="D2892" s="569"/>
      <c r="E2892" s="569" t="s">
        <v>8461</v>
      </c>
      <c r="F2892" s="569">
        <v>1</v>
      </c>
      <c r="G2892" s="568" t="s">
        <v>13600</v>
      </c>
      <c r="H2892" s="568"/>
      <c r="I2892" s="570" t="s">
        <v>10664</v>
      </c>
      <c r="J2892" s="568" t="s">
        <v>8202</v>
      </c>
      <c r="K2892" s="571" t="s">
        <v>8401</v>
      </c>
      <c r="L2892" s="568" t="s">
        <v>15854</v>
      </c>
      <c r="M2892" s="572" t="s">
        <v>15855</v>
      </c>
      <c r="N2892" s="570" t="s">
        <v>8451</v>
      </c>
      <c r="O2892" s="303" t="str">
        <f>IF(AllC3_Data[[#This Row],[Door/Yard Number]]=3,"Yard","Door")</f>
        <v>Door</v>
      </c>
      <c r="P2892" s="33">
        <f t="shared" si="90"/>
        <v>24.733333333453629</v>
      </c>
      <c r="Q2892" s="3" t="str">
        <f t="shared" si="91"/>
        <v>02/10/2022 01:16 PM</v>
      </c>
      <c r="R2892" s="573" t="str">
        <f>IF(AND(AllC3_Data[[#This Row],[Workflow]]="Vendor Trailer",AllC3_Data[[#This Row],[OB Load Type]]="",AllC3_Data[[#This Row],[IB Load Type]]="",AllC3_Data[[#This Row],[Reusable Load Type]]=""),"Empty", HLOOKUP("*",AllC3_Data[[#This Row],[OB Load Type]:[Workflow]],1,FALSE))</f>
        <v>Empty</v>
      </c>
      <c r="S28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3" spans="1:21" x14ac:dyDescent="0.25">
      <c r="A2893" s="567" t="s">
        <v>15856</v>
      </c>
      <c r="B2893" s="568"/>
      <c r="C2893" s="568"/>
      <c r="D2893" s="569" t="s">
        <v>650</v>
      </c>
      <c r="E2893" s="569" t="s">
        <v>8430</v>
      </c>
      <c r="F2893" s="569">
        <v>3</v>
      </c>
      <c r="G2893" s="568" t="s">
        <v>1215</v>
      </c>
      <c r="H2893" s="568"/>
      <c r="I2893" s="570" t="s">
        <v>10664</v>
      </c>
      <c r="J2893" s="568" t="s">
        <v>8202</v>
      </c>
      <c r="K2893" s="571" t="s">
        <v>8401</v>
      </c>
      <c r="L2893" s="568" t="s">
        <v>14444</v>
      </c>
      <c r="M2893" s="572" t="s">
        <v>15857</v>
      </c>
      <c r="N2893" s="570" t="s">
        <v>8425</v>
      </c>
      <c r="O2893" s="303" t="str">
        <f>IF(AllC3_Data[[#This Row],[Door/Yard Number]]=3,"Yard","Door")</f>
        <v>Yard</v>
      </c>
      <c r="P2893" s="33">
        <f t="shared" si="90"/>
        <v>28.250000000058208</v>
      </c>
      <c r="Q2893" s="3" t="str">
        <f t="shared" si="91"/>
        <v>02/10/2022 09:45 AM</v>
      </c>
      <c r="R2893" s="573" t="str">
        <f>IF(AND(AllC3_Data[[#This Row],[Workflow]]="Vendor Trailer",AllC3_Data[[#This Row],[OB Load Type]]="",AllC3_Data[[#This Row],[IB Load Type]]="",AllC3_Data[[#This Row],[Reusable Load Type]]=""),"Empty", HLOOKUP("*",AllC3_Data[[#This Row],[OB Load Type]:[Workflow]],1,FALSE))</f>
        <v>CHEP</v>
      </c>
      <c r="S28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4" spans="1:21" x14ac:dyDescent="0.25">
      <c r="A2894" s="567" t="s">
        <v>15858</v>
      </c>
      <c r="B2894" s="568"/>
      <c r="C2894" s="568"/>
      <c r="D2894" s="569" t="s">
        <v>650</v>
      </c>
      <c r="E2894" s="569" t="s">
        <v>8430</v>
      </c>
      <c r="F2894" s="569">
        <v>3</v>
      </c>
      <c r="G2894" s="568" t="s">
        <v>1215</v>
      </c>
      <c r="H2894" s="568"/>
      <c r="I2894" s="570" t="s">
        <v>10666</v>
      </c>
      <c r="J2894" s="568" t="s">
        <v>8202</v>
      </c>
      <c r="K2894" s="571" t="s">
        <v>8401</v>
      </c>
      <c r="L2894" s="568" t="s">
        <v>14444</v>
      </c>
      <c r="M2894" s="572" t="s">
        <v>9407</v>
      </c>
      <c r="N2894" s="570" t="s">
        <v>8425</v>
      </c>
      <c r="O2894" s="303" t="str">
        <f>IF(AllC3_Data[[#This Row],[Door/Yard Number]]=3,"Yard","Door")</f>
        <v>Yard</v>
      </c>
      <c r="P2894" s="33">
        <f t="shared" si="90"/>
        <v>30.133333333418705</v>
      </c>
      <c r="Q2894" s="3" t="str">
        <f t="shared" si="91"/>
        <v>02/10/2022 07:52 AM</v>
      </c>
      <c r="R2894" s="573" t="str">
        <f>IF(AND(AllC3_Data[[#This Row],[Workflow]]="Vendor Trailer",AllC3_Data[[#This Row],[OB Load Type]]="",AllC3_Data[[#This Row],[IB Load Type]]="",AllC3_Data[[#This Row],[Reusable Load Type]]=""),"Empty", HLOOKUP("*",AllC3_Data[[#This Row],[OB Load Type]:[Workflow]],1,FALSE))</f>
        <v>CHEP</v>
      </c>
      <c r="S28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5" spans="1:21" x14ac:dyDescent="0.25">
      <c r="A2895" s="567" t="s">
        <v>15859</v>
      </c>
      <c r="B2895" s="568"/>
      <c r="C2895" s="568"/>
      <c r="D2895" s="569" t="s">
        <v>650</v>
      </c>
      <c r="E2895" s="569" t="s">
        <v>8430</v>
      </c>
      <c r="F2895" s="569">
        <v>3</v>
      </c>
      <c r="G2895" s="568" t="s">
        <v>14755</v>
      </c>
      <c r="H2895" s="568"/>
      <c r="I2895" s="570" t="s">
        <v>10666</v>
      </c>
      <c r="J2895" s="568" t="s">
        <v>8202</v>
      </c>
      <c r="K2895" s="571" t="s">
        <v>8401</v>
      </c>
      <c r="L2895" s="568" t="s">
        <v>13907</v>
      </c>
      <c r="M2895" s="572" t="s">
        <v>15698</v>
      </c>
      <c r="N2895" s="570" t="s">
        <v>8425</v>
      </c>
      <c r="O2895" s="303" t="str">
        <f>IF(AllC3_Data[[#This Row],[Door/Yard Number]]=3,"Yard","Door")</f>
        <v>Yard</v>
      </c>
      <c r="P2895" s="33">
        <f t="shared" si="90"/>
        <v>28.733333333395422</v>
      </c>
      <c r="Q2895" s="3" t="str">
        <f t="shared" si="91"/>
        <v>02/10/2022 09:16 AM</v>
      </c>
      <c r="R2895" s="573" t="str">
        <f>IF(AND(AllC3_Data[[#This Row],[Workflow]]="Vendor Trailer",AllC3_Data[[#This Row],[OB Load Type]]="",AllC3_Data[[#This Row],[IB Load Type]]="",AllC3_Data[[#This Row],[Reusable Load Type]]=""),"Empty", HLOOKUP("*",AllC3_Data[[#This Row],[OB Load Type]:[Workflow]],1,FALSE))</f>
        <v>CHEP</v>
      </c>
      <c r="S28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6" spans="1:21" x14ac:dyDescent="0.25">
      <c r="A2896" s="567" t="s">
        <v>15860</v>
      </c>
      <c r="B2896" s="568"/>
      <c r="C2896" s="568"/>
      <c r="D2896" s="569"/>
      <c r="E2896" s="569" t="s">
        <v>1657</v>
      </c>
      <c r="F2896" s="569">
        <v>3</v>
      </c>
      <c r="G2896" s="568" t="s">
        <v>1179</v>
      </c>
      <c r="H2896" s="568"/>
      <c r="I2896" s="570" t="s">
        <v>10666</v>
      </c>
      <c r="J2896" s="568" t="s">
        <v>647</v>
      </c>
      <c r="K2896" s="571" t="s">
        <v>8401</v>
      </c>
      <c r="L2896" s="568" t="s">
        <v>14383</v>
      </c>
      <c r="M2896" s="572"/>
      <c r="N2896" s="570" t="s">
        <v>8402</v>
      </c>
      <c r="O2896" s="303" t="str">
        <f>IF(AllC3_Data[[#This Row],[Door/Yard Number]]=3,"Yard","Door")</f>
        <v>Yard</v>
      </c>
      <c r="P2896" s="33">
        <f t="shared" si="90"/>
        <v>24.716666666732635</v>
      </c>
      <c r="Q2896" s="3" t="str">
        <f t="shared" si="91"/>
        <v>02/10/2022 01:17 PM</v>
      </c>
      <c r="R2896" s="573" t="str">
        <f>IF(AND(AllC3_Data[[#This Row],[Workflow]]="Vendor Trailer",AllC3_Data[[#This Row],[OB Load Type]]="",AllC3_Data[[#This Row],[IB Load Type]]="",AllC3_Data[[#This Row],[Reusable Load Type]]=""),"Empty", HLOOKUP("*",AllC3_Data[[#This Row],[OB Load Type]:[Workflow]],1,FALSE))</f>
        <v>Empty</v>
      </c>
      <c r="S28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8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7" spans="1:21" x14ac:dyDescent="0.25">
      <c r="A2897" s="567" t="s">
        <v>15861</v>
      </c>
      <c r="B2897" s="568"/>
      <c r="C2897" s="568"/>
      <c r="D2897" s="569" t="s">
        <v>650</v>
      </c>
      <c r="E2897" s="569" t="s">
        <v>8430</v>
      </c>
      <c r="F2897" s="569">
        <v>3</v>
      </c>
      <c r="G2897" s="568" t="s">
        <v>1215</v>
      </c>
      <c r="H2897" s="568"/>
      <c r="I2897" s="570" t="s">
        <v>10666</v>
      </c>
      <c r="J2897" s="568" t="s">
        <v>8202</v>
      </c>
      <c r="K2897" s="571" t="s">
        <v>8401</v>
      </c>
      <c r="L2897" s="568" t="s">
        <v>13907</v>
      </c>
      <c r="M2897" s="572" t="s">
        <v>10474</v>
      </c>
      <c r="N2897" s="570" t="s">
        <v>8425</v>
      </c>
      <c r="O2897" s="303" t="str">
        <f>IF(AllC3_Data[[#This Row],[Door/Yard Number]]=3,"Yard","Door")</f>
        <v>Yard</v>
      </c>
      <c r="P2897" s="33">
        <f t="shared" si="90"/>
        <v>24.716666666732635</v>
      </c>
      <c r="Q2897" s="3" t="str">
        <f t="shared" si="91"/>
        <v>02/10/2022 01:17 PM</v>
      </c>
      <c r="R2897" s="573" t="str">
        <f>IF(AND(AllC3_Data[[#This Row],[Workflow]]="Vendor Trailer",AllC3_Data[[#This Row],[OB Load Type]]="",AllC3_Data[[#This Row],[IB Load Type]]="",AllC3_Data[[#This Row],[Reusable Load Type]]=""),"Empty", HLOOKUP("*",AllC3_Data[[#This Row],[OB Load Type]:[Workflow]],1,FALSE))</f>
        <v>CHEP</v>
      </c>
      <c r="S28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8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8" spans="1:21" x14ac:dyDescent="0.25">
      <c r="A2898" s="567" t="s">
        <v>15862</v>
      </c>
      <c r="B2898" s="568"/>
      <c r="C2898" s="568"/>
      <c r="D2898" s="569" t="s">
        <v>650</v>
      </c>
      <c r="E2898" s="569" t="s">
        <v>8430</v>
      </c>
      <c r="F2898" s="569">
        <v>3</v>
      </c>
      <c r="G2898" s="568" t="s">
        <v>14968</v>
      </c>
      <c r="H2898" s="568"/>
      <c r="I2898" s="570" t="s">
        <v>15863</v>
      </c>
      <c r="J2898" s="568" t="s">
        <v>8202</v>
      </c>
      <c r="K2898" s="571" t="s">
        <v>8401</v>
      </c>
      <c r="L2898" s="568" t="s">
        <v>14444</v>
      </c>
      <c r="M2898" s="572" t="s">
        <v>15864</v>
      </c>
      <c r="N2898" s="570" t="s">
        <v>8425</v>
      </c>
      <c r="O2898" s="303" t="str">
        <f>IF(AllC3_Data[[#This Row],[Door/Yard Number]]=3,"Yard","Door")</f>
        <v>Yard</v>
      </c>
      <c r="P2898" s="33">
        <f t="shared" si="90"/>
        <v>24.700000000011642</v>
      </c>
      <c r="Q2898" s="3" t="str">
        <f t="shared" si="91"/>
        <v>02/10/2022 01:18 PM</v>
      </c>
      <c r="R2898" s="573" t="str">
        <f>IF(AND(AllC3_Data[[#This Row],[Workflow]]="Vendor Trailer",AllC3_Data[[#This Row],[OB Load Type]]="",AllC3_Data[[#This Row],[IB Load Type]]="",AllC3_Data[[#This Row],[Reusable Load Type]]=""),"Empty", HLOOKUP("*",AllC3_Data[[#This Row],[OB Load Type]:[Workflow]],1,FALSE))</f>
        <v>CHEP</v>
      </c>
      <c r="S28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8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8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899" spans="1:21" x14ac:dyDescent="0.25">
      <c r="A2899" s="567" t="s">
        <v>15865</v>
      </c>
      <c r="B2899" s="568"/>
      <c r="C2899" s="568" t="s">
        <v>774</v>
      </c>
      <c r="D2899" s="569"/>
      <c r="E2899" s="569" t="s">
        <v>897</v>
      </c>
      <c r="F2899" s="569">
        <v>3</v>
      </c>
      <c r="G2899" s="568" t="s">
        <v>1568</v>
      </c>
      <c r="H2899" s="568" t="s">
        <v>15866</v>
      </c>
      <c r="I2899" s="570" t="s">
        <v>12917</v>
      </c>
      <c r="J2899" s="568" t="s">
        <v>8212</v>
      </c>
      <c r="K2899" s="571" t="s">
        <v>8401</v>
      </c>
      <c r="L2899" s="568" t="s">
        <v>13868</v>
      </c>
      <c r="M2899" s="572" t="s">
        <v>12917</v>
      </c>
      <c r="N2899" s="570" t="s">
        <v>8451</v>
      </c>
      <c r="O2899" s="303" t="str">
        <f>IF(AllC3_Data[[#This Row],[Door/Yard Number]]=3,"Yard","Door")</f>
        <v>Yard</v>
      </c>
      <c r="P2899" s="33">
        <f t="shared" si="90"/>
        <v>24.533333333325572</v>
      </c>
      <c r="Q2899" s="3" t="str">
        <f t="shared" si="91"/>
        <v>02/10/2022 01:28 PM</v>
      </c>
      <c r="R2899" s="573" t="str">
        <f>IF(AND(AllC3_Data[[#This Row],[Workflow]]="Vendor Trailer",AllC3_Data[[#This Row],[OB Load Type]]="",AllC3_Data[[#This Row],[IB Load Type]]="",AllC3_Data[[#This Row],[Reusable Load Type]]=""),"Empty", HLOOKUP("*",AllC3_Data[[#This Row],[OB Load Type]:[Workflow]],1,FALSE))</f>
        <v>B227</v>
      </c>
      <c r="S28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8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8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0" spans="1:21" x14ac:dyDescent="0.25">
      <c r="A2900" s="567" t="s">
        <v>15867</v>
      </c>
      <c r="B2900" s="568"/>
      <c r="C2900" s="568"/>
      <c r="D2900" s="569"/>
      <c r="E2900" s="569" t="s">
        <v>8461</v>
      </c>
      <c r="F2900" s="569">
        <v>3</v>
      </c>
      <c r="G2900" s="568" t="s">
        <v>15740</v>
      </c>
      <c r="H2900" s="568"/>
      <c r="I2900" s="570" t="s">
        <v>15868</v>
      </c>
      <c r="J2900" s="568" t="s">
        <v>8202</v>
      </c>
      <c r="K2900" s="571" t="s">
        <v>8401</v>
      </c>
      <c r="L2900" s="568" t="s">
        <v>14352</v>
      </c>
      <c r="M2900" s="572" t="s">
        <v>15869</v>
      </c>
      <c r="N2900" s="570" t="s">
        <v>8402</v>
      </c>
      <c r="O2900" s="303" t="str">
        <f>IF(AllC3_Data[[#This Row],[Door/Yard Number]]=3,"Yard","Door")</f>
        <v>Yard</v>
      </c>
      <c r="P2900" s="33">
        <f t="shared" si="90"/>
        <v>24.400000000081491</v>
      </c>
      <c r="Q2900" s="3" t="str">
        <f t="shared" si="91"/>
        <v>02/10/2022 01:36 PM</v>
      </c>
      <c r="R2900" s="573" t="str">
        <f>IF(AND(AllC3_Data[[#This Row],[Workflow]]="Vendor Trailer",AllC3_Data[[#This Row],[OB Load Type]]="",AllC3_Data[[#This Row],[IB Load Type]]="",AllC3_Data[[#This Row],[Reusable Load Type]]=""),"Empty", HLOOKUP("*",AllC3_Data[[#This Row],[OB Load Type]:[Workflow]],1,FALSE))</f>
        <v>Empty</v>
      </c>
      <c r="S29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1" spans="1:21" x14ac:dyDescent="0.25">
      <c r="A2901" s="567" t="s">
        <v>15870</v>
      </c>
      <c r="B2901" s="568"/>
      <c r="C2901" s="568"/>
      <c r="D2901" s="569" t="s">
        <v>553</v>
      </c>
      <c r="E2901" s="569" t="s">
        <v>8430</v>
      </c>
      <c r="F2901" s="569">
        <v>3</v>
      </c>
      <c r="G2901" s="568" t="s">
        <v>1179</v>
      </c>
      <c r="H2901" s="568"/>
      <c r="I2901" s="570" t="s">
        <v>15871</v>
      </c>
      <c r="J2901" s="568" t="s">
        <v>8208</v>
      </c>
      <c r="K2901" s="571" t="s">
        <v>8401</v>
      </c>
      <c r="L2901" s="568" t="s">
        <v>14423</v>
      </c>
      <c r="M2901" s="572" t="s">
        <v>15872</v>
      </c>
      <c r="N2901" s="570" t="s">
        <v>8402</v>
      </c>
      <c r="O2901" s="303" t="str">
        <f>IF(AllC3_Data[[#This Row],[Door/Yard Number]]=3,"Yard","Door")</f>
        <v>Yard</v>
      </c>
      <c r="P2901" s="33">
        <f t="shared" si="90"/>
        <v>24.366666666639503</v>
      </c>
      <c r="Q2901" s="3" t="str">
        <f t="shared" si="91"/>
        <v>02/10/2022 01:38 PM</v>
      </c>
      <c r="R2901" s="573" t="str">
        <f>IF(AND(AllC3_Data[[#This Row],[Workflow]]="Vendor Trailer",AllC3_Data[[#This Row],[OB Load Type]]="",AllC3_Data[[#This Row],[IB Load Type]]="",AllC3_Data[[#This Row],[Reusable Load Type]]=""),"Empty", HLOOKUP("*",AllC3_Data[[#This Row],[OB Load Type]:[Workflow]],1,FALSE))</f>
        <v>PPDCQS</v>
      </c>
      <c r="S29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9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2" spans="1:21" x14ac:dyDescent="0.25">
      <c r="A2902" s="567" t="s">
        <v>15873</v>
      </c>
      <c r="B2902" s="568"/>
      <c r="C2902" s="568"/>
      <c r="D2902" s="569"/>
      <c r="E2902" s="569" t="s">
        <v>8461</v>
      </c>
      <c r="F2902" s="569">
        <v>3</v>
      </c>
      <c r="G2902" s="568" t="s">
        <v>1096</v>
      </c>
      <c r="H2902" s="568"/>
      <c r="I2902" s="570" t="s">
        <v>15874</v>
      </c>
      <c r="J2902" s="568" t="s">
        <v>8202</v>
      </c>
      <c r="K2902" s="571" t="s">
        <v>8401</v>
      </c>
      <c r="L2902" s="568" t="s">
        <v>2967</v>
      </c>
      <c r="M2902" s="572" t="s">
        <v>12037</v>
      </c>
      <c r="N2902" s="570" t="s">
        <v>8402</v>
      </c>
      <c r="O2902" s="303" t="str">
        <f>IF(AllC3_Data[[#This Row],[Door/Yard Number]]=3,"Yard","Door")</f>
        <v>Yard</v>
      </c>
      <c r="P2902" s="33">
        <f t="shared" si="90"/>
        <v>24.350000000093132</v>
      </c>
      <c r="Q2902" s="3" t="str">
        <f t="shared" si="91"/>
        <v>02/10/2022 01:39 PM</v>
      </c>
      <c r="R2902" s="573" t="str">
        <f>IF(AND(AllC3_Data[[#This Row],[Workflow]]="Vendor Trailer",AllC3_Data[[#This Row],[OB Load Type]]="",AllC3_Data[[#This Row],[IB Load Type]]="",AllC3_Data[[#This Row],[Reusable Load Type]]=""),"Empty", HLOOKUP("*",AllC3_Data[[#This Row],[OB Load Type]:[Workflow]],1,FALSE))</f>
        <v>Empty</v>
      </c>
      <c r="S29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29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3" spans="1:21" x14ac:dyDescent="0.25">
      <c r="A2903" s="567" t="s">
        <v>15875</v>
      </c>
      <c r="B2903" s="568"/>
      <c r="C2903" s="568" t="s">
        <v>774</v>
      </c>
      <c r="D2903" s="569"/>
      <c r="E2903" s="569" t="s">
        <v>897</v>
      </c>
      <c r="F2903" s="569">
        <v>3</v>
      </c>
      <c r="G2903" s="568" t="s">
        <v>9780</v>
      </c>
      <c r="H2903" s="568" t="s">
        <v>15876</v>
      </c>
      <c r="I2903" s="570" t="s">
        <v>15874</v>
      </c>
      <c r="J2903" s="568" t="s">
        <v>8202</v>
      </c>
      <c r="K2903" s="571" t="s">
        <v>8401</v>
      </c>
      <c r="L2903" s="568" t="s">
        <v>13949</v>
      </c>
      <c r="M2903" s="572" t="s">
        <v>15874</v>
      </c>
      <c r="N2903" s="570" t="s">
        <v>8451</v>
      </c>
      <c r="O2903" s="303" t="str">
        <f>IF(AllC3_Data[[#This Row],[Door/Yard Number]]=3,"Yard","Door")</f>
        <v>Yard</v>
      </c>
      <c r="P2903" s="33">
        <f t="shared" si="90"/>
        <v>24.350000000093132</v>
      </c>
      <c r="Q2903" s="3" t="str">
        <f t="shared" si="91"/>
        <v>02/10/2022 01:39 PM</v>
      </c>
      <c r="R2903" s="573" t="str">
        <f>IF(AND(AllC3_Data[[#This Row],[Workflow]]="Vendor Trailer",AllC3_Data[[#This Row],[OB Load Type]]="",AllC3_Data[[#This Row],[IB Load Type]]="",AllC3_Data[[#This Row],[Reusable Load Type]]=""),"Empty", HLOOKUP("*",AllC3_Data[[#This Row],[OB Load Type]:[Workflow]],1,FALSE))</f>
        <v>B227</v>
      </c>
      <c r="S29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4" spans="1:21" x14ac:dyDescent="0.25">
      <c r="A2904" s="567" t="s">
        <v>15877</v>
      </c>
      <c r="B2904" s="568"/>
      <c r="C2904" s="568"/>
      <c r="D2904" s="569"/>
      <c r="E2904" s="569" t="s">
        <v>8461</v>
      </c>
      <c r="F2904" s="569">
        <v>3</v>
      </c>
      <c r="G2904" s="568" t="s">
        <v>1215</v>
      </c>
      <c r="H2904" s="568"/>
      <c r="I2904" s="570" t="s">
        <v>15874</v>
      </c>
      <c r="J2904" s="568" t="s">
        <v>8202</v>
      </c>
      <c r="K2904" s="571" t="s">
        <v>8401</v>
      </c>
      <c r="L2904" s="568" t="s">
        <v>13958</v>
      </c>
      <c r="M2904" s="572" t="s">
        <v>15878</v>
      </c>
      <c r="N2904" s="570" t="s">
        <v>8451</v>
      </c>
      <c r="O2904" s="303" t="str">
        <f>IF(AllC3_Data[[#This Row],[Door/Yard Number]]=3,"Yard","Door")</f>
        <v>Yard</v>
      </c>
      <c r="P2904" s="33">
        <f t="shared" si="90"/>
        <v>32.850000000034925</v>
      </c>
      <c r="Q2904" s="3" t="str">
        <f t="shared" si="91"/>
        <v>02/10/2022 05:09 AM</v>
      </c>
      <c r="R2904" s="573" t="str">
        <f>IF(AND(AllC3_Data[[#This Row],[Workflow]]="Vendor Trailer",AllC3_Data[[#This Row],[OB Load Type]]="",AllC3_Data[[#This Row],[IB Load Type]]="",AllC3_Data[[#This Row],[Reusable Load Type]]=""),"Empty", HLOOKUP("*",AllC3_Data[[#This Row],[OB Load Type]:[Workflow]],1,FALSE))</f>
        <v>Empty</v>
      </c>
      <c r="S29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9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5" spans="1:21" x14ac:dyDescent="0.25">
      <c r="A2905" s="567" t="s">
        <v>15879</v>
      </c>
      <c r="B2905" s="568"/>
      <c r="C2905" s="568"/>
      <c r="D2905" s="569"/>
      <c r="E2905" s="569" t="s">
        <v>8461</v>
      </c>
      <c r="F2905" s="569">
        <v>3</v>
      </c>
      <c r="G2905" s="568" t="s">
        <v>1215</v>
      </c>
      <c r="H2905" s="568"/>
      <c r="I2905" s="570" t="s">
        <v>15874</v>
      </c>
      <c r="J2905" s="568" t="s">
        <v>8202</v>
      </c>
      <c r="K2905" s="571" t="s">
        <v>8401</v>
      </c>
      <c r="L2905" s="568" t="s">
        <v>13874</v>
      </c>
      <c r="M2905" s="572" t="s">
        <v>15880</v>
      </c>
      <c r="N2905" s="570" t="s">
        <v>8451</v>
      </c>
      <c r="O2905" s="303" t="str">
        <f>IF(AllC3_Data[[#This Row],[Door/Yard Number]]=3,"Yard","Door")</f>
        <v>Yard</v>
      </c>
      <c r="P2905" s="33">
        <f t="shared" si="90"/>
        <v>24.350000000093132</v>
      </c>
      <c r="Q2905" s="3" t="str">
        <f t="shared" si="91"/>
        <v>02/10/2022 01:39 PM</v>
      </c>
      <c r="R2905" s="573" t="str">
        <f>IF(AND(AllC3_Data[[#This Row],[Workflow]]="Vendor Trailer",AllC3_Data[[#This Row],[OB Load Type]]="",AllC3_Data[[#This Row],[IB Load Type]]="",AllC3_Data[[#This Row],[Reusable Load Type]]=""),"Empty", HLOOKUP("*",AllC3_Data[[#This Row],[OB Load Type]:[Workflow]],1,FALSE))</f>
        <v>Empty</v>
      </c>
      <c r="S29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9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6" spans="1:21" x14ac:dyDescent="0.25">
      <c r="A2906" s="567" t="s">
        <v>15881</v>
      </c>
      <c r="B2906" s="568"/>
      <c r="C2906" s="568"/>
      <c r="D2906" s="569"/>
      <c r="E2906" s="569" t="s">
        <v>8461</v>
      </c>
      <c r="F2906" s="569">
        <v>3</v>
      </c>
      <c r="G2906" s="568" t="s">
        <v>14968</v>
      </c>
      <c r="H2906" s="568"/>
      <c r="I2906" s="570" t="s">
        <v>15882</v>
      </c>
      <c r="J2906" s="568" t="s">
        <v>8202</v>
      </c>
      <c r="K2906" s="571" t="s">
        <v>8401</v>
      </c>
      <c r="L2906" s="568" t="s">
        <v>14444</v>
      </c>
      <c r="M2906" s="572" t="s">
        <v>15871</v>
      </c>
      <c r="N2906" s="570" t="s">
        <v>8425</v>
      </c>
      <c r="O2906" s="303" t="str">
        <f>IF(AllC3_Data[[#This Row],[Door/Yard Number]]=3,"Yard","Door")</f>
        <v>Yard</v>
      </c>
      <c r="P2906" s="33">
        <f t="shared" si="90"/>
        <v>24.333333333372138</v>
      </c>
      <c r="Q2906" s="3" t="str">
        <f t="shared" si="91"/>
        <v>02/10/2022 01:40 PM</v>
      </c>
      <c r="R2906" s="573" t="str">
        <f>IF(AND(AllC3_Data[[#This Row],[Workflow]]="Vendor Trailer",AllC3_Data[[#This Row],[OB Load Type]]="",AllC3_Data[[#This Row],[IB Load Type]]="",AllC3_Data[[#This Row],[Reusable Load Type]]=""),"Empty", HLOOKUP("*",AllC3_Data[[#This Row],[OB Load Type]:[Workflow]],1,FALSE))</f>
        <v>Empty</v>
      </c>
      <c r="S29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7" spans="1:21" x14ac:dyDescent="0.25">
      <c r="A2907" s="567" t="s">
        <v>15883</v>
      </c>
      <c r="B2907" s="568"/>
      <c r="C2907" s="568" t="s">
        <v>774</v>
      </c>
      <c r="D2907" s="569"/>
      <c r="E2907" s="569" t="s">
        <v>897</v>
      </c>
      <c r="F2907" s="569">
        <v>3</v>
      </c>
      <c r="G2907" s="568" t="s">
        <v>1179</v>
      </c>
      <c r="H2907" s="568" t="s">
        <v>15884</v>
      </c>
      <c r="I2907" s="570" t="s">
        <v>15882</v>
      </c>
      <c r="J2907" s="568" t="s">
        <v>8205</v>
      </c>
      <c r="K2907" s="571" t="s">
        <v>8401</v>
      </c>
      <c r="L2907" s="568" t="s">
        <v>14182</v>
      </c>
      <c r="M2907" s="572" t="s">
        <v>15882</v>
      </c>
      <c r="N2907" s="570" t="s">
        <v>8451</v>
      </c>
      <c r="O2907" s="303" t="str">
        <f>IF(AllC3_Data[[#This Row],[Door/Yard Number]]=3,"Yard","Door")</f>
        <v>Yard</v>
      </c>
      <c r="P2907" s="33">
        <f t="shared" si="90"/>
        <v>24.333333333372138</v>
      </c>
      <c r="Q2907" s="3" t="str">
        <f t="shared" si="91"/>
        <v>02/10/2022 01:40 PM</v>
      </c>
      <c r="R2907" s="573" t="str">
        <f>IF(AND(AllC3_Data[[#This Row],[Workflow]]="Vendor Trailer",AllC3_Data[[#This Row],[OB Load Type]]="",AllC3_Data[[#This Row],[IB Load Type]]="",AllC3_Data[[#This Row],[Reusable Load Type]]=""),"Empty", HLOOKUP("*",AllC3_Data[[#This Row],[OB Load Type]:[Workflow]],1,FALSE))</f>
        <v>B227</v>
      </c>
      <c r="S29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08" spans="1:21" x14ac:dyDescent="0.25">
      <c r="A2908" s="567" t="s">
        <v>15885</v>
      </c>
      <c r="B2908" s="568"/>
      <c r="C2908" s="568"/>
      <c r="D2908" s="569" t="s">
        <v>270</v>
      </c>
      <c r="E2908" s="569" t="s">
        <v>882</v>
      </c>
      <c r="F2908" s="569">
        <v>3</v>
      </c>
      <c r="G2908" s="568" t="s">
        <v>1179</v>
      </c>
      <c r="H2908" s="568" t="s">
        <v>15886</v>
      </c>
      <c r="I2908" s="570" t="s">
        <v>15887</v>
      </c>
      <c r="J2908" s="568" t="s">
        <v>8205</v>
      </c>
      <c r="K2908" s="571" t="s">
        <v>8401</v>
      </c>
      <c r="L2908" s="568" t="s">
        <v>12146</v>
      </c>
      <c r="M2908" s="572" t="s">
        <v>15888</v>
      </c>
      <c r="N2908" s="570" t="s">
        <v>8402</v>
      </c>
      <c r="O2908" s="303" t="str">
        <f>IF(AllC3_Data[[#This Row],[Door/Yard Number]]=3,"Yard","Door")</f>
        <v>Yard</v>
      </c>
      <c r="P2908" s="33">
        <f t="shared" si="90"/>
        <v>24.316666666651145</v>
      </c>
      <c r="Q2908" s="3" t="str">
        <f t="shared" si="91"/>
        <v>02/10/2022 01:41 PM</v>
      </c>
      <c r="R2908" s="573" t="str">
        <f>IF(AND(AllC3_Data[[#This Row],[Workflow]]="Vendor Trailer",AllC3_Data[[#This Row],[OB Load Type]]="",AllC3_Data[[#This Row],[IB Load Type]]="",AllC3_Data[[#This Row],[Reusable Load Type]]=""),"Empty", HLOOKUP("*",AllC3_Data[[#This Row],[OB Load Type]:[Workflow]],1,FALSE))</f>
        <v>T206</v>
      </c>
      <c r="S29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9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909" spans="1:21" x14ac:dyDescent="0.25">
      <c r="A2909" s="567" t="s">
        <v>15889</v>
      </c>
      <c r="B2909" s="568"/>
      <c r="C2909" s="568" t="s">
        <v>50</v>
      </c>
      <c r="D2909" s="569"/>
      <c r="E2909" s="569" t="s">
        <v>897</v>
      </c>
      <c r="F2909" s="569">
        <v>1</v>
      </c>
      <c r="G2909" s="568" t="s">
        <v>9309</v>
      </c>
      <c r="H2909" s="568" t="s">
        <v>15890</v>
      </c>
      <c r="I2909" s="570" t="s">
        <v>15887</v>
      </c>
      <c r="J2909" s="568" t="s">
        <v>8202</v>
      </c>
      <c r="K2909" s="571" t="s">
        <v>8401</v>
      </c>
      <c r="L2909" s="568" t="s">
        <v>12845</v>
      </c>
      <c r="M2909" s="572" t="s">
        <v>15887</v>
      </c>
      <c r="N2909" s="570" t="s">
        <v>8402</v>
      </c>
      <c r="O2909" s="303" t="str">
        <f>IF(AllC3_Data[[#This Row],[Door/Yard Number]]=3,"Yard","Door")</f>
        <v>Door</v>
      </c>
      <c r="P2909" s="33">
        <f t="shared" si="90"/>
        <v>24.316666666651145</v>
      </c>
      <c r="Q2909" s="3" t="str">
        <f t="shared" si="91"/>
        <v>02/10/2022 01:41 PM</v>
      </c>
      <c r="R2909" s="573" t="str">
        <f>IF(AND(AllC3_Data[[#This Row],[Workflow]]="Vendor Trailer",AllC3_Data[[#This Row],[OB Load Type]]="",AllC3_Data[[#This Row],[IB Load Type]]="",AllC3_Data[[#This Row],[Reusable Load Type]]=""),"Empty", HLOOKUP("*",AllC3_Data[[#This Row],[OB Load Type]:[Workflow]],1,FALSE))</f>
        <v>B707</v>
      </c>
      <c r="S29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9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0" spans="1:21" x14ac:dyDescent="0.25">
      <c r="A2910" s="567" t="s">
        <v>15891</v>
      </c>
      <c r="B2910" s="568"/>
      <c r="C2910" s="568"/>
      <c r="D2910" s="569" t="s">
        <v>479</v>
      </c>
      <c r="E2910" s="569" t="s">
        <v>8430</v>
      </c>
      <c r="F2910" s="569">
        <v>1</v>
      </c>
      <c r="G2910" s="568" t="s">
        <v>1568</v>
      </c>
      <c r="H2910" s="568"/>
      <c r="I2910" s="570" t="s">
        <v>10740</v>
      </c>
      <c r="J2910" s="568" t="s">
        <v>8212</v>
      </c>
      <c r="K2910" s="571" t="s">
        <v>8401</v>
      </c>
      <c r="L2910" s="568" t="s">
        <v>13120</v>
      </c>
      <c r="M2910" s="572" t="s">
        <v>15409</v>
      </c>
      <c r="N2910" s="570" t="s">
        <v>8451</v>
      </c>
      <c r="O2910" s="303" t="str">
        <f>IF(AllC3_Data[[#This Row],[Door/Yard Number]]=3,"Yard","Door")</f>
        <v>Door</v>
      </c>
      <c r="P2910" s="33">
        <f t="shared" si="90"/>
        <v>24.28333333338378</v>
      </c>
      <c r="Q2910" s="3" t="str">
        <f t="shared" si="91"/>
        <v>02/10/2022 01:43 PM</v>
      </c>
      <c r="R2910" s="573" t="str">
        <f>IF(AND(AllC3_Data[[#This Row],[Workflow]]="Vendor Trailer",AllC3_Data[[#This Row],[OB Load Type]]="",AllC3_Data[[#This Row],[IB Load Type]]="",AllC3_Data[[#This Row],[Reusable Load Type]]=""),"Empty", HLOOKUP("*",AllC3_Data[[#This Row],[OB Load Type]:[Workflow]],1,FALSE))</f>
        <v>PPLS</v>
      </c>
      <c r="S29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1" spans="1:21" x14ac:dyDescent="0.25">
      <c r="A2911" s="567" t="s">
        <v>15892</v>
      </c>
      <c r="B2911" s="568"/>
      <c r="C2911" s="568"/>
      <c r="D2911" s="569" t="s">
        <v>492</v>
      </c>
      <c r="E2911" s="569" t="s">
        <v>8430</v>
      </c>
      <c r="F2911" s="569">
        <v>3</v>
      </c>
      <c r="G2911" s="568" t="s">
        <v>1179</v>
      </c>
      <c r="H2911" s="568"/>
      <c r="I2911" s="570" t="s">
        <v>8910</v>
      </c>
      <c r="J2911" s="568" t="s">
        <v>8205</v>
      </c>
      <c r="K2911" s="571" t="s">
        <v>8401</v>
      </c>
      <c r="L2911" s="568" t="s">
        <v>14594</v>
      </c>
      <c r="M2911" s="572" t="s">
        <v>8896</v>
      </c>
      <c r="N2911" s="570" t="s">
        <v>8425</v>
      </c>
      <c r="O2911" s="303" t="str">
        <f>IF(AllC3_Data[[#This Row],[Door/Yard Number]]=3,"Yard","Door")</f>
        <v>Yard</v>
      </c>
      <c r="P2911" s="33">
        <f t="shared" si="90"/>
        <v>30.883333333418705</v>
      </c>
      <c r="Q2911" s="3" t="str">
        <f t="shared" si="91"/>
        <v>02/10/2022 07:07 AM</v>
      </c>
      <c r="R2911" s="573" t="str">
        <f>IF(AND(AllC3_Data[[#This Row],[Workflow]]="Vendor Trailer",AllC3_Data[[#This Row],[OB Load Type]]="",AllC3_Data[[#This Row],[IB Load Type]]="",AllC3_Data[[#This Row],[Reusable Load Type]]=""),"Empty", HLOOKUP("*",AllC3_Data[[#This Row],[OB Load Type]:[Workflow]],1,FALSE))</f>
        <v>RMCP</v>
      </c>
      <c r="S29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9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2912" spans="1:21" x14ac:dyDescent="0.25">
      <c r="A2912" s="567" t="s">
        <v>15893</v>
      </c>
      <c r="B2912" s="568"/>
      <c r="C2912" s="568"/>
      <c r="D2912" s="569"/>
      <c r="E2912" s="569" t="s">
        <v>1657</v>
      </c>
      <c r="F2912" s="569">
        <v>1</v>
      </c>
      <c r="G2912" s="568" t="s">
        <v>1179</v>
      </c>
      <c r="H2912" s="568"/>
      <c r="I2912" s="570" t="s">
        <v>15894</v>
      </c>
      <c r="J2912" s="568" t="s">
        <v>8208</v>
      </c>
      <c r="K2912" s="571" t="s">
        <v>8401</v>
      </c>
      <c r="L2912" s="568" t="s">
        <v>11191</v>
      </c>
      <c r="M2912" s="572" t="s">
        <v>15894</v>
      </c>
      <c r="N2912" s="570" t="s">
        <v>8421</v>
      </c>
      <c r="O2912" s="303" t="str">
        <f>IF(AllC3_Data[[#This Row],[Door/Yard Number]]=3,"Yard","Door")</f>
        <v>Door</v>
      </c>
      <c r="P2912" s="33">
        <f t="shared" si="90"/>
        <v>24.216666666674428</v>
      </c>
      <c r="Q2912" s="3" t="str">
        <f t="shared" si="91"/>
        <v>02/10/2022 01:47 PM</v>
      </c>
      <c r="R2912" s="573" t="str">
        <f>IF(AND(AllC3_Data[[#This Row],[Workflow]]="Vendor Trailer",AllC3_Data[[#This Row],[OB Load Type]]="",AllC3_Data[[#This Row],[IB Load Type]]="",AllC3_Data[[#This Row],[Reusable Load Type]]=""),"Empty", HLOOKUP("*",AllC3_Data[[#This Row],[OB Load Type]:[Workflow]],1,FALSE))</f>
        <v>Empty</v>
      </c>
      <c r="S29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13" spans="1:21" x14ac:dyDescent="0.25">
      <c r="A2913" s="567" t="s">
        <v>15895</v>
      </c>
      <c r="B2913" s="568"/>
      <c r="C2913" s="568"/>
      <c r="D2913" s="569"/>
      <c r="E2913" s="569" t="s">
        <v>1657</v>
      </c>
      <c r="F2913" s="569">
        <v>3</v>
      </c>
      <c r="G2913" s="568" t="s">
        <v>1179</v>
      </c>
      <c r="H2913" s="568"/>
      <c r="I2913" s="570" t="s">
        <v>15896</v>
      </c>
      <c r="J2913" s="568" t="s">
        <v>8205</v>
      </c>
      <c r="K2913" s="571" t="s">
        <v>8401</v>
      </c>
      <c r="L2913" s="568" t="s">
        <v>14003</v>
      </c>
      <c r="M2913" s="572" t="s">
        <v>9489</v>
      </c>
      <c r="N2913" s="570" t="s">
        <v>8402</v>
      </c>
      <c r="O2913" s="303" t="str">
        <f>IF(AllC3_Data[[#This Row],[Door/Yard Number]]=3,"Yard","Door")</f>
        <v>Yard</v>
      </c>
      <c r="P2913" s="33">
        <f t="shared" si="90"/>
        <v>27.950000000128057</v>
      </c>
      <c r="Q2913" s="3" t="str">
        <f t="shared" si="91"/>
        <v>02/10/2022 10:03 AM</v>
      </c>
      <c r="R2913" s="573" t="str">
        <f>IF(AND(AllC3_Data[[#This Row],[Workflow]]="Vendor Trailer",AllC3_Data[[#This Row],[OB Load Type]]="",AllC3_Data[[#This Row],[IB Load Type]]="",AllC3_Data[[#This Row],[Reusable Load Type]]=""),"Empty", HLOOKUP("*",AllC3_Data[[#This Row],[OB Load Type]:[Workflow]],1,FALSE))</f>
        <v>Empty</v>
      </c>
      <c r="S29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4" spans="1:21" x14ac:dyDescent="0.25">
      <c r="A2914" s="567" t="s">
        <v>15897</v>
      </c>
      <c r="B2914" s="568"/>
      <c r="C2914" s="568"/>
      <c r="D2914" s="569" t="s">
        <v>182</v>
      </c>
      <c r="E2914" s="569" t="s">
        <v>8430</v>
      </c>
      <c r="F2914" s="569">
        <v>3</v>
      </c>
      <c r="G2914" s="568" t="s">
        <v>1568</v>
      </c>
      <c r="H2914" s="568"/>
      <c r="I2914" s="570" t="s">
        <v>12384</v>
      </c>
      <c r="J2914" s="568" t="s">
        <v>8212</v>
      </c>
      <c r="K2914" s="571" t="s">
        <v>8401</v>
      </c>
      <c r="L2914" s="568" t="s">
        <v>14208</v>
      </c>
      <c r="M2914" s="572" t="s">
        <v>15898</v>
      </c>
      <c r="N2914" s="570" t="s">
        <v>8402</v>
      </c>
      <c r="O2914" s="303" t="str">
        <f>IF(AllC3_Data[[#This Row],[Door/Yard Number]]=3,"Yard","Door")</f>
        <v>Yard</v>
      </c>
      <c r="P2914" s="33">
        <f t="shared" si="90"/>
        <v>23.950000000011642</v>
      </c>
      <c r="Q2914" s="3" t="str">
        <f t="shared" si="91"/>
        <v>02/10/2022 02:03 PM</v>
      </c>
      <c r="R2914" s="573" t="str">
        <f>IF(AND(AllC3_Data[[#This Row],[Workflow]]="Vendor Trailer",AllC3_Data[[#This Row],[OB Load Type]]="",AllC3_Data[[#This Row],[IB Load Type]]="",AllC3_Data[[#This Row],[Reusable Load Type]]=""),"Empty", HLOOKUP("*",AllC3_Data[[#This Row],[OB Load Type]:[Workflow]],1,FALSE))</f>
        <v>PMIX</v>
      </c>
      <c r="S29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9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5" spans="1:21" x14ac:dyDescent="0.25">
      <c r="A2915" s="567" t="s">
        <v>15899</v>
      </c>
      <c r="B2915" s="568"/>
      <c r="C2915" s="568"/>
      <c r="D2915" s="569"/>
      <c r="E2915" s="569" t="s">
        <v>8461</v>
      </c>
      <c r="F2915" s="569">
        <v>3</v>
      </c>
      <c r="G2915" s="568" t="s">
        <v>933</v>
      </c>
      <c r="H2915" s="568"/>
      <c r="I2915" s="570" t="s">
        <v>15900</v>
      </c>
      <c r="J2915" s="568" t="s">
        <v>8202</v>
      </c>
      <c r="K2915" s="571" t="s">
        <v>8401</v>
      </c>
      <c r="L2915" s="568" t="s">
        <v>13868</v>
      </c>
      <c r="M2915" s="572" t="s">
        <v>15901</v>
      </c>
      <c r="N2915" s="570" t="s">
        <v>8451</v>
      </c>
      <c r="O2915" s="303" t="str">
        <f>IF(AllC3_Data[[#This Row],[Door/Yard Number]]=3,"Yard","Door")</f>
        <v>Yard</v>
      </c>
      <c r="P2915" s="33">
        <f t="shared" si="90"/>
        <v>23.933333333465271</v>
      </c>
      <c r="Q2915" s="3" t="str">
        <f t="shared" si="91"/>
        <v>02/10/2022 02:04 PM</v>
      </c>
      <c r="R2915" s="573" t="str">
        <f>IF(AND(AllC3_Data[[#This Row],[Workflow]]="Vendor Trailer",AllC3_Data[[#This Row],[OB Load Type]]="",AllC3_Data[[#This Row],[IB Load Type]]="",AllC3_Data[[#This Row],[Reusable Load Type]]=""),"Empty", HLOOKUP("*",AllC3_Data[[#This Row],[OB Load Type]:[Workflow]],1,FALSE))</f>
        <v>Empty</v>
      </c>
      <c r="S29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9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6" spans="1:21" x14ac:dyDescent="0.25">
      <c r="A2916" s="567" t="s">
        <v>15902</v>
      </c>
      <c r="B2916" s="568"/>
      <c r="C2916" s="568"/>
      <c r="D2916" s="569"/>
      <c r="E2916" s="569" t="s">
        <v>1657</v>
      </c>
      <c r="F2916" s="569">
        <v>1</v>
      </c>
      <c r="G2916" s="568" t="s">
        <v>1179</v>
      </c>
      <c r="H2916" s="568"/>
      <c r="I2916" s="570" t="s">
        <v>15903</v>
      </c>
      <c r="J2916" s="568" t="s">
        <v>8210</v>
      </c>
      <c r="K2916" s="571" t="s">
        <v>8401</v>
      </c>
      <c r="L2916" s="568" t="s">
        <v>11126</v>
      </c>
      <c r="M2916" s="572" t="s">
        <v>10984</v>
      </c>
      <c r="N2916" s="570" t="s">
        <v>8421</v>
      </c>
      <c r="O2916" s="303" t="str">
        <f>IF(AllC3_Data[[#This Row],[Door/Yard Number]]=3,"Yard","Door")</f>
        <v>Door</v>
      </c>
      <c r="P2916" s="33">
        <f t="shared" si="90"/>
        <v>23.883333333476912</v>
      </c>
      <c r="Q2916" s="3" t="str">
        <f t="shared" si="91"/>
        <v>02/10/2022 02:07 PM</v>
      </c>
      <c r="R2916" s="573" t="str">
        <f>IF(AND(AllC3_Data[[#This Row],[Workflow]]="Vendor Trailer",AllC3_Data[[#This Row],[OB Load Type]]="",AllC3_Data[[#This Row],[IB Load Type]]="",AllC3_Data[[#This Row],[Reusable Load Type]]=""),"Empty", HLOOKUP("*",AllC3_Data[[#This Row],[OB Load Type]:[Workflow]],1,FALSE))</f>
        <v>Empty</v>
      </c>
      <c r="S29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17" spans="1:21" x14ac:dyDescent="0.25">
      <c r="A2917" s="567" t="s">
        <v>15904</v>
      </c>
      <c r="B2917" s="568"/>
      <c r="C2917" s="568"/>
      <c r="D2917" s="569"/>
      <c r="E2917" s="569" t="s">
        <v>8461</v>
      </c>
      <c r="F2917" s="569">
        <v>3</v>
      </c>
      <c r="G2917" s="568" t="s">
        <v>13974</v>
      </c>
      <c r="H2917" s="568"/>
      <c r="I2917" s="570" t="s">
        <v>15905</v>
      </c>
      <c r="J2917" s="568" t="s">
        <v>8202</v>
      </c>
      <c r="K2917" s="571" t="s">
        <v>8401</v>
      </c>
      <c r="L2917" s="568" t="s">
        <v>2967</v>
      </c>
      <c r="M2917" s="572" t="s">
        <v>15906</v>
      </c>
      <c r="N2917" s="570" t="s">
        <v>8402</v>
      </c>
      <c r="O2917" s="303" t="str">
        <f>IF(AllC3_Data[[#This Row],[Door/Yard Number]]=3,"Yard","Door")</f>
        <v>Yard</v>
      </c>
      <c r="P2917" s="33">
        <f t="shared" si="90"/>
        <v>23.850000000034925</v>
      </c>
      <c r="Q2917" s="3" t="str">
        <f t="shared" si="91"/>
        <v>02/10/2022 02:09 PM</v>
      </c>
      <c r="R2917" s="573" t="str">
        <f>IF(AND(AllC3_Data[[#This Row],[Workflow]]="Vendor Trailer",AllC3_Data[[#This Row],[OB Load Type]]="",AllC3_Data[[#This Row],[IB Load Type]]="",AllC3_Data[[#This Row],[Reusable Load Type]]=""),"Empty", HLOOKUP("*",AllC3_Data[[#This Row],[OB Load Type]:[Workflow]],1,FALSE))</f>
        <v>Empty</v>
      </c>
      <c r="S29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8" spans="1:21" x14ac:dyDescent="0.25">
      <c r="A2918" s="567" t="s">
        <v>15907</v>
      </c>
      <c r="B2918" s="568"/>
      <c r="C2918" s="568" t="s">
        <v>666</v>
      </c>
      <c r="D2918" s="569"/>
      <c r="E2918" s="569" t="s">
        <v>8397</v>
      </c>
      <c r="F2918" s="569">
        <v>3</v>
      </c>
      <c r="G2918" s="568" t="s">
        <v>8398</v>
      </c>
      <c r="H2918" s="568" t="s">
        <v>14267</v>
      </c>
      <c r="I2918" s="570" t="s">
        <v>15908</v>
      </c>
      <c r="J2918" s="568" t="s">
        <v>8202</v>
      </c>
      <c r="K2918" s="571" t="s">
        <v>8401</v>
      </c>
      <c r="L2918" s="568" t="s">
        <v>14132</v>
      </c>
      <c r="M2918" s="572" t="s">
        <v>15908</v>
      </c>
      <c r="N2918" s="570" t="s">
        <v>8402</v>
      </c>
      <c r="O2918" s="303" t="str">
        <f>IF(AllC3_Data[[#This Row],[Door/Yard Number]]=3,"Yard","Door")</f>
        <v>Yard</v>
      </c>
      <c r="P2918" s="33">
        <f t="shared" si="90"/>
        <v>23.800000000046566</v>
      </c>
      <c r="Q2918" s="3" t="str">
        <f t="shared" si="91"/>
        <v>02/10/2022 02:12 PM</v>
      </c>
      <c r="R2918" s="573" t="str">
        <f>IF(AND(AllC3_Data[[#This Row],[Workflow]]="Vendor Trailer",AllC3_Data[[#This Row],[OB Load Type]]="",AllC3_Data[[#This Row],[IB Load Type]]="",AllC3_Data[[#This Row],[Reusable Load Type]]=""),"Empty", HLOOKUP("*",AllC3_Data[[#This Row],[OB Load Type]:[Workflow]],1,FALSE))</f>
        <v>B745</v>
      </c>
      <c r="S29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19" spans="1:21" x14ac:dyDescent="0.25">
      <c r="A2919" s="567" t="s">
        <v>15909</v>
      </c>
      <c r="B2919" s="568"/>
      <c r="C2919" s="568" t="s">
        <v>774</v>
      </c>
      <c r="D2919" s="569"/>
      <c r="E2919" s="569" t="s">
        <v>897</v>
      </c>
      <c r="F2919" s="569">
        <v>3</v>
      </c>
      <c r="G2919" s="568" t="s">
        <v>11673</v>
      </c>
      <c r="H2919" s="568" t="s">
        <v>15910</v>
      </c>
      <c r="I2919" s="570" t="s">
        <v>12390</v>
      </c>
      <c r="J2919" s="568" t="s">
        <v>8202</v>
      </c>
      <c r="K2919" s="571" t="s">
        <v>8401</v>
      </c>
      <c r="L2919" s="568" t="s">
        <v>13961</v>
      </c>
      <c r="M2919" s="572" t="s">
        <v>12390</v>
      </c>
      <c r="N2919" s="570" t="s">
        <v>8451</v>
      </c>
      <c r="O2919" s="303" t="str">
        <f>IF(AllC3_Data[[#This Row],[Door/Yard Number]]=3,"Yard","Door")</f>
        <v>Yard</v>
      </c>
      <c r="P2919" s="33">
        <f t="shared" si="90"/>
        <v>23.766666666779201</v>
      </c>
      <c r="Q2919" s="3" t="str">
        <f t="shared" si="91"/>
        <v>02/10/2022 02:14 PM</v>
      </c>
      <c r="R2919" s="573" t="str">
        <f>IF(AND(AllC3_Data[[#This Row],[Workflow]]="Vendor Trailer",AllC3_Data[[#This Row],[OB Load Type]]="",AllC3_Data[[#This Row],[IB Load Type]]="",AllC3_Data[[#This Row],[Reusable Load Type]]=""),"Empty", HLOOKUP("*",AllC3_Data[[#This Row],[OB Load Type]:[Workflow]],1,FALSE))</f>
        <v>B227</v>
      </c>
      <c r="S29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0" spans="1:21" x14ac:dyDescent="0.25">
      <c r="A2920" s="567" t="s">
        <v>15911</v>
      </c>
      <c r="B2920" s="568"/>
      <c r="C2920" s="568" t="s">
        <v>774</v>
      </c>
      <c r="D2920" s="569"/>
      <c r="E2920" s="569" t="s">
        <v>897</v>
      </c>
      <c r="F2920" s="569">
        <v>3</v>
      </c>
      <c r="G2920" s="568" t="s">
        <v>11673</v>
      </c>
      <c r="H2920" s="568" t="s">
        <v>15912</v>
      </c>
      <c r="I2920" s="570" t="s">
        <v>15913</v>
      </c>
      <c r="J2920" s="568" t="s">
        <v>8202</v>
      </c>
      <c r="K2920" s="571" t="s">
        <v>8401</v>
      </c>
      <c r="L2920" s="568" t="s">
        <v>13961</v>
      </c>
      <c r="M2920" s="572" t="s">
        <v>15913</v>
      </c>
      <c r="N2920" s="570" t="s">
        <v>8451</v>
      </c>
      <c r="O2920" s="303" t="str">
        <f>IF(AllC3_Data[[#This Row],[Door/Yard Number]]=3,"Yard","Door")</f>
        <v>Yard</v>
      </c>
      <c r="P2920" s="33">
        <f t="shared" si="90"/>
        <v>23.733333333337214</v>
      </c>
      <c r="Q2920" s="3" t="str">
        <f t="shared" si="91"/>
        <v>02/10/2022 02:16 PM</v>
      </c>
      <c r="R2920" s="573" t="str">
        <f>IF(AND(AllC3_Data[[#This Row],[Workflow]]="Vendor Trailer",AllC3_Data[[#This Row],[OB Load Type]]="",AllC3_Data[[#This Row],[IB Load Type]]="",AllC3_Data[[#This Row],[Reusable Load Type]]=""),"Empty", HLOOKUP("*",AllC3_Data[[#This Row],[OB Load Type]:[Workflow]],1,FALSE))</f>
        <v>B227</v>
      </c>
      <c r="S29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1" spans="1:21" x14ac:dyDescent="0.25">
      <c r="A2921" s="567" t="s">
        <v>15914</v>
      </c>
      <c r="B2921" s="568"/>
      <c r="C2921" s="568" t="s">
        <v>774</v>
      </c>
      <c r="D2921" s="569"/>
      <c r="E2921" s="569" t="s">
        <v>897</v>
      </c>
      <c r="F2921" s="569">
        <v>3</v>
      </c>
      <c r="G2921" s="568" t="s">
        <v>1179</v>
      </c>
      <c r="H2921" s="568" t="s">
        <v>15915</v>
      </c>
      <c r="I2921" s="570" t="s">
        <v>15916</v>
      </c>
      <c r="J2921" s="568" t="s">
        <v>8210</v>
      </c>
      <c r="K2921" s="571" t="s">
        <v>8401</v>
      </c>
      <c r="L2921" s="568" t="s">
        <v>13961</v>
      </c>
      <c r="M2921" s="572" t="s">
        <v>15916</v>
      </c>
      <c r="N2921" s="570" t="s">
        <v>8451</v>
      </c>
      <c r="O2921" s="303" t="str">
        <f>IF(AllC3_Data[[#This Row],[Door/Yard Number]]=3,"Yard","Door")</f>
        <v>Yard</v>
      </c>
      <c r="P2921" s="33">
        <f t="shared" si="90"/>
        <v>23.700000000069849</v>
      </c>
      <c r="Q2921" s="3" t="str">
        <f t="shared" si="91"/>
        <v>02/10/2022 02:18 PM</v>
      </c>
      <c r="R2921" s="573" t="str">
        <f>IF(AND(AllC3_Data[[#This Row],[Workflow]]="Vendor Trailer",AllC3_Data[[#This Row],[OB Load Type]]="",AllC3_Data[[#This Row],[IB Load Type]]="",AllC3_Data[[#This Row],[Reusable Load Type]]=""),"Empty", HLOOKUP("*",AllC3_Data[[#This Row],[OB Load Type]:[Workflow]],1,FALSE))</f>
        <v>B227</v>
      </c>
      <c r="S29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2" spans="1:21" x14ac:dyDescent="0.25">
      <c r="A2922" s="567" t="s">
        <v>15917</v>
      </c>
      <c r="B2922" s="568"/>
      <c r="C2922" s="568"/>
      <c r="D2922" s="569" t="s">
        <v>486</v>
      </c>
      <c r="E2922" s="569" t="s">
        <v>8430</v>
      </c>
      <c r="F2922" s="569">
        <v>3</v>
      </c>
      <c r="G2922" s="568" t="s">
        <v>1179</v>
      </c>
      <c r="H2922" s="568"/>
      <c r="I2922" s="570" t="s">
        <v>15916</v>
      </c>
      <c r="J2922" s="568" t="s">
        <v>8204</v>
      </c>
      <c r="K2922" s="571" t="s">
        <v>8401</v>
      </c>
      <c r="L2922" s="568" t="s">
        <v>13828</v>
      </c>
      <c r="M2922" s="572" t="s">
        <v>15918</v>
      </c>
      <c r="N2922" s="570" t="s">
        <v>8402</v>
      </c>
      <c r="O2922" s="303" t="str">
        <f>IF(AllC3_Data[[#This Row],[Door/Yard Number]]=3,"Yard","Door")</f>
        <v>Yard</v>
      </c>
      <c r="P2922" s="33">
        <f t="shared" si="90"/>
        <v>23.700000000069849</v>
      </c>
      <c r="Q2922" s="3" t="str">
        <f t="shared" si="91"/>
        <v>02/10/2022 02:18 PM</v>
      </c>
      <c r="R2922" s="573" t="str">
        <f>IF(AND(AllC3_Data[[#This Row],[Workflow]]="Vendor Trailer",AllC3_Data[[#This Row],[OB Load Type]]="",AllC3_Data[[#This Row],[IB Load Type]]="",AllC3_Data[[#This Row],[Reusable Load Type]]=""),"Empty", HLOOKUP("*",AllC3_Data[[#This Row],[OB Load Type]:[Workflow]],1,FALSE))</f>
        <v>RGMB</v>
      </c>
      <c r="S29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2923" spans="1:21" x14ac:dyDescent="0.25">
      <c r="A2923" s="567" t="s">
        <v>15919</v>
      </c>
      <c r="B2923" s="568"/>
      <c r="C2923" s="568"/>
      <c r="D2923" s="569" t="s">
        <v>109</v>
      </c>
      <c r="E2923" s="569" t="s">
        <v>8430</v>
      </c>
      <c r="F2923" s="569">
        <v>3</v>
      </c>
      <c r="G2923" s="568" t="s">
        <v>13974</v>
      </c>
      <c r="H2923" s="568"/>
      <c r="I2923" s="570" t="s">
        <v>10678</v>
      </c>
      <c r="J2923" s="568" t="s">
        <v>8202</v>
      </c>
      <c r="K2923" s="571" t="s">
        <v>8401</v>
      </c>
      <c r="L2923" s="568" t="s">
        <v>15152</v>
      </c>
      <c r="M2923" s="572" t="s">
        <v>10678</v>
      </c>
      <c r="N2923" s="570" t="s">
        <v>8402</v>
      </c>
      <c r="O2923" s="303" t="str">
        <f>IF(AllC3_Data[[#This Row],[Door/Yard Number]]=3,"Yard","Door")</f>
        <v>Yard</v>
      </c>
      <c r="P2923" s="33">
        <f t="shared" si="90"/>
        <v>23.666666666802485</v>
      </c>
      <c r="Q2923" s="3" t="str">
        <f t="shared" si="91"/>
        <v>02/10/2022 02:20 PM</v>
      </c>
      <c r="R2923" s="573" t="str">
        <f>IF(AND(AllC3_Data[[#This Row],[Workflow]]="Vendor Trailer",AllC3_Data[[#This Row],[OB Load Type]]="",AllC3_Data[[#This Row],[IB Load Type]]="",AllC3_Data[[#This Row],[Reusable Load Type]]=""),"Empty", HLOOKUP("*",AllC3_Data[[#This Row],[OB Load Type]:[Workflow]],1,FALSE))</f>
        <v>MPJG</v>
      </c>
      <c r="S29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9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4" spans="1:21" x14ac:dyDescent="0.25">
      <c r="A2924" s="567" t="s">
        <v>15920</v>
      </c>
      <c r="B2924" s="568"/>
      <c r="C2924" s="568"/>
      <c r="D2924" s="569" t="s">
        <v>496</v>
      </c>
      <c r="E2924" s="569" t="s">
        <v>1660</v>
      </c>
      <c r="F2924" s="569">
        <v>3</v>
      </c>
      <c r="G2924" s="568" t="s">
        <v>1179</v>
      </c>
      <c r="H2924" s="568"/>
      <c r="I2924" s="570" t="s">
        <v>9464</v>
      </c>
      <c r="J2924" s="568" t="s">
        <v>8210</v>
      </c>
      <c r="K2924" s="571" t="s">
        <v>8401</v>
      </c>
      <c r="L2924" s="568" t="s">
        <v>15089</v>
      </c>
      <c r="M2924" s="572" t="s">
        <v>9464</v>
      </c>
      <c r="N2924" s="570" t="s">
        <v>8451</v>
      </c>
      <c r="O2924" s="303" t="str">
        <f>IF(AllC3_Data[[#This Row],[Door/Yard Number]]=3,"Yard","Door")</f>
        <v>Yard</v>
      </c>
      <c r="P2924" s="33">
        <f t="shared" si="90"/>
        <v>23.650000000081491</v>
      </c>
      <c r="Q2924" s="3" t="str">
        <f t="shared" si="91"/>
        <v>02/10/2022 02:21 PM</v>
      </c>
      <c r="R2924" s="573" t="str">
        <f>IF(AND(AllC3_Data[[#This Row],[Workflow]]="Vendor Trailer",AllC3_Data[[#This Row],[OB Load Type]]="",AllC3_Data[[#This Row],[IB Load Type]]="",AllC3_Data[[#This Row],[Reusable Load Type]]=""),"Empty", HLOOKUP("*",AllC3_Data[[#This Row],[OB Load Type]:[Workflow]],1,FALSE))</f>
        <v>RSAL</v>
      </c>
      <c r="S29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5" spans="1:21" x14ac:dyDescent="0.25">
      <c r="A2925" s="567" t="s">
        <v>15921</v>
      </c>
      <c r="B2925" s="568"/>
      <c r="C2925" s="568" t="s">
        <v>774</v>
      </c>
      <c r="D2925" s="569"/>
      <c r="E2925" s="569" t="s">
        <v>897</v>
      </c>
      <c r="F2925" s="569">
        <v>3</v>
      </c>
      <c r="G2925" s="568" t="s">
        <v>1568</v>
      </c>
      <c r="H2925" s="568" t="s">
        <v>15922</v>
      </c>
      <c r="I2925" s="570" t="s">
        <v>15923</v>
      </c>
      <c r="J2925" s="568" t="s">
        <v>8212</v>
      </c>
      <c r="K2925" s="571" t="s">
        <v>8401</v>
      </c>
      <c r="L2925" s="568" t="s">
        <v>13961</v>
      </c>
      <c r="M2925" s="572" t="s">
        <v>15923</v>
      </c>
      <c r="N2925" s="570" t="s">
        <v>8451</v>
      </c>
      <c r="O2925" s="303" t="str">
        <f>IF(AllC3_Data[[#This Row],[Door/Yard Number]]=3,"Yard","Door")</f>
        <v>Yard</v>
      </c>
      <c r="P2925" s="33">
        <f t="shared" si="90"/>
        <v>23.633333333360497</v>
      </c>
      <c r="Q2925" s="3" t="str">
        <f t="shared" si="91"/>
        <v>02/10/2022 02:22 PM</v>
      </c>
      <c r="R2925" s="573" t="str">
        <f>IF(AND(AllC3_Data[[#This Row],[Workflow]]="Vendor Trailer",AllC3_Data[[#This Row],[OB Load Type]]="",AllC3_Data[[#This Row],[IB Load Type]]="",AllC3_Data[[#This Row],[Reusable Load Type]]=""),"Empty", HLOOKUP("*",AllC3_Data[[#This Row],[OB Load Type]:[Workflow]],1,FALSE))</f>
        <v>B227</v>
      </c>
      <c r="S29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6" spans="1:21" x14ac:dyDescent="0.25">
      <c r="A2926" s="567" t="s">
        <v>15924</v>
      </c>
      <c r="B2926" s="568"/>
      <c r="C2926" s="568" t="s">
        <v>774</v>
      </c>
      <c r="D2926" s="569"/>
      <c r="E2926" s="569" t="s">
        <v>897</v>
      </c>
      <c r="F2926" s="569">
        <v>3</v>
      </c>
      <c r="G2926" s="568" t="s">
        <v>1667</v>
      </c>
      <c r="H2926" s="568" t="s">
        <v>15925</v>
      </c>
      <c r="I2926" s="570" t="s">
        <v>10677</v>
      </c>
      <c r="J2926" s="568" t="s">
        <v>8213</v>
      </c>
      <c r="K2926" s="571" t="s">
        <v>8401</v>
      </c>
      <c r="L2926" s="568" t="s">
        <v>13961</v>
      </c>
      <c r="M2926" s="572" t="s">
        <v>10677</v>
      </c>
      <c r="N2926" s="570" t="s">
        <v>8451</v>
      </c>
      <c r="O2926" s="303" t="str">
        <f>IF(AllC3_Data[[#This Row],[Door/Yard Number]]=3,"Yard","Door")</f>
        <v>Yard</v>
      </c>
      <c r="P2926" s="33">
        <f t="shared" si="90"/>
        <v>23.616666666639503</v>
      </c>
      <c r="Q2926" s="3" t="str">
        <f t="shared" si="91"/>
        <v>02/10/2022 02:23 PM</v>
      </c>
      <c r="R2926" s="573" t="str">
        <f>IF(AND(AllC3_Data[[#This Row],[Workflow]]="Vendor Trailer",AllC3_Data[[#This Row],[OB Load Type]]="",AllC3_Data[[#This Row],[IB Load Type]]="",AllC3_Data[[#This Row],[Reusable Load Type]]=""),"Empty", HLOOKUP("*",AllC3_Data[[#This Row],[OB Load Type]:[Workflow]],1,FALSE))</f>
        <v>B227</v>
      </c>
      <c r="S29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7" spans="1:21" x14ac:dyDescent="0.25">
      <c r="A2927" s="567" t="s">
        <v>15926</v>
      </c>
      <c r="B2927" s="568"/>
      <c r="C2927" s="568"/>
      <c r="D2927" s="569"/>
      <c r="E2927" s="569" t="s">
        <v>1657</v>
      </c>
      <c r="F2927" s="569">
        <v>1</v>
      </c>
      <c r="G2927" s="568" t="s">
        <v>1179</v>
      </c>
      <c r="H2927" s="568"/>
      <c r="I2927" s="570" t="s">
        <v>10682</v>
      </c>
      <c r="J2927" s="568" t="s">
        <v>8210</v>
      </c>
      <c r="K2927" s="571" t="s">
        <v>8401</v>
      </c>
      <c r="L2927" s="568" t="s">
        <v>10817</v>
      </c>
      <c r="M2927" s="572" t="s">
        <v>10682</v>
      </c>
      <c r="N2927" s="570" t="s">
        <v>8421</v>
      </c>
      <c r="O2927" s="303" t="str">
        <f>IF(AllC3_Data[[#This Row],[Door/Yard Number]]=3,"Yard","Door")</f>
        <v>Door</v>
      </c>
      <c r="P2927" s="33">
        <f t="shared" si="90"/>
        <v>23.500000000116415</v>
      </c>
      <c r="Q2927" s="3" t="str">
        <f t="shared" si="91"/>
        <v>02/10/2022 02:30 PM</v>
      </c>
      <c r="R2927" s="573" t="str">
        <f>IF(AND(AllC3_Data[[#This Row],[Workflow]]="Vendor Trailer",AllC3_Data[[#This Row],[OB Load Type]]="",AllC3_Data[[#This Row],[IB Load Type]]="",AllC3_Data[[#This Row],[Reusable Load Type]]=""),"Empty", HLOOKUP("*",AllC3_Data[[#This Row],[OB Load Type]:[Workflow]],1,FALSE))</f>
        <v>Empty</v>
      </c>
      <c r="S29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28" spans="1:21" x14ac:dyDescent="0.25">
      <c r="A2928" s="567" t="s">
        <v>15927</v>
      </c>
      <c r="B2928" s="568"/>
      <c r="C2928" s="568"/>
      <c r="D2928" s="569" t="s">
        <v>553</v>
      </c>
      <c r="E2928" s="569" t="s">
        <v>8430</v>
      </c>
      <c r="F2928" s="569">
        <v>3</v>
      </c>
      <c r="G2928" s="568" t="s">
        <v>1667</v>
      </c>
      <c r="H2928" s="568"/>
      <c r="I2928" s="570" t="s">
        <v>12393</v>
      </c>
      <c r="J2928" s="568" t="s">
        <v>8214</v>
      </c>
      <c r="K2928" s="571" t="s">
        <v>8401</v>
      </c>
      <c r="L2928" s="568" t="s">
        <v>13828</v>
      </c>
      <c r="M2928" s="572" t="s">
        <v>15928</v>
      </c>
      <c r="N2928" s="570" t="s">
        <v>8402</v>
      </c>
      <c r="O2928" s="303" t="str">
        <f>IF(AllC3_Data[[#This Row],[Door/Yard Number]]=3,"Yard","Door")</f>
        <v>Yard</v>
      </c>
      <c r="P2928" s="33">
        <f t="shared" si="90"/>
        <v>23.483333333395422</v>
      </c>
      <c r="Q2928" s="3" t="str">
        <f t="shared" si="91"/>
        <v>02/10/2022 02:31 PM</v>
      </c>
      <c r="R2928" s="573" t="str">
        <f>IF(AND(AllC3_Data[[#This Row],[Workflow]]="Vendor Trailer",AllC3_Data[[#This Row],[OB Load Type]]="",AllC3_Data[[#This Row],[IB Load Type]]="",AllC3_Data[[#This Row],[Reusable Load Type]]=""),"Empty", HLOOKUP("*",AllC3_Data[[#This Row],[OB Load Type]:[Workflow]],1,FALSE))</f>
        <v>PPDCQS</v>
      </c>
      <c r="S29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9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29" spans="1:21" x14ac:dyDescent="0.25">
      <c r="A2929" s="567" t="s">
        <v>14828</v>
      </c>
      <c r="B2929" s="568"/>
      <c r="C2929" s="568" t="s">
        <v>50</v>
      </c>
      <c r="D2929" s="569"/>
      <c r="E2929" s="569" t="s">
        <v>897</v>
      </c>
      <c r="F2929" s="569">
        <v>1</v>
      </c>
      <c r="G2929" s="568" t="s">
        <v>1667</v>
      </c>
      <c r="H2929" s="568" t="s">
        <v>15929</v>
      </c>
      <c r="I2929" s="570" t="s">
        <v>12393</v>
      </c>
      <c r="J2929" s="568" t="s">
        <v>8213</v>
      </c>
      <c r="K2929" s="571" t="s">
        <v>8401</v>
      </c>
      <c r="L2929" s="568" t="s">
        <v>12665</v>
      </c>
      <c r="M2929" s="572" t="s">
        <v>12393</v>
      </c>
      <c r="N2929" s="570" t="s">
        <v>8402</v>
      </c>
      <c r="O2929" s="303" t="str">
        <f>IF(AllC3_Data[[#This Row],[Door/Yard Number]]=3,"Yard","Door")</f>
        <v>Door</v>
      </c>
      <c r="P2929" s="33">
        <f t="shared" si="90"/>
        <v>23.483333333395422</v>
      </c>
      <c r="Q2929" s="3" t="str">
        <f t="shared" si="91"/>
        <v>02/10/2022 02:31 PM</v>
      </c>
      <c r="R2929" s="573" t="str">
        <f>IF(AND(AllC3_Data[[#This Row],[Workflow]]="Vendor Trailer",AllC3_Data[[#This Row],[OB Load Type]]="",AllC3_Data[[#This Row],[IB Load Type]]="",AllC3_Data[[#This Row],[Reusable Load Type]]=""),"Empty", HLOOKUP("*",AllC3_Data[[#This Row],[OB Load Type]:[Workflow]],1,FALSE))</f>
        <v>B707</v>
      </c>
      <c r="S29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9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0" spans="1:21" x14ac:dyDescent="0.25">
      <c r="A2930" s="567" t="s">
        <v>15930</v>
      </c>
      <c r="B2930" s="568"/>
      <c r="C2930" s="568"/>
      <c r="D2930" s="569" t="s">
        <v>496</v>
      </c>
      <c r="E2930" s="569" t="s">
        <v>1660</v>
      </c>
      <c r="F2930" s="569">
        <v>3</v>
      </c>
      <c r="G2930" s="568" t="s">
        <v>1179</v>
      </c>
      <c r="H2930" s="568"/>
      <c r="I2930" s="570" t="s">
        <v>9467</v>
      </c>
      <c r="J2930" s="568" t="s">
        <v>8210</v>
      </c>
      <c r="K2930" s="571" t="s">
        <v>8401</v>
      </c>
      <c r="L2930" s="568" t="s">
        <v>14339</v>
      </c>
      <c r="M2930" s="572" t="s">
        <v>9467</v>
      </c>
      <c r="N2930" s="570" t="s">
        <v>8451</v>
      </c>
      <c r="O2930" s="303" t="str">
        <f>IF(AllC3_Data[[#This Row],[Door/Yard Number]]=3,"Yard","Door")</f>
        <v>Yard</v>
      </c>
      <c r="P2930" s="33">
        <f t="shared" si="90"/>
        <v>23.450000000128057</v>
      </c>
      <c r="Q2930" s="3" t="str">
        <f t="shared" si="91"/>
        <v>02/10/2022 02:33 PM</v>
      </c>
      <c r="R2930" s="573" t="str">
        <f>IF(AND(AllC3_Data[[#This Row],[Workflow]]="Vendor Trailer",AllC3_Data[[#This Row],[OB Load Type]]="",AllC3_Data[[#This Row],[IB Load Type]]="",AllC3_Data[[#This Row],[Reusable Load Type]]=""),"Empty", HLOOKUP("*",AllC3_Data[[#This Row],[OB Load Type]:[Workflow]],1,FALSE))</f>
        <v>RSAL</v>
      </c>
      <c r="S29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1" spans="1:21" x14ac:dyDescent="0.25">
      <c r="A2931" s="567" t="s">
        <v>15931</v>
      </c>
      <c r="B2931" s="568"/>
      <c r="C2931" s="568"/>
      <c r="D2931" s="569" t="s">
        <v>496</v>
      </c>
      <c r="E2931" s="569" t="s">
        <v>1660</v>
      </c>
      <c r="F2931" s="569">
        <v>3</v>
      </c>
      <c r="G2931" s="568" t="s">
        <v>1179</v>
      </c>
      <c r="H2931" s="568"/>
      <c r="I2931" s="570" t="s">
        <v>15932</v>
      </c>
      <c r="J2931" s="568" t="s">
        <v>8210</v>
      </c>
      <c r="K2931" s="571" t="s">
        <v>8401</v>
      </c>
      <c r="L2931" s="568" t="s">
        <v>13958</v>
      </c>
      <c r="M2931" s="572" t="s">
        <v>15932</v>
      </c>
      <c r="N2931" s="570" t="s">
        <v>8451</v>
      </c>
      <c r="O2931" s="303" t="str">
        <f>IF(AllC3_Data[[#This Row],[Door/Yard Number]]=3,"Yard","Door")</f>
        <v>Yard</v>
      </c>
      <c r="P2931" s="33">
        <f t="shared" si="90"/>
        <v>23.433333333407063</v>
      </c>
      <c r="Q2931" s="3" t="str">
        <f t="shared" si="91"/>
        <v>02/10/2022 02:34 PM</v>
      </c>
      <c r="R2931" s="573" t="str">
        <f>IF(AND(AllC3_Data[[#This Row],[Workflow]]="Vendor Trailer",AllC3_Data[[#This Row],[OB Load Type]]="",AllC3_Data[[#This Row],[IB Load Type]]="",AllC3_Data[[#This Row],[Reusable Load Type]]=""),"Empty", HLOOKUP("*",AllC3_Data[[#This Row],[OB Load Type]:[Workflow]],1,FALSE))</f>
        <v>RSAL</v>
      </c>
      <c r="S29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2" spans="1:21" x14ac:dyDescent="0.25">
      <c r="A2932" s="567" t="s">
        <v>15933</v>
      </c>
      <c r="B2932" s="568"/>
      <c r="C2932" s="568"/>
      <c r="D2932" s="569"/>
      <c r="E2932" s="569" t="s">
        <v>8461</v>
      </c>
      <c r="F2932" s="569">
        <v>3</v>
      </c>
      <c r="G2932" s="568" t="s">
        <v>8820</v>
      </c>
      <c r="H2932" s="568"/>
      <c r="I2932" s="570" t="s">
        <v>15934</v>
      </c>
      <c r="J2932" s="568" t="s">
        <v>8202</v>
      </c>
      <c r="K2932" s="571" t="s">
        <v>8401</v>
      </c>
      <c r="L2932" s="568" t="s">
        <v>13949</v>
      </c>
      <c r="M2932" s="572"/>
      <c r="N2932" s="570" t="s">
        <v>8451</v>
      </c>
      <c r="O2932" s="303" t="str">
        <f>IF(AllC3_Data[[#This Row],[Door/Yard Number]]=3,"Yard","Door")</f>
        <v>Yard</v>
      </c>
      <c r="P2932" s="33">
        <f t="shared" si="90"/>
        <v>23.416666666686069</v>
      </c>
      <c r="Q2932" s="3" t="str">
        <f t="shared" si="91"/>
        <v>02/10/2022 02:35 PM</v>
      </c>
      <c r="R2932" s="573" t="str">
        <f>IF(AND(AllC3_Data[[#This Row],[Workflow]]="Vendor Trailer",AllC3_Data[[#This Row],[OB Load Type]]="",AllC3_Data[[#This Row],[IB Load Type]]="",AllC3_Data[[#This Row],[Reusable Load Type]]=""),"Empty", HLOOKUP("*",AllC3_Data[[#This Row],[OB Load Type]:[Workflow]],1,FALSE))</f>
        <v>Empty</v>
      </c>
      <c r="S29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3" spans="1:21" x14ac:dyDescent="0.25">
      <c r="A2933" s="567" t="s">
        <v>15935</v>
      </c>
      <c r="B2933" s="568"/>
      <c r="C2933" s="568"/>
      <c r="D2933" s="569" t="s">
        <v>510</v>
      </c>
      <c r="E2933" s="569" t="s">
        <v>882</v>
      </c>
      <c r="F2933" s="569">
        <v>3</v>
      </c>
      <c r="G2933" s="568" t="s">
        <v>1179</v>
      </c>
      <c r="H2933" s="568"/>
      <c r="I2933" s="570" t="s">
        <v>15936</v>
      </c>
      <c r="J2933" s="568" t="s">
        <v>8210</v>
      </c>
      <c r="K2933" s="571" t="s">
        <v>8401</v>
      </c>
      <c r="L2933" s="568" t="s">
        <v>14248</v>
      </c>
      <c r="M2933" s="572" t="s">
        <v>15937</v>
      </c>
      <c r="N2933" s="570" t="s">
        <v>8402</v>
      </c>
      <c r="O2933" s="303" t="str">
        <f>IF(AllC3_Data[[#This Row],[Door/Yard Number]]=3,"Yard","Door")</f>
        <v>Yard</v>
      </c>
      <c r="P2933" s="33">
        <f t="shared" si="90"/>
        <v>23.366666666697711</v>
      </c>
      <c r="Q2933" s="3" t="str">
        <f t="shared" si="91"/>
        <v>02/10/2022 02:38 PM</v>
      </c>
      <c r="R2933" s="573" t="str">
        <f>IF(AND(AllC3_Data[[#This Row],[Workflow]]="Vendor Trailer",AllC3_Data[[#This Row],[OB Load Type]]="",AllC3_Data[[#This Row],[IB Load Type]]="",AllC3_Data[[#This Row],[Reusable Load Type]]=""),"Empty", HLOOKUP("*",AllC3_Data[[#This Row],[OB Load Type]:[Workflow]],1,FALSE))</f>
        <v>BD77</v>
      </c>
      <c r="S29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9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4" spans="1:21" x14ac:dyDescent="0.25">
      <c r="A2934" s="567" t="s">
        <v>15938</v>
      </c>
      <c r="B2934" s="568"/>
      <c r="C2934" s="568"/>
      <c r="D2934" s="569" t="s">
        <v>479</v>
      </c>
      <c r="E2934" s="569" t="s">
        <v>8430</v>
      </c>
      <c r="F2934" s="569">
        <v>1</v>
      </c>
      <c r="G2934" s="568" t="s">
        <v>1179</v>
      </c>
      <c r="H2934" s="568"/>
      <c r="I2934" s="570" t="s">
        <v>15936</v>
      </c>
      <c r="J2934" s="568" t="s">
        <v>8207</v>
      </c>
      <c r="K2934" s="571" t="s">
        <v>8401</v>
      </c>
      <c r="L2934" s="568" t="s">
        <v>12785</v>
      </c>
      <c r="M2934" s="572" t="s">
        <v>15851</v>
      </c>
      <c r="N2934" s="570" t="s">
        <v>8402</v>
      </c>
      <c r="O2934" s="303" t="str">
        <f>IF(AllC3_Data[[#This Row],[Door/Yard Number]]=3,"Yard","Door")</f>
        <v>Door</v>
      </c>
      <c r="P2934" s="33">
        <f t="shared" si="90"/>
        <v>25.016666666662786</v>
      </c>
      <c r="Q2934" s="3" t="str">
        <f t="shared" si="91"/>
        <v>02/10/2022 12:59 PM</v>
      </c>
      <c r="R2934" s="573" t="str">
        <f>IF(AND(AllC3_Data[[#This Row],[Workflow]]="Vendor Trailer",AllC3_Data[[#This Row],[OB Load Type]]="",AllC3_Data[[#This Row],[IB Load Type]]="",AllC3_Data[[#This Row],[Reusable Load Type]]=""),"Empty", HLOOKUP("*",AllC3_Data[[#This Row],[OB Load Type]:[Workflow]],1,FALSE))</f>
        <v>PPLS</v>
      </c>
      <c r="S29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5" spans="1:21" x14ac:dyDescent="0.25">
      <c r="A2935" s="567" t="s">
        <v>15939</v>
      </c>
      <c r="B2935" s="568"/>
      <c r="C2935" s="568"/>
      <c r="D2935" s="569" t="s">
        <v>481</v>
      </c>
      <c r="E2935" s="569" t="s">
        <v>8430</v>
      </c>
      <c r="F2935" s="569">
        <v>3</v>
      </c>
      <c r="G2935" s="568" t="s">
        <v>1179</v>
      </c>
      <c r="H2935" s="568"/>
      <c r="I2935" s="570" t="s">
        <v>10691</v>
      </c>
      <c r="J2935" s="568" t="s">
        <v>8205</v>
      </c>
      <c r="K2935" s="571" t="s">
        <v>8401</v>
      </c>
      <c r="L2935" s="568" t="s">
        <v>14111</v>
      </c>
      <c r="M2935" s="572" t="s">
        <v>15940</v>
      </c>
      <c r="N2935" s="570" t="s">
        <v>8421</v>
      </c>
      <c r="O2935" s="303" t="str">
        <f>IF(AllC3_Data[[#This Row],[Door/Yard Number]]=3,"Yard","Door")</f>
        <v>Yard</v>
      </c>
      <c r="P2935" s="33">
        <f t="shared" si="90"/>
        <v>29.983333333453629</v>
      </c>
      <c r="Q2935" s="3" t="str">
        <f t="shared" si="91"/>
        <v>02/10/2022 08:01 AM</v>
      </c>
      <c r="R2935" s="573" t="str">
        <f>IF(AND(AllC3_Data[[#This Row],[Workflow]]="Vendor Trailer",AllC3_Data[[#This Row],[OB Load Type]]="",AllC3_Data[[#This Row],[IB Load Type]]="",AllC3_Data[[#This Row],[Reusable Load Type]]=""),"Empty", HLOOKUP("*",AllC3_Data[[#This Row],[OB Load Type]:[Workflow]],1,FALSE))</f>
        <v>RBTN</v>
      </c>
      <c r="S29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6" spans="1:21" x14ac:dyDescent="0.25">
      <c r="A2936" s="567" t="s">
        <v>15941</v>
      </c>
      <c r="B2936" s="568"/>
      <c r="C2936" s="568" t="s">
        <v>774</v>
      </c>
      <c r="D2936" s="569"/>
      <c r="E2936" s="569" t="s">
        <v>897</v>
      </c>
      <c r="F2936" s="569">
        <v>3</v>
      </c>
      <c r="G2936" s="568" t="s">
        <v>1568</v>
      </c>
      <c r="H2936" s="568" t="s">
        <v>15942</v>
      </c>
      <c r="I2936" s="570" t="s">
        <v>15943</v>
      </c>
      <c r="J2936" s="568" t="s">
        <v>8212</v>
      </c>
      <c r="K2936" s="571" t="s">
        <v>8401</v>
      </c>
      <c r="L2936" s="568" t="s">
        <v>13874</v>
      </c>
      <c r="M2936" s="572" t="s">
        <v>15943</v>
      </c>
      <c r="N2936" s="570" t="s">
        <v>8451</v>
      </c>
      <c r="O2936" s="303" t="str">
        <f>IF(AllC3_Data[[#This Row],[Door/Yard Number]]=3,"Yard","Door")</f>
        <v>Yard</v>
      </c>
      <c r="P2936" s="33">
        <f t="shared" si="90"/>
        <v>23.299999999988358</v>
      </c>
      <c r="Q2936" s="3" t="str">
        <f t="shared" si="91"/>
        <v>02/10/2022 02:42 PM</v>
      </c>
      <c r="R2936" s="573" t="str">
        <f>IF(AND(AllC3_Data[[#This Row],[Workflow]]="Vendor Trailer",AllC3_Data[[#This Row],[OB Load Type]]="",AllC3_Data[[#This Row],[IB Load Type]]="",AllC3_Data[[#This Row],[Reusable Load Type]]=""),"Empty", HLOOKUP("*",AllC3_Data[[#This Row],[OB Load Type]:[Workflow]],1,FALSE))</f>
        <v>B227</v>
      </c>
      <c r="S29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7" spans="1:21" x14ac:dyDescent="0.25">
      <c r="A2937" s="567" t="s">
        <v>15944</v>
      </c>
      <c r="B2937" s="568"/>
      <c r="C2937" s="568"/>
      <c r="D2937" s="569" t="s">
        <v>239</v>
      </c>
      <c r="E2937" s="569" t="s">
        <v>8430</v>
      </c>
      <c r="F2937" s="569">
        <v>3</v>
      </c>
      <c r="G2937" s="568" t="s">
        <v>1179</v>
      </c>
      <c r="H2937" s="568"/>
      <c r="I2937" s="570" t="s">
        <v>15943</v>
      </c>
      <c r="J2937" s="568" t="s">
        <v>8210</v>
      </c>
      <c r="K2937" s="571" t="s">
        <v>8401</v>
      </c>
      <c r="L2937" s="568" t="s">
        <v>14383</v>
      </c>
      <c r="M2937" s="572" t="s">
        <v>15945</v>
      </c>
      <c r="N2937" s="570" t="s">
        <v>8402</v>
      </c>
      <c r="O2937" s="303" t="str">
        <f>IF(AllC3_Data[[#This Row],[Door/Yard Number]]=3,"Yard","Door")</f>
        <v>Yard</v>
      </c>
      <c r="P2937" s="33">
        <f t="shared" si="90"/>
        <v>27.28333333338378</v>
      </c>
      <c r="Q2937" s="3" t="str">
        <f t="shared" si="91"/>
        <v>02/10/2022 10:43 AM</v>
      </c>
      <c r="R2937" s="573" t="str">
        <f>IF(AND(AllC3_Data[[#This Row],[Workflow]]="Vendor Trailer",AllC3_Data[[#This Row],[OB Load Type]]="",AllC3_Data[[#This Row],[IB Load Type]]="",AllC3_Data[[#This Row],[Reusable Load Type]]=""),"Empty", HLOOKUP("*",AllC3_Data[[#This Row],[OB Load Type]:[Workflow]],1,FALSE))</f>
        <v>RRPC</v>
      </c>
      <c r="S29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938" spans="1:21" x14ac:dyDescent="0.25">
      <c r="A2938" s="567" t="s">
        <v>15946</v>
      </c>
      <c r="B2938" s="568"/>
      <c r="C2938" s="568"/>
      <c r="D2938" s="569" t="s">
        <v>496</v>
      </c>
      <c r="E2938" s="569" t="s">
        <v>1660</v>
      </c>
      <c r="F2938" s="569">
        <v>3</v>
      </c>
      <c r="G2938" s="568" t="s">
        <v>1179</v>
      </c>
      <c r="H2938" s="568"/>
      <c r="I2938" s="570" t="s">
        <v>15947</v>
      </c>
      <c r="J2938" s="568" t="s">
        <v>8210</v>
      </c>
      <c r="K2938" s="571" t="s">
        <v>8401</v>
      </c>
      <c r="L2938" s="568" t="s">
        <v>14189</v>
      </c>
      <c r="M2938" s="572" t="s">
        <v>15947</v>
      </c>
      <c r="N2938" s="570" t="s">
        <v>8451</v>
      </c>
      <c r="O2938" s="303" t="str">
        <f>IF(AllC3_Data[[#This Row],[Door/Yard Number]]=3,"Yard","Door")</f>
        <v>Yard</v>
      </c>
      <c r="P2938" s="33">
        <f t="shared" si="90"/>
        <v>23.283333333441988</v>
      </c>
      <c r="Q2938" s="3" t="str">
        <f t="shared" si="91"/>
        <v>02/10/2022 02:43 PM</v>
      </c>
      <c r="R2938" s="573" t="str">
        <f>IF(AND(AllC3_Data[[#This Row],[Workflow]]="Vendor Trailer",AllC3_Data[[#This Row],[OB Load Type]]="",AllC3_Data[[#This Row],[IB Load Type]]="",AllC3_Data[[#This Row],[Reusable Load Type]]=""),"Empty", HLOOKUP("*",AllC3_Data[[#This Row],[OB Load Type]:[Workflow]],1,FALSE))</f>
        <v>RSAL</v>
      </c>
      <c r="S29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39" spans="1:21" x14ac:dyDescent="0.25">
      <c r="A2939" s="567" t="s">
        <v>15948</v>
      </c>
      <c r="B2939" s="568"/>
      <c r="C2939" s="568"/>
      <c r="D2939" s="569"/>
      <c r="E2939" s="569" t="s">
        <v>8461</v>
      </c>
      <c r="F2939" s="569">
        <v>3</v>
      </c>
      <c r="G2939" s="568" t="s">
        <v>14682</v>
      </c>
      <c r="H2939" s="568"/>
      <c r="I2939" s="570" t="s">
        <v>15949</v>
      </c>
      <c r="J2939" s="568" t="s">
        <v>8202</v>
      </c>
      <c r="K2939" s="571" t="s">
        <v>8401</v>
      </c>
      <c r="L2939" s="568" t="s">
        <v>14444</v>
      </c>
      <c r="M2939" s="572" t="s">
        <v>15943</v>
      </c>
      <c r="N2939" s="570" t="s">
        <v>8425</v>
      </c>
      <c r="O2939" s="303" t="str">
        <f>IF(AllC3_Data[[#This Row],[Door/Yard Number]]=3,"Yard","Door")</f>
        <v>Yard</v>
      </c>
      <c r="P2939" s="33">
        <f t="shared" si="90"/>
        <v>23.266666666720994</v>
      </c>
      <c r="Q2939" s="3" t="str">
        <f t="shared" si="91"/>
        <v>02/10/2022 02:44 PM</v>
      </c>
      <c r="R2939" s="573" t="str">
        <f>IF(AND(AllC3_Data[[#This Row],[Workflow]]="Vendor Trailer",AllC3_Data[[#This Row],[OB Load Type]]="",AllC3_Data[[#This Row],[IB Load Type]]="",AllC3_Data[[#This Row],[Reusable Load Type]]=""),"Empty", HLOOKUP("*",AllC3_Data[[#This Row],[OB Load Type]:[Workflow]],1,FALSE))</f>
        <v>Empty</v>
      </c>
      <c r="S29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0" spans="1:21" x14ac:dyDescent="0.25">
      <c r="A2940" s="567" t="s">
        <v>15950</v>
      </c>
      <c r="B2940" s="568"/>
      <c r="C2940" s="568"/>
      <c r="D2940" s="569"/>
      <c r="E2940" s="569" t="s">
        <v>1657</v>
      </c>
      <c r="F2940" s="569">
        <v>3</v>
      </c>
      <c r="G2940" s="568" t="s">
        <v>1179</v>
      </c>
      <c r="H2940" s="568"/>
      <c r="I2940" s="570" t="s">
        <v>15951</v>
      </c>
      <c r="J2940" s="568" t="s">
        <v>8207</v>
      </c>
      <c r="K2940" s="571" t="s">
        <v>8401</v>
      </c>
      <c r="L2940" s="568" t="s">
        <v>14594</v>
      </c>
      <c r="M2940" s="572" t="s">
        <v>13327</v>
      </c>
      <c r="N2940" s="570" t="s">
        <v>8425</v>
      </c>
      <c r="O2940" s="303" t="str">
        <f>IF(AllC3_Data[[#This Row],[Door/Yard Number]]=3,"Yard","Door")</f>
        <v>Yard</v>
      </c>
      <c r="P2940" s="33">
        <f t="shared" si="90"/>
        <v>23.233333333453629</v>
      </c>
      <c r="Q2940" s="3" t="str">
        <f t="shared" si="91"/>
        <v>02/10/2022 02:46 PM</v>
      </c>
      <c r="R2940" s="573" t="str">
        <f>IF(AND(AllC3_Data[[#This Row],[Workflow]]="Vendor Trailer",AllC3_Data[[#This Row],[OB Load Type]]="",AllC3_Data[[#This Row],[IB Load Type]]="",AllC3_Data[[#This Row],[Reusable Load Type]]=""),"Empty", HLOOKUP("*",AllC3_Data[[#This Row],[OB Load Type]:[Workflow]],1,FALSE))</f>
        <v>Empty</v>
      </c>
      <c r="S29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1" spans="1:21" x14ac:dyDescent="0.25">
      <c r="A2941" s="567" t="s">
        <v>15952</v>
      </c>
      <c r="B2941" s="568"/>
      <c r="C2941" s="568" t="s">
        <v>50</v>
      </c>
      <c r="D2941" s="569"/>
      <c r="E2941" s="569" t="s">
        <v>897</v>
      </c>
      <c r="F2941" s="569">
        <v>1</v>
      </c>
      <c r="G2941" s="568" t="s">
        <v>1179</v>
      </c>
      <c r="H2941" s="568" t="s">
        <v>15953</v>
      </c>
      <c r="I2941" s="570" t="s">
        <v>10766</v>
      </c>
      <c r="J2941" s="568" t="s">
        <v>8205</v>
      </c>
      <c r="K2941" s="571" t="s">
        <v>8401</v>
      </c>
      <c r="L2941" s="568" t="s">
        <v>13439</v>
      </c>
      <c r="M2941" s="572" t="s">
        <v>10766</v>
      </c>
      <c r="N2941" s="570" t="s">
        <v>8402</v>
      </c>
      <c r="O2941" s="303" t="str">
        <f>IF(AllC3_Data[[#This Row],[Door/Yard Number]]=3,"Yard","Door")</f>
        <v>Door</v>
      </c>
      <c r="P2941" s="33">
        <f t="shared" si="90"/>
        <v>23.200000000011642</v>
      </c>
      <c r="Q2941" s="3" t="str">
        <f t="shared" si="91"/>
        <v>02/10/2022 02:48 PM</v>
      </c>
      <c r="R2941" s="573" t="str">
        <f>IF(AND(AllC3_Data[[#This Row],[Workflow]]="Vendor Trailer",AllC3_Data[[#This Row],[OB Load Type]]="",AllC3_Data[[#This Row],[IB Load Type]]="",AllC3_Data[[#This Row],[Reusable Load Type]]=""),"Empty", HLOOKUP("*",AllC3_Data[[#This Row],[OB Load Type]:[Workflow]],1,FALSE))</f>
        <v>B707</v>
      </c>
      <c r="S29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29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2" spans="1:21" x14ac:dyDescent="0.25">
      <c r="A2942" s="567" t="s">
        <v>15954</v>
      </c>
      <c r="B2942" s="568"/>
      <c r="C2942" s="568"/>
      <c r="D2942" s="569"/>
      <c r="E2942" s="569" t="s">
        <v>8461</v>
      </c>
      <c r="F2942" s="569">
        <v>3</v>
      </c>
      <c r="G2942" s="568" t="s">
        <v>13345</v>
      </c>
      <c r="H2942" s="568"/>
      <c r="I2942" s="570" t="s">
        <v>12396</v>
      </c>
      <c r="J2942" s="568" t="s">
        <v>8202</v>
      </c>
      <c r="K2942" s="571" t="s">
        <v>8401</v>
      </c>
      <c r="L2942" s="568" t="s">
        <v>13726</v>
      </c>
      <c r="M2942" s="572" t="s">
        <v>15951</v>
      </c>
      <c r="N2942" s="570" t="s">
        <v>8451</v>
      </c>
      <c r="O2942" s="303" t="str">
        <f>IF(AllC3_Data[[#This Row],[Door/Yard Number]]=3,"Yard","Door")</f>
        <v>Yard</v>
      </c>
      <c r="P2942" s="33">
        <f t="shared" si="90"/>
        <v>23.183333333465271</v>
      </c>
      <c r="Q2942" s="3" t="str">
        <f t="shared" si="91"/>
        <v>02/10/2022 02:49 PM</v>
      </c>
      <c r="R2942" s="573" t="str">
        <f>IF(AND(AllC3_Data[[#This Row],[Workflow]]="Vendor Trailer",AllC3_Data[[#This Row],[OB Load Type]]="",AllC3_Data[[#This Row],[IB Load Type]]="",AllC3_Data[[#This Row],[Reusable Load Type]]=""),"Empty", HLOOKUP("*",AllC3_Data[[#This Row],[OB Load Type]:[Workflow]],1,FALSE))</f>
        <v>Empty</v>
      </c>
      <c r="S29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3" spans="1:21" x14ac:dyDescent="0.25">
      <c r="A2943" s="567" t="s">
        <v>15955</v>
      </c>
      <c r="B2943" s="568"/>
      <c r="C2943" s="568" t="s">
        <v>666</v>
      </c>
      <c r="D2943" s="569"/>
      <c r="E2943" s="569" t="s">
        <v>8397</v>
      </c>
      <c r="F2943" s="569">
        <v>3</v>
      </c>
      <c r="G2943" s="568" t="s">
        <v>8398</v>
      </c>
      <c r="H2943" s="568" t="s">
        <v>9864</v>
      </c>
      <c r="I2943" s="570" t="s">
        <v>12396</v>
      </c>
      <c r="J2943" s="568" t="s">
        <v>8202</v>
      </c>
      <c r="K2943" s="571" t="s">
        <v>8401</v>
      </c>
      <c r="L2943" s="568" t="s">
        <v>14132</v>
      </c>
      <c r="M2943" s="572" t="s">
        <v>12396</v>
      </c>
      <c r="N2943" s="570" t="s">
        <v>8402</v>
      </c>
      <c r="O2943" s="303" t="str">
        <f>IF(AllC3_Data[[#This Row],[Door/Yard Number]]=3,"Yard","Door")</f>
        <v>Yard</v>
      </c>
      <c r="P2943" s="33">
        <f t="shared" si="90"/>
        <v>23.183333333465271</v>
      </c>
      <c r="Q2943" s="3" t="str">
        <f t="shared" si="91"/>
        <v>02/10/2022 02:49 PM</v>
      </c>
      <c r="R2943" s="573" t="str">
        <f>IF(AND(AllC3_Data[[#This Row],[Workflow]]="Vendor Trailer",AllC3_Data[[#This Row],[OB Load Type]]="",AllC3_Data[[#This Row],[IB Load Type]]="",AllC3_Data[[#This Row],[Reusable Load Type]]=""),"Empty", HLOOKUP("*",AllC3_Data[[#This Row],[OB Load Type]:[Workflow]],1,FALSE))</f>
        <v>B745</v>
      </c>
      <c r="S29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4" spans="1:21" x14ac:dyDescent="0.25">
      <c r="A2944" s="567" t="s">
        <v>15956</v>
      </c>
      <c r="B2944" s="568"/>
      <c r="C2944" s="568"/>
      <c r="D2944" s="569" t="s">
        <v>9168</v>
      </c>
      <c r="E2944" s="569" t="s">
        <v>8430</v>
      </c>
      <c r="F2944" s="569">
        <v>3</v>
      </c>
      <c r="G2944" s="568" t="s">
        <v>1179</v>
      </c>
      <c r="H2944" s="568"/>
      <c r="I2944" s="570" t="s">
        <v>15957</v>
      </c>
      <c r="J2944" s="568" t="s">
        <v>8207</v>
      </c>
      <c r="K2944" s="571" t="s">
        <v>8401</v>
      </c>
      <c r="L2944" s="568" t="s">
        <v>13897</v>
      </c>
      <c r="M2944" s="572" t="s">
        <v>15958</v>
      </c>
      <c r="N2944" s="570" t="s">
        <v>8402</v>
      </c>
      <c r="O2944" s="303" t="str">
        <f>IF(AllC3_Data[[#This Row],[Door/Yard Number]]=3,"Yard","Door")</f>
        <v>Yard</v>
      </c>
      <c r="P2944" s="33">
        <f t="shared" si="90"/>
        <v>23.150000000023283</v>
      </c>
      <c r="Q2944" s="3" t="str">
        <f t="shared" si="91"/>
        <v>02/10/2022 02:51 PM</v>
      </c>
      <c r="R2944" s="573" t="str">
        <f>IF(AND(AllC3_Data[[#This Row],[Workflow]]="Vendor Trailer",AllC3_Data[[#This Row],[OB Load Type]]="",AllC3_Data[[#This Row],[IB Load Type]]="",AllC3_Data[[#This Row],[Reusable Load Type]]=""),"Empty", HLOOKUP("*",AllC3_Data[[#This Row],[OB Load Type]:[Workflow]],1,FALSE))</f>
        <v>WOOOD</v>
      </c>
      <c r="S29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29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4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2945" spans="1:21" x14ac:dyDescent="0.25">
      <c r="A2945" s="567" t="s">
        <v>15959</v>
      </c>
      <c r="B2945" s="568"/>
      <c r="C2945" s="568" t="s">
        <v>829</v>
      </c>
      <c r="D2945" s="569"/>
      <c r="E2945" s="569" t="s">
        <v>897</v>
      </c>
      <c r="F2945" s="569">
        <v>1</v>
      </c>
      <c r="G2945" s="568" t="s">
        <v>1487</v>
      </c>
      <c r="H2945" s="568" t="s">
        <v>15960</v>
      </c>
      <c r="I2945" s="570" t="s">
        <v>15961</v>
      </c>
      <c r="J2945" s="568" t="s">
        <v>8202</v>
      </c>
      <c r="K2945" s="571" t="s">
        <v>8401</v>
      </c>
      <c r="L2945" s="568" t="s">
        <v>12649</v>
      </c>
      <c r="M2945" s="572" t="s">
        <v>15961</v>
      </c>
      <c r="N2945" s="570" t="s">
        <v>8451</v>
      </c>
      <c r="O2945" s="303" t="str">
        <f>IF(AllC3_Data[[#This Row],[Door/Yard Number]]=3,"Yard","Door")</f>
        <v>Door</v>
      </c>
      <c r="P2945" s="33">
        <f t="shared" si="90"/>
        <v>23.133333333476912</v>
      </c>
      <c r="Q2945" s="3" t="str">
        <f t="shared" si="91"/>
        <v>02/10/2022 02:52 PM</v>
      </c>
      <c r="R2945" s="573" t="str">
        <f>IF(AND(AllC3_Data[[#This Row],[Workflow]]="Vendor Trailer",AllC3_Data[[#This Row],[OB Load Type]]="",AllC3_Data[[#This Row],[IB Load Type]]="",AllC3_Data[[#This Row],[Reusable Load Type]]=""),"Empty", HLOOKUP("*",AllC3_Data[[#This Row],[OB Load Type]:[Workflow]],1,FALSE))</f>
        <v>LTL</v>
      </c>
      <c r="S29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9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6" spans="1:21" x14ac:dyDescent="0.25">
      <c r="A2946" s="567" t="s">
        <v>15962</v>
      </c>
      <c r="B2946" s="568"/>
      <c r="C2946" s="568"/>
      <c r="D2946" s="569"/>
      <c r="E2946" s="569" t="s">
        <v>1657</v>
      </c>
      <c r="F2946" s="569">
        <v>1</v>
      </c>
      <c r="G2946" s="568" t="s">
        <v>1179</v>
      </c>
      <c r="H2946" s="568"/>
      <c r="I2946" s="570" t="s">
        <v>12501</v>
      </c>
      <c r="J2946" s="568" t="s">
        <v>8210</v>
      </c>
      <c r="K2946" s="571" t="s">
        <v>8401</v>
      </c>
      <c r="L2946" s="568" t="s">
        <v>10667</v>
      </c>
      <c r="M2946" s="572" t="s">
        <v>10656</v>
      </c>
      <c r="N2946" s="570" t="s">
        <v>8421</v>
      </c>
      <c r="O2946" s="303" t="str">
        <f>IF(AllC3_Data[[#This Row],[Door/Yard Number]]=3,"Yard","Door")</f>
        <v>Door</v>
      </c>
      <c r="P2946" s="33">
        <f t="shared" si="90"/>
        <v>25.233333333337214</v>
      </c>
      <c r="Q2946" s="3" t="str">
        <f t="shared" si="91"/>
        <v>02/10/2022 12:46 PM</v>
      </c>
      <c r="R2946" s="573" t="str">
        <f>IF(AND(AllC3_Data[[#This Row],[Workflow]]="Vendor Trailer",AllC3_Data[[#This Row],[OB Load Type]]="",AllC3_Data[[#This Row],[IB Load Type]]="",AllC3_Data[[#This Row],[Reusable Load Type]]=""),"Empty", HLOOKUP("*",AllC3_Data[[#This Row],[OB Load Type]:[Workflow]],1,FALSE))</f>
        <v>Empty</v>
      </c>
      <c r="S29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47" spans="1:21" x14ac:dyDescent="0.25">
      <c r="A2947" s="567" t="s">
        <v>15963</v>
      </c>
      <c r="B2947" s="568"/>
      <c r="C2947" s="568" t="s">
        <v>774</v>
      </c>
      <c r="D2947" s="569"/>
      <c r="E2947" s="569" t="s">
        <v>897</v>
      </c>
      <c r="F2947" s="569">
        <v>3</v>
      </c>
      <c r="G2947" s="568" t="s">
        <v>1568</v>
      </c>
      <c r="H2947" s="568" t="s">
        <v>15964</v>
      </c>
      <c r="I2947" s="570" t="s">
        <v>12501</v>
      </c>
      <c r="J2947" s="568" t="s">
        <v>8212</v>
      </c>
      <c r="K2947" s="571" t="s">
        <v>8401</v>
      </c>
      <c r="L2947" s="568" t="s">
        <v>13874</v>
      </c>
      <c r="M2947" s="572" t="s">
        <v>12501</v>
      </c>
      <c r="N2947" s="570" t="s">
        <v>8451</v>
      </c>
      <c r="O2947" s="303" t="str">
        <f>IF(AllC3_Data[[#This Row],[Door/Yard Number]]=3,"Yard","Door")</f>
        <v>Yard</v>
      </c>
      <c r="P2947" s="33">
        <f t="shared" si="90"/>
        <v>23.116666666755918</v>
      </c>
      <c r="Q2947" s="3" t="str">
        <f t="shared" si="91"/>
        <v>02/10/2022 02:53 PM</v>
      </c>
      <c r="R2947" s="573" t="str">
        <f>IF(AND(AllC3_Data[[#This Row],[Workflow]]="Vendor Trailer",AllC3_Data[[#This Row],[OB Load Type]]="",AllC3_Data[[#This Row],[IB Load Type]]="",AllC3_Data[[#This Row],[Reusable Load Type]]=""),"Empty", HLOOKUP("*",AllC3_Data[[#This Row],[OB Load Type]:[Workflow]],1,FALSE))</f>
        <v>B227</v>
      </c>
      <c r="S29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8" spans="1:21" x14ac:dyDescent="0.25">
      <c r="A2948" s="567" t="s">
        <v>15965</v>
      </c>
      <c r="B2948" s="568"/>
      <c r="C2948" s="568"/>
      <c r="D2948" s="569"/>
      <c r="E2948" s="569" t="s">
        <v>8461</v>
      </c>
      <c r="F2948" s="569">
        <v>1</v>
      </c>
      <c r="G2948" s="568" t="s">
        <v>8936</v>
      </c>
      <c r="H2948" s="568"/>
      <c r="I2948" s="570" t="s">
        <v>8917</v>
      </c>
      <c r="J2948" s="568" t="s">
        <v>8202</v>
      </c>
      <c r="K2948" s="571" t="s">
        <v>8401</v>
      </c>
      <c r="L2948" s="568" t="s">
        <v>10885</v>
      </c>
      <c r="M2948" s="572" t="s">
        <v>15957</v>
      </c>
      <c r="N2948" s="570" t="s">
        <v>8421</v>
      </c>
      <c r="O2948" s="303" t="str">
        <f>IF(AllC3_Data[[#This Row],[Door/Yard Number]]=3,"Yard","Door")</f>
        <v>Door</v>
      </c>
      <c r="P2948" s="33">
        <f t="shared" si="90"/>
        <v>23.100000000034925</v>
      </c>
      <c r="Q2948" s="3" t="str">
        <f t="shared" si="91"/>
        <v>02/10/2022 02:54 PM</v>
      </c>
      <c r="R2948" s="573" t="str">
        <f>IF(AND(AllC3_Data[[#This Row],[Workflow]]="Vendor Trailer",AllC3_Data[[#This Row],[OB Load Type]]="",AllC3_Data[[#This Row],[IB Load Type]]="",AllC3_Data[[#This Row],[Reusable Load Type]]=""),"Empty", HLOOKUP("*",AllC3_Data[[#This Row],[OB Load Type]:[Workflow]],1,FALSE))</f>
        <v>Empty</v>
      </c>
      <c r="S29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49" spans="1:21" x14ac:dyDescent="0.25">
      <c r="A2949" s="567" t="s">
        <v>15966</v>
      </c>
      <c r="B2949" s="568"/>
      <c r="C2949" s="568" t="s">
        <v>829</v>
      </c>
      <c r="D2949" s="569"/>
      <c r="E2949" s="569" t="s">
        <v>897</v>
      </c>
      <c r="F2949" s="569">
        <v>1</v>
      </c>
      <c r="G2949" s="568" t="s">
        <v>1099</v>
      </c>
      <c r="H2949" s="568" t="s">
        <v>829</v>
      </c>
      <c r="I2949" s="570" t="s">
        <v>8917</v>
      </c>
      <c r="J2949" s="568" t="s">
        <v>8202</v>
      </c>
      <c r="K2949" s="571" t="s">
        <v>8401</v>
      </c>
      <c r="L2949" s="568" t="s">
        <v>11464</v>
      </c>
      <c r="M2949" s="572" t="s">
        <v>8917</v>
      </c>
      <c r="N2949" s="570" t="s">
        <v>11135</v>
      </c>
      <c r="O2949" s="303" t="str">
        <f>IF(AllC3_Data[[#This Row],[Door/Yard Number]]=3,"Yard","Door")</f>
        <v>Door</v>
      </c>
      <c r="P2949" s="33">
        <f t="shared" si="90"/>
        <v>23.100000000034925</v>
      </c>
      <c r="Q2949" s="3" t="str">
        <f t="shared" si="91"/>
        <v>02/10/2022 02:54 PM</v>
      </c>
      <c r="R2949" s="573" t="str">
        <f>IF(AND(AllC3_Data[[#This Row],[Workflow]]="Vendor Trailer",AllC3_Data[[#This Row],[OB Load Type]]="",AllC3_Data[[#This Row],[IB Load Type]]="",AllC3_Data[[#This Row],[Reusable Load Type]]=""),"Empty", HLOOKUP("*",AllC3_Data[[#This Row],[OB Load Type]:[Workflow]],1,FALSE))</f>
        <v>LTL</v>
      </c>
      <c r="S29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0" spans="1:21" x14ac:dyDescent="0.25">
      <c r="A2950" s="567" t="s">
        <v>15967</v>
      </c>
      <c r="B2950" s="568"/>
      <c r="C2950" s="568"/>
      <c r="D2950" s="569" t="s">
        <v>496</v>
      </c>
      <c r="E2950" s="569" t="s">
        <v>1660</v>
      </c>
      <c r="F2950" s="569">
        <v>1</v>
      </c>
      <c r="G2950" s="568" t="s">
        <v>1179</v>
      </c>
      <c r="H2950" s="568"/>
      <c r="I2950" s="570" t="s">
        <v>15968</v>
      </c>
      <c r="J2950" s="568" t="s">
        <v>8205</v>
      </c>
      <c r="K2950" s="571" t="s">
        <v>8401</v>
      </c>
      <c r="L2950" s="568" t="s">
        <v>15969</v>
      </c>
      <c r="M2950" s="572" t="s">
        <v>15968</v>
      </c>
      <c r="N2950" s="570" t="s">
        <v>8451</v>
      </c>
      <c r="O2950" s="303" t="str">
        <f>IF(AllC3_Data[[#This Row],[Door/Yard Number]]=3,"Yard","Door")</f>
        <v>Door</v>
      </c>
      <c r="P2950" s="33">
        <f t="shared" si="90"/>
        <v>23.083333333313931</v>
      </c>
      <c r="Q2950" s="3" t="str">
        <f t="shared" si="91"/>
        <v>02/10/2022 02:55 PM</v>
      </c>
      <c r="R2950" s="573" t="str">
        <f>IF(AND(AllC3_Data[[#This Row],[Workflow]]="Vendor Trailer",AllC3_Data[[#This Row],[OB Load Type]]="",AllC3_Data[[#This Row],[IB Load Type]]="",AllC3_Data[[#This Row],[Reusable Load Type]]=""),"Empty", HLOOKUP("*",AllC3_Data[[#This Row],[OB Load Type]:[Workflow]],1,FALSE))</f>
        <v>RSAL</v>
      </c>
      <c r="S29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1" spans="1:21" x14ac:dyDescent="0.25">
      <c r="A2951" s="567" t="s">
        <v>15970</v>
      </c>
      <c r="B2951" s="568"/>
      <c r="C2951" s="568" t="s">
        <v>774</v>
      </c>
      <c r="D2951" s="569"/>
      <c r="E2951" s="569" t="s">
        <v>897</v>
      </c>
      <c r="F2951" s="569">
        <v>3</v>
      </c>
      <c r="G2951" s="568" t="s">
        <v>1179</v>
      </c>
      <c r="H2951" s="568" t="s">
        <v>15971</v>
      </c>
      <c r="I2951" s="570" t="s">
        <v>15972</v>
      </c>
      <c r="J2951" s="568" t="s">
        <v>8205</v>
      </c>
      <c r="K2951" s="571" t="s">
        <v>8401</v>
      </c>
      <c r="L2951" s="568" t="s">
        <v>13961</v>
      </c>
      <c r="M2951" s="572" t="s">
        <v>15972</v>
      </c>
      <c r="N2951" s="570" t="s">
        <v>8451</v>
      </c>
      <c r="O2951" s="303" t="str">
        <f>IF(AllC3_Data[[#This Row],[Door/Yard Number]]=3,"Yard","Door")</f>
        <v>Yard</v>
      </c>
      <c r="P2951" s="33">
        <f t="shared" si="90"/>
        <v>23.050000000046566</v>
      </c>
      <c r="Q2951" s="3" t="str">
        <f t="shared" si="91"/>
        <v>02/10/2022 02:57 PM</v>
      </c>
      <c r="R2951" s="573" t="str">
        <f>IF(AND(AllC3_Data[[#This Row],[Workflow]]="Vendor Trailer",AllC3_Data[[#This Row],[OB Load Type]]="",AllC3_Data[[#This Row],[IB Load Type]]="",AllC3_Data[[#This Row],[Reusable Load Type]]=""),"Empty", HLOOKUP("*",AllC3_Data[[#This Row],[OB Load Type]:[Workflow]],1,FALSE))</f>
        <v>B227</v>
      </c>
      <c r="S29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2" spans="1:21" x14ac:dyDescent="0.25">
      <c r="A2952" s="567" t="s">
        <v>15973</v>
      </c>
      <c r="B2952" s="568"/>
      <c r="C2952" s="568"/>
      <c r="D2952" s="569"/>
      <c r="E2952" s="569" t="s">
        <v>8461</v>
      </c>
      <c r="F2952" s="569">
        <v>3</v>
      </c>
      <c r="G2952" s="568" t="s">
        <v>1252</v>
      </c>
      <c r="H2952" s="568"/>
      <c r="I2952" s="570" t="s">
        <v>15974</v>
      </c>
      <c r="J2952" s="568" t="s">
        <v>8202</v>
      </c>
      <c r="K2952" s="571" t="s">
        <v>8401</v>
      </c>
      <c r="L2952" s="568" t="s">
        <v>14072</v>
      </c>
      <c r="M2952" s="572" t="s">
        <v>15975</v>
      </c>
      <c r="N2952" s="570" t="s">
        <v>8402</v>
      </c>
      <c r="O2952" s="303" t="str">
        <f>IF(AllC3_Data[[#This Row],[Door/Yard Number]]=3,"Yard","Door")</f>
        <v>Yard</v>
      </c>
      <c r="P2952" s="33">
        <f t="shared" si="90"/>
        <v>27.75</v>
      </c>
      <c r="Q2952" s="3" t="str">
        <f t="shared" si="91"/>
        <v>02/10/2022 10:15 AM</v>
      </c>
      <c r="R2952" s="573" t="str">
        <f>IF(AND(AllC3_Data[[#This Row],[Workflow]]="Vendor Trailer",AllC3_Data[[#This Row],[OB Load Type]]="",AllC3_Data[[#This Row],[IB Load Type]]="",AllC3_Data[[#This Row],[Reusable Load Type]]=""),"Empty", HLOOKUP("*",AllC3_Data[[#This Row],[OB Load Type]:[Workflow]],1,FALSE))</f>
        <v>Empty</v>
      </c>
      <c r="S29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3" spans="1:21" x14ac:dyDescent="0.25">
      <c r="A2953" s="567" t="s">
        <v>15976</v>
      </c>
      <c r="B2953" s="568"/>
      <c r="C2953" s="568"/>
      <c r="D2953" s="569" t="s">
        <v>388</v>
      </c>
      <c r="E2953" s="569" t="s">
        <v>882</v>
      </c>
      <c r="F2953" s="569">
        <v>3</v>
      </c>
      <c r="G2953" s="568" t="s">
        <v>1179</v>
      </c>
      <c r="H2953" s="568"/>
      <c r="I2953" s="570" t="s">
        <v>15977</v>
      </c>
      <c r="J2953" s="568" t="s">
        <v>8210</v>
      </c>
      <c r="K2953" s="571" t="s">
        <v>8401</v>
      </c>
      <c r="L2953" s="568" t="s">
        <v>14505</v>
      </c>
      <c r="M2953" s="572" t="s">
        <v>15978</v>
      </c>
      <c r="N2953" s="570" t="s">
        <v>8421</v>
      </c>
      <c r="O2953" s="303" t="str">
        <f>IF(AllC3_Data[[#This Row],[Door/Yard Number]]=3,"Yard","Door")</f>
        <v>Yard</v>
      </c>
      <c r="P2953" s="33">
        <f t="shared" ref="P2953:P3016" si="92">($A$1-Q2953)*24</f>
        <v>23.000000000058208</v>
      </c>
      <c r="Q2953" s="3" t="str">
        <f t="shared" ref="Q2953:Q3016" si="93">IF(I2953&gt;M2953,I2953,IF(I2953&lt;M2953,M2953,IF(I2953=M2953,I2953)))</f>
        <v>02/10/2022 03:00 PM</v>
      </c>
      <c r="R2953" s="573" t="str">
        <f>IF(AND(AllC3_Data[[#This Row],[Workflow]]="Vendor Trailer",AllC3_Data[[#This Row],[OB Load Type]]="",AllC3_Data[[#This Row],[IB Load Type]]="",AllC3_Data[[#This Row],[Reusable Load Type]]=""),"Empty", HLOOKUP("*",AllC3_Data[[#This Row],[OB Load Type]:[Workflow]],1,FALSE))</f>
        <v>BD87</v>
      </c>
      <c r="S29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9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54" spans="1:21" x14ac:dyDescent="0.25">
      <c r="A2954" s="567" t="s">
        <v>15979</v>
      </c>
      <c r="B2954" s="568"/>
      <c r="C2954" s="568" t="s">
        <v>774</v>
      </c>
      <c r="D2954" s="569"/>
      <c r="E2954" s="569" t="s">
        <v>897</v>
      </c>
      <c r="F2954" s="569">
        <v>3</v>
      </c>
      <c r="G2954" s="568" t="s">
        <v>1179</v>
      </c>
      <c r="H2954" s="568" t="s">
        <v>15980</v>
      </c>
      <c r="I2954" s="570" t="s">
        <v>15977</v>
      </c>
      <c r="J2954" s="568" t="s">
        <v>8210</v>
      </c>
      <c r="K2954" s="571" t="s">
        <v>8401</v>
      </c>
      <c r="L2954" s="568" t="s">
        <v>13874</v>
      </c>
      <c r="M2954" s="572" t="s">
        <v>15977</v>
      </c>
      <c r="N2954" s="570" t="s">
        <v>8451</v>
      </c>
      <c r="O2954" s="303" t="str">
        <f>IF(AllC3_Data[[#This Row],[Door/Yard Number]]=3,"Yard","Door")</f>
        <v>Yard</v>
      </c>
      <c r="P2954" s="33">
        <f t="shared" si="92"/>
        <v>23.000000000058208</v>
      </c>
      <c r="Q2954" s="3" t="str">
        <f t="shared" si="93"/>
        <v>02/10/2022 03:00 PM</v>
      </c>
      <c r="R2954" s="573" t="str">
        <f>IF(AND(AllC3_Data[[#This Row],[Workflow]]="Vendor Trailer",AllC3_Data[[#This Row],[OB Load Type]]="",AllC3_Data[[#This Row],[IB Load Type]]="",AllC3_Data[[#This Row],[Reusable Load Type]]=""),"Empty", HLOOKUP("*",AllC3_Data[[#This Row],[OB Load Type]:[Workflow]],1,FALSE))</f>
        <v>B227</v>
      </c>
      <c r="S29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5" spans="1:21" x14ac:dyDescent="0.25">
      <c r="A2955" s="567" t="s">
        <v>15981</v>
      </c>
      <c r="B2955" s="568"/>
      <c r="C2955" s="568" t="s">
        <v>774</v>
      </c>
      <c r="D2955" s="569"/>
      <c r="E2955" s="569" t="s">
        <v>897</v>
      </c>
      <c r="F2955" s="569">
        <v>3</v>
      </c>
      <c r="G2955" s="568" t="s">
        <v>1179</v>
      </c>
      <c r="H2955" s="568" t="s">
        <v>15982</v>
      </c>
      <c r="I2955" s="570" t="s">
        <v>10701</v>
      </c>
      <c r="J2955" s="568" t="s">
        <v>8205</v>
      </c>
      <c r="K2955" s="571" t="s">
        <v>8401</v>
      </c>
      <c r="L2955" s="568" t="s">
        <v>13949</v>
      </c>
      <c r="M2955" s="572" t="s">
        <v>10701</v>
      </c>
      <c r="N2955" s="570" t="s">
        <v>8451</v>
      </c>
      <c r="O2955" s="303" t="str">
        <f>IF(AllC3_Data[[#This Row],[Door/Yard Number]]=3,"Yard","Door")</f>
        <v>Yard</v>
      </c>
      <c r="P2955" s="33">
        <f t="shared" si="92"/>
        <v>22.966666666790843</v>
      </c>
      <c r="Q2955" s="3" t="str">
        <f t="shared" si="93"/>
        <v>02/10/2022 03:02 PM</v>
      </c>
      <c r="R2955" s="573" t="str">
        <f>IF(AND(AllC3_Data[[#This Row],[Workflow]]="Vendor Trailer",AllC3_Data[[#This Row],[OB Load Type]]="",AllC3_Data[[#This Row],[IB Load Type]]="",AllC3_Data[[#This Row],[Reusable Load Type]]=""),"Empty", HLOOKUP("*",AllC3_Data[[#This Row],[OB Load Type]:[Workflow]],1,FALSE))</f>
        <v>B227</v>
      </c>
      <c r="S29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6" spans="1:21" x14ac:dyDescent="0.25">
      <c r="A2956" s="567" t="s">
        <v>15983</v>
      </c>
      <c r="B2956" s="568"/>
      <c r="C2956" s="568"/>
      <c r="D2956" s="569" t="s">
        <v>668</v>
      </c>
      <c r="E2956" s="569" t="s">
        <v>882</v>
      </c>
      <c r="F2956" s="569">
        <v>3</v>
      </c>
      <c r="G2956" s="568" t="s">
        <v>1179</v>
      </c>
      <c r="H2956" s="568"/>
      <c r="I2956" s="570" t="s">
        <v>10701</v>
      </c>
      <c r="J2956" s="568" t="s">
        <v>8210</v>
      </c>
      <c r="K2956" s="571" t="s">
        <v>8401</v>
      </c>
      <c r="L2956" s="568" t="s">
        <v>14072</v>
      </c>
      <c r="M2956" s="572" t="s">
        <v>12372</v>
      </c>
      <c r="N2956" s="570" t="s">
        <v>8402</v>
      </c>
      <c r="O2956" s="303" t="str">
        <f>IF(AllC3_Data[[#This Row],[Door/Yard Number]]=3,"Yard","Door")</f>
        <v>Yard</v>
      </c>
      <c r="P2956" s="33">
        <f t="shared" si="92"/>
        <v>25.350000000034925</v>
      </c>
      <c r="Q2956" s="3" t="str">
        <f t="shared" si="93"/>
        <v>02/10/2022 12:39 PM</v>
      </c>
      <c r="R2956" s="573" t="str">
        <f>IF(AND(AllC3_Data[[#This Row],[Workflow]]="Vendor Trailer",AllC3_Data[[#This Row],[OB Load Type]]="",AllC3_Data[[#This Row],[IB Load Type]]="",AllC3_Data[[#This Row],[Reusable Load Type]]=""),"Empty", HLOOKUP("*",AllC3_Data[[#This Row],[OB Load Type]:[Workflow]],1,FALSE))</f>
        <v>BD47</v>
      </c>
      <c r="S29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7" spans="1:21" x14ac:dyDescent="0.25">
      <c r="A2957" s="567" t="s">
        <v>15984</v>
      </c>
      <c r="B2957" s="568"/>
      <c r="C2957" s="568" t="s">
        <v>774</v>
      </c>
      <c r="D2957" s="569"/>
      <c r="E2957" s="569" t="s">
        <v>897</v>
      </c>
      <c r="F2957" s="569">
        <v>3</v>
      </c>
      <c r="G2957" s="568" t="s">
        <v>9780</v>
      </c>
      <c r="H2957" s="568" t="s">
        <v>15985</v>
      </c>
      <c r="I2957" s="570" t="s">
        <v>10709</v>
      </c>
      <c r="J2957" s="568" t="s">
        <v>8202</v>
      </c>
      <c r="K2957" s="571" t="s">
        <v>8401</v>
      </c>
      <c r="L2957" s="568" t="s">
        <v>13961</v>
      </c>
      <c r="M2957" s="572" t="s">
        <v>10709</v>
      </c>
      <c r="N2957" s="570" t="s">
        <v>8451</v>
      </c>
      <c r="O2957" s="303" t="str">
        <f>IF(AllC3_Data[[#This Row],[Door/Yard Number]]=3,"Yard","Door")</f>
        <v>Yard</v>
      </c>
      <c r="P2957" s="33">
        <f t="shared" si="92"/>
        <v>22.933333333348855</v>
      </c>
      <c r="Q2957" s="3" t="str">
        <f t="shared" si="93"/>
        <v>02/10/2022 03:04 PM</v>
      </c>
      <c r="R2957" s="573" t="str">
        <f>IF(AND(AllC3_Data[[#This Row],[Workflow]]="Vendor Trailer",AllC3_Data[[#This Row],[OB Load Type]]="",AllC3_Data[[#This Row],[IB Load Type]]="",AllC3_Data[[#This Row],[Reusable Load Type]]=""),"Empty", HLOOKUP("*",AllC3_Data[[#This Row],[OB Load Type]:[Workflow]],1,FALSE))</f>
        <v>B227</v>
      </c>
      <c r="S29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8" spans="1:21" x14ac:dyDescent="0.25">
      <c r="A2958" s="567" t="s">
        <v>15986</v>
      </c>
      <c r="B2958" s="568"/>
      <c r="C2958" s="568"/>
      <c r="D2958" s="569"/>
      <c r="E2958" s="569" t="s">
        <v>8461</v>
      </c>
      <c r="F2958" s="569">
        <v>3</v>
      </c>
      <c r="G2958" s="568" t="s">
        <v>9309</v>
      </c>
      <c r="H2958" s="568"/>
      <c r="I2958" s="570" t="s">
        <v>10709</v>
      </c>
      <c r="J2958" s="568" t="s">
        <v>8202</v>
      </c>
      <c r="K2958" s="571" t="s">
        <v>8401</v>
      </c>
      <c r="L2958" s="568" t="s">
        <v>13949</v>
      </c>
      <c r="M2958" s="572" t="s">
        <v>15987</v>
      </c>
      <c r="N2958" s="570" t="s">
        <v>8451</v>
      </c>
      <c r="O2958" s="303" t="str">
        <f>IF(AllC3_Data[[#This Row],[Door/Yard Number]]=3,"Yard","Door")</f>
        <v>Yard</v>
      </c>
      <c r="P2958" s="33">
        <f t="shared" si="92"/>
        <v>22.933333333348855</v>
      </c>
      <c r="Q2958" s="3" t="str">
        <f t="shared" si="93"/>
        <v>02/10/2022 03:04 PM</v>
      </c>
      <c r="R2958" s="573" t="str">
        <f>IF(AND(AllC3_Data[[#This Row],[Workflow]]="Vendor Trailer",AllC3_Data[[#This Row],[OB Load Type]]="",AllC3_Data[[#This Row],[IB Load Type]]="",AllC3_Data[[#This Row],[Reusable Load Type]]=""),"Empty", HLOOKUP("*",AllC3_Data[[#This Row],[OB Load Type]:[Workflow]],1,FALSE))</f>
        <v>Empty</v>
      </c>
      <c r="S29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59" spans="1:21" x14ac:dyDescent="0.25">
      <c r="A2959" s="567" t="s">
        <v>15988</v>
      </c>
      <c r="B2959" s="568"/>
      <c r="C2959" s="568"/>
      <c r="D2959" s="569" t="s">
        <v>492</v>
      </c>
      <c r="E2959" s="569" t="s">
        <v>8430</v>
      </c>
      <c r="F2959" s="569">
        <v>3</v>
      </c>
      <c r="G2959" s="568" t="s">
        <v>1179</v>
      </c>
      <c r="H2959" s="568"/>
      <c r="I2959" s="570" t="s">
        <v>15989</v>
      </c>
      <c r="J2959" s="568" t="s">
        <v>647</v>
      </c>
      <c r="K2959" s="571" t="s">
        <v>8401</v>
      </c>
      <c r="L2959" s="568" t="s">
        <v>15152</v>
      </c>
      <c r="M2959" s="572"/>
      <c r="N2959" s="570" t="s">
        <v>8402</v>
      </c>
      <c r="O2959" s="303" t="str">
        <f>IF(AllC3_Data[[#This Row],[Door/Yard Number]]=3,"Yard","Door")</f>
        <v>Yard</v>
      </c>
      <c r="P2959" s="33">
        <f t="shared" si="92"/>
        <v>22.883333333360497</v>
      </c>
      <c r="Q2959" s="3" t="str">
        <f t="shared" si="93"/>
        <v>02/10/2022 03:07 PM</v>
      </c>
      <c r="R2959" s="573" t="str">
        <f>IF(AND(AllC3_Data[[#This Row],[Workflow]]="Vendor Trailer",AllC3_Data[[#This Row],[OB Load Type]]="",AllC3_Data[[#This Row],[IB Load Type]]="",AllC3_Data[[#This Row],[Reusable Load Type]]=""),"Empty", HLOOKUP("*",AllC3_Data[[#This Row],[OB Load Type]:[Workflow]],1,FALSE))</f>
        <v>RMCP</v>
      </c>
      <c r="S29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0" spans="1:21" x14ac:dyDescent="0.25">
      <c r="A2960" s="567" t="s">
        <v>15990</v>
      </c>
      <c r="B2960" s="568"/>
      <c r="C2960" s="568" t="s">
        <v>774</v>
      </c>
      <c r="D2960" s="569"/>
      <c r="E2960" s="569" t="s">
        <v>897</v>
      </c>
      <c r="F2960" s="569">
        <v>3</v>
      </c>
      <c r="G2960" s="568" t="s">
        <v>1179</v>
      </c>
      <c r="H2960" s="568" t="s">
        <v>15991</v>
      </c>
      <c r="I2960" s="570" t="s">
        <v>9469</v>
      </c>
      <c r="J2960" s="568" t="s">
        <v>8204</v>
      </c>
      <c r="K2960" s="571" t="s">
        <v>8401</v>
      </c>
      <c r="L2960" s="568" t="s">
        <v>13961</v>
      </c>
      <c r="M2960" s="572" t="s">
        <v>9469</v>
      </c>
      <c r="N2960" s="570" t="s">
        <v>8451</v>
      </c>
      <c r="O2960" s="303" t="str">
        <f>IF(AllC3_Data[[#This Row],[Door/Yard Number]]=3,"Yard","Door")</f>
        <v>Yard</v>
      </c>
      <c r="P2960" s="33">
        <f t="shared" si="92"/>
        <v>22.866666666639503</v>
      </c>
      <c r="Q2960" s="3" t="str">
        <f t="shared" si="93"/>
        <v>02/10/2022 03:08 PM</v>
      </c>
      <c r="R2960" s="573" t="str">
        <f>IF(AND(AllC3_Data[[#This Row],[Workflow]]="Vendor Trailer",AllC3_Data[[#This Row],[OB Load Type]]="",AllC3_Data[[#This Row],[IB Load Type]]="",AllC3_Data[[#This Row],[Reusable Load Type]]=""),"Empty", HLOOKUP("*",AllC3_Data[[#This Row],[OB Load Type]:[Workflow]],1,FALSE))</f>
        <v>B227</v>
      </c>
      <c r="S29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1" spans="1:21" x14ac:dyDescent="0.25">
      <c r="A2961" s="567" t="s">
        <v>15992</v>
      </c>
      <c r="B2961" s="568"/>
      <c r="C2961" s="568" t="s">
        <v>774</v>
      </c>
      <c r="D2961" s="569"/>
      <c r="E2961" s="569" t="s">
        <v>897</v>
      </c>
      <c r="F2961" s="569">
        <v>3</v>
      </c>
      <c r="G2961" s="568" t="s">
        <v>1667</v>
      </c>
      <c r="H2961" s="568" t="s">
        <v>10160</v>
      </c>
      <c r="I2961" s="570" t="s">
        <v>8636</v>
      </c>
      <c r="J2961" s="568" t="s">
        <v>8213</v>
      </c>
      <c r="K2961" s="571" t="s">
        <v>8401</v>
      </c>
      <c r="L2961" s="568" t="s">
        <v>14182</v>
      </c>
      <c r="M2961" s="572" t="s">
        <v>15908</v>
      </c>
      <c r="N2961" s="570" t="s">
        <v>8451</v>
      </c>
      <c r="O2961" s="303" t="str">
        <f>IF(AllC3_Data[[#This Row],[Door/Yard Number]]=3,"Yard","Door")</f>
        <v>Yard</v>
      </c>
      <c r="P2961" s="33">
        <f t="shared" si="92"/>
        <v>22.816666666651145</v>
      </c>
      <c r="Q2961" s="3" t="str">
        <f t="shared" si="93"/>
        <v>02/10/2022 03:11 PM</v>
      </c>
      <c r="R2961" s="573" t="str">
        <f>IF(AND(AllC3_Data[[#This Row],[Workflow]]="Vendor Trailer",AllC3_Data[[#This Row],[OB Load Type]]="",AllC3_Data[[#This Row],[IB Load Type]]="",AllC3_Data[[#This Row],[Reusable Load Type]]=""),"Empty", HLOOKUP("*",AllC3_Data[[#This Row],[OB Load Type]:[Workflow]],1,FALSE))</f>
        <v>B227</v>
      </c>
      <c r="S29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2" spans="1:21" x14ac:dyDescent="0.25">
      <c r="A2962" s="567" t="s">
        <v>15993</v>
      </c>
      <c r="B2962" s="568"/>
      <c r="C2962" s="568"/>
      <c r="D2962" s="569" t="s">
        <v>496</v>
      </c>
      <c r="E2962" s="569" t="s">
        <v>1660</v>
      </c>
      <c r="F2962" s="569">
        <v>3</v>
      </c>
      <c r="G2962" s="568" t="s">
        <v>1179</v>
      </c>
      <c r="H2962" s="568"/>
      <c r="I2962" s="570" t="s">
        <v>15994</v>
      </c>
      <c r="J2962" s="568" t="s">
        <v>8210</v>
      </c>
      <c r="K2962" s="571" t="s">
        <v>8401</v>
      </c>
      <c r="L2962" s="568" t="s">
        <v>14339</v>
      </c>
      <c r="M2962" s="572" t="s">
        <v>15994</v>
      </c>
      <c r="N2962" s="570" t="s">
        <v>8451</v>
      </c>
      <c r="O2962" s="303" t="str">
        <f>IF(AllC3_Data[[#This Row],[Door/Yard Number]]=3,"Yard","Door")</f>
        <v>Yard</v>
      </c>
      <c r="P2962" s="33">
        <f t="shared" si="92"/>
        <v>22.800000000104774</v>
      </c>
      <c r="Q2962" s="3" t="str">
        <f t="shared" si="93"/>
        <v>02/10/2022 03:12 PM</v>
      </c>
      <c r="R2962" s="573" t="str">
        <f>IF(AND(AllC3_Data[[#This Row],[Workflow]]="Vendor Trailer",AllC3_Data[[#This Row],[OB Load Type]]="",AllC3_Data[[#This Row],[IB Load Type]]="",AllC3_Data[[#This Row],[Reusable Load Type]]=""),"Empty", HLOOKUP("*",AllC3_Data[[#This Row],[OB Load Type]:[Workflow]],1,FALSE))</f>
        <v>RSAL</v>
      </c>
      <c r="S29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3" spans="1:21" x14ac:dyDescent="0.25">
      <c r="A2963" s="567" t="s">
        <v>15995</v>
      </c>
      <c r="B2963" s="568"/>
      <c r="C2963" s="568"/>
      <c r="D2963" s="569" t="s">
        <v>668</v>
      </c>
      <c r="E2963" s="569" t="s">
        <v>882</v>
      </c>
      <c r="F2963" s="569">
        <v>3</v>
      </c>
      <c r="G2963" s="568" t="s">
        <v>1179</v>
      </c>
      <c r="H2963" s="568"/>
      <c r="I2963" s="570" t="s">
        <v>15996</v>
      </c>
      <c r="J2963" s="568" t="s">
        <v>8204</v>
      </c>
      <c r="K2963" s="571" t="s">
        <v>8401</v>
      </c>
      <c r="L2963" s="568" t="s">
        <v>14248</v>
      </c>
      <c r="M2963" s="572" t="s">
        <v>15997</v>
      </c>
      <c r="N2963" s="570" t="s">
        <v>8402</v>
      </c>
      <c r="O2963" s="303" t="str">
        <f>IF(AllC3_Data[[#This Row],[Door/Yard Number]]=3,"Yard","Door")</f>
        <v>Yard</v>
      </c>
      <c r="P2963" s="33">
        <f t="shared" si="92"/>
        <v>22.750000000116415</v>
      </c>
      <c r="Q2963" s="3" t="str">
        <f t="shared" si="93"/>
        <v>02/10/2022 03:15 PM</v>
      </c>
      <c r="R2963" s="573" t="str">
        <f>IF(AND(AllC3_Data[[#This Row],[Workflow]]="Vendor Trailer",AllC3_Data[[#This Row],[OB Load Type]]="",AllC3_Data[[#This Row],[IB Load Type]]="",AllC3_Data[[#This Row],[Reusable Load Type]]=""),"Empty", HLOOKUP("*",AllC3_Data[[#This Row],[OB Load Type]:[Workflow]],1,FALSE))</f>
        <v>BD47</v>
      </c>
      <c r="S29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4" spans="1:21" x14ac:dyDescent="0.25">
      <c r="A2964" s="567" t="s">
        <v>15998</v>
      </c>
      <c r="B2964" s="568"/>
      <c r="C2964" s="568"/>
      <c r="D2964" s="569" t="s">
        <v>492</v>
      </c>
      <c r="E2964" s="569" t="s">
        <v>8430</v>
      </c>
      <c r="F2964" s="569">
        <v>3</v>
      </c>
      <c r="G2964" s="568" t="s">
        <v>1179</v>
      </c>
      <c r="H2964" s="568"/>
      <c r="I2964" s="570" t="s">
        <v>8527</v>
      </c>
      <c r="J2964" s="568" t="s">
        <v>8230</v>
      </c>
      <c r="K2964" s="571" t="s">
        <v>8401</v>
      </c>
      <c r="L2964" s="568" t="s">
        <v>14803</v>
      </c>
      <c r="M2964" s="572"/>
      <c r="N2964" s="570" t="s">
        <v>8409</v>
      </c>
      <c r="O2964" s="303" t="str">
        <f>IF(AllC3_Data[[#This Row],[Door/Yard Number]]=3,"Yard","Door")</f>
        <v>Yard</v>
      </c>
      <c r="P2964" s="33">
        <f t="shared" si="92"/>
        <v>22.700000000128057</v>
      </c>
      <c r="Q2964" s="3" t="str">
        <f t="shared" si="93"/>
        <v>02/10/2022 03:18 PM</v>
      </c>
      <c r="R2964" s="573" t="str">
        <f>IF(AND(AllC3_Data[[#This Row],[Workflow]]="Vendor Trailer",AllC3_Data[[#This Row],[OB Load Type]]="",AllC3_Data[[#This Row],[IB Load Type]]="",AllC3_Data[[#This Row],[Reusable Load Type]]=""),"Empty", HLOOKUP("*",AllC3_Data[[#This Row],[OB Load Type]:[Workflow]],1,FALSE))</f>
        <v>RMCP</v>
      </c>
      <c r="S29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5" spans="1:21" x14ac:dyDescent="0.25">
      <c r="A2965" s="567" t="s">
        <v>15999</v>
      </c>
      <c r="B2965" s="568"/>
      <c r="C2965" s="568"/>
      <c r="D2965" s="569"/>
      <c r="E2965" s="569" t="s">
        <v>1657</v>
      </c>
      <c r="F2965" s="569">
        <v>3</v>
      </c>
      <c r="G2965" s="568" t="s">
        <v>1179</v>
      </c>
      <c r="H2965" s="568"/>
      <c r="I2965" s="570" t="s">
        <v>8920</v>
      </c>
      <c r="J2965" s="568" t="s">
        <v>8204</v>
      </c>
      <c r="K2965" s="571" t="s">
        <v>8589</v>
      </c>
      <c r="L2965" s="568" t="s">
        <v>13961</v>
      </c>
      <c r="M2965" s="572" t="s">
        <v>12376</v>
      </c>
      <c r="N2965" s="570" t="s">
        <v>8451</v>
      </c>
      <c r="O2965" s="303" t="str">
        <f>IF(AllC3_Data[[#This Row],[Door/Yard Number]]=3,"Yard","Door")</f>
        <v>Yard</v>
      </c>
      <c r="P2965" s="33">
        <f t="shared" si="92"/>
        <v>22.666666666686069</v>
      </c>
      <c r="Q2965" s="3" t="str">
        <f t="shared" si="93"/>
        <v>02/10/2022 03:20 PM</v>
      </c>
      <c r="R2965" s="573" t="str">
        <f>IF(AND(AllC3_Data[[#This Row],[Workflow]]="Vendor Trailer",AllC3_Data[[#This Row],[OB Load Type]]="",AllC3_Data[[#This Row],[IB Load Type]]="",AllC3_Data[[#This Row],[Reusable Load Type]]=""),"Empty", HLOOKUP("*",AllC3_Data[[#This Row],[OB Load Type]:[Workflow]],1,FALSE))</f>
        <v>Empty</v>
      </c>
      <c r="S29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6" spans="1:21" x14ac:dyDescent="0.25">
      <c r="A2966" s="567" t="s">
        <v>16000</v>
      </c>
      <c r="B2966" s="568"/>
      <c r="C2966" s="568"/>
      <c r="D2966" s="569" t="s">
        <v>496</v>
      </c>
      <c r="E2966" s="569" t="s">
        <v>1660</v>
      </c>
      <c r="F2966" s="569">
        <v>3</v>
      </c>
      <c r="G2966" s="568" t="s">
        <v>1179</v>
      </c>
      <c r="H2966" s="568"/>
      <c r="I2966" s="570" t="s">
        <v>12410</v>
      </c>
      <c r="J2966" s="568" t="s">
        <v>8210</v>
      </c>
      <c r="K2966" s="571" t="s">
        <v>8401</v>
      </c>
      <c r="L2966" s="568" t="s">
        <v>14189</v>
      </c>
      <c r="M2966" s="572" t="s">
        <v>12410</v>
      </c>
      <c r="N2966" s="570" t="s">
        <v>8451</v>
      </c>
      <c r="O2966" s="303" t="str">
        <f>IF(AllC3_Data[[#This Row],[Door/Yard Number]]=3,"Yard","Door")</f>
        <v>Yard</v>
      </c>
      <c r="P2966" s="33">
        <f t="shared" si="92"/>
        <v>22.616666666697711</v>
      </c>
      <c r="Q2966" s="3" t="str">
        <f t="shared" si="93"/>
        <v>02/10/2022 03:23 PM</v>
      </c>
      <c r="R2966" s="573" t="str">
        <f>IF(AND(AllC3_Data[[#This Row],[Workflow]]="Vendor Trailer",AllC3_Data[[#This Row],[OB Load Type]]="",AllC3_Data[[#This Row],[IB Load Type]]="",AllC3_Data[[#This Row],[Reusable Load Type]]=""),"Empty", HLOOKUP("*",AllC3_Data[[#This Row],[OB Load Type]:[Workflow]],1,FALSE))</f>
        <v>RSAL</v>
      </c>
      <c r="S29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7" spans="1:21" x14ac:dyDescent="0.25">
      <c r="A2967" s="567" t="s">
        <v>16001</v>
      </c>
      <c r="B2967" s="568"/>
      <c r="C2967" s="568"/>
      <c r="D2967" s="569" t="s">
        <v>496</v>
      </c>
      <c r="E2967" s="569" t="s">
        <v>1660</v>
      </c>
      <c r="F2967" s="569">
        <v>1</v>
      </c>
      <c r="G2967" s="568" t="s">
        <v>1568</v>
      </c>
      <c r="H2967" s="568"/>
      <c r="I2967" s="570" t="s">
        <v>12410</v>
      </c>
      <c r="J2967" s="568" t="s">
        <v>8209</v>
      </c>
      <c r="K2967" s="571" t="s">
        <v>8401</v>
      </c>
      <c r="L2967" s="568" t="s">
        <v>16002</v>
      </c>
      <c r="M2967" s="572" t="s">
        <v>16003</v>
      </c>
      <c r="N2967" s="570" t="s">
        <v>8451</v>
      </c>
      <c r="O2967" s="303" t="str">
        <f>IF(AllC3_Data[[#This Row],[Door/Yard Number]]=3,"Yard","Door")</f>
        <v>Door</v>
      </c>
      <c r="P2967" s="33">
        <f t="shared" si="92"/>
        <v>22.616666666697711</v>
      </c>
      <c r="Q2967" s="3" t="str">
        <f t="shared" si="93"/>
        <v>02/10/2022 03:23 PM</v>
      </c>
      <c r="R2967" s="573" t="str">
        <f>IF(AND(AllC3_Data[[#This Row],[Workflow]]="Vendor Trailer",AllC3_Data[[#This Row],[OB Load Type]]="",AllC3_Data[[#This Row],[IB Load Type]]="",AllC3_Data[[#This Row],[Reusable Load Type]]=""),"Empty", HLOOKUP("*",AllC3_Data[[#This Row],[OB Load Type]:[Workflow]],1,FALSE))</f>
        <v>RSAL</v>
      </c>
      <c r="S29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8" spans="1:21" x14ac:dyDescent="0.25">
      <c r="A2968" s="567" t="s">
        <v>16004</v>
      </c>
      <c r="B2968" s="568"/>
      <c r="C2968" s="568"/>
      <c r="D2968" s="569"/>
      <c r="E2968" s="569" t="s">
        <v>8461</v>
      </c>
      <c r="F2968" s="569">
        <v>3</v>
      </c>
      <c r="G2968" s="568" t="s">
        <v>13345</v>
      </c>
      <c r="H2968" s="568"/>
      <c r="I2968" s="570" t="s">
        <v>16005</v>
      </c>
      <c r="J2968" s="568" t="s">
        <v>8202</v>
      </c>
      <c r="K2968" s="571" t="s">
        <v>8401</v>
      </c>
      <c r="L2968" s="568" t="s">
        <v>14182</v>
      </c>
      <c r="M2968" s="572" t="s">
        <v>12407</v>
      </c>
      <c r="N2968" s="570" t="s">
        <v>8451</v>
      </c>
      <c r="O2968" s="303" t="str">
        <f>IF(AllC3_Data[[#This Row],[Door/Yard Number]]=3,"Yard","Door")</f>
        <v>Yard</v>
      </c>
      <c r="P2968" s="33">
        <f t="shared" si="92"/>
        <v>22.599999999976717</v>
      </c>
      <c r="Q2968" s="3" t="str">
        <f t="shared" si="93"/>
        <v>02/10/2022 03:24 PM</v>
      </c>
      <c r="R2968" s="573" t="str">
        <f>IF(AND(AllC3_Data[[#This Row],[Workflow]]="Vendor Trailer",AllC3_Data[[#This Row],[OB Load Type]]="",AllC3_Data[[#This Row],[IB Load Type]]="",AllC3_Data[[#This Row],[Reusable Load Type]]=""),"Empty", HLOOKUP("*",AllC3_Data[[#This Row],[OB Load Type]:[Workflow]],1,FALSE))</f>
        <v>Empty</v>
      </c>
      <c r="S29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69" spans="1:21" x14ac:dyDescent="0.25">
      <c r="A2969" s="567" t="s">
        <v>16006</v>
      </c>
      <c r="B2969" s="568"/>
      <c r="C2969" s="568"/>
      <c r="D2969" s="569" t="s">
        <v>650</v>
      </c>
      <c r="E2969" s="569" t="s">
        <v>8430</v>
      </c>
      <c r="F2969" s="569">
        <v>3</v>
      </c>
      <c r="G2969" s="568" t="s">
        <v>13600</v>
      </c>
      <c r="H2969" s="568"/>
      <c r="I2969" s="570" t="s">
        <v>16007</v>
      </c>
      <c r="J2969" s="568" t="s">
        <v>8202</v>
      </c>
      <c r="K2969" s="571" t="s">
        <v>8401</v>
      </c>
      <c r="L2969" s="568" t="s">
        <v>14339</v>
      </c>
      <c r="M2969" s="572" t="s">
        <v>16008</v>
      </c>
      <c r="N2969" s="570" t="s">
        <v>8451</v>
      </c>
      <c r="O2969" s="303" t="str">
        <f>IF(AllC3_Data[[#This Row],[Door/Yard Number]]=3,"Yard","Door")</f>
        <v>Yard</v>
      </c>
      <c r="P2969" s="33">
        <f t="shared" si="92"/>
        <v>22.583333333430346</v>
      </c>
      <c r="Q2969" s="3" t="str">
        <f t="shared" si="93"/>
        <v>02/10/2022 03:25 PM</v>
      </c>
      <c r="R2969" s="573" t="str">
        <f>IF(AND(AllC3_Data[[#This Row],[Workflow]]="Vendor Trailer",AllC3_Data[[#This Row],[OB Load Type]]="",AllC3_Data[[#This Row],[IB Load Type]]="",AllC3_Data[[#This Row],[Reusable Load Type]]=""),"Empty", HLOOKUP("*",AllC3_Data[[#This Row],[OB Load Type]:[Workflow]],1,FALSE))</f>
        <v>CHEP</v>
      </c>
      <c r="S29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0" spans="1:21" x14ac:dyDescent="0.25">
      <c r="A2970" s="567" t="s">
        <v>16009</v>
      </c>
      <c r="B2970" s="568"/>
      <c r="C2970" s="568"/>
      <c r="D2970" s="569" t="s">
        <v>270</v>
      </c>
      <c r="E2970" s="569" t="s">
        <v>882</v>
      </c>
      <c r="F2970" s="569">
        <v>3</v>
      </c>
      <c r="G2970" s="568" t="s">
        <v>1568</v>
      </c>
      <c r="H2970" s="568" t="s">
        <v>16010</v>
      </c>
      <c r="I2970" s="570" t="s">
        <v>12829</v>
      </c>
      <c r="J2970" s="568" t="s">
        <v>8212</v>
      </c>
      <c r="K2970" s="571" t="s">
        <v>8401</v>
      </c>
      <c r="L2970" s="568" t="s">
        <v>14170</v>
      </c>
      <c r="M2970" s="572" t="s">
        <v>16011</v>
      </c>
      <c r="N2970" s="570" t="s">
        <v>8402</v>
      </c>
      <c r="O2970" s="303" t="str">
        <f>IF(AllC3_Data[[#This Row],[Door/Yard Number]]=3,"Yard","Door")</f>
        <v>Yard</v>
      </c>
      <c r="P2970" s="33">
        <f t="shared" si="92"/>
        <v>22.483333333453629</v>
      </c>
      <c r="Q2970" s="3" t="str">
        <f t="shared" si="93"/>
        <v>02/10/2022 03:31 PM</v>
      </c>
      <c r="R2970" s="573" t="str">
        <f>IF(AND(AllC3_Data[[#This Row],[Workflow]]="Vendor Trailer",AllC3_Data[[#This Row],[OB Load Type]]="",AllC3_Data[[#This Row],[IB Load Type]]="",AllC3_Data[[#This Row],[Reusable Load Type]]=""),"Empty", HLOOKUP("*",AllC3_Data[[#This Row],[OB Load Type]:[Workflow]],1,FALSE))</f>
        <v>T206</v>
      </c>
      <c r="S29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9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971" spans="1:21" x14ac:dyDescent="0.25">
      <c r="A2971" s="567" t="s">
        <v>16012</v>
      </c>
      <c r="B2971" s="568"/>
      <c r="C2971" s="568"/>
      <c r="D2971" s="569" t="s">
        <v>111</v>
      </c>
      <c r="E2971" s="569" t="s">
        <v>8430</v>
      </c>
      <c r="F2971" s="569">
        <v>3</v>
      </c>
      <c r="G2971" s="568" t="s">
        <v>1667</v>
      </c>
      <c r="H2971" s="568"/>
      <c r="I2971" s="570" t="s">
        <v>8922</v>
      </c>
      <c r="J2971" s="568" t="s">
        <v>8213</v>
      </c>
      <c r="K2971" s="571" t="s">
        <v>8401</v>
      </c>
      <c r="L2971" s="568" t="s">
        <v>14003</v>
      </c>
      <c r="M2971" s="572" t="s">
        <v>16013</v>
      </c>
      <c r="N2971" s="570" t="s">
        <v>8402</v>
      </c>
      <c r="O2971" s="303" t="str">
        <f>IF(AllC3_Data[[#This Row],[Door/Yard Number]]=3,"Yard","Door")</f>
        <v>Yard</v>
      </c>
      <c r="P2971" s="33">
        <f t="shared" si="92"/>
        <v>22.433333333465271</v>
      </c>
      <c r="Q2971" s="3" t="str">
        <f t="shared" si="93"/>
        <v>02/10/2022 03:34 PM</v>
      </c>
      <c r="R2971" s="573" t="str">
        <f>IF(AND(AllC3_Data[[#This Row],[Workflow]]="Vendor Trailer",AllC3_Data[[#This Row],[OB Load Type]]="",AllC3_Data[[#This Row],[IB Load Type]]="",AllC3_Data[[#This Row],[Reusable Load Type]]=""),"Empty", HLOOKUP("*",AllC3_Data[[#This Row],[OB Load Type]:[Workflow]],1,FALSE))</f>
        <v>MWWD</v>
      </c>
      <c r="S29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972" spans="1:21" x14ac:dyDescent="0.25">
      <c r="A2972" s="567" t="s">
        <v>16014</v>
      </c>
      <c r="B2972" s="568"/>
      <c r="C2972" s="568"/>
      <c r="D2972" s="569"/>
      <c r="E2972" s="569" t="s">
        <v>1657</v>
      </c>
      <c r="F2972" s="569">
        <v>3</v>
      </c>
      <c r="G2972" s="568" t="s">
        <v>1179</v>
      </c>
      <c r="H2972" s="568"/>
      <c r="I2972" s="570" t="s">
        <v>16015</v>
      </c>
      <c r="J2972" s="568" t="s">
        <v>8210</v>
      </c>
      <c r="K2972" s="571" t="s">
        <v>8401</v>
      </c>
      <c r="L2972" s="568" t="s">
        <v>14135</v>
      </c>
      <c r="M2972" s="572" t="s">
        <v>10693</v>
      </c>
      <c r="N2972" s="570" t="s">
        <v>8421</v>
      </c>
      <c r="O2972" s="303" t="str">
        <f>IF(AllC3_Data[[#This Row],[Door/Yard Number]]=3,"Yard","Door")</f>
        <v>Yard</v>
      </c>
      <c r="P2972" s="33">
        <f t="shared" si="92"/>
        <v>22.383333333476912</v>
      </c>
      <c r="Q2972" s="3" t="str">
        <f t="shared" si="93"/>
        <v>02/10/2022 03:37 PM</v>
      </c>
      <c r="R2972" s="573" t="str">
        <f>IF(AND(AllC3_Data[[#This Row],[Workflow]]="Vendor Trailer",AllC3_Data[[#This Row],[OB Load Type]]="",AllC3_Data[[#This Row],[IB Load Type]]="",AllC3_Data[[#This Row],[Reusable Load Type]]=""),"Empty", HLOOKUP("*",AllC3_Data[[#This Row],[OB Load Type]:[Workflow]],1,FALSE))</f>
        <v>Empty</v>
      </c>
      <c r="S29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73" spans="1:21" x14ac:dyDescent="0.25">
      <c r="A2973" s="567" t="s">
        <v>16016</v>
      </c>
      <c r="B2973" s="568"/>
      <c r="C2973" s="568"/>
      <c r="D2973" s="569" t="s">
        <v>367</v>
      </c>
      <c r="E2973" s="569" t="s">
        <v>882</v>
      </c>
      <c r="F2973" s="569">
        <v>3</v>
      </c>
      <c r="G2973" s="568" t="s">
        <v>1179</v>
      </c>
      <c r="H2973" s="568"/>
      <c r="I2973" s="570" t="s">
        <v>16017</v>
      </c>
      <c r="J2973" s="568" t="s">
        <v>8207</v>
      </c>
      <c r="K2973" s="571" t="s">
        <v>8401</v>
      </c>
      <c r="L2973" s="568" t="s">
        <v>14248</v>
      </c>
      <c r="M2973" s="572" t="s">
        <v>10628</v>
      </c>
      <c r="N2973" s="570" t="s">
        <v>8402</v>
      </c>
      <c r="O2973" s="303" t="str">
        <f>IF(AllC3_Data[[#This Row],[Door/Yard Number]]=3,"Yard","Door")</f>
        <v>Yard</v>
      </c>
      <c r="P2973" s="33">
        <f t="shared" si="92"/>
        <v>26.383333333418705</v>
      </c>
      <c r="Q2973" s="3" t="str">
        <f t="shared" si="93"/>
        <v>02/10/2022 11:37 AM</v>
      </c>
      <c r="R2973" s="573" t="str">
        <f>IF(AND(AllC3_Data[[#This Row],[Workflow]]="Vendor Trailer",AllC3_Data[[#This Row],[OB Load Type]]="",AllC3_Data[[#This Row],[IB Load Type]]="",AllC3_Data[[#This Row],[Reusable Load Type]]=""),"Empty", HLOOKUP("*",AllC3_Data[[#This Row],[OB Load Type]:[Workflow]],1,FALSE))</f>
        <v>BD27</v>
      </c>
      <c r="S29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9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2974" spans="1:21" x14ac:dyDescent="0.25">
      <c r="A2974" s="567" t="s">
        <v>16018</v>
      </c>
      <c r="B2974" s="568"/>
      <c r="C2974" s="568" t="s">
        <v>774</v>
      </c>
      <c r="D2974" s="569"/>
      <c r="E2974" s="569" t="s">
        <v>897</v>
      </c>
      <c r="F2974" s="569">
        <v>3</v>
      </c>
      <c r="G2974" s="568" t="s">
        <v>1179</v>
      </c>
      <c r="H2974" s="568" t="s">
        <v>16019</v>
      </c>
      <c r="I2974" s="570" t="s">
        <v>8526</v>
      </c>
      <c r="J2974" s="568" t="s">
        <v>8205</v>
      </c>
      <c r="K2974" s="571" t="s">
        <v>8401</v>
      </c>
      <c r="L2974" s="568" t="s">
        <v>13949</v>
      </c>
      <c r="M2974" s="572" t="s">
        <v>8526</v>
      </c>
      <c r="N2974" s="570" t="s">
        <v>8451</v>
      </c>
      <c r="O2974" s="303" t="str">
        <f>IF(AllC3_Data[[#This Row],[Door/Yard Number]]=3,"Yard","Door")</f>
        <v>Yard</v>
      </c>
      <c r="P2974" s="33">
        <f t="shared" si="92"/>
        <v>22.31666666676756</v>
      </c>
      <c r="Q2974" s="3" t="str">
        <f t="shared" si="93"/>
        <v>02/10/2022 03:41 PM</v>
      </c>
      <c r="R2974" s="573" t="str">
        <f>IF(AND(AllC3_Data[[#This Row],[Workflow]]="Vendor Trailer",AllC3_Data[[#This Row],[OB Load Type]]="",AllC3_Data[[#This Row],[IB Load Type]]="",AllC3_Data[[#This Row],[Reusable Load Type]]=""),"Empty", HLOOKUP("*",AllC3_Data[[#This Row],[OB Load Type]:[Workflow]],1,FALSE))</f>
        <v>B227</v>
      </c>
      <c r="S29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5" spans="1:21" x14ac:dyDescent="0.25">
      <c r="A2975" s="567" t="s">
        <v>16020</v>
      </c>
      <c r="B2975" s="568"/>
      <c r="C2975" s="568"/>
      <c r="D2975" s="569"/>
      <c r="E2975" s="569" t="s">
        <v>8461</v>
      </c>
      <c r="F2975" s="569">
        <v>3</v>
      </c>
      <c r="G2975" s="568" t="s">
        <v>11317</v>
      </c>
      <c r="H2975" s="568"/>
      <c r="I2975" s="570" t="s">
        <v>16021</v>
      </c>
      <c r="J2975" s="568" t="s">
        <v>8202</v>
      </c>
      <c r="K2975" s="571" t="s">
        <v>8401</v>
      </c>
      <c r="L2975" s="568" t="s">
        <v>13726</v>
      </c>
      <c r="M2975" s="572" t="s">
        <v>16022</v>
      </c>
      <c r="N2975" s="570" t="s">
        <v>8451</v>
      </c>
      <c r="O2975" s="303" t="str">
        <f>IF(AllC3_Data[[#This Row],[Door/Yard Number]]=3,"Yard","Door")</f>
        <v>Yard</v>
      </c>
      <c r="P2975" s="33">
        <f t="shared" si="92"/>
        <v>22.300000000046566</v>
      </c>
      <c r="Q2975" s="3" t="str">
        <f t="shared" si="93"/>
        <v>02/10/2022 03:42 PM</v>
      </c>
      <c r="R2975" s="573" t="str">
        <f>IF(AND(AllC3_Data[[#This Row],[Workflow]]="Vendor Trailer",AllC3_Data[[#This Row],[OB Load Type]]="",AllC3_Data[[#This Row],[IB Load Type]]="",AllC3_Data[[#This Row],[Reusable Load Type]]=""),"Empty", HLOOKUP("*",AllC3_Data[[#This Row],[OB Load Type]:[Workflow]],1,FALSE))</f>
        <v>Empty</v>
      </c>
      <c r="S29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6" spans="1:21" x14ac:dyDescent="0.25">
      <c r="A2976" s="567" t="s">
        <v>16023</v>
      </c>
      <c r="B2976" s="568"/>
      <c r="C2976" s="568"/>
      <c r="D2976" s="569"/>
      <c r="E2976" s="569" t="s">
        <v>8461</v>
      </c>
      <c r="F2976" s="569">
        <v>3</v>
      </c>
      <c r="G2976" s="568" t="s">
        <v>8820</v>
      </c>
      <c r="H2976" s="568"/>
      <c r="I2976" s="570" t="s">
        <v>16024</v>
      </c>
      <c r="J2976" s="568" t="s">
        <v>8202</v>
      </c>
      <c r="K2976" s="571" t="s">
        <v>8401</v>
      </c>
      <c r="L2976" s="568" t="s">
        <v>2967</v>
      </c>
      <c r="M2976" s="572" t="s">
        <v>10507</v>
      </c>
      <c r="N2976" s="570" t="s">
        <v>8402</v>
      </c>
      <c r="O2976" s="303" t="str">
        <f>IF(AllC3_Data[[#This Row],[Door/Yard Number]]=3,"Yard","Door")</f>
        <v>Yard</v>
      </c>
      <c r="P2976" s="33">
        <f t="shared" si="92"/>
        <v>22.283333333325572</v>
      </c>
      <c r="Q2976" s="3" t="str">
        <f t="shared" si="93"/>
        <v>02/10/2022 03:43 PM</v>
      </c>
      <c r="R2976" s="573" t="str">
        <f>IF(AND(AllC3_Data[[#This Row],[Workflow]]="Vendor Trailer",AllC3_Data[[#This Row],[OB Load Type]]="",AllC3_Data[[#This Row],[IB Load Type]]="",AllC3_Data[[#This Row],[Reusable Load Type]]=""),"Empty", HLOOKUP("*",AllC3_Data[[#This Row],[OB Load Type]:[Workflow]],1,FALSE))</f>
        <v>Empty</v>
      </c>
      <c r="S29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7" spans="1:21" x14ac:dyDescent="0.25">
      <c r="A2977" s="567" t="s">
        <v>16025</v>
      </c>
      <c r="B2977" s="568"/>
      <c r="C2977" s="568"/>
      <c r="D2977" s="569"/>
      <c r="E2977" s="569" t="s">
        <v>1657</v>
      </c>
      <c r="F2977" s="569">
        <v>3</v>
      </c>
      <c r="G2977" s="568" t="s">
        <v>1179</v>
      </c>
      <c r="H2977" s="568"/>
      <c r="I2977" s="570" t="s">
        <v>16026</v>
      </c>
      <c r="J2977" s="568" t="s">
        <v>647</v>
      </c>
      <c r="K2977" s="571" t="s">
        <v>8401</v>
      </c>
      <c r="L2977" s="568" t="s">
        <v>15152</v>
      </c>
      <c r="M2977" s="572"/>
      <c r="N2977" s="570" t="s">
        <v>8402</v>
      </c>
      <c r="O2977" s="303" t="str">
        <f>IF(AllC3_Data[[#This Row],[Door/Yard Number]]=3,"Yard","Door")</f>
        <v>Yard</v>
      </c>
      <c r="P2977" s="33">
        <f t="shared" si="92"/>
        <v>22.250000000058208</v>
      </c>
      <c r="Q2977" s="3" t="str">
        <f t="shared" si="93"/>
        <v>02/10/2022 03:45 PM</v>
      </c>
      <c r="R2977" s="573" t="str">
        <f>IF(AND(AllC3_Data[[#This Row],[Workflow]]="Vendor Trailer",AllC3_Data[[#This Row],[OB Load Type]]="",AllC3_Data[[#This Row],[IB Load Type]]="",AllC3_Data[[#This Row],[Reusable Load Type]]=""),"Empty", HLOOKUP("*",AllC3_Data[[#This Row],[OB Load Type]:[Workflow]],1,FALSE))</f>
        <v>Empty</v>
      </c>
      <c r="S29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8" spans="1:21" x14ac:dyDescent="0.25">
      <c r="A2978" s="567" t="s">
        <v>16027</v>
      </c>
      <c r="B2978" s="568"/>
      <c r="C2978" s="568"/>
      <c r="D2978" s="569" t="s">
        <v>109</v>
      </c>
      <c r="E2978" s="569" t="s">
        <v>8430</v>
      </c>
      <c r="F2978" s="569">
        <v>3</v>
      </c>
      <c r="G2978" s="568" t="s">
        <v>8515</v>
      </c>
      <c r="H2978" s="568"/>
      <c r="I2978" s="570" t="s">
        <v>16028</v>
      </c>
      <c r="J2978" s="568" t="s">
        <v>8202</v>
      </c>
      <c r="K2978" s="571" t="s">
        <v>8401</v>
      </c>
      <c r="L2978" s="568" t="s">
        <v>14423</v>
      </c>
      <c r="M2978" s="572" t="s">
        <v>16028</v>
      </c>
      <c r="N2978" s="570" t="s">
        <v>8402</v>
      </c>
      <c r="O2978" s="303" t="str">
        <f>IF(AllC3_Data[[#This Row],[Door/Yard Number]]=3,"Yard","Door")</f>
        <v>Yard</v>
      </c>
      <c r="P2978" s="33">
        <f t="shared" si="92"/>
        <v>22.233333333337214</v>
      </c>
      <c r="Q2978" s="3" t="str">
        <f t="shared" si="93"/>
        <v>02/10/2022 03:46 PM</v>
      </c>
      <c r="R2978" s="573" t="str">
        <f>IF(AND(AllC3_Data[[#This Row],[Workflow]]="Vendor Trailer",AllC3_Data[[#This Row],[OB Load Type]]="",AllC3_Data[[#This Row],[IB Load Type]]="",AllC3_Data[[#This Row],[Reusable Load Type]]=""),"Empty", HLOOKUP("*",AllC3_Data[[#This Row],[OB Load Type]:[Workflow]],1,FALSE))</f>
        <v>MPJG</v>
      </c>
      <c r="S29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29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79" spans="1:21" x14ac:dyDescent="0.25">
      <c r="A2979" s="567" t="s">
        <v>16029</v>
      </c>
      <c r="B2979" s="568"/>
      <c r="C2979" s="568" t="s">
        <v>774</v>
      </c>
      <c r="D2979" s="569"/>
      <c r="E2979" s="569" t="s">
        <v>897</v>
      </c>
      <c r="F2979" s="569">
        <v>3</v>
      </c>
      <c r="G2979" s="568" t="s">
        <v>1179</v>
      </c>
      <c r="H2979" s="568" t="s">
        <v>16030</v>
      </c>
      <c r="I2979" s="570" t="s">
        <v>9475</v>
      </c>
      <c r="J2979" s="568" t="s">
        <v>8210</v>
      </c>
      <c r="K2979" s="571" t="s">
        <v>8401</v>
      </c>
      <c r="L2979" s="568" t="s">
        <v>13949</v>
      </c>
      <c r="M2979" s="572" t="s">
        <v>9475</v>
      </c>
      <c r="N2979" s="570" t="s">
        <v>8451</v>
      </c>
      <c r="O2979" s="303" t="str">
        <f>IF(AllC3_Data[[#This Row],[Door/Yard Number]]=3,"Yard","Door")</f>
        <v>Yard</v>
      </c>
      <c r="P2979" s="33">
        <f t="shared" si="92"/>
        <v>22.216666666790843</v>
      </c>
      <c r="Q2979" s="3" t="str">
        <f t="shared" si="93"/>
        <v>02/10/2022 03:47 PM</v>
      </c>
      <c r="R2979" s="573" t="str">
        <f>IF(AND(AllC3_Data[[#This Row],[Workflow]]="Vendor Trailer",AllC3_Data[[#This Row],[OB Load Type]]="",AllC3_Data[[#This Row],[IB Load Type]]="",AllC3_Data[[#This Row],[Reusable Load Type]]=""),"Empty", HLOOKUP("*",AllC3_Data[[#This Row],[OB Load Type]:[Workflow]],1,FALSE))</f>
        <v>B227</v>
      </c>
      <c r="S29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0" spans="1:21" x14ac:dyDescent="0.25">
      <c r="A2980" s="567" t="s">
        <v>16031</v>
      </c>
      <c r="B2980" s="568"/>
      <c r="C2980" s="568"/>
      <c r="D2980" s="569" t="s">
        <v>496</v>
      </c>
      <c r="E2980" s="569" t="s">
        <v>1660</v>
      </c>
      <c r="F2980" s="569">
        <v>3</v>
      </c>
      <c r="G2980" s="568" t="s">
        <v>1179</v>
      </c>
      <c r="H2980" s="568"/>
      <c r="I2980" s="570" t="s">
        <v>16032</v>
      </c>
      <c r="J2980" s="568" t="s">
        <v>8210</v>
      </c>
      <c r="K2980" s="571" t="s">
        <v>8401</v>
      </c>
      <c r="L2980" s="568" t="s">
        <v>14339</v>
      </c>
      <c r="M2980" s="572" t="s">
        <v>16032</v>
      </c>
      <c r="N2980" s="570" t="s">
        <v>8451</v>
      </c>
      <c r="O2980" s="303" t="str">
        <f>IF(AllC3_Data[[#This Row],[Door/Yard Number]]=3,"Yard","Door")</f>
        <v>Yard</v>
      </c>
      <c r="P2980" s="33">
        <f t="shared" si="92"/>
        <v>22.183333333348855</v>
      </c>
      <c r="Q2980" s="3" t="str">
        <f t="shared" si="93"/>
        <v>02/10/2022 03:49 PM</v>
      </c>
      <c r="R2980" s="573" t="str">
        <f>IF(AND(AllC3_Data[[#This Row],[Workflow]]="Vendor Trailer",AllC3_Data[[#This Row],[OB Load Type]]="",AllC3_Data[[#This Row],[IB Load Type]]="",AllC3_Data[[#This Row],[Reusable Load Type]]=""),"Empty", HLOOKUP("*",AllC3_Data[[#This Row],[OB Load Type]:[Workflow]],1,FALSE))</f>
        <v>RSAL</v>
      </c>
      <c r="S29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1" spans="1:21" x14ac:dyDescent="0.25">
      <c r="A2981" s="567" t="s">
        <v>16033</v>
      </c>
      <c r="B2981" s="568"/>
      <c r="C2981" s="568"/>
      <c r="D2981" s="569"/>
      <c r="E2981" s="569" t="s">
        <v>8461</v>
      </c>
      <c r="F2981" s="569">
        <v>3</v>
      </c>
      <c r="G2981" s="568" t="s">
        <v>9141</v>
      </c>
      <c r="H2981" s="568"/>
      <c r="I2981" s="570" t="s">
        <v>16034</v>
      </c>
      <c r="J2981" s="568" t="s">
        <v>8202</v>
      </c>
      <c r="K2981" s="571" t="s">
        <v>8401</v>
      </c>
      <c r="L2981" s="568" t="s">
        <v>2969</v>
      </c>
      <c r="M2981" s="572"/>
      <c r="N2981" s="570" t="s">
        <v>8402</v>
      </c>
      <c r="O2981" s="303" t="str">
        <f>IF(AllC3_Data[[#This Row],[Door/Yard Number]]=3,"Yard","Door")</f>
        <v>Yard</v>
      </c>
      <c r="P2981" s="33">
        <f t="shared" si="92"/>
        <v>22.150000000081491</v>
      </c>
      <c r="Q2981" s="3" t="str">
        <f t="shared" si="93"/>
        <v>02/10/2022 03:51 PM</v>
      </c>
      <c r="R2981" s="573" t="str">
        <f>IF(AND(AllC3_Data[[#This Row],[Workflow]]="Vendor Trailer",AllC3_Data[[#This Row],[OB Load Type]]="",AllC3_Data[[#This Row],[IB Load Type]]="",AllC3_Data[[#This Row],[Reusable Load Type]]=""),"Empty", HLOOKUP("*",AllC3_Data[[#This Row],[OB Load Type]:[Workflow]],1,FALSE))</f>
        <v>Empty</v>
      </c>
      <c r="S29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2" spans="1:21" x14ac:dyDescent="0.25">
      <c r="A2982" s="567" t="s">
        <v>16035</v>
      </c>
      <c r="B2982" s="568"/>
      <c r="C2982" s="568"/>
      <c r="D2982" s="569"/>
      <c r="E2982" s="569" t="s">
        <v>8461</v>
      </c>
      <c r="F2982" s="569">
        <v>3</v>
      </c>
      <c r="G2982" s="568" t="s">
        <v>8820</v>
      </c>
      <c r="H2982" s="568"/>
      <c r="I2982" s="570" t="s">
        <v>16034</v>
      </c>
      <c r="J2982" s="568" t="s">
        <v>8202</v>
      </c>
      <c r="K2982" s="571" t="s">
        <v>8401</v>
      </c>
      <c r="L2982" s="568" t="s">
        <v>2967</v>
      </c>
      <c r="M2982" s="572" t="s">
        <v>16036</v>
      </c>
      <c r="N2982" s="570" t="s">
        <v>8402</v>
      </c>
      <c r="O2982" s="303" t="str">
        <f>IF(AllC3_Data[[#This Row],[Door/Yard Number]]=3,"Yard","Door")</f>
        <v>Yard</v>
      </c>
      <c r="P2982" s="33">
        <f t="shared" si="92"/>
        <v>22.150000000081491</v>
      </c>
      <c r="Q2982" s="3" t="str">
        <f t="shared" si="93"/>
        <v>02/10/2022 03:51 PM</v>
      </c>
      <c r="R2982" s="573" t="str">
        <f>IF(AND(AllC3_Data[[#This Row],[Workflow]]="Vendor Trailer",AllC3_Data[[#This Row],[OB Load Type]]="",AllC3_Data[[#This Row],[IB Load Type]]="",AllC3_Data[[#This Row],[Reusable Load Type]]=""),"Empty", HLOOKUP("*",AllC3_Data[[#This Row],[OB Load Type]:[Workflow]],1,FALSE))</f>
        <v>Empty</v>
      </c>
      <c r="S29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3" spans="1:21" x14ac:dyDescent="0.25">
      <c r="A2983" s="567" t="s">
        <v>16037</v>
      </c>
      <c r="B2983" s="568"/>
      <c r="C2983" s="568"/>
      <c r="D2983" s="569" t="s">
        <v>479</v>
      </c>
      <c r="E2983" s="569" t="s">
        <v>8430</v>
      </c>
      <c r="F2983" s="569">
        <v>3</v>
      </c>
      <c r="G2983" s="568" t="s">
        <v>1568</v>
      </c>
      <c r="H2983" s="568"/>
      <c r="I2983" s="570" t="s">
        <v>16034</v>
      </c>
      <c r="J2983" s="568" t="s">
        <v>8212</v>
      </c>
      <c r="K2983" s="571" t="s">
        <v>8401</v>
      </c>
      <c r="L2983" s="568" t="s">
        <v>14248</v>
      </c>
      <c r="M2983" s="572" t="s">
        <v>16038</v>
      </c>
      <c r="N2983" s="570" t="s">
        <v>8402</v>
      </c>
      <c r="O2983" s="303" t="str">
        <f>IF(AllC3_Data[[#This Row],[Door/Yard Number]]=3,"Yard","Door")</f>
        <v>Yard</v>
      </c>
      <c r="P2983" s="33">
        <f t="shared" si="92"/>
        <v>22.150000000081491</v>
      </c>
      <c r="Q2983" s="3" t="str">
        <f t="shared" si="93"/>
        <v>02/10/2022 03:51 PM</v>
      </c>
      <c r="R2983" s="573" t="str">
        <f>IF(AND(AllC3_Data[[#This Row],[Workflow]]="Vendor Trailer",AllC3_Data[[#This Row],[OB Load Type]]="",AllC3_Data[[#This Row],[IB Load Type]]="",AllC3_Data[[#This Row],[Reusable Load Type]]=""),"Empty", HLOOKUP("*",AllC3_Data[[#This Row],[OB Load Type]:[Workflow]],1,FALSE))</f>
        <v>PPLS</v>
      </c>
      <c r="S29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4" spans="1:21" x14ac:dyDescent="0.25">
      <c r="A2984" s="567" t="s">
        <v>16039</v>
      </c>
      <c r="B2984" s="568"/>
      <c r="C2984" s="568" t="s">
        <v>829</v>
      </c>
      <c r="D2984" s="569"/>
      <c r="E2984" s="569" t="s">
        <v>897</v>
      </c>
      <c r="F2984" s="569">
        <v>1</v>
      </c>
      <c r="G2984" s="568" t="s">
        <v>12579</v>
      </c>
      <c r="H2984" s="568" t="s">
        <v>829</v>
      </c>
      <c r="I2984" s="570" t="s">
        <v>16040</v>
      </c>
      <c r="J2984" s="568" t="s">
        <v>8202</v>
      </c>
      <c r="K2984" s="571" t="s">
        <v>8401</v>
      </c>
      <c r="L2984" s="568" t="s">
        <v>12665</v>
      </c>
      <c r="M2984" s="572" t="s">
        <v>16040</v>
      </c>
      <c r="N2984" s="570" t="s">
        <v>11135</v>
      </c>
      <c r="O2984" s="303" t="str">
        <f>IF(AllC3_Data[[#This Row],[Door/Yard Number]]=3,"Yard","Door")</f>
        <v>Door</v>
      </c>
      <c r="P2984" s="33">
        <f t="shared" si="92"/>
        <v>22.083333333372138</v>
      </c>
      <c r="Q2984" s="3" t="str">
        <f t="shared" si="93"/>
        <v>02/10/2022 03:55 PM</v>
      </c>
      <c r="R2984" s="573" t="str">
        <f>IF(AND(AllC3_Data[[#This Row],[Workflow]]="Vendor Trailer",AllC3_Data[[#This Row],[OB Load Type]]="",AllC3_Data[[#This Row],[IB Load Type]]="",AllC3_Data[[#This Row],[Reusable Load Type]]=""),"Empty", HLOOKUP("*",AllC3_Data[[#This Row],[OB Load Type]:[Workflow]],1,FALSE))</f>
        <v>LTL</v>
      </c>
      <c r="S29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5" spans="1:21" x14ac:dyDescent="0.25">
      <c r="A2985" s="567" t="s">
        <v>16041</v>
      </c>
      <c r="B2985" s="568"/>
      <c r="C2985" s="568"/>
      <c r="D2985" s="569" t="s">
        <v>182</v>
      </c>
      <c r="E2985" s="569" t="s">
        <v>8430</v>
      </c>
      <c r="F2985" s="569">
        <v>3</v>
      </c>
      <c r="G2985" s="568" t="s">
        <v>1568</v>
      </c>
      <c r="H2985" s="568"/>
      <c r="I2985" s="570" t="s">
        <v>16042</v>
      </c>
      <c r="J2985" s="568" t="s">
        <v>8212</v>
      </c>
      <c r="K2985" s="571" t="s">
        <v>8401</v>
      </c>
      <c r="L2985" s="568" t="s">
        <v>14339</v>
      </c>
      <c r="M2985" s="572" t="s">
        <v>16043</v>
      </c>
      <c r="N2985" s="570" t="s">
        <v>8451</v>
      </c>
      <c r="O2985" s="303" t="str">
        <f>IF(AllC3_Data[[#This Row],[Door/Yard Number]]=3,"Yard","Door")</f>
        <v>Yard</v>
      </c>
      <c r="P2985" s="33">
        <f t="shared" si="92"/>
        <v>22.050000000104774</v>
      </c>
      <c r="Q2985" s="3" t="str">
        <f t="shared" si="93"/>
        <v>02/10/2022 03:57 PM</v>
      </c>
      <c r="R2985" s="573" t="str">
        <f>IF(AND(AllC3_Data[[#This Row],[Workflow]]="Vendor Trailer",AllC3_Data[[#This Row],[OB Load Type]]="",AllC3_Data[[#This Row],[IB Load Type]]="",AllC3_Data[[#This Row],[Reusable Load Type]]=""),"Empty", HLOOKUP("*",AllC3_Data[[#This Row],[OB Load Type]:[Workflow]],1,FALSE))</f>
        <v>PMIX</v>
      </c>
      <c r="S29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986" spans="1:21" x14ac:dyDescent="0.25">
      <c r="A2986" s="567" t="s">
        <v>16044</v>
      </c>
      <c r="B2986" s="568"/>
      <c r="C2986" s="568" t="s">
        <v>666</v>
      </c>
      <c r="D2986" s="569"/>
      <c r="E2986" s="569" t="s">
        <v>8397</v>
      </c>
      <c r="F2986" s="569">
        <v>3</v>
      </c>
      <c r="G2986" s="568" t="s">
        <v>8398</v>
      </c>
      <c r="H2986" s="568" t="s">
        <v>14267</v>
      </c>
      <c r="I2986" s="570" t="s">
        <v>16042</v>
      </c>
      <c r="J2986" s="568" t="s">
        <v>8202</v>
      </c>
      <c r="K2986" s="571" t="s">
        <v>8401</v>
      </c>
      <c r="L2986" s="568" t="s">
        <v>14132</v>
      </c>
      <c r="M2986" s="572" t="s">
        <v>16042</v>
      </c>
      <c r="N2986" s="570" t="s">
        <v>8402</v>
      </c>
      <c r="O2986" s="303" t="str">
        <f>IF(AllC3_Data[[#This Row],[Door/Yard Number]]=3,"Yard","Door")</f>
        <v>Yard</v>
      </c>
      <c r="P2986" s="33">
        <f t="shared" si="92"/>
        <v>22.050000000104774</v>
      </c>
      <c r="Q2986" s="3" t="str">
        <f t="shared" si="93"/>
        <v>02/10/2022 03:57 PM</v>
      </c>
      <c r="R2986" s="573" t="str">
        <f>IF(AND(AllC3_Data[[#This Row],[Workflow]]="Vendor Trailer",AllC3_Data[[#This Row],[OB Load Type]]="",AllC3_Data[[#This Row],[IB Load Type]]="",AllC3_Data[[#This Row],[Reusable Load Type]]=""),"Empty", HLOOKUP("*",AllC3_Data[[#This Row],[OB Load Type]:[Workflow]],1,FALSE))</f>
        <v>B745</v>
      </c>
      <c r="S29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29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7" spans="1:21" x14ac:dyDescent="0.25">
      <c r="A2987" s="567" t="s">
        <v>16045</v>
      </c>
      <c r="B2987" s="568"/>
      <c r="C2987" s="568"/>
      <c r="D2987" s="569"/>
      <c r="E2987" s="569" t="s">
        <v>8461</v>
      </c>
      <c r="F2987" s="569">
        <v>3</v>
      </c>
      <c r="G2987" s="568" t="s">
        <v>9309</v>
      </c>
      <c r="H2987" s="568"/>
      <c r="I2987" s="570" t="s">
        <v>16046</v>
      </c>
      <c r="J2987" s="568" t="s">
        <v>8202</v>
      </c>
      <c r="K2987" s="571" t="s">
        <v>8401</v>
      </c>
      <c r="L2987" s="568" t="s">
        <v>13726</v>
      </c>
      <c r="M2987" s="572" t="s">
        <v>10451</v>
      </c>
      <c r="N2987" s="570" t="s">
        <v>8451</v>
      </c>
      <c r="O2987" s="303" t="str">
        <f>IF(AllC3_Data[[#This Row],[Door/Yard Number]]=3,"Yard","Door")</f>
        <v>Yard</v>
      </c>
      <c r="P2987" s="33">
        <f t="shared" si="92"/>
        <v>22.016666666662786</v>
      </c>
      <c r="Q2987" s="3" t="str">
        <f t="shared" si="93"/>
        <v>02/10/2022 03:59 PM</v>
      </c>
      <c r="R2987" s="573" t="str">
        <f>IF(AND(AllC3_Data[[#This Row],[Workflow]]="Vendor Trailer",AllC3_Data[[#This Row],[OB Load Type]]="",AllC3_Data[[#This Row],[IB Load Type]]="",AllC3_Data[[#This Row],[Reusable Load Type]]=""),"Empty", HLOOKUP("*",AllC3_Data[[#This Row],[OB Load Type]:[Workflow]],1,FALSE))</f>
        <v>Empty</v>
      </c>
      <c r="S29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8" spans="1:21" x14ac:dyDescent="0.25">
      <c r="A2988" s="567" t="s">
        <v>16047</v>
      </c>
      <c r="B2988" s="568"/>
      <c r="C2988" s="568"/>
      <c r="D2988" s="569" t="s">
        <v>490</v>
      </c>
      <c r="E2988" s="569" t="s">
        <v>8430</v>
      </c>
      <c r="F2988" s="569">
        <v>3</v>
      </c>
      <c r="G2988" s="568" t="s">
        <v>9309</v>
      </c>
      <c r="H2988" s="568"/>
      <c r="I2988" s="570" t="s">
        <v>10719</v>
      </c>
      <c r="J2988" s="568" t="s">
        <v>8202</v>
      </c>
      <c r="K2988" s="571" t="s">
        <v>8401</v>
      </c>
      <c r="L2988" s="568" t="s">
        <v>14444</v>
      </c>
      <c r="M2988" s="572" t="s">
        <v>16048</v>
      </c>
      <c r="N2988" s="570" t="s">
        <v>8425</v>
      </c>
      <c r="O2988" s="303" t="str">
        <f>IF(AllC3_Data[[#This Row],[Door/Yard Number]]=3,"Yard","Door")</f>
        <v>Yard</v>
      </c>
      <c r="P2988" s="33">
        <f t="shared" si="92"/>
        <v>22.000000000116415</v>
      </c>
      <c r="Q2988" s="3" t="str">
        <f t="shared" si="93"/>
        <v>02/10/2022 04:00 PM</v>
      </c>
      <c r="R2988" s="573" t="str">
        <f>IF(AND(AllC3_Data[[#This Row],[Workflow]]="Vendor Trailer",AllC3_Data[[#This Row],[OB Load Type]]="",AllC3_Data[[#This Row],[IB Load Type]]="",AllC3_Data[[#This Row],[Reusable Load Type]]=""),"Empty", HLOOKUP("*",AllC3_Data[[#This Row],[OB Load Type]:[Workflow]],1,FALSE))</f>
        <v>RLBL</v>
      </c>
      <c r="S29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89" spans="1:21" x14ac:dyDescent="0.25">
      <c r="A2989" s="567" t="s">
        <v>16049</v>
      </c>
      <c r="B2989" s="568"/>
      <c r="C2989" s="568"/>
      <c r="D2989" s="569" t="s">
        <v>184</v>
      </c>
      <c r="E2989" s="569" t="s">
        <v>8430</v>
      </c>
      <c r="F2989" s="569">
        <v>3</v>
      </c>
      <c r="G2989" s="568" t="s">
        <v>1179</v>
      </c>
      <c r="H2989" s="568"/>
      <c r="I2989" s="570" t="s">
        <v>10719</v>
      </c>
      <c r="J2989" s="568" t="s">
        <v>8208</v>
      </c>
      <c r="K2989" s="571" t="s">
        <v>8401</v>
      </c>
      <c r="L2989" s="568" t="s">
        <v>13949</v>
      </c>
      <c r="M2989" s="572" t="s">
        <v>16050</v>
      </c>
      <c r="N2989" s="570" t="s">
        <v>8451</v>
      </c>
      <c r="O2989" s="303" t="str">
        <f>IF(AllC3_Data[[#This Row],[Door/Yard Number]]=3,"Yard","Door")</f>
        <v>Yard</v>
      </c>
      <c r="P2989" s="33">
        <f t="shared" si="92"/>
        <v>22.000000000116415</v>
      </c>
      <c r="Q2989" s="3" t="str">
        <f t="shared" si="93"/>
        <v>02/10/2022 04:00 PM</v>
      </c>
      <c r="R2989" s="573" t="str">
        <f>IF(AND(AllC3_Data[[#This Row],[Workflow]]="Vendor Trailer",AllC3_Data[[#This Row],[OB Load Type]]="",AllC3_Data[[#This Row],[IB Load Type]]="",AllC3_Data[[#This Row],[Reusable Load Type]]=""),"Empty", HLOOKUP("*",AllC3_Data[[#This Row],[OB Load Type]:[Workflow]],1,FALSE))</f>
        <v>POLY</v>
      </c>
      <c r="S29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29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2990" spans="1:21" x14ac:dyDescent="0.25">
      <c r="A2990" s="567" t="s">
        <v>16051</v>
      </c>
      <c r="B2990" s="568"/>
      <c r="C2990" s="568" t="s">
        <v>774</v>
      </c>
      <c r="D2990" s="569"/>
      <c r="E2990" s="569" t="s">
        <v>897</v>
      </c>
      <c r="F2990" s="569">
        <v>3</v>
      </c>
      <c r="G2990" s="568" t="s">
        <v>1568</v>
      </c>
      <c r="H2990" s="568" t="s">
        <v>16052</v>
      </c>
      <c r="I2990" s="570" t="s">
        <v>16053</v>
      </c>
      <c r="J2990" s="568" t="s">
        <v>8212</v>
      </c>
      <c r="K2990" s="571" t="s">
        <v>8401</v>
      </c>
      <c r="L2990" s="568" t="s">
        <v>13868</v>
      </c>
      <c r="M2990" s="572" t="s">
        <v>16053</v>
      </c>
      <c r="N2990" s="570" t="s">
        <v>8451</v>
      </c>
      <c r="O2990" s="303" t="str">
        <f>IF(AllC3_Data[[#This Row],[Door/Yard Number]]=3,"Yard","Door")</f>
        <v>Yard</v>
      </c>
      <c r="P2990" s="33">
        <f t="shared" si="92"/>
        <v>21.933333333407063</v>
      </c>
      <c r="Q2990" s="3" t="str">
        <f t="shared" si="93"/>
        <v>02/10/2022 04:04 PM</v>
      </c>
      <c r="R2990" s="573" t="str">
        <f>IF(AND(AllC3_Data[[#This Row],[Workflow]]="Vendor Trailer",AllC3_Data[[#This Row],[OB Load Type]]="",AllC3_Data[[#This Row],[IB Load Type]]="",AllC3_Data[[#This Row],[Reusable Load Type]]=""),"Empty", HLOOKUP("*",AllC3_Data[[#This Row],[OB Load Type]:[Workflow]],1,FALSE))</f>
        <v>B227</v>
      </c>
      <c r="S29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1" spans="1:21" x14ac:dyDescent="0.25">
      <c r="A2991" s="567" t="s">
        <v>16054</v>
      </c>
      <c r="B2991" s="568"/>
      <c r="C2991" s="568"/>
      <c r="D2991" s="569"/>
      <c r="E2991" s="569" t="s">
        <v>8461</v>
      </c>
      <c r="F2991" s="569">
        <v>3</v>
      </c>
      <c r="G2991" s="568" t="s">
        <v>13319</v>
      </c>
      <c r="H2991" s="568"/>
      <c r="I2991" s="570" t="s">
        <v>9480</v>
      </c>
      <c r="J2991" s="568" t="s">
        <v>8202</v>
      </c>
      <c r="K2991" s="571" t="s">
        <v>8401</v>
      </c>
      <c r="L2991" s="568" t="s">
        <v>14594</v>
      </c>
      <c r="M2991" s="572" t="s">
        <v>16055</v>
      </c>
      <c r="N2991" s="570" t="s">
        <v>8425</v>
      </c>
      <c r="O2991" s="303" t="str">
        <f>IF(AllC3_Data[[#This Row],[Door/Yard Number]]=3,"Yard","Door")</f>
        <v>Yard</v>
      </c>
      <c r="P2991" s="33">
        <f t="shared" si="92"/>
        <v>21.833333333430346</v>
      </c>
      <c r="Q2991" s="3" t="str">
        <f t="shared" si="93"/>
        <v>02/10/2022 04:10 PM</v>
      </c>
      <c r="R2991" s="573" t="str">
        <f>IF(AND(AllC3_Data[[#This Row],[Workflow]]="Vendor Trailer",AllC3_Data[[#This Row],[OB Load Type]]="",AllC3_Data[[#This Row],[IB Load Type]]="",AllC3_Data[[#This Row],[Reusable Load Type]]=""),"Empty", HLOOKUP("*",AllC3_Data[[#This Row],[OB Load Type]:[Workflow]],1,FALSE))</f>
        <v>Empty</v>
      </c>
      <c r="S29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2" spans="1:21" x14ac:dyDescent="0.25">
      <c r="A2992" s="567" t="s">
        <v>16056</v>
      </c>
      <c r="B2992" s="568"/>
      <c r="C2992" s="568"/>
      <c r="D2992" s="569" t="s">
        <v>496</v>
      </c>
      <c r="E2992" s="569" t="s">
        <v>1660</v>
      </c>
      <c r="F2992" s="569">
        <v>3</v>
      </c>
      <c r="G2992" s="568" t="s">
        <v>1568</v>
      </c>
      <c r="H2992" s="568"/>
      <c r="I2992" s="570" t="s">
        <v>13185</v>
      </c>
      <c r="J2992" s="568" t="s">
        <v>8209</v>
      </c>
      <c r="K2992" s="571" t="s">
        <v>8401</v>
      </c>
      <c r="L2992" s="568" t="s">
        <v>14255</v>
      </c>
      <c r="M2992" s="572" t="s">
        <v>13185</v>
      </c>
      <c r="N2992" s="570" t="s">
        <v>8451</v>
      </c>
      <c r="O2992" s="303" t="str">
        <f>IF(AllC3_Data[[#This Row],[Door/Yard Number]]=3,"Yard","Door")</f>
        <v>Yard</v>
      </c>
      <c r="P2992" s="33">
        <f t="shared" si="92"/>
        <v>21.799999999988358</v>
      </c>
      <c r="Q2992" s="3" t="str">
        <f t="shared" si="93"/>
        <v>02/10/2022 04:12 PM</v>
      </c>
      <c r="R2992" s="573" t="str">
        <f>IF(AND(AllC3_Data[[#This Row],[Workflow]]="Vendor Trailer",AllC3_Data[[#This Row],[OB Load Type]]="",AllC3_Data[[#This Row],[IB Load Type]]="",AllC3_Data[[#This Row],[Reusable Load Type]]=""),"Empty", HLOOKUP("*",AllC3_Data[[#This Row],[OB Load Type]:[Workflow]],1,FALSE))</f>
        <v>RSAL</v>
      </c>
      <c r="S29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3" spans="1:21" x14ac:dyDescent="0.25">
      <c r="A2993" s="567" t="s">
        <v>16057</v>
      </c>
      <c r="B2993" s="568"/>
      <c r="C2993" s="568"/>
      <c r="D2993" s="569"/>
      <c r="E2993" s="569" t="s">
        <v>1657</v>
      </c>
      <c r="F2993" s="569">
        <v>1</v>
      </c>
      <c r="G2993" s="568" t="s">
        <v>1179</v>
      </c>
      <c r="H2993" s="568"/>
      <c r="I2993" s="570" t="s">
        <v>10890</v>
      </c>
      <c r="J2993" s="568" t="s">
        <v>8210</v>
      </c>
      <c r="K2993" s="571" t="s">
        <v>8401</v>
      </c>
      <c r="L2993" s="568" t="s">
        <v>11562</v>
      </c>
      <c r="M2993" s="572" t="s">
        <v>16058</v>
      </c>
      <c r="N2993" s="570" t="s">
        <v>8421</v>
      </c>
      <c r="O2993" s="303" t="str">
        <f>IF(AllC3_Data[[#This Row],[Door/Yard Number]]=3,"Yard","Door")</f>
        <v>Door</v>
      </c>
      <c r="P2993" s="33">
        <f t="shared" si="92"/>
        <v>21.683333333465271</v>
      </c>
      <c r="Q2993" s="3" t="str">
        <f t="shared" si="93"/>
        <v>02/10/2022 04:19 PM</v>
      </c>
      <c r="R2993" s="573" t="str">
        <f>IF(AND(AllC3_Data[[#This Row],[Workflow]]="Vendor Trailer",AllC3_Data[[#This Row],[OB Load Type]]="",AllC3_Data[[#This Row],[IB Load Type]]="",AllC3_Data[[#This Row],[Reusable Load Type]]=""),"Empty", HLOOKUP("*",AllC3_Data[[#This Row],[OB Load Type]:[Workflow]],1,FALSE))</f>
        <v>Empty</v>
      </c>
      <c r="S29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29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2994" spans="1:21" x14ac:dyDescent="0.25">
      <c r="A2994" s="567" t="s">
        <v>16059</v>
      </c>
      <c r="B2994" s="568"/>
      <c r="C2994" s="568" t="s">
        <v>774</v>
      </c>
      <c r="D2994" s="569"/>
      <c r="E2994" s="569" t="s">
        <v>897</v>
      </c>
      <c r="F2994" s="569">
        <v>3</v>
      </c>
      <c r="G2994" s="568" t="s">
        <v>9309</v>
      </c>
      <c r="H2994" s="568" t="s">
        <v>16060</v>
      </c>
      <c r="I2994" s="570" t="s">
        <v>16061</v>
      </c>
      <c r="J2994" s="568" t="s">
        <v>8202</v>
      </c>
      <c r="K2994" s="571" t="s">
        <v>8401</v>
      </c>
      <c r="L2994" s="568" t="s">
        <v>13949</v>
      </c>
      <c r="M2994" s="572" t="s">
        <v>16061</v>
      </c>
      <c r="N2994" s="570" t="s">
        <v>8451</v>
      </c>
      <c r="O2994" s="303" t="str">
        <f>IF(AllC3_Data[[#This Row],[Door/Yard Number]]=3,"Yard","Door")</f>
        <v>Yard</v>
      </c>
      <c r="P2994" s="33">
        <f t="shared" si="92"/>
        <v>21.666666666744277</v>
      </c>
      <c r="Q2994" s="3" t="str">
        <f t="shared" si="93"/>
        <v>02/10/2022 04:20 PM</v>
      </c>
      <c r="R2994" s="573" t="str">
        <f>IF(AND(AllC3_Data[[#This Row],[Workflow]]="Vendor Trailer",AllC3_Data[[#This Row],[OB Load Type]]="",AllC3_Data[[#This Row],[IB Load Type]]="",AllC3_Data[[#This Row],[Reusable Load Type]]=""),"Empty", HLOOKUP("*",AllC3_Data[[#This Row],[OB Load Type]:[Workflow]],1,FALSE))</f>
        <v>B227</v>
      </c>
      <c r="S29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29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5" spans="1:21" x14ac:dyDescent="0.25">
      <c r="A2995" s="567" t="s">
        <v>16062</v>
      </c>
      <c r="B2995" s="568"/>
      <c r="C2995" s="568"/>
      <c r="D2995" s="569"/>
      <c r="E2995" s="569" t="s">
        <v>8461</v>
      </c>
      <c r="F2995" s="569">
        <v>3</v>
      </c>
      <c r="G2995" s="568" t="s">
        <v>13319</v>
      </c>
      <c r="H2995" s="568"/>
      <c r="I2995" s="570" t="s">
        <v>12602</v>
      </c>
      <c r="J2995" s="568" t="s">
        <v>8202</v>
      </c>
      <c r="K2995" s="571" t="s">
        <v>8401</v>
      </c>
      <c r="L2995" s="568" t="s">
        <v>14444</v>
      </c>
      <c r="M2995" s="572" t="s">
        <v>16063</v>
      </c>
      <c r="N2995" s="570" t="s">
        <v>8425</v>
      </c>
      <c r="O2995" s="303" t="str">
        <f>IF(AllC3_Data[[#This Row],[Door/Yard Number]]=3,"Yard","Door")</f>
        <v>Yard</v>
      </c>
      <c r="P2995" s="33">
        <f t="shared" si="92"/>
        <v>21.616666666755918</v>
      </c>
      <c r="Q2995" s="3" t="str">
        <f t="shared" si="93"/>
        <v>02/10/2022 04:23 PM</v>
      </c>
      <c r="R2995" s="573" t="str">
        <f>IF(AND(AllC3_Data[[#This Row],[Workflow]]="Vendor Trailer",AllC3_Data[[#This Row],[OB Load Type]]="",AllC3_Data[[#This Row],[IB Load Type]]="",AllC3_Data[[#This Row],[Reusable Load Type]]=""),"Empty", HLOOKUP("*",AllC3_Data[[#This Row],[OB Load Type]:[Workflow]],1,FALSE))</f>
        <v>Empty</v>
      </c>
      <c r="S29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29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29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6" spans="1:21" x14ac:dyDescent="0.25">
      <c r="A2996" s="567" t="s">
        <v>16064</v>
      </c>
      <c r="B2996" s="568"/>
      <c r="C2996" s="568"/>
      <c r="D2996" s="569" t="s">
        <v>496</v>
      </c>
      <c r="E2996" s="569" t="s">
        <v>1660</v>
      </c>
      <c r="F2996" s="569">
        <v>3</v>
      </c>
      <c r="G2996" s="568" t="s">
        <v>1179</v>
      </c>
      <c r="H2996" s="568"/>
      <c r="I2996" s="570" t="s">
        <v>16065</v>
      </c>
      <c r="J2996" s="568" t="s">
        <v>8210</v>
      </c>
      <c r="K2996" s="571" t="s">
        <v>8401</v>
      </c>
      <c r="L2996" s="568" t="s">
        <v>13961</v>
      </c>
      <c r="M2996" s="572" t="s">
        <v>16065</v>
      </c>
      <c r="N2996" s="570" t="s">
        <v>8451</v>
      </c>
      <c r="O2996" s="303" t="str">
        <f>IF(AllC3_Data[[#This Row],[Door/Yard Number]]=3,"Yard","Door")</f>
        <v>Yard</v>
      </c>
      <c r="P2996" s="33">
        <f t="shared" si="92"/>
        <v>21.500000000058208</v>
      </c>
      <c r="Q2996" s="3" t="str">
        <f t="shared" si="93"/>
        <v>02/10/2022 04:30 PM</v>
      </c>
      <c r="R2996" s="573" t="str">
        <f>IF(AND(AllC3_Data[[#This Row],[Workflow]]="Vendor Trailer",AllC3_Data[[#This Row],[OB Load Type]]="",AllC3_Data[[#This Row],[IB Load Type]]="",AllC3_Data[[#This Row],[Reusable Load Type]]=""),"Empty", HLOOKUP("*",AllC3_Data[[#This Row],[OB Load Type]:[Workflow]],1,FALSE))</f>
        <v>RSAL</v>
      </c>
      <c r="S29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29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7" spans="1:21" x14ac:dyDescent="0.25">
      <c r="A2997" s="567" t="s">
        <v>16066</v>
      </c>
      <c r="B2997" s="568"/>
      <c r="C2997" s="568"/>
      <c r="D2997" s="569" t="s">
        <v>229</v>
      </c>
      <c r="E2997" s="569" t="s">
        <v>8430</v>
      </c>
      <c r="F2997" s="569">
        <v>3</v>
      </c>
      <c r="G2997" s="568" t="s">
        <v>1179</v>
      </c>
      <c r="H2997" s="568"/>
      <c r="I2997" s="570" t="s">
        <v>16067</v>
      </c>
      <c r="J2997" s="568" t="s">
        <v>8210</v>
      </c>
      <c r="K2997" s="571" t="s">
        <v>8401</v>
      </c>
      <c r="L2997" s="568" t="s">
        <v>14003</v>
      </c>
      <c r="M2997" s="572" t="s">
        <v>16068</v>
      </c>
      <c r="N2997" s="570" t="s">
        <v>8402</v>
      </c>
      <c r="O2997" s="303" t="str">
        <f>IF(AllC3_Data[[#This Row],[Door/Yard Number]]=3,"Yard","Door")</f>
        <v>Yard</v>
      </c>
      <c r="P2997" s="33">
        <f t="shared" si="92"/>
        <v>21.350000000093132</v>
      </c>
      <c r="Q2997" s="3" t="str">
        <f t="shared" si="93"/>
        <v>02/10/2022 04:39 PM</v>
      </c>
      <c r="R2997" s="573" t="str">
        <f>IF(AND(AllC3_Data[[#This Row],[Workflow]]="Vendor Trailer",AllC3_Data[[#This Row],[OB Load Type]]="",AllC3_Data[[#This Row],[IB Load Type]]="",AllC3_Data[[#This Row],[Reusable Load Type]]=""),"Empty", HLOOKUP("*",AllC3_Data[[#This Row],[OB Load Type]:[Workflow]],1,FALSE))</f>
        <v>RECY</v>
      </c>
      <c r="S29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29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8" spans="1:21" x14ac:dyDescent="0.25">
      <c r="A2998" s="567" t="s">
        <v>16069</v>
      </c>
      <c r="B2998" s="568"/>
      <c r="C2998" s="568" t="s">
        <v>829</v>
      </c>
      <c r="D2998" s="569"/>
      <c r="E2998" s="569" t="s">
        <v>897</v>
      </c>
      <c r="F2998" s="569">
        <v>1</v>
      </c>
      <c r="G2998" s="568" t="s">
        <v>1099</v>
      </c>
      <c r="H2998" s="568" t="s">
        <v>16070</v>
      </c>
      <c r="I2998" s="570" t="s">
        <v>12444</v>
      </c>
      <c r="J2998" s="568" t="s">
        <v>8202</v>
      </c>
      <c r="K2998" s="571" t="s">
        <v>8401</v>
      </c>
      <c r="L2998" s="568" t="s">
        <v>11215</v>
      </c>
      <c r="M2998" s="572" t="s">
        <v>12444</v>
      </c>
      <c r="N2998" s="570" t="s">
        <v>8451</v>
      </c>
      <c r="O2998" s="303" t="str">
        <f>IF(AllC3_Data[[#This Row],[Door/Yard Number]]=3,"Yard","Door")</f>
        <v>Door</v>
      </c>
      <c r="P2998" s="33">
        <f t="shared" si="92"/>
        <v>21.333333333372138</v>
      </c>
      <c r="Q2998" s="3" t="str">
        <f t="shared" si="93"/>
        <v>02/10/2022 04:40 PM</v>
      </c>
      <c r="R2998" s="573" t="str">
        <f>IF(AND(AllC3_Data[[#This Row],[Workflow]]="Vendor Trailer",AllC3_Data[[#This Row],[OB Load Type]]="",AllC3_Data[[#This Row],[IB Load Type]]="",AllC3_Data[[#This Row],[Reusable Load Type]]=""),"Empty", HLOOKUP("*",AllC3_Data[[#This Row],[OB Load Type]:[Workflow]],1,FALSE))</f>
        <v>LTL</v>
      </c>
      <c r="S29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29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29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2999" spans="1:21" x14ac:dyDescent="0.25">
      <c r="A2999" s="567" t="s">
        <v>16071</v>
      </c>
      <c r="B2999" s="568"/>
      <c r="C2999" s="568" t="s">
        <v>774</v>
      </c>
      <c r="D2999" s="569"/>
      <c r="E2999" s="569" t="s">
        <v>897</v>
      </c>
      <c r="F2999" s="569">
        <v>3</v>
      </c>
      <c r="G2999" s="568" t="s">
        <v>1179</v>
      </c>
      <c r="H2999" s="568" t="s">
        <v>16072</v>
      </c>
      <c r="I2999" s="570" t="s">
        <v>16073</v>
      </c>
      <c r="J2999" s="568" t="s">
        <v>8210</v>
      </c>
      <c r="K2999" s="571" t="s">
        <v>8401</v>
      </c>
      <c r="L2999" s="568" t="s">
        <v>14221</v>
      </c>
      <c r="M2999" s="572" t="s">
        <v>16073</v>
      </c>
      <c r="N2999" s="570" t="s">
        <v>8451</v>
      </c>
      <c r="O2999" s="303" t="str">
        <f>IF(AllC3_Data[[#This Row],[Door/Yard Number]]=3,"Yard","Door")</f>
        <v>Yard</v>
      </c>
      <c r="P2999" s="33">
        <f t="shared" si="92"/>
        <v>21.316666666651145</v>
      </c>
      <c r="Q2999" s="3" t="str">
        <f t="shared" si="93"/>
        <v>02/10/2022 04:41 PM</v>
      </c>
      <c r="R2999" s="573" t="str">
        <f>IF(AND(AllC3_Data[[#This Row],[Workflow]]="Vendor Trailer",AllC3_Data[[#This Row],[OB Load Type]]="",AllC3_Data[[#This Row],[IB Load Type]]="",AllC3_Data[[#This Row],[Reusable Load Type]]=""),"Empty", HLOOKUP("*",AllC3_Data[[#This Row],[OB Load Type]:[Workflow]],1,FALSE))</f>
        <v>B227</v>
      </c>
      <c r="S29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29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29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0" spans="1:21" x14ac:dyDescent="0.25">
      <c r="A3000" s="567" t="s">
        <v>16074</v>
      </c>
      <c r="B3000" s="568"/>
      <c r="C3000" s="568"/>
      <c r="D3000" s="569"/>
      <c r="E3000" s="569" t="s">
        <v>8461</v>
      </c>
      <c r="F3000" s="569">
        <v>3</v>
      </c>
      <c r="G3000" s="568" t="s">
        <v>8820</v>
      </c>
      <c r="H3000" s="568"/>
      <c r="I3000" s="570" t="s">
        <v>12447</v>
      </c>
      <c r="J3000" s="568" t="s">
        <v>8202</v>
      </c>
      <c r="K3000" s="571" t="s">
        <v>8401</v>
      </c>
      <c r="L3000" s="568" t="s">
        <v>2967</v>
      </c>
      <c r="M3000" s="572"/>
      <c r="N3000" s="570" t="s">
        <v>8402</v>
      </c>
      <c r="O3000" s="303" t="str">
        <f>IF(AllC3_Data[[#This Row],[Door/Yard Number]]=3,"Yard","Door")</f>
        <v>Yard</v>
      </c>
      <c r="P3000" s="33">
        <f t="shared" si="92"/>
        <v>21.28333333338378</v>
      </c>
      <c r="Q3000" s="3" t="str">
        <f t="shared" si="93"/>
        <v>02/10/2022 04:43 PM</v>
      </c>
      <c r="R3000" s="573" t="str">
        <f>IF(AND(AllC3_Data[[#This Row],[Workflow]]="Vendor Trailer",AllC3_Data[[#This Row],[OB Load Type]]="",AllC3_Data[[#This Row],[IB Load Type]]="",AllC3_Data[[#This Row],[Reusable Load Type]]=""),"Empty", HLOOKUP("*",AllC3_Data[[#This Row],[OB Load Type]:[Workflow]],1,FALSE))</f>
        <v>Empty</v>
      </c>
      <c r="S30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1" spans="1:21" x14ac:dyDescent="0.25">
      <c r="A3001" s="567" t="s">
        <v>16075</v>
      </c>
      <c r="B3001" s="568"/>
      <c r="C3001" s="568"/>
      <c r="D3001" s="569" t="s">
        <v>496</v>
      </c>
      <c r="E3001" s="569" t="s">
        <v>1660</v>
      </c>
      <c r="F3001" s="569">
        <v>3</v>
      </c>
      <c r="G3001" s="568" t="s">
        <v>1179</v>
      </c>
      <c r="H3001" s="568"/>
      <c r="I3001" s="570" t="s">
        <v>16076</v>
      </c>
      <c r="J3001" s="568" t="s">
        <v>8210</v>
      </c>
      <c r="K3001" s="571" t="s">
        <v>8401</v>
      </c>
      <c r="L3001" s="568" t="s">
        <v>14339</v>
      </c>
      <c r="M3001" s="572" t="s">
        <v>16076</v>
      </c>
      <c r="N3001" s="570" t="s">
        <v>8451</v>
      </c>
      <c r="O3001" s="303" t="str">
        <f>IF(AllC3_Data[[#This Row],[Door/Yard Number]]=3,"Yard","Door")</f>
        <v>Yard</v>
      </c>
      <c r="P3001" s="33">
        <f t="shared" si="92"/>
        <v>21.266666666662786</v>
      </c>
      <c r="Q3001" s="3" t="str">
        <f t="shared" si="93"/>
        <v>02/10/2022 04:44 PM</v>
      </c>
      <c r="R3001" s="573" t="str">
        <f>IF(AND(AllC3_Data[[#This Row],[Workflow]]="Vendor Trailer",AllC3_Data[[#This Row],[OB Load Type]]="",AllC3_Data[[#This Row],[IB Load Type]]="",AllC3_Data[[#This Row],[Reusable Load Type]]=""),"Empty", HLOOKUP("*",AllC3_Data[[#This Row],[OB Load Type]:[Workflow]],1,FALSE))</f>
        <v>RSAL</v>
      </c>
      <c r="S30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2" spans="1:21" x14ac:dyDescent="0.25">
      <c r="A3002" s="567" t="s">
        <v>16077</v>
      </c>
      <c r="B3002" s="568"/>
      <c r="C3002" s="568"/>
      <c r="D3002" s="569"/>
      <c r="E3002" s="569" t="s">
        <v>8461</v>
      </c>
      <c r="F3002" s="569">
        <v>3</v>
      </c>
      <c r="G3002" s="568" t="s">
        <v>10027</v>
      </c>
      <c r="H3002" s="568"/>
      <c r="I3002" s="570" t="s">
        <v>16076</v>
      </c>
      <c r="J3002" s="568" t="s">
        <v>8202</v>
      </c>
      <c r="K3002" s="571" t="s">
        <v>8589</v>
      </c>
      <c r="L3002" s="568" t="s">
        <v>13729</v>
      </c>
      <c r="M3002" s="572" t="s">
        <v>10399</v>
      </c>
      <c r="N3002" s="570" t="s">
        <v>8402</v>
      </c>
      <c r="O3002" s="303" t="str">
        <f>IF(AllC3_Data[[#This Row],[Door/Yard Number]]=3,"Yard","Door")</f>
        <v>Yard</v>
      </c>
      <c r="P3002" s="33">
        <f t="shared" si="92"/>
        <v>21.266666666662786</v>
      </c>
      <c r="Q3002" s="3" t="str">
        <f t="shared" si="93"/>
        <v>02/10/2022 04:44 PM</v>
      </c>
      <c r="R3002" s="573" t="str">
        <f>IF(AND(AllC3_Data[[#This Row],[Workflow]]="Vendor Trailer",AllC3_Data[[#This Row],[OB Load Type]]="",AllC3_Data[[#This Row],[IB Load Type]]="",AllC3_Data[[#This Row],[Reusable Load Type]]=""),"Empty", HLOOKUP("*",AllC3_Data[[#This Row],[OB Load Type]:[Workflow]],1,FALSE))</f>
        <v>Empty</v>
      </c>
      <c r="S30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3" spans="1:21" x14ac:dyDescent="0.25">
      <c r="A3003" s="567" t="s">
        <v>16078</v>
      </c>
      <c r="B3003" s="568"/>
      <c r="C3003" s="568" t="s">
        <v>666</v>
      </c>
      <c r="D3003" s="569"/>
      <c r="E3003" s="569" t="s">
        <v>8397</v>
      </c>
      <c r="F3003" s="569">
        <v>3</v>
      </c>
      <c r="G3003" s="568" t="s">
        <v>8398</v>
      </c>
      <c r="H3003" s="568" t="s">
        <v>13740</v>
      </c>
      <c r="I3003" s="570" t="s">
        <v>16076</v>
      </c>
      <c r="J3003" s="568" t="s">
        <v>8202</v>
      </c>
      <c r="K3003" s="571" t="s">
        <v>8401</v>
      </c>
      <c r="L3003" s="568" t="s">
        <v>14132</v>
      </c>
      <c r="M3003" s="572" t="s">
        <v>16076</v>
      </c>
      <c r="N3003" s="570" t="s">
        <v>8402</v>
      </c>
      <c r="O3003" s="303" t="str">
        <f>IF(AllC3_Data[[#This Row],[Door/Yard Number]]=3,"Yard","Door")</f>
        <v>Yard</v>
      </c>
      <c r="P3003" s="33">
        <f t="shared" si="92"/>
        <v>21.266666666662786</v>
      </c>
      <c r="Q3003" s="3" t="str">
        <f t="shared" si="93"/>
        <v>02/10/2022 04:44 PM</v>
      </c>
      <c r="R3003" s="573" t="str">
        <f>IF(AND(AllC3_Data[[#This Row],[Workflow]]="Vendor Trailer",AllC3_Data[[#This Row],[OB Load Type]]="",AllC3_Data[[#This Row],[IB Load Type]]="",AllC3_Data[[#This Row],[Reusable Load Type]]=""),"Empty", HLOOKUP("*",AllC3_Data[[#This Row],[OB Load Type]:[Workflow]],1,FALSE))</f>
        <v>B745</v>
      </c>
      <c r="S30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4" spans="1:21" x14ac:dyDescent="0.25">
      <c r="A3004" s="567" t="s">
        <v>16079</v>
      </c>
      <c r="B3004" s="568"/>
      <c r="C3004" s="568"/>
      <c r="D3004" s="569"/>
      <c r="E3004" s="569" t="s">
        <v>8461</v>
      </c>
      <c r="F3004" s="569">
        <v>3</v>
      </c>
      <c r="G3004" s="568" t="s">
        <v>8820</v>
      </c>
      <c r="H3004" s="568"/>
      <c r="I3004" s="570" t="s">
        <v>16080</v>
      </c>
      <c r="J3004" s="568" t="s">
        <v>8202</v>
      </c>
      <c r="K3004" s="571" t="s">
        <v>8401</v>
      </c>
      <c r="L3004" s="568" t="s">
        <v>2967</v>
      </c>
      <c r="M3004" s="572"/>
      <c r="N3004" s="570" t="s">
        <v>8402</v>
      </c>
      <c r="O3004" s="303" t="str">
        <f>IF(AllC3_Data[[#This Row],[Door/Yard Number]]=3,"Yard","Door")</f>
        <v>Yard</v>
      </c>
      <c r="P3004" s="33">
        <f t="shared" si="92"/>
        <v>21.216666666674428</v>
      </c>
      <c r="Q3004" s="3" t="str">
        <f t="shared" si="93"/>
        <v>02/10/2022 04:47 PM</v>
      </c>
      <c r="R3004" s="573" t="str">
        <f>IF(AND(AllC3_Data[[#This Row],[Workflow]]="Vendor Trailer",AllC3_Data[[#This Row],[OB Load Type]]="",AllC3_Data[[#This Row],[IB Load Type]]="",AllC3_Data[[#This Row],[Reusable Load Type]]=""),"Empty", HLOOKUP("*",AllC3_Data[[#This Row],[OB Load Type]:[Workflow]],1,FALSE))</f>
        <v>Empty</v>
      </c>
      <c r="S30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5" spans="1:21" x14ac:dyDescent="0.25">
      <c r="A3005" s="567" t="s">
        <v>16081</v>
      </c>
      <c r="B3005" s="568"/>
      <c r="C3005" s="568" t="s">
        <v>776</v>
      </c>
      <c r="D3005" s="569"/>
      <c r="E3005" s="569" t="s">
        <v>897</v>
      </c>
      <c r="F3005" s="569">
        <v>3</v>
      </c>
      <c r="G3005" s="568" t="s">
        <v>1179</v>
      </c>
      <c r="H3005" s="568" t="s">
        <v>16082</v>
      </c>
      <c r="I3005" s="570" t="s">
        <v>8653</v>
      </c>
      <c r="J3005" s="568" t="s">
        <v>8210</v>
      </c>
      <c r="K3005" s="571" t="s">
        <v>8401</v>
      </c>
      <c r="L3005" s="568" t="s">
        <v>13949</v>
      </c>
      <c r="M3005" s="572" t="s">
        <v>8653</v>
      </c>
      <c r="N3005" s="570" t="s">
        <v>8451</v>
      </c>
      <c r="O3005" s="303" t="str">
        <f>IF(AllC3_Data[[#This Row],[Door/Yard Number]]=3,"Yard","Door")</f>
        <v>Yard</v>
      </c>
      <c r="P3005" s="33">
        <f t="shared" si="92"/>
        <v>21.183333333407063</v>
      </c>
      <c r="Q3005" s="3" t="str">
        <f t="shared" si="93"/>
        <v>02/10/2022 04:49 PM</v>
      </c>
      <c r="R3005" s="573" t="str">
        <f>IF(AND(AllC3_Data[[#This Row],[Workflow]]="Vendor Trailer",AllC3_Data[[#This Row],[OB Load Type]]="",AllC3_Data[[#This Row],[IB Load Type]]="",AllC3_Data[[#This Row],[Reusable Load Type]]=""),"Empty", HLOOKUP("*",AllC3_Data[[#This Row],[OB Load Type]:[Workflow]],1,FALSE))</f>
        <v>B217</v>
      </c>
      <c r="S30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006" spans="1:21" x14ac:dyDescent="0.25">
      <c r="A3006" s="567" t="s">
        <v>16083</v>
      </c>
      <c r="B3006" s="568"/>
      <c r="C3006" s="568" t="s">
        <v>774</v>
      </c>
      <c r="D3006" s="569"/>
      <c r="E3006" s="569" t="s">
        <v>897</v>
      </c>
      <c r="F3006" s="569">
        <v>3</v>
      </c>
      <c r="G3006" s="568" t="s">
        <v>1215</v>
      </c>
      <c r="H3006" s="568" t="s">
        <v>16084</v>
      </c>
      <c r="I3006" s="570" t="s">
        <v>12454</v>
      </c>
      <c r="J3006" s="568" t="s">
        <v>8202</v>
      </c>
      <c r="K3006" s="571" t="s">
        <v>8401</v>
      </c>
      <c r="L3006" s="568" t="s">
        <v>13949</v>
      </c>
      <c r="M3006" s="572" t="s">
        <v>12454</v>
      </c>
      <c r="N3006" s="570" t="s">
        <v>8451</v>
      </c>
      <c r="O3006" s="303" t="str">
        <f>IF(AllC3_Data[[#This Row],[Door/Yard Number]]=3,"Yard","Door")</f>
        <v>Yard</v>
      </c>
      <c r="P3006" s="33">
        <f t="shared" si="92"/>
        <v>21.133333333418705</v>
      </c>
      <c r="Q3006" s="3" t="str">
        <f t="shared" si="93"/>
        <v>02/10/2022 04:52 PM</v>
      </c>
      <c r="R3006" s="573" t="str">
        <f>IF(AND(AllC3_Data[[#This Row],[Workflow]]="Vendor Trailer",AllC3_Data[[#This Row],[OB Load Type]]="",AllC3_Data[[#This Row],[IB Load Type]]="",AllC3_Data[[#This Row],[Reusable Load Type]]=""),"Empty", HLOOKUP("*",AllC3_Data[[#This Row],[OB Load Type]:[Workflow]],1,FALSE))</f>
        <v>B227</v>
      </c>
      <c r="S30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0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7" spans="1:21" x14ac:dyDescent="0.25">
      <c r="A3007" s="567" t="s">
        <v>16085</v>
      </c>
      <c r="B3007" s="568"/>
      <c r="C3007" s="568" t="s">
        <v>50</v>
      </c>
      <c r="D3007" s="569"/>
      <c r="E3007" s="569" t="s">
        <v>897</v>
      </c>
      <c r="F3007" s="569">
        <v>1</v>
      </c>
      <c r="G3007" s="568" t="s">
        <v>1667</v>
      </c>
      <c r="H3007" s="568" t="s">
        <v>13740</v>
      </c>
      <c r="I3007" s="570" t="s">
        <v>12454</v>
      </c>
      <c r="J3007" s="568" t="s">
        <v>8213</v>
      </c>
      <c r="K3007" s="571" t="s">
        <v>8401</v>
      </c>
      <c r="L3007" s="568" t="s">
        <v>15358</v>
      </c>
      <c r="M3007" s="572" t="s">
        <v>12454</v>
      </c>
      <c r="N3007" s="570" t="s">
        <v>8402</v>
      </c>
      <c r="O3007" s="303" t="str">
        <f>IF(AllC3_Data[[#This Row],[Door/Yard Number]]=3,"Yard","Door")</f>
        <v>Door</v>
      </c>
      <c r="P3007" s="33">
        <f t="shared" si="92"/>
        <v>21.133333333418705</v>
      </c>
      <c r="Q3007" s="3" t="str">
        <f t="shared" si="93"/>
        <v>02/10/2022 04:52 PM</v>
      </c>
      <c r="R3007" s="573" t="str">
        <f>IF(AND(AllC3_Data[[#This Row],[Workflow]]="Vendor Trailer",AllC3_Data[[#This Row],[OB Load Type]]="",AllC3_Data[[#This Row],[IB Load Type]]="",AllC3_Data[[#This Row],[Reusable Load Type]]=""),"Empty", HLOOKUP("*",AllC3_Data[[#This Row],[OB Load Type]:[Workflow]],1,FALSE))</f>
        <v>B707</v>
      </c>
      <c r="S30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0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8" spans="1:21" x14ac:dyDescent="0.25">
      <c r="A3008" s="567" t="s">
        <v>16086</v>
      </c>
      <c r="B3008" s="568"/>
      <c r="C3008" s="568"/>
      <c r="D3008" s="569"/>
      <c r="E3008" s="569" t="s">
        <v>8461</v>
      </c>
      <c r="F3008" s="569">
        <v>3</v>
      </c>
      <c r="G3008" s="568" t="s">
        <v>13345</v>
      </c>
      <c r="H3008" s="568"/>
      <c r="I3008" s="570" t="s">
        <v>16087</v>
      </c>
      <c r="J3008" s="568" t="s">
        <v>8202</v>
      </c>
      <c r="K3008" s="571" t="s">
        <v>8401</v>
      </c>
      <c r="L3008" s="568" t="s">
        <v>15089</v>
      </c>
      <c r="M3008" s="572" t="s">
        <v>12896</v>
      </c>
      <c r="N3008" s="570" t="s">
        <v>8451</v>
      </c>
      <c r="O3008" s="303" t="str">
        <f>IF(AllC3_Data[[#This Row],[Door/Yard Number]]=3,"Yard","Door")</f>
        <v>Yard</v>
      </c>
      <c r="P3008" s="33">
        <f t="shared" si="92"/>
        <v>21.083333333430346</v>
      </c>
      <c r="Q3008" s="3" t="str">
        <f t="shared" si="93"/>
        <v>02/10/2022 04:55 PM</v>
      </c>
      <c r="R3008" s="573" t="str">
        <f>IF(AND(AllC3_Data[[#This Row],[Workflow]]="Vendor Trailer",AllC3_Data[[#This Row],[OB Load Type]]="",AllC3_Data[[#This Row],[IB Load Type]]="",AllC3_Data[[#This Row],[Reusable Load Type]]=""),"Empty", HLOOKUP("*",AllC3_Data[[#This Row],[OB Load Type]:[Workflow]],1,FALSE))</f>
        <v>Empty</v>
      </c>
      <c r="S30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09" spans="1:21" x14ac:dyDescent="0.25">
      <c r="A3009" s="567" t="s">
        <v>16088</v>
      </c>
      <c r="B3009" s="568"/>
      <c r="C3009" s="568" t="s">
        <v>50</v>
      </c>
      <c r="D3009" s="569"/>
      <c r="E3009" s="569" t="s">
        <v>897</v>
      </c>
      <c r="F3009" s="569">
        <v>1</v>
      </c>
      <c r="G3009" s="568" t="s">
        <v>1568</v>
      </c>
      <c r="H3009" s="568" t="s">
        <v>16089</v>
      </c>
      <c r="I3009" s="570" t="s">
        <v>16090</v>
      </c>
      <c r="J3009" s="568" t="s">
        <v>8212</v>
      </c>
      <c r="K3009" s="571" t="s">
        <v>8401</v>
      </c>
      <c r="L3009" s="568" t="s">
        <v>13573</v>
      </c>
      <c r="M3009" s="572" t="s">
        <v>16090</v>
      </c>
      <c r="N3009" s="570" t="s">
        <v>8402</v>
      </c>
      <c r="O3009" s="303" t="str">
        <f>IF(AllC3_Data[[#This Row],[Door/Yard Number]]=3,"Yard","Door")</f>
        <v>Door</v>
      </c>
      <c r="P3009" s="33">
        <f t="shared" si="92"/>
        <v>21.066666666709352</v>
      </c>
      <c r="Q3009" s="3" t="str">
        <f t="shared" si="93"/>
        <v>02/10/2022 04:56 PM</v>
      </c>
      <c r="R3009" s="573" t="str">
        <f>IF(AND(AllC3_Data[[#This Row],[Workflow]]="Vendor Trailer",AllC3_Data[[#This Row],[OB Load Type]]="",AllC3_Data[[#This Row],[IB Load Type]]="",AllC3_Data[[#This Row],[Reusable Load Type]]=""),"Empty", HLOOKUP("*",AllC3_Data[[#This Row],[OB Load Type]:[Workflow]],1,FALSE))</f>
        <v>B707</v>
      </c>
      <c r="S30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0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0" spans="1:21" x14ac:dyDescent="0.25">
      <c r="A3010" s="567" t="s">
        <v>16091</v>
      </c>
      <c r="B3010" s="568"/>
      <c r="C3010" s="568"/>
      <c r="D3010" s="569"/>
      <c r="E3010" s="569" t="s">
        <v>1657</v>
      </c>
      <c r="F3010" s="569">
        <v>3</v>
      </c>
      <c r="G3010" s="568" t="s">
        <v>1179</v>
      </c>
      <c r="H3010" s="568"/>
      <c r="I3010" s="570" t="s">
        <v>16092</v>
      </c>
      <c r="J3010" s="568" t="s">
        <v>8204</v>
      </c>
      <c r="K3010" s="571" t="s">
        <v>8401</v>
      </c>
      <c r="L3010" s="568" t="s">
        <v>13954</v>
      </c>
      <c r="M3010" s="572" t="s">
        <v>15940</v>
      </c>
      <c r="N3010" s="570" t="s">
        <v>8402</v>
      </c>
      <c r="O3010" s="303" t="str">
        <f>IF(AllC3_Data[[#This Row],[Door/Yard Number]]=3,"Yard","Door")</f>
        <v>Yard</v>
      </c>
      <c r="P3010" s="33">
        <f t="shared" si="92"/>
        <v>29.983333333453629</v>
      </c>
      <c r="Q3010" s="3" t="str">
        <f t="shared" si="93"/>
        <v>02/10/2022 08:01 AM</v>
      </c>
      <c r="R3010" s="573" t="str">
        <f>IF(AND(AllC3_Data[[#This Row],[Workflow]]="Vendor Trailer",AllC3_Data[[#This Row],[OB Load Type]]="",AllC3_Data[[#This Row],[IB Load Type]]="",AllC3_Data[[#This Row],[Reusable Load Type]]=""),"Empty", HLOOKUP("*",AllC3_Data[[#This Row],[OB Load Type]:[Workflow]],1,FALSE))</f>
        <v>Empty</v>
      </c>
      <c r="S30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1" spans="1:21" x14ac:dyDescent="0.25">
      <c r="A3011" s="567" t="s">
        <v>16093</v>
      </c>
      <c r="B3011" s="568"/>
      <c r="C3011" s="568" t="s">
        <v>829</v>
      </c>
      <c r="D3011" s="569"/>
      <c r="E3011" s="569" t="s">
        <v>897</v>
      </c>
      <c r="F3011" s="569">
        <v>1</v>
      </c>
      <c r="G3011" s="568" t="s">
        <v>1339</v>
      </c>
      <c r="H3011" s="568" t="s">
        <v>16094</v>
      </c>
      <c r="I3011" s="570" t="s">
        <v>16092</v>
      </c>
      <c r="J3011" s="568" t="s">
        <v>8202</v>
      </c>
      <c r="K3011" s="571" t="s">
        <v>8401</v>
      </c>
      <c r="L3011" s="568" t="s">
        <v>13049</v>
      </c>
      <c r="M3011" s="572" t="s">
        <v>16092</v>
      </c>
      <c r="N3011" s="570" t="s">
        <v>8451</v>
      </c>
      <c r="O3011" s="303" t="str">
        <f>IF(AllC3_Data[[#This Row],[Door/Yard Number]]=3,"Yard","Door")</f>
        <v>Door</v>
      </c>
      <c r="P3011" s="33">
        <f t="shared" si="92"/>
        <v>21.049999999988358</v>
      </c>
      <c r="Q3011" s="3" t="str">
        <f t="shared" si="93"/>
        <v>02/10/2022 04:57 PM</v>
      </c>
      <c r="R3011" s="573" t="str">
        <f>IF(AND(AllC3_Data[[#This Row],[Workflow]]="Vendor Trailer",AllC3_Data[[#This Row],[OB Load Type]]="",AllC3_Data[[#This Row],[IB Load Type]]="",AllC3_Data[[#This Row],[Reusable Load Type]]=""),"Empty", HLOOKUP("*",AllC3_Data[[#This Row],[OB Load Type]:[Workflow]],1,FALSE))</f>
        <v>LTL</v>
      </c>
      <c r="S30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0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0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2" spans="1:21" x14ac:dyDescent="0.25">
      <c r="A3012" s="567" t="s">
        <v>16095</v>
      </c>
      <c r="B3012" s="568"/>
      <c r="C3012" s="568" t="s">
        <v>829</v>
      </c>
      <c r="D3012" s="569"/>
      <c r="E3012" s="569" t="s">
        <v>897</v>
      </c>
      <c r="F3012" s="569">
        <v>1</v>
      </c>
      <c r="G3012" s="568" t="s">
        <v>11356</v>
      </c>
      <c r="H3012" s="568" t="s">
        <v>16096</v>
      </c>
      <c r="I3012" s="570" t="s">
        <v>16097</v>
      </c>
      <c r="J3012" s="568" t="s">
        <v>8202</v>
      </c>
      <c r="K3012" s="571" t="s">
        <v>8401</v>
      </c>
      <c r="L3012" s="568" t="s">
        <v>13363</v>
      </c>
      <c r="M3012" s="572" t="s">
        <v>16097</v>
      </c>
      <c r="N3012" s="570" t="s">
        <v>8451</v>
      </c>
      <c r="O3012" s="303" t="str">
        <f>IF(AllC3_Data[[#This Row],[Door/Yard Number]]=3,"Yard","Door")</f>
        <v>Door</v>
      </c>
      <c r="P3012" s="33">
        <f t="shared" si="92"/>
        <v>21.016666666720994</v>
      </c>
      <c r="Q3012" s="3" t="str">
        <f t="shared" si="93"/>
        <v>02/10/2022 04:59 PM</v>
      </c>
      <c r="R3012" s="573" t="str">
        <f>IF(AND(AllC3_Data[[#This Row],[Workflow]]="Vendor Trailer",AllC3_Data[[#This Row],[OB Load Type]]="",AllC3_Data[[#This Row],[IB Load Type]]="",AllC3_Data[[#This Row],[Reusable Load Type]]=""),"Empty", HLOOKUP("*",AllC3_Data[[#This Row],[OB Load Type]:[Workflow]],1,FALSE))</f>
        <v>LTL</v>
      </c>
      <c r="S30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0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3" spans="1:21" x14ac:dyDescent="0.25">
      <c r="A3013" s="567" t="s">
        <v>16098</v>
      </c>
      <c r="B3013" s="568"/>
      <c r="C3013" s="568"/>
      <c r="D3013" s="569" t="s">
        <v>496</v>
      </c>
      <c r="E3013" s="569" t="s">
        <v>1660</v>
      </c>
      <c r="F3013" s="569">
        <v>3</v>
      </c>
      <c r="G3013" s="568" t="s">
        <v>1179</v>
      </c>
      <c r="H3013" s="568"/>
      <c r="I3013" s="570" t="s">
        <v>13039</v>
      </c>
      <c r="J3013" s="568" t="s">
        <v>8210</v>
      </c>
      <c r="K3013" s="571" t="s">
        <v>8401</v>
      </c>
      <c r="L3013" s="568" t="s">
        <v>13961</v>
      </c>
      <c r="M3013" s="572" t="s">
        <v>13039</v>
      </c>
      <c r="N3013" s="570" t="s">
        <v>8451</v>
      </c>
      <c r="O3013" s="303" t="str">
        <f>IF(AllC3_Data[[#This Row],[Door/Yard Number]]=3,"Yard","Door")</f>
        <v>Yard</v>
      </c>
      <c r="P3013" s="33">
        <f t="shared" si="92"/>
        <v>20.983333333453629</v>
      </c>
      <c r="Q3013" s="3" t="str">
        <f t="shared" si="93"/>
        <v>02/10/2022 05:01 PM</v>
      </c>
      <c r="R3013" s="573" t="str">
        <f>IF(AND(AllC3_Data[[#This Row],[Workflow]]="Vendor Trailer",AllC3_Data[[#This Row],[OB Load Type]]="",AllC3_Data[[#This Row],[IB Load Type]]="",AllC3_Data[[#This Row],[Reusable Load Type]]=""),"Empty", HLOOKUP("*",AllC3_Data[[#This Row],[OB Load Type]:[Workflow]],1,FALSE))</f>
        <v>RSAL</v>
      </c>
      <c r="S30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4" spans="1:21" x14ac:dyDescent="0.25">
      <c r="A3014" s="567" t="s">
        <v>16099</v>
      </c>
      <c r="B3014" s="568"/>
      <c r="C3014" s="568" t="s">
        <v>776</v>
      </c>
      <c r="D3014" s="569"/>
      <c r="E3014" s="569" t="s">
        <v>897</v>
      </c>
      <c r="F3014" s="569">
        <v>3</v>
      </c>
      <c r="G3014" s="568" t="s">
        <v>1179</v>
      </c>
      <c r="H3014" s="568" t="s">
        <v>16100</v>
      </c>
      <c r="I3014" s="570" t="s">
        <v>16101</v>
      </c>
      <c r="J3014" s="568" t="s">
        <v>8210</v>
      </c>
      <c r="K3014" s="571" t="s">
        <v>8401</v>
      </c>
      <c r="L3014" s="568" t="s">
        <v>13961</v>
      </c>
      <c r="M3014" s="572" t="s">
        <v>16101</v>
      </c>
      <c r="N3014" s="570" t="s">
        <v>8451</v>
      </c>
      <c r="O3014" s="303" t="str">
        <f>IF(AllC3_Data[[#This Row],[Door/Yard Number]]=3,"Yard","Door")</f>
        <v>Yard</v>
      </c>
      <c r="P3014" s="33">
        <f t="shared" si="92"/>
        <v>20.950000000011642</v>
      </c>
      <c r="Q3014" s="3" t="str">
        <f t="shared" si="93"/>
        <v>02/10/2022 05:03 PM</v>
      </c>
      <c r="R3014" s="573" t="str">
        <f>IF(AND(AllC3_Data[[#This Row],[Workflow]]="Vendor Trailer",AllC3_Data[[#This Row],[OB Load Type]]="",AllC3_Data[[#This Row],[IB Load Type]]="",AllC3_Data[[#This Row],[Reusable Load Type]]=""),"Empty", HLOOKUP("*",AllC3_Data[[#This Row],[OB Load Type]:[Workflow]],1,FALSE))</f>
        <v>B217</v>
      </c>
      <c r="S30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015" spans="1:21" x14ac:dyDescent="0.25">
      <c r="A3015" s="567" t="s">
        <v>16102</v>
      </c>
      <c r="B3015" s="568"/>
      <c r="C3015" s="568" t="s">
        <v>774</v>
      </c>
      <c r="D3015" s="569"/>
      <c r="E3015" s="569" t="s">
        <v>897</v>
      </c>
      <c r="F3015" s="569">
        <v>3</v>
      </c>
      <c r="G3015" s="568" t="s">
        <v>1179</v>
      </c>
      <c r="H3015" s="568" t="s">
        <v>16103</v>
      </c>
      <c r="I3015" s="570" t="s">
        <v>16104</v>
      </c>
      <c r="J3015" s="568" t="s">
        <v>8204</v>
      </c>
      <c r="K3015" s="571" t="s">
        <v>8401</v>
      </c>
      <c r="L3015" s="568" t="s">
        <v>13961</v>
      </c>
      <c r="M3015" s="572" t="s">
        <v>16104</v>
      </c>
      <c r="N3015" s="570" t="s">
        <v>8451</v>
      </c>
      <c r="O3015" s="303" t="str">
        <f>IF(AllC3_Data[[#This Row],[Door/Yard Number]]=3,"Yard","Door")</f>
        <v>Yard</v>
      </c>
      <c r="P3015" s="33">
        <f t="shared" si="92"/>
        <v>20.883333333476912</v>
      </c>
      <c r="Q3015" s="3" t="str">
        <f t="shared" si="93"/>
        <v>02/10/2022 05:07 PM</v>
      </c>
      <c r="R3015" s="573" t="str">
        <f>IF(AND(AllC3_Data[[#This Row],[Workflow]]="Vendor Trailer",AllC3_Data[[#This Row],[OB Load Type]]="",AllC3_Data[[#This Row],[IB Load Type]]="",AllC3_Data[[#This Row],[Reusable Load Type]]=""),"Empty", HLOOKUP("*",AllC3_Data[[#This Row],[OB Load Type]:[Workflow]],1,FALSE))</f>
        <v>B227</v>
      </c>
      <c r="S30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6" spans="1:21" x14ac:dyDescent="0.25">
      <c r="A3016" s="567" t="s">
        <v>16105</v>
      </c>
      <c r="B3016" s="568"/>
      <c r="C3016" s="568"/>
      <c r="D3016" s="569"/>
      <c r="E3016" s="569" t="s">
        <v>8461</v>
      </c>
      <c r="F3016" s="569">
        <v>3</v>
      </c>
      <c r="G3016" s="568" t="s">
        <v>8820</v>
      </c>
      <c r="H3016" s="568"/>
      <c r="I3016" s="570" t="s">
        <v>16106</v>
      </c>
      <c r="J3016" s="568" t="s">
        <v>8202</v>
      </c>
      <c r="K3016" s="571" t="s">
        <v>8401</v>
      </c>
      <c r="L3016" s="568" t="s">
        <v>2967</v>
      </c>
      <c r="M3016" s="572" t="s">
        <v>10442</v>
      </c>
      <c r="N3016" s="570" t="s">
        <v>8402</v>
      </c>
      <c r="O3016" s="303" t="str">
        <f>IF(AllC3_Data[[#This Row],[Door/Yard Number]]=3,"Yard","Door")</f>
        <v>Yard</v>
      </c>
      <c r="P3016" s="33">
        <f t="shared" si="92"/>
        <v>20.833333333313931</v>
      </c>
      <c r="Q3016" s="3" t="str">
        <f t="shared" si="93"/>
        <v>02/10/2022 05:10 PM</v>
      </c>
      <c r="R3016" s="573" t="str">
        <f>IF(AND(AllC3_Data[[#This Row],[Workflow]]="Vendor Trailer",AllC3_Data[[#This Row],[OB Load Type]]="",AllC3_Data[[#This Row],[IB Load Type]]="",AllC3_Data[[#This Row],[Reusable Load Type]]=""),"Empty", HLOOKUP("*",AllC3_Data[[#This Row],[OB Load Type]:[Workflow]],1,FALSE))</f>
        <v>Empty</v>
      </c>
      <c r="S30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7" spans="1:21" x14ac:dyDescent="0.25">
      <c r="A3017" s="567" t="s">
        <v>16107</v>
      </c>
      <c r="B3017" s="568"/>
      <c r="C3017" s="568"/>
      <c r="D3017" s="569"/>
      <c r="E3017" s="569" t="s">
        <v>8461</v>
      </c>
      <c r="F3017" s="569">
        <v>3</v>
      </c>
      <c r="G3017" s="568" t="s">
        <v>10027</v>
      </c>
      <c r="H3017" s="568"/>
      <c r="I3017" s="570" t="s">
        <v>12459</v>
      </c>
      <c r="J3017" s="568" t="s">
        <v>8202</v>
      </c>
      <c r="K3017" s="571" t="s">
        <v>8401</v>
      </c>
      <c r="L3017" s="568" t="s">
        <v>14049</v>
      </c>
      <c r="M3017" s="572" t="s">
        <v>16108</v>
      </c>
      <c r="N3017" s="570" t="s">
        <v>8402</v>
      </c>
      <c r="O3017" s="303" t="str">
        <f>IF(AllC3_Data[[#This Row],[Door/Yard Number]]=3,"Yard","Door")</f>
        <v>Yard</v>
      </c>
      <c r="P3017" s="33">
        <f t="shared" ref="P3017:P3080" si="94">($A$1-Q3017)*24</f>
        <v>26.033333333325572</v>
      </c>
      <c r="Q3017" s="3" t="str">
        <f t="shared" ref="Q3017:Q3080" si="95">IF(I3017&gt;M3017,I3017,IF(I3017&lt;M3017,M3017,IF(I3017=M3017,I3017)))</f>
        <v>02/10/2022 11:58 AM</v>
      </c>
      <c r="R3017" s="573" t="str">
        <f>IF(AND(AllC3_Data[[#This Row],[Workflow]]="Vendor Trailer",AllC3_Data[[#This Row],[OB Load Type]]="",AllC3_Data[[#This Row],[IB Load Type]]="",AllC3_Data[[#This Row],[Reusable Load Type]]=""),"Empty", HLOOKUP("*",AllC3_Data[[#This Row],[OB Load Type]:[Workflow]],1,FALSE))</f>
        <v>Empty</v>
      </c>
      <c r="S30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8" spans="1:21" x14ac:dyDescent="0.25">
      <c r="A3018" s="567" t="s">
        <v>16109</v>
      </c>
      <c r="B3018" s="568"/>
      <c r="C3018" s="568" t="s">
        <v>765</v>
      </c>
      <c r="D3018" s="569"/>
      <c r="E3018" s="569" t="s">
        <v>897</v>
      </c>
      <c r="F3018" s="569">
        <v>1</v>
      </c>
      <c r="G3018" s="568" t="s">
        <v>1179</v>
      </c>
      <c r="H3018" s="568" t="s">
        <v>16110</v>
      </c>
      <c r="I3018" s="570" t="s">
        <v>16111</v>
      </c>
      <c r="J3018" s="568" t="s">
        <v>8204</v>
      </c>
      <c r="K3018" s="571" t="s">
        <v>8401</v>
      </c>
      <c r="L3018" s="568" t="s">
        <v>13022</v>
      </c>
      <c r="M3018" s="572" t="s">
        <v>16111</v>
      </c>
      <c r="N3018" s="570" t="s">
        <v>8402</v>
      </c>
      <c r="O3018" s="303" t="str">
        <f>IF(AllC3_Data[[#This Row],[Door/Yard Number]]=3,"Yard","Door")</f>
        <v>Door</v>
      </c>
      <c r="P3018" s="33">
        <f t="shared" si="94"/>
        <v>20.783333333325572</v>
      </c>
      <c r="Q3018" s="3" t="str">
        <f t="shared" si="95"/>
        <v>02/10/2022 05:13 PM</v>
      </c>
      <c r="R3018" s="573" t="str">
        <f>IF(AND(AllC3_Data[[#This Row],[Workflow]]="Vendor Trailer",AllC3_Data[[#This Row],[OB Load Type]]="",AllC3_Data[[#This Row],[IB Load Type]]="",AllC3_Data[[#This Row],[Reusable Load Type]]=""),"Empty", HLOOKUP("*",AllC3_Data[[#This Row],[OB Load Type]:[Workflow]],1,FALSE))</f>
        <v>B638</v>
      </c>
      <c r="S30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30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19" spans="1:21" x14ac:dyDescent="0.25">
      <c r="A3019" s="567" t="s">
        <v>16112</v>
      </c>
      <c r="B3019" s="568"/>
      <c r="C3019" s="568"/>
      <c r="D3019" s="569" t="s">
        <v>496</v>
      </c>
      <c r="E3019" s="569" t="s">
        <v>1660</v>
      </c>
      <c r="F3019" s="569">
        <v>3</v>
      </c>
      <c r="G3019" s="568" t="s">
        <v>1179</v>
      </c>
      <c r="H3019" s="568"/>
      <c r="I3019" s="570" t="s">
        <v>16113</v>
      </c>
      <c r="J3019" s="568" t="s">
        <v>8207</v>
      </c>
      <c r="K3019" s="571" t="s">
        <v>8401</v>
      </c>
      <c r="L3019" s="568" t="s">
        <v>13961</v>
      </c>
      <c r="M3019" s="572" t="s">
        <v>16113</v>
      </c>
      <c r="N3019" s="570" t="s">
        <v>8451</v>
      </c>
      <c r="O3019" s="303" t="str">
        <f>IF(AllC3_Data[[#This Row],[Door/Yard Number]]=3,"Yard","Door")</f>
        <v>Yard</v>
      </c>
      <c r="P3019" s="33">
        <f t="shared" si="94"/>
        <v>20.766666666779201</v>
      </c>
      <c r="Q3019" s="3" t="str">
        <f t="shared" si="95"/>
        <v>02/10/2022 05:14 PM</v>
      </c>
      <c r="R3019" s="573" t="str">
        <f>IF(AND(AllC3_Data[[#This Row],[Workflow]]="Vendor Trailer",AllC3_Data[[#This Row],[OB Load Type]]="",AllC3_Data[[#This Row],[IB Load Type]]="",AllC3_Data[[#This Row],[Reusable Load Type]]=""),"Empty", HLOOKUP("*",AllC3_Data[[#This Row],[OB Load Type]:[Workflow]],1,FALSE))</f>
        <v>RSAL</v>
      </c>
      <c r="S30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0" spans="1:21" x14ac:dyDescent="0.25">
      <c r="A3020" s="567" t="s">
        <v>16114</v>
      </c>
      <c r="B3020" s="568"/>
      <c r="C3020" s="568" t="s">
        <v>774</v>
      </c>
      <c r="D3020" s="569"/>
      <c r="E3020" s="569" t="s">
        <v>897</v>
      </c>
      <c r="F3020" s="569">
        <v>3</v>
      </c>
      <c r="G3020" s="568" t="s">
        <v>1568</v>
      </c>
      <c r="H3020" s="568" t="s">
        <v>16115</v>
      </c>
      <c r="I3020" s="570" t="s">
        <v>16113</v>
      </c>
      <c r="J3020" s="568" t="s">
        <v>8212</v>
      </c>
      <c r="K3020" s="571" t="s">
        <v>8401</v>
      </c>
      <c r="L3020" s="568" t="s">
        <v>13961</v>
      </c>
      <c r="M3020" s="572" t="s">
        <v>16113</v>
      </c>
      <c r="N3020" s="570" t="s">
        <v>8451</v>
      </c>
      <c r="O3020" s="303" t="str">
        <f>IF(AllC3_Data[[#This Row],[Door/Yard Number]]=3,"Yard","Door")</f>
        <v>Yard</v>
      </c>
      <c r="P3020" s="33">
        <f t="shared" si="94"/>
        <v>20.766666666779201</v>
      </c>
      <c r="Q3020" s="3" t="str">
        <f t="shared" si="95"/>
        <v>02/10/2022 05:14 PM</v>
      </c>
      <c r="R3020" s="573" t="str">
        <f>IF(AND(AllC3_Data[[#This Row],[Workflow]]="Vendor Trailer",AllC3_Data[[#This Row],[OB Load Type]]="",AllC3_Data[[#This Row],[IB Load Type]]="",AllC3_Data[[#This Row],[Reusable Load Type]]=""),"Empty", HLOOKUP("*",AllC3_Data[[#This Row],[OB Load Type]:[Workflow]],1,FALSE))</f>
        <v>B227</v>
      </c>
      <c r="S30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1" spans="1:21" x14ac:dyDescent="0.25">
      <c r="A3021" s="567" t="s">
        <v>16116</v>
      </c>
      <c r="B3021" s="568"/>
      <c r="C3021" s="568"/>
      <c r="D3021" s="569" t="s">
        <v>510</v>
      </c>
      <c r="E3021" s="569" t="s">
        <v>882</v>
      </c>
      <c r="F3021" s="569">
        <v>3</v>
      </c>
      <c r="G3021" s="568" t="s">
        <v>1179</v>
      </c>
      <c r="H3021" s="568"/>
      <c r="I3021" s="570" t="s">
        <v>12464</v>
      </c>
      <c r="J3021" s="568" t="s">
        <v>8210</v>
      </c>
      <c r="K3021" s="571" t="s">
        <v>8401</v>
      </c>
      <c r="L3021" s="568" t="s">
        <v>14383</v>
      </c>
      <c r="M3021" s="572" t="s">
        <v>16117</v>
      </c>
      <c r="N3021" s="570" t="s">
        <v>8402</v>
      </c>
      <c r="O3021" s="303" t="str">
        <f>IF(AllC3_Data[[#This Row],[Door/Yard Number]]=3,"Yard","Door")</f>
        <v>Yard</v>
      </c>
      <c r="P3021" s="33">
        <f t="shared" si="94"/>
        <v>20.683333333348855</v>
      </c>
      <c r="Q3021" s="3" t="str">
        <f t="shared" si="95"/>
        <v>02/10/2022 05:19 PM</v>
      </c>
      <c r="R3021" s="573" t="str">
        <f>IF(AND(AllC3_Data[[#This Row],[Workflow]]="Vendor Trailer",AllC3_Data[[#This Row],[OB Load Type]]="",AllC3_Data[[#This Row],[IB Load Type]]="",AllC3_Data[[#This Row],[Reusable Load Type]]=""),"Empty", HLOOKUP("*",AllC3_Data[[#This Row],[OB Load Type]:[Workflow]],1,FALSE))</f>
        <v>BD77</v>
      </c>
      <c r="S30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0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2" spans="1:21" x14ac:dyDescent="0.25">
      <c r="A3022" s="567" t="s">
        <v>16118</v>
      </c>
      <c r="B3022" s="568"/>
      <c r="C3022" s="568"/>
      <c r="D3022" s="569"/>
      <c r="E3022" s="569" t="s">
        <v>1657</v>
      </c>
      <c r="F3022" s="569">
        <v>3</v>
      </c>
      <c r="G3022" s="568" t="s">
        <v>1179</v>
      </c>
      <c r="H3022" s="568"/>
      <c r="I3022" s="570" t="s">
        <v>10730</v>
      </c>
      <c r="J3022" s="568" t="s">
        <v>8205</v>
      </c>
      <c r="K3022" s="571" t="s">
        <v>8401</v>
      </c>
      <c r="L3022" s="568" t="s">
        <v>13831</v>
      </c>
      <c r="M3022" s="572" t="s">
        <v>15874</v>
      </c>
      <c r="N3022" s="570" t="s">
        <v>8402</v>
      </c>
      <c r="O3022" s="303" t="str">
        <f>IF(AllC3_Data[[#This Row],[Door/Yard Number]]=3,"Yard","Door")</f>
        <v>Yard</v>
      </c>
      <c r="P3022" s="33">
        <f t="shared" si="94"/>
        <v>20.666666666802485</v>
      </c>
      <c r="Q3022" s="3" t="str">
        <f t="shared" si="95"/>
        <v>02/10/2022 05:20 PM</v>
      </c>
      <c r="R3022" s="573" t="str">
        <f>IF(AND(AllC3_Data[[#This Row],[Workflow]]="Vendor Trailer",AllC3_Data[[#This Row],[OB Load Type]]="",AllC3_Data[[#This Row],[IB Load Type]]="",AllC3_Data[[#This Row],[Reusable Load Type]]=""),"Empty", HLOOKUP("*",AllC3_Data[[#This Row],[OB Load Type]:[Workflow]],1,FALSE))</f>
        <v>Empty</v>
      </c>
      <c r="S30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3" spans="1:21" x14ac:dyDescent="0.25">
      <c r="A3023" s="567" t="s">
        <v>16119</v>
      </c>
      <c r="B3023" s="568"/>
      <c r="C3023" s="568"/>
      <c r="D3023" s="569" t="s">
        <v>496</v>
      </c>
      <c r="E3023" s="569" t="s">
        <v>1660</v>
      </c>
      <c r="F3023" s="569">
        <v>3</v>
      </c>
      <c r="G3023" s="568" t="s">
        <v>1568</v>
      </c>
      <c r="H3023" s="568"/>
      <c r="I3023" s="570" t="s">
        <v>16120</v>
      </c>
      <c r="J3023" s="568" t="s">
        <v>8209</v>
      </c>
      <c r="K3023" s="571" t="s">
        <v>8401</v>
      </c>
      <c r="L3023" s="568" t="s">
        <v>13961</v>
      </c>
      <c r="M3023" s="572" t="s">
        <v>16120</v>
      </c>
      <c r="N3023" s="570" t="s">
        <v>8451</v>
      </c>
      <c r="O3023" s="303" t="str">
        <f>IF(AllC3_Data[[#This Row],[Door/Yard Number]]=3,"Yard","Door")</f>
        <v>Yard</v>
      </c>
      <c r="P3023" s="33">
        <f t="shared" si="94"/>
        <v>20.650000000081491</v>
      </c>
      <c r="Q3023" s="3" t="str">
        <f t="shared" si="95"/>
        <v>02/10/2022 05:21 PM</v>
      </c>
      <c r="R3023" s="573" t="str">
        <f>IF(AND(AllC3_Data[[#This Row],[Workflow]]="Vendor Trailer",AllC3_Data[[#This Row],[OB Load Type]]="",AllC3_Data[[#This Row],[IB Load Type]]="",AllC3_Data[[#This Row],[Reusable Load Type]]=""),"Empty", HLOOKUP("*",AllC3_Data[[#This Row],[OB Load Type]:[Workflow]],1,FALSE))</f>
        <v>RSAL</v>
      </c>
      <c r="S30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4" spans="1:21" x14ac:dyDescent="0.25">
      <c r="A3024" s="567" t="s">
        <v>16121</v>
      </c>
      <c r="B3024" s="568"/>
      <c r="C3024" s="568"/>
      <c r="D3024" s="569"/>
      <c r="E3024" s="569" t="s">
        <v>8461</v>
      </c>
      <c r="F3024" s="569">
        <v>3</v>
      </c>
      <c r="G3024" s="568" t="s">
        <v>9309</v>
      </c>
      <c r="H3024" s="568"/>
      <c r="I3024" s="570" t="s">
        <v>16122</v>
      </c>
      <c r="J3024" s="568" t="s">
        <v>8202</v>
      </c>
      <c r="K3024" s="571" t="s">
        <v>8401</v>
      </c>
      <c r="L3024" s="568" t="s">
        <v>14444</v>
      </c>
      <c r="M3024" s="572" t="s">
        <v>16120</v>
      </c>
      <c r="N3024" s="570" t="s">
        <v>8425</v>
      </c>
      <c r="O3024" s="303" t="str">
        <f>IF(AllC3_Data[[#This Row],[Door/Yard Number]]=3,"Yard","Door")</f>
        <v>Yard</v>
      </c>
      <c r="P3024" s="33">
        <f t="shared" si="94"/>
        <v>20.616666666639503</v>
      </c>
      <c r="Q3024" s="3" t="str">
        <f t="shared" si="95"/>
        <v>02/10/2022 05:23 PM</v>
      </c>
      <c r="R3024" s="573" t="str">
        <f>IF(AND(AllC3_Data[[#This Row],[Workflow]]="Vendor Trailer",AllC3_Data[[#This Row],[OB Load Type]]="",AllC3_Data[[#This Row],[IB Load Type]]="",AllC3_Data[[#This Row],[Reusable Load Type]]=""),"Empty", HLOOKUP("*",AllC3_Data[[#This Row],[OB Load Type]:[Workflow]],1,FALSE))</f>
        <v>Empty</v>
      </c>
      <c r="S30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5" spans="1:21" x14ac:dyDescent="0.25">
      <c r="A3025" s="567" t="s">
        <v>16123</v>
      </c>
      <c r="B3025" s="568"/>
      <c r="C3025" s="568"/>
      <c r="D3025" s="569"/>
      <c r="E3025" s="569" t="s">
        <v>8461</v>
      </c>
      <c r="F3025" s="569">
        <v>3</v>
      </c>
      <c r="G3025" s="568" t="s">
        <v>9899</v>
      </c>
      <c r="H3025" s="568"/>
      <c r="I3025" s="570" t="s">
        <v>16122</v>
      </c>
      <c r="J3025" s="568" t="s">
        <v>8202</v>
      </c>
      <c r="K3025" s="571" t="s">
        <v>8401</v>
      </c>
      <c r="L3025" s="568" t="s">
        <v>14182</v>
      </c>
      <c r="M3025" s="572" t="s">
        <v>16124</v>
      </c>
      <c r="N3025" s="570" t="s">
        <v>8451</v>
      </c>
      <c r="O3025" s="303" t="str">
        <f>IF(AllC3_Data[[#This Row],[Door/Yard Number]]=3,"Yard","Door")</f>
        <v>Yard</v>
      </c>
      <c r="P3025" s="33">
        <f t="shared" si="94"/>
        <v>20.616666666639503</v>
      </c>
      <c r="Q3025" s="3" t="str">
        <f t="shared" si="95"/>
        <v>02/10/2022 05:23 PM</v>
      </c>
      <c r="R3025" s="573" t="str">
        <f>IF(AND(AllC3_Data[[#This Row],[Workflow]]="Vendor Trailer",AllC3_Data[[#This Row],[OB Load Type]]="",AllC3_Data[[#This Row],[IB Load Type]]="",AllC3_Data[[#This Row],[Reusable Load Type]]=""),"Empty", HLOOKUP("*",AllC3_Data[[#This Row],[OB Load Type]:[Workflow]],1,FALSE))</f>
        <v>Empty</v>
      </c>
      <c r="S30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6" spans="1:21" x14ac:dyDescent="0.25">
      <c r="A3026" s="567" t="s">
        <v>16125</v>
      </c>
      <c r="B3026" s="568"/>
      <c r="C3026" s="568"/>
      <c r="D3026" s="569" t="s">
        <v>496</v>
      </c>
      <c r="E3026" s="569" t="s">
        <v>1660</v>
      </c>
      <c r="F3026" s="569">
        <v>3</v>
      </c>
      <c r="G3026" s="568" t="s">
        <v>1179</v>
      </c>
      <c r="H3026" s="568"/>
      <c r="I3026" s="570" t="s">
        <v>16126</v>
      </c>
      <c r="J3026" s="568" t="s">
        <v>8210</v>
      </c>
      <c r="K3026" s="571" t="s">
        <v>8401</v>
      </c>
      <c r="L3026" s="568" t="s">
        <v>13961</v>
      </c>
      <c r="M3026" s="572" t="s">
        <v>16126</v>
      </c>
      <c r="N3026" s="570" t="s">
        <v>8451</v>
      </c>
      <c r="O3026" s="303" t="str">
        <f>IF(AllC3_Data[[#This Row],[Door/Yard Number]]=3,"Yard","Door")</f>
        <v>Yard</v>
      </c>
      <c r="P3026" s="33">
        <f t="shared" si="94"/>
        <v>20.600000000093132</v>
      </c>
      <c r="Q3026" s="3" t="str">
        <f t="shared" si="95"/>
        <v>02/10/2022 05:24 PM</v>
      </c>
      <c r="R3026" s="573" t="str">
        <f>IF(AND(AllC3_Data[[#This Row],[Workflow]]="Vendor Trailer",AllC3_Data[[#This Row],[OB Load Type]]="",AllC3_Data[[#This Row],[IB Load Type]]="",AllC3_Data[[#This Row],[Reusable Load Type]]=""),"Empty", HLOOKUP("*",AllC3_Data[[#This Row],[OB Load Type]:[Workflow]],1,FALSE))</f>
        <v>RSAL</v>
      </c>
      <c r="S30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7" spans="1:21" x14ac:dyDescent="0.25">
      <c r="A3027" s="567" t="s">
        <v>16127</v>
      </c>
      <c r="B3027" s="568"/>
      <c r="C3027" s="568"/>
      <c r="D3027" s="569" t="s">
        <v>492</v>
      </c>
      <c r="E3027" s="569" t="s">
        <v>8430</v>
      </c>
      <c r="F3027" s="569">
        <v>3</v>
      </c>
      <c r="G3027" s="568" t="s">
        <v>1179</v>
      </c>
      <c r="H3027" s="568"/>
      <c r="I3027" s="570" t="s">
        <v>12466</v>
      </c>
      <c r="J3027" s="568" t="s">
        <v>647</v>
      </c>
      <c r="K3027" s="571" t="s">
        <v>8401</v>
      </c>
      <c r="L3027" s="568" t="s">
        <v>15152</v>
      </c>
      <c r="M3027" s="572"/>
      <c r="N3027" s="570" t="s">
        <v>8402</v>
      </c>
      <c r="O3027" s="303" t="str">
        <f>IF(AllC3_Data[[#This Row],[Door/Yard Number]]=3,"Yard","Door")</f>
        <v>Yard</v>
      </c>
      <c r="P3027" s="33">
        <f t="shared" si="94"/>
        <v>20.583333333372138</v>
      </c>
      <c r="Q3027" s="3" t="str">
        <f t="shared" si="95"/>
        <v>02/10/2022 05:25 PM</v>
      </c>
      <c r="R3027" s="573" t="str">
        <f>IF(AND(AllC3_Data[[#This Row],[Workflow]]="Vendor Trailer",AllC3_Data[[#This Row],[OB Load Type]]="",AllC3_Data[[#This Row],[IB Load Type]]="",AllC3_Data[[#This Row],[Reusable Load Type]]=""),"Empty", HLOOKUP("*",AllC3_Data[[#This Row],[OB Load Type]:[Workflow]],1,FALSE))</f>
        <v>RMCP</v>
      </c>
      <c r="S30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8" spans="1:21" x14ac:dyDescent="0.25">
      <c r="A3028" s="567" t="s">
        <v>16128</v>
      </c>
      <c r="B3028" s="568"/>
      <c r="C3028" s="568"/>
      <c r="D3028" s="569" t="s">
        <v>168</v>
      </c>
      <c r="E3028" s="569" t="s">
        <v>8430</v>
      </c>
      <c r="F3028" s="569">
        <v>1</v>
      </c>
      <c r="G3028" s="568" t="s">
        <v>1568</v>
      </c>
      <c r="H3028" s="568"/>
      <c r="I3028" s="570" t="s">
        <v>16129</v>
      </c>
      <c r="J3028" s="568" t="s">
        <v>8209</v>
      </c>
      <c r="K3028" s="571" t="s">
        <v>8401</v>
      </c>
      <c r="L3028" s="568" t="s">
        <v>16130</v>
      </c>
      <c r="M3028" s="572" t="s">
        <v>15732</v>
      </c>
      <c r="N3028" s="570" t="s">
        <v>8402</v>
      </c>
      <c r="O3028" s="303" t="str">
        <f>IF(AllC3_Data[[#This Row],[Door/Yard Number]]=3,"Yard","Door")</f>
        <v>Door</v>
      </c>
      <c r="P3028" s="33">
        <f t="shared" si="94"/>
        <v>28.050000000104774</v>
      </c>
      <c r="Q3028" s="3" t="str">
        <f t="shared" si="95"/>
        <v>02/10/2022 09:57 AM</v>
      </c>
      <c r="R3028" s="573" t="str">
        <f>IF(AND(AllC3_Data[[#This Row],[Workflow]]="Vendor Trailer",AllC3_Data[[#This Row],[OB Load Type]]="",AllC3_Data[[#This Row],[IB Load Type]]="",AllC3_Data[[#This Row],[Reusable Load Type]]=""),"Empty", HLOOKUP("*",AllC3_Data[[#This Row],[OB Load Type]:[Workflow]],1,FALSE))</f>
        <v>OGAR</v>
      </c>
      <c r="S30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29" spans="1:21" x14ac:dyDescent="0.25">
      <c r="A3029" s="567" t="s">
        <v>16131</v>
      </c>
      <c r="B3029" s="568"/>
      <c r="C3029" s="568"/>
      <c r="D3029" s="569" t="s">
        <v>496</v>
      </c>
      <c r="E3029" s="569" t="s">
        <v>1660</v>
      </c>
      <c r="F3029" s="569">
        <v>3</v>
      </c>
      <c r="G3029" s="568" t="s">
        <v>1179</v>
      </c>
      <c r="H3029" s="568"/>
      <c r="I3029" s="570" t="s">
        <v>12473</v>
      </c>
      <c r="J3029" s="568" t="s">
        <v>8210</v>
      </c>
      <c r="K3029" s="571" t="s">
        <v>8401</v>
      </c>
      <c r="L3029" s="568" t="s">
        <v>13961</v>
      </c>
      <c r="M3029" s="572" t="s">
        <v>12473</v>
      </c>
      <c r="N3029" s="570" t="s">
        <v>8451</v>
      </c>
      <c r="O3029" s="303" t="str">
        <f>IF(AllC3_Data[[#This Row],[Door/Yard Number]]=3,"Yard","Door")</f>
        <v>Yard</v>
      </c>
      <c r="P3029" s="33">
        <f t="shared" si="94"/>
        <v>20.516666666662786</v>
      </c>
      <c r="Q3029" s="3" t="str">
        <f t="shared" si="95"/>
        <v>02/10/2022 05:29 PM</v>
      </c>
      <c r="R3029" s="573" t="str">
        <f>IF(AND(AllC3_Data[[#This Row],[Workflow]]="Vendor Trailer",AllC3_Data[[#This Row],[OB Load Type]]="",AllC3_Data[[#This Row],[IB Load Type]]="",AllC3_Data[[#This Row],[Reusable Load Type]]=""),"Empty", HLOOKUP("*",AllC3_Data[[#This Row],[OB Load Type]:[Workflow]],1,FALSE))</f>
        <v>RSAL</v>
      </c>
      <c r="S30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0" spans="1:21" x14ac:dyDescent="0.25">
      <c r="A3030" s="567" t="s">
        <v>16132</v>
      </c>
      <c r="B3030" s="568"/>
      <c r="C3030" s="568"/>
      <c r="D3030" s="569"/>
      <c r="E3030" s="569" t="s">
        <v>8461</v>
      </c>
      <c r="F3030" s="569">
        <v>3</v>
      </c>
      <c r="G3030" s="568" t="s">
        <v>1252</v>
      </c>
      <c r="H3030" s="568"/>
      <c r="I3030" s="570" t="s">
        <v>16133</v>
      </c>
      <c r="J3030" s="568" t="s">
        <v>8202</v>
      </c>
      <c r="K3030" s="571" t="s">
        <v>8401</v>
      </c>
      <c r="L3030" s="568" t="s">
        <v>2967</v>
      </c>
      <c r="M3030" s="572"/>
      <c r="N3030" s="570" t="s">
        <v>8402</v>
      </c>
      <c r="O3030" s="303" t="str">
        <f>IF(AllC3_Data[[#This Row],[Door/Yard Number]]=3,"Yard","Door")</f>
        <v>Yard</v>
      </c>
      <c r="P3030" s="33">
        <f t="shared" si="94"/>
        <v>20.500000000116415</v>
      </c>
      <c r="Q3030" s="3" t="str">
        <f t="shared" si="95"/>
        <v>02/10/2022 05:30 PM</v>
      </c>
      <c r="R3030" s="573" t="str">
        <f>IF(AND(AllC3_Data[[#This Row],[Workflow]]="Vendor Trailer",AllC3_Data[[#This Row],[OB Load Type]]="",AllC3_Data[[#This Row],[IB Load Type]]="",AllC3_Data[[#This Row],[Reusable Load Type]]=""),"Empty", HLOOKUP("*",AllC3_Data[[#This Row],[OB Load Type]:[Workflow]],1,FALSE))</f>
        <v>Empty</v>
      </c>
      <c r="S30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1" spans="1:21" x14ac:dyDescent="0.25">
      <c r="A3031" s="567" t="s">
        <v>16134</v>
      </c>
      <c r="B3031" s="568"/>
      <c r="C3031" s="568"/>
      <c r="D3031" s="569"/>
      <c r="E3031" s="569" t="s">
        <v>1657</v>
      </c>
      <c r="F3031" s="569">
        <v>3</v>
      </c>
      <c r="G3031" s="568" t="s">
        <v>1179</v>
      </c>
      <c r="H3031" s="568"/>
      <c r="I3031" s="570" t="s">
        <v>16133</v>
      </c>
      <c r="J3031" s="568" t="s">
        <v>647</v>
      </c>
      <c r="K3031" s="571" t="s">
        <v>8401</v>
      </c>
      <c r="L3031" s="568" t="s">
        <v>14072</v>
      </c>
      <c r="M3031" s="572"/>
      <c r="N3031" s="570" t="s">
        <v>8402</v>
      </c>
      <c r="O3031" s="303" t="str">
        <f>IF(AllC3_Data[[#This Row],[Door/Yard Number]]=3,"Yard","Door")</f>
        <v>Yard</v>
      </c>
      <c r="P3031" s="33">
        <f t="shared" si="94"/>
        <v>20.500000000116415</v>
      </c>
      <c r="Q3031" s="3" t="str">
        <f t="shared" si="95"/>
        <v>02/10/2022 05:30 PM</v>
      </c>
      <c r="R3031" s="573" t="str">
        <f>IF(AND(AllC3_Data[[#This Row],[Workflow]]="Vendor Trailer",AllC3_Data[[#This Row],[OB Load Type]]="",AllC3_Data[[#This Row],[IB Load Type]]="",AllC3_Data[[#This Row],[Reusable Load Type]]=""),"Empty", HLOOKUP("*",AllC3_Data[[#This Row],[OB Load Type]:[Workflow]],1,FALSE))</f>
        <v>Empty</v>
      </c>
      <c r="S30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2" spans="1:21" x14ac:dyDescent="0.25">
      <c r="A3032" s="567" t="s">
        <v>16135</v>
      </c>
      <c r="B3032" s="568"/>
      <c r="C3032" s="568" t="s">
        <v>776</v>
      </c>
      <c r="D3032" s="569"/>
      <c r="E3032" s="569" t="s">
        <v>897</v>
      </c>
      <c r="F3032" s="569">
        <v>3</v>
      </c>
      <c r="G3032" s="568" t="s">
        <v>1568</v>
      </c>
      <c r="H3032" s="568" t="s">
        <v>16136</v>
      </c>
      <c r="I3032" s="570" t="s">
        <v>16137</v>
      </c>
      <c r="J3032" s="568" t="s">
        <v>8212</v>
      </c>
      <c r="K3032" s="571" t="s">
        <v>8401</v>
      </c>
      <c r="L3032" s="568" t="s">
        <v>13961</v>
      </c>
      <c r="M3032" s="572" t="s">
        <v>16137</v>
      </c>
      <c r="N3032" s="570" t="s">
        <v>8451</v>
      </c>
      <c r="O3032" s="303" t="str">
        <f>IF(AllC3_Data[[#This Row],[Door/Yard Number]]=3,"Yard","Door")</f>
        <v>Yard</v>
      </c>
      <c r="P3032" s="33">
        <f t="shared" si="94"/>
        <v>20.416666666686069</v>
      </c>
      <c r="Q3032" s="3" t="str">
        <f t="shared" si="95"/>
        <v>02/10/2022 05:35 PM</v>
      </c>
      <c r="R3032" s="573" t="str">
        <f>IF(AND(AllC3_Data[[#This Row],[Workflow]]="Vendor Trailer",AllC3_Data[[#This Row],[OB Load Type]]="",AllC3_Data[[#This Row],[IB Load Type]]="",AllC3_Data[[#This Row],[Reusable Load Type]]=""),"Empty", HLOOKUP("*",AllC3_Data[[#This Row],[OB Load Type]:[Workflow]],1,FALSE))</f>
        <v>B217</v>
      </c>
      <c r="S30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033" spans="1:21" x14ac:dyDescent="0.25">
      <c r="A3033" s="567" t="s">
        <v>16138</v>
      </c>
      <c r="B3033" s="568"/>
      <c r="C3033" s="568"/>
      <c r="D3033" s="569"/>
      <c r="E3033" s="569" t="s">
        <v>8461</v>
      </c>
      <c r="F3033" s="569">
        <v>3</v>
      </c>
      <c r="G3033" s="568" t="s">
        <v>9404</v>
      </c>
      <c r="H3033" s="568"/>
      <c r="I3033" s="570" t="s">
        <v>16139</v>
      </c>
      <c r="J3033" s="568" t="s">
        <v>8202</v>
      </c>
      <c r="K3033" s="571" t="s">
        <v>8401</v>
      </c>
      <c r="L3033" s="568" t="s">
        <v>14444</v>
      </c>
      <c r="M3033" s="572" t="s">
        <v>16140</v>
      </c>
      <c r="N3033" s="570" t="s">
        <v>8425</v>
      </c>
      <c r="O3033" s="303" t="str">
        <f>IF(AllC3_Data[[#This Row],[Door/Yard Number]]=3,"Yard","Door")</f>
        <v>Yard</v>
      </c>
      <c r="P3033" s="33">
        <f t="shared" si="94"/>
        <v>20.400000000139698</v>
      </c>
      <c r="Q3033" s="3" t="str">
        <f t="shared" si="95"/>
        <v>02/10/2022 05:36 PM</v>
      </c>
      <c r="R3033" s="573" t="str">
        <f>IF(AND(AllC3_Data[[#This Row],[Workflow]]="Vendor Trailer",AllC3_Data[[#This Row],[OB Load Type]]="",AllC3_Data[[#This Row],[IB Load Type]]="",AllC3_Data[[#This Row],[Reusable Load Type]]=""),"Empty", HLOOKUP("*",AllC3_Data[[#This Row],[OB Load Type]:[Workflow]],1,FALSE))</f>
        <v>Empty</v>
      </c>
      <c r="S30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4" spans="1:21" x14ac:dyDescent="0.25">
      <c r="A3034" s="567" t="s">
        <v>16141</v>
      </c>
      <c r="B3034" s="568"/>
      <c r="C3034" s="568" t="s">
        <v>774</v>
      </c>
      <c r="D3034" s="569"/>
      <c r="E3034" s="569" t="s">
        <v>897</v>
      </c>
      <c r="F3034" s="569">
        <v>3</v>
      </c>
      <c r="G3034" s="568" t="s">
        <v>1568</v>
      </c>
      <c r="H3034" s="568" t="s">
        <v>16142</v>
      </c>
      <c r="I3034" s="570" t="s">
        <v>16143</v>
      </c>
      <c r="J3034" s="568" t="s">
        <v>8212</v>
      </c>
      <c r="K3034" s="571" t="s">
        <v>8401</v>
      </c>
      <c r="L3034" s="568" t="s">
        <v>13961</v>
      </c>
      <c r="M3034" s="572" t="s">
        <v>16143</v>
      </c>
      <c r="N3034" s="570" t="s">
        <v>8451</v>
      </c>
      <c r="O3034" s="303" t="str">
        <f>IF(AllC3_Data[[#This Row],[Door/Yard Number]]=3,"Yard","Door")</f>
        <v>Yard</v>
      </c>
      <c r="P3034" s="33">
        <f t="shared" si="94"/>
        <v>20.333333333430346</v>
      </c>
      <c r="Q3034" s="3" t="str">
        <f t="shared" si="95"/>
        <v>02/10/2022 05:40 PM</v>
      </c>
      <c r="R3034" s="573" t="str">
        <f>IF(AND(AllC3_Data[[#This Row],[Workflow]]="Vendor Trailer",AllC3_Data[[#This Row],[OB Load Type]]="",AllC3_Data[[#This Row],[IB Load Type]]="",AllC3_Data[[#This Row],[Reusable Load Type]]=""),"Empty", HLOOKUP("*",AllC3_Data[[#This Row],[OB Load Type]:[Workflow]],1,FALSE))</f>
        <v>B227</v>
      </c>
      <c r="S30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5" spans="1:21" x14ac:dyDescent="0.25">
      <c r="A3035" s="567" t="s">
        <v>16144</v>
      </c>
      <c r="B3035" s="568"/>
      <c r="C3035" s="568"/>
      <c r="D3035" s="569" t="s">
        <v>179</v>
      </c>
      <c r="E3035" s="569" t="s">
        <v>8430</v>
      </c>
      <c r="F3035" s="569">
        <v>3</v>
      </c>
      <c r="G3035" s="568" t="s">
        <v>1667</v>
      </c>
      <c r="H3035" s="568"/>
      <c r="I3035" s="570" t="s">
        <v>8926</v>
      </c>
      <c r="J3035" s="568" t="s">
        <v>8215</v>
      </c>
      <c r="K3035" s="571" t="s">
        <v>8401</v>
      </c>
      <c r="L3035" s="568" t="s">
        <v>14003</v>
      </c>
      <c r="M3035" s="572" t="s">
        <v>12282</v>
      </c>
      <c r="N3035" s="570" t="s">
        <v>8402</v>
      </c>
      <c r="O3035" s="303" t="str">
        <f>IF(AllC3_Data[[#This Row],[Door/Yard Number]]=3,"Yard","Door")</f>
        <v>Yard</v>
      </c>
      <c r="P3035" s="33">
        <f t="shared" si="94"/>
        <v>29.550000000104774</v>
      </c>
      <c r="Q3035" s="3" t="str">
        <f t="shared" si="95"/>
        <v>02/10/2022 08:27 AM</v>
      </c>
      <c r="R3035" s="573" t="str">
        <f>IF(AND(AllC3_Data[[#This Row],[Workflow]]="Vendor Trailer",AllC3_Data[[#This Row],[OB Load Type]]="",AllC3_Data[[#This Row],[IB Load Type]]="",AllC3_Data[[#This Row],[Reusable Load Type]]=""),"Empty", HLOOKUP("*",AllC3_Data[[#This Row],[OB Load Type]:[Workflow]],1,FALSE))</f>
        <v>PBCY</v>
      </c>
      <c r="S30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036" spans="1:21" x14ac:dyDescent="0.25">
      <c r="A3036" s="567" t="s">
        <v>16145</v>
      </c>
      <c r="B3036" s="568"/>
      <c r="C3036" s="568"/>
      <c r="D3036" s="569"/>
      <c r="E3036" s="569" t="s">
        <v>1657</v>
      </c>
      <c r="F3036" s="569">
        <v>3</v>
      </c>
      <c r="G3036" s="568" t="s">
        <v>1179</v>
      </c>
      <c r="H3036" s="568"/>
      <c r="I3036" s="570" t="s">
        <v>8926</v>
      </c>
      <c r="J3036" s="568" t="s">
        <v>8219</v>
      </c>
      <c r="K3036" s="571" t="s">
        <v>8401</v>
      </c>
      <c r="L3036" s="568" t="s">
        <v>14094</v>
      </c>
      <c r="M3036" s="572" t="s">
        <v>10541</v>
      </c>
      <c r="N3036" s="570" t="s">
        <v>8402</v>
      </c>
      <c r="O3036" s="303" t="str">
        <f>IF(AllC3_Data[[#This Row],[Door/Yard Number]]=3,"Yard","Door")</f>
        <v>Yard</v>
      </c>
      <c r="P3036" s="33">
        <f t="shared" si="94"/>
        <v>20.299999999988358</v>
      </c>
      <c r="Q3036" s="3" t="str">
        <f t="shared" si="95"/>
        <v>02/10/2022 05:42 PM</v>
      </c>
      <c r="R3036" s="573" t="str">
        <f>IF(AND(AllC3_Data[[#This Row],[Workflow]]="Vendor Trailer",AllC3_Data[[#This Row],[OB Load Type]]="",AllC3_Data[[#This Row],[IB Load Type]]="",AllC3_Data[[#This Row],[Reusable Load Type]]=""),"Empty", HLOOKUP("*",AllC3_Data[[#This Row],[OB Load Type]:[Workflow]],1,FALSE))</f>
        <v>Empty</v>
      </c>
      <c r="S30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7" spans="1:21" x14ac:dyDescent="0.25">
      <c r="A3037" s="567" t="s">
        <v>16146</v>
      </c>
      <c r="B3037" s="568"/>
      <c r="C3037" s="568"/>
      <c r="D3037" s="569"/>
      <c r="E3037" s="569" t="s">
        <v>1657</v>
      </c>
      <c r="F3037" s="569">
        <v>3</v>
      </c>
      <c r="G3037" s="568" t="s">
        <v>1179</v>
      </c>
      <c r="H3037" s="568"/>
      <c r="I3037" s="570" t="s">
        <v>16147</v>
      </c>
      <c r="J3037" s="568" t="s">
        <v>647</v>
      </c>
      <c r="K3037" s="571" t="s">
        <v>8401</v>
      </c>
      <c r="L3037" s="568" t="s">
        <v>14333</v>
      </c>
      <c r="M3037" s="572"/>
      <c r="N3037" s="570" t="s">
        <v>8402</v>
      </c>
      <c r="O3037" s="303" t="str">
        <f>IF(AllC3_Data[[#This Row],[Door/Yard Number]]=3,"Yard","Door")</f>
        <v>Yard</v>
      </c>
      <c r="P3037" s="33">
        <f t="shared" si="94"/>
        <v>20.25</v>
      </c>
      <c r="Q3037" s="3" t="str">
        <f t="shared" si="95"/>
        <v>02/10/2022 05:45 PM</v>
      </c>
      <c r="R3037" s="573" t="str">
        <f>IF(AND(AllC3_Data[[#This Row],[Workflow]]="Vendor Trailer",AllC3_Data[[#This Row],[OB Load Type]]="",AllC3_Data[[#This Row],[IB Load Type]]="",AllC3_Data[[#This Row],[Reusable Load Type]]=""),"Empty", HLOOKUP("*",AllC3_Data[[#This Row],[OB Load Type]:[Workflow]],1,FALSE))</f>
        <v>Empty</v>
      </c>
      <c r="S30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38" spans="1:21" x14ac:dyDescent="0.25">
      <c r="A3038" s="567" t="s">
        <v>16148</v>
      </c>
      <c r="B3038" s="568"/>
      <c r="C3038" s="568" t="s">
        <v>776</v>
      </c>
      <c r="D3038" s="569"/>
      <c r="E3038" s="569" t="s">
        <v>897</v>
      </c>
      <c r="F3038" s="569">
        <v>3</v>
      </c>
      <c r="G3038" s="568" t="s">
        <v>1179</v>
      </c>
      <c r="H3038" s="568" t="s">
        <v>16149</v>
      </c>
      <c r="I3038" s="570" t="s">
        <v>8932</v>
      </c>
      <c r="J3038" s="568" t="s">
        <v>8210</v>
      </c>
      <c r="K3038" s="571" t="s">
        <v>8401</v>
      </c>
      <c r="L3038" s="568" t="s">
        <v>13949</v>
      </c>
      <c r="M3038" s="572" t="s">
        <v>8932</v>
      </c>
      <c r="N3038" s="570" t="s">
        <v>8451</v>
      </c>
      <c r="O3038" s="303" t="str">
        <f>IF(AllC3_Data[[#This Row],[Door/Yard Number]]=3,"Yard","Door")</f>
        <v>Yard</v>
      </c>
      <c r="P3038" s="33">
        <f t="shared" si="94"/>
        <v>20.200000000011642</v>
      </c>
      <c r="Q3038" s="3" t="str">
        <f t="shared" si="95"/>
        <v>02/10/2022 05:48 PM</v>
      </c>
      <c r="R3038" s="573" t="str">
        <f>IF(AND(AllC3_Data[[#This Row],[Workflow]]="Vendor Trailer",AllC3_Data[[#This Row],[OB Load Type]]="",AllC3_Data[[#This Row],[IB Load Type]]="",AllC3_Data[[#This Row],[Reusable Load Type]]=""),"Empty", HLOOKUP("*",AllC3_Data[[#This Row],[OB Load Type]:[Workflow]],1,FALSE))</f>
        <v>B217</v>
      </c>
      <c r="S30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039" spans="1:21" x14ac:dyDescent="0.25">
      <c r="A3039" s="567" t="s">
        <v>16150</v>
      </c>
      <c r="B3039" s="568"/>
      <c r="C3039" s="568" t="s">
        <v>774</v>
      </c>
      <c r="D3039" s="569"/>
      <c r="E3039" s="569" t="s">
        <v>897</v>
      </c>
      <c r="F3039" s="569">
        <v>3</v>
      </c>
      <c r="G3039" s="568" t="s">
        <v>8434</v>
      </c>
      <c r="H3039" s="568" t="s">
        <v>16151</v>
      </c>
      <c r="I3039" s="570" t="s">
        <v>16152</v>
      </c>
      <c r="J3039" s="568" t="s">
        <v>8202</v>
      </c>
      <c r="K3039" s="571" t="s">
        <v>8589</v>
      </c>
      <c r="L3039" s="568" t="s">
        <v>13961</v>
      </c>
      <c r="M3039" s="572" t="s">
        <v>16152</v>
      </c>
      <c r="N3039" s="570" t="s">
        <v>8451</v>
      </c>
      <c r="O3039" s="303" t="str">
        <f>IF(AllC3_Data[[#This Row],[Door/Yard Number]]=3,"Yard","Door")</f>
        <v>Yard</v>
      </c>
      <c r="P3039" s="33">
        <f t="shared" si="94"/>
        <v>20.166666666744277</v>
      </c>
      <c r="Q3039" s="3" t="str">
        <f t="shared" si="95"/>
        <v>02/10/2022 05:50 PM</v>
      </c>
      <c r="R3039" s="573" t="str">
        <f>IF(AND(AllC3_Data[[#This Row],[Workflow]]="Vendor Trailer",AllC3_Data[[#This Row],[OB Load Type]]="",AllC3_Data[[#This Row],[IB Load Type]]="",AllC3_Data[[#This Row],[Reusable Load Type]]=""),"Empty", HLOOKUP("*",AllC3_Data[[#This Row],[OB Load Type]:[Workflow]],1,FALSE))</f>
        <v>B227</v>
      </c>
      <c r="S30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0" spans="1:21" x14ac:dyDescent="0.25">
      <c r="A3040" s="567" t="s">
        <v>16153</v>
      </c>
      <c r="B3040" s="568"/>
      <c r="C3040" s="568"/>
      <c r="D3040" s="569" t="s">
        <v>496</v>
      </c>
      <c r="E3040" s="569" t="s">
        <v>1660</v>
      </c>
      <c r="F3040" s="569">
        <v>3</v>
      </c>
      <c r="G3040" s="568" t="s">
        <v>1179</v>
      </c>
      <c r="H3040" s="568"/>
      <c r="I3040" s="570" t="s">
        <v>16154</v>
      </c>
      <c r="J3040" s="568" t="s">
        <v>8207</v>
      </c>
      <c r="K3040" s="571" t="s">
        <v>8401</v>
      </c>
      <c r="L3040" s="568" t="s">
        <v>13961</v>
      </c>
      <c r="M3040" s="572" t="s">
        <v>16154</v>
      </c>
      <c r="N3040" s="570" t="s">
        <v>8451</v>
      </c>
      <c r="O3040" s="303" t="str">
        <f>IF(AllC3_Data[[#This Row],[Door/Yard Number]]=3,"Yard","Door")</f>
        <v>Yard</v>
      </c>
      <c r="P3040" s="33">
        <f t="shared" si="94"/>
        <v>20.150000000023283</v>
      </c>
      <c r="Q3040" s="3" t="str">
        <f t="shared" si="95"/>
        <v>02/10/2022 05:51 PM</v>
      </c>
      <c r="R3040" s="573" t="str">
        <f>IF(AND(AllC3_Data[[#This Row],[Workflow]]="Vendor Trailer",AllC3_Data[[#This Row],[OB Load Type]]="",AllC3_Data[[#This Row],[IB Load Type]]="",AllC3_Data[[#This Row],[Reusable Load Type]]=""),"Empty", HLOOKUP("*",AllC3_Data[[#This Row],[OB Load Type]:[Workflow]],1,FALSE))</f>
        <v>RSAL</v>
      </c>
      <c r="S30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1" spans="1:21" x14ac:dyDescent="0.25">
      <c r="A3041" s="567" t="s">
        <v>16155</v>
      </c>
      <c r="B3041" s="568"/>
      <c r="C3041" s="568"/>
      <c r="D3041" s="569" t="s">
        <v>668</v>
      </c>
      <c r="E3041" s="569" t="s">
        <v>882</v>
      </c>
      <c r="F3041" s="569">
        <v>3</v>
      </c>
      <c r="G3041" s="568" t="s">
        <v>1179</v>
      </c>
      <c r="H3041" s="568"/>
      <c r="I3041" s="570" t="s">
        <v>16154</v>
      </c>
      <c r="J3041" s="568" t="s">
        <v>8210</v>
      </c>
      <c r="K3041" s="571" t="s">
        <v>8401</v>
      </c>
      <c r="L3041" s="568" t="s">
        <v>15152</v>
      </c>
      <c r="M3041" s="572" t="s">
        <v>16156</v>
      </c>
      <c r="N3041" s="570" t="s">
        <v>8402</v>
      </c>
      <c r="O3041" s="303" t="str">
        <f>IF(AllC3_Data[[#This Row],[Door/Yard Number]]=3,"Yard","Door")</f>
        <v>Yard</v>
      </c>
      <c r="P3041" s="33">
        <f t="shared" si="94"/>
        <v>27.916666666686069</v>
      </c>
      <c r="Q3041" s="3" t="str">
        <f t="shared" si="95"/>
        <v>02/10/2022 10:05 AM</v>
      </c>
      <c r="R3041" s="573" t="str">
        <f>IF(AND(AllC3_Data[[#This Row],[Workflow]]="Vendor Trailer",AllC3_Data[[#This Row],[OB Load Type]]="",AllC3_Data[[#This Row],[IB Load Type]]="",AllC3_Data[[#This Row],[Reusable Load Type]]=""),"Empty", HLOOKUP("*",AllC3_Data[[#This Row],[OB Load Type]:[Workflow]],1,FALSE))</f>
        <v>BD47</v>
      </c>
      <c r="S30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2" spans="1:21" x14ac:dyDescent="0.25">
      <c r="A3042" s="567" t="s">
        <v>16157</v>
      </c>
      <c r="B3042" s="568"/>
      <c r="C3042" s="568" t="s">
        <v>50</v>
      </c>
      <c r="D3042" s="569"/>
      <c r="E3042" s="569" t="s">
        <v>897</v>
      </c>
      <c r="F3042" s="569">
        <v>1</v>
      </c>
      <c r="G3042" s="568" t="s">
        <v>10027</v>
      </c>
      <c r="H3042" s="568" t="s">
        <v>16158</v>
      </c>
      <c r="I3042" s="570" t="s">
        <v>16159</v>
      </c>
      <c r="J3042" s="568" t="s">
        <v>8202</v>
      </c>
      <c r="K3042" s="571" t="s">
        <v>8401</v>
      </c>
      <c r="L3042" s="568" t="s">
        <v>12758</v>
      </c>
      <c r="M3042" s="572" t="s">
        <v>16159</v>
      </c>
      <c r="N3042" s="570" t="s">
        <v>8402</v>
      </c>
      <c r="O3042" s="303" t="str">
        <f>IF(AllC3_Data[[#This Row],[Door/Yard Number]]=3,"Yard","Door")</f>
        <v>Door</v>
      </c>
      <c r="P3042" s="33">
        <f t="shared" si="94"/>
        <v>20.133333333476912</v>
      </c>
      <c r="Q3042" s="3" t="str">
        <f t="shared" si="95"/>
        <v>02/10/2022 05:52 PM</v>
      </c>
      <c r="R3042" s="573" t="str">
        <f>IF(AND(AllC3_Data[[#This Row],[Workflow]]="Vendor Trailer",AllC3_Data[[#This Row],[OB Load Type]]="",AllC3_Data[[#This Row],[IB Load Type]]="",AllC3_Data[[#This Row],[Reusable Load Type]]=""),"Empty", HLOOKUP("*",AllC3_Data[[#This Row],[OB Load Type]:[Workflow]],1,FALSE))</f>
        <v>B707</v>
      </c>
      <c r="S30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0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3" spans="1:21" x14ac:dyDescent="0.25">
      <c r="A3043" s="567" t="s">
        <v>16160</v>
      </c>
      <c r="B3043" s="568"/>
      <c r="C3043" s="568"/>
      <c r="D3043" s="569"/>
      <c r="E3043" s="569" t="s">
        <v>8461</v>
      </c>
      <c r="F3043" s="569">
        <v>3</v>
      </c>
      <c r="G3043" s="568" t="s">
        <v>15326</v>
      </c>
      <c r="H3043" s="568"/>
      <c r="I3043" s="570" t="s">
        <v>16161</v>
      </c>
      <c r="J3043" s="568" t="s">
        <v>8202</v>
      </c>
      <c r="K3043" s="571" t="s">
        <v>8401</v>
      </c>
      <c r="L3043" s="568" t="s">
        <v>2967</v>
      </c>
      <c r="M3043" s="572" t="s">
        <v>16152</v>
      </c>
      <c r="N3043" s="570" t="s">
        <v>8402</v>
      </c>
      <c r="O3043" s="303" t="str">
        <f>IF(AllC3_Data[[#This Row],[Door/Yard Number]]=3,"Yard","Door")</f>
        <v>Yard</v>
      </c>
      <c r="P3043" s="33">
        <f t="shared" si="94"/>
        <v>20.100000000034925</v>
      </c>
      <c r="Q3043" s="3" t="str">
        <f t="shared" si="95"/>
        <v>02/10/2022 05:54 PM</v>
      </c>
      <c r="R3043" s="573" t="str">
        <f>IF(AND(AllC3_Data[[#This Row],[Workflow]]="Vendor Trailer",AllC3_Data[[#This Row],[OB Load Type]]="",AllC3_Data[[#This Row],[IB Load Type]]="",AllC3_Data[[#This Row],[Reusable Load Type]]=""),"Empty", HLOOKUP("*",AllC3_Data[[#This Row],[OB Load Type]:[Workflow]],1,FALSE))</f>
        <v>Empty</v>
      </c>
      <c r="S30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4" spans="1:21" x14ac:dyDescent="0.25">
      <c r="A3044" s="567" t="s">
        <v>16162</v>
      </c>
      <c r="B3044" s="568"/>
      <c r="C3044" s="568" t="s">
        <v>52</v>
      </c>
      <c r="D3044" s="569"/>
      <c r="E3044" s="569" t="s">
        <v>897</v>
      </c>
      <c r="F3044" s="569">
        <v>3</v>
      </c>
      <c r="G3044" s="568" t="s">
        <v>1667</v>
      </c>
      <c r="H3044" s="568" t="s">
        <v>13740</v>
      </c>
      <c r="I3044" s="570" t="s">
        <v>16163</v>
      </c>
      <c r="J3044" s="568" t="s">
        <v>8213</v>
      </c>
      <c r="K3044" s="571" t="s">
        <v>8401</v>
      </c>
      <c r="L3044" s="568" t="s">
        <v>13828</v>
      </c>
      <c r="M3044" s="572" t="s">
        <v>16163</v>
      </c>
      <c r="N3044" s="570" t="s">
        <v>8402</v>
      </c>
      <c r="O3044" s="303" t="str">
        <f>IF(AllC3_Data[[#This Row],[Door/Yard Number]]=3,"Yard","Door")</f>
        <v>Yard</v>
      </c>
      <c r="P3044" s="33">
        <f t="shared" si="94"/>
        <v>20.06666666676756</v>
      </c>
      <c r="Q3044" s="3" t="str">
        <f t="shared" si="95"/>
        <v>02/10/2022 05:56 PM</v>
      </c>
      <c r="R3044" s="573" t="str">
        <f>IF(AND(AllC3_Data[[#This Row],[Workflow]]="Vendor Trailer",AllC3_Data[[#This Row],[OB Load Type]]="",AllC3_Data[[#This Row],[IB Load Type]]="",AllC3_Data[[#This Row],[Reusable Load Type]]=""),"Empty", HLOOKUP("*",AllC3_Data[[#This Row],[OB Load Type]:[Workflow]],1,FALSE))</f>
        <v>B709</v>
      </c>
      <c r="S30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30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5" spans="1:21" x14ac:dyDescent="0.25">
      <c r="A3045" s="567" t="s">
        <v>16164</v>
      </c>
      <c r="B3045" s="568"/>
      <c r="C3045" s="568"/>
      <c r="D3045" s="569" t="s">
        <v>496</v>
      </c>
      <c r="E3045" s="569" t="s">
        <v>1660</v>
      </c>
      <c r="F3045" s="569">
        <v>3</v>
      </c>
      <c r="G3045" s="568" t="s">
        <v>1179</v>
      </c>
      <c r="H3045" s="568"/>
      <c r="I3045" s="570" t="s">
        <v>16165</v>
      </c>
      <c r="J3045" s="568" t="s">
        <v>8210</v>
      </c>
      <c r="K3045" s="571" t="s">
        <v>8401</v>
      </c>
      <c r="L3045" s="568" t="s">
        <v>13961</v>
      </c>
      <c r="M3045" s="572" t="s">
        <v>16165</v>
      </c>
      <c r="N3045" s="570" t="s">
        <v>8451</v>
      </c>
      <c r="O3045" s="303" t="str">
        <f>IF(AllC3_Data[[#This Row],[Door/Yard Number]]=3,"Yard","Door")</f>
        <v>Yard</v>
      </c>
      <c r="P3045" s="33">
        <f t="shared" si="94"/>
        <v>20.050000000046566</v>
      </c>
      <c r="Q3045" s="3" t="str">
        <f t="shared" si="95"/>
        <v>02/10/2022 05:57 PM</v>
      </c>
      <c r="R3045" s="573" t="str">
        <f>IF(AND(AllC3_Data[[#This Row],[Workflow]]="Vendor Trailer",AllC3_Data[[#This Row],[OB Load Type]]="",AllC3_Data[[#This Row],[IB Load Type]]="",AllC3_Data[[#This Row],[Reusable Load Type]]=""),"Empty", HLOOKUP("*",AllC3_Data[[#This Row],[OB Load Type]:[Workflow]],1,FALSE))</f>
        <v>RSAL</v>
      </c>
      <c r="S30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6" spans="1:21" x14ac:dyDescent="0.25">
      <c r="A3046" s="567" t="s">
        <v>16166</v>
      </c>
      <c r="B3046" s="568"/>
      <c r="C3046" s="568" t="s">
        <v>666</v>
      </c>
      <c r="D3046" s="569"/>
      <c r="E3046" s="569" t="s">
        <v>8397</v>
      </c>
      <c r="F3046" s="569">
        <v>3</v>
      </c>
      <c r="G3046" s="568" t="s">
        <v>8398</v>
      </c>
      <c r="H3046" s="568" t="s">
        <v>13740</v>
      </c>
      <c r="I3046" s="570" t="s">
        <v>16167</v>
      </c>
      <c r="J3046" s="568" t="s">
        <v>8202</v>
      </c>
      <c r="K3046" s="571" t="s">
        <v>8401</v>
      </c>
      <c r="L3046" s="568" t="s">
        <v>14132</v>
      </c>
      <c r="M3046" s="572" t="s">
        <v>16167</v>
      </c>
      <c r="N3046" s="570" t="s">
        <v>8402</v>
      </c>
      <c r="O3046" s="303" t="str">
        <f>IF(AllC3_Data[[#This Row],[Door/Yard Number]]=3,"Yard","Door")</f>
        <v>Yard</v>
      </c>
      <c r="P3046" s="33">
        <f t="shared" si="94"/>
        <v>20.016666666779201</v>
      </c>
      <c r="Q3046" s="3" t="str">
        <f t="shared" si="95"/>
        <v>02/10/2022 05:59 PM</v>
      </c>
      <c r="R3046" s="573" t="str">
        <f>IF(AND(AllC3_Data[[#This Row],[Workflow]]="Vendor Trailer",AllC3_Data[[#This Row],[OB Load Type]]="",AllC3_Data[[#This Row],[IB Load Type]]="",AllC3_Data[[#This Row],[Reusable Load Type]]=""),"Empty", HLOOKUP("*",AllC3_Data[[#This Row],[OB Load Type]:[Workflow]],1,FALSE))</f>
        <v>B745</v>
      </c>
      <c r="S30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7" spans="1:21" x14ac:dyDescent="0.25">
      <c r="A3047" s="567" t="s">
        <v>16168</v>
      </c>
      <c r="B3047" s="568"/>
      <c r="C3047" s="568"/>
      <c r="D3047" s="569"/>
      <c r="E3047" s="569" t="s">
        <v>1657</v>
      </c>
      <c r="F3047" s="569">
        <v>3</v>
      </c>
      <c r="G3047" s="568" t="s">
        <v>1179</v>
      </c>
      <c r="H3047" s="568"/>
      <c r="I3047" s="570" t="s">
        <v>12483</v>
      </c>
      <c r="J3047" s="568" t="s">
        <v>8204</v>
      </c>
      <c r="K3047" s="571" t="s">
        <v>8401</v>
      </c>
      <c r="L3047" s="568" t="s">
        <v>14003</v>
      </c>
      <c r="M3047" s="572" t="s">
        <v>12483</v>
      </c>
      <c r="N3047" s="570" t="s">
        <v>8402</v>
      </c>
      <c r="O3047" s="303" t="str">
        <f>IF(AllC3_Data[[#This Row],[Door/Yard Number]]=3,"Yard","Door")</f>
        <v>Yard</v>
      </c>
      <c r="P3047" s="33">
        <f t="shared" si="94"/>
        <v>19.966666666790843</v>
      </c>
      <c r="Q3047" s="3" t="str">
        <f t="shared" si="95"/>
        <v>02/10/2022 06:02 PM</v>
      </c>
      <c r="R3047" s="573" t="str">
        <f>IF(AND(AllC3_Data[[#This Row],[Workflow]]="Vendor Trailer",AllC3_Data[[#This Row],[OB Load Type]]="",AllC3_Data[[#This Row],[IB Load Type]]="",AllC3_Data[[#This Row],[Reusable Load Type]]=""),"Empty", HLOOKUP("*",AllC3_Data[[#This Row],[OB Load Type]:[Workflow]],1,FALSE))</f>
        <v>Empty</v>
      </c>
      <c r="S30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8" spans="1:21" x14ac:dyDescent="0.25">
      <c r="A3048" s="567" t="s">
        <v>16169</v>
      </c>
      <c r="B3048" s="568"/>
      <c r="C3048" s="568"/>
      <c r="D3048" s="569" t="s">
        <v>496</v>
      </c>
      <c r="E3048" s="569" t="s">
        <v>1660</v>
      </c>
      <c r="F3048" s="569">
        <v>3</v>
      </c>
      <c r="G3048" s="568" t="s">
        <v>1179</v>
      </c>
      <c r="H3048" s="568"/>
      <c r="I3048" s="570" t="s">
        <v>12483</v>
      </c>
      <c r="J3048" s="568" t="s">
        <v>8207</v>
      </c>
      <c r="K3048" s="571" t="s">
        <v>8401</v>
      </c>
      <c r="L3048" s="568" t="s">
        <v>15089</v>
      </c>
      <c r="M3048" s="572" t="s">
        <v>12483</v>
      </c>
      <c r="N3048" s="570" t="s">
        <v>8451</v>
      </c>
      <c r="O3048" s="303" t="str">
        <f>IF(AllC3_Data[[#This Row],[Door/Yard Number]]=3,"Yard","Door")</f>
        <v>Yard</v>
      </c>
      <c r="P3048" s="33">
        <f t="shared" si="94"/>
        <v>19.966666666790843</v>
      </c>
      <c r="Q3048" s="3" t="str">
        <f t="shared" si="95"/>
        <v>02/10/2022 06:02 PM</v>
      </c>
      <c r="R3048" s="573" t="str">
        <f>IF(AND(AllC3_Data[[#This Row],[Workflow]]="Vendor Trailer",AllC3_Data[[#This Row],[OB Load Type]]="",AllC3_Data[[#This Row],[IB Load Type]]="",AllC3_Data[[#This Row],[Reusable Load Type]]=""),"Empty", HLOOKUP("*",AllC3_Data[[#This Row],[OB Load Type]:[Workflow]],1,FALSE))</f>
        <v>RSAL</v>
      </c>
      <c r="S30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49" spans="1:21" x14ac:dyDescent="0.25">
      <c r="A3049" s="567" t="s">
        <v>16170</v>
      </c>
      <c r="B3049" s="568"/>
      <c r="C3049" s="568" t="s">
        <v>666</v>
      </c>
      <c r="D3049" s="569"/>
      <c r="E3049" s="569" t="s">
        <v>8397</v>
      </c>
      <c r="F3049" s="569">
        <v>3</v>
      </c>
      <c r="G3049" s="568" t="s">
        <v>8398</v>
      </c>
      <c r="H3049" s="568" t="s">
        <v>13740</v>
      </c>
      <c r="I3049" s="570" t="s">
        <v>9488</v>
      </c>
      <c r="J3049" s="568" t="s">
        <v>8202</v>
      </c>
      <c r="K3049" s="571" t="s">
        <v>8401</v>
      </c>
      <c r="L3049" s="568" t="s">
        <v>14132</v>
      </c>
      <c r="M3049" s="572" t="s">
        <v>9488</v>
      </c>
      <c r="N3049" s="570" t="s">
        <v>8402</v>
      </c>
      <c r="O3049" s="303" t="str">
        <f>IF(AllC3_Data[[#This Row],[Door/Yard Number]]=3,"Yard","Door")</f>
        <v>Yard</v>
      </c>
      <c r="P3049" s="33">
        <f t="shared" si="94"/>
        <v>19.950000000069849</v>
      </c>
      <c r="Q3049" s="3" t="str">
        <f t="shared" si="95"/>
        <v>02/10/2022 06:03 PM</v>
      </c>
      <c r="R3049" s="573" t="str">
        <f>IF(AND(AllC3_Data[[#This Row],[Workflow]]="Vendor Trailer",AllC3_Data[[#This Row],[OB Load Type]]="",AllC3_Data[[#This Row],[IB Load Type]]="",AllC3_Data[[#This Row],[Reusable Load Type]]=""),"Empty", HLOOKUP("*",AllC3_Data[[#This Row],[OB Load Type]:[Workflow]],1,FALSE))</f>
        <v>B745</v>
      </c>
      <c r="S30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0" spans="1:21" x14ac:dyDescent="0.25">
      <c r="A3050" s="567" t="s">
        <v>16171</v>
      </c>
      <c r="B3050" s="568"/>
      <c r="C3050" s="568" t="s">
        <v>774</v>
      </c>
      <c r="D3050" s="569"/>
      <c r="E3050" s="569" t="s">
        <v>897</v>
      </c>
      <c r="F3050" s="569">
        <v>3</v>
      </c>
      <c r="G3050" s="568" t="s">
        <v>11673</v>
      </c>
      <c r="H3050" s="568" t="s">
        <v>16172</v>
      </c>
      <c r="I3050" s="570" t="s">
        <v>16173</v>
      </c>
      <c r="J3050" s="568" t="s">
        <v>8202</v>
      </c>
      <c r="K3050" s="571" t="s">
        <v>8401</v>
      </c>
      <c r="L3050" s="568" t="s">
        <v>13961</v>
      </c>
      <c r="M3050" s="572" t="s">
        <v>16173</v>
      </c>
      <c r="N3050" s="570" t="s">
        <v>8451</v>
      </c>
      <c r="O3050" s="303" t="str">
        <f>IF(AllC3_Data[[#This Row],[Door/Yard Number]]=3,"Yard","Door")</f>
        <v>Yard</v>
      </c>
      <c r="P3050" s="33">
        <f t="shared" si="94"/>
        <v>19.933333333348855</v>
      </c>
      <c r="Q3050" s="3" t="str">
        <f t="shared" si="95"/>
        <v>02/10/2022 06:04 PM</v>
      </c>
      <c r="R3050" s="573" t="str">
        <f>IF(AND(AllC3_Data[[#This Row],[Workflow]]="Vendor Trailer",AllC3_Data[[#This Row],[OB Load Type]]="",AllC3_Data[[#This Row],[IB Load Type]]="",AllC3_Data[[#This Row],[Reusable Load Type]]=""),"Empty", HLOOKUP("*",AllC3_Data[[#This Row],[OB Load Type]:[Workflow]],1,FALSE))</f>
        <v>B227</v>
      </c>
      <c r="S30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1" spans="1:21" x14ac:dyDescent="0.25">
      <c r="A3051" s="567" t="s">
        <v>16174</v>
      </c>
      <c r="B3051" s="568"/>
      <c r="C3051" s="568"/>
      <c r="D3051" s="569" t="s">
        <v>182</v>
      </c>
      <c r="E3051" s="569" t="s">
        <v>8430</v>
      </c>
      <c r="F3051" s="569">
        <v>3</v>
      </c>
      <c r="G3051" s="568" t="s">
        <v>1568</v>
      </c>
      <c r="H3051" s="568"/>
      <c r="I3051" s="570" t="s">
        <v>16175</v>
      </c>
      <c r="J3051" s="568" t="s">
        <v>8212</v>
      </c>
      <c r="K3051" s="571" t="s">
        <v>8401</v>
      </c>
      <c r="L3051" s="568" t="s">
        <v>14208</v>
      </c>
      <c r="M3051" s="572" t="s">
        <v>16176</v>
      </c>
      <c r="N3051" s="570" t="s">
        <v>8402</v>
      </c>
      <c r="O3051" s="303" t="str">
        <f>IF(AllC3_Data[[#This Row],[Door/Yard Number]]=3,"Yard","Door")</f>
        <v>Yard</v>
      </c>
      <c r="P3051" s="33">
        <f t="shared" si="94"/>
        <v>19.883333333360497</v>
      </c>
      <c r="Q3051" s="3" t="str">
        <f t="shared" si="95"/>
        <v>02/10/2022 06:07 PM</v>
      </c>
      <c r="R3051" s="573" t="str">
        <f>IF(AND(AllC3_Data[[#This Row],[Workflow]]="Vendor Trailer",AllC3_Data[[#This Row],[OB Load Type]]="",AllC3_Data[[#This Row],[IB Load Type]]="",AllC3_Data[[#This Row],[Reusable Load Type]]=""),"Empty", HLOOKUP("*",AllC3_Data[[#This Row],[OB Load Type]:[Workflow]],1,FALSE))</f>
        <v>PMIX</v>
      </c>
      <c r="S30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0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2" spans="1:21" x14ac:dyDescent="0.25">
      <c r="A3052" s="567" t="s">
        <v>16177</v>
      </c>
      <c r="B3052" s="568"/>
      <c r="C3052" s="568"/>
      <c r="D3052" s="569"/>
      <c r="E3052" s="569" t="s">
        <v>1657</v>
      </c>
      <c r="F3052" s="569">
        <v>3</v>
      </c>
      <c r="G3052" s="568" t="s">
        <v>1179</v>
      </c>
      <c r="H3052" s="568"/>
      <c r="I3052" s="570" t="s">
        <v>16175</v>
      </c>
      <c r="J3052" s="568" t="s">
        <v>8219</v>
      </c>
      <c r="K3052" s="571" t="s">
        <v>8401</v>
      </c>
      <c r="L3052" s="568" t="s">
        <v>14423</v>
      </c>
      <c r="M3052" s="572" t="s">
        <v>16175</v>
      </c>
      <c r="N3052" s="570" t="s">
        <v>8402</v>
      </c>
      <c r="O3052" s="303" t="str">
        <f>IF(AllC3_Data[[#This Row],[Door/Yard Number]]=3,"Yard","Door")</f>
        <v>Yard</v>
      </c>
      <c r="P3052" s="33">
        <f t="shared" si="94"/>
        <v>19.883333333360497</v>
      </c>
      <c r="Q3052" s="3" t="str">
        <f t="shared" si="95"/>
        <v>02/10/2022 06:07 PM</v>
      </c>
      <c r="R3052" s="573" t="str">
        <f>IF(AND(AllC3_Data[[#This Row],[Workflow]]="Vendor Trailer",AllC3_Data[[#This Row],[OB Load Type]]="",AllC3_Data[[#This Row],[IB Load Type]]="",AllC3_Data[[#This Row],[Reusable Load Type]]=""),"Empty", HLOOKUP("*",AllC3_Data[[#This Row],[OB Load Type]:[Workflow]],1,FALSE))</f>
        <v>Empty</v>
      </c>
      <c r="S30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3" spans="1:21" x14ac:dyDescent="0.25">
      <c r="A3053" s="567" t="s">
        <v>16178</v>
      </c>
      <c r="B3053" s="568"/>
      <c r="C3053" s="568"/>
      <c r="D3053" s="569" t="s">
        <v>496</v>
      </c>
      <c r="E3053" s="569" t="s">
        <v>1660</v>
      </c>
      <c r="F3053" s="569">
        <v>3</v>
      </c>
      <c r="G3053" s="568" t="s">
        <v>1179</v>
      </c>
      <c r="H3053" s="568"/>
      <c r="I3053" s="570" t="s">
        <v>12488</v>
      </c>
      <c r="J3053" s="568" t="s">
        <v>8210</v>
      </c>
      <c r="K3053" s="571" t="s">
        <v>8401</v>
      </c>
      <c r="L3053" s="568" t="s">
        <v>13961</v>
      </c>
      <c r="M3053" s="572" t="s">
        <v>16179</v>
      </c>
      <c r="N3053" s="570" t="s">
        <v>8451</v>
      </c>
      <c r="O3053" s="303" t="str">
        <f>IF(AllC3_Data[[#This Row],[Door/Yard Number]]=3,"Yard","Door")</f>
        <v>Yard</v>
      </c>
      <c r="P3053" s="33">
        <f t="shared" si="94"/>
        <v>19.850000000093132</v>
      </c>
      <c r="Q3053" s="3" t="str">
        <f t="shared" si="95"/>
        <v>02/10/2022 06:09 PM</v>
      </c>
      <c r="R3053" s="573" t="str">
        <f>IF(AND(AllC3_Data[[#This Row],[Workflow]]="Vendor Trailer",AllC3_Data[[#This Row],[OB Load Type]]="",AllC3_Data[[#This Row],[IB Load Type]]="",AllC3_Data[[#This Row],[Reusable Load Type]]=""),"Empty", HLOOKUP("*",AllC3_Data[[#This Row],[OB Load Type]:[Workflow]],1,FALSE))</f>
        <v>RSAL</v>
      </c>
      <c r="S30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4" spans="1:21" x14ac:dyDescent="0.25">
      <c r="A3054" s="567" t="s">
        <v>16180</v>
      </c>
      <c r="B3054" s="568"/>
      <c r="C3054" s="568"/>
      <c r="D3054" s="569"/>
      <c r="E3054" s="569" t="s">
        <v>1657</v>
      </c>
      <c r="F3054" s="569">
        <v>3</v>
      </c>
      <c r="G3054" s="568" t="s">
        <v>1179</v>
      </c>
      <c r="H3054" s="568"/>
      <c r="I3054" s="570" t="s">
        <v>9491</v>
      </c>
      <c r="J3054" s="568" t="s">
        <v>8208</v>
      </c>
      <c r="K3054" s="571" t="s">
        <v>8401</v>
      </c>
      <c r="L3054" s="568" t="s">
        <v>14135</v>
      </c>
      <c r="M3054" s="572" t="s">
        <v>9491</v>
      </c>
      <c r="N3054" s="570" t="s">
        <v>8421</v>
      </c>
      <c r="O3054" s="303" t="str">
        <f>IF(AllC3_Data[[#This Row],[Door/Yard Number]]=3,"Yard","Door")</f>
        <v>Yard</v>
      </c>
      <c r="P3054" s="33">
        <f t="shared" si="94"/>
        <v>19.78333333338378</v>
      </c>
      <c r="Q3054" s="3" t="str">
        <f t="shared" si="95"/>
        <v>02/10/2022 06:13 PM</v>
      </c>
      <c r="R3054" s="573" t="str">
        <f>IF(AND(AllC3_Data[[#This Row],[Workflow]]="Vendor Trailer",AllC3_Data[[#This Row],[OB Load Type]]="",AllC3_Data[[#This Row],[IB Load Type]]="",AllC3_Data[[#This Row],[Reusable Load Type]]=""),"Empty", HLOOKUP("*",AllC3_Data[[#This Row],[OB Load Type]:[Workflow]],1,FALSE))</f>
        <v>Empty</v>
      </c>
      <c r="S30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0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055" spans="1:21" x14ac:dyDescent="0.25">
      <c r="A3055" s="567" t="s">
        <v>16181</v>
      </c>
      <c r="B3055" s="568"/>
      <c r="C3055" s="568"/>
      <c r="D3055" s="569"/>
      <c r="E3055" s="569" t="s">
        <v>1657</v>
      </c>
      <c r="F3055" s="569">
        <v>3</v>
      </c>
      <c r="G3055" s="568" t="s">
        <v>1179</v>
      </c>
      <c r="H3055" s="568"/>
      <c r="I3055" s="570" t="s">
        <v>13516</v>
      </c>
      <c r="J3055" s="568" t="s">
        <v>8219</v>
      </c>
      <c r="K3055" s="571" t="s">
        <v>8401</v>
      </c>
      <c r="L3055" s="568" t="s">
        <v>14423</v>
      </c>
      <c r="M3055" s="572" t="s">
        <v>13516</v>
      </c>
      <c r="N3055" s="570" t="s">
        <v>8402</v>
      </c>
      <c r="O3055" s="303" t="str">
        <f>IF(AllC3_Data[[#This Row],[Door/Yard Number]]=3,"Yard","Door")</f>
        <v>Yard</v>
      </c>
      <c r="P3055" s="33">
        <f t="shared" si="94"/>
        <v>19.750000000116415</v>
      </c>
      <c r="Q3055" s="3" t="str">
        <f t="shared" si="95"/>
        <v>02/10/2022 06:15 PM</v>
      </c>
      <c r="R3055" s="573" t="str">
        <f>IF(AND(AllC3_Data[[#This Row],[Workflow]]="Vendor Trailer",AllC3_Data[[#This Row],[OB Load Type]]="",AllC3_Data[[#This Row],[IB Load Type]]="",AllC3_Data[[#This Row],[Reusable Load Type]]=""),"Empty", HLOOKUP("*",AllC3_Data[[#This Row],[OB Load Type]:[Workflow]],1,FALSE))</f>
        <v>Empty</v>
      </c>
      <c r="S30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6" spans="1:21" x14ac:dyDescent="0.25">
      <c r="A3056" s="567" t="s">
        <v>16182</v>
      </c>
      <c r="B3056" s="568"/>
      <c r="C3056" s="568"/>
      <c r="D3056" s="569" t="s">
        <v>239</v>
      </c>
      <c r="E3056" s="569" t="s">
        <v>8430</v>
      </c>
      <c r="F3056" s="569">
        <v>3</v>
      </c>
      <c r="G3056" s="568" t="s">
        <v>1568</v>
      </c>
      <c r="H3056" s="568"/>
      <c r="I3056" s="570" t="s">
        <v>16183</v>
      </c>
      <c r="J3056" s="568" t="s">
        <v>8209</v>
      </c>
      <c r="K3056" s="571" t="s">
        <v>8401</v>
      </c>
      <c r="L3056" s="568" t="s">
        <v>13828</v>
      </c>
      <c r="M3056" s="572" t="s">
        <v>16184</v>
      </c>
      <c r="N3056" s="570" t="s">
        <v>8402</v>
      </c>
      <c r="O3056" s="303" t="str">
        <f>IF(AllC3_Data[[#This Row],[Door/Yard Number]]=3,"Yard","Door")</f>
        <v>Yard</v>
      </c>
      <c r="P3056" s="33">
        <f t="shared" si="94"/>
        <v>19.716666666674428</v>
      </c>
      <c r="Q3056" s="3" t="str">
        <f t="shared" si="95"/>
        <v>02/10/2022 06:17 PM</v>
      </c>
      <c r="R3056" s="573" t="str">
        <f>IF(AND(AllC3_Data[[#This Row],[Workflow]]="Vendor Trailer",AllC3_Data[[#This Row],[OB Load Type]]="",AllC3_Data[[#This Row],[IB Load Type]]="",AllC3_Data[[#This Row],[Reusable Load Type]]=""),"Empty", HLOOKUP("*",AllC3_Data[[#This Row],[OB Load Type]:[Workflow]],1,FALSE))</f>
        <v>RRPC</v>
      </c>
      <c r="S30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057" spans="1:21" x14ac:dyDescent="0.25">
      <c r="A3057" s="567" t="s">
        <v>16185</v>
      </c>
      <c r="B3057" s="568"/>
      <c r="C3057" s="568"/>
      <c r="D3057" s="569" t="s">
        <v>496</v>
      </c>
      <c r="E3057" s="569" t="s">
        <v>1660</v>
      </c>
      <c r="F3057" s="569">
        <v>3</v>
      </c>
      <c r="G3057" s="568" t="s">
        <v>1179</v>
      </c>
      <c r="H3057" s="568"/>
      <c r="I3057" s="570" t="s">
        <v>16186</v>
      </c>
      <c r="J3057" s="568" t="s">
        <v>8210</v>
      </c>
      <c r="K3057" s="571" t="s">
        <v>8401</v>
      </c>
      <c r="L3057" s="568" t="s">
        <v>15089</v>
      </c>
      <c r="M3057" s="572" t="s">
        <v>16186</v>
      </c>
      <c r="N3057" s="570" t="s">
        <v>8451</v>
      </c>
      <c r="O3057" s="303" t="str">
        <f>IF(AllC3_Data[[#This Row],[Door/Yard Number]]=3,"Yard","Door")</f>
        <v>Yard</v>
      </c>
      <c r="P3057" s="33">
        <f t="shared" si="94"/>
        <v>19.666666666686069</v>
      </c>
      <c r="Q3057" s="3" t="str">
        <f t="shared" si="95"/>
        <v>02/10/2022 06:20 PM</v>
      </c>
      <c r="R3057" s="573" t="str">
        <f>IF(AND(AllC3_Data[[#This Row],[Workflow]]="Vendor Trailer",AllC3_Data[[#This Row],[OB Load Type]]="",AllC3_Data[[#This Row],[IB Load Type]]="",AllC3_Data[[#This Row],[Reusable Load Type]]=""),"Empty", HLOOKUP("*",AllC3_Data[[#This Row],[OB Load Type]:[Workflow]],1,FALSE))</f>
        <v>RSAL</v>
      </c>
      <c r="S30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8" spans="1:21" x14ac:dyDescent="0.25">
      <c r="A3058" s="567" t="s">
        <v>16187</v>
      </c>
      <c r="B3058" s="568"/>
      <c r="C3058" s="568"/>
      <c r="D3058" s="569" t="s">
        <v>479</v>
      </c>
      <c r="E3058" s="569" t="s">
        <v>8430</v>
      </c>
      <c r="F3058" s="569">
        <v>3</v>
      </c>
      <c r="G3058" s="568" t="s">
        <v>1568</v>
      </c>
      <c r="H3058" s="568"/>
      <c r="I3058" s="570" t="s">
        <v>16188</v>
      </c>
      <c r="J3058" s="568" t="s">
        <v>8212</v>
      </c>
      <c r="K3058" s="571" t="s">
        <v>8401</v>
      </c>
      <c r="L3058" s="568" t="s">
        <v>14003</v>
      </c>
      <c r="M3058" s="572" t="s">
        <v>15705</v>
      </c>
      <c r="N3058" s="570" t="s">
        <v>8402</v>
      </c>
      <c r="O3058" s="303" t="str">
        <f>IF(AllC3_Data[[#This Row],[Door/Yard Number]]=3,"Yard","Door")</f>
        <v>Yard</v>
      </c>
      <c r="P3058" s="33">
        <f t="shared" si="94"/>
        <v>28.650000000139698</v>
      </c>
      <c r="Q3058" s="3" t="str">
        <f t="shared" si="95"/>
        <v>02/10/2022 09:21 AM</v>
      </c>
      <c r="R3058" s="573" t="str">
        <f>IF(AND(AllC3_Data[[#This Row],[Workflow]]="Vendor Trailer",AllC3_Data[[#This Row],[OB Load Type]]="",AllC3_Data[[#This Row],[IB Load Type]]="",AllC3_Data[[#This Row],[Reusable Load Type]]=""),"Empty", HLOOKUP("*",AllC3_Data[[#This Row],[OB Load Type]:[Workflow]],1,FALSE))</f>
        <v>PPLS</v>
      </c>
      <c r="S30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59" spans="1:21" x14ac:dyDescent="0.25">
      <c r="A3059" s="567" t="s">
        <v>16189</v>
      </c>
      <c r="B3059" s="568"/>
      <c r="C3059" s="568"/>
      <c r="D3059" s="569" t="s">
        <v>496</v>
      </c>
      <c r="E3059" s="569" t="s">
        <v>1660</v>
      </c>
      <c r="F3059" s="569">
        <v>3</v>
      </c>
      <c r="G3059" s="568" t="s">
        <v>1179</v>
      </c>
      <c r="H3059" s="568"/>
      <c r="I3059" s="570" t="s">
        <v>9493</v>
      </c>
      <c r="J3059" s="568" t="s">
        <v>8210</v>
      </c>
      <c r="K3059" s="571" t="s">
        <v>8401</v>
      </c>
      <c r="L3059" s="568" t="s">
        <v>13726</v>
      </c>
      <c r="M3059" s="572" t="s">
        <v>9493</v>
      </c>
      <c r="N3059" s="570" t="s">
        <v>8451</v>
      </c>
      <c r="O3059" s="303" t="str">
        <f>IF(AllC3_Data[[#This Row],[Door/Yard Number]]=3,"Yard","Door")</f>
        <v>Yard</v>
      </c>
      <c r="P3059" s="33">
        <f t="shared" si="94"/>
        <v>19.599999999976717</v>
      </c>
      <c r="Q3059" s="3" t="str">
        <f t="shared" si="95"/>
        <v>02/10/2022 06:24 PM</v>
      </c>
      <c r="R3059" s="573" t="str">
        <f>IF(AND(AllC3_Data[[#This Row],[Workflow]]="Vendor Trailer",AllC3_Data[[#This Row],[OB Load Type]]="",AllC3_Data[[#This Row],[IB Load Type]]="",AllC3_Data[[#This Row],[Reusable Load Type]]=""),"Empty", HLOOKUP("*",AllC3_Data[[#This Row],[OB Load Type]:[Workflow]],1,FALSE))</f>
        <v>RSAL</v>
      </c>
      <c r="S30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0" spans="1:21" x14ac:dyDescent="0.25">
      <c r="A3060" s="567" t="s">
        <v>16190</v>
      </c>
      <c r="B3060" s="568"/>
      <c r="C3060" s="568"/>
      <c r="D3060" s="569"/>
      <c r="E3060" s="569" t="s">
        <v>8461</v>
      </c>
      <c r="F3060" s="569">
        <v>3</v>
      </c>
      <c r="G3060" s="568" t="s">
        <v>8820</v>
      </c>
      <c r="H3060" s="568"/>
      <c r="I3060" s="570" t="s">
        <v>9493</v>
      </c>
      <c r="J3060" s="568" t="s">
        <v>8202</v>
      </c>
      <c r="K3060" s="571" t="s">
        <v>8401</v>
      </c>
      <c r="L3060" s="568" t="s">
        <v>2967</v>
      </c>
      <c r="M3060" s="572" t="s">
        <v>16191</v>
      </c>
      <c r="N3060" s="570" t="s">
        <v>8402</v>
      </c>
      <c r="O3060" s="303" t="str">
        <f>IF(AllC3_Data[[#This Row],[Door/Yard Number]]=3,"Yard","Door")</f>
        <v>Yard</v>
      </c>
      <c r="P3060" s="33">
        <f t="shared" si="94"/>
        <v>19.599999999976717</v>
      </c>
      <c r="Q3060" s="3" t="str">
        <f t="shared" si="95"/>
        <v>02/10/2022 06:24 PM</v>
      </c>
      <c r="R3060" s="573" t="str">
        <f>IF(AND(AllC3_Data[[#This Row],[Workflow]]="Vendor Trailer",AllC3_Data[[#This Row],[OB Load Type]]="",AllC3_Data[[#This Row],[IB Load Type]]="",AllC3_Data[[#This Row],[Reusable Load Type]]=""),"Empty", HLOOKUP("*",AllC3_Data[[#This Row],[OB Load Type]:[Workflow]],1,FALSE))</f>
        <v>Empty</v>
      </c>
      <c r="S30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1" spans="1:21" x14ac:dyDescent="0.25">
      <c r="A3061" s="567" t="s">
        <v>16192</v>
      </c>
      <c r="B3061" s="568"/>
      <c r="C3061" s="568" t="s">
        <v>666</v>
      </c>
      <c r="D3061" s="569"/>
      <c r="E3061" s="569" t="s">
        <v>8397</v>
      </c>
      <c r="F3061" s="569">
        <v>3</v>
      </c>
      <c r="G3061" s="568" t="s">
        <v>8398</v>
      </c>
      <c r="H3061" s="568" t="s">
        <v>13740</v>
      </c>
      <c r="I3061" s="570" t="s">
        <v>16193</v>
      </c>
      <c r="J3061" s="568" t="s">
        <v>8202</v>
      </c>
      <c r="K3061" s="571" t="s">
        <v>8401</v>
      </c>
      <c r="L3061" s="568" t="s">
        <v>14132</v>
      </c>
      <c r="M3061" s="572" t="s">
        <v>16193</v>
      </c>
      <c r="N3061" s="570" t="s">
        <v>8402</v>
      </c>
      <c r="O3061" s="303" t="str">
        <f>IF(AllC3_Data[[#This Row],[Door/Yard Number]]=3,"Yard","Door")</f>
        <v>Yard</v>
      </c>
      <c r="P3061" s="33">
        <f t="shared" si="94"/>
        <v>19.483333333453629</v>
      </c>
      <c r="Q3061" s="3" t="str">
        <f t="shared" si="95"/>
        <v>02/10/2022 06:31 PM</v>
      </c>
      <c r="R3061" s="573" t="str">
        <f>IF(AND(AllC3_Data[[#This Row],[Workflow]]="Vendor Trailer",AllC3_Data[[#This Row],[OB Load Type]]="",AllC3_Data[[#This Row],[IB Load Type]]="",AllC3_Data[[#This Row],[Reusable Load Type]]=""),"Empty", HLOOKUP("*",AllC3_Data[[#This Row],[OB Load Type]:[Workflow]],1,FALSE))</f>
        <v>B745</v>
      </c>
      <c r="S30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2" spans="1:21" x14ac:dyDescent="0.25">
      <c r="A3062" s="567" t="s">
        <v>16194</v>
      </c>
      <c r="B3062" s="568"/>
      <c r="C3062" s="568" t="s">
        <v>776</v>
      </c>
      <c r="D3062" s="569"/>
      <c r="E3062" s="569" t="s">
        <v>897</v>
      </c>
      <c r="F3062" s="569">
        <v>3</v>
      </c>
      <c r="G3062" s="568" t="s">
        <v>1179</v>
      </c>
      <c r="H3062" s="568" t="s">
        <v>16195</v>
      </c>
      <c r="I3062" s="570" t="s">
        <v>16196</v>
      </c>
      <c r="J3062" s="568" t="s">
        <v>8205</v>
      </c>
      <c r="K3062" s="571" t="s">
        <v>8401</v>
      </c>
      <c r="L3062" s="568" t="s">
        <v>14255</v>
      </c>
      <c r="M3062" s="572" t="s">
        <v>16196</v>
      </c>
      <c r="N3062" s="570" t="s">
        <v>8451</v>
      </c>
      <c r="O3062" s="303" t="str">
        <f>IF(AllC3_Data[[#This Row],[Door/Yard Number]]=3,"Yard","Door")</f>
        <v>Yard</v>
      </c>
      <c r="P3062" s="33">
        <f t="shared" si="94"/>
        <v>19.466666666732635</v>
      </c>
      <c r="Q3062" s="3" t="str">
        <f t="shared" si="95"/>
        <v>02/10/2022 06:32 PM</v>
      </c>
      <c r="R3062" s="573" t="str">
        <f>IF(AND(AllC3_Data[[#This Row],[Workflow]]="Vendor Trailer",AllC3_Data[[#This Row],[OB Load Type]]="",AllC3_Data[[#This Row],[IB Load Type]]="",AllC3_Data[[#This Row],[Reusable Load Type]]=""),"Empty", HLOOKUP("*",AllC3_Data[[#This Row],[OB Load Type]:[Workflow]],1,FALSE))</f>
        <v>B217</v>
      </c>
      <c r="S30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063" spans="1:21" x14ac:dyDescent="0.25">
      <c r="A3063" s="567" t="s">
        <v>16197</v>
      </c>
      <c r="B3063" s="568"/>
      <c r="C3063" s="568"/>
      <c r="D3063" s="569" t="s">
        <v>496</v>
      </c>
      <c r="E3063" s="569" t="s">
        <v>1660</v>
      </c>
      <c r="F3063" s="569">
        <v>3</v>
      </c>
      <c r="G3063" s="568" t="s">
        <v>1179</v>
      </c>
      <c r="H3063" s="568"/>
      <c r="I3063" s="570" t="s">
        <v>16198</v>
      </c>
      <c r="J3063" s="568" t="s">
        <v>8210</v>
      </c>
      <c r="K3063" s="571" t="s">
        <v>8401</v>
      </c>
      <c r="L3063" s="568" t="s">
        <v>13958</v>
      </c>
      <c r="M3063" s="572" t="s">
        <v>16198</v>
      </c>
      <c r="N3063" s="570" t="s">
        <v>8451</v>
      </c>
      <c r="O3063" s="303" t="str">
        <f>IF(AllC3_Data[[#This Row],[Door/Yard Number]]=3,"Yard","Door")</f>
        <v>Yard</v>
      </c>
      <c r="P3063" s="33">
        <f t="shared" si="94"/>
        <v>19.450000000011642</v>
      </c>
      <c r="Q3063" s="3" t="str">
        <f t="shared" si="95"/>
        <v>02/10/2022 06:33 PM</v>
      </c>
      <c r="R3063" s="573" t="str">
        <f>IF(AND(AllC3_Data[[#This Row],[Workflow]]="Vendor Trailer",AllC3_Data[[#This Row],[OB Load Type]]="",AllC3_Data[[#This Row],[IB Load Type]]="",AllC3_Data[[#This Row],[Reusable Load Type]]=""),"Empty", HLOOKUP("*",AllC3_Data[[#This Row],[OB Load Type]:[Workflow]],1,FALSE))</f>
        <v>RSAL</v>
      </c>
      <c r="S30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4" spans="1:21" x14ac:dyDescent="0.25">
      <c r="A3064" s="567" t="s">
        <v>16199</v>
      </c>
      <c r="B3064" s="568"/>
      <c r="C3064" s="568"/>
      <c r="D3064" s="569" t="s">
        <v>367</v>
      </c>
      <c r="E3064" s="569" t="s">
        <v>882</v>
      </c>
      <c r="F3064" s="569">
        <v>3</v>
      </c>
      <c r="G3064" s="568" t="s">
        <v>1179</v>
      </c>
      <c r="H3064" s="568"/>
      <c r="I3064" s="570" t="s">
        <v>16200</v>
      </c>
      <c r="J3064" s="568" t="s">
        <v>8205</v>
      </c>
      <c r="K3064" s="571" t="s">
        <v>8401</v>
      </c>
      <c r="L3064" s="568" t="s">
        <v>14407</v>
      </c>
      <c r="M3064" s="572" t="s">
        <v>16201</v>
      </c>
      <c r="N3064" s="570" t="s">
        <v>8402</v>
      </c>
      <c r="O3064" s="303" t="str">
        <f>IF(AllC3_Data[[#This Row],[Door/Yard Number]]=3,"Yard","Door")</f>
        <v>Yard</v>
      </c>
      <c r="P3064" s="33">
        <f t="shared" si="94"/>
        <v>19.433333333465271</v>
      </c>
      <c r="Q3064" s="3" t="str">
        <f t="shared" si="95"/>
        <v>02/10/2022 06:34 PM</v>
      </c>
      <c r="R3064" s="573" t="str">
        <f>IF(AND(AllC3_Data[[#This Row],[Workflow]]="Vendor Trailer",AllC3_Data[[#This Row],[OB Load Type]]="",AllC3_Data[[#This Row],[IB Load Type]]="",AllC3_Data[[#This Row],[Reusable Load Type]]=""),"Empty", HLOOKUP("*",AllC3_Data[[#This Row],[OB Load Type]:[Workflow]],1,FALSE))</f>
        <v>BD27</v>
      </c>
      <c r="S30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0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065" spans="1:21" x14ac:dyDescent="0.25">
      <c r="A3065" s="567" t="s">
        <v>16202</v>
      </c>
      <c r="B3065" s="568"/>
      <c r="C3065" s="568"/>
      <c r="D3065" s="569"/>
      <c r="E3065" s="569" t="s">
        <v>8461</v>
      </c>
      <c r="F3065" s="569">
        <v>3</v>
      </c>
      <c r="G3065" s="568" t="s">
        <v>8820</v>
      </c>
      <c r="H3065" s="568"/>
      <c r="I3065" s="570" t="s">
        <v>16200</v>
      </c>
      <c r="J3065" s="568" t="s">
        <v>8202</v>
      </c>
      <c r="K3065" s="571" t="s">
        <v>8401</v>
      </c>
      <c r="L3065" s="568" t="s">
        <v>2967</v>
      </c>
      <c r="M3065" s="572" t="s">
        <v>15771</v>
      </c>
      <c r="N3065" s="570" t="s">
        <v>8402</v>
      </c>
      <c r="O3065" s="303" t="str">
        <f>IF(AllC3_Data[[#This Row],[Door/Yard Number]]=3,"Yard","Door")</f>
        <v>Yard</v>
      </c>
      <c r="P3065" s="33">
        <f t="shared" si="94"/>
        <v>26.950000000011642</v>
      </c>
      <c r="Q3065" s="3" t="str">
        <f t="shared" si="95"/>
        <v>02/10/2022 11:03 AM</v>
      </c>
      <c r="R3065" s="573" t="str">
        <f>IF(AND(AllC3_Data[[#This Row],[Workflow]]="Vendor Trailer",AllC3_Data[[#This Row],[OB Load Type]]="",AllC3_Data[[#This Row],[IB Load Type]]="",AllC3_Data[[#This Row],[Reusable Load Type]]=""),"Empty", HLOOKUP("*",AllC3_Data[[#This Row],[OB Load Type]:[Workflow]],1,FALSE))</f>
        <v>Empty</v>
      </c>
      <c r="S30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6" spans="1:21" x14ac:dyDescent="0.25">
      <c r="A3066" s="567" t="s">
        <v>16203</v>
      </c>
      <c r="B3066" s="568"/>
      <c r="C3066" s="568" t="s">
        <v>829</v>
      </c>
      <c r="D3066" s="569"/>
      <c r="E3066" s="569" t="s">
        <v>897</v>
      </c>
      <c r="F3066" s="569">
        <v>1</v>
      </c>
      <c r="G3066" s="568" t="s">
        <v>1487</v>
      </c>
      <c r="H3066" s="568" t="s">
        <v>829</v>
      </c>
      <c r="I3066" s="570" t="s">
        <v>16204</v>
      </c>
      <c r="J3066" s="568" t="s">
        <v>8202</v>
      </c>
      <c r="K3066" s="571" t="s">
        <v>8401</v>
      </c>
      <c r="L3066" s="568" t="s">
        <v>12377</v>
      </c>
      <c r="M3066" s="572" t="s">
        <v>16204</v>
      </c>
      <c r="N3066" s="570" t="s">
        <v>11135</v>
      </c>
      <c r="O3066" s="303" t="str">
        <f>IF(AllC3_Data[[#This Row],[Door/Yard Number]]=3,"Yard","Door")</f>
        <v>Door</v>
      </c>
      <c r="P3066" s="33">
        <f t="shared" si="94"/>
        <v>19.416666666744277</v>
      </c>
      <c r="Q3066" s="3" t="str">
        <f t="shared" si="95"/>
        <v>02/10/2022 06:35 PM</v>
      </c>
      <c r="R3066" s="573" t="str">
        <f>IF(AND(AllC3_Data[[#This Row],[Workflow]]="Vendor Trailer",AllC3_Data[[#This Row],[OB Load Type]]="",AllC3_Data[[#This Row],[IB Load Type]]="",AllC3_Data[[#This Row],[Reusable Load Type]]=""),"Empty", HLOOKUP("*",AllC3_Data[[#This Row],[OB Load Type]:[Workflow]],1,FALSE))</f>
        <v>LTL</v>
      </c>
      <c r="S30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7" spans="1:21" x14ac:dyDescent="0.25">
      <c r="A3067" s="567" t="s">
        <v>16205</v>
      </c>
      <c r="B3067" s="568"/>
      <c r="C3067" s="568"/>
      <c r="D3067" s="569" t="s">
        <v>373</v>
      </c>
      <c r="E3067" s="569" t="s">
        <v>8430</v>
      </c>
      <c r="F3067" s="569">
        <v>3</v>
      </c>
      <c r="G3067" s="568" t="s">
        <v>8434</v>
      </c>
      <c r="H3067" s="568"/>
      <c r="I3067" s="570" t="s">
        <v>16206</v>
      </c>
      <c r="J3067" s="568" t="s">
        <v>8202</v>
      </c>
      <c r="K3067" s="571" t="s">
        <v>8401</v>
      </c>
      <c r="L3067" s="568" t="s">
        <v>14444</v>
      </c>
      <c r="M3067" s="572" t="s">
        <v>16207</v>
      </c>
      <c r="N3067" s="570" t="s">
        <v>8425</v>
      </c>
      <c r="O3067" s="303" t="str">
        <f>IF(AllC3_Data[[#This Row],[Door/Yard Number]]=3,"Yard","Door")</f>
        <v>Yard</v>
      </c>
      <c r="P3067" s="33">
        <f t="shared" si="94"/>
        <v>19.400000000023283</v>
      </c>
      <c r="Q3067" s="3" t="str">
        <f t="shared" si="95"/>
        <v>02/10/2022 06:36 PM</v>
      </c>
      <c r="R3067" s="573" t="str">
        <f>IF(AND(AllC3_Data[[#This Row],[Workflow]]="Vendor Trailer",AllC3_Data[[#This Row],[OB Load Type]]="",AllC3_Data[[#This Row],[IB Load Type]]="",AllC3_Data[[#This Row],[Reusable Load Type]]=""),"Empty", HLOOKUP("*",AllC3_Data[[#This Row],[OB Load Type]:[Workflow]],1,FALSE))</f>
        <v>PECO</v>
      </c>
      <c r="S30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8" spans="1:21" x14ac:dyDescent="0.25">
      <c r="A3068" s="567" t="s">
        <v>16208</v>
      </c>
      <c r="B3068" s="568"/>
      <c r="C3068" s="568"/>
      <c r="D3068" s="569" t="s">
        <v>496</v>
      </c>
      <c r="E3068" s="569" t="s">
        <v>1660</v>
      </c>
      <c r="F3068" s="569">
        <v>3</v>
      </c>
      <c r="G3068" s="568" t="s">
        <v>1179</v>
      </c>
      <c r="H3068" s="568"/>
      <c r="I3068" s="570" t="s">
        <v>9496</v>
      </c>
      <c r="J3068" s="568" t="s">
        <v>8210</v>
      </c>
      <c r="K3068" s="571" t="s">
        <v>8401</v>
      </c>
      <c r="L3068" s="568" t="s">
        <v>14189</v>
      </c>
      <c r="M3068" s="572" t="s">
        <v>9496</v>
      </c>
      <c r="N3068" s="570" t="s">
        <v>8451</v>
      </c>
      <c r="O3068" s="303" t="str">
        <f>IF(AllC3_Data[[#This Row],[Door/Yard Number]]=3,"Yard","Door")</f>
        <v>Yard</v>
      </c>
      <c r="P3068" s="33">
        <f t="shared" si="94"/>
        <v>19.350000000034925</v>
      </c>
      <c r="Q3068" s="3" t="str">
        <f t="shared" si="95"/>
        <v>02/10/2022 06:39 PM</v>
      </c>
      <c r="R3068" s="573" t="str">
        <f>IF(AND(AllC3_Data[[#This Row],[Workflow]]="Vendor Trailer",AllC3_Data[[#This Row],[OB Load Type]]="",AllC3_Data[[#This Row],[IB Load Type]]="",AllC3_Data[[#This Row],[Reusable Load Type]]=""),"Empty", HLOOKUP("*",AllC3_Data[[#This Row],[OB Load Type]:[Workflow]],1,FALSE))</f>
        <v>RSAL</v>
      </c>
      <c r="S30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69" spans="1:21" x14ac:dyDescent="0.25">
      <c r="A3069" s="567" t="s">
        <v>16209</v>
      </c>
      <c r="B3069" s="568"/>
      <c r="C3069" s="568"/>
      <c r="D3069" s="569"/>
      <c r="E3069" s="569" t="s">
        <v>8461</v>
      </c>
      <c r="F3069" s="569">
        <v>3</v>
      </c>
      <c r="G3069" s="568" t="s">
        <v>13345</v>
      </c>
      <c r="H3069" s="568"/>
      <c r="I3069" s="570" t="s">
        <v>9496</v>
      </c>
      <c r="J3069" s="568" t="s">
        <v>8202</v>
      </c>
      <c r="K3069" s="571" t="s">
        <v>8401</v>
      </c>
      <c r="L3069" s="568" t="s">
        <v>14182</v>
      </c>
      <c r="M3069" s="572" t="s">
        <v>16206</v>
      </c>
      <c r="N3069" s="570" t="s">
        <v>8451</v>
      </c>
      <c r="O3069" s="303" t="str">
        <f>IF(AllC3_Data[[#This Row],[Door/Yard Number]]=3,"Yard","Door")</f>
        <v>Yard</v>
      </c>
      <c r="P3069" s="33">
        <f t="shared" si="94"/>
        <v>19.350000000034925</v>
      </c>
      <c r="Q3069" s="3" t="str">
        <f t="shared" si="95"/>
        <v>02/10/2022 06:39 PM</v>
      </c>
      <c r="R3069" s="573" t="str">
        <f>IF(AND(AllC3_Data[[#This Row],[Workflow]]="Vendor Trailer",AllC3_Data[[#This Row],[OB Load Type]]="",AllC3_Data[[#This Row],[IB Load Type]]="",AllC3_Data[[#This Row],[Reusable Load Type]]=""),"Empty", HLOOKUP("*",AllC3_Data[[#This Row],[OB Load Type]:[Workflow]],1,FALSE))</f>
        <v>Empty</v>
      </c>
      <c r="S30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0" spans="1:21" x14ac:dyDescent="0.25">
      <c r="A3070" s="567" t="s">
        <v>16210</v>
      </c>
      <c r="B3070" s="568"/>
      <c r="C3070" s="568" t="s">
        <v>829</v>
      </c>
      <c r="D3070" s="569"/>
      <c r="E3070" s="569" t="s">
        <v>897</v>
      </c>
      <c r="F3070" s="569">
        <v>1</v>
      </c>
      <c r="G3070" s="568" t="s">
        <v>1339</v>
      </c>
      <c r="H3070" s="568" t="s">
        <v>829</v>
      </c>
      <c r="I3070" s="570" t="s">
        <v>9496</v>
      </c>
      <c r="J3070" s="568" t="s">
        <v>8202</v>
      </c>
      <c r="K3070" s="571" t="s">
        <v>8401</v>
      </c>
      <c r="L3070" s="568" t="s">
        <v>13049</v>
      </c>
      <c r="M3070" s="572" t="s">
        <v>9496</v>
      </c>
      <c r="N3070" s="570" t="s">
        <v>11135</v>
      </c>
      <c r="O3070" s="303" t="str">
        <f>IF(AllC3_Data[[#This Row],[Door/Yard Number]]=3,"Yard","Door")</f>
        <v>Door</v>
      </c>
      <c r="P3070" s="33">
        <f t="shared" si="94"/>
        <v>19.350000000034925</v>
      </c>
      <c r="Q3070" s="3" t="str">
        <f t="shared" si="95"/>
        <v>02/10/2022 06:39 PM</v>
      </c>
      <c r="R3070" s="573" t="str">
        <f>IF(AND(AllC3_Data[[#This Row],[Workflow]]="Vendor Trailer",AllC3_Data[[#This Row],[OB Load Type]]="",AllC3_Data[[#This Row],[IB Load Type]]="",AllC3_Data[[#This Row],[Reusable Load Type]]=""),"Empty", HLOOKUP("*",AllC3_Data[[#This Row],[OB Load Type]:[Workflow]],1,FALSE))</f>
        <v>LTL</v>
      </c>
      <c r="S30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1" spans="1:21" x14ac:dyDescent="0.25">
      <c r="A3071" s="567" t="s">
        <v>16211</v>
      </c>
      <c r="B3071" s="568"/>
      <c r="C3071" s="568"/>
      <c r="D3071" s="569" t="s">
        <v>168</v>
      </c>
      <c r="E3071" s="569" t="s">
        <v>8430</v>
      </c>
      <c r="F3071" s="569">
        <v>1</v>
      </c>
      <c r="G3071" s="568" t="s">
        <v>1179</v>
      </c>
      <c r="H3071" s="568"/>
      <c r="I3071" s="570" t="s">
        <v>16212</v>
      </c>
      <c r="J3071" s="568" t="s">
        <v>647</v>
      </c>
      <c r="K3071" s="571" t="s">
        <v>8401</v>
      </c>
      <c r="L3071" s="568" t="s">
        <v>16213</v>
      </c>
      <c r="M3071" s="572"/>
      <c r="N3071" s="570" t="s">
        <v>8402</v>
      </c>
      <c r="O3071" s="303" t="str">
        <f>IF(AllC3_Data[[#This Row],[Door/Yard Number]]=3,"Yard","Door")</f>
        <v>Door</v>
      </c>
      <c r="P3071" s="33">
        <f t="shared" si="94"/>
        <v>19.333333333313931</v>
      </c>
      <c r="Q3071" s="3" t="str">
        <f t="shared" si="95"/>
        <v>02/10/2022 06:40 PM</v>
      </c>
      <c r="R3071" s="573" t="str">
        <f>IF(AND(AllC3_Data[[#This Row],[Workflow]]="Vendor Trailer",AllC3_Data[[#This Row],[OB Load Type]]="",AllC3_Data[[#This Row],[IB Load Type]]="",AllC3_Data[[#This Row],[Reusable Load Type]]=""),"Empty", HLOOKUP("*",AllC3_Data[[#This Row],[OB Load Type]:[Workflow]],1,FALSE))</f>
        <v>OGAR</v>
      </c>
      <c r="S30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2" spans="1:21" x14ac:dyDescent="0.25">
      <c r="A3072" s="567" t="s">
        <v>16214</v>
      </c>
      <c r="B3072" s="568"/>
      <c r="C3072" s="568" t="s">
        <v>774</v>
      </c>
      <c r="D3072" s="569"/>
      <c r="E3072" s="569" t="s">
        <v>897</v>
      </c>
      <c r="F3072" s="569">
        <v>3</v>
      </c>
      <c r="G3072" s="568" t="s">
        <v>1667</v>
      </c>
      <c r="H3072" s="568" t="s">
        <v>16215</v>
      </c>
      <c r="I3072" s="570" t="s">
        <v>16216</v>
      </c>
      <c r="J3072" s="568" t="s">
        <v>8214</v>
      </c>
      <c r="K3072" s="571" t="s">
        <v>8401</v>
      </c>
      <c r="L3072" s="568" t="s">
        <v>13949</v>
      </c>
      <c r="M3072" s="572" t="s">
        <v>16216</v>
      </c>
      <c r="N3072" s="570" t="s">
        <v>8451</v>
      </c>
      <c r="O3072" s="303" t="str">
        <f>IF(AllC3_Data[[#This Row],[Door/Yard Number]]=3,"Yard","Door")</f>
        <v>Yard</v>
      </c>
      <c r="P3072" s="33">
        <f t="shared" si="94"/>
        <v>19.233333333337214</v>
      </c>
      <c r="Q3072" s="3" t="str">
        <f t="shared" si="95"/>
        <v>02/10/2022 06:46 PM</v>
      </c>
      <c r="R3072" s="573" t="str">
        <f>IF(AND(AllC3_Data[[#This Row],[Workflow]]="Vendor Trailer",AllC3_Data[[#This Row],[OB Load Type]]="",AllC3_Data[[#This Row],[IB Load Type]]="",AllC3_Data[[#This Row],[Reusable Load Type]]=""),"Empty", HLOOKUP("*",AllC3_Data[[#This Row],[OB Load Type]:[Workflow]],1,FALSE))</f>
        <v>B227</v>
      </c>
      <c r="S30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3" spans="1:21" x14ac:dyDescent="0.25">
      <c r="A3073" s="567" t="s">
        <v>16217</v>
      </c>
      <c r="B3073" s="568"/>
      <c r="C3073" s="568"/>
      <c r="D3073" s="569" t="s">
        <v>496</v>
      </c>
      <c r="E3073" s="569" t="s">
        <v>1660</v>
      </c>
      <c r="F3073" s="569">
        <v>3</v>
      </c>
      <c r="G3073" s="568" t="s">
        <v>1179</v>
      </c>
      <c r="H3073" s="568"/>
      <c r="I3073" s="570" t="s">
        <v>16218</v>
      </c>
      <c r="J3073" s="568" t="s">
        <v>8210</v>
      </c>
      <c r="K3073" s="571" t="s">
        <v>8401</v>
      </c>
      <c r="L3073" s="568" t="s">
        <v>13961</v>
      </c>
      <c r="M3073" s="572" t="s">
        <v>16218</v>
      </c>
      <c r="N3073" s="570" t="s">
        <v>8451</v>
      </c>
      <c r="O3073" s="303" t="str">
        <f>IF(AllC3_Data[[#This Row],[Door/Yard Number]]=3,"Yard","Door")</f>
        <v>Yard</v>
      </c>
      <c r="P3073" s="33">
        <f t="shared" si="94"/>
        <v>19.216666666790843</v>
      </c>
      <c r="Q3073" s="3" t="str">
        <f t="shared" si="95"/>
        <v>02/10/2022 06:47 PM</v>
      </c>
      <c r="R3073" s="573" t="str">
        <f>IF(AND(AllC3_Data[[#This Row],[Workflow]]="Vendor Trailer",AllC3_Data[[#This Row],[OB Load Type]]="",AllC3_Data[[#This Row],[IB Load Type]]="",AllC3_Data[[#This Row],[Reusable Load Type]]=""),"Empty", HLOOKUP("*",AllC3_Data[[#This Row],[OB Load Type]:[Workflow]],1,FALSE))</f>
        <v>RSAL</v>
      </c>
      <c r="S30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4" spans="1:21" x14ac:dyDescent="0.25">
      <c r="A3074" s="567" t="s">
        <v>16219</v>
      </c>
      <c r="B3074" s="568"/>
      <c r="C3074" s="568"/>
      <c r="D3074" s="569"/>
      <c r="E3074" s="569" t="s">
        <v>8461</v>
      </c>
      <c r="F3074" s="569">
        <v>3</v>
      </c>
      <c r="G3074" s="568" t="s">
        <v>13319</v>
      </c>
      <c r="H3074" s="568"/>
      <c r="I3074" s="570" t="s">
        <v>16220</v>
      </c>
      <c r="J3074" s="568" t="s">
        <v>8202</v>
      </c>
      <c r="K3074" s="571" t="s">
        <v>8401</v>
      </c>
      <c r="L3074" s="568" t="s">
        <v>14594</v>
      </c>
      <c r="M3074" s="572" t="s">
        <v>16221</v>
      </c>
      <c r="N3074" s="570" t="s">
        <v>8425</v>
      </c>
      <c r="O3074" s="303" t="str">
        <f>IF(AllC3_Data[[#This Row],[Door/Yard Number]]=3,"Yard","Door")</f>
        <v>Yard</v>
      </c>
      <c r="P3074" s="33">
        <f t="shared" si="94"/>
        <v>26.916666666744277</v>
      </c>
      <c r="Q3074" s="3" t="str">
        <f t="shared" si="95"/>
        <v>02/10/2022 11:05 AM</v>
      </c>
      <c r="R3074" s="573" t="str">
        <f>IF(AND(AllC3_Data[[#This Row],[Workflow]]="Vendor Trailer",AllC3_Data[[#This Row],[OB Load Type]]="",AllC3_Data[[#This Row],[IB Load Type]]="",AllC3_Data[[#This Row],[Reusable Load Type]]=""),"Empty", HLOOKUP("*",AllC3_Data[[#This Row],[OB Load Type]:[Workflow]],1,FALSE))</f>
        <v>Empty</v>
      </c>
      <c r="S30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5" spans="1:21" x14ac:dyDescent="0.25">
      <c r="A3075" s="567" t="s">
        <v>16222</v>
      </c>
      <c r="B3075" s="568"/>
      <c r="C3075" s="568"/>
      <c r="D3075" s="569" t="s">
        <v>504</v>
      </c>
      <c r="E3075" s="569" t="s">
        <v>1660</v>
      </c>
      <c r="F3075" s="569">
        <v>3</v>
      </c>
      <c r="G3075" s="568" t="s">
        <v>1179</v>
      </c>
      <c r="H3075" s="568"/>
      <c r="I3075" s="570" t="s">
        <v>16223</v>
      </c>
      <c r="J3075" s="568" t="s">
        <v>8205</v>
      </c>
      <c r="K3075" s="571" t="s">
        <v>8589</v>
      </c>
      <c r="L3075" s="568" t="s">
        <v>13903</v>
      </c>
      <c r="M3075" s="572" t="s">
        <v>16223</v>
      </c>
      <c r="N3075" s="570" t="s">
        <v>8425</v>
      </c>
      <c r="O3075" s="303" t="str">
        <f>IF(AllC3_Data[[#This Row],[Door/Yard Number]]=3,"Yard","Door")</f>
        <v>Yard</v>
      </c>
      <c r="P3075" s="33">
        <f t="shared" si="94"/>
        <v>19.166666666802485</v>
      </c>
      <c r="Q3075" s="3" t="str">
        <f t="shared" si="95"/>
        <v>02/10/2022 06:50 PM</v>
      </c>
      <c r="R3075" s="573" t="str">
        <f>IF(AND(AllC3_Data[[#This Row],[Workflow]]="Vendor Trailer",AllC3_Data[[#This Row],[OB Load Type]]="",AllC3_Data[[#This Row],[IB Load Type]]="",AllC3_Data[[#This Row],[Reusable Load Type]]=""),"Empty", HLOOKUP("*",AllC3_Data[[#This Row],[OB Load Type]:[Workflow]],1,FALSE))</f>
        <v>WASH</v>
      </c>
      <c r="S30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6" spans="1:21" x14ac:dyDescent="0.25">
      <c r="A3076" s="567" t="s">
        <v>16224</v>
      </c>
      <c r="B3076" s="568"/>
      <c r="C3076" s="568" t="s">
        <v>50</v>
      </c>
      <c r="D3076" s="569"/>
      <c r="E3076" s="569" t="s">
        <v>897</v>
      </c>
      <c r="F3076" s="569">
        <v>3</v>
      </c>
      <c r="G3076" s="568" t="s">
        <v>1179</v>
      </c>
      <c r="H3076" s="568" t="s">
        <v>16225</v>
      </c>
      <c r="I3076" s="570" t="s">
        <v>16226</v>
      </c>
      <c r="J3076" s="568" t="s">
        <v>8210</v>
      </c>
      <c r="K3076" s="571" t="s">
        <v>8401</v>
      </c>
      <c r="L3076" s="568" t="s">
        <v>14003</v>
      </c>
      <c r="M3076" s="572" t="s">
        <v>16226</v>
      </c>
      <c r="N3076" s="570" t="s">
        <v>8402</v>
      </c>
      <c r="O3076" s="303" t="str">
        <f>IF(AllC3_Data[[#This Row],[Door/Yard Number]]=3,"Yard","Door")</f>
        <v>Yard</v>
      </c>
      <c r="P3076" s="33">
        <f t="shared" si="94"/>
        <v>19.150000000081491</v>
      </c>
      <c r="Q3076" s="3" t="str">
        <f t="shared" si="95"/>
        <v>02/10/2022 06:51 PM</v>
      </c>
      <c r="R3076" s="573" t="str">
        <f>IF(AND(AllC3_Data[[#This Row],[Workflow]]="Vendor Trailer",AllC3_Data[[#This Row],[OB Load Type]]="",AllC3_Data[[#This Row],[IB Load Type]]="",AllC3_Data[[#This Row],[Reusable Load Type]]=""),"Empty", HLOOKUP("*",AllC3_Data[[#This Row],[OB Load Type]:[Workflow]],1,FALSE))</f>
        <v>B707</v>
      </c>
      <c r="S30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0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7" spans="1:21" x14ac:dyDescent="0.25">
      <c r="A3077" s="567" t="s">
        <v>16227</v>
      </c>
      <c r="B3077" s="568"/>
      <c r="C3077" s="568"/>
      <c r="D3077" s="569" t="s">
        <v>496</v>
      </c>
      <c r="E3077" s="569" t="s">
        <v>1660</v>
      </c>
      <c r="F3077" s="569">
        <v>3</v>
      </c>
      <c r="G3077" s="568" t="s">
        <v>1179</v>
      </c>
      <c r="H3077" s="568"/>
      <c r="I3077" s="570" t="s">
        <v>16228</v>
      </c>
      <c r="J3077" s="568" t="s">
        <v>8210</v>
      </c>
      <c r="K3077" s="571" t="s">
        <v>8401</v>
      </c>
      <c r="L3077" s="568" t="s">
        <v>13958</v>
      </c>
      <c r="M3077" s="572" t="s">
        <v>16228</v>
      </c>
      <c r="N3077" s="570" t="s">
        <v>8451</v>
      </c>
      <c r="O3077" s="303" t="str">
        <f>IF(AllC3_Data[[#This Row],[Door/Yard Number]]=3,"Yard","Door")</f>
        <v>Yard</v>
      </c>
      <c r="P3077" s="33">
        <f t="shared" si="94"/>
        <v>19.133333333360497</v>
      </c>
      <c r="Q3077" s="3" t="str">
        <f t="shared" si="95"/>
        <v>02/10/2022 06:52 PM</v>
      </c>
      <c r="R3077" s="573" t="str">
        <f>IF(AND(AllC3_Data[[#This Row],[Workflow]]="Vendor Trailer",AllC3_Data[[#This Row],[OB Load Type]]="",AllC3_Data[[#This Row],[IB Load Type]]="",AllC3_Data[[#This Row],[Reusable Load Type]]=""),"Empty", HLOOKUP("*",AllC3_Data[[#This Row],[OB Load Type]:[Workflow]],1,FALSE))</f>
        <v>RSAL</v>
      </c>
      <c r="S30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8" spans="1:21" x14ac:dyDescent="0.25">
      <c r="A3078" s="567" t="s">
        <v>16229</v>
      </c>
      <c r="B3078" s="568"/>
      <c r="C3078" s="568"/>
      <c r="D3078" s="569" t="s">
        <v>496</v>
      </c>
      <c r="E3078" s="569" t="s">
        <v>1660</v>
      </c>
      <c r="F3078" s="569">
        <v>3</v>
      </c>
      <c r="G3078" s="568" t="s">
        <v>1179</v>
      </c>
      <c r="H3078" s="568"/>
      <c r="I3078" s="570" t="s">
        <v>16230</v>
      </c>
      <c r="J3078" s="568" t="s">
        <v>8207</v>
      </c>
      <c r="K3078" s="571" t="s">
        <v>8401</v>
      </c>
      <c r="L3078" s="568" t="s">
        <v>14255</v>
      </c>
      <c r="M3078" s="572" t="s">
        <v>16230</v>
      </c>
      <c r="N3078" s="570" t="s">
        <v>8451</v>
      </c>
      <c r="O3078" s="303" t="str">
        <f>IF(AllC3_Data[[#This Row],[Door/Yard Number]]=3,"Yard","Door")</f>
        <v>Yard</v>
      </c>
      <c r="P3078" s="33">
        <f t="shared" si="94"/>
        <v>19.116666666639503</v>
      </c>
      <c r="Q3078" s="3" t="str">
        <f t="shared" si="95"/>
        <v>02/10/2022 06:53 PM</v>
      </c>
      <c r="R3078" s="573" t="str">
        <f>IF(AND(AllC3_Data[[#This Row],[Workflow]]="Vendor Trailer",AllC3_Data[[#This Row],[OB Load Type]]="",AllC3_Data[[#This Row],[IB Load Type]]="",AllC3_Data[[#This Row],[Reusable Load Type]]=""),"Empty", HLOOKUP("*",AllC3_Data[[#This Row],[OB Load Type]:[Workflow]],1,FALSE))</f>
        <v>RSAL</v>
      </c>
      <c r="S30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79" spans="1:21" x14ac:dyDescent="0.25">
      <c r="A3079" s="567" t="s">
        <v>16231</v>
      </c>
      <c r="B3079" s="568"/>
      <c r="C3079" s="568"/>
      <c r="D3079" s="569" t="s">
        <v>496</v>
      </c>
      <c r="E3079" s="569" t="s">
        <v>1660</v>
      </c>
      <c r="F3079" s="569">
        <v>3</v>
      </c>
      <c r="G3079" s="568" t="s">
        <v>1179</v>
      </c>
      <c r="H3079" s="568"/>
      <c r="I3079" s="570" t="s">
        <v>16232</v>
      </c>
      <c r="J3079" s="568" t="s">
        <v>8210</v>
      </c>
      <c r="K3079" s="571" t="s">
        <v>8401</v>
      </c>
      <c r="L3079" s="568" t="s">
        <v>14339</v>
      </c>
      <c r="M3079" s="572" t="s">
        <v>16232</v>
      </c>
      <c r="N3079" s="570" t="s">
        <v>8451</v>
      </c>
      <c r="O3079" s="303" t="str">
        <f>IF(AllC3_Data[[#This Row],[Door/Yard Number]]=3,"Yard","Door")</f>
        <v>Yard</v>
      </c>
      <c r="P3079" s="33">
        <f t="shared" si="94"/>
        <v>19.100000000093132</v>
      </c>
      <c r="Q3079" s="3" t="str">
        <f t="shared" si="95"/>
        <v>02/10/2022 06:54 PM</v>
      </c>
      <c r="R3079" s="573" t="str">
        <f>IF(AND(AllC3_Data[[#This Row],[Workflow]]="Vendor Trailer",AllC3_Data[[#This Row],[OB Load Type]]="",AllC3_Data[[#This Row],[IB Load Type]]="",AllC3_Data[[#This Row],[Reusable Load Type]]=""),"Empty", HLOOKUP("*",AllC3_Data[[#This Row],[OB Load Type]:[Workflow]],1,FALSE))</f>
        <v>RSAL</v>
      </c>
      <c r="S30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0" spans="1:21" x14ac:dyDescent="0.25">
      <c r="A3080" s="567" t="s">
        <v>16233</v>
      </c>
      <c r="B3080" s="568"/>
      <c r="C3080" s="568"/>
      <c r="D3080" s="569"/>
      <c r="E3080" s="569" t="s">
        <v>1657</v>
      </c>
      <c r="F3080" s="569">
        <v>3</v>
      </c>
      <c r="G3080" s="568" t="s">
        <v>1179</v>
      </c>
      <c r="H3080" s="568"/>
      <c r="I3080" s="570" t="s">
        <v>16232</v>
      </c>
      <c r="J3080" s="568" t="s">
        <v>8204</v>
      </c>
      <c r="K3080" s="571" t="s">
        <v>8589</v>
      </c>
      <c r="L3080" s="568" t="s">
        <v>13828</v>
      </c>
      <c r="M3080" s="572" t="s">
        <v>16234</v>
      </c>
      <c r="N3080" s="570" t="s">
        <v>8402</v>
      </c>
      <c r="O3080" s="303" t="str">
        <f>IF(AllC3_Data[[#This Row],[Door/Yard Number]]=3,"Yard","Door")</f>
        <v>Yard</v>
      </c>
      <c r="P3080" s="33">
        <f t="shared" si="94"/>
        <v>13.583333333430346</v>
      </c>
      <c r="Q3080" s="3" t="str">
        <f t="shared" si="95"/>
        <v>02/11/2022 12:25 AM</v>
      </c>
      <c r="R3080" s="573" t="str">
        <f>IF(AND(AllC3_Data[[#This Row],[Workflow]]="Vendor Trailer",AllC3_Data[[#This Row],[OB Load Type]]="",AllC3_Data[[#This Row],[IB Load Type]]="",AllC3_Data[[#This Row],[Reusable Load Type]]=""),"Empty", HLOOKUP("*",AllC3_Data[[#This Row],[OB Load Type]:[Workflow]],1,FALSE))</f>
        <v>Empty</v>
      </c>
      <c r="S30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1" spans="1:21" x14ac:dyDescent="0.25">
      <c r="A3081" s="567" t="s">
        <v>16235</v>
      </c>
      <c r="B3081" s="568"/>
      <c r="C3081" s="568"/>
      <c r="D3081" s="569"/>
      <c r="E3081" s="569" t="s">
        <v>1562</v>
      </c>
      <c r="F3081" s="569">
        <v>4</v>
      </c>
      <c r="G3081" s="568" t="s">
        <v>8405</v>
      </c>
      <c r="H3081" s="568"/>
      <c r="I3081" s="570" t="s">
        <v>8934</v>
      </c>
      <c r="J3081" s="568" t="s">
        <v>8202</v>
      </c>
      <c r="K3081" s="571" t="s">
        <v>8401</v>
      </c>
      <c r="L3081" s="568" t="s">
        <v>1661</v>
      </c>
      <c r="M3081" s="572"/>
      <c r="N3081" s="570" t="s">
        <v>11135</v>
      </c>
      <c r="O3081" s="303" t="str">
        <f>IF(AllC3_Data[[#This Row],[Door/Yard Number]]=3,"Yard","Door")</f>
        <v>Door</v>
      </c>
      <c r="P3081" s="33">
        <f t="shared" ref="P3081:P3144" si="96">($A$1-Q3081)*24</f>
        <v>19.03333333338378</v>
      </c>
      <c r="Q3081" s="3" t="str">
        <f t="shared" ref="Q3081:Q3144" si="97">IF(I3081&gt;M3081,I3081,IF(I3081&lt;M3081,M3081,IF(I3081=M3081,I3081)))</f>
        <v>02/10/2022 06:58 PM</v>
      </c>
      <c r="R3081" s="573" t="str">
        <f>IF(AND(AllC3_Data[[#This Row],[Workflow]]="Vendor Trailer",AllC3_Data[[#This Row],[OB Load Type]]="",AllC3_Data[[#This Row],[IB Load Type]]="",AllC3_Data[[#This Row],[Reusable Load Type]]=""),"Empty", HLOOKUP("*",AllC3_Data[[#This Row],[OB Load Type]:[Workflow]],1,FALSE))</f>
        <v>Unknown</v>
      </c>
      <c r="S30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0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2" spans="1:21" x14ac:dyDescent="0.25">
      <c r="A3082" s="567" t="s">
        <v>16236</v>
      </c>
      <c r="B3082" s="568"/>
      <c r="C3082" s="568"/>
      <c r="D3082" s="569"/>
      <c r="E3082" s="569" t="s">
        <v>1657</v>
      </c>
      <c r="F3082" s="569">
        <v>3</v>
      </c>
      <c r="G3082" s="568" t="s">
        <v>1667</v>
      </c>
      <c r="H3082" s="568"/>
      <c r="I3082" s="570" t="s">
        <v>16237</v>
      </c>
      <c r="J3082" s="568" t="s">
        <v>8214</v>
      </c>
      <c r="K3082" s="571" t="s">
        <v>8589</v>
      </c>
      <c r="L3082" s="568" t="s">
        <v>13949</v>
      </c>
      <c r="M3082" s="572" t="s">
        <v>16238</v>
      </c>
      <c r="N3082" s="570" t="s">
        <v>8451</v>
      </c>
      <c r="O3082" s="303" t="str">
        <f>IF(AllC3_Data[[#This Row],[Door/Yard Number]]=3,"Yard","Door")</f>
        <v>Yard</v>
      </c>
      <c r="P3082" s="33">
        <f t="shared" si="96"/>
        <v>19.016666666662786</v>
      </c>
      <c r="Q3082" s="3" t="str">
        <f t="shared" si="97"/>
        <v>02/10/2022 06:59 PM</v>
      </c>
      <c r="R3082" s="573" t="str">
        <f>IF(AND(AllC3_Data[[#This Row],[Workflow]]="Vendor Trailer",AllC3_Data[[#This Row],[OB Load Type]]="",AllC3_Data[[#This Row],[IB Load Type]]="",AllC3_Data[[#This Row],[Reusable Load Type]]=""),"Empty", HLOOKUP("*",AllC3_Data[[#This Row],[OB Load Type]:[Workflow]],1,FALSE))</f>
        <v>Empty</v>
      </c>
      <c r="S30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3" spans="1:21" x14ac:dyDescent="0.25">
      <c r="A3083" s="567" t="s">
        <v>16239</v>
      </c>
      <c r="B3083" s="568"/>
      <c r="C3083" s="568"/>
      <c r="D3083" s="569" t="s">
        <v>496</v>
      </c>
      <c r="E3083" s="569" t="s">
        <v>1660</v>
      </c>
      <c r="F3083" s="569">
        <v>3</v>
      </c>
      <c r="G3083" s="568" t="s">
        <v>1568</v>
      </c>
      <c r="H3083" s="568"/>
      <c r="I3083" s="570" t="s">
        <v>13170</v>
      </c>
      <c r="J3083" s="568" t="s">
        <v>8209</v>
      </c>
      <c r="K3083" s="571" t="s">
        <v>8401</v>
      </c>
      <c r="L3083" s="568" t="s">
        <v>14255</v>
      </c>
      <c r="M3083" s="572" t="s">
        <v>13170</v>
      </c>
      <c r="N3083" s="570" t="s">
        <v>8451</v>
      </c>
      <c r="O3083" s="303" t="str">
        <f>IF(AllC3_Data[[#This Row],[Door/Yard Number]]=3,"Yard","Door")</f>
        <v>Yard</v>
      </c>
      <c r="P3083" s="33">
        <f t="shared" si="96"/>
        <v>19.000000000116415</v>
      </c>
      <c r="Q3083" s="3" t="str">
        <f t="shared" si="97"/>
        <v>02/10/2022 07:00 PM</v>
      </c>
      <c r="R3083" s="573" t="str">
        <f>IF(AND(AllC3_Data[[#This Row],[Workflow]]="Vendor Trailer",AllC3_Data[[#This Row],[OB Load Type]]="",AllC3_Data[[#This Row],[IB Load Type]]="",AllC3_Data[[#This Row],[Reusable Load Type]]=""),"Empty", HLOOKUP("*",AllC3_Data[[#This Row],[OB Load Type]:[Workflow]],1,FALSE))</f>
        <v>RSAL</v>
      </c>
      <c r="S30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4" spans="1:21" x14ac:dyDescent="0.25">
      <c r="A3084" s="567" t="s">
        <v>16240</v>
      </c>
      <c r="B3084" s="568"/>
      <c r="C3084" s="568" t="s">
        <v>774</v>
      </c>
      <c r="D3084" s="569"/>
      <c r="E3084" s="569" t="s">
        <v>897</v>
      </c>
      <c r="F3084" s="569">
        <v>3</v>
      </c>
      <c r="G3084" s="568" t="s">
        <v>1179</v>
      </c>
      <c r="H3084" s="568" t="s">
        <v>16241</v>
      </c>
      <c r="I3084" s="570" t="s">
        <v>16242</v>
      </c>
      <c r="J3084" s="568" t="s">
        <v>8205</v>
      </c>
      <c r="K3084" s="571" t="s">
        <v>8401</v>
      </c>
      <c r="L3084" s="568" t="s">
        <v>13949</v>
      </c>
      <c r="M3084" s="572" t="s">
        <v>16242</v>
      </c>
      <c r="N3084" s="570" t="s">
        <v>8451</v>
      </c>
      <c r="O3084" s="303" t="str">
        <f>IF(AllC3_Data[[#This Row],[Door/Yard Number]]=3,"Yard","Door")</f>
        <v>Yard</v>
      </c>
      <c r="P3084" s="33">
        <f t="shared" si="96"/>
        <v>18.983333333395422</v>
      </c>
      <c r="Q3084" s="3" t="str">
        <f t="shared" si="97"/>
        <v>02/10/2022 07:01 PM</v>
      </c>
      <c r="R3084" s="573" t="str">
        <f>IF(AND(AllC3_Data[[#This Row],[Workflow]]="Vendor Trailer",AllC3_Data[[#This Row],[OB Load Type]]="",AllC3_Data[[#This Row],[IB Load Type]]="",AllC3_Data[[#This Row],[Reusable Load Type]]=""),"Empty", HLOOKUP("*",AllC3_Data[[#This Row],[OB Load Type]:[Workflow]],1,FALSE))</f>
        <v>B227</v>
      </c>
      <c r="S30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5" spans="1:21" x14ac:dyDescent="0.25">
      <c r="A3085" s="567" t="s">
        <v>16243</v>
      </c>
      <c r="B3085" s="568"/>
      <c r="C3085" s="568"/>
      <c r="D3085" s="569"/>
      <c r="E3085" s="569" t="s">
        <v>1657</v>
      </c>
      <c r="F3085" s="569">
        <v>3</v>
      </c>
      <c r="G3085" s="568" t="s">
        <v>1179</v>
      </c>
      <c r="H3085" s="568"/>
      <c r="I3085" s="570" t="s">
        <v>12507</v>
      </c>
      <c r="J3085" s="568" t="s">
        <v>647</v>
      </c>
      <c r="K3085" s="571" t="s">
        <v>8401</v>
      </c>
      <c r="L3085" s="568" t="s">
        <v>14930</v>
      </c>
      <c r="M3085" s="572"/>
      <c r="N3085" s="570" t="s">
        <v>8402</v>
      </c>
      <c r="O3085" s="303" t="str">
        <f>IF(AllC3_Data[[#This Row],[Door/Yard Number]]=3,"Yard","Door")</f>
        <v>Yard</v>
      </c>
      <c r="P3085" s="33">
        <f t="shared" si="96"/>
        <v>18.966666666674428</v>
      </c>
      <c r="Q3085" s="3" t="str">
        <f t="shared" si="97"/>
        <v>02/10/2022 07:02 PM</v>
      </c>
      <c r="R3085" s="573" t="str">
        <f>IF(AND(AllC3_Data[[#This Row],[Workflow]]="Vendor Trailer",AllC3_Data[[#This Row],[OB Load Type]]="",AllC3_Data[[#This Row],[IB Load Type]]="",AllC3_Data[[#This Row],[Reusable Load Type]]=""),"Empty", HLOOKUP("*",AllC3_Data[[#This Row],[OB Load Type]:[Workflow]],1,FALSE))</f>
        <v>Empty</v>
      </c>
      <c r="S30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6" spans="1:21" x14ac:dyDescent="0.25">
      <c r="A3086" s="567" t="s">
        <v>16244</v>
      </c>
      <c r="B3086" s="568"/>
      <c r="C3086" s="568"/>
      <c r="D3086" s="569" t="s">
        <v>658</v>
      </c>
      <c r="E3086" s="569" t="s">
        <v>8430</v>
      </c>
      <c r="F3086" s="569">
        <v>3</v>
      </c>
      <c r="G3086" s="568" t="s">
        <v>1179</v>
      </c>
      <c r="H3086" s="568"/>
      <c r="I3086" s="570" t="s">
        <v>12507</v>
      </c>
      <c r="J3086" s="568" t="s">
        <v>8205</v>
      </c>
      <c r="K3086" s="571" t="s">
        <v>8401</v>
      </c>
      <c r="L3086" s="568" t="s">
        <v>14255</v>
      </c>
      <c r="M3086" s="572" t="s">
        <v>16245</v>
      </c>
      <c r="N3086" s="570" t="s">
        <v>8451</v>
      </c>
      <c r="O3086" s="303" t="str">
        <f>IF(AllC3_Data[[#This Row],[Door/Yard Number]]=3,"Yard","Door")</f>
        <v>Yard</v>
      </c>
      <c r="P3086" s="33">
        <f t="shared" si="96"/>
        <v>18.966666666674428</v>
      </c>
      <c r="Q3086" s="3" t="str">
        <f t="shared" si="97"/>
        <v>02/10/2022 07:02 PM</v>
      </c>
      <c r="R3086" s="573" t="str">
        <f>IF(AND(AllC3_Data[[#This Row],[Workflow]]="Vendor Trailer",AllC3_Data[[#This Row],[OB Load Type]]="",AllC3_Data[[#This Row],[IB Load Type]]="",AllC3_Data[[#This Row],[Reusable Load Type]]=""),"Empty", HLOOKUP("*",AllC3_Data[[#This Row],[OB Load Type]:[Workflow]],1,FALSE))</f>
        <v>BNPC</v>
      </c>
      <c r="S30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0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087" spans="1:21" x14ac:dyDescent="0.25">
      <c r="A3087" s="567" t="s">
        <v>16246</v>
      </c>
      <c r="B3087" s="568"/>
      <c r="C3087" s="568" t="s">
        <v>774</v>
      </c>
      <c r="D3087" s="569"/>
      <c r="E3087" s="569" t="s">
        <v>897</v>
      </c>
      <c r="F3087" s="569">
        <v>3</v>
      </c>
      <c r="G3087" s="568" t="s">
        <v>8490</v>
      </c>
      <c r="H3087" s="568" t="s">
        <v>16247</v>
      </c>
      <c r="I3087" s="570" t="s">
        <v>12597</v>
      </c>
      <c r="J3087" s="568" t="s">
        <v>8202</v>
      </c>
      <c r="K3087" s="571" t="s">
        <v>8401</v>
      </c>
      <c r="L3087" s="568" t="s">
        <v>13949</v>
      </c>
      <c r="M3087" s="572" t="s">
        <v>12597</v>
      </c>
      <c r="N3087" s="570" t="s">
        <v>8451</v>
      </c>
      <c r="O3087" s="303" t="str">
        <f>IF(AllC3_Data[[#This Row],[Door/Yard Number]]=3,"Yard","Door")</f>
        <v>Yard</v>
      </c>
      <c r="P3087" s="33">
        <f t="shared" si="96"/>
        <v>18.916666666686069</v>
      </c>
      <c r="Q3087" s="3" t="str">
        <f t="shared" si="97"/>
        <v>02/10/2022 07:05 PM</v>
      </c>
      <c r="R3087" s="573" t="str">
        <f>IF(AND(AllC3_Data[[#This Row],[Workflow]]="Vendor Trailer",AllC3_Data[[#This Row],[OB Load Type]]="",AllC3_Data[[#This Row],[IB Load Type]]="",AllC3_Data[[#This Row],[Reusable Load Type]]=""),"Empty", HLOOKUP("*",AllC3_Data[[#This Row],[OB Load Type]:[Workflow]],1,FALSE))</f>
        <v>B227</v>
      </c>
      <c r="S30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8" spans="1:21" x14ac:dyDescent="0.25">
      <c r="A3088" s="567" t="s">
        <v>16248</v>
      </c>
      <c r="B3088" s="568"/>
      <c r="C3088" s="568"/>
      <c r="D3088" s="569" t="s">
        <v>496</v>
      </c>
      <c r="E3088" s="569" t="s">
        <v>1660</v>
      </c>
      <c r="F3088" s="569">
        <v>3</v>
      </c>
      <c r="G3088" s="568" t="s">
        <v>1179</v>
      </c>
      <c r="H3088" s="568"/>
      <c r="I3088" s="570" t="s">
        <v>16249</v>
      </c>
      <c r="J3088" s="568" t="s">
        <v>8210</v>
      </c>
      <c r="K3088" s="571" t="s">
        <v>8401</v>
      </c>
      <c r="L3088" s="568" t="s">
        <v>14189</v>
      </c>
      <c r="M3088" s="572" t="s">
        <v>16249</v>
      </c>
      <c r="N3088" s="570" t="s">
        <v>8451</v>
      </c>
      <c r="O3088" s="303" t="str">
        <f>IF(AllC3_Data[[#This Row],[Door/Yard Number]]=3,"Yard","Door")</f>
        <v>Yard</v>
      </c>
      <c r="P3088" s="33">
        <f t="shared" si="96"/>
        <v>18.816666666709352</v>
      </c>
      <c r="Q3088" s="3" t="str">
        <f t="shared" si="97"/>
        <v>02/10/2022 07:11 PM</v>
      </c>
      <c r="R3088" s="573" t="str">
        <f>IF(AND(AllC3_Data[[#This Row],[Workflow]]="Vendor Trailer",AllC3_Data[[#This Row],[OB Load Type]]="",AllC3_Data[[#This Row],[IB Load Type]]="",AllC3_Data[[#This Row],[Reusable Load Type]]=""),"Empty", HLOOKUP("*",AllC3_Data[[#This Row],[OB Load Type]:[Workflow]],1,FALSE))</f>
        <v>RSAL</v>
      </c>
      <c r="S30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0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89" spans="1:21" x14ac:dyDescent="0.25">
      <c r="A3089" s="567" t="s">
        <v>16250</v>
      </c>
      <c r="B3089" s="568"/>
      <c r="C3089" s="568"/>
      <c r="D3089" s="569" t="s">
        <v>490</v>
      </c>
      <c r="E3089" s="569" t="s">
        <v>8430</v>
      </c>
      <c r="F3089" s="569">
        <v>3</v>
      </c>
      <c r="G3089" s="568" t="s">
        <v>10152</v>
      </c>
      <c r="H3089" s="568"/>
      <c r="I3089" s="570" t="s">
        <v>12516</v>
      </c>
      <c r="J3089" s="568" t="s">
        <v>8202</v>
      </c>
      <c r="K3089" s="571" t="s">
        <v>8401</v>
      </c>
      <c r="L3089" s="568" t="s">
        <v>14444</v>
      </c>
      <c r="M3089" s="572" t="s">
        <v>16251</v>
      </c>
      <c r="N3089" s="570" t="s">
        <v>8425</v>
      </c>
      <c r="O3089" s="303" t="str">
        <f>IF(AllC3_Data[[#This Row],[Door/Yard Number]]=3,"Yard","Door")</f>
        <v>Yard</v>
      </c>
      <c r="P3089" s="33">
        <f t="shared" si="96"/>
        <v>18.783333333441988</v>
      </c>
      <c r="Q3089" s="3" t="str">
        <f t="shared" si="97"/>
        <v>02/10/2022 07:13 PM</v>
      </c>
      <c r="R3089" s="573" t="str">
        <f>IF(AND(AllC3_Data[[#This Row],[Workflow]]="Vendor Trailer",AllC3_Data[[#This Row],[OB Load Type]]="",AllC3_Data[[#This Row],[IB Load Type]]="",AllC3_Data[[#This Row],[Reusable Load Type]]=""),"Empty", HLOOKUP("*",AllC3_Data[[#This Row],[OB Load Type]:[Workflow]],1,FALSE))</f>
        <v>RLBL</v>
      </c>
      <c r="S30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0" spans="1:21" x14ac:dyDescent="0.25">
      <c r="A3090" s="567" t="s">
        <v>15345</v>
      </c>
      <c r="B3090" s="568"/>
      <c r="C3090" s="568"/>
      <c r="D3090" s="569" t="s">
        <v>490</v>
      </c>
      <c r="E3090" s="569" t="s">
        <v>8430</v>
      </c>
      <c r="F3090" s="569">
        <v>3</v>
      </c>
      <c r="G3090" s="568" t="s">
        <v>8763</v>
      </c>
      <c r="H3090" s="568"/>
      <c r="I3090" s="570" t="s">
        <v>12516</v>
      </c>
      <c r="J3090" s="568" t="s">
        <v>8202</v>
      </c>
      <c r="K3090" s="571" t="s">
        <v>8401</v>
      </c>
      <c r="L3090" s="568" t="s">
        <v>14444</v>
      </c>
      <c r="M3090" s="572" t="s">
        <v>16252</v>
      </c>
      <c r="N3090" s="570" t="s">
        <v>8425</v>
      </c>
      <c r="O3090" s="303" t="str">
        <f>IF(AllC3_Data[[#This Row],[Door/Yard Number]]=3,"Yard","Door")</f>
        <v>Yard</v>
      </c>
      <c r="P3090" s="33">
        <f t="shared" si="96"/>
        <v>18.783333333441988</v>
      </c>
      <c r="Q3090" s="3" t="str">
        <f t="shared" si="97"/>
        <v>02/10/2022 07:13 PM</v>
      </c>
      <c r="R3090" s="573" t="str">
        <f>IF(AND(AllC3_Data[[#This Row],[Workflow]]="Vendor Trailer",AllC3_Data[[#This Row],[OB Load Type]]="",AllC3_Data[[#This Row],[IB Load Type]]="",AllC3_Data[[#This Row],[Reusable Load Type]]=""),"Empty", HLOOKUP("*",AllC3_Data[[#This Row],[OB Load Type]:[Workflow]],1,FALSE))</f>
        <v>RLBL</v>
      </c>
      <c r="S30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0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1" spans="1:21" x14ac:dyDescent="0.25">
      <c r="A3091" s="567" t="s">
        <v>16253</v>
      </c>
      <c r="B3091" s="568"/>
      <c r="C3091" s="568" t="s">
        <v>829</v>
      </c>
      <c r="D3091" s="569"/>
      <c r="E3091" s="569" t="s">
        <v>897</v>
      </c>
      <c r="F3091" s="569">
        <v>1</v>
      </c>
      <c r="G3091" s="568" t="s">
        <v>1339</v>
      </c>
      <c r="H3091" s="568" t="s">
        <v>16254</v>
      </c>
      <c r="I3091" s="570" t="s">
        <v>12516</v>
      </c>
      <c r="J3091" s="568" t="s">
        <v>8202</v>
      </c>
      <c r="K3091" s="571" t="s">
        <v>8401</v>
      </c>
      <c r="L3091" s="568" t="s">
        <v>16255</v>
      </c>
      <c r="M3091" s="572" t="s">
        <v>12516</v>
      </c>
      <c r="N3091" s="570" t="s">
        <v>8451</v>
      </c>
      <c r="O3091" s="303" t="str">
        <f>IF(AllC3_Data[[#This Row],[Door/Yard Number]]=3,"Yard","Door")</f>
        <v>Door</v>
      </c>
      <c r="P3091" s="33">
        <f t="shared" si="96"/>
        <v>18.783333333441988</v>
      </c>
      <c r="Q3091" s="3" t="str">
        <f t="shared" si="97"/>
        <v>02/10/2022 07:13 PM</v>
      </c>
      <c r="R3091" s="573" t="str">
        <f>IF(AND(AllC3_Data[[#This Row],[Workflow]]="Vendor Trailer",AllC3_Data[[#This Row],[OB Load Type]]="",AllC3_Data[[#This Row],[IB Load Type]]="",AllC3_Data[[#This Row],[Reusable Load Type]]=""),"Empty", HLOOKUP("*",AllC3_Data[[#This Row],[OB Load Type]:[Workflow]],1,FALSE))</f>
        <v>LTL</v>
      </c>
      <c r="S30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0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0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2" spans="1:21" x14ac:dyDescent="0.25">
      <c r="A3092" s="567" t="s">
        <v>16256</v>
      </c>
      <c r="B3092" s="568"/>
      <c r="C3092" s="568"/>
      <c r="D3092" s="569" t="s">
        <v>490</v>
      </c>
      <c r="E3092" s="569" t="s">
        <v>8430</v>
      </c>
      <c r="F3092" s="569">
        <v>3</v>
      </c>
      <c r="G3092" s="568" t="s">
        <v>14682</v>
      </c>
      <c r="H3092" s="568"/>
      <c r="I3092" s="570" t="s">
        <v>16257</v>
      </c>
      <c r="J3092" s="568" t="s">
        <v>8202</v>
      </c>
      <c r="K3092" s="571" t="s">
        <v>8401</v>
      </c>
      <c r="L3092" s="568" t="s">
        <v>14444</v>
      </c>
      <c r="M3092" s="572" t="s">
        <v>16258</v>
      </c>
      <c r="N3092" s="570" t="s">
        <v>8425</v>
      </c>
      <c r="O3092" s="303" t="str">
        <f>IF(AllC3_Data[[#This Row],[Door/Yard Number]]=3,"Yard","Door")</f>
        <v>Yard</v>
      </c>
      <c r="P3092" s="33">
        <f t="shared" si="96"/>
        <v>18.766666666720994</v>
      </c>
      <c r="Q3092" s="3" t="str">
        <f t="shared" si="97"/>
        <v>02/10/2022 07:14 PM</v>
      </c>
      <c r="R3092" s="573" t="str">
        <f>IF(AND(AllC3_Data[[#This Row],[Workflow]]="Vendor Trailer",AllC3_Data[[#This Row],[OB Load Type]]="",AllC3_Data[[#This Row],[IB Load Type]]="",AllC3_Data[[#This Row],[Reusable Load Type]]=""),"Empty", HLOOKUP("*",AllC3_Data[[#This Row],[OB Load Type]:[Workflow]],1,FALSE))</f>
        <v>RLBL</v>
      </c>
      <c r="S30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0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3" spans="1:21" x14ac:dyDescent="0.25">
      <c r="A3093" s="567" t="s">
        <v>16259</v>
      </c>
      <c r="B3093" s="568"/>
      <c r="C3093" s="568"/>
      <c r="D3093" s="569"/>
      <c r="E3093" s="569" t="s">
        <v>1657</v>
      </c>
      <c r="F3093" s="569">
        <v>3</v>
      </c>
      <c r="G3093" s="568" t="s">
        <v>1179</v>
      </c>
      <c r="H3093" s="568"/>
      <c r="I3093" s="570" t="s">
        <v>16257</v>
      </c>
      <c r="J3093" s="568" t="s">
        <v>8210</v>
      </c>
      <c r="K3093" s="571" t="s">
        <v>8401</v>
      </c>
      <c r="L3093" s="568" t="s">
        <v>14135</v>
      </c>
      <c r="M3093" s="572" t="s">
        <v>16257</v>
      </c>
      <c r="N3093" s="570" t="s">
        <v>8421</v>
      </c>
      <c r="O3093" s="303" t="str">
        <f>IF(AllC3_Data[[#This Row],[Door/Yard Number]]=3,"Yard","Door")</f>
        <v>Yard</v>
      </c>
      <c r="P3093" s="33">
        <f t="shared" si="96"/>
        <v>18.766666666720994</v>
      </c>
      <c r="Q3093" s="3" t="str">
        <f t="shared" si="97"/>
        <v>02/10/2022 07:14 PM</v>
      </c>
      <c r="R3093" s="573" t="str">
        <f>IF(AND(AllC3_Data[[#This Row],[Workflow]]="Vendor Trailer",AllC3_Data[[#This Row],[OB Load Type]]="",AllC3_Data[[#This Row],[IB Load Type]]="",AllC3_Data[[#This Row],[Reusable Load Type]]=""),"Empty", HLOOKUP("*",AllC3_Data[[#This Row],[OB Load Type]:[Workflow]],1,FALSE))</f>
        <v>Empty</v>
      </c>
      <c r="S30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0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094" spans="1:21" x14ac:dyDescent="0.25">
      <c r="A3094" s="567" t="s">
        <v>16260</v>
      </c>
      <c r="B3094" s="568"/>
      <c r="C3094" s="568" t="s">
        <v>666</v>
      </c>
      <c r="D3094" s="569"/>
      <c r="E3094" s="569" t="s">
        <v>8397</v>
      </c>
      <c r="F3094" s="569">
        <v>3</v>
      </c>
      <c r="G3094" s="568" t="s">
        <v>8398</v>
      </c>
      <c r="H3094" s="568" t="s">
        <v>13740</v>
      </c>
      <c r="I3094" s="570" t="s">
        <v>16261</v>
      </c>
      <c r="J3094" s="568" t="s">
        <v>8202</v>
      </c>
      <c r="K3094" s="571" t="s">
        <v>8401</v>
      </c>
      <c r="L3094" s="568" t="s">
        <v>14132</v>
      </c>
      <c r="M3094" s="572" t="s">
        <v>16261</v>
      </c>
      <c r="N3094" s="570" t="s">
        <v>8402</v>
      </c>
      <c r="O3094" s="303" t="str">
        <f>IF(AllC3_Data[[#This Row],[Door/Yard Number]]=3,"Yard","Door")</f>
        <v>Yard</v>
      </c>
      <c r="P3094" s="33">
        <f t="shared" si="96"/>
        <v>18.75</v>
      </c>
      <c r="Q3094" s="3" t="str">
        <f t="shared" si="97"/>
        <v>02/10/2022 07:15 PM</v>
      </c>
      <c r="R3094" s="573" t="str">
        <f>IF(AND(AllC3_Data[[#This Row],[Workflow]]="Vendor Trailer",AllC3_Data[[#This Row],[OB Load Type]]="",AllC3_Data[[#This Row],[IB Load Type]]="",AllC3_Data[[#This Row],[Reusable Load Type]]=""),"Empty", HLOOKUP("*",AllC3_Data[[#This Row],[OB Load Type]:[Workflow]],1,FALSE))</f>
        <v>B745</v>
      </c>
      <c r="S30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5" spans="1:21" x14ac:dyDescent="0.25">
      <c r="A3095" s="567" t="s">
        <v>16262</v>
      </c>
      <c r="B3095" s="568"/>
      <c r="C3095" s="568" t="s">
        <v>666</v>
      </c>
      <c r="D3095" s="569"/>
      <c r="E3095" s="569" t="s">
        <v>8397</v>
      </c>
      <c r="F3095" s="569">
        <v>3</v>
      </c>
      <c r="G3095" s="568" t="s">
        <v>8398</v>
      </c>
      <c r="H3095" s="568" t="s">
        <v>13740</v>
      </c>
      <c r="I3095" s="570" t="s">
        <v>9499</v>
      </c>
      <c r="J3095" s="568" t="s">
        <v>8202</v>
      </c>
      <c r="K3095" s="571" t="s">
        <v>8401</v>
      </c>
      <c r="L3095" s="568" t="s">
        <v>14132</v>
      </c>
      <c r="M3095" s="572" t="s">
        <v>9499</v>
      </c>
      <c r="N3095" s="570" t="s">
        <v>8402</v>
      </c>
      <c r="O3095" s="303" t="str">
        <f>IF(AllC3_Data[[#This Row],[Door/Yard Number]]=3,"Yard","Door")</f>
        <v>Yard</v>
      </c>
      <c r="P3095" s="33">
        <f t="shared" si="96"/>
        <v>18.733333333453629</v>
      </c>
      <c r="Q3095" s="3" t="str">
        <f t="shared" si="97"/>
        <v>02/10/2022 07:16 PM</v>
      </c>
      <c r="R3095" s="573" t="str">
        <f>IF(AND(AllC3_Data[[#This Row],[Workflow]]="Vendor Trailer",AllC3_Data[[#This Row],[OB Load Type]]="",AllC3_Data[[#This Row],[IB Load Type]]="",AllC3_Data[[#This Row],[Reusable Load Type]]=""),"Empty", HLOOKUP("*",AllC3_Data[[#This Row],[OB Load Type]:[Workflow]],1,FALSE))</f>
        <v>B745</v>
      </c>
      <c r="S30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6" spans="1:21" x14ac:dyDescent="0.25">
      <c r="A3096" s="567" t="s">
        <v>16263</v>
      </c>
      <c r="B3096" s="568"/>
      <c r="C3096" s="568" t="s">
        <v>8230</v>
      </c>
      <c r="D3096" s="569"/>
      <c r="E3096" s="569" t="s">
        <v>8397</v>
      </c>
      <c r="F3096" s="569">
        <v>3</v>
      </c>
      <c r="G3096" s="568" t="s">
        <v>8560</v>
      </c>
      <c r="H3096" s="568" t="s">
        <v>8230</v>
      </c>
      <c r="I3096" s="570" t="s">
        <v>16264</v>
      </c>
      <c r="J3096" s="568" t="s">
        <v>8202</v>
      </c>
      <c r="K3096" s="571" t="s">
        <v>8401</v>
      </c>
      <c r="L3096" s="568" t="s">
        <v>84</v>
      </c>
      <c r="M3096" s="572" t="s">
        <v>16264</v>
      </c>
      <c r="N3096" s="570" t="s">
        <v>8409</v>
      </c>
      <c r="O3096" s="303" t="str">
        <f>IF(AllC3_Data[[#This Row],[Door/Yard Number]]=3,"Yard","Door")</f>
        <v>Yard</v>
      </c>
      <c r="P3096" s="33">
        <f t="shared" si="96"/>
        <v>18.683333333465271</v>
      </c>
      <c r="Q3096" s="3" t="str">
        <f t="shared" si="97"/>
        <v>02/10/2022 07:19 PM</v>
      </c>
      <c r="R3096" s="573" t="str">
        <f>IF(AND(AllC3_Data[[#This Row],[Workflow]]="Vendor Trailer",AllC3_Data[[#This Row],[OB Load Type]]="",AllC3_Data[[#This Row],[IB Load Type]]="",AllC3_Data[[#This Row],[Reusable Load Type]]=""),"Empty", HLOOKUP("*",AllC3_Data[[#This Row],[OB Load Type]:[Workflow]],1,FALSE))</f>
        <v>MILK</v>
      </c>
      <c r="S30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0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7" spans="1:21" x14ac:dyDescent="0.25">
      <c r="A3097" s="567" t="s">
        <v>16265</v>
      </c>
      <c r="B3097" s="568"/>
      <c r="C3097" s="568"/>
      <c r="D3097" s="569"/>
      <c r="E3097" s="569" t="s">
        <v>1657</v>
      </c>
      <c r="F3097" s="569">
        <v>3</v>
      </c>
      <c r="G3097" s="568" t="s">
        <v>1179</v>
      </c>
      <c r="H3097" s="568"/>
      <c r="I3097" s="570" t="s">
        <v>16264</v>
      </c>
      <c r="J3097" s="568" t="s">
        <v>8204</v>
      </c>
      <c r="K3097" s="571" t="s">
        <v>8401</v>
      </c>
      <c r="L3097" s="568" t="s">
        <v>13954</v>
      </c>
      <c r="M3097" s="572" t="s">
        <v>16264</v>
      </c>
      <c r="N3097" s="570" t="s">
        <v>8402</v>
      </c>
      <c r="O3097" s="303" t="str">
        <f>IF(AllC3_Data[[#This Row],[Door/Yard Number]]=3,"Yard","Door")</f>
        <v>Yard</v>
      </c>
      <c r="P3097" s="33">
        <f t="shared" si="96"/>
        <v>18.683333333465271</v>
      </c>
      <c r="Q3097" s="3" t="str">
        <f t="shared" si="97"/>
        <v>02/10/2022 07:19 PM</v>
      </c>
      <c r="R3097" s="573" t="str">
        <f>IF(AND(AllC3_Data[[#This Row],[Workflow]]="Vendor Trailer",AllC3_Data[[#This Row],[OB Load Type]]="",AllC3_Data[[#This Row],[IB Load Type]]="",AllC3_Data[[#This Row],[Reusable Load Type]]=""),"Empty", HLOOKUP("*",AllC3_Data[[#This Row],[OB Load Type]:[Workflow]],1,FALSE))</f>
        <v>Empty</v>
      </c>
      <c r="S30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8" spans="1:21" x14ac:dyDescent="0.25">
      <c r="A3098" s="567" t="s">
        <v>16266</v>
      </c>
      <c r="B3098" s="568"/>
      <c r="C3098" s="568" t="s">
        <v>774</v>
      </c>
      <c r="D3098" s="569"/>
      <c r="E3098" s="569" t="s">
        <v>897</v>
      </c>
      <c r="F3098" s="569">
        <v>3</v>
      </c>
      <c r="G3098" s="568" t="s">
        <v>8490</v>
      </c>
      <c r="H3098" s="568" t="s">
        <v>16267</v>
      </c>
      <c r="I3098" s="570" t="s">
        <v>9502</v>
      </c>
      <c r="J3098" s="568" t="s">
        <v>8202</v>
      </c>
      <c r="K3098" s="571" t="s">
        <v>8401</v>
      </c>
      <c r="L3098" s="568" t="s">
        <v>13949</v>
      </c>
      <c r="M3098" s="572" t="s">
        <v>9502</v>
      </c>
      <c r="N3098" s="570" t="s">
        <v>8451</v>
      </c>
      <c r="O3098" s="303" t="str">
        <f>IF(AllC3_Data[[#This Row],[Door/Yard Number]]=3,"Yard","Door")</f>
        <v>Yard</v>
      </c>
      <c r="P3098" s="33">
        <f t="shared" si="96"/>
        <v>18.650000000023283</v>
      </c>
      <c r="Q3098" s="3" t="str">
        <f t="shared" si="97"/>
        <v>02/10/2022 07:21 PM</v>
      </c>
      <c r="R3098" s="573" t="str">
        <f>IF(AND(AllC3_Data[[#This Row],[Workflow]]="Vendor Trailer",AllC3_Data[[#This Row],[OB Load Type]]="",AllC3_Data[[#This Row],[IB Load Type]]="",AllC3_Data[[#This Row],[Reusable Load Type]]=""),"Empty", HLOOKUP("*",AllC3_Data[[#This Row],[OB Load Type]:[Workflow]],1,FALSE))</f>
        <v>B227</v>
      </c>
      <c r="S30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0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0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099" spans="1:21" x14ac:dyDescent="0.25">
      <c r="A3099" s="567" t="s">
        <v>16268</v>
      </c>
      <c r="B3099" s="568"/>
      <c r="C3099" s="568"/>
      <c r="D3099" s="569"/>
      <c r="E3099" s="569" t="s">
        <v>1657</v>
      </c>
      <c r="F3099" s="569">
        <v>3</v>
      </c>
      <c r="G3099" s="568" t="s">
        <v>1179</v>
      </c>
      <c r="H3099" s="568"/>
      <c r="I3099" s="570" t="s">
        <v>8646</v>
      </c>
      <c r="J3099" s="568" t="s">
        <v>8204</v>
      </c>
      <c r="K3099" s="571" t="s">
        <v>8401</v>
      </c>
      <c r="L3099" s="568" t="s">
        <v>14423</v>
      </c>
      <c r="M3099" s="572" t="s">
        <v>12919</v>
      </c>
      <c r="N3099" s="570" t="s">
        <v>8402</v>
      </c>
      <c r="O3099" s="303" t="str">
        <f>IF(AllC3_Data[[#This Row],[Door/Yard Number]]=3,"Yard","Door")</f>
        <v>Yard</v>
      </c>
      <c r="P3099" s="33">
        <f t="shared" si="96"/>
        <v>18.583333333313931</v>
      </c>
      <c r="Q3099" s="3" t="str">
        <f t="shared" si="97"/>
        <v>02/10/2022 07:25 PM</v>
      </c>
      <c r="R3099" s="573" t="str">
        <f>IF(AND(AllC3_Data[[#This Row],[Workflow]]="Vendor Trailer",AllC3_Data[[#This Row],[OB Load Type]]="",AllC3_Data[[#This Row],[IB Load Type]]="",AllC3_Data[[#This Row],[Reusable Load Type]]=""),"Empty", HLOOKUP("*",AllC3_Data[[#This Row],[OB Load Type]:[Workflow]],1,FALSE))</f>
        <v>Empty</v>
      </c>
      <c r="S30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0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0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0" spans="1:21" x14ac:dyDescent="0.25">
      <c r="A3100" s="567" t="s">
        <v>16269</v>
      </c>
      <c r="B3100" s="568"/>
      <c r="C3100" s="568"/>
      <c r="D3100" s="569" t="s">
        <v>490</v>
      </c>
      <c r="E3100" s="569" t="s">
        <v>8430</v>
      </c>
      <c r="F3100" s="569">
        <v>3</v>
      </c>
      <c r="G3100" s="568" t="s">
        <v>9293</v>
      </c>
      <c r="H3100" s="568"/>
      <c r="I3100" s="570" t="s">
        <v>16270</v>
      </c>
      <c r="J3100" s="568" t="s">
        <v>8202</v>
      </c>
      <c r="K3100" s="571" t="s">
        <v>8401</v>
      </c>
      <c r="L3100" s="568" t="s">
        <v>2967</v>
      </c>
      <c r="M3100" s="572" t="s">
        <v>16271</v>
      </c>
      <c r="N3100" s="570" t="s">
        <v>8402</v>
      </c>
      <c r="O3100" s="303" t="str">
        <f>IF(AllC3_Data[[#This Row],[Door/Yard Number]]=3,"Yard","Door")</f>
        <v>Yard</v>
      </c>
      <c r="P3100" s="33">
        <f t="shared" si="96"/>
        <v>18.516666666779201</v>
      </c>
      <c r="Q3100" s="3" t="str">
        <f t="shared" si="97"/>
        <v>02/10/2022 07:29 PM</v>
      </c>
      <c r="R3100" s="573" t="str">
        <f>IF(AND(AllC3_Data[[#This Row],[Workflow]]="Vendor Trailer",AllC3_Data[[#This Row],[OB Load Type]]="",AllC3_Data[[#This Row],[IB Load Type]]="",AllC3_Data[[#This Row],[Reusable Load Type]]=""),"Empty", HLOOKUP("*",AllC3_Data[[#This Row],[OB Load Type]:[Workflow]],1,FALSE))</f>
        <v>RLBL</v>
      </c>
      <c r="S31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1" spans="1:21" x14ac:dyDescent="0.25">
      <c r="A3101" s="567" t="s">
        <v>16272</v>
      </c>
      <c r="B3101" s="568"/>
      <c r="C3101" s="568"/>
      <c r="D3101" s="569" t="s">
        <v>492</v>
      </c>
      <c r="E3101" s="569" t="s">
        <v>8430</v>
      </c>
      <c r="F3101" s="569">
        <v>3</v>
      </c>
      <c r="G3101" s="568" t="s">
        <v>1179</v>
      </c>
      <c r="H3101" s="568"/>
      <c r="I3101" s="570" t="s">
        <v>13266</v>
      </c>
      <c r="J3101" s="568" t="s">
        <v>647</v>
      </c>
      <c r="K3101" s="571" t="s">
        <v>8401</v>
      </c>
      <c r="L3101" s="568" t="s">
        <v>15152</v>
      </c>
      <c r="M3101" s="572"/>
      <c r="N3101" s="570" t="s">
        <v>8402</v>
      </c>
      <c r="O3101" s="303" t="str">
        <f>IF(AllC3_Data[[#This Row],[Door/Yard Number]]=3,"Yard","Door")</f>
        <v>Yard</v>
      </c>
      <c r="P3101" s="33">
        <f t="shared" si="96"/>
        <v>18.466666666790843</v>
      </c>
      <c r="Q3101" s="3" t="str">
        <f t="shared" si="97"/>
        <v>02/10/2022 07:32 PM</v>
      </c>
      <c r="R3101" s="573" t="str">
        <f>IF(AND(AllC3_Data[[#This Row],[Workflow]]="Vendor Trailer",AllC3_Data[[#This Row],[OB Load Type]]="",AllC3_Data[[#This Row],[IB Load Type]]="",AllC3_Data[[#This Row],[Reusable Load Type]]=""),"Empty", HLOOKUP("*",AllC3_Data[[#This Row],[OB Load Type]:[Workflow]],1,FALSE))</f>
        <v>RMCP</v>
      </c>
      <c r="S31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2" spans="1:21" x14ac:dyDescent="0.25">
      <c r="A3102" s="567" t="s">
        <v>16273</v>
      </c>
      <c r="B3102" s="568"/>
      <c r="C3102" s="568"/>
      <c r="D3102" s="569" t="s">
        <v>481</v>
      </c>
      <c r="E3102" s="569" t="s">
        <v>8430</v>
      </c>
      <c r="F3102" s="569">
        <v>1</v>
      </c>
      <c r="G3102" s="568" t="s">
        <v>1179</v>
      </c>
      <c r="H3102" s="568"/>
      <c r="I3102" s="570" t="s">
        <v>16274</v>
      </c>
      <c r="J3102" s="568" t="s">
        <v>8210</v>
      </c>
      <c r="K3102" s="571" t="s">
        <v>8401</v>
      </c>
      <c r="L3102" s="568" t="s">
        <v>16275</v>
      </c>
      <c r="M3102" s="572" t="s">
        <v>16274</v>
      </c>
      <c r="N3102" s="570" t="s">
        <v>8421</v>
      </c>
      <c r="O3102" s="303" t="str">
        <f>IF(AllC3_Data[[#This Row],[Door/Yard Number]]=3,"Yard","Door")</f>
        <v>Door</v>
      </c>
      <c r="P3102" s="33">
        <f t="shared" si="96"/>
        <v>18.416666666802485</v>
      </c>
      <c r="Q3102" s="3" t="str">
        <f t="shared" si="97"/>
        <v>02/10/2022 07:35 PM</v>
      </c>
      <c r="R3102" s="573" t="str">
        <f>IF(AND(AllC3_Data[[#This Row],[Workflow]]="Vendor Trailer",AllC3_Data[[#This Row],[OB Load Type]]="",AllC3_Data[[#This Row],[IB Load Type]]="",AllC3_Data[[#This Row],[Reusable Load Type]]=""),"Empty", HLOOKUP("*",AllC3_Data[[#This Row],[OB Load Type]:[Workflow]],1,FALSE))</f>
        <v>RBTN</v>
      </c>
      <c r="S31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1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3" spans="1:21" x14ac:dyDescent="0.25">
      <c r="A3103" s="567" t="s">
        <v>16276</v>
      </c>
      <c r="B3103" s="568"/>
      <c r="C3103" s="568"/>
      <c r="D3103" s="569"/>
      <c r="E3103" s="569" t="s">
        <v>1657</v>
      </c>
      <c r="F3103" s="569">
        <v>3</v>
      </c>
      <c r="G3103" s="568" t="s">
        <v>1179</v>
      </c>
      <c r="H3103" s="568"/>
      <c r="I3103" s="570" t="s">
        <v>16277</v>
      </c>
      <c r="J3103" s="568" t="s">
        <v>8204</v>
      </c>
      <c r="K3103" s="571" t="s">
        <v>8401</v>
      </c>
      <c r="L3103" s="568" t="s">
        <v>14094</v>
      </c>
      <c r="M3103" s="572" t="s">
        <v>16278</v>
      </c>
      <c r="N3103" s="570" t="s">
        <v>8402</v>
      </c>
      <c r="O3103" s="303" t="str">
        <f>IF(AllC3_Data[[#This Row],[Door/Yard Number]]=3,"Yard","Door")</f>
        <v>Yard</v>
      </c>
      <c r="P3103" s="33">
        <f t="shared" si="96"/>
        <v>18.400000000081491</v>
      </c>
      <c r="Q3103" s="3" t="str">
        <f t="shared" si="97"/>
        <v>02/10/2022 07:36 PM</v>
      </c>
      <c r="R3103" s="573" t="str">
        <f>IF(AND(AllC3_Data[[#This Row],[Workflow]]="Vendor Trailer",AllC3_Data[[#This Row],[OB Load Type]]="",AllC3_Data[[#This Row],[IB Load Type]]="",AllC3_Data[[#This Row],[Reusable Load Type]]=""),"Empty", HLOOKUP("*",AllC3_Data[[#This Row],[OB Load Type]:[Workflow]],1,FALSE))</f>
        <v>Empty</v>
      </c>
      <c r="S31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4" spans="1:21" x14ac:dyDescent="0.25">
      <c r="A3104" s="567" t="s">
        <v>16279</v>
      </c>
      <c r="B3104" s="568"/>
      <c r="C3104" s="568"/>
      <c r="D3104" s="569" t="s">
        <v>486</v>
      </c>
      <c r="E3104" s="569" t="s">
        <v>8430</v>
      </c>
      <c r="F3104" s="569">
        <v>3</v>
      </c>
      <c r="G3104" s="568" t="s">
        <v>1667</v>
      </c>
      <c r="H3104" s="568"/>
      <c r="I3104" s="570" t="s">
        <v>16277</v>
      </c>
      <c r="J3104" s="568" t="s">
        <v>8215</v>
      </c>
      <c r="K3104" s="571" t="s">
        <v>8401</v>
      </c>
      <c r="L3104" s="568" t="s">
        <v>14003</v>
      </c>
      <c r="M3104" s="572" t="s">
        <v>16280</v>
      </c>
      <c r="N3104" s="570" t="s">
        <v>8402</v>
      </c>
      <c r="O3104" s="303" t="str">
        <f>IF(AllC3_Data[[#This Row],[Door/Yard Number]]=3,"Yard","Door")</f>
        <v>Yard</v>
      </c>
      <c r="P3104" s="33">
        <f t="shared" si="96"/>
        <v>18.400000000081491</v>
      </c>
      <c r="Q3104" s="3" t="str">
        <f t="shared" si="97"/>
        <v>02/10/2022 07:36 PM</v>
      </c>
      <c r="R3104" s="573" t="str">
        <f>IF(AND(AllC3_Data[[#This Row],[Workflow]]="Vendor Trailer",AllC3_Data[[#This Row],[OB Load Type]]="",AllC3_Data[[#This Row],[IB Load Type]]="",AllC3_Data[[#This Row],[Reusable Load Type]]=""),"Empty", HLOOKUP("*",AllC3_Data[[#This Row],[OB Load Type]:[Workflow]],1,FALSE))</f>
        <v>RGMB</v>
      </c>
      <c r="S31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3105" spans="1:21" x14ac:dyDescent="0.25">
      <c r="A3105" s="567" t="s">
        <v>16281</v>
      </c>
      <c r="B3105" s="568"/>
      <c r="C3105" s="568" t="s">
        <v>776</v>
      </c>
      <c r="D3105" s="569"/>
      <c r="E3105" s="569" t="s">
        <v>897</v>
      </c>
      <c r="F3105" s="569">
        <v>3</v>
      </c>
      <c r="G3105" s="568" t="s">
        <v>1179</v>
      </c>
      <c r="H3105" s="568" t="s">
        <v>16282</v>
      </c>
      <c r="I3105" s="570" t="s">
        <v>12577</v>
      </c>
      <c r="J3105" s="568" t="s">
        <v>8210</v>
      </c>
      <c r="K3105" s="571" t="s">
        <v>8401</v>
      </c>
      <c r="L3105" s="568" t="s">
        <v>13961</v>
      </c>
      <c r="M3105" s="572" t="s">
        <v>12577</v>
      </c>
      <c r="N3105" s="570" t="s">
        <v>8451</v>
      </c>
      <c r="O3105" s="303" t="str">
        <f>IF(AllC3_Data[[#This Row],[Door/Yard Number]]=3,"Yard","Door")</f>
        <v>Yard</v>
      </c>
      <c r="P3105" s="33">
        <f t="shared" si="96"/>
        <v>18.350000000093132</v>
      </c>
      <c r="Q3105" s="3" t="str">
        <f t="shared" si="97"/>
        <v>02/10/2022 07:39 PM</v>
      </c>
      <c r="R3105" s="573" t="str">
        <f>IF(AND(AllC3_Data[[#This Row],[Workflow]]="Vendor Trailer",AllC3_Data[[#This Row],[OB Load Type]]="",AllC3_Data[[#This Row],[IB Load Type]]="",AllC3_Data[[#This Row],[Reusable Load Type]]=""),"Empty", HLOOKUP("*",AllC3_Data[[#This Row],[OB Load Type]:[Workflow]],1,FALSE))</f>
        <v>B217</v>
      </c>
      <c r="S31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06" spans="1:21" x14ac:dyDescent="0.25">
      <c r="A3106" s="567" t="s">
        <v>16283</v>
      </c>
      <c r="B3106" s="568"/>
      <c r="C3106" s="568" t="s">
        <v>774</v>
      </c>
      <c r="D3106" s="569"/>
      <c r="E3106" s="569" t="s">
        <v>897</v>
      </c>
      <c r="F3106" s="569">
        <v>3</v>
      </c>
      <c r="G3106" s="568" t="s">
        <v>1215</v>
      </c>
      <c r="H3106" s="568" t="s">
        <v>16284</v>
      </c>
      <c r="I3106" s="570" t="s">
        <v>8649</v>
      </c>
      <c r="J3106" s="568" t="s">
        <v>8202</v>
      </c>
      <c r="K3106" s="571" t="s">
        <v>8401</v>
      </c>
      <c r="L3106" s="568" t="s">
        <v>13874</v>
      </c>
      <c r="M3106" s="572" t="s">
        <v>8649</v>
      </c>
      <c r="N3106" s="570" t="s">
        <v>8451</v>
      </c>
      <c r="O3106" s="303" t="str">
        <f>IF(AllC3_Data[[#This Row],[Door/Yard Number]]=3,"Yard","Door")</f>
        <v>Yard</v>
      </c>
      <c r="P3106" s="33">
        <f t="shared" si="96"/>
        <v>18.216666666674428</v>
      </c>
      <c r="Q3106" s="3" t="str">
        <f t="shared" si="97"/>
        <v>02/10/2022 07:47 PM</v>
      </c>
      <c r="R3106" s="573" t="str">
        <f>IF(AND(AllC3_Data[[#This Row],[Workflow]]="Vendor Trailer",AllC3_Data[[#This Row],[OB Load Type]]="",AllC3_Data[[#This Row],[IB Load Type]]="",AllC3_Data[[#This Row],[Reusable Load Type]]=""),"Empty", HLOOKUP("*",AllC3_Data[[#This Row],[OB Load Type]:[Workflow]],1,FALSE))</f>
        <v>B227</v>
      </c>
      <c r="S31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1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7" spans="1:21" x14ac:dyDescent="0.25">
      <c r="A3107" s="567" t="s">
        <v>16285</v>
      </c>
      <c r="B3107" s="568"/>
      <c r="C3107" s="568" t="s">
        <v>50</v>
      </c>
      <c r="D3107" s="569"/>
      <c r="E3107" s="569" t="s">
        <v>897</v>
      </c>
      <c r="F3107" s="569">
        <v>1</v>
      </c>
      <c r="G3107" s="568" t="s">
        <v>10027</v>
      </c>
      <c r="H3107" s="568" t="s">
        <v>16286</v>
      </c>
      <c r="I3107" s="570" t="s">
        <v>16287</v>
      </c>
      <c r="J3107" s="568" t="s">
        <v>8202</v>
      </c>
      <c r="K3107" s="571" t="s">
        <v>8401</v>
      </c>
      <c r="L3107" s="568" t="s">
        <v>13046</v>
      </c>
      <c r="M3107" s="572" t="s">
        <v>16287</v>
      </c>
      <c r="N3107" s="570" t="s">
        <v>8402</v>
      </c>
      <c r="O3107" s="303" t="str">
        <f>IF(AllC3_Data[[#This Row],[Door/Yard Number]]=3,"Yard","Door")</f>
        <v>Door</v>
      </c>
      <c r="P3107" s="33">
        <f t="shared" si="96"/>
        <v>18.200000000128057</v>
      </c>
      <c r="Q3107" s="3" t="str">
        <f t="shared" si="97"/>
        <v>02/10/2022 07:48 PM</v>
      </c>
      <c r="R3107" s="573" t="str">
        <f>IF(AND(AllC3_Data[[#This Row],[Workflow]]="Vendor Trailer",AllC3_Data[[#This Row],[OB Load Type]]="",AllC3_Data[[#This Row],[IB Load Type]]="",AllC3_Data[[#This Row],[Reusable Load Type]]=""),"Empty", HLOOKUP("*",AllC3_Data[[#This Row],[OB Load Type]:[Workflow]],1,FALSE))</f>
        <v>B707</v>
      </c>
      <c r="S31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1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8" spans="1:21" x14ac:dyDescent="0.25">
      <c r="A3108" s="567" t="s">
        <v>16288</v>
      </c>
      <c r="B3108" s="568"/>
      <c r="C3108" s="568"/>
      <c r="D3108" s="569"/>
      <c r="E3108" s="569" t="s">
        <v>1657</v>
      </c>
      <c r="F3108" s="569">
        <v>3</v>
      </c>
      <c r="G3108" s="568" t="s">
        <v>1179</v>
      </c>
      <c r="H3108" s="568"/>
      <c r="I3108" s="570" t="s">
        <v>16289</v>
      </c>
      <c r="J3108" s="568" t="s">
        <v>8205</v>
      </c>
      <c r="K3108" s="571" t="s">
        <v>8401</v>
      </c>
      <c r="L3108" s="568" t="s">
        <v>13729</v>
      </c>
      <c r="M3108" s="572" t="s">
        <v>10571</v>
      </c>
      <c r="N3108" s="570" t="s">
        <v>8402</v>
      </c>
      <c r="O3108" s="303" t="str">
        <f>IF(AllC3_Data[[#This Row],[Door/Yard Number]]=3,"Yard","Door")</f>
        <v>Yard</v>
      </c>
      <c r="P3108" s="33">
        <f t="shared" si="96"/>
        <v>18.150000000139698</v>
      </c>
      <c r="Q3108" s="3" t="str">
        <f t="shared" si="97"/>
        <v>02/10/2022 07:51 PM</v>
      </c>
      <c r="R3108" s="573" t="str">
        <f>IF(AND(AllC3_Data[[#This Row],[Workflow]]="Vendor Trailer",AllC3_Data[[#This Row],[OB Load Type]]="",AllC3_Data[[#This Row],[IB Load Type]]="",AllC3_Data[[#This Row],[Reusable Load Type]]=""),"Empty", HLOOKUP("*",AllC3_Data[[#This Row],[OB Load Type]:[Workflow]],1,FALSE))</f>
        <v>Empty</v>
      </c>
      <c r="S31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09" spans="1:21" x14ac:dyDescent="0.25">
      <c r="A3109" s="567" t="s">
        <v>16290</v>
      </c>
      <c r="B3109" s="568"/>
      <c r="C3109" s="568" t="s">
        <v>774</v>
      </c>
      <c r="D3109" s="569"/>
      <c r="E3109" s="569" t="s">
        <v>897</v>
      </c>
      <c r="F3109" s="569">
        <v>3</v>
      </c>
      <c r="G3109" s="568" t="s">
        <v>1179</v>
      </c>
      <c r="H3109" s="568" t="s">
        <v>16291</v>
      </c>
      <c r="I3109" s="570" t="s">
        <v>16289</v>
      </c>
      <c r="J3109" s="568" t="s">
        <v>8205</v>
      </c>
      <c r="K3109" s="571" t="s">
        <v>8401</v>
      </c>
      <c r="L3109" s="568" t="s">
        <v>13874</v>
      </c>
      <c r="M3109" s="572" t="s">
        <v>16289</v>
      </c>
      <c r="N3109" s="570" t="s">
        <v>8451</v>
      </c>
      <c r="O3109" s="303" t="str">
        <f>IF(AllC3_Data[[#This Row],[Door/Yard Number]]=3,"Yard","Door")</f>
        <v>Yard</v>
      </c>
      <c r="P3109" s="33">
        <f t="shared" si="96"/>
        <v>18.150000000139698</v>
      </c>
      <c r="Q3109" s="3" t="str">
        <f t="shared" si="97"/>
        <v>02/10/2022 07:51 PM</v>
      </c>
      <c r="R3109" s="573" t="str">
        <f>IF(AND(AllC3_Data[[#This Row],[Workflow]]="Vendor Trailer",AllC3_Data[[#This Row],[OB Load Type]]="",AllC3_Data[[#This Row],[IB Load Type]]="",AllC3_Data[[#This Row],[Reusable Load Type]]=""),"Empty", HLOOKUP("*",AllC3_Data[[#This Row],[OB Load Type]:[Workflow]],1,FALSE))</f>
        <v>B227</v>
      </c>
      <c r="S31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0" spans="1:21" x14ac:dyDescent="0.25">
      <c r="A3110" s="567" t="s">
        <v>16292</v>
      </c>
      <c r="B3110" s="568"/>
      <c r="C3110" s="568"/>
      <c r="D3110" s="569" t="s">
        <v>481</v>
      </c>
      <c r="E3110" s="569" t="s">
        <v>8430</v>
      </c>
      <c r="F3110" s="569">
        <v>3</v>
      </c>
      <c r="G3110" s="568" t="s">
        <v>1179</v>
      </c>
      <c r="H3110" s="568"/>
      <c r="I3110" s="570" t="s">
        <v>16293</v>
      </c>
      <c r="J3110" s="568" t="s">
        <v>8208</v>
      </c>
      <c r="K3110" s="571" t="s">
        <v>8401</v>
      </c>
      <c r="L3110" s="568" t="s">
        <v>14505</v>
      </c>
      <c r="M3110" s="572" t="s">
        <v>16293</v>
      </c>
      <c r="N3110" s="570" t="s">
        <v>8421</v>
      </c>
      <c r="O3110" s="303" t="str">
        <f>IF(AllC3_Data[[#This Row],[Door/Yard Number]]=3,"Yard","Door")</f>
        <v>Yard</v>
      </c>
      <c r="P3110" s="33">
        <f t="shared" si="96"/>
        <v>18.066666666709352</v>
      </c>
      <c r="Q3110" s="3" t="str">
        <f t="shared" si="97"/>
        <v>02/10/2022 07:56 PM</v>
      </c>
      <c r="R3110" s="573" t="str">
        <f>IF(AND(AllC3_Data[[#This Row],[Workflow]]="Vendor Trailer",AllC3_Data[[#This Row],[OB Load Type]]="",AllC3_Data[[#This Row],[IB Load Type]]="",AllC3_Data[[#This Row],[Reusable Load Type]]=""),"Empty", HLOOKUP("*",AllC3_Data[[#This Row],[OB Load Type]:[Workflow]],1,FALSE))</f>
        <v>RBTN</v>
      </c>
      <c r="S31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1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1" spans="1:21" x14ac:dyDescent="0.25">
      <c r="A3111" s="567" t="s">
        <v>16294</v>
      </c>
      <c r="B3111" s="568"/>
      <c r="C3111" s="568"/>
      <c r="D3111" s="569"/>
      <c r="E3111" s="569" t="s">
        <v>8461</v>
      </c>
      <c r="F3111" s="569">
        <v>3</v>
      </c>
      <c r="G3111" s="568" t="s">
        <v>10253</v>
      </c>
      <c r="H3111" s="568"/>
      <c r="I3111" s="570" t="s">
        <v>16295</v>
      </c>
      <c r="J3111" s="568" t="s">
        <v>8202</v>
      </c>
      <c r="K3111" s="571" t="s">
        <v>8401</v>
      </c>
      <c r="L3111" s="568" t="s">
        <v>15089</v>
      </c>
      <c r="M3111" s="572" t="s">
        <v>16296</v>
      </c>
      <c r="N3111" s="570" t="s">
        <v>8451</v>
      </c>
      <c r="O3111" s="303" t="str">
        <f>IF(AllC3_Data[[#This Row],[Door/Yard Number]]=3,"Yard","Door")</f>
        <v>Yard</v>
      </c>
      <c r="P3111" s="33">
        <f t="shared" si="96"/>
        <v>18</v>
      </c>
      <c r="Q3111" s="3" t="str">
        <f t="shared" si="97"/>
        <v>02/10/2022 08:00 PM</v>
      </c>
      <c r="R3111" s="573" t="str">
        <f>IF(AND(AllC3_Data[[#This Row],[Workflow]]="Vendor Trailer",AllC3_Data[[#This Row],[OB Load Type]]="",AllC3_Data[[#This Row],[IB Load Type]]="",AllC3_Data[[#This Row],[Reusable Load Type]]=""),"Empty", HLOOKUP("*",AllC3_Data[[#This Row],[OB Load Type]:[Workflow]],1,FALSE))</f>
        <v>Empty</v>
      </c>
      <c r="S31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2" spans="1:21" x14ac:dyDescent="0.25">
      <c r="A3112" s="567" t="s">
        <v>15954</v>
      </c>
      <c r="B3112" s="568"/>
      <c r="C3112" s="568"/>
      <c r="D3112" s="569" t="s">
        <v>496</v>
      </c>
      <c r="E3112" s="569" t="s">
        <v>1660</v>
      </c>
      <c r="F3112" s="569">
        <v>3</v>
      </c>
      <c r="G3112" s="568" t="s">
        <v>1179</v>
      </c>
      <c r="H3112" s="568"/>
      <c r="I3112" s="570" t="s">
        <v>16297</v>
      </c>
      <c r="J3112" s="568" t="s">
        <v>8207</v>
      </c>
      <c r="K3112" s="571" t="s">
        <v>8401</v>
      </c>
      <c r="L3112" s="568" t="s">
        <v>13958</v>
      </c>
      <c r="M3112" s="572" t="s">
        <v>16297</v>
      </c>
      <c r="N3112" s="570" t="s">
        <v>8451</v>
      </c>
      <c r="O3112" s="303" t="str">
        <f>IF(AllC3_Data[[#This Row],[Door/Yard Number]]=3,"Yard","Door")</f>
        <v>Yard</v>
      </c>
      <c r="P3112" s="33">
        <f t="shared" si="96"/>
        <v>17.966666666732635</v>
      </c>
      <c r="Q3112" s="3" t="str">
        <f t="shared" si="97"/>
        <v>02/10/2022 08:02 PM</v>
      </c>
      <c r="R3112" s="573" t="str">
        <f>IF(AND(AllC3_Data[[#This Row],[Workflow]]="Vendor Trailer",AllC3_Data[[#This Row],[OB Load Type]]="",AllC3_Data[[#This Row],[IB Load Type]]="",AllC3_Data[[#This Row],[Reusable Load Type]]=""),"Empty", HLOOKUP("*",AllC3_Data[[#This Row],[OB Load Type]:[Workflow]],1,FALSE))</f>
        <v>RSAL</v>
      </c>
      <c r="S31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3" spans="1:21" x14ac:dyDescent="0.25">
      <c r="A3113" s="567" t="s">
        <v>16298</v>
      </c>
      <c r="B3113" s="568"/>
      <c r="C3113" s="568"/>
      <c r="D3113" s="569"/>
      <c r="E3113" s="569" t="s">
        <v>1657</v>
      </c>
      <c r="F3113" s="569">
        <v>3</v>
      </c>
      <c r="G3113" s="568" t="s">
        <v>1179</v>
      </c>
      <c r="H3113" s="568"/>
      <c r="I3113" s="570" t="s">
        <v>9508</v>
      </c>
      <c r="J3113" s="568" t="s">
        <v>647</v>
      </c>
      <c r="K3113" s="571" t="s">
        <v>8401</v>
      </c>
      <c r="L3113" s="568" t="s">
        <v>14003</v>
      </c>
      <c r="M3113" s="572" t="s">
        <v>16299</v>
      </c>
      <c r="N3113" s="570" t="s">
        <v>8402</v>
      </c>
      <c r="O3113" s="303" t="str">
        <f>IF(AllC3_Data[[#This Row],[Door/Yard Number]]=3,"Yard","Door")</f>
        <v>Yard</v>
      </c>
      <c r="P3113" s="33">
        <f t="shared" si="96"/>
        <v>5092.1500000000815</v>
      </c>
      <c r="Q3113" s="3" t="str">
        <f t="shared" si="97"/>
        <v>07/14/2021 09:51 AM</v>
      </c>
      <c r="R3113" s="573" t="str">
        <f>IF(AND(AllC3_Data[[#This Row],[Workflow]]="Vendor Trailer",AllC3_Data[[#This Row],[OB Load Type]]="",AllC3_Data[[#This Row],[IB Load Type]]="",AllC3_Data[[#This Row],[Reusable Load Type]]=""),"Empty", HLOOKUP("*",AllC3_Data[[#This Row],[OB Load Type]:[Workflow]],1,FALSE))</f>
        <v>Empty</v>
      </c>
      <c r="S31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4" spans="1:21" x14ac:dyDescent="0.25">
      <c r="A3114" s="567" t="s">
        <v>16300</v>
      </c>
      <c r="B3114" s="568"/>
      <c r="C3114" s="568" t="s">
        <v>829</v>
      </c>
      <c r="D3114" s="569"/>
      <c r="E3114" s="569" t="s">
        <v>897</v>
      </c>
      <c r="F3114" s="569">
        <v>1</v>
      </c>
      <c r="G3114" s="568" t="s">
        <v>11243</v>
      </c>
      <c r="H3114" s="568" t="s">
        <v>16301</v>
      </c>
      <c r="I3114" s="570" t="s">
        <v>16302</v>
      </c>
      <c r="J3114" s="568" t="s">
        <v>8202</v>
      </c>
      <c r="K3114" s="571" t="s">
        <v>8401</v>
      </c>
      <c r="L3114" s="568" t="s">
        <v>13046</v>
      </c>
      <c r="M3114" s="572" t="s">
        <v>16302</v>
      </c>
      <c r="N3114" s="570" t="s">
        <v>8451</v>
      </c>
      <c r="O3114" s="303" t="str">
        <f>IF(AllC3_Data[[#This Row],[Door/Yard Number]]=3,"Yard","Door")</f>
        <v>Door</v>
      </c>
      <c r="P3114" s="33">
        <f t="shared" si="96"/>
        <v>17.900000000023283</v>
      </c>
      <c r="Q3114" s="3" t="str">
        <f t="shared" si="97"/>
        <v>02/10/2022 08:06 PM</v>
      </c>
      <c r="R3114" s="573" t="str">
        <f>IF(AND(AllC3_Data[[#This Row],[Workflow]]="Vendor Trailer",AllC3_Data[[#This Row],[OB Load Type]]="",AllC3_Data[[#This Row],[IB Load Type]]="",AllC3_Data[[#This Row],[Reusable Load Type]]=""),"Empty", HLOOKUP("*",AllC3_Data[[#This Row],[OB Load Type]:[Workflow]],1,FALSE))</f>
        <v>LTL</v>
      </c>
      <c r="S31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1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5" spans="1:21" x14ac:dyDescent="0.25">
      <c r="A3115" s="567" t="s">
        <v>16303</v>
      </c>
      <c r="B3115" s="568"/>
      <c r="C3115" s="568" t="s">
        <v>774</v>
      </c>
      <c r="D3115" s="569"/>
      <c r="E3115" s="569" t="s">
        <v>897</v>
      </c>
      <c r="F3115" s="569">
        <v>3</v>
      </c>
      <c r="G3115" s="568" t="s">
        <v>8490</v>
      </c>
      <c r="H3115" s="568" t="s">
        <v>16304</v>
      </c>
      <c r="I3115" s="570" t="s">
        <v>16305</v>
      </c>
      <c r="J3115" s="568" t="s">
        <v>8202</v>
      </c>
      <c r="K3115" s="571" t="s">
        <v>8401</v>
      </c>
      <c r="L3115" s="568" t="s">
        <v>13874</v>
      </c>
      <c r="M3115" s="572" t="s">
        <v>16305</v>
      </c>
      <c r="N3115" s="570" t="s">
        <v>8451</v>
      </c>
      <c r="O3115" s="303" t="str">
        <f>IF(AllC3_Data[[#This Row],[Door/Yard Number]]=3,"Yard","Door")</f>
        <v>Yard</v>
      </c>
      <c r="P3115" s="33">
        <f t="shared" si="96"/>
        <v>17.733333333337214</v>
      </c>
      <c r="Q3115" s="3" t="str">
        <f t="shared" si="97"/>
        <v>02/10/2022 08:16 PM</v>
      </c>
      <c r="R3115" s="573" t="str">
        <f>IF(AND(AllC3_Data[[#This Row],[Workflow]]="Vendor Trailer",AllC3_Data[[#This Row],[OB Load Type]]="",AllC3_Data[[#This Row],[IB Load Type]]="",AllC3_Data[[#This Row],[Reusable Load Type]]=""),"Empty", HLOOKUP("*",AllC3_Data[[#This Row],[OB Load Type]:[Workflow]],1,FALSE))</f>
        <v>B227</v>
      </c>
      <c r="S31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1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6" spans="1:21" x14ac:dyDescent="0.25">
      <c r="A3116" s="567" t="s">
        <v>16306</v>
      </c>
      <c r="B3116" s="568"/>
      <c r="C3116" s="568"/>
      <c r="D3116" s="569" t="s">
        <v>182</v>
      </c>
      <c r="E3116" s="569" t="s">
        <v>8430</v>
      </c>
      <c r="F3116" s="569">
        <v>3</v>
      </c>
      <c r="G3116" s="568" t="s">
        <v>1568</v>
      </c>
      <c r="H3116" s="568"/>
      <c r="I3116" s="570" t="s">
        <v>12867</v>
      </c>
      <c r="J3116" s="568" t="s">
        <v>8209</v>
      </c>
      <c r="K3116" s="571" t="s">
        <v>8401</v>
      </c>
      <c r="L3116" s="568" t="s">
        <v>14208</v>
      </c>
      <c r="M3116" s="572" t="s">
        <v>12200</v>
      </c>
      <c r="N3116" s="570" t="s">
        <v>8402</v>
      </c>
      <c r="O3116" s="303" t="str">
        <f>IF(AllC3_Data[[#This Row],[Door/Yard Number]]=3,"Yard","Door")</f>
        <v>Yard</v>
      </c>
      <c r="P3116" s="33">
        <f t="shared" si="96"/>
        <v>17.650000000081491</v>
      </c>
      <c r="Q3116" s="3" t="str">
        <f t="shared" si="97"/>
        <v>02/10/2022 08:21 PM</v>
      </c>
      <c r="R3116" s="573" t="str">
        <f>IF(AND(AllC3_Data[[#This Row],[Workflow]]="Vendor Trailer",AllC3_Data[[#This Row],[OB Load Type]]="",AllC3_Data[[#This Row],[IB Load Type]]="",AllC3_Data[[#This Row],[Reusable Load Type]]=""),"Empty", HLOOKUP("*",AllC3_Data[[#This Row],[OB Load Type]:[Workflow]],1,FALSE))</f>
        <v>PMIX</v>
      </c>
      <c r="S31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1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7" spans="1:21" x14ac:dyDescent="0.25">
      <c r="A3117" s="567" t="s">
        <v>16307</v>
      </c>
      <c r="B3117" s="568"/>
      <c r="C3117" s="568"/>
      <c r="D3117" s="569" t="s">
        <v>668</v>
      </c>
      <c r="E3117" s="569" t="s">
        <v>882</v>
      </c>
      <c r="F3117" s="569">
        <v>3</v>
      </c>
      <c r="G3117" s="568" t="s">
        <v>1179</v>
      </c>
      <c r="H3117" s="568"/>
      <c r="I3117" s="570" t="s">
        <v>12556</v>
      </c>
      <c r="J3117" s="568" t="s">
        <v>8210</v>
      </c>
      <c r="K3117" s="571" t="s">
        <v>8401</v>
      </c>
      <c r="L3117" s="568" t="s">
        <v>14713</v>
      </c>
      <c r="M3117" s="572" t="s">
        <v>13068</v>
      </c>
      <c r="N3117" s="570" t="s">
        <v>8402</v>
      </c>
      <c r="O3117" s="303" t="str">
        <f>IF(AllC3_Data[[#This Row],[Door/Yard Number]]=3,"Yard","Door")</f>
        <v>Yard</v>
      </c>
      <c r="P3117" s="33">
        <f t="shared" si="96"/>
        <v>17.583333333372138</v>
      </c>
      <c r="Q3117" s="3" t="str">
        <f t="shared" si="97"/>
        <v>02/10/2022 08:25 PM</v>
      </c>
      <c r="R3117" s="573" t="str">
        <f>IF(AND(AllC3_Data[[#This Row],[Workflow]]="Vendor Trailer",AllC3_Data[[#This Row],[OB Load Type]]="",AllC3_Data[[#This Row],[IB Load Type]]="",AllC3_Data[[#This Row],[Reusable Load Type]]=""),"Empty", HLOOKUP("*",AllC3_Data[[#This Row],[OB Load Type]:[Workflow]],1,FALSE))</f>
        <v>BD47</v>
      </c>
      <c r="S31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8" spans="1:21" x14ac:dyDescent="0.25">
      <c r="A3118" s="567" t="s">
        <v>16308</v>
      </c>
      <c r="B3118" s="568"/>
      <c r="C3118" s="568" t="s">
        <v>774</v>
      </c>
      <c r="D3118" s="569"/>
      <c r="E3118" s="569" t="s">
        <v>897</v>
      </c>
      <c r="F3118" s="569">
        <v>3</v>
      </c>
      <c r="G3118" s="568" t="s">
        <v>1179</v>
      </c>
      <c r="H3118" s="568" t="s">
        <v>16309</v>
      </c>
      <c r="I3118" s="570" t="s">
        <v>16310</v>
      </c>
      <c r="J3118" s="568" t="s">
        <v>8207</v>
      </c>
      <c r="K3118" s="571" t="s">
        <v>8401</v>
      </c>
      <c r="L3118" s="568" t="s">
        <v>15089</v>
      </c>
      <c r="M3118" s="572" t="s">
        <v>16310</v>
      </c>
      <c r="N3118" s="570" t="s">
        <v>8451</v>
      </c>
      <c r="O3118" s="303" t="str">
        <f>IF(AllC3_Data[[#This Row],[Door/Yard Number]]=3,"Yard","Door")</f>
        <v>Yard</v>
      </c>
      <c r="P3118" s="33">
        <f t="shared" si="96"/>
        <v>17.550000000104774</v>
      </c>
      <c r="Q3118" s="3" t="str">
        <f t="shared" si="97"/>
        <v>02/10/2022 08:27 PM</v>
      </c>
      <c r="R3118" s="573" t="str">
        <f>IF(AND(AllC3_Data[[#This Row],[Workflow]]="Vendor Trailer",AllC3_Data[[#This Row],[OB Load Type]]="",AllC3_Data[[#This Row],[IB Load Type]]="",AllC3_Data[[#This Row],[Reusable Load Type]]=""),"Empty", HLOOKUP("*",AllC3_Data[[#This Row],[OB Load Type]:[Workflow]],1,FALSE))</f>
        <v>B227</v>
      </c>
      <c r="S31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19" spans="1:21" x14ac:dyDescent="0.25">
      <c r="A3119" s="567" t="s">
        <v>16311</v>
      </c>
      <c r="B3119" s="568"/>
      <c r="C3119" s="568" t="s">
        <v>774</v>
      </c>
      <c r="D3119" s="569"/>
      <c r="E3119" s="569" t="s">
        <v>897</v>
      </c>
      <c r="F3119" s="569">
        <v>3</v>
      </c>
      <c r="G3119" s="568" t="s">
        <v>1667</v>
      </c>
      <c r="H3119" s="568" t="s">
        <v>16312</v>
      </c>
      <c r="I3119" s="570" t="s">
        <v>16313</v>
      </c>
      <c r="J3119" s="568" t="s">
        <v>8213</v>
      </c>
      <c r="K3119" s="571" t="s">
        <v>8401</v>
      </c>
      <c r="L3119" s="568" t="s">
        <v>13874</v>
      </c>
      <c r="M3119" s="572" t="s">
        <v>16313</v>
      </c>
      <c r="N3119" s="570" t="s">
        <v>8451</v>
      </c>
      <c r="O3119" s="303" t="str">
        <f>IF(AllC3_Data[[#This Row],[Door/Yard Number]]=3,"Yard","Door")</f>
        <v>Yard</v>
      </c>
      <c r="P3119" s="33">
        <f t="shared" si="96"/>
        <v>17.483333333395422</v>
      </c>
      <c r="Q3119" s="3" t="str">
        <f t="shared" si="97"/>
        <v>02/10/2022 08:31 PM</v>
      </c>
      <c r="R3119" s="573" t="str">
        <f>IF(AND(AllC3_Data[[#This Row],[Workflow]]="Vendor Trailer",AllC3_Data[[#This Row],[OB Load Type]]="",AllC3_Data[[#This Row],[IB Load Type]]="",AllC3_Data[[#This Row],[Reusable Load Type]]=""),"Empty", HLOOKUP("*",AllC3_Data[[#This Row],[OB Load Type]:[Workflow]],1,FALSE))</f>
        <v>B227</v>
      </c>
      <c r="S31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0" spans="1:21" x14ac:dyDescent="0.25">
      <c r="A3120" s="567" t="s">
        <v>16314</v>
      </c>
      <c r="B3120" s="568"/>
      <c r="C3120" s="568" t="s">
        <v>776</v>
      </c>
      <c r="D3120" s="569"/>
      <c r="E3120" s="569" t="s">
        <v>897</v>
      </c>
      <c r="F3120" s="569">
        <v>3</v>
      </c>
      <c r="G3120" s="568" t="s">
        <v>1179</v>
      </c>
      <c r="H3120" s="568" t="s">
        <v>16315</v>
      </c>
      <c r="I3120" s="570" t="s">
        <v>16316</v>
      </c>
      <c r="J3120" s="568" t="s">
        <v>8210</v>
      </c>
      <c r="K3120" s="571" t="s">
        <v>8401</v>
      </c>
      <c r="L3120" s="568" t="s">
        <v>13961</v>
      </c>
      <c r="M3120" s="572" t="s">
        <v>16316</v>
      </c>
      <c r="N3120" s="570" t="s">
        <v>8451</v>
      </c>
      <c r="O3120" s="303" t="str">
        <f>IF(AllC3_Data[[#This Row],[Door/Yard Number]]=3,"Yard","Door")</f>
        <v>Yard</v>
      </c>
      <c r="P3120" s="33">
        <f t="shared" si="96"/>
        <v>17.433333333407063</v>
      </c>
      <c r="Q3120" s="3" t="str">
        <f t="shared" si="97"/>
        <v>02/10/2022 08:34 PM</v>
      </c>
      <c r="R3120" s="573" t="str">
        <f>IF(AND(AllC3_Data[[#This Row],[Workflow]]="Vendor Trailer",AllC3_Data[[#This Row],[OB Load Type]]="",AllC3_Data[[#This Row],[IB Load Type]]="",AllC3_Data[[#This Row],[Reusable Load Type]]=""),"Empty", HLOOKUP("*",AllC3_Data[[#This Row],[OB Load Type]:[Workflow]],1,FALSE))</f>
        <v>B217</v>
      </c>
      <c r="S31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21" spans="1:21" x14ac:dyDescent="0.25">
      <c r="A3121" s="567" t="s">
        <v>16317</v>
      </c>
      <c r="B3121" s="568"/>
      <c r="C3121" s="568" t="s">
        <v>829</v>
      </c>
      <c r="D3121" s="569"/>
      <c r="E3121" s="569" t="s">
        <v>897</v>
      </c>
      <c r="F3121" s="569">
        <v>1</v>
      </c>
      <c r="G3121" s="568" t="s">
        <v>1339</v>
      </c>
      <c r="H3121" s="568" t="s">
        <v>829</v>
      </c>
      <c r="I3121" s="570" t="s">
        <v>16318</v>
      </c>
      <c r="J3121" s="568" t="s">
        <v>8202</v>
      </c>
      <c r="K3121" s="571" t="s">
        <v>8401</v>
      </c>
      <c r="L3121" s="568" t="s">
        <v>12649</v>
      </c>
      <c r="M3121" s="572" t="s">
        <v>16318</v>
      </c>
      <c r="N3121" s="570" t="s">
        <v>11135</v>
      </c>
      <c r="O3121" s="303" t="str">
        <f>IF(AllC3_Data[[#This Row],[Door/Yard Number]]=3,"Yard","Door")</f>
        <v>Door</v>
      </c>
      <c r="P3121" s="33">
        <f t="shared" si="96"/>
        <v>17.416666666686069</v>
      </c>
      <c r="Q3121" s="3" t="str">
        <f t="shared" si="97"/>
        <v>02/10/2022 08:35 PM</v>
      </c>
      <c r="R3121" s="573" t="str">
        <f>IF(AND(AllC3_Data[[#This Row],[Workflow]]="Vendor Trailer",AllC3_Data[[#This Row],[OB Load Type]]="",AllC3_Data[[#This Row],[IB Load Type]]="",AllC3_Data[[#This Row],[Reusable Load Type]]=""),"Empty", HLOOKUP("*",AllC3_Data[[#This Row],[OB Load Type]:[Workflow]],1,FALSE))</f>
        <v>LTL</v>
      </c>
      <c r="S31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1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2" spans="1:21" x14ac:dyDescent="0.25">
      <c r="A3122" s="567" t="s">
        <v>16319</v>
      </c>
      <c r="B3122" s="568"/>
      <c r="C3122" s="568" t="s">
        <v>776</v>
      </c>
      <c r="D3122" s="569"/>
      <c r="E3122" s="569" t="s">
        <v>897</v>
      </c>
      <c r="F3122" s="569">
        <v>3</v>
      </c>
      <c r="G3122" s="568" t="s">
        <v>1179</v>
      </c>
      <c r="H3122" s="568" t="s">
        <v>16320</v>
      </c>
      <c r="I3122" s="570" t="s">
        <v>16321</v>
      </c>
      <c r="J3122" s="568" t="s">
        <v>8210</v>
      </c>
      <c r="K3122" s="571" t="s">
        <v>8401</v>
      </c>
      <c r="L3122" s="568" t="s">
        <v>13961</v>
      </c>
      <c r="M3122" s="572" t="s">
        <v>16321</v>
      </c>
      <c r="N3122" s="570" t="s">
        <v>8451</v>
      </c>
      <c r="O3122" s="303" t="str">
        <f>IF(AllC3_Data[[#This Row],[Door/Yard Number]]=3,"Yard","Door")</f>
        <v>Yard</v>
      </c>
      <c r="P3122" s="33">
        <f t="shared" si="96"/>
        <v>17.400000000139698</v>
      </c>
      <c r="Q3122" s="3" t="str">
        <f t="shared" si="97"/>
        <v>02/10/2022 08:36 PM</v>
      </c>
      <c r="R3122" s="573" t="str">
        <f>IF(AND(AllC3_Data[[#This Row],[Workflow]]="Vendor Trailer",AllC3_Data[[#This Row],[OB Load Type]]="",AllC3_Data[[#This Row],[IB Load Type]]="",AllC3_Data[[#This Row],[Reusable Load Type]]=""),"Empty", HLOOKUP("*",AllC3_Data[[#This Row],[OB Load Type]:[Workflow]],1,FALSE))</f>
        <v>B217</v>
      </c>
      <c r="S31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23" spans="1:21" x14ac:dyDescent="0.25">
      <c r="A3123" s="567" t="s">
        <v>16322</v>
      </c>
      <c r="B3123" s="568"/>
      <c r="C3123" s="568" t="s">
        <v>829</v>
      </c>
      <c r="D3123" s="569"/>
      <c r="E3123" s="569" t="s">
        <v>897</v>
      </c>
      <c r="F3123" s="569">
        <v>1</v>
      </c>
      <c r="G3123" s="568" t="s">
        <v>1339</v>
      </c>
      <c r="H3123" s="568" t="s">
        <v>829</v>
      </c>
      <c r="I3123" s="570" t="s">
        <v>8530</v>
      </c>
      <c r="J3123" s="568" t="s">
        <v>8202</v>
      </c>
      <c r="K3123" s="571" t="s">
        <v>8401</v>
      </c>
      <c r="L3123" s="568" t="s">
        <v>12801</v>
      </c>
      <c r="M3123" s="572" t="s">
        <v>8530</v>
      </c>
      <c r="N3123" s="570" t="s">
        <v>11135</v>
      </c>
      <c r="O3123" s="303" t="str">
        <f>IF(AllC3_Data[[#This Row],[Door/Yard Number]]=3,"Yard","Door")</f>
        <v>Door</v>
      </c>
      <c r="P3123" s="33">
        <f t="shared" si="96"/>
        <v>17.383333333418705</v>
      </c>
      <c r="Q3123" s="3" t="str">
        <f t="shared" si="97"/>
        <v>02/10/2022 08:37 PM</v>
      </c>
      <c r="R3123" s="573" t="str">
        <f>IF(AND(AllC3_Data[[#This Row],[Workflow]]="Vendor Trailer",AllC3_Data[[#This Row],[OB Load Type]]="",AllC3_Data[[#This Row],[IB Load Type]]="",AllC3_Data[[#This Row],[Reusable Load Type]]=""),"Empty", HLOOKUP("*",AllC3_Data[[#This Row],[OB Load Type]:[Workflow]],1,FALSE))</f>
        <v>LTL</v>
      </c>
      <c r="S31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1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4" spans="1:21" x14ac:dyDescent="0.25">
      <c r="A3124" s="567" t="s">
        <v>16323</v>
      </c>
      <c r="B3124" s="568"/>
      <c r="C3124" s="568"/>
      <c r="D3124" s="569" t="s">
        <v>553</v>
      </c>
      <c r="E3124" s="569" t="s">
        <v>8430</v>
      </c>
      <c r="F3124" s="569">
        <v>3</v>
      </c>
      <c r="G3124" s="568" t="s">
        <v>1568</v>
      </c>
      <c r="H3124" s="568"/>
      <c r="I3124" s="570" t="s">
        <v>16324</v>
      </c>
      <c r="J3124" s="568" t="s">
        <v>8209</v>
      </c>
      <c r="K3124" s="571" t="s">
        <v>8401</v>
      </c>
      <c r="L3124" s="568" t="s">
        <v>15152</v>
      </c>
      <c r="M3124" s="572" t="s">
        <v>16325</v>
      </c>
      <c r="N3124" s="570" t="s">
        <v>8402</v>
      </c>
      <c r="O3124" s="303" t="str">
        <f>IF(AllC3_Data[[#This Row],[Door/Yard Number]]=3,"Yard","Door")</f>
        <v>Yard</v>
      </c>
      <c r="P3124" s="33">
        <f t="shared" si="96"/>
        <v>27.833333333430346</v>
      </c>
      <c r="Q3124" s="3" t="str">
        <f t="shared" si="97"/>
        <v>02/10/2022 10:10 AM</v>
      </c>
      <c r="R3124" s="573" t="str">
        <f>IF(AND(AllC3_Data[[#This Row],[Workflow]]="Vendor Trailer",AllC3_Data[[#This Row],[OB Load Type]]="",AllC3_Data[[#This Row],[IB Load Type]]="",AllC3_Data[[#This Row],[Reusable Load Type]]=""),"Empty", HLOOKUP("*",AllC3_Data[[#This Row],[OB Load Type]:[Workflow]],1,FALSE))</f>
        <v>PPDCQS</v>
      </c>
      <c r="S31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1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5" spans="1:21" x14ac:dyDescent="0.25">
      <c r="A3125" s="567" t="s">
        <v>16326</v>
      </c>
      <c r="B3125" s="568"/>
      <c r="C3125" s="568"/>
      <c r="D3125" s="569" t="s">
        <v>479</v>
      </c>
      <c r="E3125" s="569" t="s">
        <v>8430</v>
      </c>
      <c r="F3125" s="569">
        <v>3</v>
      </c>
      <c r="G3125" s="568" t="s">
        <v>1667</v>
      </c>
      <c r="H3125" s="568"/>
      <c r="I3125" s="570" t="s">
        <v>16324</v>
      </c>
      <c r="J3125" s="568" t="s">
        <v>8215</v>
      </c>
      <c r="K3125" s="571" t="s">
        <v>8401</v>
      </c>
      <c r="L3125" s="568" t="s">
        <v>13828</v>
      </c>
      <c r="M3125" s="572" t="s">
        <v>16327</v>
      </c>
      <c r="N3125" s="570" t="s">
        <v>8402</v>
      </c>
      <c r="O3125" s="303" t="str">
        <f>IF(AllC3_Data[[#This Row],[Door/Yard Number]]=3,"Yard","Door")</f>
        <v>Yard</v>
      </c>
      <c r="P3125" s="33">
        <f t="shared" si="96"/>
        <v>26.349999999976717</v>
      </c>
      <c r="Q3125" s="3" t="str">
        <f t="shared" si="97"/>
        <v>02/10/2022 11:39 AM</v>
      </c>
      <c r="R3125" s="573" t="str">
        <f>IF(AND(AllC3_Data[[#This Row],[Workflow]]="Vendor Trailer",AllC3_Data[[#This Row],[OB Load Type]]="",AllC3_Data[[#This Row],[IB Load Type]]="",AllC3_Data[[#This Row],[Reusable Load Type]]=""),"Empty", HLOOKUP("*",AllC3_Data[[#This Row],[OB Load Type]:[Workflow]],1,FALSE))</f>
        <v>PPLS</v>
      </c>
      <c r="S31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6" spans="1:21" x14ac:dyDescent="0.25">
      <c r="A3126" s="567" t="s">
        <v>16328</v>
      </c>
      <c r="B3126" s="568"/>
      <c r="C3126" s="568" t="s">
        <v>666</v>
      </c>
      <c r="D3126" s="569"/>
      <c r="E3126" s="569" t="s">
        <v>8397</v>
      </c>
      <c r="F3126" s="569">
        <v>3</v>
      </c>
      <c r="G3126" s="568" t="s">
        <v>8398</v>
      </c>
      <c r="H3126" s="568" t="s">
        <v>13740</v>
      </c>
      <c r="I3126" s="570" t="s">
        <v>16324</v>
      </c>
      <c r="J3126" s="568" t="s">
        <v>8202</v>
      </c>
      <c r="K3126" s="571" t="s">
        <v>8401</v>
      </c>
      <c r="L3126" s="568" t="s">
        <v>14132</v>
      </c>
      <c r="M3126" s="572" t="s">
        <v>16324</v>
      </c>
      <c r="N3126" s="570" t="s">
        <v>8402</v>
      </c>
      <c r="O3126" s="303" t="str">
        <f>IF(AllC3_Data[[#This Row],[Door/Yard Number]]=3,"Yard","Door")</f>
        <v>Yard</v>
      </c>
      <c r="P3126" s="33">
        <f t="shared" si="96"/>
        <v>17.366666666697711</v>
      </c>
      <c r="Q3126" s="3" t="str">
        <f t="shared" si="97"/>
        <v>02/10/2022 08:38 PM</v>
      </c>
      <c r="R3126" s="573" t="str">
        <f>IF(AND(AllC3_Data[[#This Row],[Workflow]]="Vendor Trailer",AllC3_Data[[#This Row],[OB Load Type]]="",AllC3_Data[[#This Row],[IB Load Type]]="",AllC3_Data[[#This Row],[Reusable Load Type]]=""),"Empty", HLOOKUP("*",AllC3_Data[[#This Row],[OB Load Type]:[Workflow]],1,FALSE))</f>
        <v>B745</v>
      </c>
      <c r="S31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7" spans="1:21" x14ac:dyDescent="0.25">
      <c r="A3127" s="567" t="s">
        <v>16329</v>
      </c>
      <c r="B3127" s="568"/>
      <c r="C3127" s="568" t="s">
        <v>666</v>
      </c>
      <c r="D3127" s="569"/>
      <c r="E3127" s="569" t="s">
        <v>8397</v>
      </c>
      <c r="F3127" s="569">
        <v>3</v>
      </c>
      <c r="G3127" s="568" t="s">
        <v>8398</v>
      </c>
      <c r="H3127" s="568" t="s">
        <v>13740</v>
      </c>
      <c r="I3127" s="570" t="s">
        <v>16330</v>
      </c>
      <c r="J3127" s="568" t="s">
        <v>8202</v>
      </c>
      <c r="K3127" s="571" t="s">
        <v>8401</v>
      </c>
      <c r="L3127" s="568" t="s">
        <v>14132</v>
      </c>
      <c r="M3127" s="572" t="s">
        <v>16330</v>
      </c>
      <c r="N3127" s="570" t="s">
        <v>8402</v>
      </c>
      <c r="O3127" s="303" t="str">
        <f>IF(AllC3_Data[[#This Row],[Door/Yard Number]]=3,"Yard","Door")</f>
        <v>Yard</v>
      </c>
      <c r="P3127" s="33">
        <f t="shared" si="96"/>
        <v>17.333333333430346</v>
      </c>
      <c r="Q3127" s="3" t="str">
        <f t="shared" si="97"/>
        <v>02/10/2022 08:40 PM</v>
      </c>
      <c r="R3127" s="573" t="str">
        <f>IF(AND(AllC3_Data[[#This Row],[Workflow]]="Vendor Trailer",AllC3_Data[[#This Row],[OB Load Type]]="",AllC3_Data[[#This Row],[IB Load Type]]="",AllC3_Data[[#This Row],[Reusable Load Type]]=""),"Empty", HLOOKUP("*",AllC3_Data[[#This Row],[OB Load Type]:[Workflow]],1,FALSE))</f>
        <v>B745</v>
      </c>
      <c r="S31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8" spans="1:21" x14ac:dyDescent="0.25">
      <c r="A3128" s="567" t="s">
        <v>16331</v>
      </c>
      <c r="B3128" s="568"/>
      <c r="C3128" s="568"/>
      <c r="D3128" s="569"/>
      <c r="E3128" s="569" t="s">
        <v>1657</v>
      </c>
      <c r="F3128" s="569">
        <v>3</v>
      </c>
      <c r="G3128" s="568" t="s">
        <v>1179</v>
      </c>
      <c r="H3128" s="568"/>
      <c r="I3128" s="570" t="s">
        <v>13174</v>
      </c>
      <c r="J3128" s="568" t="s">
        <v>8205</v>
      </c>
      <c r="K3128" s="571" t="s">
        <v>8401</v>
      </c>
      <c r="L3128" s="568" t="s">
        <v>14383</v>
      </c>
      <c r="M3128" s="572" t="s">
        <v>13174</v>
      </c>
      <c r="N3128" s="570" t="s">
        <v>8402</v>
      </c>
      <c r="O3128" s="303" t="str">
        <f>IF(AllC3_Data[[#This Row],[Door/Yard Number]]=3,"Yard","Door")</f>
        <v>Yard</v>
      </c>
      <c r="P3128" s="33">
        <f t="shared" si="96"/>
        <v>17.283333333441988</v>
      </c>
      <c r="Q3128" s="3" t="str">
        <f t="shared" si="97"/>
        <v>02/10/2022 08:43 PM</v>
      </c>
      <c r="R3128" s="573" t="str">
        <f>IF(AND(AllC3_Data[[#This Row],[Workflow]]="Vendor Trailer",AllC3_Data[[#This Row],[OB Load Type]]="",AllC3_Data[[#This Row],[IB Load Type]]="",AllC3_Data[[#This Row],[Reusable Load Type]]=""),"Empty", HLOOKUP("*",AllC3_Data[[#This Row],[OB Load Type]:[Workflow]],1,FALSE))</f>
        <v>Empty</v>
      </c>
      <c r="S31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29" spans="1:21" x14ac:dyDescent="0.25">
      <c r="A3129" s="567" t="s">
        <v>16332</v>
      </c>
      <c r="B3129" s="568"/>
      <c r="C3129" s="568"/>
      <c r="D3129" s="569"/>
      <c r="E3129" s="569" t="s">
        <v>1657</v>
      </c>
      <c r="F3129" s="569">
        <v>3</v>
      </c>
      <c r="G3129" s="568" t="s">
        <v>1179</v>
      </c>
      <c r="H3129" s="568"/>
      <c r="I3129" s="570" t="s">
        <v>16333</v>
      </c>
      <c r="J3129" s="568" t="s">
        <v>8204</v>
      </c>
      <c r="K3129" s="571" t="s">
        <v>8401</v>
      </c>
      <c r="L3129" s="568" t="s">
        <v>14094</v>
      </c>
      <c r="M3129" s="572" t="s">
        <v>16334</v>
      </c>
      <c r="N3129" s="570" t="s">
        <v>8402</v>
      </c>
      <c r="O3129" s="303" t="str">
        <f>IF(AllC3_Data[[#This Row],[Door/Yard Number]]=3,"Yard","Door")</f>
        <v>Yard</v>
      </c>
      <c r="P3129" s="33">
        <f t="shared" si="96"/>
        <v>17.25</v>
      </c>
      <c r="Q3129" s="3" t="str">
        <f t="shared" si="97"/>
        <v>02/10/2022 08:45 PM</v>
      </c>
      <c r="R3129" s="573" t="str">
        <f>IF(AND(AllC3_Data[[#This Row],[Workflow]]="Vendor Trailer",AllC3_Data[[#This Row],[OB Load Type]]="",AllC3_Data[[#This Row],[IB Load Type]]="",AllC3_Data[[#This Row],[Reusable Load Type]]=""),"Empty", HLOOKUP("*",AllC3_Data[[#This Row],[OB Load Type]:[Workflow]],1,FALSE))</f>
        <v>Empty</v>
      </c>
      <c r="S31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0" spans="1:21" x14ac:dyDescent="0.25">
      <c r="A3130" s="567" t="s">
        <v>10638</v>
      </c>
      <c r="B3130" s="568"/>
      <c r="C3130" s="568" t="s">
        <v>38</v>
      </c>
      <c r="D3130" s="569"/>
      <c r="E3130" s="569" t="s">
        <v>897</v>
      </c>
      <c r="F3130" s="569">
        <v>3</v>
      </c>
      <c r="G3130" s="568" t="s">
        <v>8405</v>
      </c>
      <c r="H3130" s="568" t="s">
        <v>16335</v>
      </c>
      <c r="I3130" s="570" t="s">
        <v>12567</v>
      </c>
      <c r="J3130" s="568" t="s">
        <v>8202</v>
      </c>
      <c r="K3130" s="571" t="s">
        <v>8401</v>
      </c>
      <c r="L3130" s="568" t="s">
        <v>13907</v>
      </c>
      <c r="M3130" s="572" t="s">
        <v>12567</v>
      </c>
      <c r="N3130" s="570" t="s">
        <v>8425</v>
      </c>
      <c r="O3130" s="303" t="str">
        <f>IF(AllC3_Data[[#This Row],[Door/Yard Number]]=3,"Yard","Door")</f>
        <v>Yard</v>
      </c>
      <c r="P3130" s="33">
        <f t="shared" si="96"/>
        <v>17.183333333465271</v>
      </c>
      <c r="Q3130" s="3" t="str">
        <f t="shared" si="97"/>
        <v>02/10/2022 08:49 PM</v>
      </c>
      <c r="R3130" s="573" t="str">
        <f>IF(AND(AllC3_Data[[#This Row],[Workflow]]="Vendor Trailer",AllC3_Data[[#This Row],[OB Load Type]]="",AllC3_Data[[#This Row],[IB Load Type]]="",AllC3_Data[[#This Row],[Reusable Load Type]]=""),"Empty", HLOOKUP("*",AllC3_Data[[#This Row],[OB Load Type]:[Workflow]],1,FALSE))</f>
        <v>B407</v>
      </c>
      <c r="S31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1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1" spans="1:21" x14ac:dyDescent="0.25">
      <c r="A3131" s="567" t="s">
        <v>16336</v>
      </c>
      <c r="B3131" s="568"/>
      <c r="C3131" s="568" t="s">
        <v>774</v>
      </c>
      <c r="D3131" s="569"/>
      <c r="E3131" s="569" t="s">
        <v>897</v>
      </c>
      <c r="F3131" s="569">
        <v>3</v>
      </c>
      <c r="G3131" s="568" t="s">
        <v>1568</v>
      </c>
      <c r="H3131" s="568" t="s">
        <v>16337</v>
      </c>
      <c r="I3131" s="570" t="s">
        <v>12582</v>
      </c>
      <c r="J3131" s="568" t="s">
        <v>8212</v>
      </c>
      <c r="K3131" s="571" t="s">
        <v>8401</v>
      </c>
      <c r="L3131" s="568" t="s">
        <v>13874</v>
      </c>
      <c r="M3131" s="572" t="s">
        <v>12582</v>
      </c>
      <c r="N3131" s="570" t="s">
        <v>8451</v>
      </c>
      <c r="O3131" s="303" t="str">
        <f>IF(AllC3_Data[[#This Row],[Door/Yard Number]]=3,"Yard","Door")</f>
        <v>Yard</v>
      </c>
      <c r="P3131" s="33">
        <f t="shared" si="96"/>
        <v>17.050000000046566</v>
      </c>
      <c r="Q3131" s="3" t="str">
        <f t="shared" si="97"/>
        <v>02/10/2022 08:57 PM</v>
      </c>
      <c r="R3131" s="573" t="str">
        <f>IF(AND(AllC3_Data[[#This Row],[Workflow]]="Vendor Trailer",AllC3_Data[[#This Row],[OB Load Type]]="",AllC3_Data[[#This Row],[IB Load Type]]="",AllC3_Data[[#This Row],[Reusable Load Type]]=""),"Empty", HLOOKUP("*",AllC3_Data[[#This Row],[OB Load Type]:[Workflow]],1,FALSE))</f>
        <v>B227</v>
      </c>
      <c r="S31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2" spans="1:21" x14ac:dyDescent="0.25">
      <c r="A3132" s="567" t="s">
        <v>16338</v>
      </c>
      <c r="B3132" s="568"/>
      <c r="C3132" s="568"/>
      <c r="D3132" s="569" t="s">
        <v>490</v>
      </c>
      <c r="E3132" s="569" t="s">
        <v>8430</v>
      </c>
      <c r="F3132" s="569">
        <v>3</v>
      </c>
      <c r="G3132" s="568" t="s">
        <v>1096</v>
      </c>
      <c r="H3132" s="568"/>
      <c r="I3132" s="570" t="s">
        <v>16339</v>
      </c>
      <c r="J3132" s="568" t="s">
        <v>8202</v>
      </c>
      <c r="K3132" s="571" t="s">
        <v>8401</v>
      </c>
      <c r="L3132" s="568" t="s">
        <v>13828</v>
      </c>
      <c r="M3132" s="572"/>
      <c r="N3132" s="570" t="s">
        <v>8402</v>
      </c>
      <c r="O3132" s="303" t="str">
        <f>IF(AllC3_Data[[#This Row],[Door/Yard Number]]=3,"Yard","Door")</f>
        <v>Yard</v>
      </c>
      <c r="P3132" s="33">
        <f t="shared" si="96"/>
        <v>16.983333333337214</v>
      </c>
      <c r="Q3132" s="3" t="str">
        <f t="shared" si="97"/>
        <v>02/10/2022 09:01 PM</v>
      </c>
      <c r="R3132" s="573" t="str">
        <f>IF(AND(AllC3_Data[[#This Row],[Workflow]]="Vendor Trailer",AllC3_Data[[#This Row],[OB Load Type]]="",AllC3_Data[[#This Row],[IB Load Type]]="",AllC3_Data[[#This Row],[Reusable Load Type]]=""),"Empty", HLOOKUP("*",AllC3_Data[[#This Row],[OB Load Type]:[Workflow]],1,FALSE))</f>
        <v>RLBL</v>
      </c>
      <c r="S31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3" spans="1:21" x14ac:dyDescent="0.25">
      <c r="A3133" s="567" t="s">
        <v>16340</v>
      </c>
      <c r="B3133" s="568"/>
      <c r="C3133" s="568"/>
      <c r="D3133" s="569" t="s">
        <v>270</v>
      </c>
      <c r="E3133" s="569" t="s">
        <v>882</v>
      </c>
      <c r="F3133" s="569">
        <v>3</v>
      </c>
      <c r="G3133" s="568" t="s">
        <v>1667</v>
      </c>
      <c r="H3133" s="568" t="s">
        <v>16341</v>
      </c>
      <c r="I3133" s="570" t="s">
        <v>10859</v>
      </c>
      <c r="J3133" s="568" t="s">
        <v>8213</v>
      </c>
      <c r="K3133" s="571" t="s">
        <v>8401</v>
      </c>
      <c r="L3133" s="568" t="s">
        <v>13828</v>
      </c>
      <c r="M3133" s="572" t="s">
        <v>16342</v>
      </c>
      <c r="N3133" s="570" t="s">
        <v>8402</v>
      </c>
      <c r="O3133" s="303" t="str">
        <f>IF(AllC3_Data[[#This Row],[Door/Yard Number]]=3,"Yard","Door")</f>
        <v>Yard</v>
      </c>
      <c r="P3133" s="33">
        <f t="shared" si="96"/>
        <v>16.900000000081491</v>
      </c>
      <c r="Q3133" s="3" t="str">
        <f t="shared" si="97"/>
        <v>02/10/2022 09:06 PM</v>
      </c>
      <c r="R3133" s="573" t="str">
        <f>IF(AND(AllC3_Data[[#This Row],[Workflow]]="Vendor Trailer",AllC3_Data[[#This Row],[OB Load Type]]="",AllC3_Data[[#This Row],[IB Load Type]]="",AllC3_Data[[#This Row],[Reusable Load Type]]=""),"Empty", HLOOKUP("*",AllC3_Data[[#This Row],[OB Load Type]:[Workflow]],1,FALSE))</f>
        <v>T206</v>
      </c>
      <c r="S31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1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134" spans="1:21" x14ac:dyDescent="0.25">
      <c r="A3134" s="567" t="s">
        <v>16343</v>
      </c>
      <c r="B3134" s="568"/>
      <c r="C3134" s="568"/>
      <c r="D3134" s="569" t="s">
        <v>482</v>
      </c>
      <c r="E3134" s="569" t="s">
        <v>8430</v>
      </c>
      <c r="F3134" s="569">
        <v>3</v>
      </c>
      <c r="G3134" s="568" t="s">
        <v>1179</v>
      </c>
      <c r="H3134" s="568"/>
      <c r="I3134" s="570" t="s">
        <v>16344</v>
      </c>
      <c r="J3134" s="568" t="s">
        <v>8205</v>
      </c>
      <c r="K3134" s="571" t="s">
        <v>8401</v>
      </c>
      <c r="L3134" s="568" t="s">
        <v>14339</v>
      </c>
      <c r="M3134" s="572" t="s">
        <v>16237</v>
      </c>
      <c r="N3134" s="570" t="s">
        <v>8451</v>
      </c>
      <c r="O3134" s="303" t="str">
        <f>IF(AllC3_Data[[#This Row],[Door/Yard Number]]=3,"Yard","Door")</f>
        <v>Yard</v>
      </c>
      <c r="P3134" s="33">
        <f t="shared" si="96"/>
        <v>16.883333333360497</v>
      </c>
      <c r="Q3134" s="3" t="str">
        <f t="shared" si="97"/>
        <v>02/10/2022 09:07 PM</v>
      </c>
      <c r="R3134" s="573" t="str">
        <f>IF(AND(AllC3_Data[[#This Row],[Workflow]]="Vendor Trailer",AllC3_Data[[#This Row],[OB Load Type]]="",AllC3_Data[[#This Row],[IB Load Type]]="",AllC3_Data[[#This Row],[Reusable Load Type]]=""),"Empty", HLOOKUP("*",AllC3_Data[[#This Row],[OB Load Type]:[Workflow]],1,FALSE))</f>
        <v>RECP</v>
      </c>
      <c r="S31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1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35" spans="1:21" x14ac:dyDescent="0.25">
      <c r="A3135" s="567" t="s">
        <v>16345</v>
      </c>
      <c r="B3135" s="568"/>
      <c r="C3135" s="568"/>
      <c r="D3135" s="569" t="s">
        <v>481</v>
      </c>
      <c r="E3135" s="569" t="s">
        <v>8430</v>
      </c>
      <c r="F3135" s="569">
        <v>1</v>
      </c>
      <c r="G3135" s="568" t="s">
        <v>1179</v>
      </c>
      <c r="H3135" s="568"/>
      <c r="I3135" s="570" t="s">
        <v>16346</v>
      </c>
      <c r="J3135" s="568" t="s">
        <v>647</v>
      </c>
      <c r="K3135" s="571" t="s">
        <v>8401</v>
      </c>
      <c r="L3135" s="568" t="s">
        <v>11082</v>
      </c>
      <c r="M3135" s="572"/>
      <c r="N3135" s="570" t="s">
        <v>8402</v>
      </c>
      <c r="O3135" s="303" t="str">
        <f>IF(AllC3_Data[[#This Row],[Door/Yard Number]]=3,"Yard","Door")</f>
        <v>Door</v>
      </c>
      <c r="P3135" s="33">
        <f t="shared" si="96"/>
        <v>16.850000000093132</v>
      </c>
      <c r="Q3135" s="3" t="str">
        <f t="shared" si="97"/>
        <v>02/10/2022 09:09 PM</v>
      </c>
      <c r="R3135" s="573" t="str">
        <f>IF(AND(AllC3_Data[[#This Row],[Workflow]]="Vendor Trailer",AllC3_Data[[#This Row],[OB Load Type]]="",AllC3_Data[[#This Row],[IB Load Type]]="",AllC3_Data[[#This Row],[Reusable Load Type]]=""),"Empty", HLOOKUP("*",AllC3_Data[[#This Row],[OB Load Type]:[Workflow]],1,FALSE))</f>
        <v>RBTN</v>
      </c>
      <c r="S31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6" spans="1:21" x14ac:dyDescent="0.25">
      <c r="A3136" s="567" t="s">
        <v>16347</v>
      </c>
      <c r="B3136" s="568"/>
      <c r="C3136" s="568" t="s">
        <v>774</v>
      </c>
      <c r="D3136" s="569"/>
      <c r="E3136" s="569" t="s">
        <v>897</v>
      </c>
      <c r="F3136" s="569">
        <v>3</v>
      </c>
      <c r="G3136" s="568" t="s">
        <v>1568</v>
      </c>
      <c r="H3136" s="568" t="s">
        <v>16348</v>
      </c>
      <c r="I3136" s="570" t="s">
        <v>16349</v>
      </c>
      <c r="J3136" s="568" t="s">
        <v>8212</v>
      </c>
      <c r="K3136" s="571" t="s">
        <v>8401</v>
      </c>
      <c r="L3136" s="568" t="s">
        <v>15678</v>
      </c>
      <c r="M3136" s="572" t="s">
        <v>16349</v>
      </c>
      <c r="N3136" s="570" t="s">
        <v>8451</v>
      </c>
      <c r="O3136" s="303" t="str">
        <f>IF(AllC3_Data[[#This Row],[Door/Yard Number]]=3,"Yard","Door")</f>
        <v>Yard</v>
      </c>
      <c r="P3136" s="33">
        <f t="shared" si="96"/>
        <v>16.800000000104774</v>
      </c>
      <c r="Q3136" s="3" t="str">
        <f t="shared" si="97"/>
        <v>02/10/2022 09:12 PM</v>
      </c>
      <c r="R3136" s="573" t="str">
        <f>IF(AND(AllC3_Data[[#This Row],[Workflow]]="Vendor Trailer",AllC3_Data[[#This Row],[OB Load Type]]="",AllC3_Data[[#This Row],[IB Load Type]]="",AllC3_Data[[#This Row],[Reusable Load Type]]=""),"Empty", HLOOKUP("*",AllC3_Data[[#This Row],[OB Load Type]:[Workflow]],1,FALSE))</f>
        <v>B227</v>
      </c>
      <c r="S31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7" spans="1:21" x14ac:dyDescent="0.25">
      <c r="A3137" s="567" t="s">
        <v>16350</v>
      </c>
      <c r="B3137" s="568"/>
      <c r="C3137" s="568"/>
      <c r="D3137" s="569" t="s">
        <v>492</v>
      </c>
      <c r="E3137" s="569" t="s">
        <v>8430</v>
      </c>
      <c r="F3137" s="569">
        <v>3</v>
      </c>
      <c r="G3137" s="568" t="s">
        <v>1179</v>
      </c>
      <c r="H3137" s="568"/>
      <c r="I3137" s="570" t="s">
        <v>11087</v>
      </c>
      <c r="J3137" s="568" t="s">
        <v>647</v>
      </c>
      <c r="K3137" s="571" t="s">
        <v>8401</v>
      </c>
      <c r="L3137" s="568" t="s">
        <v>14423</v>
      </c>
      <c r="M3137" s="572"/>
      <c r="N3137" s="570" t="s">
        <v>8402</v>
      </c>
      <c r="O3137" s="303" t="str">
        <f>IF(AllC3_Data[[#This Row],[Door/Yard Number]]=3,"Yard","Door")</f>
        <v>Yard</v>
      </c>
      <c r="P3137" s="33">
        <f t="shared" si="96"/>
        <v>16.700000000128057</v>
      </c>
      <c r="Q3137" s="3" t="str">
        <f t="shared" si="97"/>
        <v>02/10/2022 09:18 PM</v>
      </c>
      <c r="R3137" s="573" t="str">
        <f>IF(AND(AllC3_Data[[#This Row],[Workflow]]="Vendor Trailer",AllC3_Data[[#This Row],[OB Load Type]]="",AllC3_Data[[#This Row],[IB Load Type]]="",AllC3_Data[[#This Row],[Reusable Load Type]]=""),"Empty", HLOOKUP("*",AllC3_Data[[#This Row],[OB Load Type]:[Workflow]],1,FALSE))</f>
        <v>RMCP</v>
      </c>
      <c r="S31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8" spans="1:21" x14ac:dyDescent="0.25">
      <c r="A3138" s="567" t="s">
        <v>16351</v>
      </c>
      <c r="B3138" s="568"/>
      <c r="C3138" s="568" t="s">
        <v>774</v>
      </c>
      <c r="D3138" s="569"/>
      <c r="E3138" s="569" t="s">
        <v>897</v>
      </c>
      <c r="F3138" s="569">
        <v>3</v>
      </c>
      <c r="G3138" s="568" t="s">
        <v>8434</v>
      </c>
      <c r="H3138" s="568" t="s">
        <v>16352</v>
      </c>
      <c r="I3138" s="570" t="s">
        <v>16353</v>
      </c>
      <c r="J3138" s="568" t="s">
        <v>8202</v>
      </c>
      <c r="K3138" s="571" t="s">
        <v>8401</v>
      </c>
      <c r="L3138" s="568" t="s">
        <v>13949</v>
      </c>
      <c r="M3138" s="572" t="s">
        <v>16353</v>
      </c>
      <c r="N3138" s="570" t="s">
        <v>8451</v>
      </c>
      <c r="O3138" s="303" t="str">
        <f>IF(AllC3_Data[[#This Row],[Door/Yard Number]]=3,"Yard","Door")</f>
        <v>Yard</v>
      </c>
      <c r="P3138" s="33">
        <f t="shared" si="96"/>
        <v>16.650000000139698</v>
      </c>
      <c r="Q3138" s="3" t="str">
        <f t="shared" si="97"/>
        <v>02/10/2022 09:21 PM</v>
      </c>
      <c r="R3138" s="573" t="str">
        <f>IF(AND(AllC3_Data[[#This Row],[Workflow]]="Vendor Trailer",AllC3_Data[[#This Row],[OB Load Type]]="",AllC3_Data[[#This Row],[IB Load Type]]="",AllC3_Data[[#This Row],[Reusable Load Type]]=""),"Empty", HLOOKUP("*",AllC3_Data[[#This Row],[OB Load Type]:[Workflow]],1,FALSE))</f>
        <v>B227</v>
      </c>
      <c r="S31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39" spans="1:21" x14ac:dyDescent="0.25">
      <c r="A3139" s="567" t="s">
        <v>16354</v>
      </c>
      <c r="B3139" s="568"/>
      <c r="C3139" s="568"/>
      <c r="D3139" s="569" t="s">
        <v>367</v>
      </c>
      <c r="E3139" s="569" t="s">
        <v>882</v>
      </c>
      <c r="F3139" s="569">
        <v>3</v>
      </c>
      <c r="G3139" s="568" t="s">
        <v>1179</v>
      </c>
      <c r="H3139" s="568"/>
      <c r="I3139" s="570" t="s">
        <v>13052</v>
      </c>
      <c r="J3139" s="568" t="s">
        <v>8210</v>
      </c>
      <c r="K3139" s="571" t="s">
        <v>8401</v>
      </c>
      <c r="L3139" s="568" t="s">
        <v>14248</v>
      </c>
      <c r="M3139" s="572" t="s">
        <v>16355</v>
      </c>
      <c r="N3139" s="570" t="s">
        <v>8402</v>
      </c>
      <c r="O3139" s="303" t="str">
        <f>IF(AllC3_Data[[#This Row],[Door/Yard Number]]=3,"Yard","Door")</f>
        <v>Yard</v>
      </c>
      <c r="P3139" s="33">
        <f t="shared" si="96"/>
        <v>16.616666666697711</v>
      </c>
      <c r="Q3139" s="3" t="str">
        <f t="shared" si="97"/>
        <v>02/10/2022 09:23 PM</v>
      </c>
      <c r="R3139" s="573" t="str">
        <f>IF(AND(AllC3_Data[[#This Row],[Workflow]]="Vendor Trailer",AllC3_Data[[#This Row],[OB Load Type]]="",AllC3_Data[[#This Row],[IB Load Type]]="",AllC3_Data[[#This Row],[Reusable Load Type]]=""),"Empty", HLOOKUP("*",AllC3_Data[[#This Row],[OB Load Type]:[Workflow]],1,FALSE))</f>
        <v>BD27</v>
      </c>
      <c r="S31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1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140" spans="1:21" x14ac:dyDescent="0.25">
      <c r="A3140" s="567" t="s">
        <v>16356</v>
      </c>
      <c r="B3140" s="568"/>
      <c r="C3140" s="568"/>
      <c r="D3140" s="569"/>
      <c r="E3140" s="569" t="s">
        <v>1657</v>
      </c>
      <c r="F3140" s="569">
        <v>3</v>
      </c>
      <c r="G3140" s="568" t="s">
        <v>1667</v>
      </c>
      <c r="H3140" s="568"/>
      <c r="I3140" s="570" t="s">
        <v>13052</v>
      </c>
      <c r="J3140" s="568" t="s">
        <v>8213</v>
      </c>
      <c r="K3140" s="571" t="s">
        <v>8401</v>
      </c>
      <c r="L3140" s="568" t="s">
        <v>14594</v>
      </c>
      <c r="M3140" s="572" t="s">
        <v>12588</v>
      </c>
      <c r="N3140" s="570" t="s">
        <v>8425</v>
      </c>
      <c r="O3140" s="303" t="str">
        <f>IF(AllC3_Data[[#This Row],[Door/Yard Number]]=3,"Yard","Door")</f>
        <v>Yard</v>
      </c>
      <c r="P3140" s="33">
        <f t="shared" si="96"/>
        <v>16.616666666697711</v>
      </c>
      <c r="Q3140" s="3" t="str">
        <f t="shared" si="97"/>
        <v>02/10/2022 09:23 PM</v>
      </c>
      <c r="R3140" s="573" t="str">
        <f>IF(AND(AllC3_Data[[#This Row],[Workflow]]="Vendor Trailer",AllC3_Data[[#This Row],[OB Load Type]]="",AllC3_Data[[#This Row],[IB Load Type]]="",AllC3_Data[[#This Row],[Reusable Load Type]]=""),"Empty", HLOOKUP("*",AllC3_Data[[#This Row],[OB Load Type]:[Workflow]],1,FALSE))</f>
        <v>Empty</v>
      </c>
      <c r="S31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1" spans="1:21" x14ac:dyDescent="0.25">
      <c r="A3141" s="567" t="s">
        <v>16357</v>
      </c>
      <c r="B3141" s="568"/>
      <c r="C3141" s="568"/>
      <c r="D3141" s="569" t="s">
        <v>239</v>
      </c>
      <c r="E3141" s="569" t="s">
        <v>8430</v>
      </c>
      <c r="F3141" s="569">
        <v>3</v>
      </c>
      <c r="G3141" s="568" t="s">
        <v>1667</v>
      </c>
      <c r="H3141" s="568"/>
      <c r="I3141" s="570" t="s">
        <v>16358</v>
      </c>
      <c r="J3141" s="568" t="s">
        <v>8213</v>
      </c>
      <c r="K3141" s="571" t="s">
        <v>8401</v>
      </c>
      <c r="L3141" s="568" t="s">
        <v>14333</v>
      </c>
      <c r="M3141" s="572" t="s">
        <v>12577</v>
      </c>
      <c r="N3141" s="570" t="s">
        <v>8402</v>
      </c>
      <c r="O3141" s="303" t="str">
        <f>IF(AllC3_Data[[#This Row],[Door/Yard Number]]=3,"Yard","Door")</f>
        <v>Yard</v>
      </c>
      <c r="P3141" s="33">
        <f t="shared" si="96"/>
        <v>16.599999999976717</v>
      </c>
      <c r="Q3141" s="3" t="str">
        <f t="shared" si="97"/>
        <v>02/10/2022 09:24 PM</v>
      </c>
      <c r="R3141" s="573" t="str">
        <f>IF(AND(AllC3_Data[[#This Row],[Workflow]]="Vendor Trailer",AllC3_Data[[#This Row],[OB Load Type]]="",AllC3_Data[[#This Row],[IB Load Type]]="",AllC3_Data[[#This Row],[Reusable Load Type]]=""),"Empty", HLOOKUP("*",AllC3_Data[[#This Row],[OB Load Type]:[Workflow]],1,FALSE))</f>
        <v>RRPC</v>
      </c>
      <c r="S31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142" spans="1:21" x14ac:dyDescent="0.25">
      <c r="A3142" s="567" t="s">
        <v>16359</v>
      </c>
      <c r="B3142" s="568"/>
      <c r="C3142" s="568"/>
      <c r="D3142" s="569"/>
      <c r="E3142" s="569" t="s">
        <v>1657</v>
      </c>
      <c r="F3142" s="569">
        <v>3</v>
      </c>
      <c r="G3142" s="568" t="s">
        <v>1179</v>
      </c>
      <c r="H3142" s="568"/>
      <c r="I3142" s="570" t="s">
        <v>16360</v>
      </c>
      <c r="J3142" s="568" t="s">
        <v>8219</v>
      </c>
      <c r="K3142" s="571" t="s">
        <v>8401</v>
      </c>
      <c r="L3142" s="568" t="s">
        <v>14003</v>
      </c>
      <c r="M3142" s="572" t="s">
        <v>16360</v>
      </c>
      <c r="N3142" s="570" t="s">
        <v>8402</v>
      </c>
      <c r="O3142" s="303" t="str">
        <f>IF(AllC3_Data[[#This Row],[Door/Yard Number]]=3,"Yard","Door")</f>
        <v>Yard</v>
      </c>
      <c r="P3142" s="33">
        <f t="shared" si="96"/>
        <v>16.533333333441988</v>
      </c>
      <c r="Q3142" s="3" t="str">
        <f t="shared" si="97"/>
        <v>02/10/2022 09:28 PM</v>
      </c>
      <c r="R3142" s="573" t="str">
        <f>IF(AND(AllC3_Data[[#This Row],[Workflow]]="Vendor Trailer",AllC3_Data[[#This Row],[OB Load Type]]="",AllC3_Data[[#This Row],[IB Load Type]]="",AllC3_Data[[#This Row],[Reusable Load Type]]=""),"Empty", HLOOKUP("*",AllC3_Data[[#This Row],[OB Load Type]:[Workflow]],1,FALSE))</f>
        <v>Empty</v>
      </c>
      <c r="S31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3" spans="1:21" x14ac:dyDescent="0.25">
      <c r="A3143" s="567" t="s">
        <v>16361</v>
      </c>
      <c r="B3143" s="568"/>
      <c r="C3143" s="568"/>
      <c r="D3143" s="569" t="s">
        <v>490</v>
      </c>
      <c r="E3143" s="569" t="s">
        <v>8430</v>
      </c>
      <c r="F3143" s="569">
        <v>3</v>
      </c>
      <c r="G3143" s="568" t="s">
        <v>1589</v>
      </c>
      <c r="H3143" s="568"/>
      <c r="I3143" s="570" t="s">
        <v>12596</v>
      </c>
      <c r="J3143" s="568" t="s">
        <v>8202</v>
      </c>
      <c r="K3143" s="571" t="s">
        <v>8401</v>
      </c>
      <c r="L3143" s="568" t="s">
        <v>14339</v>
      </c>
      <c r="M3143" s="572" t="s">
        <v>12448</v>
      </c>
      <c r="N3143" s="570" t="s">
        <v>8451</v>
      </c>
      <c r="O3143" s="303" t="str">
        <f>IF(AllC3_Data[[#This Row],[Door/Yard Number]]=3,"Yard","Door")</f>
        <v>Yard</v>
      </c>
      <c r="P3143" s="33">
        <f t="shared" si="96"/>
        <v>16.516666666720994</v>
      </c>
      <c r="Q3143" s="3" t="str">
        <f t="shared" si="97"/>
        <v>02/10/2022 09:29 PM</v>
      </c>
      <c r="R3143" s="573" t="str">
        <f>IF(AND(AllC3_Data[[#This Row],[Workflow]]="Vendor Trailer",AllC3_Data[[#This Row],[OB Load Type]]="",AllC3_Data[[#This Row],[IB Load Type]]="",AllC3_Data[[#This Row],[Reusable Load Type]]=""),"Empty", HLOOKUP("*",AllC3_Data[[#This Row],[OB Load Type]:[Workflow]],1,FALSE))</f>
        <v>RLBL</v>
      </c>
      <c r="S31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1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4" spans="1:21" x14ac:dyDescent="0.25">
      <c r="A3144" s="567" t="s">
        <v>16362</v>
      </c>
      <c r="B3144" s="568"/>
      <c r="C3144" s="568"/>
      <c r="D3144" s="569"/>
      <c r="E3144" s="569" t="s">
        <v>8461</v>
      </c>
      <c r="F3144" s="569">
        <v>3</v>
      </c>
      <c r="G3144" s="568" t="s">
        <v>15326</v>
      </c>
      <c r="H3144" s="568"/>
      <c r="I3144" s="570" t="s">
        <v>16363</v>
      </c>
      <c r="J3144" s="568" t="s">
        <v>8202</v>
      </c>
      <c r="K3144" s="571" t="s">
        <v>8401</v>
      </c>
      <c r="L3144" s="568" t="s">
        <v>13954</v>
      </c>
      <c r="M3144" s="572" t="s">
        <v>12596</v>
      </c>
      <c r="N3144" s="570" t="s">
        <v>8402</v>
      </c>
      <c r="O3144" s="303" t="str">
        <f>IF(AllC3_Data[[#This Row],[Door/Yard Number]]=3,"Yard","Door")</f>
        <v>Yard</v>
      </c>
      <c r="P3144" s="33">
        <f t="shared" si="96"/>
        <v>16.483333333453629</v>
      </c>
      <c r="Q3144" s="3" t="str">
        <f t="shared" si="97"/>
        <v>02/10/2022 09:31 PM</v>
      </c>
      <c r="R3144" s="573" t="str">
        <f>IF(AND(AllC3_Data[[#This Row],[Workflow]]="Vendor Trailer",AllC3_Data[[#This Row],[OB Load Type]]="",AllC3_Data[[#This Row],[IB Load Type]]="",AllC3_Data[[#This Row],[Reusable Load Type]]=""),"Empty", HLOOKUP("*",AllC3_Data[[#This Row],[OB Load Type]:[Workflow]],1,FALSE))</f>
        <v>Empty</v>
      </c>
      <c r="S31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5" spans="1:21" x14ac:dyDescent="0.25">
      <c r="A3145" s="567" t="s">
        <v>16364</v>
      </c>
      <c r="B3145" s="568"/>
      <c r="C3145" s="568"/>
      <c r="D3145" s="569"/>
      <c r="E3145" s="569" t="s">
        <v>1657</v>
      </c>
      <c r="F3145" s="569">
        <v>3</v>
      </c>
      <c r="G3145" s="568" t="s">
        <v>1179</v>
      </c>
      <c r="H3145" s="568"/>
      <c r="I3145" s="570" t="s">
        <v>16365</v>
      </c>
      <c r="J3145" s="568" t="s">
        <v>647</v>
      </c>
      <c r="K3145" s="571" t="s">
        <v>8401</v>
      </c>
      <c r="L3145" s="568" t="s">
        <v>14072</v>
      </c>
      <c r="M3145" s="572"/>
      <c r="N3145" s="570" t="s">
        <v>8402</v>
      </c>
      <c r="O3145" s="303" t="str">
        <f>IF(AllC3_Data[[#This Row],[Door/Yard Number]]=3,"Yard","Door")</f>
        <v>Yard</v>
      </c>
      <c r="P3145" s="33">
        <f t="shared" ref="P3145:P3208" si="98">($A$1-Q3145)*24</f>
        <v>16.466666666732635</v>
      </c>
      <c r="Q3145" s="3" t="str">
        <f t="shared" ref="Q3145:Q3208" si="99">IF(I3145&gt;M3145,I3145,IF(I3145&lt;M3145,M3145,IF(I3145=M3145,I3145)))</f>
        <v>02/10/2022 09:32 PM</v>
      </c>
      <c r="R3145" s="573" t="str">
        <f>IF(AND(AllC3_Data[[#This Row],[Workflow]]="Vendor Trailer",AllC3_Data[[#This Row],[OB Load Type]]="",AllC3_Data[[#This Row],[IB Load Type]]="",AllC3_Data[[#This Row],[Reusable Load Type]]=""),"Empty", HLOOKUP("*",AllC3_Data[[#This Row],[OB Load Type]:[Workflow]],1,FALSE))</f>
        <v>Empty</v>
      </c>
      <c r="S31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6" spans="1:21" x14ac:dyDescent="0.25">
      <c r="A3146" s="567" t="s">
        <v>16366</v>
      </c>
      <c r="B3146" s="568"/>
      <c r="C3146" s="568"/>
      <c r="D3146" s="569"/>
      <c r="E3146" s="569" t="s">
        <v>1657</v>
      </c>
      <c r="F3146" s="569">
        <v>3</v>
      </c>
      <c r="G3146" s="568" t="s">
        <v>1179</v>
      </c>
      <c r="H3146" s="568"/>
      <c r="I3146" s="570" t="s">
        <v>10759</v>
      </c>
      <c r="J3146" s="568" t="s">
        <v>8219</v>
      </c>
      <c r="K3146" s="571" t="s">
        <v>8401</v>
      </c>
      <c r="L3146" s="568" t="s">
        <v>13729</v>
      </c>
      <c r="M3146" s="572" t="s">
        <v>10759</v>
      </c>
      <c r="N3146" s="570" t="s">
        <v>8402</v>
      </c>
      <c r="O3146" s="303" t="str">
        <f>IF(AllC3_Data[[#This Row],[Door/Yard Number]]=3,"Yard","Door")</f>
        <v>Yard</v>
      </c>
      <c r="P3146" s="33">
        <f t="shared" si="98"/>
        <v>16.416666666744277</v>
      </c>
      <c r="Q3146" s="3" t="str">
        <f t="shared" si="99"/>
        <v>02/10/2022 09:35 PM</v>
      </c>
      <c r="R3146" s="573" t="str">
        <f>IF(AND(AllC3_Data[[#This Row],[Workflow]]="Vendor Trailer",AllC3_Data[[#This Row],[OB Load Type]]="",AllC3_Data[[#This Row],[IB Load Type]]="",AllC3_Data[[#This Row],[Reusable Load Type]]=""),"Empty", HLOOKUP("*",AllC3_Data[[#This Row],[OB Load Type]:[Workflow]],1,FALSE))</f>
        <v>Empty</v>
      </c>
      <c r="S31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7" spans="1:21" x14ac:dyDescent="0.25">
      <c r="A3147" s="567" t="s">
        <v>16367</v>
      </c>
      <c r="B3147" s="568"/>
      <c r="C3147" s="568"/>
      <c r="D3147" s="569"/>
      <c r="E3147" s="569" t="s">
        <v>1657</v>
      </c>
      <c r="F3147" s="569">
        <v>3</v>
      </c>
      <c r="G3147" s="568" t="s">
        <v>1179</v>
      </c>
      <c r="H3147" s="568"/>
      <c r="I3147" s="570" t="s">
        <v>10759</v>
      </c>
      <c r="J3147" s="568" t="s">
        <v>8206</v>
      </c>
      <c r="K3147" s="571" t="s">
        <v>8401</v>
      </c>
      <c r="L3147" s="568" t="s">
        <v>15428</v>
      </c>
      <c r="M3147" s="572" t="s">
        <v>10740</v>
      </c>
      <c r="N3147" s="570" t="s">
        <v>8425</v>
      </c>
      <c r="O3147" s="303" t="str">
        <f>IF(AllC3_Data[[#This Row],[Door/Yard Number]]=3,"Yard","Door")</f>
        <v>Yard</v>
      </c>
      <c r="P3147" s="33">
        <f t="shared" si="98"/>
        <v>16.416666666744277</v>
      </c>
      <c r="Q3147" s="3" t="str">
        <f t="shared" si="99"/>
        <v>02/10/2022 09:35 PM</v>
      </c>
      <c r="R3147" s="573" t="str">
        <f>IF(AND(AllC3_Data[[#This Row],[Workflow]]="Vendor Trailer",AllC3_Data[[#This Row],[OB Load Type]]="",AllC3_Data[[#This Row],[IB Load Type]]="",AllC3_Data[[#This Row],[Reusable Load Type]]=""),"Empty", HLOOKUP("*",AllC3_Data[[#This Row],[OB Load Type]:[Workflow]],1,FALSE))</f>
        <v>Empty</v>
      </c>
      <c r="S31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8" spans="1:21" x14ac:dyDescent="0.25">
      <c r="A3148" s="567" t="s">
        <v>16368</v>
      </c>
      <c r="B3148" s="568"/>
      <c r="C3148" s="568" t="s">
        <v>97</v>
      </c>
      <c r="D3148" s="569"/>
      <c r="E3148" s="569" t="s">
        <v>897</v>
      </c>
      <c r="F3148" s="569">
        <v>1</v>
      </c>
      <c r="G3148" s="568" t="s">
        <v>1179</v>
      </c>
      <c r="H3148" s="568" t="s">
        <v>13740</v>
      </c>
      <c r="I3148" s="570" t="s">
        <v>16369</v>
      </c>
      <c r="J3148" s="568" t="s">
        <v>8205</v>
      </c>
      <c r="K3148" s="571" t="s">
        <v>8401</v>
      </c>
      <c r="L3148" s="568" t="s">
        <v>11194</v>
      </c>
      <c r="M3148" s="572" t="s">
        <v>16369</v>
      </c>
      <c r="N3148" s="570" t="s">
        <v>8402</v>
      </c>
      <c r="O3148" s="303" t="str">
        <f>IF(AllC3_Data[[#This Row],[Door/Yard Number]]=3,"Yard","Door")</f>
        <v>Door</v>
      </c>
      <c r="P3148" s="33">
        <f t="shared" si="98"/>
        <v>16.400000000023283</v>
      </c>
      <c r="Q3148" s="3" t="str">
        <f t="shared" si="99"/>
        <v>02/10/2022 09:36 PM</v>
      </c>
      <c r="R3148" s="573" t="str">
        <f>IF(AND(AllC3_Data[[#This Row],[Workflow]]="Vendor Trailer",AllC3_Data[[#This Row],[OB Load Type]]="",AllC3_Data[[#This Row],[IB Load Type]]="",AllC3_Data[[#This Row],[Reusable Load Type]]=""),"Empty", HLOOKUP("*",AllC3_Data[[#This Row],[OB Load Type]:[Workflow]],1,FALSE))</f>
        <v>KH75</v>
      </c>
      <c r="S31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1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49" spans="1:21" x14ac:dyDescent="0.25">
      <c r="A3149" s="567" t="s">
        <v>16370</v>
      </c>
      <c r="B3149" s="568"/>
      <c r="C3149" s="568" t="s">
        <v>776</v>
      </c>
      <c r="D3149" s="569"/>
      <c r="E3149" s="569" t="s">
        <v>897</v>
      </c>
      <c r="F3149" s="569">
        <v>3</v>
      </c>
      <c r="G3149" s="568" t="s">
        <v>1179</v>
      </c>
      <c r="H3149" s="568" t="s">
        <v>16371</v>
      </c>
      <c r="I3149" s="570" t="s">
        <v>12776</v>
      </c>
      <c r="J3149" s="568" t="s">
        <v>8210</v>
      </c>
      <c r="K3149" s="571" t="s">
        <v>8401</v>
      </c>
      <c r="L3149" s="568" t="s">
        <v>13961</v>
      </c>
      <c r="M3149" s="572" t="s">
        <v>12776</v>
      </c>
      <c r="N3149" s="570" t="s">
        <v>8451</v>
      </c>
      <c r="O3149" s="303" t="str">
        <f>IF(AllC3_Data[[#This Row],[Door/Yard Number]]=3,"Yard","Door")</f>
        <v>Yard</v>
      </c>
      <c r="P3149" s="33">
        <f t="shared" si="98"/>
        <v>16.383333333476912</v>
      </c>
      <c r="Q3149" s="3" t="str">
        <f t="shared" si="99"/>
        <v>02/10/2022 09:37 PM</v>
      </c>
      <c r="R3149" s="573" t="str">
        <f>IF(AND(AllC3_Data[[#This Row],[Workflow]]="Vendor Trailer",AllC3_Data[[#This Row],[OB Load Type]]="",AllC3_Data[[#This Row],[IB Load Type]]="",AllC3_Data[[#This Row],[Reusable Load Type]]=""),"Empty", HLOOKUP("*",AllC3_Data[[#This Row],[OB Load Type]:[Workflow]],1,FALSE))</f>
        <v>B217</v>
      </c>
      <c r="S31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50" spans="1:21" x14ac:dyDescent="0.25">
      <c r="A3150" s="567" t="s">
        <v>16372</v>
      </c>
      <c r="B3150" s="568"/>
      <c r="C3150" s="568"/>
      <c r="D3150" s="569"/>
      <c r="E3150" s="569" t="s">
        <v>1657</v>
      </c>
      <c r="F3150" s="569">
        <v>3</v>
      </c>
      <c r="G3150" s="568" t="s">
        <v>1179</v>
      </c>
      <c r="H3150" s="568"/>
      <c r="I3150" s="570" t="s">
        <v>16373</v>
      </c>
      <c r="J3150" s="568" t="s">
        <v>8205</v>
      </c>
      <c r="K3150" s="571" t="s">
        <v>8401</v>
      </c>
      <c r="L3150" s="568" t="s">
        <v>12146</v>
      </c>
      <c r="M3150" s="572" t="s">
        <v>12928</v>
      </c>
      <c r="N3150" s="570" t="s">
        <v>8425</v>
      </c>
      <c r="O3150" s="303" t="str">
        <f>IF(AllC3_Data[[#This Row],[Door/Yard Number]]=3,"Yard","Door")</f>
        <v>Yard</v>
      </c>
      <c r="P3150" s="33">
        <f t="shared" si="98"/>
        <v>16.350000000034925</v>
      </c>
      <c r="Q3150" s="3" t="str">
        <f t="shared" si="99"/>
        <v>02/10/2022 09:39 PM</v>
      </c>
      <c r="R3150" s="573" t="str">
        <f>IF(AND(AllC3_Data[[#This Row],[Workflow]]="Vendor Trailer",AllC3_Data[[#This Row],[OB Load Type]]="",AllC3_Data[[#This Row],[IB Load Type]]="",AllC3_Data[[#This Row],[Reusable Load Type]]=""),"Empty", HLOOKUP("*",AllC3_Data[[#This Row],[OB Load Type]:[Workflow]],1,FALSE))</f>
        <v>Empty</v>
      </c>
      <c r="S31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1" spans="1:21" x14ac:dyDescent="0.25">
      <c r="A3151" s="567" t="s">
        <v>16374</v>
      </c>
      <c r="B3151" s="568"/>
      <c r="C3151" s="568"/>
      <c r="D3151" s="569" t="s">
        <v>496</v>
      </c>
      <c r="E3151" s="569" t="s">
        <v>1660</v>
      </c>
      <c r="F3151" s="569">
        <v>3</v>
      </c>
      <c r="G3151" s="568" t="s">
        <v>1179</v>
      </c>
      <c r="H3151" s="568"/>
      <c r="I3151" s="570" t="s">
        <v>12713</v>
      </c>
      <c r="J3151" s="568" t="s">
        <v>8204</v>
      </c>
      <c r="K3151" s="571" t="s">
        <v>8401</v>
      </c>
      <c r="L3151" s="568" t="s">
        <v>14423</v>
      </c>
      <c r="M3151" s="572" t="s">
        <v>16375</v>
      </c>
      <c r="N3151" s="570" t="s">
        <v>8402</v>
      </c>
      <c r="O3151" s="303" t="str">
        <f>IF(AllC3_Data[[#This Row],[Door/Yard Number]]=3,"Yard","Door")</f>
        <v>Yard</v>
      </c>
      <c r="P3151" s="33">
        <f t="shared" si="98"/>
        <v>16.166666666802485</v>
      </c>
      <c r="Q3151" s="3" t="str">
        <f t="shared" si="99"/>
        <v>02/10/2022 09:50 PM</v>
      </c>
      <c r="R3151" s="573" t="str">
        <f>IF(AND(AllC3_Data[[#This Row],[Workflow]]="Vendor Trailer",AllC3_Data[[#This Row],[OB Load Type]]="",AllC3_Data[[#This Row],[IB Load Type]]="",AllC3_Data[[#This Row],[Reusable Load Type]]=""),"Empty", HLOOKUP("*",AllC3_Data[[#This Row],[OB Load Type]:[Workflow]],1,FALSE))</f>
        <v>RSAL</v>
      </c>
      <c r="S31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2" spans="1:21" x14ac:dyDescent="0.25">
      <c r="A3152" s="567" t="s">
        <v>16376</v>
      </c>
      <c r="B3152" s="568"/>
      <c r="C3152" s="568" t="s">
        <v>774</v>
      </c>
      <c r="D3152" s="569"/>
      <c r="E3152" s="569" t="s">
        <v>897</v>
      </c>
      <c r="F3152" s="569">
        <v>3</v>
      </c>
      <c r="G3152" s="568" t="s">
        <v>8490</v>
      </c>
      <c r="H3152" s="568" t="s">
        <v>16377</v>
      </c>
      <c r="I3152" s="570" t="s">
        <v>16378</v>
      </c>
      <c r="J3152" s="568" t="s">
        <v>8202</v>
      </c>
      <c r="K3152" s="571" t="s">
        <v>8401</v>
      </c>
      <c r="L3152" s="568" t="s">
        <v>13874</v>
      </c>
      <c r="M3152" s="572" t="s">
        <v>16378</v>
      </c>
      <c r="N3152" s="570" t="s">
        <v>8451</v>
      </c>
      <c r="O3152" s="303" t="str">
        <f>IF(AllC3_Data[[#This Row],[Door/Yard Number]]=3,"Yard","Door")</f>
        <v>Yard</v>
      </c>
      <c r="P3152" s="33">
        <f t="shared" si="98"/>
        <v>16.133333333360497</v>
      </c>
      <c r="Q3152" s="3" t="str">
        <f t="shared" si="99"/>
        <v>02/10/2022 09:52 PM</v>
      </c>
      <c r="R3152" s="573" t="str">
        <f>IF(AND(AllC3_Data[[#This Row],[Workflow]]="Vendor Trailer",AllC3_Data[[#This Row],[OB Load Type]]="",AllC3_Data[[#This Row],[IB Load Type]]="",AllC3_Data[[#This Row],[Reusable Load Type]]=""),"Empty", HLOOKUP("*",AllC3_Data[[#This Row],[OB Load Type]:[Workflow]],1,FALSE))</f>
        <v>B227</v>
      </c>
      <c r="S31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3" spans="1:21" x14ac:dyDescent="0.25">
      <c r="A3153" s="567" t="s">
        <v>16379</v>
      </c>
      <c r="B3153" s="568"/>
      <c r="C3153" s="568"/>
      <c r="D3153" s="569" t="s">
        <v>668</v>
      </c>
      <c r="E3153" s="569" t="s">
        <v>882</v>
      </c>
      <c r="F3153" s="569">
        <v>3</v>
      </c>
      <c r="G3153" s="568" t="s">
        <v>1179</v>
      </c>
      <c r="H3153" s="568"/>
      <c r="I3153" s="570" t="s">
        <v>10765</v>
      </c>
      <c r="J3153" s="568" t="s">
        <v>8204</v>
      </c>
      <c r="K3153" s="571" t="s">
        <v>8401</v>
      </c>
      <c r="L3153" s="568" t="s">
        <v>14505</v>
      </c>
      <c r="M3153" s="572" t="s">
        <v>16380</v>
      </c>
      <c r="N3153" s="570" t="s">
        <v>8421</v>
      </c>
      <c r="O3153" s="303" t="str">
        <f>IF(AllC3_Data[[#This Row],[Door/Yard Number]]=3,"Yard","Door")</f>
        <v>Yard</v>
      </c>
      <c r="P3153" s="33">
        <f t="shared" si="98"/>
        <v>16.050000000104774</v>
      </c>
      <c r="Q3153" s="3" t="str">
        <f t="shared" si="99"/>
        <v>02/10/2022 09:57 PM</v>
      </c>
      <c r="R3153" s="573" t="str">
        <f>IF(AND(AllC3_Data[[#This Row],[Workflow]]="Vendor Trailer",AllC3_Data[[#This Row],[OB Load Type]]="",AllC3_Data[[#This Row],[IB Load Type]]="",AllC3_Data[[#This Row],[Reusable Load Type]]=""),"Empty", HLOOKUP("*",AllC3_Data[[#This Row],[OB Load Type]:[Workflow]],1,FALSE))</f>
        <v>BD47</v>
      </c>
      <c r="S31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1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154" spans="1:21" x14ac:dyDescent="0.25">
      <c r="A3154" s="567" t="s">
        <v>16381</v>
      </c>
      <c r="B3154" s="568"/>
      <c r="C3154" s="568" t="s">
        <v>666</v>
      </c>
      <c r="D3154" s="569"/>
      <c r="E3154" s="569" t="s">
        <v>8397</v>
      </c>
      <c r="F3154" s="569">
        <v>3</v>
      </c>
      <c r="G3154" s="568" t="s">
        <v>8398</v>
      </c>
      <c r="H3154" s="568" t="s">
        <v>13740</v>
      </c>
      <c r="I3154" s="570" t="s">
        <v>16382</v>
      </c>
      <c r="J3154" s="568" t="s">
        <v>8202</v>
      </c>
      <c r="K3154" s="571" t="s">
        <v>8401</v>
      </c>
      <c r="L3154" s="568" t="s">
        <v>14132</v>
      </c>
      <c r="M3154" s="572" t="s">
        <v>16382</v>
      </c>
      <c r="N3154" s="570" t="s">
        <v>8402</v>
      </c>
      <c r="O3154" s="303" t="str">
        <f>IF(AllC3_Data[[#This Row],[Door/Yard Number]]=3,"Yard","Door")</f>
        <v>Yard</v>
      </c>
      <c r="P3154" s="33">
        <f t="shared" si="98"/>
        <v>16.016666666662786</v>
      </c>
      <c r="Q3154" s="3" t="str">
        <f t="shared" si="99"/>
        <v>02/10/2022 09:59 PM</v>
      </c>
      <c r="R3154" s="573" t="str">
        <f>IF(AND(AllC3_Data[[#This Row],[Workflow]]="Vendor Trailer",AllC3_Data[[#This Row],[OB Load Type]]="",AllC3_Data[[#This Row],[IB Load Type]]="",AllC3_Data[[#This Row],[Reusable Load Type]]=""),"Empty", HLOOKUP("*",AllC3_Data[[#This Row],[OB Load Type]:[Workflow]],1,FALSE))</f>
        <v>B745</v>
      </c>
      <c r="S31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5" spans="1:21" x14ac:dyDescent="0.25">
      <c r="A3155" s="567" t="s">
        <v>16383</v>
      </c>
      <c r="B3155" s="568"/>
      <c r="C3155" s="568" t="s">
        <v>774</v>
      </c>
      <c r="D3155" s="569"/>
      <c r="E3155" s="569" t="s">
        <v>897</v>
      </c>
      <c r="F3155" s="569">
        <v>3</v>
      </c>
      <c r="G3155" s="568" t="s">
        <v>1179</v>
      </c>
      <c r="H3155" s="568" t="s">
        <v>16384</v>
      </c>
      <c r="I3155" s="570" t="s">
        <v>16385</v>
      </c>
      <c r="J3155" s="568" t="s">
        <v>8205</v>
      </c>
      <c r="K3155" s="571" t="s">
        <v>8401</v>
      </c>
      <c r="L3155" s="568" t="s">
        <v>13961</v>
      </c>
      <c r="M3155" s="572" t="s">
        <v>16385</v>
      </c>
      <c r="N3155" s="570" t="s">
        <v>8451</v>
      </c>
      <c r="O3155" s="303" t="str">
        <f>IF(AllC3_Data[[#This Row],[Door/Yard Number]]=3,"Yard","Door")</f>
        <v>Yard</v>
      </c>
      <c r="P3155" s="33">
        <f t="shared" si="98"/>
        <v>16.000000000116415</v>
      </c>
      <c r="Q3155" s="3" t="str">
        <f t="shared" si="99"/>
        <v>02/10/2022 10:00 PM</v>
      </c>
      <c r="R3155" s="573" t="str">
        <f>IF(AND(AllC3_Data[[#This Row],[Workflow]]="Vendor Trailer",AllC3_Data[[#This Row],[OB Load Type]]="",AllC3_Data[[#This Row],[IB Load Type]]="",AllC3_Data[[#This Row],[Reusable Load Type]]=""),"Empty", HLOOKUP("*",AllC3_Data[[#This Row],[OB Load Type]:[Workflow]],1,FALSE))</f>
        <v>B227</v>
      </c>
      <c r="S31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6" spans="1:21" x14ac:dyDescent="0.25">
      <c r="A3156" s="567" t="s">
        <v>16386</v>
      </c>
      <c r="B3156" s="568"/>
      <c r="C3156" s="568"/>
      <c r="D3156" s="569" t="s">
        <v>182</v>
      </c>
      <c r="E3156" s="569" t="s">
        <v>8430</v>
      </c>
      <c r="F3156" s="569">
        <v>3</v>
      </c>
      <c r="G3156" s="568" t="s">
        <v>1179</v>
      </c>
      <c r="H3156" s="568"/>
      <c r="I3156" s="570" t="s">
        <v>16387</v>
      </c>
      <c r="J3156" s="568" t="s">
        <v>8210</v>
      </c>
      <c r="K3156" s="571" t="s">
        <v>8589</v>
      </c>
      <c r="L3156" s="568" t="s">
        <v>13828</v>
      </c>
      <c r="M3156" s="572" t="s">
        <v>16388</v>
      </c>
      <c r="N3156" s="570" t="s">
        <v>8402</v>
      </c>
      <c r="O3156" s="303" t="str">
        <f>IF(AllC3_Data[[#This Row],[Door/Yard Number]]=3,"Yard","Door")</f>
        <v>Yard</v>
      </c>
      <c r="P3156" s="33">
        <f t="shared" si="98"/>
        <v>15.950000000128057</v>
      </c>
      <c r="Q3156" s="3" t="str">
        <f t="shared" si="99"/>
        <v>02/10/2022 10:03 PM</v>
      </c>
      <c r="R3156" s="573" t="str">
        <f>IF(AND(AllC3_Data[[#This Row],[Workflow]]="Vendor Trailer",AllC3_Data[[#This Row],[OB Load Type]]="",AllC3_Data[[#This Row],[IB Load Type]]="",AllC3_Data[[#This Row],[Reusable Load Type]]=""),"Empty", HLOOKUP("*",AllC3_Data[[#This Row],[OB Load Type]:[Workflow]],1,FALSE))</f>
        <v>PMIX</v>
      </c>
      <c r="S31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1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7" spans="1:21" x14ac:dyDescent="0.25">
      <c r="A3157" s="567" t="s">
        <v>16389</v>
      </c>
      <c r="B3157" s="568"/>
      <c r="C3157" s="568"/>
      <c r="D3157" s="569"/>
      <c r="E3157" s="569" t="s">
        <v>1657</v>
      </c>
      <c r="F3157" s="569">
        <v>1</v>
      </c>
      <c r="G3157" s="568" t="s">
        <v>1568</v>
      </c>
      <c r="H3157" s="568"/>
      <c r="I3157" s="570" t="s">
        <v>16387</v>
      </c>
      <c r="J3157" s="568" t="s">
        <v>8212</v>
      </c>
      <c r="K3157" s="571" t="s">
        <v>8401</v>
      </c>
      <c r="L3157" s="568" t="s">
        <v>12377</v>
      </c>
      <c r="M3157" s="572" t="s">
        <v>16390</v>
      </c>
      <c r="N3157" s="570" t="s">
        <v>8402</v>
      </c>
      <c r="O3157" s="303" t="str">
        <f>IF(AllC3_Data[[#This Row],[Door/Yard Number]]=3,"Yard","Door")</f>
        <v>Door</v>
      </c>
      <c r="P3157" s="33">
        <f t="shared" si="98"/>
        <v>15.950000000128057</v>
      </c>
      <c r="Q3157" s="3" t="str">
        <f t="shared" si="99"/>
        <v>02/10/2022 10:03 PM</v>
      </c>
      <c r="R3157" s="573" t="str">
        <f>IF(AND(AllC3_Data[[#This Row],[Workflow]]="Vendor Trailer",AllC3_Data[[#This Row],[OB Load Type]]="",AllC3_Data[[#This Row],[IB Load Type]]="",AllC3_Data[[#This Row],[Reusable Load Type]]=""),"Empty", HLOOKUP("*",AllC3_Data[[#This Row],[OB Load Type]:[Workflow]],1,FALSE))</f>
        <v>Empty</v>
      </c>
      <c r="S31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8" spans="1:21" x14ac:dyDescent="0.25">
      <c r="A3158" s="567" t="s">
        <v>16391</v>
      </c>
      <c r="B3158" s="568"/>
      <c r="C3158" s="568"/>
      <c r="D3158" s="569" t="s">
        <v>182</v>
      </c>
      <c r="E3158" s="569" t="s">
        <v>8430</v>
      </c>
      <c r="F3158" s="569">
        <v>3</v>
      </c>
      <c r="G3158" s="568" t="s">
        <v>1179</v>
      </c>
      <c r="H3158" s="568"/>
      <c r="I3158" s="570" t="s">
        <v>16387</v>
      </c>
      <c r="J3158" s="568" t="s">
        <v>8210</v>
      </c>
      <c r="K3158" s="571" t="s">
        <v>8401</v>
      </c>
      <c r="L3158" s="568" t="s">
        <v>14423</v>
      </c>
      <c r="M3158" s="572" t="s">
        <v>12403</v>
      </c>
      <c r="N3158" s="570" t="s">
        <v>8402</v>
      </c>
      <c r="O3158" s="303" t="str">
        <f>IF(AllC3_Data[[#This Row],[Door/Yard Number]]=3,"Yard","Door")</f>
        <v>Yard</v>
      </c>
      <c r="P3158" s="33">
        <f t="shared" si="98"/>
        <v>15.950000000128057</v>
      </c>
      <c r="Q3158" s="3" t="str">
        <f t="shared" si="99"/>
        <v>02/10/2022 10:03 PM</v>
      </c>
      <c r="R3158" s="573" t="str">
        <f>IF(AND(AllC3_Data[[#This Row],[Workflow]]="Vendor Trailer",AllC3_Data[[#This Row],[OB Load Type]]="",AllC3_Data[[#This Row],[IB Load Type]]="",AllC3_Data[[#This Row],[Reusable Load Type]]=""),"Empty", HLOOKUP("*",AllC3_Data[[#This Row],[OB Load Type]:[Workflow]],1,FALSE))</f>
        <v>PMIX</v>
      </c>
      <c r="S31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1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59" spans="1:21" x14ac:dyDescent="0.25">
      <c r="A3159" s="567" t="s">
        <v>16392</v>
      </c>
      <c r="B3159" s="568"/>
      <c r="C3159" s="568"/>
      <c r="D3159" s="569"/>
      <c r="E3159" s="569" t="s">
        <v>8461</v>
      </c>
      <c r="F3159" s="569">
        <v>3</v>
      </c>
      <c r="G3159" s="568" t="s">
        <v>8763</v>
      </c>
      <c r="H3159" s="568"/>
      <c r="I3159" s="570" t="s">
        <v>16393</v>
      </c>
      <c r="J3159" s="568" t="s">
        <v>8202</v>
      </c>
      <c r="K3159" s="571" t="s">
        <v>8401</v>
      </c>
      <c r="L3159" s="568" t="s">
        <v>14423</v>
      </c>
      <c r="M3159" s="572" t="s">
        <v>16394</v>
      </c>
      <c r="N3159" s="570" t="s">
        <v>8402</v>
      </c>
      <c r="O3159" s="303" t="str">
        <f>IF(AllC3_Data[[#This Row],[Door/Yard Number]]=3,"Yard","Door")</f>
        <v>Yard</v>
      </c>
      <c r="P3159" s="33">
        <f t="shared" si="98"/>
        <v>15.799999999988358</v>
      </c>
      <c r="Q3159" s="3" t="str">
        <f t="shared" si="99"/>
        <v>02/10/2022 10:12 PM</v>
      </c>
      <c r="R3159" s="573" t="str">
        <f>IF(AND(AllC3_Data[[#This Row],[Workflow]]="Vendor Trailer",AllC3_Data[[#This Row],[OB Load Type]]="",AllC3_Data[[#This Row],[IB Load Type]]="",AllC3_Data[[#This Row],[Reusable Load Type]]=""),"Empty", HLOOKUP("*",AllC3_Data[[#This Row],[OB Load Type]:[Workflow]],1,FALSE))</f>
        <v>Empty</v>
      </c>
      <c r="S31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1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0" spans="1:21" x14ac:dyDescent="0.25">
      <c r="A3160" s="567" t="s">
        <v>14133</v>
      </c>
      <c r="B3160" s="568"/>
      <c r="C3160" s="568" t="s">
        <v>765</v>
      </c>
      <c r="D3160" s="569"/>
      <c r="E3160" s="569" t="s">
        <v>897</v>
      </c>
      <c r="F3160" s="569">
        <v>1</v>
      </c>
      <c r="G3160" s="568" t="s">
        <v>1179</v>
      </c>
      <c r="H3160" s="568" t="s">
        <v>16395</v>
      </c>
      <c r="I3160" s="570" t="s">
        <v>16396</v>
      </c>
      <c r="J3160" s="568" t="s">
        <v>8205</v>
      </c>
      <c r="K3160" s="571" t="s">
        <v>8401</v>
      </c>
      <c r="L3160" s="568" t="s">
        <v>9485</v>
      </c>
      <c r="M3160" s="572" t="s">
        <v>16396</v>
      </c>
      <c r="N3160" s="570" t="s">
        <v>8402</v>
      </c>
      <c r="O3160" s="303" t="str">
        <f>IF(AllC3_Data[[#This Row],[Door/Yard Number]]=3,"Yard","Door")</f>
        <v>Door</v>
      </c>
      <c r="P3160" s="33">
        <f t="shared" si="98"/>
        <v>15.783333333441988</v>
      </c>
      <c r="Q3160" s="3" t="str">
        <f t="shared" si="99"/>
        <v>02/10/2022 10:13 PM</v>
      </c>
      <c r="R3160" s="573" t="str">
        <f>IF(AND(AllC3_Data[[#This Row],[Workflow]]="Vendor Trailer",AllC3_Data[[#This Row],[OB Load Type]]="",AllC3_Data[[#This Row],[IB Load Type]]="",AllC3_Data[[#This Row],[Reusable Load Type]]=""),"Empty", HLOOKUP("*",AllC3_Data[[#This Row],[OB Load Type]:[Workflow]],1,FALSE))</f>
        <v>B638</v>
      </c>
      <c r="S31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31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1" spans="1:21" x14ac:dyDescent="0.25">
      <c r="A3161" s="567" t="s">
        <v>16397</v>
      </c>
      <c r="B3161" s="568"/>
      <c r="C3161" s="568"/>
      <c r="D3161" s="569" t="s">
        <v>168</v>
      </c>
      <c r="E3161" s="569" t="s">
        <v>8430</v>
      </c>
      <c r="F3161" s="569">
        <v>1</v>
      </c>
      <c r="G3161" s="568" t="s">
        <v>1179</v>
      </c>
      <c r="H3161" s="568"/>
      <c r="I3161" s="570" t="s">
        <v>16398</v>
      </c>
      <c r="J3161" s="568" t="s">
        <v>8210</v>
      </c>
      <c r="K3161" s="571" t="s">
        <v>8401</v>
      </c>
      <c r="L3161" s="568" t="s">
        <v>10958</v>
      </c>
      <c r="M3161" s="572" t="s">
        <v>16399</v>
      </c>
      <c r="N3161" s="570" t="s">
        <v>8402</v>
      </c>
      <c r="O3161" s="303" t="str">
        <f>IF(AllC3_Data[[#This Row],[Door/Yard Number]]=3,"Yard","Door")</f>
        <v>Door</v>
      </c>
      <c r="P3161" s="33">
        <f t="shared" si="98"/>
        <v>15.766666666720994</v>
      </c>
      <c r="Q3161" s="3" t="str">
        <f t="shared" si="99"/>
        <v>02/10/2022 10:14 PM</v>
      </c>
      <c r="R3161" s="573" t="str">
        <f>IF(AND(AllC3_Data[[#This Row],[Workflow]]="Vendor Trailer",AllC3_Data[[#This Row],[OB Load Type]]="",AllC3_Data[[#This Row],[IB Load Type]]="",AllC3_Data[[#This Row],[Reusable Load Type]]=""),"Empty", HLOOKUP("*",AllC3_Data[[#This Row],[OB Load Type]:[Workflow]],1,FALSE))</f>
        <v>OGAR</v>
      </c>
      <c r="S31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2" spans="1:21" x14ac:dyDescent="0.25">
      <c r="A3162" s="567" t="s">
        <v>16400</v>
      </c>
      <c r="B3162" s="568"/>
      <c r="C3162" s="568" t="s">
        <v>774</v>
      </c>
      <c r="D3162" s="569"/>
      <c r="E3162" s="569" t="s">
        <v>897</v>
      </c>
      <c r="F3162" s="569">
        <v>3</v>
      </c>
      <c r="G3162" s="568" t="s">
        <v>1667</v>
      </c>
      <c r="H3162" s="568" t="s">
        <v>16401</v>
      </c>
      <c r="I3162" s="570" t="s">
        <v>16398</v>
      </c>
      <c r="J3162" s="568" t="s">
        <v>8215</v>
      </c>
      <c r="K3162" s="571" t="s">
        <v>8401</v>
      </c>
      <c r="L3162" s="568" t="s">
        <v>13949</v>
      </c>
      <c r="M3162" s="572" t="s">
        <v>16398</v>
      </c>
      <c r="N3162" s="570" t="s">
        <v>8451</v>
      </c>
      <c r="O3162" s="303" t="str">
        <f>IF(AllC3_Data[[#This Row],[Door/Yard Number]]=3,"Yard","Door")</f>
        <v>Yard</v>
      </c>
      <c r="P3162" s="33">
        <f t="shared" si="98"/>
        <v>15.766666666720994</v>
      </c>
      <c r="Q3162" s="3" t="str">
        <f t="shared" si="99"/>
        <v>02/10/2022 10:14 PM</v>
      </c>
      <c r="R3162" s="573" t="str">
        <f>IF(AND(AllC3_Data[[#This Row],[Workflow]]="Vendor Trailer",AllC3_Data[[#This Row],[OB Load Type]]="",AllC3_Data[[#This Row],[IB Load Type]]="",AllC3_Data[[#This Row],[Reusable Load Type]]=""),"Empty", HLOOKUP("*",AllC3_Data[[#This Row],[OB Load Type]:[Workflow]],1,FALSE))</f>
        <v>B227</v>
      </c>
      <c r="S31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3" spans="1:21" x14ac:dyDescent="0.25">
      <c r="A3163" s="567" t="s">
        <v>16402</v>
      </c>
      <c r="B3163" s="568"/>
      <c r="C3163" s="568"/>
      <c r="D3163" s="569"/>
      <c r="E3163" s="569" t="s">
        <v>1657</v>
      </c>
      <c r="F3163" s="569">
        <v>3</v>
      </c>
      <c r="G3163" s="568" t="s">
        <v>1179</v>
      </c>
      <c r="H3163" s="568"/>
      <c r="I3163" s="570" t="s">
        <v>12616</v>
      </c>
      <c r="J3163" s="568" t="s">
        <v>8204</v>
      </c>
      <c r="K3163" s="571" t="s">
        <v>8401</v>
      </c>
      <c r="L3163" s="568" t="s">
        <v>14003</v>
      </c>
      <c r="M3163" s="572" t="s">
        <v>12616</v>
      </c>
      <c r="N3163" s="570" t="s">
        <v>8402</v>
      </c>
      <c r="O3163" s="303" t="str">
        <f>IF(AllC3_Data[[#This Row],[Door/Yard Number]]=3,"Yard","Door")</f>
        <v>Yard</v>
      </c>
      <c r="P3163" s="33">
        <f t="shared" si="98"/>
        <v>15.75</v>
      </c>
      <c r="Q3163" s="3" t="str">
        <f t="shared" si="99"/>
        <v>02/10/2022 10:15 PM</v>
      </c>
      <c r="R3163" s="573" t="str">
        <f>IF(AND(AllC3_Data[[#This Row],[Workflow]]="Vendor Trailer",AllC3_Data[[#This Row],[OB Load Type]]="",AllC3_Data[[#This Row],[IB Load Type]]="",AllC3_Data[[#This Row],[Reusable Load Type]]=""),"Empty", HLOOKUP("*",AllC3_Data[[#This Row],[OB Load Type]:[Workflow]],1,FALSE))</f>
        <v>Empty</v>
      </c>
      <c r="S31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4" spans="1:21" x14ac:dyDescent="0.25">
      <c r="A3164" s="567" t="s">
        <v>16403</v>
      </c>
      <c r="B3164" s="568"/>
      <c r="C3164" s="568"/>
      <c r="D3164" s="569"/>
      <c r="E3164" s="569" t="s">
        <v>1657</v>
      </c>
      <c r="F3164" s="569">
        <v>3</v>
      </c>
      <c r="G3164" s="568" t="s">
        <v>1179</v>
      </c>
      <c r="H3164" s="568"/>
      <c r="I3164" s="570" t="s">
        <v>16404</v>
      </c>
      <c r="J3164" s="568" t="s">
        <v>8207</v>
      </c>
      <c r="K3164" s="571" t="s">
        <v>8401</v>
      </c>
      <c r="L3164" s="568" t="s">
        <v>14255</v>
      </c>
      <c r="M3164" s="572" t="s">
        <v>16405</v>
      </c>
      <c r="N3164" s="570" t="s">
        <v>8451</v>
      </c>
      <c r="O3164" s="303" t="str">
        <f>IF(AllC3_Data[[#This Row],[Door/Yard Number]]=3,"Yard","Door")</f>
        <v>Yard</v>
      </c>
      <c r="P3164" s="33">
        <f t="shared" si="98"/>
        <v>15.716666666732635</v>
      </c>
      <c r="Q3164" s="3" t="str">
        <f t="shared" si="99"/>
        <v>02/10/2022 10:17 PM</v>
      </c>
      <c r="R3164" s="573" t="str">
        <f>IF(AND(AllC3_Data[[#This Row],[Workflow]]="Vendor Trailer",AllC3_Data[[#This Row],[OB Load Type]]="",AllC3_Data[[#This Row],[IB Load Type]]="",AllC3_Data[[#This Row],[Reusable Load Type]]=""),"Empty", HLOOKUP("*",AllC3_Data[[#This Row],[OB Load Type]:[Workflow]],1,FALSE))</f>
        <v>Empty</v>
      </c>
      <c r="S31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5" spans="1:21" x14ac:dyDescent="0.25">
      <c r="A3165" s="567" t="s">
        <v>16406</v>
      </c>
      <c r="B3165" s="568"/>
      <c r="C3165" s="568"/>
      <c r="D3165" s="569"/>
      <c r="E3165" s="569" t="s">
        <v>1657</v>
      </c>
      <c r="F3165" s="569">
        <v>3</v>
      </c>
      <c r="G3165" s="568" t="s">
        <v>1179</v>
      </c>
      <c r="H3165" s="568"/>
      <c r="I3165" s="570" t="s">
        <v>16407</v>
      </c>
      <c r="J3165" s="568" t="s">
        <v>647</v>
      </c>
      <c r="K3165" s="571" t="s">
        <v>8401</v>
      </c>
      <c r="L3165" s="568" t="s">
        <v>13828</v>
      </c>
      <c r="M3165" s="572"/>
      <c r="N3165" s="570" t="s">
        <v>8402</v>
      </c>
      <c r="O3165" s="303" t="str">
        <f>IF(AllC3_Data[[#This Row],[Door/Yard Number]]=3,"Yard","Door")</f>
        <v>Yard</v>
      </c>
      <c r="P3165" s="33">
        <f t="shared" si="98"/>
        <v>15.683333333465271</v>
      </c>
      <c r="Q3165" s="3" t="str">
        <f t="shared" si="99"/>
        <v>02/10/2022 10:19 PM</v>
      </c>
      <c r="R3165" s="573" t="str">
        <f>IF(AND(AllC3_Data[[#This Row],[Workflow]]="Vendor Trailer",AllC3_Data[[#This Row],[OB Load Type]]="",AllC3_Data[[#This Row],[IB Load Type]]="",AllC3_Data[[#This Row],[Reusable Load Type]]=""),"Empty", HLOOKUP("*",AllC3_Data[[#This Row],[OB Load Type]:[Workflow]],1,FALSE))</f>
        <v>Empty</v>
      </c>
      <c r="S31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6" spans="1:21" x14ac:dyDescent="0.25">
      <c r="A3166" s="567" t="s">
        <v>16408</v>
      </c>
      <c r="B3166" s="568"/>
      <c r="C3166" s="568"/>
      <c r="D3166" s="569"/>
      <c r="E3166" s="569" t="s">
        <v>1657</v>
      </c>
      <c r="F3166" s="569">
        <v>3</v>
      </c>
      <c r="G3166" s="568" t="s">
        <v>1179</v>
      </c>
      <c r="H3166" s="568"/>
      <c r="I3166" s="570" t="s">
        <v>16409</v>
      </c>
      <c r="J3166" s="568" t="s">
        <v>8204</v>
      </c>
      <c r="K3166" s="571" t="s">
        <v>8401</v>
      </c>
      <c r="L3166" s="568" t="s">
        <v>14333</v>
      </c>
      <c r="M3166" s="572" t="s">
        <v>12390</v>
      </c>
      <c r="N3166" s="570" t="s">
        <v>8402</v>
      </c>
      <c r="O3166" s="303" t="str">
        <f>IF(AllC3_Data[[#This Row],[Door/Yard Number]]=3,"Yard","Door")</f>
        <v>Yard</v>
      </c>
      <c r="P3166" s="33">
        <f t="shared" si="98"/>
        <v>15.600000000034925</v>
      </c>
      <c r="Q3166" s="3" t="str">
        <f t="shared" si="99"/>
        <v>02/10/2022 10:24 PM</v>
      </c>
      <c r="R3166" s="573" t="str">
        <f>IF(AND(AllC3_Data[[#This Row],[Workflow]]="Vendor Trailer",AllC3_Data[[#This Row],[OB Load Type]]="",AllC3_Data[[#This Row],[IB Load Type]]="",AllC3_Data[[#This Row],[Reusable Load Type]]=""),"Empty", HLOOKUP("*",AllC3_Data[[#This Row],[OB Load Type]:[Workflow]],1,FALSE))</f>
        <v>Empty</v>
      </c>
      <c r="S31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7" spans="1:21" x14ac:dyDescent="0.25">
      <c r="A3167" s="567" t="s">
        <v>16410</v>
      </c>
      <c r="B3167" s="568"/>
      <c r="C3167" s="568" t="s">
        <v>666</v>
      </c>
      <c r="D3167" s="569"/>
      <c r="E3167" s="569" t="s">
        <v>8397</v>
      </c>
      <c r="F3167" s="569">
        <v>3</v>
      </c>
      <c r="G3167" s="568" t="s">
        <v>8398</v>
      </c>
      <c r="H3167" s="568" t="s">
        <v>13740</v>
      </c>
      <c r="I3167" s="570" t="s">
        <v>13096</v>
      </c>
      <c r="J3167" s="568" t="s">
        <v>8202</v>
      </c>
      <c r="K3167" s="571" t="s">
        <v>8401</v>
      </c>
      <c r="L3167" s="568" t="s">
        <v>14132</v>
      </c>
      <c r="M3167" s="572" t="s">
        <v>13096</v>
      </c>
      <c r="N3167" s="570" t="s">
        <v>8402</v>
      </c>
      <c r="O3167" s="303" t="str">
        <f>IF(AllC3_Data[[#This Row],[Door/Yard Number]]=3,"Yard","Door")</f>
        <v>Yard</v>
      </c>
      <c r="P3167" s="33">
        <f t="shared" si="98"/>
        <v>15.483333333337214</v>
      </c>
      <c r="Q3167" s="3" t="str">
        <f t="shared" si="99"/>
        <v>02/10/2022 10:31 PM</v>
      </c>
      <c r="R3167" s="573" t="str">
        <f>IF(AND(AllC3_Data[[#This Row],[Workflow]]="Vendor Trailer",AllC3_Data[[#This Row],[OB Load Type]]="",AllC3_Data[[#This Row],[IB Load Type]]="",AllC3_Data[[#This Row],[Reusable Load Type]]=""),"Empty", HLOOKUP("*",AllC3_Data[[#This Row],[OB Load Type]:[Workflow]],1,FALSE))</f>
        <v>B745</v>
      </c>
      <c r="S31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8" spans="1:21" x14ac:dyDescent="0.25">
      <c r="A3168" s="567" t="s">
        <v>9437</v>
      </c>
      <c r="B3168" s="568"/>
      <c r="C3168" s="568"/>
      <c r="D3168" s="569" t="s">
        <v>168</v>
      </c>
      <c r="E3168" s="569" t="s">
        <v>8430</v>
      </c>
      <c r="F3168" s="569">
        <v>3</v>
      </c>
      <c r="G3168" s="568" t="s">
        <v>1568</v>
      </c>
      <c r="H3168" s="568"/>
      <c r="I3168" s="570" t="s">
        <v>16411</v>
      </c>
      <c r="J3168" s="568" t="s">
        <v>8212</v>
      </c>
      <c r="K3168" s="571" t="s">
        <v>8401</v>
      </c>
      <c r="L3168" s="568" t="s">
        <v>14248</v>
      </c>
      <c r="M3168" s="572" t="s">
        <v>15957</v>
      </c>
      <c r="N3168" s="570" t="s">
        <v>8402</v>
      </c>
      <c r="O3168" s="303" t="str">
        <f>IF(AllC3_Data[[#This Row],[Door/Yard Number]]=3,"Yard","Door")</f>
        <v>Yard</v>
      </c>
      <c r="P3168" s="33">
        <f t="shared" si="98"/>
        <v>15.300000000104774</v>
      </c>
      <c r="Q3168" s="3" t="str">
        <f t="shared" si="99"/>
        <v>02/10/2022 10:42 PM</v>
      </c>
      <c r="R3168" s="573" t="str">
        <f>IF(AND(AllC3_Data[[#This Row],[Workflow]]="Vendor Trailer",AllC3_Data[[#This Row],[OB Load Type]]="",AllC3_Data[[#This Row],[IB Load Type]]="",AllC3_Data[[#This Row],[Reusable Load Type]]=""),"Empty", HLOOKUP("*",AllC3_Data[[#This Row],[OB Load Type]:[Workflow]],1,FALSE))</f>
        <v>OGAR</v>
      </c>
      <c r="S31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69" spans="1:21" x14ac:dyDescent="0.25">
      <c r="A3169" s="567" t="s">
        <v>16412</v>
      </c>
      <c r="B3169" s="568"/>
      <c r="C3169" s="568"/>
      <c r="D3169" s="569"/>
      <c r="E3169" s="569" t="s">
        <v>1657</v>
      </c>
      <c r="F3169" s="569">
        <v>3</v>
      </c>
      <c r="G3169" s="568" t="s">
        <v>1179</v>
      </c>
      <c r="H3169" s="568"/>
      <c r="I3169" s="570" t="s">
        <v>16413</v>
      </c>
      <c r="J3169" s="568" t="s">
        <v>8205</v>
      </c>
      <c r="K3169" s="571" t="s">
        <v>8401</v>
      </c>
      <c r="L3169" s="568" t="s">
        <v>13907</v>
      </c>
      <c r="M3169" s="572" t="s">
        <v>16369</v>
      </c>
      <c r="N3169" s="570" t="s">
        <v>8425</v>
      </c>
      <c r="O3169" s="303" t="str">
        <f>IF(AllC3_Data[[#This Row],[Door/Yard Number]]=3,"Yard","Door")</f>
        <v>Yard</v>
      </c>
      <c r="P3169" s="33">
        <f t="shared" si="98"/>
        <v>15.266666666662786</v>
      </c>
      <c r="Q3169" s="3" t="str">
        <f t="shared" si="99"/>
        <v>02/10/2022 10:44 PM</v>
      </c>
      <c r="R3169" s="573" t="str">
        <f>IF(AND(AllC3_Data[[#This Row],[Workflow]]="Vendor Trailer",AllC3_Data[[#This Row],[OB Load Type]]="",AllC3_Data[[#This Row],[IB Load Type]]="",AllC3_Data[[#This Row],[Reusable Load Type]]=""),"Empty", HLOOKUP("*",AllC3_Data[[#This Row],[OB Load Type]:[Workflow]],1,FALSE))</f>
        <v>Empty</v>
      </c>
      <c r="S31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0" spans="1:21" x14ac:dyDescent="0.25">
      <c r="A3170" s="567" t="s">
        <v>16414</v>
      </c>
      <c r="B3170" s="568"/>
      <c r="C3170" s="568" t="s">
        <v>774</v>
      </c>
      <c r="D3170" s="569"/>
      <c r="E3170" s="569" t="s">
        <v>897</v>
      </c>
      <c r="F3170" s="569">
        <v>3</v>
      </c>
      <c r="G3170" s="568" t="s">
        <v>1215</v>
      </c>
      <c r="H3170" s="568" t="s">
        <v>16415</v>
      </c>
      <c r="I3170" s="570" t="s">
        <v>16413</v>
      </c>
      <c r="J3170" s="568" t="s">
        <v>8202</v>
      </c>
      <c r="K3170" s="571" t="s">
        <v>8401</v>
      </c>
      <c r="L3170" s="568" t="s">
        <v>13874</v>
      </c>
      <c r="M3170" s="572" t="s">
        <v>16413</v>
      </c>
      <c r="N3170" s="570" t="s">
        <v>8451</v>
      </c>
      <c r="O3170" s="303" t="str">
        <f>IF(AllC3_Data[[#This Row],[Door/Yard Number]]=3,"Yard","Door")</f>
        <v>Yard</v>
      </c>
      <c r="P3170" s="33">
        <f t="shared" si="98"/>
        <v>15.266666666662786</v>
      </c>
      <c r="Q3170" s="3" t="str">
        <f t="shared" si="99"/>
        <v>02/10/2022 10:44 PM</v>
      </c>
      <c r="R3170" s="573" t="str">
        <f>IF(AND(AllC3_Data[[#This Row],[Workflow]]="Vendor Trailer",AllC3_Data[[#This Row],[OB Load Type]]="",AllC3_Data[[#This Row],[IB Load Type]]="",AllC3_Data[[#This Row],[Reusable Load Type]]=""),"Empty", HLOOKUP("*",AllC3_Data[[#This Row],[OB Load Type]:[Workflow]],1,FALSE))</f>
        <v>B227</v>
      </c>
      <c r="S31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1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1" spans="1:21" x14ac:dyDescent="0.25">
      <c r="A3171" s="567" t="s">
        <v>16416</v>
      </c>
      <c r="B3171" s="568"/>
      <c r="C3171" s="568"/>
      <c r="D3171" s="569" t="s">
        <v>182</v>
      </c>
      <c r="E3171" s="569" t="s">
        <v>8430</v>
      </c>
      <c r="F3171" s="569">
        <v>1</v>
      </c>
      <c r="G3171" s="568" t="s">
        <v>1568</v>
      </c>
      <c r="H3171" s="568"/>
      <c r="I3171" s="570" t="s">
        <v>16417</v>
      </c>
      <c r="J3171" s="568" t="s">
        <v>8212</v>
      </c>
      <c r="K3171" s="571" t="s">
        <v>8401</v>
      </c>
      <c r="L3171" s="568" t="s">
        <v>16418</v>
      </c>
      <c r="M3171" s="572" t="s">
        <v>16419</v>
      </c>
      <c r="N3171" s="570" t="s">
        <v>8402</v>
      </c>
      <c r="O3171" s="303" t="str">
        <f>IF(AllC3_Data[[#This Row],[Door/Yard Number]]=3,"Yard","Door")</f>
        <v>Door</v>
      </c>
      <c r="P3171" s="33">
        <f t="shared" si="98"/>
        <v>15.216666666674428</v>
      </c>
      <c r="Q3171" s="3" t="str">
        <f t="shared" si="99"/>
        <v>02/10/2022 10:47 PM</v>
      </c>
      <c r="R3171" s="573" t="str">
        <f>IF(AND(AllC3_Data[[#This Row],[Workflow]]="Vendor Trailer",AllC3_Data[[#This Row],[OB Load Type]]="",AllC3_Data[[#This Row],[IB Load Type]]="",AllC3_Data[[#This Row],[Reusable Load Type]]=""),"Empty", HLOOKUP("*",AllC3_Data[[#This Row],[OB Load Type]:[Workflow]],1,FALSE))</f>
        <v>PMIX</v>
      </c>
      <c r="S31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1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2" spans="1:21" x14ac:dyDescent="0.25">
      <c r="A3172" s="567" t="s">
        <v>16420</v>
      </c>
      <c r="B3172" s="568"/>
      <c r="C3172" s="568"/>
      <c r="D3172" s="569" t="s">
        <v>180</v>
      </c>
      <c r="E3172" s="569" t="s">
        <v>8430</v>
      </c>
      <c r="F3172" s="569">
        <v>3</v>
      </c>
      <c r="G3172" s="568" t="s">
        <v>1179</v>
      </c>
      <c r="H3172" s="568"/>
      <c r="I3172" s="570" t="s">
        <v>16421</v>
      </c>
      <c r="J3172" s="568" t="s">
        <v>8207</v>
      </c>
      <c r="K3172" s="571" t="s">
        <v>8401</v>
      </c>
      <c r="L3172" s="568" t="s">
        <v>13954</v>
      </c>
      <c r="M3172" s="572" t="s">
        <v>16422</v>
      </c>
      <c r="N3172" s="570" t="s">
        <v>8402</v>
      </c>
      <c r="O3172" s="303" t="str">
        <f>IF(AllC3_Data[[#This Row],[Door/Yard Number]]=3,"Yard","Door")</f>
        <v>Yard</v>
      </c>
      <c r="P3172" s="33">
        <f t="shared" si="98"/>
        <v>15.166666666686069</v>
      </c>
      <c r="Q3172" s="3" t="str">
        <f t="shared" si="99"/>
        <v>02/10/2022 10:50 PM</v>
      </c>
      <c r="R3172" s="573" t="str">
        <f>IF(AND(AllC3_Data[[#This Row],[Workflow]]="Vendor Trailer",AllC3_Data[[#This Row],[OB Load Type]]="",AllC3_Data[[#This Row],[IB Load Type]]="",AllC3_Data[[#This Row],[Reusable Load Type]]=""),"Empty", HLOOKUP("*",AllC3_Data[[#This Row],[OB Load Type]:[Workflow]],1,FALSE))</f>
        <v>PDCM</v>
      </c>
      <c r="S31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3" spans="1:21" x14ac:dyDescent="0.25">
      <c r="A3173" s="567" t="s">
        <v>16423</v>
      </c>
      <c r="B3173" s="568"/>
      <c r="C3173" s="568"/>
      <c r="D3173" s="569" t="s">
        <v>510</v>
      </c>
      <c r="E3173" s="569" t="s">
        <v>882</v>
      </c>
      <c r="F3173" s="569">
        <v>1</v>
      </c>
      <c r="G3173" s="568" t="s">
        <v>1179</v>
      </c>
      <c r="H3173" s="568"/>
      <c r="I3173" s="570" t="s">
        <v>8658</v>
      </c>
      <c r="J3173" s="568" t="s">
        <v>8205</v>
      </c>
      <c r="K3173" s="571" t="s">
        <v>8401</v>
      </c>
      <c r="L3173" s="568" t="s">
        <v>11079</v>
      </c>
      <c r="M3173" s="572" t="s">
        <v>16424</v>
      </c>
      <c r="N3173" s="570" t="s">
        <v>8402</v>
      </c>
      <c r="O3173" s="303" t="str">
        <f>IF(AllC3_Data[[#This Row],[Door/Yard Number]]=3,"Yard","Door")</f>
        <v>Door</v>
      </c>
      <c r="P3173" s="33">
        <f t="shared" si="98"/>
        <v>15.133333333418705</v>
      </c>
      <c r="Q3173" s="3" t="str">
        <f t="shared" si="99"/>
        <v>02/10/2022 10:52 PM</v>
      </c>
      <c r="R3173" s="573" t="str">
        <f>IF(AND(AllC3_Data[[#This Row],[Workflow]]="Vendor Trailer",AllC3_Data[[#This Row],[OB Load Type]]="",AllC3_Data[[#This Row],[IB Load Type]]="",AllC3_Data[[#This Row],[Reusable Load Type]]=""),"Empty", HLOOKUP("*",AllC3_Data[[#This Row],[OB Load Type]:[Workflow]],1,FALSE))</f>
        <v>BD77</v>
      </c>
      <c r="S31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1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4" spans="1:21" x14ac:dyDescent="0.25">
      <c r="A3174" s="567" t="s">
        <v>16425</v>
      </c>
      <c r="B3174" s="568"/>
      <c r="C3174" s="568" t="s">
        <v>774</v>
      </c>
      <c r="D3174" s="569"/>
      <c r="E3174" s="569" t="s">
        <v>897</v>
      </c>
      <c r="F3174" s="569">
        <v>3</v>
      </c>
      <c r="G3174" s="568" t="s">
        <v>8490</v>
      </c>
      <c r="H3174" s="568" t="s">
        <v>16426</v>
      </c>
      <c r="I3174" s="570" t="s">
        <v>16427</v>
      </c>
      <c r="J3174" s="568" t="s">
        <v>8202</v>
      </c>
      <c r="K3174" s="571" t="s">
        <v>8401</v>
      </c>
      <c r="L3174" s="568" t="s">
        <v>13874</v>
      </c>
      <c r="M3174" s="572" t="s">
        <v>16427</v>
      </c>
      <c r="N3174" s="570" t="s">
        <v>8451</v>
      </c>
      <c r="O3174" s="303" t="str">
        <f>IF(AllC3_Data[[#This Row],[Door/Yard Number]]=3,"Yard","Door")</f>
        <v>Yard</v>
      </c>
      <c r="P3174" s="33">
        <f t="shared" si="98"/>
        <v>15.116666666697711</v>
      </c>
      <c r="Q3174" s="3" t="str">
        <f t="shared" si="99"/>
        <v>02/10/2022 10:53 PM</v>
      </c>
      <c r="R3174" s="573" t="str">
        <f>IF(AND(AllC3_Data[[#This Row],[Workflow]]="Vendor Trailer",AllC3_Data[[#This Row],[OB Load Type]]="",AllC3_Data[[#This Row],[IB Load Type]]="",AllC3_Data[[#This Row],[Reusable Load Type]]=""),"Empty", HLOOKUP("*",AllC3_Data[[#This Row],[OB Load Type]:[Workflow]],1,FALSE))</f>
        <v>B227</v>
      </c>
      <c r="S31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5" spans="1:21" x14ac:dyDescent="0.25">
      <c r="A3175" s="567" t="s">
        <v>16428</v>
      </c>
      <c r="B3175" s="568"/>
      <c r="C3175" s="568"/>
      <c r="D3175" s="569"/>
      <c r="E3175" s="569" t="s">
        <v>8461</v>
      </c>
      <c r="F3175" s="569">
        <v>3</v>
      </c>
      <c r="G3175" s="568" t="s">
        <v>9116</v>
      </c>
      <c r="H3175" s="568"/>
      <c r="I3175" s="570" t="s">
        <v>16429</v>
      </c>
      <c r="J3175" s="568" t="s">
        <v>8202</v>
      </c>
      <c r="K3175" s="571" t="s">
        <v>8401</v>
      </c>
      <c r="L3175" s="568" t="s">
        <v>14182</v>
      </c>
      <c r="M3175" s="572" t="s">
        <v>16430</v>
      </c>
      <c r="N3175" s="570" t="s">
        <v>8451</v>
      </c>
      <c r="O3175" s="303" t="str">
        <f>IF(AllC3_Data[[#This Row],[Door/Yard Number]]=3,"Yard","Door")</f>
        <v>Yard</v>
      </c>
      <c r="P3175" s="33">
        <f t="shared" si="98"/>
        <v>25.416666666744277</v>
      </c>
      <c r="Q3175" s="3" t="str">
        <f t="shared" si="99"/>
        <v>02/10/2022 12:35 PM</v>
      </c>
      <c r="R3175" s="573" t="str">
        <f>IF(AND(AllC3_Data[[#This Row],[Workflow]]="Vendor Trailer",AllC3_Data[[#This Row],[OB Load Type]]="",AllC3_Data[[#This Row],[IB Load Type]]="",AllC3_Data[[#This Row],[Reusable Load Type]]=""),"Empty", HLOOKUP("*",AllC3_Data[[#This Row],[OB Load Type]:[Workflow]],1,FALSE))</f>
        <v>Empty</v>
      </c>
      <c r="S31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1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6" spans="1:21" x14ac:dyDescent="0.25">
      <c r="A3176" s="567" t="s">
        <v>16431</v>
      </c>
      <c r="B3176" s="568"/>
      <c r="C3176" s="568" t="s">
        <v>774</v>
      </c>
      <c r="D3176" s="569"/>
      <c r="E3176" s="569" t="s">
        <v>897</v>
      </c>
      <c r="F3176" s="569">
        <v>3</v>
      </c>
      <c r="G3176" s="568" t="s">
        <v>1179</v>
      </c>
      <c r="H3176" s="568" t="s">
        <v>16432</v>
      </c>
      <c r="I3176" s="570" t="s">
        <v>16429</v>
      </c>
      <c r="J3176" s="568" t="s">
        <v>8210</v>
      </c>
      <c r="K3176" s="571" t="s">
        <v>8401</v>
      </c>
      <c r="L3176" s="568" t="s">
        <v>13874</v>
      </c>
      <c r="M3176" s="572" t="s">
        <v>16429</v>
      </c>
      <c r="N3176" s="570" t="s">
        <v>8451</v>
      </c>
      <c r="O3176" s="303" t="str">
        <f>IF(AllC3_Data[[#This Row],[Door/Yard Number]]=3,"Yard","Door")</f>
        <v>Yard</v>
      </c>
      <c r="P3176" s="33">
        <f t="shared" si="98"/>
        <v>15.016666666720994</v>
      </c>
      <c r="Q3176" s="3" t="str">
        <f t="shared" si="99"/>
        <v>02/10/2022 10:59 PM</v>
      </c>
      <c r="R3176" s="573" t="str">
        <f>IF(AND(AllC3_Data[[#This Row],[Workflow]]="Vendor Trailer",AllC3_Data[[#This Row],[OB Load Type]]="",AllC3_Data[[#This Row],[IB Load Type]]="",AllC3_Data[[#This Row],[Reusable Load Type]]=""),"Empty", HLOOKUP("*",AllC3_Data[[#This Row],[OB Load Type]:[Workflow]],1,FALSE))</f>
        <v>B227</v>
      </c>
      <c r="S31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7" spans="1:21" x14ac:dyDescent="0.25">
      <c r="A3177" s="567" t="s">
        <v>16433</v>
      </c>
      <c r="B3177" s="568"/>
      <c r="C3177" s="568" t="s">
        <v>50</v>
      </c>
      <c r="D3177" s="569"/>
      <c r="E3177" s="569" t="s">
        <v>897</v>
      </c>
      <c r="F3177" s="569">
        <v>1</v>
      </c>
      <c r="G3177" s="568" t="s">
        <v>1179</v>
      </c>
      <c r="H3177" s="568" t="s">
        <v>16434</v>
      </c>
      <c r="I3177" s="570" t="s">
        <v>12636</v>
      </c>
      <c r="J3177" s="568" t="s">
        <v>8205</v>
      </c>
      <c r="K3177" s="571" t="s">
        <v>8401</v>
      </c>
      <c r="L3177" s="568" t="s">
        <v>13059</v>
      </c>
      <c r="M3177" s="572" t="s">
        <v>12636</v>
      </c>
      <c r="N3177" s="570" t="s">
        <v>8402</v>
      </c>
      <c r="O3177" s="303" t="str">
        <f>IF(AllC3_Data[[#This Row],[Door/Yard Number]]=3,"Yard","Door")</f>
        <v>Door</v>
      </c>
      <c r="P3177" s="33">
        <f t="shared" si="98"/>
        <v>14.933333333465271</v>
      </c>
      <c r="Q3177" s="3" t="str">
        <f t="shared" si="99"/>
        <v>02/10/2022 11:04 PM</v>
      </c>
      <c r="R3177" s="573" t="str">
        <f>IF(AND(AllC3_Data[[#This Row],[Workflow]]="Vendor Trailer",AllC3_Data[[#This Row],[OB Load Type]]="",AllC3_Data[[#This Row],[IB Load Type]]="",AllC3_Data[[#This Row],[Reusable Load Type]]=""),"Empty", HLOOKUP("*",AllC3_Data[[#This Row],[OB Load Type]:[Workflow]],1,FALSE))</f>
        <v>B707</v>
      </c>
      <c r="S31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1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8" spans="1:21" x14ac:dyDescent="0.25">
      <c r="A3178" s="567" t="s">
        <v>16435</v>
      </c>
      <c r="B3178" s="568"/>
      <c r="C3178" s="568" t="s">
        <v>774</v>
      </c>
      <c r="D3178" s="569"/>
      <c r="E3178" s="569" t="s">
        <v>897</v>
      </c>
      <c r="F3178" s="569">
        <v>3</v>
      </c>
      <c r="G3178" s="568" t="s">
        <v>1179</v>
      </c>
      <c r="H3178" s="568" t="s">
        <v>16337</v>
      </c>
      <c r="I3178" s="570" t="s">
        <v>16436</v>
      </c>
      <c r="J3178" s="568" t="s">
        <v>8210</v>
      </c>
      <c r="K3178" s="571" t="s">
        <v>8401</v>
      </c>
      <c r="L3178" s="568" t="s">
        <v>13874</v>
      </c>
      <c r="M3178" s="572" t="s">
        <v>16436</v>
      </c>
      <c r="N3178" s="570" t="s">
        <v>8451</v>
      </c>
      <c r="O3178" s="303" t="str">
        <f>IF(AllC3_Data[[#This Row],[Door/Yard Number]]=3,"Yard","Door")</f>
        <v>Yard</v>
      </c>
      <c r="P3178" s="33">
        <f t="shared" si="98"/>
        <v>14.916666666744277</v>
      </c>
      <c r="Q3178" s="3" t="str">
        <f t="shared" si="99"/>
        <v>02/10/2022 11:05 PM</v>
      </c>
      <c r="R3178" s="573" t="str">
        <f>IF(AND(AllC3_Data[[#This Row],[Workflow]]="Vendor Trailer",AllC3_Data[[#This Row],[OB Load Type]]="",AllC3_Data[[#This Row],[IB Load Type]]="",AllC3_Data[[#This Row],[Reusable Load Type]]=""),"Empty", HLOOKUP("*",AllC3_Data[[#This Row],[OB Load Type]:[Workflow]],1,FALSE))</f>
        <v>B227</v>
      </c>
      <c r="S31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79" spans="1:21" x14ac:dyDescent="0.25">
      <c r="A3179" s="567" t="s">
        <v>16437</v>
      </c>
      <c r="B3179" s="568"/>
      <c r="C3179" s="568"/>
      <c r="D3179" s="569" t="s">
        <v>367</v>
      </c>
      <c r="E3179" s="569" t="s">
        <v>882</v>
      </c>
      <c r="F3179" s="569">
        <v>1</v>
      </c>
      <c r="G3179" s="568" t="s">
        <v>1179</v>
      </c>
      <c r="H3179" s="568"/>
      <c r="I3179" s="570" t="s">
        <v>16438</v>
      </c>
      <c r="J3179" s="568" t="s">
        <v>8210</v>
      </c>
      <c r="K3179" s="571" t="s">
        <v>8401</v>
      </c>
      <c r="L3179" s="568" t="s">
        <v>11086</v>
      </c>
      <c r="M3179" s="572" t="s">
        <v>16439</v>
      </c>
      <c r="N3179" s="570" t="s">
        <v>8402</v>
      </c>
      <c r="O3179" s="303" t="str">
        <f>IF(AllC3_Data[[#This Row],[Door/Yard Number]]=3,"Yard","Door")</f>
        <v>Door</v>
      </c>
      <c r="P3179" s="33">
        <f t="shared" si="98"/>
        <v>14.883333333476912</v>
      </c>
      <c r="Q3179" s="3" t="str">
        <f t="shared" si="99"/>
        <v>02/10/2022 11:07 PM</v>
      </c>
      <c r="R3179" s="573" t="str">
        <f>IF(AND(AllC3_Data[[#This Row],[Workflow]]="Vendor Trailer",AllC3_Data[[#This Row],[OB Load Type]]="",AllC3_Data[[#This Row],[IB Load Type]]="",AllC3_Data[[#This Row],[Reusable Load Type]]=""),"Empty", HLOOKUP("*",AllC3_Data[[#This Row],[OB Load Type]:[Workflow]],1,FALSE))</f>
        <v>BD27</v>
      </c>
      <c r="S31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1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180" spans="1:21" x14ac:dyDescent="0.25">
      <c r="A3180" s="567" t="s">
        <v>16440</v>
      </c>
      <c r="B3180" s="568"/>
      <c r="C3180" s="568"/>
      <c r="D3180" s="569" t="s">
        <v>496</v>
      </c>
      <c r="E3180" s="569" t="s">
        <v>1660</v>
      </c>
      <c r="F3180" s="569">
        <v>3</v>
      </c>
      <c r="G3180" s="568" t="s">
        <v>1568</v>
      </c>
      <c r="H3180" s="568"/>
      <c r="I3180" s="570" t="s">
        <v>12640</v>
      </c>
      <c r="J3180" s="568" t="s">
        <v>8209</v>
      </c>
      <c r="K3180" s="571" t="s">
        <v>8401</v>
      </c>
      <c r="L3180" s="568" t="s">
        <v>15089</v>
      </c>
      <c r="M3180" s="572" t="s">
        <v>12640</v>
      </c>
      <c r="N3180" s="570" t="s">
        <v>8451</v>
      </c>
      <c r="O3180" s="303" t="str">
        <f>IF(AllC3_Data[[#This Row],[Door/Yard Number]]=3,"Yard","Door")</f>
        <v>Yard</v>
      </c>
      <c r="P3180" s="33">
        <f t="shared" si="98"/>
        <v>14.850000000034925</v>
      </c>
      <c r="Q3180" s="3" t="str">
        <f t="shared" si="99"/>
        <v>02/10/2022 11:09 PM</v>
      </c>
      <c r="R3180" s="573" t="str">
        <f>IF(AND(AllC3_Data[[#This Row],[Workflow]]="Vendor Trailer",AllC3_Data[[#This Row],[OB Load Type]]="",AllC3_Data[[#This Row],[IB Load Type]]="",AllC3_Data[[#This Row],[Reusable Load Type]]=""),"Empty", HLOOKUP("*",AllC3_Data[[#This Row],[OB Load Type]:[Workflow]],1,FALSE))</f>
        <v>RSAL</v>
      </c>
      <c r="S31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1" spans="1:21" x14ac:dyDescent="0.25">
      <c r="A3181" s="567" t="s">
        <v>16441</v>
      </c>
      <c r="B3181" s="568"/>
      <c r="C3181" s="568" t="s">
        <v>774</v>
      </c>
      <c r="D3181" s="569"/>
      <c r="E3181" s="569" t="s">
        <v>897</v>
      </c>
      <c r="F3181" s="569">
        <v>3</v>
      </c>
      <c r="G3181" s="568" t="s">
        <v>1568</v>
      </c>
      <c r="H3181" s="568" t="s">
        <v>16442</v>
      </c>
      <c r="I3181" s="570" t="s">
        <v>13509</v>
      </c>
      <c r="J3181" s="568" t="s">
        <v>8212</v>
      </c>
      <c r="K3181" s="571" t="s">
        <v>8401</v>
      </c>
      <c r="L3181" s="568" t="s">
        <v>13874</v>
      </c>
      <c r="M3181" s="572" t="s">
        <v>13509</v>
      </c>
      <c r="N3181" s="570" t="s">
        <v>8451</v>
      </c>
      <c r="O3181" s="303" t="str">
        <f>IF(AllC3_Data[[#This Row],[Door/Yard Number]]=3,"Yard","Door")</f>
        <v>Yard</v>
      </c>
      <c r="P3181" s="33">
        <f t="shared" si="98"/>
        <v>14.81666666676756</v>
      </c>
      <c r="Q3181" s="3" t="str">
        <f t="shared" si="99"/>
        <v>02/10/2022 11:11 PM</v>
      </c>
      <c r="R3181" s="573" t="str">
        <f>IF(AND(AllC3_Data[[#This Row],[Workflow]]="Vendor Trailer",AllC3_Data[[#This Row],[OB Load Type]]="",AllC3_Data[[#This Row],[IB Load Type]]="",AllC3_Data[[#This Row],[Reusable Load Type]]=""),"Empty", HLOOKUP("*",AllC3_Data[[#This Row],[OB Load Type]:[Workflow]],1,FALSE))</f>
        <v>B227</v>
      </c>
      <c r="S31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2" spans="1:21" x14ac:dyDescent="0.25">
      <c r="A3182" s="567" t="s">
        <v>16443</v>
      </c>
      <c r="B3182" s="568"/>
      <c r="C3182" s="568"/>
      <c r="D3182" s="569"/>
      <c r="E3182" s="569" t="s">
        <v>8461</v>
      </c>
      <c r="F3182" s="569">
        <v>3</v>
      </c>
      <c r="G3182" s="568" t="s">
        <v>8434</v>
      </c>
      <c r="H3182" s="568"/>
      <c r="I3182" s="570" t="s">
        <v>13509</v>
      </c>
      <c r="J3182" s="568" t="s">
        <v>8202</v>
      </c>
      <c r="K3182" s="571" t="s">
        <v>8401</v>
      </c>
      <c r="L3182" s="568" t="s">
        <v>14444</v>
      </c>
      <c r="M3182" s="572" t="s">
        <v>16444</v>
      </c>
      <c r="N3182" s="570" t="s">
        <v>8425</v>
      </c>
      <c r="O3182" s="303" t="str">
        <f>IF(AllC3_Data[[#This Row],[Door/Yard Number]]=3,"Yard","Door")</f>
        <v>Yard</v>
      </c>
      <c r="P3182" s="33">
        <f t="shared" si="98"/>
        <v>14.81666666676756</v>
      </c>
      <c r="Q3182" s="3" t="str">
        <f t="shared" si="99"/>
        <v>02/10/2022 11:11 PM</v>
      </c>
      <c r="R3182" s="573" t="str">
        <f>IF(AND(AllC3_Data[[#This Row],[Workflow]]="Vendor Trailer",AllC3_Data[[#This Row],[OB Load Type]]="",AllC3_Data[[#This Row],[IB Load Type]]="",AllC3_Data[[#This Row],[Reusable Load Type]]=""),"Empty", HLOOKUP("*",AllC3_Data[[#This Row],[OB Load Type]:[Workflow]],1,FALSE))</f>
        <v>Empty</v>
      </c>
      <c r="S31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3" spans="1:21" x14ac:dyDescent="0.25">
      <c r="A3183" s="567" t="s">
        <v>16445</v>
      </c>
      <c r="B3183" s="568"/>
      <c r="C3183" s="568" t="s">
        <v>774</v>
      </c>
      <c r="D3183" s="569"/>
      <c r="E3183" s="569" t="s">
        <v>897</v>
      </c>
      <c r="F3183" s="569">
        <v>3</v>
      </c>
      <c r="G3183" s="568" t="s">
        <v>1179</v>
      </c>
      <c r="H3183" s="568" t="s">
        <v>16446</v>
      </c>
      <c r="I3183" s="570" t="s">
        <v>12959</v>
      </c>
      <c r="J3183" s="568" t="s">
        <v>8210</v>
      </c>
      <c r="K3183" s="571" t="s">
        <v>8401</v>
      </c>
      <c r="L3183" s="568" t="s">
        <v>13949</v>
      </c>
      <c r="M3183" s="572" t="s">
        <v>12959</v>
      </c>
      <c r="N3183" s="570" t="s">
        <v>8451</v>
      </c>
      <c r="O3183" s="303" t="str">
        <f>IF(AllC3_Data[[#This Row],[Door/Yard Number]]=3,"Yard","Door")</f>
        <v>Yard</v>
      </c>
      <c r="P3183" s="33">
        <f t="shared" si="98"/>
        <v>14.766666666779201</v>
      </c>
      <c r="Q3183" s="3" t="str">
        <f t="shared" si="99"/>
        <v>02/10/2022 11:14 PM</v>
      </c>
      <c r="R3183" s="573" t="str">
        <f>IF(AND(AllC3_Data[[#This Row],[Workflow]]="Vendor Trailer",AllC3_Data[[#This Row],[OB Load Type]]="",AllC3_Data[[#This Row],[IB Load Type]]="",AllC3_Data[[#This Row],[Reusable Load Type]]=""),"Empty", HLOOKUP("*",AllC3_Data[[#This Row],[OB Load Type]:[Workflow]],1,FALSE))</f>
        <v>B227</v>
      </c>
      <c r="S31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4" spans="1:21" x14ac:dyDescent="0.25">
      <c r="A3184" s="567" t="s">
        <v>16447</v>
      </c>
      <c r="B3184" s="568"/>
      <c r="C3184" s="568"/>
      <c r="D3184" s="569"/>
      <c r="E3184" s="569" t="s">
        <v>1657</v>
      </c>
      <c r="F3184" s="569">
        <v>3</v>
      </c>
      <c r="G3184" s="568" t="s">
        <v>1179</v>
      </c>
      <c r="H3184" s="568"/>
      <c r="I3184" s="570" t="s">
        <v>16448</v>
      </c>
      <c r="J3184" s="568" t="s">
        <v>647</v>
      </c>
      <c r="K3184" s="571" t="s">
        <v>8401</v>
      </c>
      <c r="L3184" s="568" t="s">
        <v>15152</v>
      </c>
      <c r="M3184" s="572"/>
      <c r="N3184" s="570" t="s">
        <v>8402</v>
      </c>
      <c r="O3184" s="303" t="str">
        <f>IF(AllC3_Data[[#This Row],[Door/Yard Number]]=3,"Yard","Door")</f>
        <v>Yard</v>
      </c>
      <c r="P3184" s="33">
        <f t="shared" si="98"/>
        <v>14.683333333348855</v>
      </c>
      <c r="Q3184" s="3" t="str">
        <f t="shared" si="99"/>
        <v>02/10/2022 11:19 PM</v>
      </c>
      <c r="R3184" s="573" t="str">
        <f>IF(AND(AllC3_Data[[#This Row],[Workflow]]="Vendor Trailer",AllC3_Data[[#This Row],[OB Load Type]]="",AllC3_Data[[#This Row],[IB Load Type]]="",AllC3_Data[[#This Row],[Reusable Load Type]]=""),"Empty", HLOOKUP("*",AllC3_Data[[#This Row],[OB Load Type]:[Workflow]],1,FALSE))</f>
        <v>Empty</v>
      </c>
      <c r="S31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5" spans="1:21" x14ac:dyDescent="0.25">
      <c r="A3185" s="567" t="s">
        <v>16449</v>
      </c>
      <c r="B3185" s="568"/>
      <c r="C3185" s="568"/>
      <c r="D3185" s="569"/>
      <c r="E3185" s="569" t="s">
        <v>1657</v>
      </c>
      <c r="F3185" s="569">
        <v>3</v>
      </c>
      <c r="G3185" s="568" t="s">
        <v>1179</v>
      </c>
      <c r="H3185" s="568"/>
      <c r="I3185" s="570" t="s">
        <v>16448</v>
      </c>
      <c r="J3185" s="568" t="s">
        <v>8205</v>
      </c>
      <c r="K3185" s="571" t="s">
        <v>8401</v>
      </c>
      <c r="L3185" s="568" t="s">
        <v>15428</v>
      </c>
      <c r="M3185" s="572" t="s">
        <v>12540</v>
      </c>
      <c r="N3185" s="570" t="s">
        <v>8425</v>
      </c>
      <c r="O3185" s="303" t="str">
        <f>IF(AllC3_Data[[#This Row],[Door/Yard Number]]=3,"Yard","Door")</f>
        <v>Yard</v>
      </c>
      <c r="P3185" s="33">
        <f t="shared" si="98"/>
        <v>14.683333333348855</v>
      </c>
      <c r="Q3185" s="3" t="str">
        <f t="shared" si="99"/>
        <v>02/10/2022 11:19 PM</v>
      </c>
      <c r="R3185" s="573" t="str">
        <f>IF(AND(AllC3_Data[[#This Row],[Workflow]]="Vendor Trailer",AllC3_Data[[#This Row],[OB Load Type]]="",AllC3_Data[[#This Row],[IB Load Type]]="",AllC3_Data[[#This Row],[Reusable Load Type]]=""),"Empty", HLOOKUP("*",AllC3_Data[[#This Row],[OB Load Type]:[Workflow]],1,FALSE))</f>
        <v>Empty</v>
      </c>
      <c r="S31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6" spans="1:21" x14ac:dyDescent="0.25">
      <c r="A3186" s="567" t="s">
        <v>16450</v>
      </c>
      <c r="B3186" s="568"/>
      <c r="C3186" s="568" t="s">
        <v>774</v>
      </c>
      <c r="D3186" s="569"/>
      <c r="E3186" s="569" t="s">
        <v>897</v>
      </c>
      <c r="F3186" s="569">
        <v>3</v>
      </c>
      <c r="G3186" s="568" t="s">
        <v>1179</v>
      </c>
      <c r="H3186" s="568" t="s">
        <v>16451</v>
      </c>
      <c r="I3186" s="570" t="s">
        <v>16448</v>
      </c>
      <c r="J3186" s="568" t="s">
        <v>8210</v>
      </c>
      <c r="K3186" s="571" t="s">
        <v>8401</v>
      </c>
      <c r="L3186" s="568" t="s">
        <v>13961</v>
      </c>
      <c r="M3186" s="572" t="s">
        <v>16448</v>
      </c>
      <c r="N3186" s="570" t="s">
        <v>8451</v>
      </c>
      <c r="O3186" s="303" t="str">
        <f>IF(AllC3_Data[[#This Row],[Door/Yard Number]]=3,"Yard","Door")</f>
        <v>Yard</v>
      </c>
      <c r="P3186" s="33">
        <f t="shared" si="98"/>
        <v>14.683333333348855</v>
      </c>
      <c r="Q3186" s="3" t="str">
        <f t="shared" si="99"/>
        <v>02/10/2022 11:19 PM</v>
      </c>
      <c r="R3186" s="573" t="str">
        <f>IF(AND(AllC3_Data[[#This Row],[Workflow]]="Vendor Trailer",AllC3_Data[[#This Row],[OB Load Type]]="",AllC3_Data[[#This Row],[IB Load Type]]="",AllC3_Data[[#This Row],[Reusable Load Type]]=""),"Empty", HLOOKUP("*",AllC3_Data[[#This Row],[OB Load Type]:[Workflow]],1,FALSE))</f>
        <v>B227</v>
      </c>
      <c r="S31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87" spans="1:21" x14ac:dyDescent="0.25">
      <c r="A3187" s="567" t="s">
        <v>16452</v>
      </c>
      <c r="B3187" s="568"/>
      <c r="C3187" s="568"/>
      <c r="D3187" s="569" t="s">
        <v>111</v>
      </c>
      <c r="E3187" s="569" t="s">
        <v>8430</v>
      </c>
      <c r="F3187" s="569">
        <v>1</v>
      </c>
      <c r="G3187" s="568" t="s">
        <v>1667</v>
      </c>
      <c r="H3187" s="568"/>
      <c r="I3187" s="570" t="s">
        <v>16448</v>
      </c>
      <c r="J3187" s="568" t="s">
        <v>8213</v>
      </c>
      <c r="K3187" s="571" t="s">
        <v>8401</v>
      </c>
      <c r="L3187" s="568" t="s">
        <v>13596</v>
      </c>
      <c r="M3187" s="572" t="s">
        <v>16453</v>
      </c>
      <c r="N3187" s="570" t="s">
        <v>8402</v>
      </c>
      <c r="O3187" s="303" t="str">
        <f>IF(AllC3_Data[[#This Row],[Door/Yard Number]]=3,"Yard","Door")</f>
        <v>Door</v>
      </c>
      <c r="P3187" s="33">
        <f t="shared" si="98"/>
        <v>14.683333333348855</v>
      </c>
      <c r="Q3187" s="3" t="str">
        <f t="shared" si="99"/>
        <v>02/10/2022 11:19 PM</v>
      </c>
      <c r="R3187" s="573" t="str">
        <f>IF(AND(AllC3_Data[[#This Row],[Workflow]]="Vendor Trailer",AllC3_Data[[#This Row],[OB Load Type]]="",AllC3_Data[[#This Row],[IB Load Type]]="",AllC3_Data[[#This Row],[Reusable Load Type]]=""),"Empty", HLOOKUP("*",AllC3_Data[[#This Row],[OB Load Type]:[Workflow]],1,FALSE))</f>
        <v>MWWD</v>
      </c>
      <c r="S31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188" spans="1:21" x14ac:dyDescent="0.25">
      <c r="A3188" s="567" t="s">
        <v>16454</v>
      </c>
      <c r="B3188" s="568"/>
      <c r="C3188" s="568" t="s">
        <v>776</v>
      </c>
      <c r="D3188" s="569"/>
      <c r="E3188" s="569" t="s">
        <v>897</v>
      </c>
      <c r="F3188" s="569">
        <v>3</v>
      </c>
      <c r="G3188" s="568" t="s">
        <v>1179</v>
      </c>
      <c r="H3188" s="568" t="s">
        <v>16455</v>
      </c>
      <c r="I3188" s="570" t="s">
        <v>12648</v>
      </c>
      <c r="J3188" s="568" t="s">
        <v>647</v>
      </c>
      <c r="K3188" s="571" t="s">
        <v>8401</v>
      </c>
      <c r="L3188" s="568" t="s">
        <v>13949</v>
      </c>
      <c r="M3188" s="572" t="s">
        <v>12648</v>
      </c>
      <c r="N3188" s="570" t="s">
        <v>8451</v>
      </c>
      <c r="O3188" s="303" t="str">
        <f>IF(AllC3_Data[[#This Row],[Door/Yard Number]]=3,"Yard","Door")</f>
        <v>Yard</v>
      </c>
      <c r="P3188" s="33">
        <f t="shared" si="98"/>
        <v>14.650000000081491</v>
      </c>
      <c r="Q3188" s="3" t="str">
        <f t="shared" si="99"/>
        <v>02/10/2022 11:21 PM</v>
      </c>
      <c r="R3188" s="573" t="str">
        <f>IF(AND(AllC3_Data[[#This Row],[Workflow]]="Vendor Trailer",AllC3_Data[[#This Row],[OB Load Type]]="",AllC3_Data[[#This Row],[IB Load Type]]="",AllC3_Data[[#This Row],[Reusable Load Type]]=""),"Empty", HLOOKUP("*",AllC3_Data[[#This Row],[OB Load Type]:[Workflow]],1,FALSE))</f>
        <v>B217</v>
      </c>
      <c r="S31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89" spans="1:21" x14ac:dyDescent="0.25">
      <c r="A3189" s="567" t="s">
        <v>16456</v>
      </c>
      <c r="B3189" s="568"/>
      <c r="C3189" s="568"/>
      <c r="D3189" s="569" t="s">
        <v>479</v>
      </c>
      <c r="E3189" s="569" t="s">
        <v>8430</v>
      </c>
      <c r="F3189" s="569">
        <v>3</v>
      </c>
      <c r="G3189" s="568" t="s">
        <v>1568</v>
      </c>
      <c r="H3189" s="568"/>
      <c r="I3189" s="570" t="s">
        <v>16457</v>
      </c>
      <c r="J3189" s="568" t="s">
        <v>8212</v>
      </c>
      <c r="K3189" s="571" t="s">
        <v>8401</v>
      </c>
      <c r="L3189" s="568" t="s">
        <v>13954</v>
      </c>
      <c r="M3189" s="572" t="s">
        <v>16458</v>
      </c>
      <c r="N3189" s="570" t="s">
        <v>8402</v>
      </c>
      <c r="O3189" s="303" t="str">
        <f>IF(AllC3_Data[[#This Row],[Door/Yard Number]]=3,"Yard","Door")</f>
        <v>Yard</v>
      </c>
      <c r="P3189" s="33">
        <f t="shared" si="98"/>
        <v>14.633333333360497</v>
      </c>
      <c r="Q3189" s="3" t="str">
        <f t="shared" si="99"/>
        <v>02/10/2022 11:22 PM</v>
      </c>
      <c r="R3189" s="573" t="str">
        <f>IF(AND(AllC3_Data[[#This Row],[Workflow]]="Vendor Trailer",AllC3_Data[[#This Row],[OB Load Type]]="",AllC3_Data[[#This Row],[IB Load Type]]="",AllC3_Data[[#This Row],[Reusable Load Type]]=""),"Empty", HLOOKUP("*",AllC3_Data[[#This Row],[OB Load Type]:[Workflow]],1,FALSE))</f>
        <v>PPLS</v>
      </c>
      <c r="S31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0" spans="1:21" x14ac:dyDescent="0.25">
      <c r="A3190" s="567" t="s">
        <v>16459</v>
      </c>
      <c r="B3190" s="568"/>
      <c r="C3190" s="568"/>
      <c r="D3190" s="569" t="s">
        <v>510</v>
      </c>
      <c r="E3190" s="569" t="s">
        <v>882</v>
      </c>
      <c r="F3190" s="569">
        <v>3</v>
      </c>
      <c r="G3190" s="568" t="s">
        <v>1179</v>
      </c>
      <c r="H3190" s="568"/>
      <c r="I3190" s="570" t="s">
        <v>12767</v>
      </c>
      <c r="J3190" s="568" t="s">
        <v>8210</v>
      </c>
      <c r="K3190" s="571" t="s">
        <v>8401</v>
      </c>
      <c r="L3190" s="568" t="s">
        <v>14383</v>
      </c>
      <c r="M3190" s="572" t="s">
        <v>16460</v>
      </c>
      <c r="N3190" s="570" t="s">
        <v>8402</v>
      </c>
      <c r="O3190" s="303" t="str">
        <f>IF(AllC3_Data[[#This Row],[Door/Yard Number]]=3,"Yard","Door")</f>
        <v>Yard</v>
      </c>
      <c r="P3190" s="33">
        <f t="shared" si="98"/>
        <v>14.600000000093132</v>
      </c>
      <c r="Q3190" s="3" t="str">
        <f t="shared" si="99"/>
        <v>02/10/2022 11:24 PM</v>
      </c>
      <c r="R3190" s="573" t="str">
        <f>IF(AND(AllC3_Data[[#This Row],[Workflow]]="Vendor Trailer",AllC3_Data[[#This Row],[OB Load Type]]="",AllC3_Data[[#This Row],[IB Load Type]]="",AllC3_Data[[#This Row],[Reusable Load Type]]=""),"Empty", HLOOKUP("*",AllC3_Data[[#This Row],[OB Load Type]:[Workflow]],1,FALSE))</f>
        <v>BD77</v>
      </c>
      <c r="S31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1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1" spans="1:21" x14ac:dyDescent="0.25">
      <c r="A3191" s="567" t="s">
        <v>16461</v>
      </c>
      <c r="B3191" s="568"/>
      <c r="C3191" s="568"/>
      <c r="D3191" s="569" t="s">
        <v>490</v>
      </c>
      <c r="E3191" s="569" t="s">
        <v>8430</v>
      </c>
      <c r="F3191" s="569">
        <v>3</v>
      </c>
      <c r="G3191" s="568" t="s">
        <v>1096</v>
      </c>
      <c r="H3191" s="568"/>
      <c r="I3191" s="570" t="s">
        <v>13566</v>
      </c>
      <c r="J3191" s="568" t="s">
        <v>8202</v>
      </c>
      <c r="K3191" s="571" t="s">
        <v>8401</v>
      </c>
      <c r="L3191" s="568" t="s">
        <v>2967</v>
      </c>
      <c r="M3191" s="572" t="s">
        <v>16462</v>
      </c>
      <c r="N3191" s="570" t="s">
        <v>8402</v>
      </c>
      <c r="O3191" s="303" t="str">
        <f>IF(AllC3_Data[[#This Row],[Door/Yard Number]]=3,"Yard","Door")</f>
        <v>Yard</v>
      </c>
      <c r="P3191" s="33">
        <f t="shared" si="98"/>
        <v>14.500000000116415</v>
      </c>
      <c r="Q3191" s="3" t="str">
        <f t="shared" si="99"/>
        <v>02/10/2022 11:30 PM</v>
      </c>
      <c r="R3191" s="573" t="str">
        <f>IF(AND(AllC3_Data[[#This Row],[Workflow]]="Vendor Trailer",AllC3_Data[[#This Row],[OB Load Type]]="",AllC3_Data[[#This Row],[IB Load Type]]="",AllC3_Data[[#This Row],[Reusable Load Type]]=""),"Empty", HLOOKUP("*",AllC3_Data[[#This Row],[OB Load Type]:[Workflow]],1,FALSE))</f>
        <v>RLBL</v>
      </c>
      <c r="S31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1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2" spans="1:21" x14ac:dyDescent="0.25">
      <c r="A3192" s="567" t="s">
        <v>16463</v>
      </c>
      <c r="B3192" s="568"/>
      <c r="C3192" s="568" t="s">
        <v>776</v>
      </c>
      <c r="D3192" s="569"/>
      <c r="E3192" s="569" t="s">
        <v>897</v>
      </c>
      <c r="F3192" s="569">
        <v>3</v>
      </c>
      <c r="G3192" s="568" t="s">
        <v>1179</v>
      </c>
      <c r="H3192" s="568" t="s">
        <v>16464</v>
      </c>
      <c r="I3192" s="570" t="s">
        <v>8944</v>
      </c>
      <c r="J3192" s="568" t="s">
        <v>8205</v>
      </c>
      <c r="K3192" s="571" t="s">
        <v>8401</v>
      </c>
      <c r="L3192" s="568" t="s">
        <v>14255</v>
      </c>
      <c r="M3192" s="572" t="s">
        <v>8944</v>
      </c>
      <c r="N3192" s="570" t="s">
        <v>8451</v>
      </c>
      <c r="O3192" s="303" t="str">
        <f>IF(AllC3_Data[[#This Row],[Door/Yard Number]]=3,"Yard","Door")</f>
        <v>Yard</v>
      </c>
      <c r="P3192" s="33">
        <f t="shared" si="98"/>
        <v>14.383333333418705</v>
      </c>
      <c r="Q3192" s="3" t="str">
        <f t="shared" si="99"/>
        <v>02/10/2022 11:37 PM</v>
      </c>
      <c r="R3192" s="573" t="str">
        <f>IF(AND(AllC3_Data[[#This Row],[Workflow]]="Vendor Trailer",AllC3_Data[[#This Row],[OB Load Type]]="",AllC3_Data[[#This Row],[IB Load Type]]="",AllC3_Data[[#This Row],[Reusable Load Type]]=""),"Empty", HLOOKUP("*",AllC3_Data[[#This Row],[OB Load Type]:[Workflow]],1,FALSE))</f>
        <v>B217</v>
      </c>
      <c r="S31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93" spans="1:21" x14ac:dyDescent="0.25">
      <c r="A3193" s="567" t="s">
        <v>16465</v>
      </c>
      <c r="B3193" s="568"/>
      <c r="C3193" s="568" t="s">
        <v>776</v>
      </c>
      <c r="D3193" s="569"/>
      <c r="E3193" s="569" t="s">
        <v>897</v>
      </c>
      <c r="F3193" s="569">
        <v>3</v>
      </c>
      <c r="G3193" s="568" t="s">
        <v>1568</v>
      </c>
      <c r="H3193" s="568" t="s">
        <v>16464</v>
      </c>
      <c r="I3193" s="570" t="s">
        <v>8944</v>
      </c>
      <c r="J3193" s="568" t="s">
        <v>8212</v>
      </c>
      <c r="K3193" s="571" t="s">
        <v>8401</v>
      </c>
      <c r="L3193" s="568" t="s">
        <v>13958</v>
      </c>
      <c r="M3193" s="572" t="s">
        <v>8944</v>
      </c>
      <c r="N3193" s="570" t="s">
        <v>8451</v>
      </c>
      <c r="O3193" s="303" t="str">
        <f>IF(AllC3_Data[[#This Row],[Door/Yard Number]]=3,"Yard","Door")</f>
        <v>Yard</v>
      </c>
      <c r="P3193" s="33">
        <f t="shared" si="98"/>
        <v>14.383333333418705</v>
      </c>
      <c r="Q3193" s="3" t="str">
        <f t="shared" si="99"/>
        <v>02/10/2022 11:37 PM</v>
      </c>
      <c r="R3193" s="573" t="str">
        <f>IF(AND(AllC3_Data[[#This Row],[Workflow]]="Vendor Trailer",AllC3_Data[[#This Row],[OB Load Type]]="",AllC3_Data[[#This Row],[IB Load Type]]="",AllC3_Data[[#This Row],[Reusable Load Type]]=""),"Empty", HLOOKUP("*",AllC3_Data[[#This Row],[OB Load Type]:[Workflow]],1,FALSE))</f>
        <v>B217</v>
      </c>
      <c r="S31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1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194" spans="1:21" x14ac:dyDescent="0.25">
      <c r="A3194" s="567" t="s">
        <v>16466</v>
      </c>
      <c r="B3194" s="568"/>
      <c r="C3194" s="568"/>
      <c r="D3194" s="569" t="s">
        <v>492</v>
      </c>
      <c r="E3194" s="569" t="s">
        <v>8430</v>
      </c>
      <c r="F3194" s="569">
        <v>3</v>
      </c>
      <c r="G3194" s="568" t="s">
        <v>1667</v>
      </c>
      <c r="H3194" s="568"/>
      <c r="I3194" s="570" t="s">
        <v>12670</v>
      </c>
      <c r="J3194" s="568" t="s">
        <v>8213</v>
      </c>
      <c r="K3194" s="571" t="s">
        <v>8401</v>
      </c>
      <c r="L3194" s="568" t="s">
        <v>14444</v>
      </c>
      <c r="M3194" s="572" t="s">
        <v>16120</v>
      </c>
      <c r="N3194" s="570" t="s">
        <v>8425</v>
      </c>
      <c r="O3194" s="303" t="str">
        <f>IF(AllC3_Data[[#This Row],[Door/Yard Number]]=3,"Yard","Door")</f>
        <v>Yard</v>
      </c>
      <c r="P3194" s="33">
        <f t="shared" si="98"/>
        <v>14.233333333453629</v>
      </c>
      <c r="Q3194" s="3" t="str">
        <f t="shared" si="99"/>
        <v>02/10/2022 11:46 PM</v>
      </c>
      <c r="R3194" s="573" t="str">
        <f>IF(AND(AllC3_Data[[#This Row],[Workflow]]="Vendor Trailer",AllC3_Data[[#This Row],[OB Load Type]]="",AllC3_Data[[#This Row],[IB Load Type]]="",AllC3_Data[[#This Row],[Reusable Load Type]]=""),"Empty", HLOOKUP("*",AllC3_Data[[#This Row],[OB Load Type]:[Workflow]],1,FALSE))</f>
        <v>RMCP</v>
      </c>
      <c r="S31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1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Temple -&gt; Houston </v>
      </c>
    </row>
    <row r="3195" spans="1:21" x14ac:dyDescent="0.25">
      <c r="A3195" s="567" t="s">
        <v>16467</v>
      </c>
      <c r="B3195" s="568"/>
      <c r="C3195" s="568"/>
      <c r="D3195" s="569"/>
      <c r="E3195" s="569" t="s">
        <v>1657</v>
      </c>
      <c r="F3195" s="569">
        <v>3</v>
      </c>
      <c r="G3195" s="568" t="s">
        <v>1179</v>
      </c>
      <c r="H3195" s="568"/>
      <c r="I3195" s="570" t="s">
        <v>16468</v>
      </c>
      <c r="J3195" s="568" t="s">
        <v>8205</v>
      </c>
      <c r="K3195" s="571" t="s">
        <v>8401</v>
      </c>
      <c r="L3195" s="568" t="s">
        <v>14135</v>
      </c>
      <c r="M3195" s="572" t="s">
        <v>12755</v>
      </c>
      <c r="N3195" s="570" t="s">
        <v>8421</v>
      </c>
      <c r="O3195" s="303" t="str">
        <f>IF(AllC3_Data[[#This Row],[Door/Yard Number]]=3,"Yard","Door")</f>
        <v>Yard</v>
      </c>
      <c r="P3195" s="33">
        <f t="shared" si="98"/>
        <v>14.166666666744277</v>
      </c>
      <c r="Q3195" s="3" t="str">
        <f t="shared" si="99"/>
        <v>02/10/2022 11:50 PM</v>
      </c>
      <c r="R3195" s="573" t="str">
        <f>IF(AND(AllC3_Data[[#This Row],[Workflow]]="Vendor Trailer",AllC3_Data[[#This Row],[OB Load Type]]="",AllC3_Data[[#This Row],[IB Load Type]]="",AllC3_Data[[#This Row],[Reusable Load Type]]=""),"Empty", HLOOKUP("*",AllC3_Data[[#This Row],[OB Load Type]:[Workflow]],1,FALSE))</f>
        <v>Empty</v>
      </c>
      <c r="S31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1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196" spans="1:21" x14ac:dyDescent="0.25">
      <c r="A3196" s="567" t="s">
        <v>16469</v>
      </c>
      <c r="B3196" s="568"/>
      <c r="C3196" s="568" t="s">
        <v>666</v>
      </c>
      <c r="D3196" s="569"/>
      <c r="E3196" s="569" t="s">
        <v>8397</v>
      </c>
      <c r="F3196" s="569">
        <v>3</v>
      </c>
      <c r="G3196" s="568" t="s">
        <v>8398</v>
      </c>
      <c r="H3196" s="568" t="s">
        <v>13740</v>
      </c>
      <c r="I3196" s="570" t="s">
        <v>8432</v>
      </c>
      <c r="J3196" s="568" t="s">
        <v>8202</v>
      </c>
      <c r="K3196" s="571" t="s">
        <v>8401</v>
      </c>
      <c r="L3196" s="568" t="s">
        <v>14132</v>
      </c>
      <c r="M3196" s="572" t="s">
        <v>8432</v>
      </c>
      <c r="N3196" s="570" t="s">
        <v>8402</v>
      </c>
      <c r="O3196" s="303" t="str">
        <f>IF(AllC3_Data[[#This Row],[Door/Yard Number]]=3,"Yard","Door")</f>
        <v>Yard</v>
      </c>
      <c r="P3196" s="33">
        <f t="shared" si="98"/>
        <v>14.116666666755918</v>
      </c>
      <c r="Q3196" s="3" t="str">
        <f t="shared" si="99"/>
        <v>02/10/2022 11:53 PM</v>
      </c>
      <c r="R3196" s="573" t="str">
        <f>IF(AND(AllC3_Data[[#This Row],[Workflow]]="Vendor Trailer",AllC3_Data[[#This Row],[OB Load Type]]="",AllC3_Data[[#This Row],[IB Load Type]]="",AllC3_Data[[#This Row],[Reusable Load Type]]=""),"Empty", HLOOKUP("*",AllC3_Data[[#This Row],[OB Load Type]:[Workflow]],1,FALSE))</f>
        <v>B745</v>
      </c>
      <c r="S31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1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1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7" spans="1:21" x14ac:dyDescent="0.25">
      <c r="A3197" s="567" t="s">
        <v>16470</v>
      </c>
      <c r="B3197" s="568"/>
      <c r="C3197" s="568"/>
      <c r="D3197" s="569" t="s">
        <v>492</v>
      </c>
      <c r="E3197" s="569" t="s">
        <v>8430</v>
      </c>
      <c r="F3197" s="569">
        <v>3</v>
      </c>
      <c r="G3197" s="568" t="s">
        <v>1179</v>
      </c>
      <c r="H3197" s="568"/>
      <c r="I3197" s="570" t="s">
        <v>12682</v>
      </c>
      <c r="J3197" s="568" t="s">
        <v>647</v>
      </c>
      <c r="K3197" s="571" t="s">
        <v>8401</v>
      </c>
      <c r="L3197" s="568" t="s">
        <v>14423</v>
      </c>
      <c r="M3197" s="572"/>
      <c r="N3197" s="570" t="s">
        <v>8402</v>
      </c>
      <c r="O3197" s="303" t="str">
        <f>IF(AllC3_Data[[#This Row],[Door/Yard Number]]=3,"Yard","Door")</f>
        <v>Yard</v>
      </c>
      <c r="P3197" s="33">
        <f t="shared" si="98"/>
        <v>14.083333333313931</v>
      </c>
      <c r="Q3197" s="3" t="str">
        <f t="shared" si="99"/>
        <v>02/10/2022 11:55 PM</v>
      </c>
      <c r="R3197" s="573" t="str">
        <f>IF(AND(AllC3_Data[[#This Row],[Workflow]]="Vendor Trailer",AllC3_Data[[#This Row],[OB Load Type]]="",AllC3_Data[[#This Row],[IB Load Type]]="",AllC3_Data[[#This Row],[Reusable Load Type]]=""),"Empty", HLOOKUP("*",AllC3_Data[[#This Row],[OB Load Type]:[Workflow]],1,FALSE))</f>
        <v>RMCP</v>
      </c>
      <c r="S31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8" spans="1:21" x14ac:dyDescent="0.25">
      <c r="A3198" s="567" t="s">
        <v>16471</v>
      </c>
      <c r="B3198" s="568"/>
      <c r="C3198" s="568"/>
      <c r="D3198" s="569" t="s">
        <v>496</v>
      </c>
      <c r="E3198" s="569" t="s">
        <v>1660</v>
      </c>
      <c r="F3198" s="569">
        <v>1</v>
      </c>
      <c r="G3198" s="568" t="s">
        <v>1179</v>
      </c>
      <c r="H3198" s="568"/>
      <c r="I3198" s="570" t="s">
        <v>10776</v>
      </c>
      <c r="J3198" s="568" t="s">
        <v>647</v>
      </c>
      <c r="K3198" s="571" t="s">
        <v>8401</v>
      </c>
      <c r="L3198" s="568" t="s">
        <v>16472</v>
      </c>
      <c r="M3198" s="572"/>
      <c r="N3198" s="570" t="s">
        <v>8402</v>
      </c>
      <c r="O3198" s="303" t="str">
        <f>IF(AllC3_Data[[#This Row],[Door/Yard Number]]=3,"Yard","Door")</f>
        <v>Door</v>
      </c>
      <c r="P3198" s="33">
        <f t="shared" si="98"/>
        <v>14.033333333325572</v>
      </c>
      <c r="Q3198" s="3" t="str">
        <f t="shared" si="99"/>
        <v>02/10/2022 11:58 PM</v>
      </c>
      <c r="R3198" s="573" t="str">
        <f>IF(AND(AllC3_Data[[#This Row],[Workflow]]="Vendor Trailer",AllC3_Data[[#This Row],[OB Load Type]]="",AllC3_Data[[#This Row],[IB Load Type]]="",AllC3_Data[[#This Row],[Reusable Load Type]]=""),"Empty", HLOOKUP("*",AllC3_Data[[#This Row],[OB Load Type]:[Workflow]],1,FALSE))</f>
        <v>RSAL</v>
      </c>
      <c r="S31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1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1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199" spans="1:21" x14ac:dyDescent="0.25">
      <c r="A3199" s="567" t="s">
        <v>16473</v>
      </c>
      <c r="B3199" s="568"/>
      <c r="C3199" s="568"/>
      <c r="D3199" s="569"/>
      <c r="E3199" s="569" t="s">
        <v>8461</v>
      </c>
      <c r="F3199" s="569">
        <v>3</v>
      </c>
      <c r="G3199" s="568" t="s">
        <v>1215</v>
      </c>
      <c r="H3199" s="568"/>
      <c r="I3199" s="570" t="s">
        <v>16474</v>
      </c>
      <c r="J3199" s="568" t="s">
        <v>8202</v>
      </c>
      <c r="K3199" s="571" t="s">
        <v>8401</v>
      </c>
      <c r="L3199" s="568" t="s">
        <v>13726</v>
      </c>
      <c r="M3199" s="572" t="s">
        <v>15937</v>
      </c>
      <c r="N3199" s="570" t="s">
        <v>8451</v>
      </c>
      <c r="O3199" s="303" t="str">
        <f>IF(AllC3_Data[[#This Row],[Door/Yard Number]]=3,"Yard","Door")</f>
        <v>Yard</v>
      </c>
      <c r="P3199" s="33">
        <f t="shared" si="98"/>
        <v>13.983333333337214</v>
      </c>
      <c r="Q3199" s="3" t="str">
        <f t="shared" si="99"/>
        <v>02/11/2022 12:01 AM</v>
      </c>
      <c r="R3199" s="573" t="str">
        <f>IF(AND(AllC3_Data[[#This Row],[Workflow]]="Vendor Trailer",AllC3_Data[[#This Row],[OB Load Type]]="",AllC3_Data[[#This Row],[IB Load Type]]="",AllC3_Data[[#This Row],[Reusable Load Type]]=""),"Empty", HLOOKUP("*",AllC3_Data[[#This Row],[OB Load Type]:[Workflow]],1,FALSE))</f>
        <v>Empty</v>
      </c>
      <c r="S31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1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1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0" spans="1:21" x14ac:dyDescent="0.25">
      <c r="A3200" s="567" t="s">
        <v>16475</v>
      </c>
      <c r="B3200" s="568"/>
      <c r="C3200" s="568" t="s">
        <v>774</v>
      </c>
      <c r="D3200" s="569"/>
      <c r="E3200" s="569" t="s">
        <v>897</v>
      </c>
      <c r="F3200" s="569">
        <v>3</v>
      </c>
      <c r="G3200" s="568" t="s">
        <v>1667</v>
      </c>
      <c r="H3200" s="568" t="s">
        <v>16476</v>
      </c>
      <c r="I3200" s="570" t="s">
        <v>12685</v>
      </c>
      <c r="J3200" s="568" t="s">
        <v>8213</v>
      </c>
      <c r="K3200" s="571" t="s">
        <v>8589</v>
      </c>
      <c r="L3200" s="568" t="s">
        <v>14189</v>
      </c>
      <c r="M3200" s="572" t="s">
        <v>12685</v>
      </c>
      <c r="N3200" s="570" t="s">
        <v>8451</v>
      </c>
      <c r="O3200" s="303" t="str">
        <f>IF(AllC3_Data[[#This Row],[Door/Yard Number]]=3,"Yard","Door")</f>
        <v>Yard</v>
      </c>
      <c r="P3200" s="33">
        <f t="shared" si="98"/>
        <v>13.916666666802485</v>
      </c>
      <c r="Q3200" s="3" t="str">
        <f t="shared" si="99"/>
        <v>02/11/2022 12:05 AM</v>
      </c>
      <c r="R3200" s="573" t="str">
        <f>IF(AND(AllC3_Data[[#This Row],[Workflow]]="Vendor Trailer",AllC3_Data[[#This Row],[OB Load Type]]="",AllC3_Data[[#This Row],[IB Load Type]]="",AllC3_Data[[#This Row],[Reusable Load Type]]=""),"Empty", HLOOKUP("*",AllC3_Data[[#This Row],[OB Load Type]:[Workflow]],1,FALSE))</f>
        <v>B227</v>
      </c>
      <c r="S32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1" spans="1:21" x14ac:dyDescent="0.25">
      <c r="A3201" s="567" t="s">
        <v>16477</v>
      </c>
      <c r="B3201" s="568"/>
      <c r="C3201" s="568"/>
      <c r="D3201" s="569" t="s">
        <v>481</v>
      </c>
      <c r="E3201" s="569" t="s">
        <v>8430</v>
      </c>
      <c r="F3201" s="569">
        <v>3</v>
      </c>
      <c r="G3201" s="568" t="s">
        <v>1179</v>
      </c>
      <c r="H3201" s="568"/>
      <c r="I3201" s="570" t="s">
        <v>16478</v>
      </c>
      <c r="J3201" s="568" t="s">
        <v>647</v>
      </c>
      <c r="K3201" s="571" t="s">
        <v>8401</v>
      </c>
      <c r="L3201" s="568" t="s">
        <v>14248</v>
      </c>
      <c r="M3201" s="572"/>
      <c r="N3201" s="570" t="s">
        <v>8402</v>
      </c>
      <c r="O3201" s="303" t="str">
        <f>IF(AllC3_Data[[#This Row],[Door/Yard Number]]=3,"Yard","Door")</f>
        <v>Yard</v>
      </c>
      <c r="P3201" s="33">
        <f t="shared" si="98"/>
        <v>13.833333333372138</v>
      </c>
      <c r="Q3201" s="3" t="str">
        <f t="shared" si="99"/>
        <v>02/11/2022 12:10 AM</v>
      </c>
      <c r="R3201" s="573" t="str">
        <f>IF(AND(AllC3_Data[[#This Row],[Workflow]]="Vendor Trailer",AllC3_Data[[#This Row],[OB Load Type]]="",AllC3_Data[[#This Row],[IB Load Type]]="",AllC3_Data[[#This Row],[Reusable Load Type]]=""),"Empty", HLOOKUP("*",AllC3_Data[[#This Row],[OB Load Type]:[Workflow]],1,FALSE))</f>
        <v>RBTN</v>
      </c>
      <c r="S32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2" spans="1:21" x14ac:dyDescent="0.25">
      <c r="A3202" s="567" t="s">
        <v>16479</v>
      </c>
      <c r="B3202" s="568"/>
      <c r="C3202" s="568"/>
      <c r="D3202" s="569"/>
      <c r="E3202" s="569" t="s">
        <v>1657</v>
      </c>
      <c r="F3202" s="569">
        <v>3</v>
      </c>
      <c r="G3202" s="568" t="s">
        <v>1179</v>
      </c>
      <c r="H3202" s="568"/>
      <c r="I3202" s="570" t="s">
        <v>9548</v>
      </c>
      <c r="J3202" s="568" t="s">
        <v>8210</v>
      </c>
      <c r="K3202" s="571" t="s">
        <v>8401</v>
      </c>
      <c r="L3202" s="568" t="s">
        <v>14135</v>
      </c>
      <c r="M3202" s="572" t="s">
        <v>13047</v>
      </c>
      <c r="N3202" s="570" t="s">
        <v>8421</v>
      </c>
      <c r="O3202" s="303" t="str">
        <f>IF(AllC3_Data[[#This Row],[Door/Yard Number]]=3,"Yard","Door")</f>
        <v>Yard</v>
      </c>
      <c r="P3202" s="33">
        <f t="shared" si="98"/>
        <v>13.78333333338378</v>
      </c>
      <c r="Q3202" s="3" t="str">
        <f t="shared" si="99"/>
        <v>02/11/2022 12:13 AM</v>
      </c>
      <c r="R3202" s="573" t="str">
        <f>IF(AND(AllC3_Data[[#This Row],[Workflow]]="Vendor Trailer",AllC3_Data[[#This Row],[OB Load Type]]="",AllC3_Data[[#This Row],[IB Load Type]]="",AllC3_Data[[#This Row],[Reusable Load Type]]=""),"Empty", HLOOKUP("*",AllC3_Data[[#This Row],[OB Load Type]:[Workflow]],1,FALSE))</f>
        <v>Empty</v>
      </c>
      <c r="S32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2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203" spans="1:21" x14ac:dyDescent="0.25">
      <c r="A3203" s="567" t="s">
        <v>16480</v>
      </c>
      <c r="B3203" s="568"/>
      <c r="C3203" s="568"/>
      <c r="D3203" s="569" t="s">
        <v>510</v>
      </c>
      <c r="E3203" s="569" t="s">
        <v>882</v>
      </c>
      <c r="F3203" s="569">
        <v>1</v>
      </c>
      <c r="G3203" s="568" t="s">
        <v>1179</v>
      </c>
      <c r="H3203" s="568"/>
      <c r="I3203" s="570" t="s">
        <v>12691</v>
      </c>
      <c r="J3203" s="568" t="s">
        <v>8210</v>
      </c>
      <c r="K3203" s="571" t="s">
        <v>8401</v>
      </c>
      <c r="L3203" s="568" t="s">
        <v>10568</v>
      </c>
      <c r="M3203" s="572" t="s">
        <v>9519</v>
      </c>
      <c r="N3203" s="570" t="s">
        <v>8402</v>
      </c>
      <c r="O3203" s="303" t="str">
        <f>IF(AllC3_Data[[#This Row],[Door/Yard Number]]=3,"Yard","Door")</f>
        <v>Door</v>
      </c>
      <c r="P3203" s="33">
        <f t="shared" si="98"/>
        <v>13.750000000116415</v>
      </c>
      <c r="Q3203" s="3" t="str">
        <f t="shared" si="99"/>
        <v>02/11/2022 12:15 AM</v>
      </c>
      <c r="R3203" s="573" t="str">
        <f>IF(AND(AllC3_Data[[#This Row],[Workflow]]="Vendor Trailer",AllC3_Data[[#This Row],[OB Load Type]]="",AllC3_Data[[#This Row],[IB Load Type]]="",AllC3_Data[[#This Row],[Reusable Load Type]]=""),"Empty", HLOOKUP("*",AllC3_Data[[#This Row],[OB Load Type]:[Workflow]],1,FALSE))</f>
        <v>BD77</v>
      </c>
      <c r="S32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4" spans="1:21" x14ac:dyDescent="0.25">
      <c r="A3204" s="567" t="s">
        <v>16481</v>
      </c>
      <c r="B3204" s="568"/>
      <c r="C3204" s="568" t="s">
        <v>774</v>
      </c>
      <c r="D3204" s="569"/>
      <c r="E3204" s="569" t="s">
        <v>897</v>
      </c>
      <c r="F3204" s="569">
        <v>3</v>
      </c>
      <c r="G3204" s="568" t="s">
        <v>1667</v>
      </c>
      <c r="H3204" s="568" t="s">
        <v>16482</v>
      </c>
      <c r="I3204" s="570" t="s">
        <v>16483</v>
      </c>
      <c r="J3204" s="568" t="s">
        <v>8213</v>
      </c>
      <c r="K3204" s="571" t="s">
        <v>8401</v>
      </c>
      <c r="L3204" s="568" t="s">
        <v>15089</v>
      </c>
      <c r="M3204" s="572" t="s">
        <v>16483</v>
      </c>
      <c r="N3204" s="570" t="s">
        <v>8451</v>
      </c>
      <c r="O3204" s="303" t="str">
        <f>IF(AllC3_Data[[#This Row],[Door/Yard Number]]=3,"Yard","Door")</f>
        <v>Yard</v>
      </c>
      <c r="P3204" s="33">
        <f t="shared" si="98"/>
        <v>13.700000000128057</v>
      </c>
      <c r="Q3204" s="3" t="str">
        <f t="shared" si="99"/>
        <v>02/11/2022 12:18 AM</v>
      </c>
      <c r="R3204" s="573" t="str">
        <f>IF(AND(AllC3_Data[[#This Row],[Workflow]]="Vendor Trailer",AllC3_Data[[#This Row],[OB Load Type]]="",AllC3_Data[[#This Row],[IB Load Type]]="",AllC3_Data[[#This Row],[Reusable Load Type]]=""),"Empty", HLOOKUP("*",AllC3_Data[[#This Row],[OB Load Type]:[Workflow]],1,FALSE))</f>
        <v>B227</v>
      </c>
      <c r="S32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5" spans="1:21" x14ac:dyDescent="0.25">
      <c r="A3205" s="567" t="s">
        <v>16484</v>
      </c>
      <c r="B3205" s="568"/>
      <c r="C3205" s="568"/>
      <c r="D3205" s="569"/>
      <c r="E3205" s="569" t="s">
        <v>1657</v>
      </c>
      <c r="F3205" s="569">
        <v>3</v>
      </c>
      <c r="G3205" s="568" t="s">
        <v>1179</v>
      </c>
      <c r="H3205" s="568"/>
      <c r="I3205" s="570" t="s">
        <v>10912</v>
      </c>
      <c r="J3205" s="568" t="s">
        <v>8206</v>
      </c>
      <c r="K3205" s="571" t="s">
        <v>8401</v>
      </c>
      <c r="L3205" s="568" t="s">
        <v>15152</v>
      </c>
      <c r="M3205" s="572" t="s">
        <v>16183</v>
      </c>
      <c r="N3205" s="570" t="s">
        <v>8402</v>
      </c>
      <c r="O3205" s="303" t="str">
        <f>IF(AllC3_Data[[#This Row],[Door/Yard Number]]=3,"Yard","Door")</f>
        <v>Yard</v>
      </c>
      <c r="P3205" s="33">
        <f t="shared" si="98"/>
        <v>13.633333333418705</v>
      </c>
      <c r="Q3205" s="3" t="str">
        <f t="shared" si="99"/>
        <v>02/11/2022 12:22 AM</v>
      </c>
      <c r="R3205" s="573" t="str">
        <f>IF(AND(AllC3_Data[[#This Row],[Workflow]]="Vendor Trailer",AllC3_Data[[#This Row],[OB Load Type]]="",AllC3_Data[[#This Row],[IB Load Type]]="",AllC3_Data[[#This Row],[Reusable Load Type]]=""),"Empty", HLOOKUP("*",AllC3_Data[[#This Row],[OB Load Type]:[Workflow]],1,FALSE))</f>
        <v>Empty</v>
      </c>
      <c r="S32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6" spans="1:21" x14ac:dyDescent="0.25">
      <c r="A3206" s="567" t="s">
        <v>16485</v>
      </c>
      <c r="B3206" s="568"/>
      <c r="C3206" s="568" t="s">
        <v>38</v>
      </c>
      <c r="D3206" s="569"/>
      <c r="E3206" s="569" t="s">
        <v>897</v>
      </c>
      <c r="F3206" s="569">
        <v>3</v>
      </c>
      <c r="G3206" s="568" t="s">
        <v>8434</v>
      </c>
      <c r="H3206" s="568" t="s">
        <v>16486</v>
      </c>
      <c r="I3206" s="570" t="s">
        <v>16487</v>
      </c>
      <c r="J3206" s="568" t="s">
        <v>8202</v>
      </c>
      <c r="K3206" s="571" t="s">
        <v>8401</v>
      </c>
      <c r="L3206" s="568" t="s">
        <v>14444</v>
      </c>
      <c r="M3206" s="572" t="s">
        <v>16487</v>
      </c>
      <c r="N3206" s="570" t="s">
        <v>8425</v>
      </c>
      <c r="O3206" s="303" t="str">
        <f>IF(AllC3_Data[[#This Row],[Door/Yard Number]]=3,"Yard","Door")</f>
        <v>Yard</v>
      </c>
      <c r="P3206" s="33">
        <f t="shared" si="98"/>
        <v>13.599999999976717</v>
      </c>
      <c r="Q3206" s="3" t="str">
        <f t="shared" si="99"/>
        <v>02/11/2022 12:24 AM</v>
      </c>
      <c r="R3206" s="573" t="str">
        <f>IF(AND(AllC3_Data[[#This Row],[Workflow]]="Vendor Trailer",AllC3_Data[[#This Row],[OB Load Type]]="",AllC3_Data[[#This Row],[IB Load Type]]="",AllC3_Data[[#This Row],[Reusable Load Type]]=""),"Empty", HLOOKUP("*",AllC3_Data[[#This Row],[OB Load Type]:[Workflow]],1,FALSE))</f>
        <v>B407</v>
      </c>
      <c r="S32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7" spans="1:21" x14ac:dyDescent="0.25">
      <c r="A3207" s="567" t="s">
        <v>16488</v>
      </c>
      <c r="B3207" s="568"/>
      <c r="C3207" s="568" t="s">
        <v>774</v>
      </c>
      <c r="D3207" s="569"/>
      <c r="E3207" s="569" t="s">
        <v>897</v>
      </c>
      <c r="F3207" s="569">
        <v>3</v>
      </c>
      <c r="G3207" s="568" t="s">
        <v>1179</v>
      </c>
      <c r="H3207" s="568" t="s">
        <v>16489</v>
      </c>
      <c r="I3207" s="570" t="s">
        <v>12859</v>
      </c>
      <c r="J3207" s="568" t="s">
        <v>8216</v>
      </c>
      <c r="K3207" s="571" t="s">
        <v>8401</v>
      </c>
      <c r="L3207" s="568" t="s">
        <v>13874</v>
      </c>
      <c r="M3207" s="572" t="s">
        <v>12859</v>
      </c>
      <c r="N3207" s="570" t="s">
        <v>8451</v>
      </c>
      <c r="O3207" s="303" t="str">
        <f>IF(AllC3_Data[[#This Row],[Door/Yard Number]]=3,"Yard","Door")</f>
        <v>Yard</v>
      </c>
      <c r="P3207" s="33">
        <f t="shared" si="98"/>
        <v>13.549999999988358</v>
      </c>
      <c r="Q3207" s="3" t="str">
        <f t="shared" si="99"/>
        <v>02/11/2022 12:27 AM</v>
      </c>
      <c r="R3207" s="573" t="str">
        <f>IF(AND(AllC3_Data[[#This Row],[Workflow]]="Vendor Trailer",AllC3_Data[[#This Row],[OB Load Type]]="",AllC3_Data[[#This Row],[IB Load Type]]="",AllC3_Data[[#This Row],[Reusable Load Type]]=""),"Empty", HLOOKUP("*",AllC3_Data[[#This Row],[OB Load Type]:[Workflow]],1,FALSE))</f>
        <v>B227</v>
      </c>
      <c r="S32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8" spans="1:21" x14ac:dyDescent="0.25">
      <c r="A3208" s="567" t="s">
        <v>16490</v>
      </c>
      <c r="B3208" s="568"/>
      <c r="C3208" s="568" t="s">
        <v>38</v>
      </c>
      <c r="D3208" s="569"/>
      <c r="E3208" s="569" t="s">
        <v>897</v>
      </c>
      <c r="F3208" s="569">
        <v>3</v>
      </c>
      <c r="G3208" s="568" t="s">
        <v>1179</v>
      </c>
      <c r="H3208" s="568" t="s">
        <v>12681</v>
      </c>
      <c r="I3208" s="570" t="s">
        <v>8660</v>
      </c>
      <c r="J3208" s="568" t="s">
        <v>8210</v>
      </c>
      <c r="K3208" s="571" t="s">
        <v>8401</v>
      </c>
      <c r="L3208" s="568" t="s">
        <v>15428</v>
      </c>
      <c r="M3208" s="572" t="s">
        <v>8660</v>
      </c>
      <c r="N3208" s="570" t="s">
        <v>8425</v>
      </c>
      <c r="O3208" s="303" t="str">
        <f>IF(AllC3_Data[[#This Row],[Door/Yard Number]]=3,"Yard","Door")</f>
        <v>Yard</v>
      </c>
      <c r="P3208" s="33">
        <f t="shared" si="98"/>
        <v>13.533333333441988</v>
      </c>
      <c r="Q3208" s="3" t="str">
        <f t="shared" si="99"/>
        <v>02/11/2022 12:28 AM</v>
      </c>
      <c r="R3208" s="573" t="str">
        <f>IF(AND(AllC3_Data[[#This Row],[Workflow]]="Vendor Trailer",AllC3_Data[[#This Row],[OB Load Type]]="",AllC3_Data[[#This Row],[IB Load Type]]="",AllC3_Data[[#This Row],[Reusable Load Type]]=""),"Empty", HLOOKUP("*",AllC3_Data[[#This Row],[OB Load Type]:[Workflow]],1,FALSE))</f>
        <v>B407</v>
      </c>
      <c r="S32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09" spans="1:21" x14ac:dyDescent="0.25">
      <c r="A3209" s="567" t="s">
        <v>16491</v>
      </c>
      <c r="B3209" s="568"/>
      <c r="C3209" s="568"/>
      <c r="D3209" s="569" t="s">
        <v>182</v>
      </c>
      <c r="E3209" s="569" t="s">
        <v>8430</v>
      </c>
      <c r="F3209" s="569">
        <v>3</v>
      </c>
      <c r="G3209" s="568" t="s">
        <v>1179</v>
      </c>
      <c r="H3209" s="568"/>
      <c r="I3209" s="570" t="s">
        <v>13414</v>
      </c>
      <c r="J3209" s="568" t="s">
        <v>8210</v>
      </c>
      <c r="K3209" s="571" t="s">
        <v>8401</v>
      </c>
      <c r="L3209" s="568" t="s">
        <v>2969</v>
      </c>
      <c r="M3209" s="572" t="s">
        <v>8942</v>
      </c>
      <c r="N3209" s="570" t="s">
        <v>8402</v>
      </c>
      <c r="O3209" s="303" t="str">
        <f>IF(AllC3_Data[[#This Row],[Door/Yard Number]]=3,"Yard","Door")</f>
        <v>Yard</v>
      </c>
      <c r="P3209" s="33">
        <f t="shared" ref="P3209:P3272" si="100">($A$1-Q3209)*24</f>
        <v>13.516666666720994</v>
      </c>
      <c r="Q3209" s="3" t="str">
        <f t="shared" ref="Q3209:Q3272" si="101">IF(I3209&gt;M3209,I3209,IF(I3209&lt;M3209,M3209,IF(I3209=M3209,I3209)))</f>
        <v>02/11/2022 12:29 AM</v>
      </c>
      <c r="R3209" s="573" t="str">
        <f>IF(AND(AllC3_Data[[#This Row],[Workflow]]="Vendor Trailer",AllC3_Data[[#This Row],[OB Load Type]]="",AllC3_Data[[#This Row],[IB Load Type]]="",AllC3_Data[[#This Row],[Reusable Load Type]]=""),"Empty", HLOOKUP("*",AllC3_Data[[#This Row],[OB Load Type]:[Workflow]],1,FALSE))</f>
        <v>PMIX</v>
      </c>
      <c r="S32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2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0" spans="1:21" x14ac:dyDescent="0.25">
      <c r="A3210" s="567" t="s">
        <v>16492</v>
      </c>
      <c r="B3210" s="568"/>
      <c r="C3210" s="568"/>
      <c r="D3210" s="569" t="s">
        <v>229</v>
      </c>
      <c r="E3210" s="569" t="s">
        <v>8430</v>
      </c>
      <c r="F3210" s="569">
        <v>1</v>
      </c>
      <c r="G3210" s="568" t="s">
        <v>1179</v>
      </c>
      <c r="H3210" s="568"/>
      <c r="I3210" s="570" t="s">
        <v>13414</v>
      </c>
      <c r="J3210" s="568" t="s">
        <v>647</v>
      </c>
      <c r="K3210" s="571" t="s">
        <v>8401</v>
      </c>
      <c r="L3210" s="568" t="s">
        <v>16493</v>
      </c>
      <c r="M3210" s="572"/>
      <c r="N3210" s="570" t="s">
        <v>8402</v>
      </c>
      <c r="O3210" s="303" t="str">
        <f>IF(AllC3_Data[[#This Row],[Door/Yard Number]]=3,"Yard","Door")</f>
        <v>Door</v>
      </c>
      <c r="P3210" s="33">
        <f t="shared" si="100"/>
        <v>13.516666666720994</v>
      </c>
      <c r="Q3210" s="3" t="str">
        <f t="shared" si="101"/>
        <v>02/11/2022 12:29 AM</v>
      </c>
      <c r="R3210" s="573" t="str">
        <f>IF(AND(AllC3_Data[[#This Row],[Workflow]]="Vendor Trailer",AllC3_Data[[#This Row],[OB Load Type]]="",AllC3_Data[[#This Row],[IB Load Type]]="",AllC3_Data[[#This Row],[Reusable Load Type]]=""),"Empty", HLOOKUP("*",AllC3_Data[[#This Row],[OB Load Type]:[Workflow]],1,FALSE))</f>
        <v>RECY</v>
      </c>
      <c r="S32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2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1" spans="1:21" x14ac:dyDescent="0.25">
      <c r="A3211" s="567" t="s">
        <v>16494</v>
      </c>
      <c r="B3211" s="568"/>
      <c r="C3211" s="568" t="s">
        <v>50</v>
      </c>
      <c r="D3211" s="569"/>
      <c r="E3211" s="569" t="s">
        <v>897</v>
      </c>
      <c r="F3211" s="569">
        <v>3</v>
      </c>
      <c r="G3211" s="568" t="s">
        <v>1179</v>
      </c>
      <c r="H3211" s="568" t="s">
        <v>16495</v>
      </c>
      <c r="I3211" s="570" t="s">
        <v>12706</v>
      </c>
      <c r="J3211" s="568" t="s">
        <v>8210</v>
      </c>
      <c r="K3211" s="571" t="s">
        <v>8401</v>
      </c>
      <c r="L3211" s="568" t="s">
        <v>13828</v>
      </c>
      <c r="M3211" s="572" t="s">
        <v>12706</v>
      </c>
      <c r="N3211" s="570" t="s">
        <v>8402</v>
      </c>
      <c r="O3211" s="303" t="str">
        <f>IF(AllC3_Data[[#This Row],[Door/Yard Number]]=3,"Yard","Door")</f>
        <v>Yard</v>
      </c>
      <c r="P3211" s="33">
        <f t="shared" si="100"/>
        <v>13.483333333453629</v>
      </c>
      <c r="Q3211" s="3" t="str">
        <f t="shared" si="101"/>
        <v>02/11/2022 12:31 AM</v>
      </c>
      <c r="R3211" s="573" t="str">
        <f>IF(AND(AllC3_Data[[#This Row],[Workflow]]="Vendor Trailer",AllC3_Data[[#This Row],[OB Load Type]]="",AllC3_Data[[#This Row],[IB Load Type]]="",AllC3_Data[[#This Row],[Reusable Load Type]]=""),"Empty", HLOOKUP("*",AllC3_Data[[#This Row],[OB Load Type]:[Workflow]],1,FALSE))</f>
        <v>B707</v>
      </c>
      <c r="S32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2" spans="1:21" x14ac:dyDescent="0.25">
      <c r="A3212" s="567" t="s">
        <v>16496</v>
      </c>
      <c r="B3212" s="568"/>
      <c r="C3212" s="568"/>
      <c r="D3212" s="569" t="s">
        <v>486</v>
      </c>
      <c r="E3212" s="569" t="s">
        <v>8430</v>
      </c>
      <c r="F3212" s="569">
        <v>1</v>
      </c>
      <c r="G3212" s="568" t="s">
        <v>1179</v>
      </c>
      <c r="H3212" s="568"/>
      <c r="I3212" s="570" t="s">
        <v>16497</v>
      </c>
      <c r="J3212" s="568" t="s">
        <v>8210</v>
      </c>
      <c r="K3212" s="571" t="s">
        <v>8401</v>
      </c>
      <c r="L3212" s="568" t="s">
        <v>11191</v>
      </c>
      <c r="M3212" s="572" t="s">
        <v>16497</v>
      </c>
      <c r="N3212" s="570" t="s">
        <v>11135</v>
      </c>
      <c r="O3212" s="303" t="str">
        <f>IF(AllC3_Data[[#This Row],[Door/Yard Number]]=3,"Yard","Door")</f>
        <v>Door</v>
      </c>
      <c r="P3212" s="33">
        <f t="shared" si="100"/>
        <v>13.466666666732635</v>
      </c>
      <c r="Q3212" s="3" t="str">
        <f t="shared" si="101"/>
        <v>02/11/2022 12:32 AM</v>
      </c>
      <c r="R3212" s="573" t="str">
        <f>IF(AND(AllC3_Data[[#This Row],[Workflow]]="Vendor Trailer",AllC3_Data[[#This Row],[OB Load Type]]="",AllC3_Data[[#This Row],[IB Load Type]]="",AllC3_Data[[#This Row],[Reusable Load Type]]=""),"Empty", HLOOKUP("*",AllC3_Data[[#This Row],[OB Load Type]:[Workflow]],1,FALSE))</f>
        <v>RGMB</v>
      </c>
      <c r="S32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32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3" spans="1:21" x14ac:dyDescent="0.25">
      <c r="A3213" s="567" t="s">
        <v>16498</v>
      </c>
      <c r="B3213" s="568"/>
      <c r="C3213" s="568"/>
      <c r="D3213" s="569" t="s">
        <v>510</v>
      </c>
      <c r="E3213" s="569" t="s">
        <v>882</v>
      </c>
      <c r="F3213" s="569">
        <v>1</v>
      </c>
      <c r="G3213" s="568" t="s">
        <v>1179</v>
      </c>
      <c r="H3213" s="568"/>
      <c r="I3213" s="570" t="s">
        <v>9552</v>
      </c>
      <c r="J3213" s="568" t="s">
        <v>8205</v>
      </c>
      <c r="K3213" s="571" t="s">
        <v>8401</v>
      </c>
      <c r="L3213" s="568" t="s">
        <v>13134</v>
      </c>
      <c r="M3213" s="572" t="s">
        <v>10530</v>
      </c>
      <c r="N3213" s="570" t="s">
        <v>8402</v>
      </c>
      <c r="O3213" s="303" t="str">
        <f>IF(AllC3_Data[[#This Row],[Door/Yard Number]]=3,"Yard","Door")</f>
        <v>Door</v>
      </c>
      <c r="P3213" s="33">
        <f t="shared" si="100"/>
        <v>13.450000000011642</v>
      </c>
      <c r="Q3213" s="3" t="str">
        <f t="shared" si="101"/>
        <v>02/11/2022 12:33 AM</v>
      </c>
      <c r="R3213" s="573" t="str">
        <f>IF(AND(AllC3_Data[[#This Row],[Workflow]]="Vendor Trailer",AllC3_Data[[#This Row],[OB Load Type]]="",AllC3_Data[[#This Row],[IB Load Type]]="",AllC3_Data[[#This Row],[Reusable Load Type]]=""),"Empty", HLOOKUP("*",AllC3_Data[[#This Row],[OB Load Type]:[Workflow]],1,FALSE))</f>
        <v>BD77</v>
      </c>
      <c r="S32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4" spans="1:21" x14ac:dyDescent="0.25">
      <c r="A3214" s="567" t="s">
        <v>16499</v>
      </c>
      <c r="B3214" s="568"/>
      <c r="C3214" s="568" t="s">
        <v>666</v>
      </c>
      <c r="D3214" s="569"/>
      <c r="E3214" s="569" t="s">
        <v>8397</v>
      </c>
      <c r="F3214" s="569">
        <v>3</v>
      </c>
      <c r="G3214" s="568" t="s">
        <v>8398</v>
      </c>
      <c r="H3214" s="568" t="s">
        <v>13740</v>
      </c>
      <c r="I3214" s="570" t="s">
        <v>12712</v>
      </c>
      <c r="J3214" s="568" t="s">
        <v>8202</v>
      </c>
      <c r="K3214" s="571" t="s">
        <v>8401</v>
      </c>
      <c r="L3214" s="568" t="s">
        <v>14132</v>
      </c>
      <c r="M3214" s="572" t="s">
        <v>12712</v>
      </c>
      <c r="N3214" s="570" t="s">
        <v>8402</v>
      </c>
      <c r="O3214" s="303" t="str">
        <f>IF(AllC3_Data[[#This Row],[Door/Yard Number]]=3,"Yard","Door")</f>
        <v>Yard</v>
      </c>
      <c r="P3214" s="33">
        <f t="shared" si="100"/>
        <v>13.400000000023283</v>
      </c>
      <c r="Q3214" s="3" t="str">
        <f t="shared" si="101"/>
        <v>02/11/2022 12:36 AM</v>
      </c>
      <c r="R3214" s="573" t="str">
        <f>IF(AND(AllC3_Data[[#This Row],[Workflow]]="Vendor Trailer",AllC3_Data[[#This Row],[OB Load Type]]="",AllC3_Data[[#This Row],[IB Load Type]]="",AllC3_Data[[#This Row],[Reusable Load Type]]=""),"Empty", HLOOKUP("*",AllC3_Data[[#This Row],[OB Load Type]:[Workflow]],1,FALSE))</f>
        <v>B745</v>
      </c>
      <c r="S32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5" spans="1:21" x14ac:dyDescent="0.25">
      <c r="A3215" s="567" t="s">
        <v>16500</v>
      </c>
      <c r="B3215" s="568"/>
      <c r="C3215" s="568" t="s">
        <v>774</v>
      </c>
      <c r="D3215" s="569"/>
      <c r="E3215" s="569" t="s">
        <v>897</v>
      </c>
      <c r="F3215" s="569">
        <v>3</v>
      </c>
      <c r="G3215" s="568" t="s">
        <v>1179</v>
      </c>
      <c r="H3215" s="568" t="s">
        <v>16501</v>
      </c>
      <c r="I3215" s="570" t="s">
        <v>12712</v>
      </c>
      <c r="J3215" s="568" t="s">
        <v>8210</v>
      </c>
      <c r="K3215" s="571" t="s">
        <v>8401</v>
      </c>
      <c r="L3215" s="568" t="s">
        <v>13958</v>
      </c>
      <c r="M3215" s="572" t="s">
        <v>12712</v>
      </c>
      <c r="N3215" s="570" t="s">
        <v>8451</v>
      </c>
      <c r="O3215" s="303" t="str">
        <f>IF(AllC3_Data[[#This Row],[Door/Yard Number]]=3,"Yard","Door")</f>
        <v>Yard</v>
      </c>
      <c r="P3215" s="33">
        <f t="shared" si="100"/>
        <v>13.400000000023283</v>
      </c>
      <c r="Q3215" s="3" t="str">
        <f t="shared" si="101"/>
        <v>02/11/2022 12:36 AM</v>
      </c>
      <c r="R3215" s="573" t="str">
        <f>IF(AND(AllC3_Data[[#This Row],[Workflow]]="Vendor Trailer",AllC3_Data[[#This Row],[OB Load Type]]="",AllC3_Data[[#This Row],[IB Load Type]]="",AllC3_Data[[#This Row],[Reusable Load Type]]=""),"Empty", HLOOKUP("*",AllC3_Data[[#This Row],[OB Load Type]:[Workflow]],1,FALSE))</f>
        <v>B227</v>
      </c>
      <c r="S32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6" spans="1:21" x14ac:dyDescent="0.25">
      <c r="A3216" s="567" t="s">
        <v>16502</v>
      </c>
      <c r="B3216" s="568"/>
      <c r="C3216" s="568"/>
      <c r="D3216" s="569"/>
      <c r="E3216" s="569" t="s">
        <v>1657</v>
      </c>
      <c r="F3216" s="569">
        <v>3</v>
      </c>
      <c r="G3216" s="568" t="s">
        <v>1568</v>
      </c>
      <c r="H3216" s="568"/>
      <c r="I3216" s="570" t="s">
        <v>16503</v>
      </c>
      <c r="J3216" s="568" t="s">
        <v>8212</v>
      </c>
      <c r="K3216" s="571" t="s">
        <v>8401</v>
      </c>
      <c r="L3216" s="568" t="s">
        <v>13828</v>
      </c>
      <c r="M3216" s="572" t="s">
        <v>16504</v>
      </c>
      <c r="N3216" s="570" t="s">
        <v>8402</v>
      </c>
      <c r="O3216" s="303" t="str">
        <f>IF(AllC3_Data[[#This Row],[Door/Yard Number]]=3,"Yard","Door")</f>
        <v>Yard</v>
      </c>
      <c r="P3216" s="33">
        <f t="shared" si="100"/>
        <v>13.350000000034925</v>
      </c>
      <c r="Q3216" s="3" t="str">
        <f t="shared" si="101"/>
        <v>02/11/2022 12:39 AM</v>
      </c>
      <c r="R3216" s="573" t="str">
        <f>IF(AND(AllC3_Data[[#This Row],[Workflow]]="Vendor Trailer",AllC3_Data[[#This Row],[OB Load Type]]="",AllC3_Data[[#This Row],[IB Load Type]]="",AllC3_Data[[#This Row],[Reusable Load Type]]=""),"Empty", HLOOKUP("*",AllC3_Data[[#This Row],[OB Load Type]:[Workflow]],1,FALSE))</f>
        <v>Empty</v>
      </c>
      <c r="S32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7" spans="1:21" x14ac:dyDescent="0.25">
      <c r="A3217" s="567" t="s">
        <v>16505</v>
      </c>
      <c r="B3217" s="568"/>
      <c r="C3217" s="568"/>
      <c r="D3217" s="569"/>
      <c r="E3217" s="569" t="s">
        <v>8461</v>
      </c>
      <c r="F3217" s="569">
        <v>3</v>
      </c>
      <c r="G3217" s="568" t="s">
        <v>8490</v>
      </c>
      <c r="H3217" s="568"/>
      <c r="I3217" s="570" t="s">
        <v>12715</v>
      </c>
      <c r="J3217" s="568" t="s">
        <v>8202</v>
      </c>
      <c r="K3217" s="571" t="s">
        <v>8401</v>
      </c>
      <c r="L3217" s="568" t="s">
        <v>2967</v>
      </c>
      <c r="M3217" s="572" t="s">
        <v>10650</v>
      </c>
      <c r="N3217" s="570" t="s">
        <v>8402</v>
      </c>
      <c r="O3217" s="303" t="str">
        <f>IF(AllC3_Data[[#This Row],[Door/Yard Number]]=3,"Yard","Door")</f>
        <v>Yard</v>
      </c>
      <c r="P3217" s="33">
        <f t="shared" si="100"/>
        <v>13.300000000046566</v>
      </c>
      <c r="Q3217" s="3" t="str">
        <f t="shared" si="101"/>
        <v>02/11/2022 12:42 AM</v>
      </c>
      <c r="R3217" s="573" t="str">
        <f>IF(AND(AllC3_Data[[#This Row],[Workflow]]="Vendor Trailer",AllC3_Data[[#This Row],[OB Load Type]]="",AllC3_Data[[#This Row],[IB Load Type]]="",AllC3_Data[[#This Row],[Reusable Load Type]]=""),"Empty", HLOOKUP("*",AllC3_Data[[#This Row],[OB Load Type]:[Workflow]],1,FALSE))</f>
        <v>Empty</v>
      </c>
      <c r="S32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8" spans="1:21" x14ac:dyDescent="0.25">
      <c r="A3218" s="567" t="s">
        <v>16506</v>
      </c>
      <c r="B3218" s="568"/>
      <c r="C3218" s="568"/>
      <c r="D3218" s="569" t="s">
        <v>479</v>
      </c>
      <c r="E3218" s="569" t="s">
        <v>8430</v>
      </c>
      <c r="F3218" s="569">
        <v>3</v>
      </c>
      <c r="G3218" s="568" t="s">
        <v>1568</v>
      </c>
      <c r="H3218" s="568"/>
      <c r="I3218" s="570" t="s">
        <v>16507</v>
      </c>
      <c r="J3218" s="568" t="s">
        <v>8209</v>
      </c>
      <c r="K3218" s="571" t="s">
        <v>8401</v>
      </c>
      <c r="L3218" s="568" t="s">
        <v>14383</v>
      </c>
      <c r="M3218" s="572" t="s">
        <v>16508</v>
      </c>
      <c r="N3218" s="570" t="s">
        <v>8402</v>
      </c>
      <c r="O3218" s="303" t="str">
        <f>IF(AllC3_Data[[#This Row],[Door/Yard Number]]=3,"Yard","Door")</f>
        <v>Yard</v>
      </c>
      <c r="P3218" s="33">
        <f t="shared" si="100"/>
        <v>13.283333333325572</v>
      </c>
      <c r="Q3218" s="3" t="str">
        <f t="shared" si="101"/>
        <v>02/11/2022 12:43 AM</v>
      </c>
      <c r="R3218" s="573" t="str">
        <f>IF(AND(AllC3_Data[[#This Row],[Workflow]]="Vendor Trailer",AllC3_Data[[#This Row],[OB Load Type]]="",AllC3_Data[[#This Row],[IB Load Type]]="",AllC3_Data[[#This Row],[Reusable Load Type]]=""),"Empty", HLOOKUP("*",AllC3_Data[[#This Row],[OB Load Type]:[Workflow]],1,FALSE))</f>
        <v>PPLS</v>
      </c>
      <c r="S32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19" spans="1:21" x14ac:dyDescent="0.25">
      <c r="A3219" s="567" t="s">
        <v>16509</v>
      </c>
      <c r="B3219" s="568"/>
      <c r="C3219" s="568"/>
      <c r="D3219" s="569" t="s">
        <v>490</v>
      </c>
      <c r="E3219" s="569" t="s">
        <v>8430</v>
      </c>
      <c r="F3219" s="569">
        <v>3</v>
      </c>
      <c r="G3219" s="568" t="s">
        <v>1412</v>
      </c>
      <c r="H3219" s="568"/>
      <c r="I3219" s="570" t="s">
        <v>16510</v>
      </c>
      <c r="J3219" s="568" t="s">
        <v>8202</v>
      </c>
      <c r="K3219" s="571" t="s">
        <v>8401</v>
      </c>
      <c r="L3219" s="568" t="s">
        <v>15152</v>
      </c>
      <c r="M3219" s="572" t="s">
        <v>16511</v>
      </c>
      <c r="N3219" s="570" t="s">
        <v>8402</v>
      </c>
      <c r="O3219" s="303" t="str">
        <f>IF(AllC3_Data[[#This Row],[Door/Yard Number]]=3,"Yard","Door")</f>
        <v>Yard</v>
      </c>
      <c r="P3219" s="33">
        <f t="shared" si="100"/>
        <v>13.266666666779201</v>
      </c>
      <c r="Q3219" s="3" t="str">
        <f t="shared" si="101"/>
        <v>02/11/2022 12:44 AM</v>
      </c>
      <c r="R3219" s="573" t="str">
        <f>IF(AND(AllC3_Data[[#This Row],[Workflow]]="Vendor Trailer",AllC3_Data[[#This Row],[OB Load Type]]="",AllC3_Data[[#This Row],[IB Load Type]]="",AllC3_Data[[#This Row],[Reusable Load Type]]=""),"Empty", HLOOKUP("*",AllC3_Data[[#This Row],[OB Load Type]:[Workflow]],1,FALSE))</f>
        <v>RLBL</v>
      </c>
      <c r="S32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2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0" spans="1:21" x14ac:dyDescent="0.25">
      <c r="A3220" s="567" t="s">
        <v>16512</v>
      </c>
      <c r="B3220" s="568"/>
      <c r="C3220" s="568"/>
      <c r="D3220" s="569" t="s">
        <v>492</v>
      </c>
      <c r="E3220" s="569" t="s">
        <v>8430</v>
      </c>
      <c r="F3220" s="569">
        <v>4</v>
      </c>
      <c r="G3220" s="568" t="s">
        <v>1179</v>
      </c>
      <c r="H3220" s="568"/>
      <c r="I3220" s="570" t="s">
        <v>16510</v>
      </c>
      <c r="J3220" s="568" t="s">
        <v>8205</v>
      </c>
      <c r="K3220" s="571" t="s">
        <v>8401</v>
      </c>
      <c r="L3220" s="568" t="s">
        <v>14662</v>
      </c>
      <c r="M3220" s="572" t="s">
        <v>16510</v>
      </c>
      <c r="N3220" s="570" t="s">
        <v>8402</v>
      </c>
      <c r="O3220" s="303" t="str">
        <f>IF(AllC3_Data[[#This Row],[Door/Yard Number]]=3,"Yard","Door")</f>
        <v>Door</v>
      </c>
      <c r="P3220" s="33">
        <f t="shared" si="100"/>
        <v>13.266666666779201</v>
      </c>
      <c r="Q3220" s="3" t="str">
        <f t="shared" si="101"/>
        <v>02/11/2022 12:44 AM</v>
      </c>
      <c r="R3220" s="573" t="str">
        <f>IF(AND(AllC3_Data[[#This Row],[Workflow]]="Vendor Trailer",AllC3_Data[[#This Row],[OB Load Type]]="",AllC3_Data[[#This Row],[IB Load Type]]="",AllC3_Data[[#This Row],[Reusable Load Type]]=""),"Empty", HLOOKUP("*",AllC3_Data[[#This Row],[OB Load Type]:[Workflow]],1,FALSE))</f>
        <v>RMCP</v>
      </c>
      <c r="S32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1" spans="1:21" x14ac:dyDescent="0.25">
      <c r="A3221" s="567" t="s">
        <v>16513</v>
      </c>
      <c r="B3221" s="568"/>
      <c r="C3221" s="568"/>
      <c r="D3221" s="569" t="s">
        <v>496</v>
      </c>
      <c r="E3221" s="569" t="s">
        <v>1660</v>
      </c>
      <c r="F3221" s="569">
        <v>3</v>
      </c>
      <c r="G3221" s="568" t="s">
        <v>1179</v>
      </c>
      <c r="H3221" s="568"/>
      <c r="I3221" s="570" t="s">
        <v>16514</v>
      </c>
      <c r="J3221" s="568" t="s">
        <v>8210</v>
      </c>
      <c r="K3221" s="571" t="s">
        <v>8401</v>
      </c>
      <c r="L3221" s="568" t="s">
        <v>15089</v>
      </c>
      <c r="M3221" s="572" t="s">
        <v>16510</v>
      </c>
      <c r="N3221" s="570" t="s">
        <v>8451</v>
      </c>
      <c r="O3221" s="303" t="str">
        <f>IF(AllC3_Data[[#This Row],[Door/Yard Number]]=3,"Yard","Door")</f>
        <v>Yard</v>
      </c>
      <c r="P3221" s="33">
        <f t="shared" si="100"/>
        <v>13.216666666790843</v>
      </c>
      <c r="Q3221" s="3" t="str">
        <f t="shared" si="101"/>
        <v>02/11/2022 12:47 AM</v>
      </c>
      <c r="R3221" s="573" t="str">
        <f>IF(AND(AllC3_Data[[#This Row],[Workflow]]="Vendor Trailer",AllC3_Data[[#This Row],[OB Load Type]]="",AllC3_Data[[#This Row],[IB Load Type]]="",AllC3_Data[[#This Row],[Reusable Load Type]]=""),"Empty", HLOOKUP("*",AllC3_Data[[#This Row],[OB Load Type]:[Workflow]],1,FALSE))</f>
        <v>RSAL</v>
      </c>
      <c r="S32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2" spans="1:21" x14ac:dyDescent="0.25">
      <c r="A3222" s="567" t="s">
        <v>16515</v>
      </c>
      <c r="B3222" s="568"/>
      <c r="C3222" s="568"/>
      <c r="D3222" s="569"/>
      <c r="E3222" s="569" t="s">
        <v>1657</v>
      </c>
      <c r="F3222" s="569">
        <v>3</v>
      </c>
      <c r="G3222" s="568" t="s">
        <v>1179</v>
      </c>
      <c r="H3222" s="568"/>
      <c r="I3222" s="570" t="s">
        <v>12721</v>
      </c>
      <c r="J3222" s="568" t="s">
        <v>8206</v>
      </c>
      <c r="K3222" s="571" t="s">
        <v>8401</v>
      </c>
      <c r="L3222" s="568" t="s">
        <v>14423</v>
      </c>
      <c r="M3222" s="572" t="s">
        <v>16516</v>
      </c>
      <c r="N3222" s="570" t="s">
        <v>8402</v>
      </c>
      <c r="O3222" s="303" t="str">
        <f>IF(AllC3_Data[[#This Row],[Door/Yard Number]]=3,"Yard","Door")</f>
        <v>Yard</v>
      </c>
      <c r="P3222" s="33">
        <f t="shared" si="100"/>
        <v>13.200000000069849</v>
      </c>
      <c r="Q3222" s="3" t="str">
        <f t="shared" si="101"/>
        <v>02/11/2022 12:48 AM</v>
      </c>
      <c r="R3222" s="573" t="str">
        <f>IF(AND(AllC3_Data[[#This Row],[Workflow]]="Vendor Trailer",AllC3_Data[[#This Row],[OB Load Type]]="",AllC3_Data[[#This Row],[IB Load Type]]="",AllC3_Data[[#This Row],[Reusable Load Type]]=""),"Empty", HLOOKUP("*",AllC3_Data[[#This Row],[OB Load Type]:[Workflow]],1,FALSE))</f>
        <v>Empty</v>
      </c>
      <c r="S32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3" spans="1:21" x14ac:dyDescent="0.25">
      <c r="A3223" s="567" t="s">
        <v>16517</v>
      </c>
      <c r="B3223" s="568"/>
      <c r="C3223" s="568"/>
      <c r="D3223" s="569"/>
      <c r="E3223" s="569" t="s">
        <v>8461</v>
      </c>
      <c r="F3223" s="569">
        <v>3</v>
      </c>
      <c r="G3223" s="568" t="s">
        <v>1215</v>
      </c>
      <c r="H3223" s="568"/>
      <c r="I3223" s="570" t="s">
        <v>12764</v>
      </c>
      <c r="J3223" s="568" t="s">
        <v>8202</v>
      </c>
      <c r="K3223" s="571" t="s">
        <v>8401</v>
      </c>
      <c r="L3223" s="568" t="s">
        <v>14221</v>
      </c>
      <c r="M3223" s="572" t="s">
        <v>10682</v>
      </c>
      <c r="N3223" s="570" t="s">
        <v>8451</v>
      </c>
      <c r="O3223" s="303" t="str">
        <f>IF(AllC3_Data[[#This Row],[Door/Yard Number]]=3,"Yard","Door")</f>
        <v>Yard</v>
      </c>
      <c r="P3223" s="33">
        <f t="shared" si="100"/>
        <v>13.100000000093132</v>
      </c>
      <c r="Q3223" s="3" t="str">
        <f t="shared" si="101"/>
        <v>02/11/2022 12:54 AM</v>
      </c>
      <c r="R3223" s="573" t="str">
        <f>IF(AND(AllC3_Data[[#This Row],[Workflow]]="Vendor Trailer",AllC3_Data[[#This Row],[OB Load Type]]="",AllC3_Data[[#This Row],[IB Load Type]]="",AllC3_Data[[#This Row],[Reusable Load Type]]=""),"Empty", HLOOKUP("*",AllC3_Data[[#This Row],[OB Load Type]:[Workflow]],1,FALSE))</f>
        <v>Empty</v>
      </c>
      <c r="S32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4" spans="1:21" x14ac:dyDescent="0.25">
      <c r="A3224" s="567" t="s">
        <v>16518</v>
      </c>
      <c r="B3224" s="568"/>
      <c r="C3224" s="568" t="s">
        <v>50</v>
      </c>
      <c r="D3224" s="569"/>
      <c r="E3224" s="569" t="s">
        <v>897</v>
      </c>
      <c r="F3224" s="569">
        <v>3</v>
      </c>
      <c r="G3224" s="568" t="s">
        <v>1179</v>
      </c>
      <c r="H3224" s="568" t="s">
        <v>13740</v>
      </c>
      <c r="I3224" s="570" t="s">
        <v>8951</v>
      </c>
      <c r="J3224" s="568" t="s">
        <v>8208</v>
      </c>
      <c r="K3224" s="571" t="s">
        <v>8401</v>
      </c>
      <c r="L3224" s="568" t="s">
        <v>13729</v>
      </c>
      <c r="M3224" s="572" t="s">
        <v>8951</v>
      </c>
      <c r="N3224" s="570" t="s">
        <v>8402</v>
      </c>
      <c r="O3224" s="303" t="str">
        <f>IF(AllC3_Data[[#This Row],[Door/Yard Number]]=3,"Yard","Door")</f>
        <v>Yard</v>
      </c>
      <c r="P3224" s="33">
        <f t="shared" si="100"/>
        <v>13.066666666651145</v>
      </c>
      <c r="Q3224" s="3" t="str">
        <f t="shared" si="101"/>
        <v>02/11/2022 12:56 AM</v>
      </c>
      <c r="R3224" s="573" t="str">
        <f>IF(AND(AllC3_Data[[#This Row],[Workflow]]="Vendor Trailer",AllC3_Data[[#This Row],[OB Load Type]]="",AllC3_Data[[#This Row],[IB Load Type]]="",AllC3_Data[[#This Row],[Reusable Load Type]]=""),"Empty", HLOOKUP("*",AllC3_Data[[#This Row],[OB Load Type]:[Workflow]],1,FALSE))</f>
        <v>B707</v>
      </c>
      <c r="S32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5" spans="1:21" x14ac:dyDescent="0.25">
      <c r="A3225" s="567" t="s">
        <v>16519</v>
      </c>
      <c r="B3225" s="568"/>
      <c r="C3225" s="568"/>
      <c r="D3225" s="569" t="s">
        <v>182</v>
      </c>
      <c r="E3225" s="569" t="s">
        <v>8430</v>
      </c>
      <c r="F3225" s="569">
        <v>3</v>
      </c>
      <c r="G3225" s="568" t="s">
        <v>1179</v>
      </c>
      <c r="H3225" s="568"/>
      <c r="I3225" s="570" t="s">
        <v>16520</v>
      </c>
      <c r="J3225" s="568" t="s">
        <v>8210</v>
      </c>
      <c r="K3225" s="571" t="s">
        <v>8401</v>
      </c>
      <c r="L3225" s="568" t="s">
        <v>14003</v>
      </c>
      <c r="M3225" s="572" t="s">
        <v>16521</v>
      </c>
      <c r="N3225" s="570" t="s">
        <v>8402</v>
      </c>
      <c r="O3225" s="303" t="str">
        <f>IF(AllC3_Data[[#This Row],[Door/Yard Number]]=3,"Yard","Door")</f>
        <v>Yard</v>
      </c>
      <c r="P3225" s="33">
        <f t="shared" si="100"/>
        <v>13.016666666662786</v>
      </c>
      <c r="Q3225" s="3" t="str">
        <f t="shared" si="101"/>
        <v>02/11/2022 12:59 AM</v>
      </c>
      <c r="R3225" s="573" t="str">
        <f>IF(AND(AllC3_Data[[#This Row],[Workflow]]="Vendor Trailer",AllC3_Data[[#This Row],[OB Load Type]]="",AllC3_Data[[#This Row],[IB Load Type]]="",AllC3_Data[[#This Row],[Reusable Load Type]]=""),"Empty", HLOOKUP("*",AllC3_Data[[#This Row],[OB Load Type]:[Workflow]],1,FALSE))</f>
        <v>PMIX</v>
      </c>
      <c r="S32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2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6" spans="1:21" x14ac:dyDescent="0.25">
      <c r="A3226" s="567" t="s">
        <v>16522</v>
      </c>
      <c r="B3226" s="568"/>
      <c r="C3226" s="568" t="s">
        <v>774</v>
      </c>
      <c r="D3226" s="569"/>
      <c r="E3226" s="569" t="s">
        <v>897</v>
      </c>
      <c r="F3226" s="569">
        <v>3</v>
      </c>
      <c r="G3226" s="568" t="s">
        <v>1215</v>
      </c>
      <c r="H3226" s="568" t="s">
        <v>16523</v>
      </c>
      <c r="I3226" s="570" t="s">
        <v>16524</v>
      </c>
      <c r="J3226" s="568" t="s">
        <v>8202</v>
      </c>
      <c r="K3226" s="571" t="s">
        <v>8401</v>
      </c>
      <c r="L3226" s="568" t="s">
        <v>13874</v>
      </c>
      <c r="M3226" s="572" t="s">
        <v>16524</v>
      </c>
      <c r="N3226" s="570" t="s">
        <v>8451</v>
      </c>
      <c r="O3226" s="303" t="str">
        <f>IF(AllC3_Data[[#This Row],[Door/Yard Number]]=3,"Yard","Door")</f>
        <v>Yard</v>
      </c>
      <c r="P3226" s="33">
        <f t="shared" si="100"/>
        <v>13.000000000116415</v>
      </c>
      <c r="Q3226" s="3" t="str">
        <f t="shared" si="101"/>
        <v>02/11/2022 01:00 AM</v>
      </c>
      <c r="R3226" s="573" t="str">
        <f>IF(AND(AllC3_Data[[#This Row],[Workflow]]="Vendor Trailer",AllC3_Data[[#This Row],[OB Load Type]]="",AllC3_Data[[#This Row],[IB Load Type]]="",AllC3_Data[[#This Row],[Reusable Load Type]]=""),"Empty", HLOOKUP("*",AllC3_Data[[#This Row],[OB Load Type]:[Workflow]],1,FALSE))</f>
        <v>B227</v>
      </c>
      <c r="S32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7" spans="1:21" x14ac:dyDescent="0.25">
      <c r="A3227" s="567" t="s">
        <v>16525</v>
      </c>
      <c r="B3227" s="568"/>
      <c r="C3227" s="568"/>
      <c r="D3227" s="569"/>
      <c r="E3227" s="569" t="s">
        <v>1657</v>
      </c>
      <c r="F3227" s="569">
        <v>3</v>
      </c>
      <c r="G3227" s="568" t="s">
        <v>1179</v>
      </c>
      <c r="H3227" s="568"/>
      <c r="I3227" s="570" t="s">
        <v>16526</v>
      </c>
      <c r="J3227" s="568" t="s">
        <v>8207</v>
      </c>
      <c r="K3227" s="571" t="s">
        <v>8401</v>
      </c>
      <c r="L3227" s="568" t="s">
        <v>11478</v>
      </c>
      <c r="M3227" s="572" t="s">
        <v>9522</v>
      </c>
      <c r="N3227" s="570" t="s">
        <v>8425</v>
      </c>
      <c r="O3227" s="303" t="str">
        <f>IF(AllC3_Data[[#This Row],[Door/Yard Number]]=3,"Yard","Door")</f>
        <v>Yard</v>
      </c>
      <c r="P3227" s="33">
        <f t="shared" si="100"/>
        <v>12.983333333395422</v>
      </c>
      <c r="Q3227" s="3" t="str">
        <f t="shared" si="101"/>
        <v>02/11/2022 01:01 AM</v>
      </c>
      <c r="R3227" s="573" t="str">
        <f>IF(AND(AllC3_Data[[#This Row],[Workflow]]="Vendor Trailer",AllC3_Data[[#This Row],[OB Load Type]]="",AllC3_Data[[#This Row],[IB Load Type]]="",AllC3_Data[[#This Row],[Reusable Load Type]]=""),"Empty", HLOOKUP("*",AllC3_Data[[#This Row],[OB Load Type]:[Workflow]],1,FALSE))</f>
        <v>Empty</v>
      </c>
      <c r="S32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8" spans="1:21" x14ac:dyDescent="0.25">
      <c r="A3228" s="567" t="s">
        <v>16527</v>
      </c>
      <c r="B3228" s="568"/>
      <c r="C3228" s="568"/>
      <c r="D3228" s="569" t="s">
        <v>496</v>
      </c>
      <c r="E3228" s="569" t="s">
        <v>1660</v>
      </c>
      <c r="F3228" s="569">
        <v>3</v>
      </c>
      <c r="G3228" s="568" t="s">
        <v>1179</v>
      </c>
      <c r="H3228" s="568"/>
      <c r="I3228" s="570" t="s">
        <v>16526</v>
      </c>
      <c r="J3228" s="568" t="s">
        <v>8210</v>
      </c>
      <c r="K3228" s="571" t="s">
        <v>8401</v>
      </c>
      <c r="L3228" s="568" t="s">
        <v>14189</v>
      </c>
      <c r="M3228" s="572" t="s">
        <v>16526</v>
      </c>
      <c r="N3228" s="570" t="s">
        <v>8451</v>
      </c>
      <c r="O3228" s="303" t="str">
        <f>IF(AllC3_Data[[#This Row],[Door/Yard Number]]=3,"Yard","Door")</f>
        <v>Yard</v>
      </c>
      <c r="P3228" s="33">
        <f t="shared" si="100"/>
        <v>12.983333333395422</v>
      </c>
      <c r="Q3228" s="3" t="str">
        <f t="shared" si="101"/>
        <v>02/11/2022 01:01 AM</v>
      </c>
      <c r="R3228" s="573" t="str">
        <f>IF(AND(AllC3_Data[[#This Row],[Workflow]]="Vendor Trailer",AllC3_Data[[#This Row],[OB Load Type]]="",AllC3_Data[[#This Row],[IB Load Type]]="",AllC3_Data[[#This Row],[Reusable Load Type]]=""),"Empty", HLOOKUP("*",AllC3_Data[[#This Row],[OB Load Type]:[Workflow]],1,FALSE))</f>
        <v>RSAL</v>
      </c>
      <c r="S32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29" spans="1:21" x14ac:dyDescent="0.25">
      <c r="A3229" s="567" t="s">
        <v>16528</v>
      </c>
      <c r="B3229" s="568"/>
      <c r="C3229" s="568"/>
      <c r="D3229" s="569" t="s">
        <v>496</v>
      </c>
      <c r="E3229" s="569" t="s">
        <v>1660</v>
      </c>
      <c r="F3229" s="569">
        <v>3</v>
      </c>
      <c r="G3229" s="568" t="s">
        <v>1179</v>
      </c>
      <c r="H3229" s="568"/>
      <c r="I3229" s="570" t="s">
        <v>16529</v>
      </c>
      <c r="J3229" s="568" t="s">
        <v>8210</v>
      </c>
      <c r="K3229" s="571" t="s">
        <v>8401</v>
      </c>
      <c r="L3229" s="568" t="s">
        <v>13949</v>
      </c>
      <c r="M3229" s="572" t="s">
        <v>16529</v>
      </c>
      <c r="N3229" s="570" t="s">
        <v>8451</v>
      </c>
      <c r="O3229" s="303" t="str">
        <f>IF(AllC3_Data[[#This Row],[Door/Yard Number]]=3,"Yard","Door")</f>
        <v>Yard</v>
      </c>
      <c r="P3229" s="33">
        <f t="shared" si="100"/>
        <v>12.966666666674428</v>
      </c>
      <c r="Q3229" s="3" t="str">
        <f t="shared" si="101"/>
        <v>02/11/2022 01:02 AM</v>
      </c>
      <c r="R3229" s="573" t="str">
        <f>IF(AND(AllC3_Data[[#This Row],[Workflow]]="Vendor Trailer",AllC3_Data[[#This Row],[OB Load Type]]="",AllC3_Data[[#This Row],[IB Load Type]]="",AllC3_Data[[#This Row],[Reusable Load Type]]=""),"Empty", HLOOKUP("*",AllC3_Data[[#This Row],[OB Load Type]:[Workflow]],1,FALSE))</f>
        <v>RSAL</v>
      </c>
      <c r="S32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0" spans="1:21" x14ac:dyDescent="0.25">
      <c r="A3230" s="567" t="s">
        <v>16530</v>
      </c>
      <c r="B3230" s="568"/>
      <c r="C3230" s="568" t="s">
        <v>666</v>
      </c>
      <c r="D3230" s="569"/>
      <c r="E3230" s="569" t="s">
        <v>8397</v>
      </c>
      <c r="F3230" s="569">
        <v>3</v>
      </c>
      <c r="G3230" s="568" t="s">
        <v>8398</v>
      </c>
      <c r="H3230" s="568" t="s">
        <v>13740</v>
      </c>
      <c r="I3230" s="570" t="s">
        <v>16529</v>
      </c>
      <c r="J3230" s="568" t="s">
        <v>8202</v>
      </c>
      <c r="K3230" s="571" t="s">
        <v>8401</v>
      </c>
      <c r="L3230" s="568" t="s">
        <v>14132</v>
      </c>
      <c r="M3230" s="572" t="s">
        <v>16529</v>
      </c>
      <c r="N3230" s="570" t="s">
        <v>8402</v>
      </c>
      <c r="O3230" s="303" t="str">
        <f>IF(AllC3_Data[[#This Row],[Door/Yard Number]]=3,"Yard","Door")</f>
        <v>Yard</v>
      </c>
      <c r="P3230" s="33">
        <f t="shared" si="100"/>
        <v>12.966666666674428</v>
      </c>
      <c r="Q3230" s="3" t="str">
        <f t="shared" si="101"/>
        <v>02/11/2022 01:02 AM</v>
      </c>
      <c r="R3230" s="573" t="str">
        <f>IF(AND(AllC3_Data[[#This Row],[Workflow]]="Vendor Trailer",AllC3_Data[[#This Row],[OB Load Type]]="",AllC3_Data[[#This Row],[IB Load Type]]="",AllC3_Data[[#This Row],[Reusable Load Type]]=""),"Empty", HLOOKUP("*",AllC3_Data[[#This Row],[OB Load Type]:[Workflow]],1,FALSE))</f>
        <v>B745</v>
      </c>
      <c r="S32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1" spans="1:21" x14ac:dyDescent="0.25">
      <c r="A3231" s="567" t="s">
        <v>16531</v>
      </c>
      <c r="B3231" s="568"/>
      <c r="C3231" s="568" t="s">
        <v>776</v>
      </c>
      <c r="D3231" s="569"/>
      <c r="E3231" s="569" t="s">
        <v>897</v>
      </c>
      <c r="F3231" s="569">
        <v>3</v>
      </c>
      <c r="G3231" s="568" t="s">
        <v>1179</v>
      </c>
      <c r="H3231" s="568" t="s">
        <v>16532</v>
      </c>
      <c r="I3231" s="570" t="s">
        <v>16533</v>
      </c>
      <c r="J3231" s="568" t="s">
        <v>8210</v>
      </c>
      <c r="K3231" s="571" t="s">
        <v>8401</v>
      </c>
      <c r="L3231" s="568" t="s">
        <v>14189</v>
      </c>
      <c r="M3231" s="572" t="s">
        <v>16533</v>
      </c>
      <c r="N3231" s="570" t="s">
        <v>8451</v>
      </c>
      <c r="O3231" s="303" t="str">
        <f>IF(AllC3_Data[[#This Row],[Door/Yard Number]]=3,"Yard","Door")</f>
        <v>Yard</v>
      </c>
      <c r="P3231" s="33">
        <f t="shared" si="100"/>
        <v>12.933333333407063</v>
      </c>
      <c r="Q3231" s="3" t="str">
        <f t="shared" si="101"/>
        <v>02/11/2022 01:04 AM</v>
      </c>
      <c r="R3231" s="573" t="str">
        <f>IF(AND(AllC3_Data[[#This Row],[Workflow]]="Vendor Trailer",AllC3_Data[[#This Row],[OB Load Type]]="",AllC3_Data[[#This Row],[IB Load Type]]="",AllC3_Data[[#This Row],[Reusable Load Type]]=""),"Empty", HLOOKUP("*",AllC3_Data[[#This Row],[OB Load Type]:[Workflow]],1,FALSE))</f>
        <v>B217</v>
      </c>
      <c r="S32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32" spans="1:21" x14ac:dyDescent="0.25">
      <c r="A3232" s="567" t="s">
        <v>16534</v>
      </c>
      <c r="B3232" s="568"/>
      <c r="C3232" s="568"/>
      <c r="D3232" s="569" t="s">
        <v>492</v>
      </c>
      <c r="E3232" s="569" t="s">
        <v>8430</v>
      </c>
      <c r="F3232" s="569">
        <v>1</v>
      </c>
      <c r="G3232" s="568" t="s">
        <v>1179</v>
      </c>
      <c r="H3232" s="568"/>
      <c r="I3232" s="570" t="s">
        <v>16535</v>
      </c>
      <c r="J3232" s="568" t="s">
        <v>8205</v>
      </c>
      <c r="K3232" s="571" t="s">
        <v>8401</v>
      </c>
      <c r="L3232" s="568" t="s">
        <v>4191</v>
      </c>
      <c r="M3232" s="572" t="s">
        <v>16535</v>
      </c>
      <c r="N3232" s="570" t="s">
        <v>8402</v>
      </c>
      <c r="O3232" s="303" t="str">
        <f>IF(AllC3_Data[[#This Row],[Door/Yard Number]]=3,"Yard","Door")</f>
        <v>Door</v>
      </c>
      <c r="P3232" s="33">
        <f t="shared" si="100"/>
        <v>12.916666666686069</v>
      </c>
      <c r="Q3232" s="3" t="str">
        <f t="shared" si="101"/>
        <v>02/11/2022 01:05 AM</v>
      </c>
      <c r="R3232" s="573" t="str">
        <f>IF(AND(AllC3_Data[[#This Row],[Workflow]]="Vendor Trailer",AllC3_Data[[#This Row],[OB Load Type]]="",AllC3_Data[[#This Row],[IB Load Type]]="",AllC3_Data[[#This Row],[Reusable Load Type]]=""),"Empty", HLOOKUP("*",AllC3_Data[[#This Row],[OB Load Type]:[Workflow]],1,FALSE))</f>
        <v>RMCP</v>
      </c>
      <c r="S32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3" spans="1:21" x14ac:dyDescent="0.25">
      <c r="A3233" s="567" t="s">
        <v>16536</v>
      </c>
      <c r="B3233" s="568"/>
      <c r="C3233" s="568"/>
      <c r="D3233" s="569"/>
      <c r="E3233" s="569" t="s">
        <v>8461</v>
      </c>
      <c r="F3233" s="569">
        <v>3</v>
      </c>
      <c r="G3233" s="568" t="s">
        <v>8498</v>
      </c>
      <c r="H3233" s="568"/>
      <c r="I3233" s="570" t="s">
        <v>10827</v>
      </c>
      <c r="J3233" s="568" t="s">
        <v>8202</v>
      </c>
      <c r="K3233" s="571" t="s">
        <v>8401</v>
      </c>
      <c r="L3233" s="568" t="s">
        <v>2967</v>
      </c>
      <c r="M3233" s="572" t="s">
        <v>16537</v>
      </c>
      <c r="N3233" s="570" t="s">
        <v>8402</v>
      </c>
      <c r="O3233" s="303" t="str">
        <f>IF(AllC3_Data[[#This Row],[Door/Yard Number]]=3,"Yard","Door")</f>
        <v>Yard</v>
      </c>
      <c r="P3233" s="33">
        <f t="shared" si="100"/>
        <v>12.833333333430346</v>
      </c>
      <c r="Q3233" s="3" t="str">
        <f t="shared" si="101"/>
        <v>02/11/2022 01:10 AM</v>
      </c>
      <c r="R3233" s="573" t="str">
        <f>IF(AND(AllC3_Data[[#This Row],[Workflow]]="Vendor Trailer",AllC3_Data[[#This Row],[OB Load Type]]="",AllC3_Data[[#This Row],[IB Load Type]]="",AllC3_Data[[#This Row],[Reusable Load Type]]=""),"Empty", HLOOKUP("*",AllC3_Data[[#This Row],[OB Load Type]:[Workflow]],1,FALSE))</f>
        <v>Empty</v>
      </c>
      <c r="S32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4" spans="1:21" x14ac:dyDescent="0.25">
      <c r="A3234" s="567" t="s">
        <v>16538</v>
      </c>
      <c r="B3234" s="568"/>
      <c r="C3234" s="568"/>
      <c r="D3234" s="569"/>
      <c r="E3234" s="569" t="s">
        <v>8461</v>
      </c>
      <c r="F3234" s="569">
        <v>3</v>
      </c>
      <c r="G3234" s="568" t="s">
        <v>1215</v>
      </c>
      <c r="H3234" s="568"/>
      <c r="I3234" s="570" t="s">
        <v>10827</v>
      </c>
      <c r="J3234" s="568" t="s">
        <v>8202</v>
      </c>
      <c r="K3234" s="571" t="s">
        <v>8401</v>
      </c>
      <c r="L3234" s="568" t="s">
        <v>14221</v>
      </c>
      <c r="M3234" s="572" t="s">
        <v>16539</v>
      </c>
      <c r="N3234" s="570" t="s">
        <v>8451</v>
      </c>
      <c r="O3234" s="303" t="str">
        <f>IF(AllC3_Data[[#This Row],[Door/Yard Number]]=3,"Yard","Door")</f>
        <v>Yard</v>
      </c>
      <c r="P3234" s="33">
        <f t="shared" si="100"/>
        <v>12.833333333430346</v>
      </c>
      <c r="Q3234" s="3" t="str">
        <f t="shared" si="101"/>
        <v>02/11/2022 01:10 AM</v>
      </c>
      <c r="R3234" s="573" t="str">
        <f>IF(AND(AllC3_Data[[#This Row],[Workflow]]="Vendor Trailer",AllC3_Data[[#This Row],[OB Load Type]]="",AllC3_Data[[#This Row],[IB Load Type]]="",AllC3_Data[[#This Row],[Reusable Load Type]]=""),"Empty", HLOOKUP("*",AllC3_Data[[#This Row],[OB Load Type]:[Workflow]],1,FALSE))</f>
        <v>Empty</v>
      </c>
      <c r="S32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5" spans="1:21" x14ac:dyDescent="0.25">
      <c r="A3235" s="567" t="s">
        <v>16540</v>
      </c>
      <c r="B3235" s="568"/>
      <c r="C3235" s="568"/>
      <c r="D3235" s="569" t="s">
        <v>496</v>
      </c>
      <c r="E3235" s="569" t="s">
        <v>1660</v>
      </c>
      <c r="F3235" s="569">
        <v>3</v>
      </c>
      <c r="G3235" s="568" t="s">
        <v>1179</v>
      </c>
      <c r="H3235" s="568"/>
      <c r="I3235" s="570" t="s">
        <v>9058</v>
      </c>
      <c r="J3235" s="568" t="s">
        <v>8210</v>
      </c>
      <c r="K3235" s="571" t="s">
        <v>8401</v>
      </c>
      <c r="L3235" s="568" t="s">
        <v>14255</v>
      </c>
      <c r="M3235" s="572" t="s">
        <v>9058</v>
      </c>
      <c r="N3235" s="570" t="s">
        <v>8451</v>
      </c>
      <c r="O3235" s="303" t="str">
        <f>IF(AllC3_Data[[#This Row],[Door/Yard Number]]=3,"Yard","Door")</f>
        <v>Yard</v>
      </c>
      <c r="P3235" s="33">
        <f t="shared" si="100"/>
        <v>12.733333333453629</v>
      </c>
      <c r="Q3235" s="3" t="str">
        <f t="shared" si="101"/>
        <v>02/11/2022 01:16 AM</v>
      </c>
      <c r="R3235" s="573" t="str">
        <f>IF(AND(AllC3_Data[[#This Row],[Workflow]]="Vendor Trailer",AllC3_Data[[#This Row],[OB Load Type]]="",AllC3_Data[[#This Row],[IB Load Type]]="",AllC3_Data[[#This Row],[Reusable Load Type]]=""),"Empty", HLOOKUP("*",AllC3_Data[[#This Row],[OB Load Type]:[Workflow]],1,FALSE))</f>
        <v>RSAL</v>
      </c>
      <c r="S32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6" spans="1:21" x14ac:dyDescent="0.25">
      <c r="A3236" s="567" t="s">
        <v>16541</v>
      </c>
      <c r="B3236" s="568"/>
      <c r="C3236" s="568"/>
      <c r="D3236" s="569" t="s">
        <v>492</v>
      </c>
      <c r="E3236" s="569" t="s">
        <v>8430</v>
      </c>
      <c r="F3236" s="569">
        <v>3</v>
      </c>
      <c r="G3236" s="568" t="s">
        <v>1179</v>
      </c>
      <c r="H3236" s="568"/>
      <c r="I3236" s="570" t="s">
        <v>16542</v>
      </c>
      <c r="J3236" s="568" t="s">
        <v>647</v>
      </c>
      <c r="K3236" s="571" t="s">
        <v>8401</v>
      </c>
      <c r="L3236" s="568" t="s">
        <v>15152</v>
      </c>
      <c r="M3236" s="572"/>
      <c r="N3236" s="570" t="s">
        <v>8402</v>
      </c>
      <c r="O3236" s="303" t="str">
        <f>IF(AllC3_Data[[#This Row],[Door/Yard Number]]=3,"Yard","Door")</f>
        <v>Yard</v>
      </c>
      <c r="P3236" s="33">
        <f t="shared" si="100"/>
        <v>12.716666666732635</v>
      </c>
      <c r="Q3236" s="3" t="str">
        <f t="shared" si="101"/>
        <v>02/11/2022 01:17 AM</v>
      </c>
      <c r="R3236" s="573" t="str">
        <f>IF(AND(AllC3_Data[[#This Row],[Workflow]]="Vendor Trailer",AllC3_Data[[#This Row],[OB Load Type]]="",AllC3_Data[[#This Row],[IB Load Type]]="",AllC3_Data[[#This Row],[Reusable Load Type]]=""),"Empty", HLOOKUP("*",AllC3_Data[[#This Row],[OB Load Type]:[Workflow]],1,FALSE))</f>
        <v>RMCP</v>
      </c>
      <c r="S32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7" spans="1:21" x14ac:dyDescent="0.25">
      <c r="A3237" s="567" t="s">
        <v>16543</v>
      </c>
      <c r="B3237" s="568"/>
      <c r="C3237" s="568"/>
      <c r="D3237" s="569" t="s">
        <v>299</v>
      </c>
      <c r="E3237" s="569" t="s">
        <v>882</v>
      </c>
      <c r="F3237" s="569">
        <v>1</v>
      </c>
      <c r="G3237" s="568" t="s">
        <v>1179</v>
      </c>
      <c r="H3237" s="568"/>
      <c r="I3237" s="570" t="s">
        <v>9557</v>
      </c>
      <c r="J3237" s="568" t="s">
        <v>8204</v>
      </c>
      <c r="K3237" s="571" t="s">
        <v>8401</v>
      </c>
      <c r="L3237" s="568" t="s">
        <v>11307</v>
      </c>
      <c r="M3237" s="572" t="s">
        <v>16544</v>
      </c>
      <c r="N3237" s="570" t="s">
        <v>8402</v>
      </c>
      <c r="O3237" s="303" t="str">
        <f>IF(AllC3_Data[[#This Row],[Door/Yard Number]]=3,"Yard","Door")</f>
        <v>Door</v>
      </c>
      <c r="P3237" s="33">
        <f t="shared" si="100"/>
        <v>12.650000000023283</v>
      </c>
      <c r="Q3237" s="3" t="str">
        <f t="shared" si="101"/>
        <v>02/11/2022 01:21 AM</v>
      </c>
      <c r="R3237" s="573" t="str">
        <f>IF(AND(AllC3_Data[[#This Row],[Workflow]]="Vendor Trailer",AllC3_Data[[#This Row],[OB Load Type]]="",AllC3_Data[[#This Row],[IB Load Type]]="",AllC3_Data[[#This Row],[Reusable Load Type]]=""),"Empty", HLOOKUP("*",AllC3_Data[[#This Row],[OB Load Type]:[Workflow]],1,FALSE))</f>
        <v>T707</v>
      </c>
      <c r="S32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38" spans="1:21" x14ac:dyDescent="0.25">
      <c r="A3238" s="567" t="s">
        <v>16545</v>
      </c>
      <c r="B3238" s="568"/>
      <c r="C3238" s="568"/>
      <c r="D3238" s="569" t="s">
        <v>239</v>
      </c>
      <c r="E3238" s="569" t="s">
        <v>8430</v>
      </c>
      <c r="F3238" s="569">
        <v>3</v>
      </c>
      <c r="G3238" s="568" t="s">
        <v>1667</v>
      </c>
      <c r="H3238" s="568"/>
      <c r="I3238" s="570" t="s">
        <v>16546</v>
      </c>
      <c r="J3238" s="568" t="s">
        <v>8213</v>
      </c>
      <c r="K3238" s="571" t="s">
        <v>8401</v>
      </c>
      <c r="L3238" s="568" t="s">
        <v>14003</v>
      </c>
      <c r="M3238" s="572" t="s">
        <v>16120</v>
      </c>
      <c r="N3238" s="570" t="s">
        <v>8402</v>
      </c>
      <c r="O3238" s="303" t="str">
        <f>IF(AllC3_Data[[#This Row],[Door/Yard Number]]=3,"Yard","Door")</f>
        <v>Yard</v>
      </c>
      <c r="P3238" s="33">
        <f t="shared" si="100"/>
        <v>12.633333333476912</v>
      </c>
      <c r="Q3238" s="3" t="str">
        <f t="shared" si="101"/>
        <v>02/11/2022 01:22 AM</v>
      </c>
      <c r="R3238" s="573" t="str">
        <f>IF(AND(AllC3_Data[[#This Row],[Workflow]]="Vendor Trailer",AllC3_Data[[#This Row],[OB Load Type]]="",AllC3_Data[[#This Row],[IB Load Type]]="",AllC3_Data[[#This Row],[Reusable Load Type]]=""),"Empty", HLOOKUP("*",AllC3_Data[[#This Row],[OB Load Type]:[Workflow]],1,FALSE))</f>
        <v>RRPC</v>
      </c>
      <c r="S32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239" spans="1:21" x14ac:dyDescent="0.25">
      <c r="A3239" s="567" t="s">
        <v>16547</v>
      </c>
      <c r="B3239" s="568"/>
      <c r="C3239" s="568"/>
      <c r="D3239" s="569" t="s">
        <v>492</v>
      </c>
      <c r="E3239" s="569" t="s">
        <v>8430</v>
      </c>
      <c r="F3239" s="569">
        <v>3</v>
      </c>
      <c r="G3239" s="568" t="s">
        <v>1179</v>
      </c>
      <c r="H3239" s="568"/>
      <c r="I3239" s="570" t="s">
        <v>8956</v>
      </c>
      <c r="J3239" s="568" t="s">
        <v>8216</v>
      </c>
      <c r="K3239" s="571" t="s">
        <v>8401</v>
      </c>
      <c r="L3239" s="568" t="s">
        <v>14248</v>
      </c>
      <c r="M3239" s="572" t="s">
        <v>8956</v>
      </c>
      <c r="N3239" s="570" t="s">
        <v>8402</v>
      </c>
      <c r="O3239" s="303" t="str">
        <f>IF(AllC3_Data[[#This Row],[Door/Yard Number]]=3,"Yard","Door")</f>
        <v>Yard</v>
      </c>
      <c r="P3239" s="33">
        <f t="shared" si="100"/>
        <v>12.616666666755918</v>
      </c>
      <c r="Q3239" s="3" t="str">
        <f t="shared" si="101"/>
        <v>02/11/2022 01:23 AM</v>
      </c>
      <c r="R3239" s="573" t="str">
        <f>IF(AND(AllC3_Data[[#This Row],[Workflow]]="Vendor Trailer",AllC3_Data[[#This Row],[OB Load Type]]="",AllC3_Data[[#This Row],[IB Load Type]]="",AllC3_Data[[#This Row],[Reusable Load Type]]=""),"Empty", HLOOKUP("*",AllC3_Data[[#This Row],[OB Load Type]:[Workflow]],1,FALSE))</f>
        <v>RMCP</v>
      </c>
      <c r="S32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0" spans="1:21" x14ac:dyDescent="0.25">
      <c r="A3240" s="567" t="s">
        <v>16548</v>
      </c>
      <c r="B3240" s="568"/>
      <c r="C3240" s="568"/>
      <c r="D3240" s="569" t="s">
        <v>168</v>
      </c>
      <c r="E3240" s="569" t="s">
        <v>8430</v>
      </c>
      <c r="F3240" s="569">
        <v>3</v>
      </c>
      <c r="G3240" s="568" t="s">
        <v>1179</v>
      </c>
      <c r="H3240" s="568"/>
      <c r="I3240" s="570" t="s">
        <v>16549</v>
      </c>
      <c r="J3240" s="568" t="s">
        <v>8208</v>
      </c>
      <c r="K3240" s="571" t="s">
        <v>8401</v>
      </c>
      <c r="L3240" s="568" t="s">
        <v>14170</v>
      </c>
      <c r="M3240" s="572" t="s">
        <v>16550</v>
      </c>
      <c r="N3240" s="570" t="s">
        <v>8402</v>
      </c>
      <c r="O3240" s="303" t="str">
        <f>IF(AllC3_Data[[#This Row],[Door/Yard Number]]=3,"Yard","Door")</f>
        <v>Yard</v>
      </c>
      <c r="P3240" s="33">
        <f t="shared" si="100"/>
        <v>12.583333333313931</v>
      </c>
      <c r="Q3240" s="3" t="str">
        <f t="shared" si="101"/>
        <v>02/11/2022 01:25 AM</v>
      </c>
      <c r="R3240" s="573" t="str">
        <f>IF(AND(AllC3_Data[[#This Row],[Workflow]]="Vendor Trailer",AllC3_Data[[#This Row],[OB Load Type]]="",AllC3_Data[[#This Row],[IB Load Type]]="",AllC3_Data[[#This Row],[Reusable Load Type]]=""),"Empty", HLOOKUP("*",AllC3_Data[[#This Row],[OB Load Type]:[Workflow]],1,FALSE))</f>
        <v>OGAR</v>
      </c>
      <c r="S32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1" spans="1:21" x14ac:dyDescent="0.25">
      <c r="A3241" s="567" t="s">
        <v>16551</v>
      </c>
      <c r="B3241" s="568"/>
      <c r="C3241" s="568"/>
      <c r="D3241" s="569" t="s">
        <v>510</v>
      </c>
      <c r="E3241" s="569" t="s">
        <v>882</v>
      </c>
      <c r="F3241" s="569">
        <v>3</v>
      </c>
      <c r="G3241" s="568" t="s">
        <v>1179</v>
      </c>
      <c r="H3241" s="568"/>
      <c r="I3241" s="570" t="s">
        <v>16552</v>
      </c>
      <c r="J3241" s="568" t="s">
        <v>8210</v>
      </c>
      <c r="K3241" s="571" t="s">
        <v>8401</v>
      </c>
      <c r="L3241" s="568" t="s">
        <v>14072</v>
      </c>
      <c r="M3241" s="572" t="s">
        <v>16553</v>
      </c>
      <c r="N3241" s="570" t="s">
        <v>8402</v>
      </c>
      <c r="O3241" s="303" t="str">
        <f>IF(AllC3_Data[[#This Row],[Door/Yard Number]]=3,"Yard","Door")</f>
        <v>Yard</v>
      </c>
      <c r="P3241" s="33">
        <f t="shared" si="100"/>
        <v>12.533333333325572</v>
      </c>
      <c r="Q3241" s="3" t="str">
        <f t="shared" si="101"/>
        <v>02/11/2022 01:28 AM</v>
      </c>
      <c r="R3241" s="573" t="str">
        <f>IF(AND(AllC3_Data[[#This Row],[Workflow]]="Vendor Trailer",AllC3_Data[[#This Row],[OB Load Type]]="",AllC3_Data[[#This Row],[IB Load Type]]="",AllC3_Data[[#This Row],[Reusable Load Type]]=""),"Empty", HLOOKUP("*",AllC3_Data[[#This Row],[OB Load Type]:[Workflow]],1,FALSE))</f>
        <v>BD77</v>
      </c>
      <c r="S32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2" spans="1:21" x14ac:dyDescent="0.25">
      <c r="A3242" s="567" t="s">
        <v>16554</v>
      </c>
      <c r="B3242" s="568"/>
      <c r="C3242" s="568"/>
      <c r="D3242" s="569" t="s">
        <v>5270</v>
      </c>
      <c r="E3242" s="569" t="s">
        <v>8430</v>
      </c>
      <c r="F3242" s="569">
        <v>1</v>
      </c>
      <c r="G3242" s="568" t="s">
        <v>8936</v>
      </c>
      <c r="H3242" s="568"/>
      <c r="I3242" s="570" t="s">
        <v>16555</v>
      </c>
      <c r="J3242" s="568" t="s">
        <v>8202</v>
      </c>
      <c r="K3242" s="571" t="s">
        <v>8401</v>
      </c>
      <c r="L3242" s="568" t="s">
        <v>11263</v>
      </c>
      <c r="M3242" s="572" t="s">
        <v>9562</v>
      </c>
      <c r="N3242" s="570" t="s">
        <v>8402</v>
      </c>
      <c r="O3242" s="303" t="str">
        <f>IF(AllC3_Data[[#This Row],[Door/Yard Number]]=3,"Yard","Door")</f>
        <v>Door</v>
      </c>
      <c r="P3242" s="33">
        <f t="shared" si="100"/>
        <v>12.500000000058208</v>
      </c>
      <c r="Q3242" s="3" t="str">
        <f t="shared" si="101"/>
        <v>02/11/2022 01:30 AM</v>
      </c>
      <c r="R3242" s="573" t="str">
        <f>IF(AND(AllC3_Data[[#This Row],[Workflow]]="Vendor Trailer",AllC3_Data[[#This Row],[OB Load Type]]="",AllC3_Data[[#This Row],[IB Load Type]]="",AllC3_Data[[#This Row],[Reusable Load Type]]=""),"Empty", HLOOKUP("*",AllC3_Data[[#This Row],[OB Load Type]:[Workflow]],1,FALSE))</f>
        <v>FEED</v>
      </c>
      <c r="S32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2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3" spans="1:21" x14ac:dyDescent="0.25">
      <c r="A3243" s="567" t="s">
        <v>16556</v>
      </c>
      <c r="B3243" s="568"/>
      <c r="C3243" s="568"/>
      <c r="D3243" s="569" t="s">
        <v>367</v>
      </c>
      <c r="E3243" s="569" t="s">
        <v>882</v>
      </c>
      <c r="F3243" s="569">
        <v>1</v>
      </c>
      <c r="G3243" s="568" t="s">
        <v>1179</v>
      </c>
      <c r="H3243" s="568"/>
      <c r="I3243" s="570" t="s">
        <v>16555</v>
      </c>
      <c r="J3243" s="568" t="s">
        <v>8207</v>
      </c>
      <c r="K3243" s="571" t="s">
        <v>8401</v>
      </c>
      <c r="L3243" s="568" t="s">
        <v>11580</v>
      </c>
      <c r="M3243" s="572" t="s">
        <v>9401</v>
      </c>
      <c r="N3243" s="570" t="s">
        <v>8402</v>
      </c>
      <c r="O3243" s="303" t="str">
        <f>IF(AllC3_Data[[#This Row],[Door/Yard Number]]=3,"Yard","Door")</f>
        <v>Door</v>
      </c>
      <c r="P3243" s="33">
        <f t="shared" si="100"/>
        <v>12.500000000058208</v>
      </c>
      <c r="Q3243" s="3" t="str">
        <f t="shared" si="101"/>
        <v>02/11/2022 01:30 AM</v>
      </c>
      <c r="R3243" s="573" t="str">
        <f>IF(AND(AllC3_Data[[#This Row],[Workflow]]="Vendor Trailer",AllC3_Data[[#This Row],[OB Load Type]]="",AllC3_Data[[#This Row],[IB Load Type]]="",AllC3_Data[[#This Row],[Reusable Load Type]]=""),"Empty", HLOOKUP("*",AllC3_Data[[#This Row],[OB Load Type]:[Workflow]],1,FALSE))</f>
        <v>BD27</v>
      </c>
      <c r="S32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2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244" spans="1:21" x14ac:dyDescent="0.25">
      <c r="A3244" s="567" t="s">
        <v>16557</v>
      </c>
      <c r="B3244" s="568"/>
      <c r="C3244" s="568"/>
      <c r="D3244" s="569" t="s">
        <v>479</v>
      </c>
      <c r="E3244" s="569" t="s">
        <v>8430</v>
      </c>
      <c r="F3244" s="569">
        <v>1</v>
      </c>
      <c r="G3244" s="568" t="s">
        <v>1568</v>
      </c>
      <c r="H3244" s="568"/>
      <c r="I3244" s="570" t="s">
        <v>16558</v>
      </c>
      <c r="J3244" s="568" t="s">
        <v>8209</v>
      </c>
      <c r="K3244" s="571" t="s">
        <v>8401</v>
      </c>
      <c r="L3244" s="568" t="s">
        <v>13562</v>
      </c>
      <c r="M3244" s="572" t="s">
        <v>16558</v>
      </c>
      <c r="N3244" s="570" t="s">
        <v>8451</v>
      </c>
      <c r="O3244" s="303" t="str">
        <f>IF(AllC3_Data[[#This Row],[Door/Yard Number]]=3,"Yard","Door")</f>
        <v>Door</v>
      </c>
      <c r="P3244" s="33">
        <f t="shared" si="100"/>
        <v>12.450000000069849</v>
      </c>
      <c r="Q3244" s="3" t="str">
        <f t="shared" si="101"/>
        <v>02/11/2022 01:33 AM</v>
      </c>
      <c r="R3244" s="573" t="str">
        <f>IF(AND(AllC3_Data[[#This Row],[Workflow]]="Vendor Trailer",AllC3_Data[[#This Row],[OB Load Type]]="",AllC3_Data[[#This Row],[IB Load Type]]="",AllC3_Data[[#This Row],[Reusable Load Type]]=""),"Empty", HLOOKUP("*",AllC3_Data[[#This Row],[OB Load Type]:[Workflow]],1,FALSE))</f>
        <v>PPLS</v>
      </c>
      <c r="S32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5" spans="1:21" x14ac:dyDescent="0.25">
      <c r="A3245" s="567" t="s">
        <v>16559</v>
      </c>
      <c r="B3245" s="568"/>
      <c r="C3245" s="568"/>
      <c r="D3245" s="569"/>
      <c r="E3245" s="569" t="s">
        <v>8461</v>
      </c>
      <c r="F3245" s="569">
        <v>3</v>
      </c>
      <c r="G3245" s="568" t="s">
        <v>1215</v>
      </c>
      <c r="H3245" s="568"/>
      <c r="I3245" s="570" t="s">
        <v>16560</v>
      </c>
      <c r="J3245" s="568" t="s">
        <v>8202</v>
      </c>
      <c r="K3245" s="571" t="s">
        <v>8401</v>
      </c>
      <c r="L3245" s="568" t="s">
        <v>13726</v>
      </c>
      <c r="M3245" s="572" t="s">
        <v>8627</v>
      </c>
      <c r="N3245" s="570" t="s">
        <v>8451</v>
      </c>
      <c r="O3245" s="303" t="str">
        <f>IF(AllC3_Data[[#This Row],[Door/Yard Number]]=3,"Yard","Door")</f>
        <v>Yard</v>
      </c>
      <c r="P3245" s="33">
        <f t="shared" si="100"/>
        <v>12.416666666802485</v>
      </c>
      <c r="Q3245" s="3" t="str">
        <f t="shared" si="101"/>
        <v>02/11/2022 01:35 AM</v>
      </c>
      <c r="R3245" s="573" t="str">
        <f>IF(AND(AllC3_Data[[#This Row],[Workflow]]="Vendor Trailer",AllC3_Data[[#This Row],[OB Load Type]]="",AllC3_Data[[#This Row],[IB Load Type]]="",AllC3_Data[[#This Row],[Reusable Load Type]]=""),"Empty", HLOOKUP("*",AllC3_Data[[#This Row],[OB Load Type]:[Workflow]],1,FALSE))</f>
        <v>Empty</v>
      </c>
      <c r="S32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6" spans="1:21" x14ac:dyDescent="0.25">
      <c r="A3246" s="567" t="s">
        <v>16561</v>
      </c>
      <c r="B3246" s="568"/>
      <c r="C3246" s="568"/>
      <c r="D3246" s="569"/>
      <c r="E3246" s="569" t="s">
        <v>1657</v>
      </c>
      <c r="F3246" s="569">
        <v>3</v>
      </c>
      <c r="G3246" s="568" t="s">
        <v>1179</v>
      </c>
      <c r="H3246" s="568"/>
      <c r="I3246" s="570" t="s">
        <v>16560</v>
      </c>
      <c r="J3246" s="568" t="s">
        <v>8208</v>
      </c>
      <c r="K3246" s="571" t="s">
        <v>8401</v>
      </c>
      <c r="L3246" s="568" t="s">
        <v>13828</v>
      </c>
      <c r="M3246" s="572" t="s">
        <v>16560</v>
      </c>
      <c r="N3246" s="570" t="s">
        <v>8402</v>
      </c>
      <c r="O3246" s="303" t="str">
        <f>IF(AllC3_Data[[#This Row],[Door/Yard Number]]=3,"Yard","Door")</f>
        <v>Yard</v>
      </c>
      <c r="P3246" s="33">
        <f t="shared" si="100"/>
        <v>12.416666666802485</v>
      </c>
      <c r="Q3246" s="3" t="str">
        <f t="shared" si="101"/>
        <v>02/11/2022 01:35 AM</v>
      </c>
      <c r="R3246" s="573" t="str">
        <f>IF(AND(AllC3_Data[[#This Row],[Workflow]]="Vendor Trailer",AllC3_Data[[#This Row],[OB Load Type]]="",AllC3_Data[[#This Row],[IB Load Type]]="",AllC3_Data[[#This Row],[Reusable Load Type]]=""),"Empty", HLOOKUP("*",AllC3_Data[[#This Row],[OB Load Type]:[Workflow]],1,FALSE))</f>
        <v>Empty</v>
      </c>
      <c r="S32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7" spans="1:21" x14ac:dyDescent="0.25">
      <c r="A3247" s="567" t="s">
        <v>16562</v>
      </c>
      <c r="B3247" s="568"/>
      <c r="C3247" s="568"/>
      <c r="D3247" s="569" t="s">
        <v>496</v>
      </c>
      <c r="E3247" s="569" t="s">
        <v>1660</v>
      </c>
      <c r="F3247" s="569">
        <v>3</v>
      </c>
      <c r="G3247" s="568" t="s">
        <v>1568</v>
      </c>
      <c r="H3247" s="568"/>
      <c r="I3247" s="570" t="s">
        <v>16563</v>
      </c>
      <c r="J3247" s="568" t="s">
        <v>8209</v>
      </c>
      <c r="K3247" s="571" t="s">
        <v>8401</v>
      </c>
      <c r="L3247" s="568" t="s">
        <v>15089</v>
      </c>
      <c r="M3247" s="572" t="s">
        <v>16563</v>
      </c>
      <c r="N3247" s="570" t="s">
        <v>8451</v>
      </c>
      <c r="O3247" s="303" t="str">
        <f>IF(AllC3_Data[[#This Row],[Door/Yard Number]]=3,"Yard","Door")</f>
        <v>Yard</v>
      </c>
      <c r="P3247" s="33">
        <f t="shared" si="100"/>
        <v>12.233333333395422</v>
      </c>
      <c r="Q3247" s="3" t="str">
        <f t="shared" si="101"/>
        <v>02/11/2022 01:46 AM</v>
      </c>
      <c r="R3247" s="573" t="str">
        <f>IF(AND(AllC3_Data[[#This Row],[Workflow]]="Vendor Trailer",AllC3_Data[[#This Row],[OB Load Type]]="",AllC3_Data[[#This Row],[IB Load Type]]="",AllC3_Data[[#This Row],[Reusable Load Type]]=""),"Empty", HLOOKUP("*",AllC3_Data[[#This Row],[OB Load Type]:[Workflow]],1,FALSE))</f>
        <v>RSAL</v>
      </c>
      <c r="S32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8" spans="1:21" x14ac:dyDescent="0.25">
      <c r="A3248" s="567" t="s">
        <v>16564</v>
      </c>
      <c r="B3248" s="568"/>
      <c r="C3248" s="568"/>
      <c r="D3248" s="569" t="s">
        <v>496</v>
      </c>
      <c r="E3248" s="569" t="s">
        <v>1660</v>
      </c>
      <c r="F3248" s="569">
        <v>3</v>
      </c>
      <c r="G3248" s="568" t="s">
        <v>1179</v>
      </c>
      <c r="H3248" s="568"/>
      <c r="I3248" s="570" t="s">
        <v>12757</v>
      </c>
      <c r="J3248" s="568" t="s">
        <v>8210</v>
      </c>
      <c r="K3248" s="571" t="s">
        <v>8401</v>
      </c>
      <c r="L3248" s="568" t="s">
        <v>14255</v>
      </c>
      <c r="M3248" s="572" t="s">
        <v>12950</v>
      </c>
      <c r="N3248" s="570" t="s">
        <v>8451</v>
      </c>
      <c r="O3248" s="303" t="str">
        <f>IF(AllC3_Data[[#This Row],[Door/Yard Number]]=3,"Yard","Door")</f>
        <v>Yard</v>
      </c>
      <c r="P3248" s="33">
        <f t="shared" si="100"/>
        <v>12.216666666674428</v>
      </c>
      <c r="Q3248" s="3" t="str">
        <f t="shared" si="101"/>
        <v>02/11/2022 01:47 AM</v>
      </c>
      <c r="R3248" s="573" t="str">
        <f>IF(AND(AllC3_Data[[#This Row],[Workflow]]="Vendor Trailer",AllC3_Data[[#This Row],[OB Load Type]]="",AllC3_Data[[#This Row],[IB Load Type]]="",AllC3_Data[[#This Row],[Reusable Load Type]]=""),"Empty", HLOOKUP("*",AllC3_Data[[#This Row],[OB Load Type]:[Workflow]],1,FALSE))</f>
        <v>RSAL</v>
      </c>
      <c r="S32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49" spans="1:21" x14ac:dyDescent="0.25">
      <c r="A3249" s="567" t="s">
        <v>16565</v>
      </c>
      <c r="B3249" s="568"/>
      <c r="C3249" s="568"/>
      <c r="D3249" s="569" t="s">
        <v>65</v>
      </c>
      <c r="E3249" s="569" t="s">
        <v>882</v>
      </c>
      <c r="F3249" s="569">
        <v>3</v>
      </c>
      <c r="G3249" s="568" t="s">
        <v>1179</v>
      </c>
      <c r="H3249" s="568"/>
      <c r="I3249" s="570" t="s">
        <v>16566</v>
      </c>
      <c r="J3249" s="568" t="s">
        <v>8205</v>
      </c>
      <c r="K3249" s="571" t="s">
        <v>8401</v>
      </c>
      <c r="L3249" s="568" t="s">
        <v>14407</v>
      </c>
      <c r="M3249" s="572" t="s">
        <v>16567</v>
      </c>
      <c r="N3249" s="570" t="s">
        <v>8402</v>
      </c>
      <c r="O3249" s="303" t="str">
        <f>IF(AllC3_Data[[#This Row],[Door/Yard Number]]=3,"Yard","Door")</f>
        <v>Yard</v>
      </c>
      <c r="P3249" s="33">
        <f t="shared" si="100"/>
        <v>12.150000000139698</v>
      </c>
      <c r="Q3249" s="3" t="str">
        <f t="shared" si="101"/>
        <v>02/11/2022 01:51 AM</v>
      </c>
      <c r="R3249" s="573" t="str">
        <f>IF(AND(AllC3_Data[[#This Row],[Workflow]]="Vendor Trailer",AllC3_Data[[#This Row],[OB Load Type]]="",AllC3_Data[[#This Row],[IB Load Type]]="",AllC3_Data[[#This Row],[Reusable Load Type]]=""),"Empty", HLOOKUP("*",AllC3_Data[[#This Row],[OB Load Type]:[Workflow]],1,FALSE))</f>
        <v>COTR</v>
      </c>
      <c r="S32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0" spans="1:21" x14ac:dyDescent="0.25">
      <c r="A3250" s="567" t="s">
        <v>16568</v>
      </c>
      <c r="B3250" s="568"/>
      <c r="C3250" s="568" t="s">
        <v>774</v>
      </c>
      <c r="D3250" s="569"/>
      <c r="E3250" s="569" t="s">
        <v>897</v>
      </c>
      <c r="F3250" s="569">
        <v>3</v>
      </c>
      <c r="G3250" s="568" t="s">
        <v>1568</v>
      </c>
      <c r="H3250" s="568" t="s">
        <v>16569</v>
      </c>
      <c r="I3250" s="570" t="s">
        <v>8958</v>
      </c>
      <c r="J3250" s="568" t="s">
        <v>8212</v>
      </c>
      <c r="K3250" s="571" t="s">
        <v>8401</v>
      </c>
      <c r="L3250" s="568" t="s">
        <v>13874</v>
      </c>
      <c r="M3250" s="572" t="s">
        <v>8958</v>
      </c>
      <c r="N3250" s="570" t="s">
        <v>8451</v>
      </c>
      <c r="O3250" s="303" t="str">
        <f>IF(AllC3_Data[[#This Row],[Door/Yard Number]]=3,"Yard","Door")</f>
        <v>Yard</v>
      </c>
      <c r="P3250" s="33">
        <f t="shared" si="100"/>
        <v>12.116666666697711</v>
      </c>
      <c r="Q3250" s="3" t="str">
        <f t="shared" si="101"/>
        <v>02/11/2022 01:53 AM</v>
      </c>
      <c r="R3250" s="573" t="str">
        <f>IF(AND(AllC3_Data[[#This Row],[Workflow]]="Vendor Trailer",AllC3_Data[[#This Row],[OB Load Type]]="",AllC3_Data[[#This Row],[IB Load Type]]="",AllC3_Data[[#This Row],[Reusable Load Type]]=""),"Empty", HLOOKUP("*",AllC3_Data[[#This Row],[OB Load Type]:[Workflow]],1,FALSE))</f>
        <v>B227</v>
      </c>
      <c r="S32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1" spans="1:21" x14ac:dyDescent="0.25">
      <c r="A3251" s="567" t="s">
        <v>16570</v>
      </c>
      <c r="B3251" s="568"/>
      <c r="C3251" s="568"/>
      <c r="D3251" s="569" t="s">
        <v>65</v>
      </c>
      <c r="E3251" s="569" t="s">
        <v>882</v>
      </c>
      <c r="F3251" s="569">
        <v>3</v>
      </c>
      <c r="G3251" s="568" t="s">
        <v>1179</v>
      </c>
      <c r="H3251" s="568"/>
      <c r="I3251" s="570" t="s">
        <v>8958</v>
      </c>
      <c r="J3251" s="568" t="s">
        <v>8205</v>
      </c>
      <c r="K3251" s="571" t="s">
        <v>8401</v>
      </c>
      <c r="L3251" s="568" t="s">
        <v>14333</v>
      </c>
      <c r="M3251" s="572" t="s">
        <v>16344</v>
      </c>
      <c r="N3251" s="570" t="s">
        <v>8402</v>
      </c>
      <c r="O3251" s="303" t="str">
        <f>IF(AllC3_Data[[#This Row],[Door/Yard Number]]=3,"Yard","Door")</f>
        <v>Yard</v>
      </c>
      <c r="P3251" s="33">
        <f t="shared" si="100"/>
        <v>12.116666666697711</v>
      </c>
      <c r="Q3251" s="3" t="str">
        <f t="shared" si="101"/>
        <v>02/11/2022 01:53 AM</v>
      </c>
      <c r="R3251" s="573" t="str">
        <f>IF(AND(AllC3_Data[[#This Row],[Workflow]]="Vendor Trailer",AllC3_Data[[#This Row],[OB Load Type]]="",AllC3_Data[[#This Row],[IB Load Type]]="",AllC3_Data[[#This Row],[Reusable Load Type]]=""),"Empty", HLOOKUP("*",AllC3_Data[[#This Row],[OB Load Type]:[Workflow]],1,FALSE))</f>
        <v>COTR</v>
      </c>
      <c r="S32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2" spans="1:21" x14ac:dyDescent="0.25">
      <c r="A3252" s="567" t="s">
        <v>16571</v>
      </c>
      <c r="B3252" s="568"/>
      <c r="C3252" s="568"/>
      <c r="D3252" s="569" t="s">
        <v>182</v>
      </c>
      <c r="E3252" s="569" t="s">
        <v>8430</v>
      </c>
      <c r="F3252" s="569">
        <v>3</v>
      </c>
      <c r="G3252" s="568" t="s">
        <v>1179</v>
      </c>
      <c r="H3252" s="568"/>
      <c r="I3252" s="570" t="s">
        <v>16572</v>
      </c>
      <c r="J3252" s="568" t="s">
        <v>8210</v>
      </c>
      <c r="K3252" s="571" t="s">
        <v>8401</v>
      </c>
      <c r="L3252" s="568" t="s">
        <v>14003</v>
      </c>
      <c r="M3252" s="572" t="s">
        <v>13056</v>
      </c>
      <c r="N3252" s="570" t="s">
        <v>8402</v>
      </c>
      <c r="O3252" s="303" t="str">
        <f>IF(AllC3_Data[[#This Row],[Door/Yard Number]]=3,"Yard","Door")</f>
        <v>Yard</v>
      </c>
      <c r="P3252" s="33">
        <f t="shared" si="100"/>
        <v>12.099999999976717</v>
      </c>
      <c r="Q3252" s="3" t="str">
        <f t="shared" si="101"/>
        <v>02/11/2022 01:54 AM</v>
      </c>
      <c r="R3252" s="573" t="str">
        <f>IF(AND(AllC3_Data[[#This Row],[Workflow]]="Vendor Trailer",AllC3_Data[[#This Row],[OB Load Type]]="",AllC3_Data[[#This Row],[IB Load Type]]="",AllC3_Data[[#This Row],[Reusable Load Type]]=""),"Empty", HLOOKUP("*",AllC3_Data[[#This Row],[OB Load Type]:[Workflow]],1,FALSE))</f>
        <v>PMIX</v>
      </c>
      <c r="S32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2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3" spans="1:21" x14ac:dyDescent="0.25">
      <c r="A3253" s="567" t="s">
        <v>16573</v>
      </c>
      <c r="B3253" s="568"/>
      <c r="C3253" s="568" t="s">
        <v>774</v>
      </c>
      <c r="D3253" s="569"/>
      <c r="E3253" s="569" t="s">
        <v>897</v>
      </c>
      <c r="F3253" s="569">
        <v>3</v>
      </c>
      <c r="G3253" s="568" t="s">
        <v>1179</v>
      </c>
      <c r="H3253" s="568" t="s">
        <v>16574</v>
      </c>
      <c r="I3253" s="570" t="s">
        <v>16575</v>
      </c>
      <c r="J3253" s="568" t="s">
        <v>8210</v>
      </c>
      <c r="K3253" s="571" t="s">
        <v>8401</v>
      </c>
      <c r="L3253" s="568" t="s">
        <v>14255</v>
      </c>
      <c r="M3253" s="572" t="s">
        <v>16575</v>
      </c>
      <c r="N3253" s="570" t="s">
        <v>8451</v>
      </c>
      <c r="O3253" s="303" t="str">
        <f>IF(AllC3_Data[[#This Row],[Door/Yard Number]]=3,"Yard","Door")</f>
        <v>Yard</v>
      </c>
      <c r="P3253" s="33">
        <f t="shared" si="100"/>
        <v>12.016666666720994</v>
      </c>
      <c r="Q3253" s="3" t="str">
        <f t="shared" si="101"/>
        <v>02/11/2022 01:59 AM</v>
      </c>
      <c r="R3253" s="573" t="str">
        <f>IF(AND(AllC3_Data[[#This Row],[Workflow]]="Vendor Trailer",AllC3_Data[[#This Row],[OB Load Type]]="",AllC3_Data[[#This Row],[IB Load Type]]="",AllC3_Data[[#This Row],[Reusable Load Type]]=""),"Empty", HLOOKUP("*",AllC3_Data[[#This Row],[OB Load Type]:[Workflow]],1,FALSE))</f>
        <v>B227</v>
      </c>
      <c r="S32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4" spans="1:21" x14ac:dyDescent="0.25">
      <c r="A3254" s="567" t="s">
        <v>16576</v>
      </c>
      <c r="B3254" s="568"/>
      <c r="C3254" s="568"/>
      <c r="D3254" s="569" t="s">
        <v>492</v>
      </c>
      <c r="E3254" s="569" t="s">
        <v>8430</v>
      </c>
      <c r="F3254" s="569">
        <v>3</v>
      </c>
      <c r="G3254" s="568" t="s">
        <v>1568</v>
      </c>
      <c r="H3254" s="568"/>
      <c r="I3254" s="570" t="s">
        <v>8548</v>
      </c>
      <c r="J3254" s="568" t="s">
        <v>8212</v>
      </c>
      <c r="K3254" s="571" t="s">
        <v>8401</v>
      </c>
      <c r="L3254" s="568" t="s">
        <v>13729</v>
      </c>
      <c r="M3254" s="572" t="s">
        <v>16577</v>
      </c>
      <c r="N3254" s="570" t="s">
        <v>8402</v>
      </c>
      <c r="O3254" s="303" t="str">
        <f>IF(AllC3_Data[[#This Row],[Door/Yard Number]]=3,"Yard","Door")</f>
        <v>Yard</v>
      </c>
      <c r="P3254" s="33">
        <f t="shared" si="100"/>
        <v>11.950000000011642</v>
      </c>
      <c r="Q3254" s="3" t="str">
        <f t="shared" si="101"/>
        <v>02/11/2022 02:03 AM</v>
      </c>
      <c r="R3254" s="573" t="str">
        <f>IF(AND(AllC3_Data[[#This Row],[Workflow]]="Vendor Trailer",AllC3_Data[[#This Row],[OB Load Type]]="",AllC3_Data[[#This Row],[IB Load Type]]="",AllC3_Data[[#This Row],[Reusable Load Type]]=""),"Empty", HLOOKUP("*",AllC3_Data[[#This Row],[OB Load Type]:[Workflow]],1,FALSE))</f>
        <v>RMCP</v>
      </c>
      <c r="S32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5" spans="1:21" x14ac:dyDescent="0.25">
      <c r="A3255" s="567" t="s">
        <v>16578</v>
      </c>
      <c r="B3255" s="568"/>
      <c r="C3255" s="568"/>
      <c r="D3255" s="569" t="s">
        <v>492</v>
      </c>
      <c r="E3255" s="569" t="s">
        <v>8430</v>
      </c>
      <c r="F3255" s="569">
        <v>3</v>
      </c>
      <c r="G3255" s="568" t="s">
        <v>1667</v>
      </c>
      <c r="H3255" s="568"/>
      <c r="I3255" s="570" t="s">
        <v>8667</v>
      </c>
      <c r="J3255" s="568" t="s">
        <v>8213</v>
      </c>
      <c r="K3255" s="571" t="s">
        <v>8401</v>
      </c>
      <c r="L3255" s="568" t="s">
        <v>15024</v>
      </c>
      <c r="M3255" s="572" t="s">
        <v>8667</v>
      </c>
      <c r="N3255" s="570" t="s">
        <v>8402</v>
      </c>
      <c r="O3255" s="303" t="str">
        <f>IF(AllC3_Data[[#This Row],[Door/Yard Number]]=3,"Yard","Door")</f>
        <v>Yard</v>
      </c>
      <c r="P3255" s="33">
        <f t="shared" si="100"/>
        <v>11.916666666744277</v>
      </c>
      <c r="Q3255" s="3" t="str">
        <f t="shared" si="101"/>
        <v>02/11/2022 02:05 AM</v>
      </c>
      <c r="R3255" s="573" t="str">
        <f>IF(AND(AllC3_Data[[#This Row],[Workflow]]="Vendor Trailer",AllC3_Data[[#This Row],[OB Load Type]]="",AllC3_Data[[#This Row],[IB Load Type]]="",AllC3_Data[[#This Row],[Reusable Load Type]]=""),"Empty", HLOOKUP("*",AllC3_Data[[#This Row],[OB Load Type]:[Workflow]],1,FALSE))</f>
        <v>RMCP</v>
      </c>
      <c r="S32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6" spans="1:21" x14ac:dyDescent="0.25">
      <c r="A3256" s="567" t="s">
        <v>16579</v>
      </c>
      <c r="B3256" s="568"/>
      <c r="C3256" s="568"/>
      <c r="D3256" s="569"/>
      <c r="E3256" s="569" t="s">
        <v>1657</v>
      </c>
      <c r="F3256" s="569">
        <v>3</v>
      </c>
      <c r="G3256" s="568" t="s">
        <v>1568</v>
      </c>
      <c r="H3256" s="568"/>
      <c r="I3256" s="570" t="s">
        <v>8667</v>
      </c>
      <c r="J3256" s="568" t="s">
        <v>8212</v>
      </c>
      <c r="K3256" s="571" t="s">
        <v>8401</v>
      </c>
      <c r="L3256" s="568" t="s">
        <v>14407</v>
      </c>
      <c r="M3256" s="572" t="s">
        <v>14907</v>
      </c>
      <c r="N3256" s="570" t="s">
        <v>8402</v>
      </c>
      <c r="O3256" s="303" t="str">
        <f>IF(AllC3_Data[[#This Row],[Door/Yard Number]]=3,"Yard","Door")</f>
        <v>Yard</v>
      </c>
      <c r="P3256" s="33">
        <f t="shared" si="100"/>
        <v>11.916666666744277</v>
      </c>
      <c r="Q3256" s="3" t="str">
        <f t="shared" si="101"/>
        <v>02/11/2022 02:05 AM</v>
      </c>
      <c r="R3256" s="573" t="str">
        <f>IF(AND(AllC3_Data[[#This Row],[Workflow]]="Vendor Trailer",AllC3_Data[[#This Row],[OB Load Type]]="",AllC3_Data[[#This Row],[IB Load Type]]="",AllC3_Data[[#This Row],[Reusable Load Type]]=""),"Empty", HLOOKUP("*",AllC3_Data[[#This Row],[OB Load Type]:[Workflow]],1,FALSE))</f>
        <v>Empty</v>
      </c>
      <c r="S32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7" spans="1:21" x14ac:dyDescent="0.25">
      <c r="A3257" s="567" t="s">
        <v>16580</v>
      </c>
      <c r="B3257" s="568"/>
      <c r="C3257" s="568"/>
      <c r="D3257" s="569"/>
      <c r="E3257" s="569" t="s">
        <v>8461</v>
      </c>
      <c r="F3257" s="569">
        <v>3</v>
      </c>
      <c r="G3257" s="568" t="s">
        <v>10027</v>
      </c>
      <c r="H3257" s="568"/>
      <c r="I3257" s="570" t="s">
        <v>8667</v>
      </c>
      <c r="J3257" s="568" t="s">
        <v>8202</v>
      </c>
      <c r="K3257" s="571" t="s">
        <v>8401</v>
      </c>
      <c r="L3257" s="568" t="s">
        <v>13868</v>
      </c>
      <c r="M3257" s="572" t="s">
        <v>16581</v>
      </c>
      <c r="N3257" s="570" t="s">
        <v>8451</v>
      </c>
      <c r="O3257" s="303" t="str">
        <f>IF(AllC3_Data[[#This Row],[Door/Yard Number]]=3,"Yard","Door")</f>
        <v>Yard</v>
      </c>
      <c r="P3257" s="33">
        <f t="shared" si="100"/>
        <v>11.916666666744277</v>
      </c>
      <c r="Q3257" s="3" t="str">
        <f t="shared" si="101"/>
        <v>02/11/2022 02:05 AM</v>
      </c>
      <c r="R3257" s="573" t="str">
        <f>IF(AND(AllC3_Data[[#This Row],[Workflow]]="Vendor Trailer",AllC3_Data[[#This Row],[OB Load Type]]="",AllC3_Data[[#This Row],[IB Load Type]]="",AllC3_Data[[#This Row],[Reusable Load Type]]=""),"Empty", HLOOKUP("*",AllC3_Data[[#This Row],[OB Load Type]:[Workflow]],1,FALSE))</f>
        <v>Empty</v>
      </c>
      <c r="S32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8" spans="1:21" x14ac:dyDescent="0.25">
      <c r="A3258" s="567" t="s">
        <v>16582</v>
      </c>
      <c r="B3258" s="568"/>
      <c r="C3258" s="568"/>
      <c r="D3258" s="569"/>
      <c r="E3258" s="569" t="s">
        <v>1657</v>
      </c>
      <c r="F3258" s="569">
        <v>1</v>
      </c>
      <c r="G3258" s="568" t="s">
        <v>1179</v>
      </c>
      <c r="H3258" s="568"/>
      <c r="I3258" s="570" t="s">
        <v>16583</v>
      </c>
      <c r="J3258" s="568" t="s">
        <v>647</v>
      </c>
      <c r="K3258" s="571" t="s">
        <v>8401</v>
      </c>
      <c r="L3258" s="568" t="s">
        <v>16584</v>
      </c>
      <c r="M3258" s="572"/>
      <c r="N3258" s="570" t="s">
        <v>8402</v>
      </c>
      <c r="O3258" s="303" t="str">
        <f>IF(AllC3_Data[[#This Row],[Door/Yard Number]]=3,"Yard","Door")</f>
        <v>Door</v>
      </c>
      <c r="P3258" s="33">
        <f t="shared" si="100"/>
        <v>11.883333333476912</v>
      </c>
      <c r="Q3258" s="3" t="str">
        <f t="shared" si="101"/>
        <v>02/11/2022 02:07 AM</v>
      </c>
      <c r="R3258" s="573" t="str">
        <f>IF(AND(AllC3_Data[[#This Row],[Workflow]]="Vendor Trailer",AllC3_Data[[#This Row],[OB Load Type]]="",AllC3_Data[[#This Row],[IB Load Type]]="",AllC3_Data[[#This Row],[Reusable Load Type]]=""),"Empty", HLOOKUP("*",AllC3_Data[[#This Row],[OB Load Type]:[Workflow]],1,FALSE))</f>
        <v>Empty</v>
      </c>
      <c r="S32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59" spans="1:21" x14ac:dyDescent="0.25">
      <c r="A3259" s="567" t="s">
        <v>16585</v>
      </c>
      <c r="B3259" s="568"/>
      <c r="C3259" s="568"/>
      <c r="D3259" s="569"/>
      <c r="E3259" s="569" t="s">
        <v>1657</v>
      </c>
      <c r="F3259" s="569">
        <v>3</v>
      </c>
      <c r="G3259" s="568" t="s">
        <v>1179</v>
      </c>
      <c r="H3259" s="568"/>
      <c r="I3259" s="570" t="s">
        <v>16586</v>
      </c>
      <c r="J3259" s="568" t="s">
        <v>8204</v>
      </c>
      <c r="K3259" s="571" t="s">
        <v>8589</v>
      </c>
      <c r="L3259" s="568" t="s">
        <v>13949</v>
      </c>
      <c r="M3259" s="572" t="s">
        <v>12116</v>
      </c>
      <c r="N3259" s="570" t="s">
        <v>8451</v>
      </c>
      <c r="O3259" s="303" t="str">
        <f>IF(AllC3_Data[[#This Row],[Door/Yard Number]]=3,"Yard","Door")</f>
        <v>Yard</v>
      </c>
      <c r="P3259" s="33">
        <f t="shared" si="100"/>
        <v>11.783333333325572</v>
      </c>
      <c r="Q3259" s="3" t="str">
        <f t="shared" si="101"/>
        <v>02/11/2022 02:13 AM</v>
      </c>
      <c r="R3259" s="573" t="str">
        <f>IF(AND(AllC3_Data[[#This Row],[Workflow]]="Vendor Trailer",AllC3_Data[[#This Row],[OB Load Type]]="",AllC3_Data[[#This Row],[IB Load Type]]="",AllC3_Data[[#This Row],[Reusable Load Type]]=""),"Empty", HLOOKUP("*",AllC3_Data[[#This Row],[OB Load Type]:[Workflow]],1,FALSE))</f>
        <v>Empty</v>
      </c>
      <c r="S32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0" spans="1:21" x14ac:dyDescent="0.25">
      <c r="A3260" s="567" t="s">
        <v>16587</v>
      </c>
      <c r="B3260" s="568"/>
      <c r="C3260" s="568" t="s">
        <v>776</v>
      </c>
      <c r="D3260" s="569"/>
      <c r="E3260" s="569" t="s">
        <v>897</v>
      </c>
      <c r="F3260" s="569">
        <v>3</v>
      </c>
      <c r="G3260" s="568" t="s">
        <v>1667</v>
      </c>
      <c r="H3260" s="568" t="s">
        <v>16588</v>
      </c>
      <c r="I3260" s="570" t="s">
        <v>16589</v>
      </c>
      <c r="J3260" s="568" t="s">
        <v>8215</v>
      </c>
      <c r="K3260" s="571" t="s">
        <v>8401</v>
      </c>
      <c r="L3260" s="568" t="s">
        <v>13961</v>
      </c>
      <c r="M3260" s="572" t="s">
        <v>16589</v>
      </c>
      <c r="N3260" s="570" t="s">
        <v>8451</v>
      </c>
      <c r="O3260" s="303" t="str">
        <f>IF(AllC3_Data[[#This Row],[Door/Yard Number]]=3,"Yard","Door")</f>
        <v>Yard</v>
      </c>
      <c r="P3260" s="33">
        <f t="shared" si="100"/>
        <v>11.766666666779201</v>
      </c>
      <c r="Q3260" s="3" t="str">
        <f t="shared" si="101"/>
        <v>02/11/2022 02:14 AM</v>
      </c>
      <c r="R3260" s="573" t="str">
        <f>IF(AND(AllC3_Data[[#This Row],[Workflow]]="Vendor Trailer",AllC3_Data[[#This Row],[OB Load Type]]="",AllC3_Data[[#This Row],[IB Load Type]]="",AllC3_Data[[#This Row],[Reusable Load Type]]=""),"Empty", HLOOKUP("*",AllC3_Data[[#This Row],[OB Load Type]:[Workflow]],1,FALSE))</f>
        <v>B217</v>
      </c>
      <c r="S32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61" spans="1:21" x14ac:dyDescent="0.25">
      <c r="A3261" s="567" t="s">
        <v>16590</v>
      </c>
      <c r="B3261" s="568"/>
      <c r="C3261" s="568" t="s">
        <v>774</v>
      </c>
      <c r="D3261" s="569"/>
      <c r="E3261" s="569" t="s">
        <v>897</v>
      </c>
      <c r="F3261" s="569">
        <v>3</v>
      </c>
      <c r="G3261" s="568" t="s">
        <v>10027</v>
      </c>
      <c r="H3261" s="568" t="s">
        <v>16591</v>
      </c>
      <c r="I3261" s="570" t="s">
        <v>16592</v>
      </c>
      <c r="J3261" s="568" t="s">
        <v>8202</v>
      </c>
      <c r="K3261" s="571" t="s">
        <v>8401</v>
      </c>
      <c r="L3261" s="568" t="s">
        <v>13874</v>
      </c>
      <c r="M3261" s="572" t="s">
        <v>16592</v>
      </c>
      <c r="N3261" s="570" t="s">
        <v>8451</v>
      </c>
      <c r="O3261" s="303" t="str">
        <f>IF(AllC3_Data[[#This Row],[Door/Yard Number]]=3,"Yard","Door")</f>
        <v>Yard</v>
      </c>
      <c r="P3261" s="33">
        <f t="shared" si="100"/>
        <v>11.750000000058208</v>
      </c>
      <c r="Q3261" s="3" t="str">
        <f t="shared" si="101"/>
        <v>02/11/2022 02:15 AM</v>
      </c>
      <c r="R3261" s="573" t="str">
        <f>IF(AND(AllC3_Data[[#This Row],[Workflow]]="Vendor Trailer",AllC3_Data[[#This Row],[OB Load Type]]="",AllC3_Data[[#This Row],[IB Load Type]]="",AllC3_Data[[#This Row],[Reusable Load Type]]=""),"Empty", HLOOKUP("*",AllC3_Data[[#This Row],[OB Load Type]:[Workflow]],1,FALSE))</f>
        <v>B227</v>
      </c>
      <c r="S32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2" spans="1:21" x14ac:dyDescent="0.25">
      <c r="A3262" s="567" t="s">
        <v>16593</v>
      </c>
      <c r="B3262" s="568"/>
      <c r="C3262" s="568" t="s">
        <v>776</v>
      </c>
      <c r="D3262" s="569"/>
      <c r="E3262" s="569" t="s">
        <v>897</v>
      </c>
      <c r="F3262" s="569">
        <v>3</v>
      </c>
      <c r="G3262" s="568" t="s">
        <v>1179</v>
      </c>
      <c r="H3262" s="568" t="s">
        <v>16594</v>
      </c>
      <c r="I3262" s="570" t="s">
        <v>16595</v>
      </c>
      <c r="J3262" s="568" t="s">
        <v>8210</v>
      </c>
      <c r="K3262" s="571" t="s">
        <v>8401</v>
      </c>
      <c r="L3262" s="568" t="s">
        <v>13874</v>
      </c>
      <c r="M3262" s="572" t="s">
        <v>16595</v>
      </c>
      <c r="N3262" s="570" t="s">
        <v>8451</v>
      </c>
      <c r="O3262" s="303" t="str">
        <f>IF(AllC3_Data[[#This Row],[Door/Yard Number]]=3,"Yard","Door")</f>
        <v>Yard</v>
      </c>
      <c r="P3262" s="33">
        <f t="shared" si="100"/>
        <v>11.716666666790843</v>
      </c>
      <c r="Q3262" s="3" t="str">
        <f t="shared" si="101"/>
        <v>02/11/2022 02:17 AM</v>
      </c>
      <c r="R3262" s="573" t="str">
        <f>IF(AND(AllC3_Data[[#This Row],[Workflow]]="Vendor Trailer",AllC3_Data[[#This Row],[OB Load Type]]="",AllC3_Data[[#This Row],[IB Load Type]]="",AllC3_Data[[#This Row],[Reusable Load Type]]=""),"Empty", HLOOKUP("*",AllC3_Data[[#This Row],[OB Load Type]:[Workflow]],1,FALSE))</f>
        <v>B217</v>
      </c>
      <c r="S32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63" spans="1:21" x14ac:dyDescent="0.25">
      <c r="A3263" s="567" t="s">
        <v>16596</v>
      </c>
      <c r="B3263" s="568"/>
      <c r="C3263" s="568"/>
      <c r="D3263" s="569"/>
      <c r="E3263" s="569" t="s">
        <v>1657</v>
      </c>
      <c r="F3263" s="569">
        <v>3</v>
      </c>
      <c r="G3263" s="568" t="s">
        <v>1179</v>
      </c>
      <c r="H3263" s="568"/>
      <c r="I3263" s="570" t="s">
        <v>16595</v>
      </c>
      <c r="J3263" s="568" t="s">
        <v>8206</v>
      </c>
      <c r="K3263" s="571" t="s">
        <v>8401</v>
      </c>
      <c r="L3263" s="568" t="s">
        <v>14094</v>
      </c>
      <c r="M3263" s="572" t="s">
        <v>16204</v>
      </c>
      <c r="N3263" s="570" t="s">
        <v>8402</v>
      </c>
      <c r="O3263" s="303" t="str">
        <f>IF(AllC3_Data[[#This Row],[Door/Yard Number]]=3,"Yard","Door")</f>
        <v>Yard</v>
      </c>
      <c r="P3263" s="33">
        <f t="shared" si="100"/>
        <v>11.716666666790843</v>
      </c>
      <c r="Q3263" s="3" t="str">
        <f t="shared" si="101"/>
        <v>02/11/2022 02:17 AM</v>
      </c>
      <c r="R3263" s="573" t="str">
        <f>IF(AND(AllC3_Data[[#This Row],[Workflow]]="Vendor Trailer",AllC3_Data[[#This Row],[OB Load Type]]="",AllC3_Data[[#This Row],[IB Load Type]]="",AllC3_Data[[#This Row],[Reusable Load Type]]=""),"Empty", HLOOKUP("*",AllC3_Data[[#This Row],[OB Load Type]:[Workflow]],1,FALSE))</f>
        <v>Empty</v>
      </c>
      <c r="S32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4" spans="1:21" x14ac:dyDescent="0.25">
      <c r="A3264" s="567" t="s">
        <v>9245</v>
      </c>
      <c r="B3264" s="568"/>
      <c r="C3264" s="568"/>
      <c r="D3264" s="569"/>
      <c r="E3264" s="569" t="s">
        <v>1657</v>
      </c>
      <c r="F3264" s="569">
        <v>1</v>
      </c>
      <c r="G3264" s="568" t="s">
        <v>1568</v>
      </c>
      <c r="H3264" s="568"/>
      <c r="I3264" s="570" t="s">
        <v>13221</v>
      </c>
      <c r="J3264" s="568" t="s">
        <v>8212</v>
      </c>
      <c r="K3264" s="571" t="s">
        <v>8401</v>
      </c>
      <c r="L3264" s="568" t="s">
        <v>13363</v>
      </c>
      <c r="M3264" s="572" t="s">
        <v>16597</v>
      </c>
      <c r="N3264" s="570" t="s">
        <v>8402</v>
      </c>
      <c r="O3264" s="303" t="str">
        <f>IF(AllC3_Data[[#This Row],[Door/Yard Number]]=3,"Yard","Door")</f>
        <v>Door</v>
      </c>
      <c r="P3264" s="33">
        <f t="shared" si="100"/>
        <v>11.666666666802485</v>
      </c>
      <c r="Q3264" s="3" t="str">
        <f t="shared" si="101"/>
        <v>02/11/2022 02:20 AM</v>
      </c>
      <c r="R3264" s="573" t="str">
        <f>IF(AND(AllC3_Data[[#This Row],[Workflow]]="Vendor Trailer",AllC3_Data[[#This Row],[OB Load Type]]="",AllC3_Data[[#This Row],[IB Load Type]]="",AllC3_Data[[#This Row],[Reusable Load Type]]=""),"Empty", HLOOKUP("*",AllC3_Data[[#This Row],[OB Load Type]:[Workflow]],1,FALSE))</f>
        <v>Empty</v>
      </c>
      <c r="S32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5" spans="1:21" x14ac:dyDescent="0.25">
      <c r="A3265" s="567" t="s">
        <v>16598</v>
      </c>
      <c r="B3265" s="568"/>
      <c r="C3265" s="568"/>
      <c r="D3265" s="569" t="s">
        <v>510</v>
      </c>
      <c r="E3265" s="569" t="s">
        <v>882</v>
      </c>
      <c r="F3265" s="569">
        <v>1</v>
      </c>
      <c r="G3265" s="568" t="s">
        <v>1179</v>
      </c>
      <c r="H3265" s="568"/>
      <c r="I3265" s="570" t="s">
        <v>16599</v>
      </c>
      <c r="J3265" s="568" t="s">
        <v>8208</v>
      </c>
      <c r="K3265" s="571" t="s">
        <v>8401</v>
      </c>
      <c r="L3265" s="568" t="s">
        <v>10516</v>
      </c>
      <c r="M3265" s="572" t="s">
        <v>16600</v>
      </c>
      <c r="N3265" s="570" t="s">
        <v>8402</v>
      </c>
      <c r="O3265" s="303" t="str">
        <f>IF(AllC3_Data[[#This Row],[Door/Yard Number]]=3,"Yard","Door")</f>
        <v>Door</v>
      </c>
      <c r="P3265" s="33">
        <f t="shared" si="100"/>
        <v>11.650000000081491</v>
      </c>
      <c r="Q3265" s="3" t="str">
        <f t="shared" si="101"/>
        <v>02/11/2022 02:21 AM</v>
      </c>
      <c r="R3265" s="573" t="str">
        <f>IF(AND(AllC3_Data[[#This Row],[Workflow]]="Vendor Trailer",AllC3_Data[[#This Row],[OB Load Type]]="",AllC3_Data[[#This Row],[IB Load Type]]="",AllC3_Data[[#This Row],[Reusable Load Type]]=""),"Empty", HLOOKUP("*",AllC3_Data[[#This Row],[OB Load Type]:[Workflow]],1,FALSE))</f>
        <v>BD77</v>
      </c>
      <c r="S32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6" spans="1:21" x14ac:dyDescent="0.25">
      <c r="A3266" s="567" t="s">
        <v>16601</v>
      </c>
      <c r="B3266" s="568"/>
      <c r="C3266" s="568" t="s">
        <v>776</v>
      </c>
      <c r="D3266" s="569"/>
      <c r="E3266" s="569" t="s">
        <v>897</v>
      </c>
      <c r="F3266" s="569">
        <v>3</v>
      </c>
      <c r="G3266" s="568" t="s">
        <v>1179</v>
      </c>
      <c r="H3266" s="568" t="s">
        <v>16602</v>
      </c>
      <c r="I3266" s="570" t="s">
        <v>16603</v>
      </c>
      <c r="J3266" s="568" t="s">
        <v>8207</v>
      </c>
      <c r="K3266" s="571" t="s">
        <v>8401</v>
      </c>
      <c r="L3266" s="568" t="s">
        <v>13949</v>
      </c>
      <c r="M3266" s="572" t="s">
        <v>16603</v>
      </c>
      <c r="N3266" s="570" t="s">
        <v>8451</v>
      </c>
      <c r="O3266" s="303" t="str">
        <f>IF(AllC3_Data[[#This Row],[Door/Yard Number]]=3,"Yard","Door")</f>
        <v>Yard</v>
      </c>
      <c r="P3266" s="33">
        <f t="shared" si="100"/>
        <v>11.616666666639503</v>
      </c>
      <c r="Q3266" s="3" t="str">
        <f t="shared" si="101"/>
        <v>02/11/2022 02:23 AM</v>
      </c>
      <c r="R3266" s="573" t="str">
        <f>IF(AND(AllC3_Data[[#This Row],[Workflow]]="Vendor Trailer",AllC3_Data[[#This Row],[OB Load Type]]="",AllC3_Data[[#This Row],[IB Load Type]]="",AllC3_Data[[#This Row],[Reusable Load Type]]=""),"Empty", HLOOKUP("*",AllC3_Data[[#This Row],[OB Load Type]:[Workflow]],1,FALSE))</f>
        <v>B217</v>
      </c>
      <c r="S32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67" spans="1:21" x14ac:dyDescent="0.25">
      <c r="A3267" s="567" t="s">
        <v>16604</v>
      </c>
      <c r="B3267" s="568"/>
      <c r="C3267" s="568"/>
      <c r="D3267" s="569"/>
      <c r="E3267" s="569" t="s">
        <v>1657</v>
      </c>
      <c r="F3267" s="569">
        <v>3</v>
      </c>
      <c r="G3267" s="568" t="s">
        <v>1179</v>
      </c>
      <c r="H3267" s="568"/>
      <c r="I3267" s="570" t="s">
        <v>10796</v>
      </c>
      <c r="J3267" s="568" t="s">
        <v>8210</v>
      </c>
      <c r="K3267" s="571" t="s">
        <v>8401</v>
      </c>
      <c r="L3267" s="568" t="s">
        <v>14003</v>
      </c>
      <c r="M3267" s="572" t="s">
        <v>16605</v>
      </c>
      <c r="N3267" s="570" t="s">
        <v>8402</v>
      </c>
      <c r="O3267" s="303" t="str">
        <f>IF(AllC3_Data[[#This Row],[Door/Yard Number]]=3,"Yard","Door")</f>
        <v>Yard</v>
      </c>
      <c r="P3267" s="33">
        <f t="shared" si="100"/>
        <v>11.600000000093132</v>
      </c>
      <c r="Q3267" s="3" t="str">
        <f t="shared" si="101"/>
        <v>02/11/2022 02:24 AM</v>
      </c>
      <c r="R3267" s="573" t="str">
        <f>IF(AND(AllC3_Data[[#This Row],[Workflow]]="Vendor Trailer",AllC3_Data[[#This Row],[OB Load Type]]="",AllC3_Data[[#This Row],[IB Load Type]]="",AllC3_Data[[#This Row],[Reusable Load Type]]=""),"Empty", HLOOKUP("*",AllC3_Data[[#This Row],[OB Load Type]:[Workflow]],1,FALSE))</f>
        <v>Empty</v>
      </c>
      <c r="S32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68" spans="1:21" x14ac:dyDescent="0.25">
      <c r="A3268" s="567" t="s">
        <v>16606</v>
      </c>
      <c r="B3268" s="568"/>
      <c r="C3268" s="568" t="s">
        <v>776</v>
      </c>
      <c r="D3268" s="569"/>
      <c r="E3268" s="569" t="s">
        <v>897</v>
      </c>
      <c r="F3268" s="569">
        <v>3</v>
      </c>
      <c r="G3268" s="568" t="s">
        <v>1179</v>
      </c>
      <c r="H3268" s="568" t="s">
        <v>16607</v>
      </c>
      <c r="I3268" s="570" t="s">
        <v>12772</v>
      </c>
      <c r="J3268" s="568" t="s">
        <v>8210</v>
      </c>
      <c r="K3268" s="571" t="s">
        <v>8401</v>
      </c>
      <c r="L3268" s="568" t="s">
        <v>15089</v>
      </c>
      <c r="M3268" s="572" t="s">
        <v>12772</v>
      </c>
      <c r="N3268" s="570" t="s">
        <v>8451</v>
      </c>
      <c r="O3268" s="303" t="str">
        <f>IF(AllC3_Data[[#This Row],[Door/Yard Number]]=3,"Yard","Door")</f>
        <v>Yard</v>
      </c>
      <c r="P3268" s="33">
        <f t="shared" si="100"/>
        <v>11.53333333338378</v>
      </c>
      <c r="Q3268" s="3" t="str">
        <f t="shared" si="101"/>
        <v>02/11/2022 02:28 AM</v>
      </c>
      <c r="R3268" s="573" t="str">
        <f>IF(AND(AllC3_Data[[#This Row],[Workflow]]="Vendor Trailer",AllC3_Data[[#This Row],[OB Load Type]]="",AllC3_Data[[#This Row],[IB Load Type]]="",AllC3_Data[[#This Row],[Reusable Load Type]]=""),"Empty", HLOOKUP("*",AllC3_Data[[#This Row],[OB Load Type]:[Workflow]],1,FALSE))</f>
        <v>B217</v>
      </c>
      <c r="S32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69" spans="1:21" x14ac:dyDescent="0.25">
      <c r="A3269" s="567" t="s">
        <v>16608</v>
      </c>
      <c r="B3269" s="568"/>
      <c r="C3269" s="568"/>
      <c r="D3269" s="569" t="s">
        <v>490</v>
      </c>
      <c r="E3269" s="569" t="s">
        <v>8430</v>
      </c>
      <c r="F3269" s="569">
        <v>3</v>
      </c>
      <c r="G3269" s="568" t="s">
        <v>9293</v>
      </c>
      <c r="H3269" s="568"/>
      <c r="I3269" s="570" t="s">
        <v>10799</v>
      </c>
      <c r="J3269" s="568" t="s">
        <v>8202</v>
      </c>
      <c r="K3269" s="571" t="s">
        <v>8401</v>
      </c>
      <c r="L3269" s="568" t="s">
        <v>14003</v>
      </c>
      <c r="M3269" s="572" t="s">
        <v>16609</v>
      </c>
      <c r="N3269" s="570" t="s">
        <v>8402</v>
      </c>
      <c r="O3269" s="303" t="str">
        <f>IF(AllC3_Data[[#This Row],[Door/Yard Number]]=3,"Yard","Door")</f>
        <v>Yard</v>
      </c>
      <c r="P3269" s="33">
        <f t="shared" si="100"/>
        <v>11.516666666662786</v>
      </c>
      <c r="Q3269" s="3" t="str">
        <f t="shared" si="101"/>
        <v>02/11/2022 02:29 AM</v>
      </c>
      <c r="R3269" s="573" t="str">
        <f>IF(AND(AllC3_Data[[#This Row],[Workflow]]="Vendor Trailer",AllC3_Data[[#This Row],[OB Load Type]]="",AllC3_Data[[#This Row],[IB Load Type]]="",AllC3_Data[[#This Row],[Reusable Load Type]]=""),"Empty", HLOOKUP("*",AllC3_Data[[#This Row],[OB Load Type]:[Workflow]],1,FALSE))</f>
        <v>RLBL</v>
      </c>
      <c r="S32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0" spans="1:21" x14ac:dyDescent="0.25">
      <c r="A3270" s="567" t="s">
        <v>16610</v>
      </c>
      <c r="B3270" s="568"/>
      <c r="C3270" s="568" t="s">
        <v>776</v>
      </c>
      <c r="D3270" s="569"/>
      <c r="E3270" s="569" t="s">
        <v>897</v>
      </c>
      <c r="F3270" s="569">
        <v>3</v>
      </c>
      <c r="G3270" s="568" t="s">
        <v>1179</v>
      </c>
      <c r="H3270" s="568" t="s">
        <v>16611</v>
      </c>
      <c r="I3270" s="570" t="s">
        <v>9041</v>
      </c>
      <c r="J3270" s="568" t="s">
        <v>8210</v>
      </c>
      <c r="K3270" s="571" t="s">
        <v>8401</v>
      </c>
      <c r="L3270" s="568" t="s">
        <v>13874</v>
      </c>
      <c r="M3270" s="572" t="s">
        <v>9041</v>
      </c>
      <c r="N3270" s="570" t="s">
        <v>8451</v>
      </c>
      <c r="O3270" s="303" t="str">
        <f>IF(AllC3_Data[[#This Row],[Door/Yard Number]]=3,"Yard","Door")</f>
        <v>Yard</v>
      </c>
      <c r="P3270" s="33">
        <f t="shared" si="100"/>
        <v>11.450000000128057</v>
      </c>
      <c r="Q3270" s="3" t="str">
        <f t="shared" si="101"/>
        <v>02/11/2022 02:33 AM</v>
      </c>
      <c r="R3270" s="573" t="str">
        <f>IF(AND(AllC3_Data[[#This Row],[Workflow]]="Vendor Trailer",AllC3_Data[[#This Row],[OB Load Type]]="",AllC3_Data[[#This Row],[IB Load Type]]="",AllC3_Data[[#This Row],[Reusable Load Type]]=""),"Empty", HLOOKUP("*",AllC3_Data[[#This Row],[OB Load Type]:[Workflow]],1,FALSE))</f>
        <v>B217</v>
      </c>
      <c r="S32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71" spans="1:21" x14ac:dyDescent="0.25">
      <c r="A3271" s="567" t="s">
        <v>16612</v>
      </c>
      <c r="B3271" s="568"/>
      <c r="C3271" s="568"/>
      <c r="D3271" s="569"/>
      <c r="E3271" s="569" t="s">
        <v>1657</v>
      </c>
      <c r="F3271" s="569">
        <v>3</v>
      </c>
      <c r="G3271" s="568" t="s">
        <v>1179</v>
      </c>
      <c r="H3271" s="568"/>
      <c r="I3271" s="570" t="s">
        <v>10807</v>
      </c>
      <c r="J3271" s="568" t="s">
        <v>8210</v>
      </c>
      <c r="K3271" s="571" t="s">
        <v>8589</v>
      </c>
      <c r="L3271" s="568" t="s">
        <v>15678</v>
      </c>
      <c r="M3271" s="572" t="s">
        <v>16613</v>
      </c>
      <c r="N3271" s="570" t="s">
        <v>8451</v>
      </c>
      <c r="O3271" s="303" t="str">
        <f>IF(AllC3_Data[[#This Row],[Door/Yard Number]]=3,"Yard","Door")</f>
        <v>Yard</v>
      </c>
      <c r="P3271" s="33">
        <f t="shared" si="100"/>
        <v>11.433333333407063</v>
      </c>
      <c r="Q3271" s="3" t="str">
        <f t="shared" si="101"/>
        <v>02/11/2022 02:34 AM</v>
      </c>
      <c r="R3271" s="573" t="str">
        <f>IF(AND(AllC3_Data[[#This Row],[Workflow]]="Vendor Trailer",AllC3_Data[[#This Row],[OB Load Type]]="",AllC3_Data[[#This Row],[IB Load Type]]="",AllC3_Data[[#This Row],[Reusable Load Type]]=""),"Empty", HLOOKUP("*",AllC3_Data[[#This Row],[OB Load Type]:[Workflow]],1,FALSE))</f>
        <v>Empty</v>
      </c>
      <c r="S32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2" spans="1:21" x14ac:dyDescent="0.25">
      <c r="A3272" s="567" t="s">
        <v>16614</v>
      </c>
      <c r="B3272" s="568"/>
      <c r="C3272" s="568" t="s">
        <v>666</v>
      </c>
      <c r="D3272" s="569"/>
      <c r="E3272" s="569" t="s">
        <v>8397</v>
      </c>
      <c r="F3272" s="569">
        <v>3</v>
      </c>
      <c r="G3272" s="568" t="s">
        <v>8398</v>
      </c>
      <c r="H3272" s="568" t="s">
        <v>13740</v>
      </c>
      <c r="I3272" s="570" t="s">
        <v>12781</v>
      </c>
      <c r="J3272" s="568" t="s">
        <v>8202</v>
      </c>
      <c r="K3272" s="571" t="s">
        <v>8401</v>
      </c>
      <c r="L3272" s="568" t="s">
        <v>14132</v>
      </c>
      <c r="M3272" s="572" t="s">
        <v>12781</v>
      </c>
      <c r="N3272" s="570" t="s">
        <v>8402</v>
      </c>
      <c r="O3272" s="303" t="str">
        <f>IF(AllC3_Data[[#This Row],[Door/Yard Number]]=3,"Yard","Door")</f>
        <v>Yard</v>
      </c>
      <c r="P3272" s="33">
        <f t="shared" si="100"/>
        <v>11.400000000139698</v>
      </c>
      <c r="Q3272" s="3" t="str">
        <f t="shared" si="101"/>
        <v>02/11/2022 02:36 AM</v>
      </c>
      <c r="R3272" s="573" t="str">
        <f>IF(AND(AllC3_Data[[#This Row],[Workflow]]="Vendor Trailer",AllC3_Data[[#This Row],[OB Load Type]]="",AllC3_Data[[#This Row],[IB Load Type]]="",AllC3_Data[[#This Row],[Reusable Load Type]]=""),"Empty", HLOOKUP("*",AllC3_Data[[#This Row],[OB Load Type]:[Workflow]],1,FALSE))</f>
        <v>B745</v>
      </c>
      <c r="S32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3" spans="1:21" x14ac:dyDescent="0.25">
      <c r="A3273" s="567" t="s">
        <v>16615</v>
      </c>
      <c r="B3273" s="568"/>
      <c r="C3273" s="568" t="s">
        <v>774</v>
      </c>
      <c r="D3273" s="569"/>
      <c r="E3273" s="569" t="s">
        <v>897</v>
      </c>
      <c r="F3273" s="569">
        <v>3</v>
      </c>
      <c r="G3273" s="568" t="s">
        <v>1215</v>
      </c>
      <c r="H3273" s="568" t="s">
        <v>16616</v>
      </c>
      <c r="I3273" s="570" t="s">
        <v>16617</v>
      </c>
      <c r="J3273" s="568" t="s">
        <v>8202</v>
      </c>
      <c r="K3273" s="571" t="s">
        <v>8401</v>
      </c>
      <c r="L3273" s="568" t="s">
        <v>14189</v>
      </c>
      <c r="M3273" s="572" t="s">
        <v>16617</v>
      </c>
      <c r="N3273" s="570" t="s">
        <v>8451</v>
      </c>
      <c r="O3273" s="303" t="str">
        <f>IF(AllC3_Data[[#This Row],[Door/Yard Number]]=3,"Yard","Door")</f>
        <v>Yard</v>
      </c>
      <c r="P3273" s="33">
        <f t="shared" ref="P3273:P3336" si="102">($A$1-Q3273)*24</f>
        <v>11.366666666697711</v>
      </c>
      <c r="Q3273" s="3" t="str">
        <f t="shared" ref="Q3273:Q3336" si="103">IF(I3273&gt;M3273,I3273,IF(I3273&lt;M3273,M3273,IF(I3273=M3273,I3273)))</f>
        <v>02/11/2022 02:38 AM</v>
      </c>
      <c r="R3273" s="573" t="str">
        <f>IF(AND(AllC3_Data[[#This Row],[Workflow]]="Vendor Trailer",AllC3_Data[[#This Row],[OB Load Type]]="",AllC3_Data[[#This Row],[IB Load Type]]="",AllC3_Data[[#This Row],[Reusable Load Type]]=""),"Empty", HLOOKUP("*",AllC3_Data[[#This Row],[OB Load Type]:[Workflow]],1,FALSE))</f>
        <v>B227</v>
      </c>
      <c r="S32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4" spans="1:21" x14ac:dyDescent="0.25">
      <c r="A3274" s="567" t="s">
        <v>16618</v>
      </c>
      <c r="B3274" s="568"/>
      <c r="C3274" s="568"/>
      <c r="D3274" s="569"/>
      <c r="E3274" s="569" t="s">
        <v>1657</v>
      </c>
      <c r="F3274" s="569">
        <v>3</v>
      </c>
      <c r="G3274" s="568" t="s">
        <v>1179</v>
      </c>
      <c r="H3274" s="568"/>
      <c r="I3274" s="570" t="s">
        <v>16617</v>
      </c>
      <c r="J3274" s="568" t="s">
        <v>8205</v>
      </c>
      <c r="K3274" s="571" t="s">
        <v>8401</v>
      </c>
      <c r="L3274" s="568" t="s">
        <v>15428</v>
      </c>
      <c r="M3274" s="572" t="s">
        <v>8658</v>
      </c>
      <c r="N3274" s="570" t="s">
        <v>8425</v>
      </c>
      <c r="O3274" s="303" t="str">
        <f>IF(AllC3_Data[[#This Row],[Door/Yard Number]]=3,"Yard","Door")</f>
        <v>Yard</v>
      </c>
      <c r="P3274" s="33">
        <f t="shared" si="102"/>
        <v>11.366666666697711</v>
      </c>
      <c r="Q3274" s="3" t="str">
        <f t="shared" si="103"/>
        <v>02/11/2022 02:38 AM</v>
      </c>
      <c r="R3274" s="573" t="str">
        <f>IF(AND(AllC3_Data[[#This Row],[Workflow]]="Vendor Trailer",AllC3_Data[[#This Row],[OB Load Type]]="",AllC3_Data[[#This Row],[IB Load Type]]="",AllC3_Data[[#This Row],[Reusable Load Type]]=""),"Empty", HLOOKUP("*",AllC3_Data[[#This Row],[OB Load Type]:[Workflow]],1,FALSE))</f>
        <v>Empty</v>
      </c>
      <c r="S32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5" spans="1:21" x14ac:dyDescent="0.25">
      <c r="A3275" s="567" t="s">
        <v>16619</v>
      </c>
      <c r="B3275" s="568"/>
      <c r="C3275" s="568"/>
      <c r="D3275" s="569" t="s">
        <v>479</v>
      </c>
      <c r="E3275" s="569" t="s">
        <v>8430</v>
      </c>
      <c r="F3275" s="569">
        <v>1</v>
      </c>
      <c r="G3275" s="568" t="s">
        <v>1179</v>
      </c>
      <c r="H3275" s="568"/>
      <c r="I3275" s="570" t="s">
        <v>13257</v>
      </c>
      <c r="J3275" s="568" t="s">
        <v>8210</v>
      </c>
      <c r="K3275" s="571" t="s">
        <v>8401</v>
      </c>
      <c r="L3275" s="568" t="s">
        <v>12644</v>
      </c>
      <c r="M3275" s="572" t="s">
        <v>16620</v>
      </c>
      <c r="N3275" s="570" t="s">
        <v>8402</v>
      </c>
      <c r="O3275" s="303" t="str">
        <f>IF(AllC3_Data[[#This Row],[Door/Yard Number]]=3,"Yard","Door")</f>
        <v>Door</v>
      </c>
      <c r="P3275" s="33">
        <f t="shared" si="102"/>
        <v>11.283333333441988</v>
      </c>
      <c r="Q3275" s="3" t="str">
        <f t="shared" si="103"/>
        <v>02/11/2022 02:43 AM</v>
      </c>
      <c r="R3275" s="573" t="str">
        <f>IF(AND(AllC3_Data[[#This Row],[Workflow]]="Vendor Trailer",AllC3_Data[[#This Row],[OB Load Type]]="",AllC3_Data[[#This Row],[IB Load Type]]="",AllC3_Data[[#This Row],[Reusable Load Type]]=""),"Empty", HLOOKUP("*",AllC3_Data[[#This Row],[OB Load Type]:[Workflow]],1,FALSE))</f>
        <v>PPLS</v>
      </c>
      <c r="S32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6" spans="1:21" x14ac:dyDescent="0.25">
      <c r="A3276" s="567" t="s">
        <v>16621</v>
      </c>
      <c r="B3276" s="568"/>
      <c r="C3276" s="568"/>
      <c r="D3276" s="569" t="s">
        <v>479</v>
      </c>
      <c r="E3276" s="569" t="s">
        <v>8430</v>
      </c>
      <c r="F3276" s="569">
        <v>3</v>
      </c>
      <c r="G3276" s="568" t="s">
        <v>1179</v>
      </c>
      <c r="H3276" s="568"/>
      <c r="I3276" s="570" t="s">
        <v>16622</v>
      </c>
      <c r="J3276" s="568" t="s">
        <v>8207</v>
      </c>
      <c r="K3276" s="571" t="s">
        <v>8401</v>
      </c>
      <c r="L3276" s="568" t="s">
        <v>14094</v>
      </c>
      <c r="M3276" s="572" t="s">
        <v>12535</v>
      </c>
      <c r="N3276" s="570" t="s">
        <v>8402</v>
      </c>
      <c r="O3276" s="303" t="str">
        <f>IF(AllC3_Data[[#This Row],[Door/Yard Number]]=3,"Yard","Door")</f>
        <v>Yard</v>
      </c>
      <c r="P3276" s="33">
        <f t="shared" si="102"/>
        <v>11.266666666720994</v>
      </c>
      <c r="Q3276" s="3" t="str">
        <f t="shared" si="103"/>
        <v>02/11/2022 02:44 AM</v>
      </c>
      <c r="R3276" s="573" t="str">
        <f>IF(AND(AllC3_Data[[#This Row],[Workflow]]="Vendor Trailer",AllC3_Data[[#This Row],[OB Load Type]]="",AllC3_Data[[#This Row],[IB Load Type]]="",AllC3_Data[[#This Row],[Reusable Load Type]]=""),"Empty", HLOOKUP("*",AllC3_Data[[#This Row],[OB Load Type]:[Workflow]],1,FALSE))</f>
        <v>PPLS</v>
      </c>
      <c r="S32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7" spans="1:21" x14ac:dyDescent="0.25">
      <c r="A3277" s="567" t="s">
        <v>16623</v>
      </c>
      <c r="B3277" s="568"/>
      <c r="C3277" s="568" t="s">
        <v>666</v>
      </c>
      <c r="D3277" s="569"/>
      <c r="E3277" s="569" t="s">
        <v>8397</v>
      </c>
      <c r="F3277" s="569">
        <v>3</v>
      </c>
      <c r="G3277" s="568" t="s">
        <v>8398</v>
      </c>
      <c r="H3277" s="568" t="s">
        <v>13740</v>
      </c>
      <c r="I3277" s="570" t="s">
        <v>16624</v>
      </c>
      <c r="J3277" s="568" t="s">
        <v>8202</v>
      </c>
      <c r="K3277" s="571" t="s">
        <v>8401</v>
      </c>
      <c r="L3277" s="568" t="s">
        <v>14132</v>
      </c>
      <c r="M3277" s="572" t="s">
        <v>16624</v>
      </c>
      <c r="N3277" s="570" t="s">
        <v>8402</v>
      </c>
      <c r="O3277" s="303" t="str">
        <f>IF(AllC3_Data[[#This Row],[Door/Yard Number]]=3,"Yard","Door")</f>
        <v>Yard</v>
      </c>
      <c r="P3277" s="33">
        <f t="shared" si="102"/>
        <v>11.216666666732635</v>
      </c>
      <c r="Q3277" s="3" t="str">
        <f t="shared" si="103"/>
        <v>02/11/2022 02:47 AM</v>
      </c>
      <c r="R3277" s="573" t="str">
        <f>IF(AND(AllC3_Data[[#This Row],[Workflow]]="Vendor Trailer",AllC3_Data[[#This Row],[OB Load Type]]="",AllC3_Data[[#This Row],[IB Load Type]]="",AllC3_Data[[#This Row],[Reusable Load Type]]=""),"Empty", HLOOKUP("*",AllC3_Data[[#This Row],[OB Load Type]:[Workflow]],1,FALSE))</f>
        <v>B745</v>
      </c>
      <c r="S32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8" spans="1:21" x14ac:dyDescent="0.25">
      <c r="A3278" s="567" t="s">
        <v>16625</v>
      </c>
      <c r="B3278" s="568"/>
      <c r="C3278" s="568"/>
      <c r="D3278" s="569" t="s">
        <v>496</v>
      </c>
      <c r="E3278" s="569" t="s">
        <v>1660</v>
      </c>
      <c r="F3278" s="569">
        <v>3</v>
      </c>
      <c r="G3278" s="568" t="s">
        <v>1179</v>
      </c>
      <c r="H3278" s="568"/>
      <c r="I3278" s="570" t="s">
        <v>16626</v>
      </c>
      <c r="J3278" s="568" t="s">
        <v>8210</v>
      </c>
      <c r="K3278" s="571" t="s">
        <v>8401</v>
      </c>
      <c r="L3278" s="568" t="s">
        <v>15089</v>
      </c>
      <c r="M3278" s="572" t="s">
        <v>16626</v>
      </c>
      <c r="N3278" s="570" t="s">
        <v>8451</v>
      </c>
      <c r="O3278" s="303" t="str">
        <f>IF(AllC3_Data[[#This Row],[Door/Yard Number]]=3,"Yard","Door")</f>
        <v>Yard</v>
      </c>
      <c r="P3278" s="33">
        <f t="shared" si="102"/>
        <v>11.133333333476912</v>
      </c>
      <c r="Q3278" s="3" t="str">
        <f t="shared" si="103"/>
        <v>02/11/2022 02:52 AM</v>
      </c>
      <c r="R3278" s="573" t="str">
        <f>IF(AND(AllC3_Data[[#This Row],[Workflow]]="Vendor Trailer",AllC3_Data[[#This Row],[OB Load Type]]="",AllC3_Data[[#This Row],[IB Load Type]]="",AllC3_Data[[#This Row],[Reusable Load Type]]=""),"Empty", HLOOKUP("*",AllC3_Data[[#This Row],[OB Load Type]:[Workflow]],1,FALSE))</f>
        <v>RSAL</v>
      </c>
      <c r="S32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79" spans="1:21" x14ac:dyDescent="0.25">
      <c r="A3279" s="567" t="s">
        <v>16627</v>
      </c>
      <c r="B3279" s="568"/>
      <c r="C3279" s="568"/>
      <c r="D3279" s="569"/>
      <c r="E3279" s="569" t="s">
        <v>1657</v>
      </c>
      <c r="F3279" s="569">
        <v>3</v>
      </c>
      <c r="G3279" s="568" t="s">
        <v>1179</v>
      </c>
      <c r="H3279" s="568"/>
      <c r="I3279" s="570" t="s">
        <v>9564</v>
      </c>
      <c r="J3279" s="568" t="s">
        <v>8204</v>
      </c>
      <c r="K3279" s="571" t="s">
        <v>8401</v>
      </c>
      <c r="L3279" s="568" t="s">
        <v>14423</v>
      </c>
      <c r="M3279" s="572" t="s">
        <v>16628</v>
      </c>
      <c r="N3279" s="570" t="s">
        <v>8402</v>
      </c>
      <c r="O3279" s="303" t="str">
        <f>IF(AllC3_Data[[#This Row],[Door/Yard Number]]=3,"Yard","Door")</f>
        <v>Yard</v>
      </c>
      <c r="P3279" s="33">
        <f t="shared" si="102"/>
        <v>11.116666666755918</v>
      </c>
      <c r="Q3279" s="3" t="str">
        <f t="shared" si="103"/>
        <v>02/11/2022 02:53 AM</v>
      </c>
      <c r="R3279" s="573" t="str">
        <f>IF(AND(AllC3_Data[[#This Row],[Workflow]]="Vendor Trailer",AllC3_Data[[#This Row],[OB Load Type]]="",AllC3_Data[[#This Row],[IB Load Type]]="",AllC3_Data[[#This Row],[Reusable Load Type]]=""),"Empty", HLOOKUP("*",AllC3_Data[[#This Row],[OB Load Type]:[Workflow]],1,FALSE))</f>
        <v>Empty</v>
      </c>
      <c r="S32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0" spans="1:21" x14ac:dyDescent="0.25">
      <c r="A3280" s="567" t="s">
        <v>16629</v>
      </c>
      <c r="B3280" s="568"/>
      <c r="C3280" s="568"/>
      <c r="D3280" s="569" t="s">
        <v>496</v>
      </c>
      <c r="E3280" s="569" t="s">
        <v>1660</v>
      </c>
      <c r="F3280" s="569">
        <v>3</v>
      </c>
      <c r="G3280" s="568" t="s">
        <v>1179</v>
      </c>
      <c r="H3280" s="568"/>
      <c r="I3280" s="570" t="s">
        <v>16630</v>
      </c>
      <c r="J3280" s="568" t="s">
        <v>8205</v>
      </c>
      <c r="K3280" s="571" t="s">
        <v>8401</v>
      </c>
      <c r="L3280" s="568" t="s">
        <v>13828</v>
      </c>
      <c r="M3280" s="572" t="s">
        <v>16630</v>
      </c>
      <c r="N3280" s="570" t="s">
        <v>8402</v>
      </c>
      <c r="O3280" s="303" t="str">
        <f>IF(AllC3_Data[[#This Row],[Door/Yard Number]]=3,"Yard","Door")</f>
        <v>Yard</v>
      </c>
      <c r="P3280" s="33">
        <f t="shared" si="102"/>
        <v>11.083333333313931</v>
      </c>
      <c r="Q3280" s="3" t="str">
        <f t="shared" si="103"/>
        <v>02/11/2022 02:55 AM</v>
      </c>
      <c r="R3280" s="573" t="str">
        <f>IF(AND(AllC3_Data[[#This Row],[Workflow]]="Vendor Trailer",AllC3_Data[[#This Row],[OB Load Type]]="",AllC3_Data[[#This Row],[IB Load Type]]="",AllC3_Data[[#This Row],[Reusable Load Type]]=""),"Empty", HLOOKUP("*",AllC3_Data[[#This Row],[OB Load Type]:[Workflow]],1,FALSE))</f>
        <v>RSAL</v>
      </c>
      <c r="S32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1" spans="1:21" x14ac:dyDescent="0.25">
      <c r="A3281" s="567" t="s">
        <v>16631</v>
      </c>
      <c r="B3281" s="568"/>
      <c r="C3281" s="568" t="s">
        <v>776</v>
      </c>
      <c r="D3281" s="569"/>
      <c r="E3281" s="569" t="s">
        <v>897</v>
      </c>
      <c r="F3281" s="569">
        <v>3</v>
      </c>
      <c r="G3281" s="568" t="s">
        <v>1179</v>
      </c>
      <c r="H3281" s="568" t="s">
        <v>16632</v>
      </c>
      <c r="I3281" s="570" t="s">
        <v>16633</v>
      </c>
      <c r="J3281" s="568" t="s">
        <v>8210</v>
      </c>
      <c r="K3281" s="571" t="s">
        <v>8401</v>
      </c>
      <c r="L3281" s="568" t="s">
        <v>13874</v>
      </c>
      <c r="M3281" s="572" t="s">
        <v>16633</v>
      </c>
      <c r="N3281" s="570" t="s">
        <v>8451</v>
      </c>
      <c r="O3281" s="303" t="str">
        <f>IF(AllC3_Data[[#This Row],[Door/Yard Number]]=3,"Yard","Door")</f>
        <v>Yard</v>
      </c>
      <c r="P3281" s="33">
        <f t="shared" si="102"/>
        <v>11.050000000046566</v>
      </c>
      <c r="Q3281" s="3" t="str">
        <f t="shared" si="103"/>
        <v>02/11/2022 02:57 AM</v>
      </c>
      <c r="R3281" s="573" t="str">
        <f>IF(AND(AllC3_Data[[#This Row],[Workflow]]="Vendor Trailer",AllC3_Data[[#This Row],[OB Load Type]]="",AllC3_Data[[#This Row],[IB Load Type]]="",AllC3_Data[[#This Row],[Reusable Load Type]]=""),"Empty", HLOOKUP("*",AllC3_Data[[#This Row],[OB Load Type]:[Workflow]],1,FALSE))</f>
        <v>B217</v>
      </c>
      <c r="S32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282" spans="1:21" x14ac:dyDescent="0.25">
      <c r="A3282" s="567" t="s">
        <v>16634</v>
      </c>
      <c r="B3282" s="568"/>
      <c r="C3282" s="568"/>
      <c r="D3282" s="569" t="s">
        <v>510</v>
      </c>
      <c r="E3282" s="569" t="s">
        <v>882</v>
      </c>
      <c r="F3282" s="569">
        <v>1</v>
      </c>
      <c r="G3282" s="568" t="s">
        <v>1179</v>
      </c>
      <c r="H3282" s="568"/>
      <c r="I3282" s="570" t="s">
        <v>16633</v>
      </c>
      <c r="J3282" s="568" t="s">
        <v>8210</v>
      </c>
      <c r="K3282" s="571" t="s">
        <v>8401</v>
      </c>
      <c r="L3282" s="568" t="s">
        <v>10129</v>
      </c>
      <c r="M3282" s="572" t="s">
        <v>10799</v>
      </c>
      <c r="N3282" s="570" t="s">
        <v>8402</v>
      </c>
      <c r="O3282" s="303" t="str">
        <f>IF(AllC3_Data[[#This Row],[Door/Yard Number]]=3,"Yard","Door")</f>
        <v>Door</v>
      </c>
      <c r="P3282" s="33">
        <f t="shared" si="102"/>
        <v>11.050000000046566</v>
      </c>
      <c r="Q3282" s="3" t="str">
        <f t="shared" si="103"/>
        <v>02/11/2022 02:57 AM</v>
      </c>
      <c r="R3282" s="573" t="str">
        <f>IF(AND(AllC3_Data[[#This Row],[Workflow]]="Vendor Trailer",AllC3_Data[[#This Row],[OB Load Type]]="",AllC3_Data[[#This Row],[IB Load Type]]="",AllC3_Data[[#This Row],[Reusable Load Type]]=""),"Empty", HLOOKUP("*",AllC3_Data[[#This Row],[OB Load Type]:[Workflow]],1,FALSE))</f>
        <v>BD77</v>
      </c>
      <c r="S32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2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3" spans="1:21" x14ac:dyDescent="0.25">
      <c r="A3283" s="567" t="s">
        <v>16635</v>
      </c>
      <c r="B3283" s="568"/>
      <c r="C3283" s="568"/>
      <c r="D3283" s="569"/>
      <c r="E3283" s="569" t="s">
        <v>1657</v>
      </c>
      <c r="F3283" s="569">
        <v>3</v>
      </c>
      <c r="G3283" s="568" t="s">
        <v>1179</v>
      </c>
      <c r="H3283" s="568"/>
      <c r="I3283" s="570" t="s">
        <v>16636</v>
      </c>
      <c r="J3283" s="568" t="s">
        <v>8205</v>
      </c>
      <c r="K3283" s="571" t="s">
        <v>8401</v>
      </c>
      <c r="L3283" s="568" t="s">
        <v>14713</v>
      </c>
      <c r="M3283" s="572" t="s">
        <v>8444</v>
      </c>
      <c r="N3283" s="570" t="s">
        <v>8402</v>
      </c>
      <c r="O3283" s="303" t="str">
        <f>IF(AllC3_Data[[#This Row],[Door/Yard Number]]=3,"Yard","Door")</f>
        <v>Yard</v>
      </c>
      <c r="P3283" s="33">
        <f t="shared" si="102"/>
        <v>11.000000000058208</v>
      </c>
      <c r="Q3283" s="3" t="str">
        <f t="shared" si="103"/>
        <v>02/11/2022 03:00 AM</v>
      </c>
      <c r="R3283" s="573" t="str">
        <f>IF(AND(AllC3_Data[[#This Row],[Workflow]]="Vendor Trailer",AllC3_Data[[#This Row],[OB Load Type]]="",AllC3_Data[[#This Row],[IB Load Type]]="",AllC3_Data[[#This Row],[Reusable Load Type]]=""),"Empty", HLOOKUP("*",AllC3_Data[[#This Row],[OB Load Type]:[Workflow]],1,FALSE))</f>
        <v>Empty</v>
      </c>
      <c r="S32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4" spans="1:21" x14ac:dyDescent="0.25">
      <c r="A3284" s="567" t="s">
        <v>16637</v>
      </c>
      <c r="B3284" s="568"/>
      <c r="C3284" s="568"/>
      <c r="D3284" s="569"/>
      <c r="E3284" s="569" t="s">
        <v>8461</v>
      </c>
      <c r="F3284" s="569">
        <v>3</v>
      </c>
      <c r="G3284" s="568" t="s">
        <v>9116</v>
      </c>
      <c r="H3284" s="568"/>
      <c r="I3284" s="570" t="s">
        <v>16638</v>
      </c>
      <c r="J3284" s="568" t="s">
        <v>8202</v>
      </c>
      <c r="K3284" s="571" t="s">
        <v>8401</v>
      </c>
      <c r="L3284" s="568" t="s">
        <v>13726</v>
      </c>
      <c r="M3284" s="572" t="s">
        <v>10685</v>
      </c>
      <c r="N3284" s="570" t="s">
        <v>8451</v>
      </c>
      <c r="O3284" s="303" t="str">
        <f>IF(AllC3_Data[[#This Row],[Door/Yard Number]]=3,"Yard","Door")</f>
        <v>Yard</v>
      </c>
      <c r="P3284" s="33">
        <f t="shared" si="102"/>
        <v>10.983333333337214</v>
      </c>
      <c r="Q3284" s="3" t="str">
        <f t="shared" si="103"/>
        <v>02/11/2022 03:01 AM</v>
      </c>
      <c r="R3284" s="573" t="str">
        <f>IF(AND(AllC3_Data[[#This Row],[Workflow]]="Vendor Trailer",AllC3_Data[[#This Row],[OB Load Type]]="",AllC3_Data[[#This Row],[IB Load Type]]="",AllC3_Data[[#This Row],[Reusable Load Type]]=""),"Empty", HLOOKUP("*",AllC3_Data[[#This Row],[OB Load Type]:[Workflow]],1,FALSE))</f>
        <v>Empty</v>
      </c>
      <c r="S32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2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5" spans="1:21" x14ac:dyDescent="0.25">
      <c r="A3285" s="567" t="s">
        <v>16639</v>
      </c>
      <c r="B3285" s="568"/>
      <c r="C3285" s="568"/>
      <c r="D3285" s="569"/>
      <c r="E3285" s="569" t="s">
        <v>8461</v>
      </c>
      <c r="F3285" s="569">
        <v>3</v>
      </c>
      <c r="G3285" s="568" t="s">
        <v>1215</v>
      </c>
      <c r="H3285" s="568"/>
      <c r="I3285" s="570" t="s">
        <v>16640</v>
      </c>
      <c r="J3285" s="568" t="s">
        <v>8202</v>
      </c>
      <c r="K3285" s="571" t="s">
        <v>8401</v>
      </c>
      <c r="L3285" s="568" t="s">
        <v>13949</v>
      </c>
      <c r="M3285" s="572" t="s">
        <v>10623</v>
      </c>
      <c r="N3285" s="570" t="s">
        <v>8451</v>
      </c>
      <c r="O3285" s="303" t="str">
        <f>IF(AllC3_Data[[#This Row],[Door/Yard Number]]=3,"Yard","Door")</f>
        <v>Yard</v>
      </c>
      <c r="P3285" s="33">
        <f t="shared" si="102"/>
        <v>10.883333333360497</v>
      </c>
      <c r="Q3285" s="3" t="str">
        <f t="shared" si="103"/>
        <v>02/11/2022 03:07 AM</v>
      </c>
      <c r="R3285" s="573" t="str">
        <f>IF(AND(AllC3_Data[[#This Row],[Workflow]]="Vendor Trailer",AllC3_Data[[#This Row],[OB Load Type]]="",AllC3_Data[[#This Row],[IB Load Type]]="",AllC3_Data[[#This Row],[Reusable Load Type]]=""),"Empty", HLOOKUP("*",AllC3_Data[[#This Row],[OB Load Type]:[Workflow]],1,FALSE))</f>
        <v>Empty</v>
      </c>
      <c r="S32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6" spans="1:21" x14ac:dyDescent="0.25">
      <c r="A3286" s="567" t="s">
        <v>15959</v>
      </c>
      <c r="B3286" s="568"/>
      <c r="C3286" s="568"/>
      <c r="D3286" s="569"/>
      <c r="E3286" s="569" t="s">
        <v>1657</v>
      </c>
      <c r="F3286" s="569">
        <v>3</v>
      </c>
      <c r="G3286" s="568" t="s">
        <v>1179</v>
      </c>
      <c r="H3286" s="568"/>
      <c r="I3286" s="570" t="s">
        <v>16641</v>
      </c>
      <c r="J3286" s="568" t="s">
        <v>8204</v>
      </c>
      <c r="K3286" s="571" t="s">
        <v>8401</v>
      </c>
      <c r="L3286" s="568" t="s">
        <v>14713</v>
      </c>
      <c r="M3286" s="572" t="s">
        <v>16140</v>
      </c>
      <c r="N3286" s="570" t="s">
        <v>8402</v>
      </c>
      <c r="O3286" s="303" t="str">
        <f>IF(AllC3_Data[[#This Row],[Door/Yard Number]]=3,"Yard","Door")</f>
        <v>Yard</v>
      </c>
      <c r="P3286" s="33">
        <f t="shared" si="102"/>
        <v>10.833333333372138</v>
      </c>
      <c r="Q3286" s="3" t="str">
        <f t="shared" si="103"/>
        <v>02/11/2022 03:10 AM</v>
      </c>
      <c r="R3286" s="573" t="str">
        <f>IF(AND(AllC3_Data[[#This Row],[Workflow]]="Vendor Trailer",AllC3_Data[[#This Row],[OB Load Type]]="",AllC3_Data[[#This Row],[IB Load Type]]="",AllC3_Data[[#This Row],[Reusable Load Type]]=""),"Empty", HLOOKUP("*",AllC3_Data[[#This Row],[OB Load Type]:[Workflow]],1,FALSE))</f>
        <v>Empty</v>
      </c>
      <c r="S32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7" spans="1:21" x14ac:dyDescent="0.25">
      <c r="A3287" s="567" t="s">
        <v>16642</v>
      </c>
      <c r="B3287" s="568"/>
      <c r="C3287" s="568"/>
      <c r="D3287" s="569"/>
      <c r="E3287" s="569" t="s">
        <v>8397</v>
      </c>
      <c r="F3287" s="569">
        <v>3</v>
      </c>
      <c r="G3287" s="568" t="s">
        <v>1179</v>
      </c>
      <c r="H3287" s="568" t="s">
        <v>9864</v>
      </c>
      <c r="I3287" s="570" t="s">
        <v>12808</v>
      </c>
      <c r="J3287" s="568" t="s">
        <v>8210</v>
      </c>
      <c r="K3287" s="571" t="s">
        <v>8401</v>
      </c>
      <c r="L3287" s="568" t="s">
        <v>14505</v>
      </c>
      <c r="M3287" s="572" t="s">
        <v>12808</v>
      </c>
      <c r="N3287" s="570" t="s">
        <v>8421</v>
      </c>
      <c r="O3287" s="303" t="str">
        <f>IF(AllC3_Data[[#This Row],[Door/Yard Number]]=3,"Yard","Door")</f>
        <v>Yard</v>
      </c>
      <c r="P3287" s="33">
        <f t="shared" si="102"/>
        <v>10.800000000104774</v>
      </c>
      <c r="Q3287" s="3" t="str">
        <f t="shared" si="103"/>
        <v>02/11/2022 03:12 AM</v>
      </c>
      <c r="R3287" s="573" t="str">
        <f>IF(AND(AllC3_Data[[#This Row],[Workflow]]="Vendor Trailer",AllC3_Data[[#This Row],[OB Load Type]]="",AllC3_Data[[#This Row],[IB Load Type]]="",AllC3_Data[[#This Row],[Reusable Load Type]]=""),"Empty", HLOOKUP("*",AllC3_Data[[#This Row],[OB Load Type]:[Workflow]],1,FALSE))</f>
        <v>Relay</v>
      </c>
      <c r="S32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2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288" spans="1:21" x14ac:dyDescent="0.25">
      <c r="A3288" s="567" t="s">
        <v>16643</v>
      </c>
      <c r="B3288" s="568"/>
      <c r="C3288" s="568"/>
      <c r="D3288" s="569" t="s">
        <v>268</v>
      </c>
      <c r="E3288" s="569" t="s">
        <v>882</v>
      </c>
      <c r="F3288" s="569">
        <v>3</v>
      </c>
      <c r="G3288" s="568" t="s">
        <v>1179</v>
      </c>
      <c r="H3288" s="568"/>
      <c r="I3288" s="570" t="s">
        <v>8669</v>
      </c>
      <c r="J3288" s="568" t="s">
        <v>8205</v>
      </c>
      <c r="K3288" s="571" t="s">
        <v>8401</v>
      </c>
      <c r="L3288" s="568" t="s">
        <v>14803</v>
      </c>
      <c r="M3288" s="572" t="s">
        <v>10832</v>
      </c>
      <c r="N3288" s="570" t="s">
        <v>8409</v>
      </c>
      <c r="O3288" s="303" t="str">
        <f>IF(AllC3_Data[[#This Row],[Door/Yard Number]]=3,"Yard","Door")</f>
        <v>Yard</v>
      </c>
      <c r="P3288" s="33">
        <f t="shared" si="102"/>
        <v>13.433333333465271</v>
      </c>
      <c r="Q3288" s="3" t="str">
        <f t="shared" si="103"/>
        <v>02/11/2022 12:34 AM</v>
      </c>
      <c r="R3288" s="573" t="str">
        <f>IF(AND(AllC3_Data[[#This Row],[Workflow]]="Vendor Trailer",AllC3_Data[[#This Row],[OB Load Type]]="",AllC3_Data[[#This Row],[IB Load Type]]="",AllC3_Data[[#This Row],[Reusable Load Type]]=""),"Empty", HLOOKUP("*",AllC3_Data[[#This Row],[OB Load Type]:[Workflow]],1,FALSE))</f>
        <v>T205</v>
      </c>
      <c r="S32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Frozen </v>
      </c>
      <c r="T32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89" spans="1:21" x14ac:dyDescent="0.25">
      <c r="A3289" s="567" t="s">
        <v>16644</v>
      </c>
      <c r="B3289" s="568"/>
      <c r="C3289" s="568" t="s">
        <v>774</v>
      </c>
      <c r="D3289" s="569"/>
      <c r="E3289" s="569" t="s">
        <v>897</v>
      </c>
      <c r="F3289" s="569">
        <v>3</v>
      </c>
      <c r="G3289" s="568" t="s">
        <v>1568</v>
      </c>
      <c r="H3289" s="568" t="s">
        <v>16337</v>
      </c>
      <c r="I3289" s="570" t="s">
        <v>12810</v>
      </c>
      <c r="J3289" s="568" t="s">
        <v>8212</v>
      </c>
      <c r="K3289" s="571" t="s">
        <v>8401</v>
      </c>
      <c r="L3289" s="568" t="s">
        <v>13874</v>
      </c>
      <c r="M3289" s="572" t="s">
        <v>12810</v>
      </c>
      <c r="N3289" s="570" t="s">
        <v>8451</v>
      </c>
      <c r="O3289" s="303" t="str">
        <f>IF(AllC3_Data[[#This Row],[Door/Yard Number]]=3,"Yard","Door")</f>
        <v>Yard</v>
      </c>
      <c r="P3289" s="33">
        <f t="shared" si="102"/>
        <v>10.700000000128057</v>
      </c>
      <c r="Q3289" s="3" t="str">
        <f t="shared" si="103"/>
        <v>02/11/2022 03:18 AM</v>
      </c>
      <c r="R3289" s="573" t="str">
        <f>IF(AND(AllC3_Data[[#This Row],[Workflow]]="Vendor Trailer",AllC3_Data[[#This Row],[OB Load Type]]="",AllC3_Data[[#This Row],[IB Load Type]]="",AllC3_Data[[#This Row],[Reusable Load Type]]=""),"Empty", HLOOKUP("*",AllC3_Data[[#This Row],[OB Load Type]:[Workflow]],1,FALSE))</f>
        <v>B227</v>
      </c>
      <c r="S32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0" spans="1:21" x14ac:dyDescent="0.25">
      <c r="A3290" s="567" t="s">
        <v>16645</v>
      </c>
      <c r="B3290" s="568"/>
      <c r="C3290" s="568"/>
      <c r="D3290" s="569" t="s">
        <v>492</v>
      </c>
      <c r="E3290" s="569" t="s">
        <v>8430</v>
      </c>
      <c r="F3290" s="569">
        <v>3</v>
      </c>
      <c r="G3290" s="568" t="s">
        <v>1179</v>
      </c>
      <c r="H3290" s="568"/>
      <c r="I3290" s="570" t="s">
        <v>8966</v>
      </c>
      <c r="J3290" s="568" t="s">
        <v>647</v>
      </c>
      <c r="K3290" s="571" t="s">
        <v>8401</v>
      </c>
      <c r="L3290" s="568" t="s">
        <v>14170</v>
      </c>
      <c r="M3290" s="572"/>
      <c r="N3290" s="570" t="s">
        <v>8402</v>
      </c>
      <c r="O3290" s="303" t="str">
        <f>IF(AllC3_Data[[#This Row],[Door/Yard Number]]=3,"Yard","Door")</f>
        <v>Yard</v>
      </c>
      <c r="P3290" s="33">
        <f t="shared" si="102"/>
        <v>10.616666666697711</v>
      </c>
      <c r="Q3290" s="3" t="str">
        <f t="shared" si="103"/>
        <v>02/11/2022 03:23 AM</v>
      </c>
      <c r="R3290" s="573" t="str">
        <f>IF(AND(AllC3_Data[[#This Row],[Workflow]]="Vendor Trailer",AllC3_Data[[#This Row],[OB Load Type]]="",AllC3_Data[[#This Row],[IB Load Type]]="",AllC3_Data[[#This Row],[Reusable Load Type]]=""),"Empty", HLOOKUP("*",AllC3_Data[[#This Row],[OB Load Type]:[Workflow]],1,FALSE))</f>
        <v>RMCP</v>
      </c>
      <c r="S32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1" spans="1:21" x14ac:dyDescent="0.25">
      <c r="A3291" s="567" t="s">
        <v>16646</v>
      </c>
      <c r="B3291" s="568"/>
      <c r="C3291" s="568"/>
      <c r="D3291" s="569" t="s">
        <v>496</v>
      </c>
      <c r="E3291" s="569" t="s">
        <v>1660</v>
      </c>
      <c r="F3291" s="569">
        <v>3</v>
      </c>
      <c r="G3291" s="568" t="s">
        <v>1179</v>
      </c>
      <c r="H3291" s="568"/>
      <c r="I3291" s="570" t="s">
        <v>8966</v>
      </c>
      <c r="J3291" s="568" t="s">
        <v>8210</v>
      </c>
      <c r="K3291" s="571" t="s">
        <v>8401</v>
      </c>
      <c r="L3291" s="568" t="s">
        <v>15089</v>
      </c>
      <c r="M3291" s="572" t="s">
        <v>8966</v>
      </c>
      <c r="N3291" s="570" t="s">
        <v>8451</v>
      </c>
      <c r="O3291" s="303" t="str">
        <f>IF(AllC3_Data[[#This Row],[Door/Yard Number]]=3,"Yard","Door")</f>
        <v>Yard</v>
      </c>
      <c r="P3291" s="33">
        <f t="shared" si="102"/>
        <v>10.616666666697711</v>
      </c>
      <c r="Q3291" s="3" t="str">
        <f t="shared" si="103"/>
        <v>02/11/2022 03:23 AM</v>
      </c>
      <c r="R3291" s="573" t="str">
        <f>IF(AND(AllC3_Data[[#This Row],[Workflow]]="Vendor Trailer",AllC3_Data[[#This Row],[OB Load Type]]="",AllC3_Data[[#This Row],[IB Load Type]]="",AllC3_Data[[#This Row],[Reusable Load Type]]=""),"Empty", HLOOKUP("*",AllC3_Data[[#This Row],[OB Load Type]:[Workflow]],1,FALSE))</f>
        <v>RSAL</v>
      </c>
      <c r="S32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2" spans="1:21" x14ac:dyDescent="0.25">
      <c r="A3292" s="567" t="s">
        <v>16647</v>
      </c>
      <c r="B3292" s="568"/>
      <c r="C3292" s="568"/>
      <c r="D3292" s="569" t="s">
        <v>496</v>
      </c>
      <c r="E3292" s="569" t="s">
        <v>1660</v>
      </c>
      <c r="F3292" s="569">
        <v>3</v>
      </c>
      <c r="G3292" s="568" t="s">
        <v>1179</v>
      </c>
      <c r="H3292" s="568"/>
      <c r="I3292" s="570" t="s">
        <v>16648</v>
      </c>
      <c r="J3292" s="568" t="s">
        <v>8210</v>
      </c>
      <c r="K3292" s="571" t="s">
        <v>8401</v>
      </c>
      <c r="L3292" s="568" t="s">
        <v>14189</v>
      </c>
      <c r="M3292" s="572" t="s">
        <v>16648</v>
      </c>
      <c r="N3292" s="570" t="s">
        <v>8451</v>
      </c>
      <c r="O3292" s="303" t="str">
        <f>IF(AllC3_Data[[#This Row],[Door/Yard Number]]=3,"Yard","Door")</f>
        <v>Yard</v>
      </c>
      <c r="P3292" s="33">
        <f t="shared" si="102"/>
        <v>10.5</v>
      </c>
      <c r="Q3292" s="3" t="str">
        <f t="shared" si="103"/>
        <v>02/11/2022 03:30 AM</v>
      </c>
      <c r="R3292" s="573" t="str">
        <f>IF(AND(AllC3_Data[[#This Row],[Workflow]]="Vendor Trailer",AllC3_Data[[#This Row],[OB Load Type]]="",AllC3_Data[[#This Row],[IB Load Type]]="",AllC3_Data[[#This Row],[Reusable Load Type]]=""),"Empty", HLOOKUP("*",AllC3_Data[[#This Row],[OB Load Type]:[Workflow]],1,FALSE))</f>
        <v>RSAL</v>
      </c>
      <c r="S32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3" spans="1:21" x14ac:dyDescent="0.25">
      <c r="A3293" s="567" t="s">
        <v>16649</v>
      </c>
      <c r="B3293" s="568"/>
      <c r="C3293" s="568"/>
      <c r="D3293" s="569"/>
      <c r="E3293" s="569" t="s">
        <v>8461</v>
      </c>
      <c r="F3293" s="569">
        <v>3</v>
      </c>
      <c r="G3293" s="568" t="s">
        <v>16650</v>
      </c>
      <c r="H3293" s="568"/>
      <c r="I3293" s="570" t="s">
        <v>10810</v>
      </c>
      <c r="J3293" s="568" t="s">
        <v>8202</v>
      </c>
      <c r="K3293" s="571" t="s">
        <v>8401</v>
      </c>
      <c r="L3293" s="568" t="s">
        <v>14182</v>
      </c>
      <c r="M3293" s="572" t="s">
        <v>10719</v>
      </c>
      <c r="N3293" s="570" t="s">
        <v>8451</v>
      </c>
      <c r="O3293" s="303" t="str">
        <f>IF(AllC3_Data[[#This Row],[Door/Yard Number]]=3,"Yard","Door")</f>
        <v>Yard</v>
      </c>
      <c r="P3293" s="33">
        <f t="shared" si="102"/>
        <v>10.466666666732635</v>
      </c>
      <c r="Q3293" s="3" t="str">
        <f t="shared" si="103"/>
        <v>02/11/2022 03:32 AM</v>
      </c>
      <c r="R3293" s="573" t="str">
        <f>IF(AND(AllC3_Data[[#This Row],[Workflow]]="Vendor Trailer",AllC3_Data[[#This Row],[OB Load Type]]="",AllC3_Data[[#This Row],[IB Load Type]]="",AllC3_Data[[#This Row],[Reusable Load Type]]=""),"Empty", HLOOKUP("*",AllC3_Data[[#This Row],[OB Load Type]:[Workflow]],1,FALSE))</f>
        <v>Empty</v>
      </c>
      <c r="S32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2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4" spans="1:21" x14ac:dyDescent="0.25">
      <c r="A3294" s="567" t="s">
        <v>16651</v>
      </c>
      <c r="B3294" s="568"/>
      <c r="C3294" s="568" t="s">
        <v>774</v>
      </c>
      <c r="D3294" s="569"/>
      <c r="E3294" s="569" t="s">
        <v>897</v>
      </c>
      <c r="F3294" s="569">
        <v>3</v>
      </c>
      <c r="G3294" s="568" t="s">
        <v>1215</v>
      </c>
      <c r="H3294" s="568" t="s">
        <v>16652</v>
      </c>
      <c r="I3294" s="570" t="s">
        <v>10812</v>
      </c>
      <c r="J3294" s="568" t="s">
        <v>8202</v>
      </c>
      <c r="K3294" s="571" t="s">
        <v>8401</v>
      </c>
      <c r="L3294" s="568" t="s">
        <v>13874</v>
      </c>
      <c r="M3294" s="572" t="s">
        <v>10812</v>
      </c>
      <c r="N3294" s="570" t="s">
        <v>8451</v>
      </c>
      <c r="O3294" s="303" t="str">
        <f>IF(AllC3_Data[[#This Row],[Door/Yard Number]]=3,"Yard","Door")</f>
        <v>Yard</v>
      </c>
      <c r="P3294" s="33">
        <f t="shared" si="102"/>
        <v>10.450000000011642</v>
      </c>
      <c r="Q3294" s="3" t="str">
        <f t="shared" si="103"/>
        <v>02/11/2022 03:33 AM</v>
      </c>
      <c r="R3294" s="573" t="str">
        <f>IF(AND(AllC3_Data[[#This Row],[Workflow]]="Vendor Trailer",AllC3_Data[[#This Row],[OB Load Type]]="",AllC3_Data[[#This Row],[IB Load Type]]="",AllC3_Data[[#This Row],[Reusable Load Type]]=""),"Empty", HLOOKUP("*",AllC3_Data[[#This Row],[OB Load Type]:[Workflow]],1,FALSE))</f>
        <v>B227</v>
      </c>
      <c r="S32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2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2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5" spans="1:21" x14ac:dyDescent="0.25">
      <c r="A3295" s="567" t="s">
        <v>16653</v>
      </c>
      <c r="B3295" s="568"/>
      <c r="C3295" s="568"/>
      <c r="D3295" s="569" t="s">
        <v>496</v>
      </c>
      <c r="E3295" s="569" t="s">
        <v>1660</v>
      </c>
      <c r="F3295" s="569">
        <v>3</v>
      </c>
      <c r="G3295" s="568" t="s">
        <v>1179</v>
      </c>
      <c r="H3295" s="568"/>
      <c r="I3295" s="570" t="s">
        <v>10816</v>
      </c>
      <c r="J3295" s="568" t="s">
        <v>8210</v>
      </c>
      <c r="K3295" s="571" t="s">
        <v>8401</v>
      </c>
      <c r="L3295" s="568" t="s">
        <v>13828</v>
      </c>
      <c r="M3295" s="572" t="s">
        <v>12640</v>
      </c>
      <c r="N3295" s="570" t="s">
        <v>8402</v>
      </c>
      <c r="O3295" s="303" t="str">
        <f>IF(AllC3_Data[[#This Row],[Door/Yard Number]]=3,"Yard","Door")</f>
        <v>Yard</v>
      </c>
      <c r="P3295" s="33">
        <f t="shared" si="102"/>
        <v>10.350000000034925</v>
      </c>
      <c r="Q3295" s="3" t="str">
        <f t="shared" si="103"/>
        <v>02/11/2022 03:39 AM</v>
      </c>
      <c r="R3295" s="573" t="str">
        <f>IF(AND(AllC3_Data[[#This Row],[Workflow]]="Vendor Trailer",AllC3_Data[[#This Row],[OB Load Type]]="",AllC3_Data[[#This Row],[IB Load Type]]="",AllC3_Data[[#This Row],[Reusable Load Type]]=""),"Empty", HLOOKUP("*",AllC3_Data[[#This Row],[OB Load Type]:[Workflow]],1,FALSE))</f>
        <v>RSAL</v>
      </c>
      <c r="S32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6" spans="1:21" x14ac:dyDescent="0.25">
      <c r="A3296" s="567" t="s">
        <v>16654</v>
      </c>
      <c r="B3296" s="568"/>
      <c r="C3296" s="568"/>
      <c r="D3296" s="569" t="s">
        <v>496</v>
      </c>
      <c r="E3296" s="569" t="s">
        <v>1660</v>
      </c>
      <c r="F3296" s="569">
        <v>1</v>
      </c>
      <c r="G3296" s="568" t="s">
        <v>1179</v>
      </c>
      <c r="H3296" s="568"/>
      <c r="I3296" s="570" t="s">
        <v>16655</v>
      </c>
      <c r="J3296" s="568" t="s">
        <v>8205</v>
      </c>
      <c r="K3296" s="571" t="s">
        <v>8401</v>
      </c>
      <c r="L3296" s="568" t="s">
        <v>11921</v>
      </c>
      <c r="M3296" s="572" t="s">
        <v>16655</v>
      </c>
      <c r="N3296" s="570" t="s">
        <v>8402</v>
      </c>
      <c r="O3296" s="303" t="str">
        <f>IF(AllC3_Data[[#This Row],[Door/Yard Number]]=3,"Yard","Door")</f>
        <v>Door</v>
      </c>
      <c r="P3296" s="33">
        <f t="shared" si="102"/>
        <v>10.200000000069849</v>
      </c>
      <c r="Q3296" s="3" t="str">
        <f t="shared" si="103"/>
        <v>02/11/2022 03:48 AM</v>
      </c>
      <c r="R3296" s="573" t="str">
        <f>IF(AND(AllC3_Data[[#This Row],[Workflow]]="Vendor Trailer",AllC3_Data[[#This Row],[OB Load Type]]="",AllC3_Data[[#This Row],[IB Load Type]]="",AllC3_Data[[#This Row],[Reusable Load Type]]=""),"Empty", HLOOKUP("*",AllC3_Data[[#This Row],[OB Load Type]:[Workflow]],1,FALSE))</f>
        <v>RSAL</v>
      </c>
      <c r="S32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2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7" spans="1:21" x14ac:dyDescent="0.25">
      <c r="A3297" s="567" t="s">
        <v>16656</v>
      </c>
      <c r="B3297" s="568"/>
      <c r="C3297" s="568"/>
      <c r="D3297" s="569" t="s">
        <v>486</v>
      </c>
      <c r="E3297" s="569" t="s">
        <v>8430</v>
      </c>
      <c r="F3297" s="569">
        <v>1</v>
      </c>
      <c r="G3297" s="568" t="s">
        <v>1179</v>
      </c>
      <c r="H3297" s="568"/>
      <c r="I3297" s="570" t="s">
        <v>16655</v>
      </c>
      <c r="J3297" s="568" t="s">
        <v>8210</v>
      </c>
      <c r="K3297" s="571" t="s">
        <v>8401</v>
      </c>
      <c r="L3297" s="568" t="s">
        <v>11126</v>
      </c>
      <c r="M3297" s="572" t="s">
        <v>16655</v>
      </c>
      <c r="N3297" s="570" t="s">
        <v>11135</v>
      </c>
      <c r="O3297" s="303" t="str">
        <f>IF(AllC3_Data[[#This Row],[Door/Yard Number]]=3,"Yard","Door")</f>
        <v>Door</v>
      </c>
      <c r="P3297" s="33">
        <f t="shared" si="102"/>
        <v>10.200000000069849</v>
      </c>
      <c r="Q3297" s="3" t="str">
        <f t="shared" si="103"/>
        <v>02/11/2022 03:48 AM</v>
      </c>
      <c r="R3297" s="573" t="str">
        <f>IF(AND(AllC3_Data[[#This Row],[Workflow]]="Vendor Trailer",AllC3_Data[[#This Row],[OB Load Type]]="",AllC3_Data[[#This Row],[IB Load Type]]="",AllC3_Data[[#This Row],[Reusable Load Type]]=""),"Empty", HLOOKUP("*",AllC3_Data[[#This Row],[OB Load Type]:[Workflow]],1,FALSE))</f>
        <v>RGMB</v>
      </c>
      <c r="S32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SM Shipping</v>
      </c>
      <c r="T32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8" spans="1:21" x14ac:dyDescent="0.25">
      <c r="A3298" s="567" t="s">
        <v>16657</v>
      </c>
      <c r="B3298" s="568"/>
      <c r="C3298" s="568" t="s">
        <v>46</v>
      </c>
      <c r="D3298" s="569"/>
      <c r="E3298" s="569" t="s">
        <v>897</v>
      </c>
      <c r="F3298" s="569">
        <v>3</v>
      </c>
      <c r="G3298" s="568" t="s">
        <v>1179</v>
      </c>
      <c r="H3298" s="568" t="s">
        <v>13740</v>
      </c>
      <c r="I3298" s="570" t="s">
        <v>16658</v>
      </c>
      <c r="J3298" s="568" t="s">
        <v>8208</v>
      </c>
      <c r="K3298" s="571" t="s">
        <v>8401</v>
      </c>
      <c r="L3298" s="568" t="s">
        <v>14407</v>
      </c>
      <c r="M3298" s="572" t="s">
        <v>16658</v>
      </c>
      <c r="N3298" s="570" t="s">
        <v>8402</v>
      </c>
      <c r="O3298" s="303" t="str">
        <f>IF(AllC3_Data[[#This Row],[Door/Yard Number]]=3,"Yard","Door")</f>
        <v>Yard</v>
      </c>
      <c r="P3298" s="33">
        <f t="shared" si="102"/>
        <v>10.150000000081491</v>
      </c>
      <c r="Q3298" s="3" t="str">
        <f t="shared" si="103"/>
        <v>02/11/2022 03:51 AM</v>
      </c>
      <c r="R3298" s="573" t="str">
        <f>IF(AND(AllC3_Data[[#This Row],[Workflow]]="Vendor Trailer",AllC3_Data[[#This Row],[OB Load Type]]="",AllC3_Data[[#This Row],[IB Load Type]]="",AllC3_Data[[#This Row],[Reusable Load Type]]=""),"Empty", HLOOKUP("*",AllC3_Data[[#This Row],[OB Load Type]:[Workflow]],1,FALSE))</f>
        <v>B705</v>
      </c>
      <c r="S32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2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2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299" spans="1:21" x14ac:dyDescent="0.25">
      <c r="A3299" s="567" t="s">
        <v>16659</v>
      </c>
      <c r="B3299" s="568"/>
      <c r="C3299" s="568" t="s">
        <v>666</v>
      </c>
      <c r="D3299" s="569"/>
      <c r="E3299" s="569" t="s">
        <v>8397</v>
      </c>
      <c r="F3299" s="569">
        <v>3</v>
      </c>
      <c r="G3299" s="568" t="s">
        <v>8398</v>
      </c>
      <c r="H3299" s="568" t="s">
        <v>13740</v>
      </c>
      <c r="I3299" s="570" t="s">
        <v>16660</v>
      </c>
      <c r="J3299" s="568" t="s">
        <v>8202</v>
      </c>
      <c r="K3299" s="571" t="s">
        <v>8401</v>
      </c>
      <c r="L3299" s="568" t="s">
        <v>14132</v>
      </c>
      <c r="M3299" s="572" t="s">
        <v>16660</v>
      </c>
      <c r="N3299" s="570" t="s">
        <v>8402</v>
      </c>
      <c r="O3299" s="303" t="str">
        <f>IF(AllC3_Data[[#This Row],[Door/Yard Number]]=3,"Yard","Door")</f>
        <v>Yard</v>
      </c>
      <c r="P3299" s="33">
        <f t="shared" si="102"/>
        <v>10.100000000093132</v>
      </c>
      <c r="Q3299" s="3" t="str">
        <f t="shared" si="103"/>
        <v>02/11/2022 03:54 AM</v>
      </c>
      <c r="R3299" s="573" t="str">
        <f>IF(AND(AllC3_Data[[#This Row],[Workflow]]="Vendor Trailer",AllC3_Data[[#This Row],[OB Load Type]]="",AllC3_Data[[#This Row],[IB Load Type]]="",AllC3_Data[[#This Row],[Reusable Load Type]]=""),"Empty", HLOOKUP("*",AllC3_Data[[#This Row],[OB Load Type]:[Workflow]],1,FALSE))</f>
        <v>B745</v>
      </c>
      <c r="S32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2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2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0" spans="1:21" x14ac:dyDescent="0.25">
      <c r="A3300" s="567" t="s">
        <v>16661</v>
      </c>
      <c r="B3300" s="568"/>
      <c r="C3300" s="568"/>
      <c r="D3300" s="569" t="s">
        <v>182</v>
      </c>
      <c r="E3300" s="569" t="s">
        <v>8430</v>
      </c>
      <c r="F3300" s="569">
        <v>1</v>
      </c>
      <c r="G3300" s="568" t="s">
        <v>1179</v>
      </c>
      <c r="H3300" s="568"/>
      <c r="I3300" s="570" t="s">
        <v>10830</v>
      </c>
      <c r="J3300" s="568" t="s">
        <v>8204</v>
      </c>
      <c r="K3300" s="571" t="s">
        <v>8401</v>
      </c>
      <c r="L3300" s="568" t="s">
        <v>16235</v>
      </c>
      <c r="M3300" s="572" t="s">
        <v>10918</v>
      </c>
      <c r="N3300" s="570" t="s">
        <v>8402</v>
      </c>
      <c r="O3300" s="303" t="str">
        <f>IF(AllC3_Data[[#This Row],[Door/Yard Number]]=3,"Yard","Door")</f>
        <v>Door</v>
      </c>
      <c r="P3300" s="33">
        <f t="shared" si="102"/>
        <v>9.9166666666860692</v>
      </c>
      <c r="Q3300" s="3" t="str">
        <f t="shared" si="103"/>
        <v>02/11/2022 04:05 AM</v>
      </c>
      <c r="R3300" s="573" t="str">
        <f>IF(AND(AllC3_Data[[#This Row],[Workflow]]="Vendor Trailer",AllC3_Data[[#This Row],[OB Load Type]]="",AllC3_Data[[#This Row],[IB Load Type]]="",AllC3_Data[[#This Row],[Reusable Load Type]]=""),"Empty", HLOOKUP("*",AllC3_Data[[#This Row],[OB Load Type]:[Workflow]],1,FALSE))</f>
        <v>PMIX</v>
      </c>
      <c r="S33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1" spans="1:21" x14ac:dyDescent="0.25">
      <c r="A3301" s="567" t="s">
        <v>16662</v>
      </c>
      <c r="B3301" s="568"/>
      <c r="C3301" s="568"/>
      <c r="D3301" s="569" t="s">
        <v>182</v>
      </c>
      <c r="E3301" s="569" t="s">
        <v>8430</v>
      </c>
      <c r="F3301" s="569">
        <v>1</v>
      </c>
      <c r="G3301" s="568" t="s">
        <v>1179</v>
      </c>
      <c r="H3301" s="568"/>
      <c r="I3301" s="570" t="s">
        <v>8558</v>
      </c>
      <c r="J3301" s="568" t="s">
        <v>8205</v>
      </c>
      <c r="K3301" s="571" t="s">
        <v>8401</v>
      </c>
      <c r="L3301" s="568" t="s">
        <v>12585</v>
      </c>
      <c r="M3301" s="572" t="s">
        <v>12584</v>
      </c>
      <c r="N3301" s="570" t="s">
        <v>8402</v>
      </c>
      <c r="O3301" s="303" t="str">
        <f>IF(AllC3_Data[[#This Row],[Door/Yard Number]]=3,"Yard","Door")</f>
        <v>Door</v>
      </c>
      <c r="P3301" s="33">
        <f t="shared" si="102"/>
        <v>9.9000000001396984</v>
      </c>
      <c r="Q3301" s="3" t="str">
        <f t="shared" si="103"/>
        <v>02/11/2022 04:06 AM</v>
      </c>
      <c r="R3301" s="573" t="str">
        <f>IF(AND(AllC3_Data[[#This Row],[Workflow]]="Vendor Trailer",AllC3_Data[[#This Row],[OB Load Type]]="",AllC3_Data[[#This Row],[IB Load Type]]="",AllC3_Data[[#This Row],[Reusable Load Type]]=""),"Empty", HLOOKUP("*",AllC3_Data[[#This Row],[OB Load Type]:[Workflow]],1,FALSE))</f>
        <v>PMIX</v>
      </c>
      <c r="S33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2" spans="1:21" x14ac:dyDescent="0.25">
      <c r="A3302" s="567" t="s">
        <v>16663</v>
      </c>
      <c r="B3302" s="568"/>
      <c r="C3302" s="568"/>
      <c r="D3302" s="569" t="s">
        <v>239</v>
      </c>
      <c r="E3302" s="569" t="s">
        <v>8430</v>
      </c>
      <c r="F3302" s="569">
        <v>3</v>
      </c>
      <c r="G3302" s="568" t="s">
        <v>1568</v>
      </c>
      <c r="H3302" s="568"/>
      <c r="I3302" s="570" t="s">
        <v>8558</v>
      </c>
      <c r="J3302" s="568" t="s">
        <v>8212</v>
      </c>
      <c r="K3302" s="571" t="s">
        <v>8401</v>
      </c>
      <c r="L3302" s="568" t="s">
        <v>14352</v>
      </c>
      <c r="M3302" s="572" t="s">
        <v>16664</v>
      </c>
      <c r="N3302" s="570" t="s">
        <v>8402</v>
      </c>
      <c r="O3302" s="303" t="str">
        <f>IF(AllC3_Data[[#This Row],[Door/Yard Number]]=3,"Yard","Door")</f>
        <v>Yard</v>
      </c>
      <c r="P3302" s="33">
        <f t="shared" si="102"/>
        <v>9.9000000001396984</v>
      </c>
      <c r="Q3302" s="3" t="str">
        <f t="shared" si="103"/>
        <v>02/11/2022 04:06 AM</v>
      </c>
      <c r="R3302" s="573" t="str">
        <f>IF(AND(AllC3_Data[[#This Row],[Workflow]]="Vendor Trailer",AllC3_Data[[#This Row],[OB Load Type]]="",AllC3_Data[[#This Row],[IB Load Type]]="",AllC3_Data[[#This Row],[Reusable Load Type]]=""),"Empty", HLOOKUP("*",AllC3_Data[[#This Row],[OB Load Type]:[Workflow]],1,FALSE))</f>
        <v>RRPC</v>
      </c>
      <c r="S33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303" spans="1:21" x14ac:dyDescent="0.25">
      <c r="A3303" s="567" t="s">
        <v>16665</v>
      </c>
      <c r="B3303" s="568"/>
      <c r="C3303" s="568"/>
      <c r="D3303" s="569" t="s">
        <v>182</v>
      </c>
      <c r="E3303" s="569" t="s">
        <v>8430</v>
      </c>
      <c r="F3303" s="569">
        <v>3</v>
      </c>
      <c r="G3303" s="568" t="s">
        <v>1179</v>
      </c>
      <c r="H3303" s="568"/>
      <c r="I3303" s="570" t="s">
        <v>8558</v>
      </c>
      <c r="J3303" s="568" t="s">
        <v>8205</v>
      </c>
      <c r="K3303" s="571" t="s">
        <v>8401</v>
      </c>
      <c r="L3303" s="568" t="s">
        <v>14208</v>
      </c>
      <c r="M3303" s="572" t="s">
        <v>13023</v>
      </c>
      <c r="N3303" s="570" t="s">
        <v>8402</v>
      </c>
      <c r="O3303" s="303" t="str">
        <f>IF(AllC3_Data[[#This Row],[Door/Yard Number]]=3,"Yard","Door")</f>
        <v>Yard</v>
      </c>
      <c r="P3303" s="33">
        <f t="shared" si="102"/>
        <v>9.9000000001396984</v>
      </c>
      <c r="Q3303" s="3" t="str">
        <f t="shared" si="103"/>
        <v>02/11/2022 04:06 AM</v>
      </c>
      <c r="R3303" s="573" t="str">
        <f>IF(AND(AllC3_Data[[#This Row],[Workflow]]="Vendor Trailer",AllC3_Data[[#This Row],[OB Load Type]]="",AllC3_Data[[#This Row],[IB Load Type]]="",AllC3_Data[[#This Row],[Reusable Load Type]]=""),"Empty", HLOOKUP("*",AllC3_Data[[#This Row],[OB Load Type]:[Workflow]],1,FALSE))</f>
        <v>PMIX</v>
      </c>
      <c r="S33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4" spans="1:21" x14ac:dyDescent="0.25">
      <c r="A3304" s="567" t="s">
        <v>16666</v>
      </c>
      <c r="B3304" s="568"/>
      <c r="C3304" s="568"/>
      <c r="D3304" s="569" t="s">
        <v>182</v>
      </c>
      <c r="E3304" s="569" t="s">
        <v>8430</v>
      </c>
      <c r="F3304" s="569">
        <v>1</v>
      </c>
      <c r="G3304" s="568" t="s">
        <v>1667</v>
      </c>
      <c r="H3304" s="568"/>
      <c r="I3304" s="570" t="s">
        <v>16667</v>
      </c>
      <c r="J3304" s="568" t="s">
        <v>8213</v>
      </c>
      <c r="K3304" s="571" t="s">
        <v>8401</v>
      </c>
      <c r="L3304" s="568" t="s">
        <v>16668</v>
      </c>
      <c r="M3304" s="572" t="s">
        <v>8523</v>
      </c>
      <c r="N3304" s="570" t="s">
        <v>8402</v>
      </c>
      <c r="O3304" s="303" t="str">
        <f>IF(AllC3_Data[[#This Row],[Door/Yard Number]]=3,"Yard","Door")</f>
        <v>Door</v>
      </c>
      <c r="P3304" s="33">
        <f t="shared" si="102"/>
        <v>9.8833333334187046</v>
      </c>
      <c r="Q3304" s="3" t="str">
        <f t="shared" si="103"/>
        <v>02/11/2022 04:07 AM</v>
      </c>
      <c r="R3304" s="573" t="str">
        <f>IF(AND(AllC3_Data[[#This Row],[Workflow]]="Vendor Trailer",AllC3_Data[[#This Row],[OB Load Type]]="",AllC3_Data[[#This Row],[IB Load Type]]="",AllC3_Data[[#This Row],[Reusable Load Type]]=""),"Empty", HLOOKUP("*",AllC3_Data[[#This Row],[OB Load Type]:[Workflow]],1,FALSE))</f>
        <v>PMIX</v>
      </c>
      <c r="S33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5" spans="1:21" x14ac:dyDescent="0.25">
      <c r="A3305" s="567" t="s">
        <v>16669</v>
      </c>
      <c r="B3305" s="568"/>
      <c r="C3305" s="568"/>
      <c r="D3305" s="569" t="s">
        <v>486</v>
      </c>
      <c r="E3305" s="569" t="s">
        <v>8430</v>
      </c>
      <c r="F3305" s="569">
        <v>1</v>
      </c>
      <c r="G3305" s="568" t="s">
        <v>1568</v>
      </c>
      <c r="H3305" s="568"/>
      <c r="I3305" s="570" t="s">
        <v>16670</v>
      </c>
      <c r="J3305" s="568" t="s">
        <v>8212</v>
      </c>
      <c r="K3305" s="571" t="s">
        <v>8401</v>
      </c>
      <c r="L3305" s="568" t="s">
        <v>15426</v>
      </c>
      <c r="M3305" s="572" t="s">
        <v>8906</v>
      </c>
      <c r="N3305" s="570" t="s">
        <v>8402</v>
      </c>
      <c r="O3305" s="303" t="str">
        <f>IF(AllC3_Data[[#This Row],[Door/Yard Number]]=3,"Yard","Door")</f>
        <v>Door</v>
      </c>
      <c r="P3305" s="33">
        <f t="shared" si="102"/>
        <v>9.8666666666977108</v>
      </c>
      <c r="Q3305" s="3" t="str">
        <f t="shared" si="103"/>
        <v>02/11/2022 04:08 AM</v>
      </c>
      <c r="R3305" s="573" t="str">
        <f>IF(AND(AllC3_Data[[#This Row],[Workflow]]="Vendor Trailer",AllC3_Data[[#This Row],[OB Load Type]]="",AllC3_Data[[#This Row],[IB Load Type]]="",AllC3_Data[[#This Row],[Reusable Load Type]]=""),"Empty", HLOOKUP("*",AllC3_Data[[#This Row],[OB Load Type]:[Workflow]],1,FALSE))</f>
        <v>RGMB</v>
      </c>
      <c r="S33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San Marcos</v>
      </c>
    </row>
    <row r="3306" spans="1:21" x14ac:dyDescent="0.25">
      <c r="A3306" s="567" t="s">
        <v>16671</v>
      </c>
      <c r="B3306" s="568"/>
      <c r="C3306" s="568" t="s">
        <v>50</v>
      </c>
      <c r="D3306" s="569"/>
      <c r="E3306" s="569" t="s">
        <v>897</v>
      </c>
      <c r="F3306" s="569">
        <v>3</v>
      </c>
      <c r="G3306" s="568" t="s">
        <v>8498</v>
      </c>
      <c r="H3306" s="568" t="s">
        <v>16672</v>
      </c>
      <c r="I3306" s="570" t="s">
        <v>12970</v>
      </c>
      <c r="J3306" s="568" t="s">
        <v>8202</v>
      </c>
      <c r="K3306" s="571" t="s">
        <v>8401</v>
      </c>
      <c r="L3306" s="568" t="s">
        <v>13828</v>
      </c>
      <c r="M3306" s="572" t="s">
        <v>12970</v>
      </c>
      <c r="N3306" s="570" t="s">
        <v>8402</v>
      </c>
      <c r="O3306" s="303" t="str">
        <f>IF(AllC3_Data[[#This Row],[Door/Yard Number]]=3,"Yard","Door")</f>
        <v>Yard</v>
      </c>
      <c r="P3306" s="33">
        <f t="shared" si="102"/>
        <v>9.8499999999767169</v>
      </c>
      <c r="Q3306" s="3" t="str">
        <f t="shared" si="103"/>
        <v>02/11/2022 04:09 AM</v>
      </c>
      <c r="R3306" s="573" t="str">
        <f>IF(AND(AllC3_Data[[#This Row],[Workflow]]="Vendor Trailer",AllC3_Data[[#This Row],[OB Load Type]]="",AllC3_Data[[#This Row],[IB Load Type]]="",AllC3_Data[[#This Row],[Reusable Load Type]]=""),"Empty", HLOOKUP("*",AllC3_Data[[#This Row],[OB Load Type]:[Workflow]],1,FALSE))</f>
        <v>B707</v>
      </c>
      <c r="S33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3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7" spans="1:21" x14ac:dyDescent="0.25">
      <c r="A3307" s="567" t="s">
        <v>16673</v>
      </c>
      <c r="B3307" s="568"/>
      <c r="C3307" s="568"/>
      <c r="D3307" s="569" t="s">
        <v>9168</v>
      </c>
      <c r="E3307" s="569" t="s">
        <v>8430</v>
      </c>
      <c r="F3307" s="569">
        <v>3</v>
      </c>
      <c r="G3307" s="568" t="s">
        <v>1179</v>
      </c>
      <c r="H3307" s="568"/>
      <c r="I3307" s="570" t="s">
        <v>16674</v>
      </c>
      <c r="J3307" s="568" t="s">
        <v>8210</v>
      </c>
      <c r="K3307" s="571" t="s">
        <v>8401</v>
      </c>
      <c r="L3307" s="568" t="s">
        <v>13897</v>
      </c>
      <c r="M3307" s="572" t="s">
        <v>16675</v>
      </c>
      <c r="N3307" s="570" t="s">
        <v>8402</v>
      </c>
      <c r="O3307" s="303" t="str">
        <f>IF(AllC3_Data[[#This Row],[Door/Yard Number]]=3,"Yard","Door")</f>
        <v>Yard</v>
      </c>
      <c r="P3307" s="33">
        <f t="shared" si="102"/>
        <v>9.8333333334303461</v>
      </c>
      <c r="Q3307" s="3" t="str">
        <f t="shared" si="103"/>
        <v>02/11/2022 04:10 AM</v>
      </c>
      <c r="R3307" s="573" t="str">
        <f>IF(AND(AllC3_Data[[#This Row],[Workflow]]="Vendor Trailer",AllC3_Data[[#This Row],[OB Load Type]]="",AllC3_Data[[#This Row],[IB Load Type]]="",AllC3_Data[[#This Row],[Reusable Load Type]]=""),"Empty", HLOOKUP("*",AllC3_Data[[#This Row],[OB Load Type]:[Workflow]],1,FALSE))</f>
        <v>WOOOD</v>
      </c>
      <c r="S33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3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0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308" spans="1:21" x14ac:dyDescent="0.25">
      <c r="A3308" s="567" t="s">
        <v>16676</v>
      </c>
      <c r="B3308" s="568"/>
      <c r="C3308" s="568"/>
      <c r="D3308" s="569" t="s">
        <v>490</v>
      </c>
      <c r="E3308" s="569" t="s">
        <v>8430</v>
      </c>
      <c r="F3308" s="569">
        <v>3</v>
      </c>
      <c r="G3308" s="568" t="s">
        <v>9293</v>
      </c>
      <c r="H3308" s="568"/>
      <c r="I3308" s="570" t="s">
        <v>12852</v>
      </c>
      <c r="J3308" s="568" t="s">
        <v>8202</v>
      </c>
      <c r="K3308" s="571" t="s">
        <v>8401</v>
      </c>
      <c r="L3308" s="568" t="s">
        <v>14003</v>
      </c>
      <c r="M3308" s="572" t="s">
        <v>15411</v>
      </c>
      <c r="N3308" s="570" t="s">
        <v>8402</v>
      </c>
      <c r="O3308" s="303" t="str">
        <f>IF(AllC3_Data[[#This Row],[Door/Yard Number]]=3,"Yard","Door")</f>
        <v>Yard</v>
      </c>
      <c r="P3308" s="33">
        <f t="shared" si="102"/>
        <v>9.75</v>
      </c>
      <c r="Q3308" s="3" t="str">
        <f t="shared" si="103"/>
        <v>02/11/2022 04:15 AM</v>
      </c>
      <c r="R3308" s="573" t="str">
        <f>IF(AND(AllC3_Data[[#This Row],[Workflow]]="Vendor Trailer",AllC3_Data[[#This Row],[OB Load Type]]="",AllC3_Data[[#This Row],[IB Load Type]]="",AllC3_Data[[#This Row],[Reusable Load Type]]=""),"Empty", HLOOKUP("*",AllC3_Data[[#This Row],[OB Load Type]:[Workflow]],1,FALSE))</f>
        <v>RLBL</v>
      </c>
      <c r="S33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09" spans="1:21" x14ac:dyDescent="0.25">
      <c r="A3309" s="567" t="s">
        <v>16677</v>
      </c>
      <c r="B3309" s="568"/>
      <c r="C3309" s="568"/>
      <c r="D3309" s="569" t="s">
        <v>490</v>
      </c>
      <c r="E3309" s="569" t="s">
        <v>8430</v>
      </c>
      <c r="F3309" s="569">
        <v>3</v>
      </c>
      <c r="G3309" s="568" t="s">
        <v>9293</v>
      </c>
      <c r="H3309" s="568"/>
      <c r="I3309" s="570" t="s">
        <v>9570</v>
      </c>
      <c r="J3309" s="568" t="s">
        <v>8202</v>
      </c>
      <c r="K3309" s="571" t="s">
        <v>8401</v>
      </c>
      <c r="L3309" s="568" t="s">
        <v>13954</v>
      </c>
      <c r="M3309" s="572" t="s">
        <v>10691</v>
      </c>
      <c r="N3309" s="570" t="s">
        <v>8402</v>
      </c>
      <c r="O3309" s="303" t="str">
        <f>IF(AllC3_Data[[#This Row],[Door/Yard Number]]=3,"Yard","Door")</f>
        <v>Yard</v>
      </c>
      <c r="P3309" s="33">
        <f t="shared" si="102"/>
        <v>9.7333333334536292</v>
      </c>
      <c r="Q3309" s="3" t="str">
        <f t="shared" si="103"/>
        <v>02/11/2022 04:16 AM</v>
      </c>
      <c r="R3309" s="573" t="str">
        <f>IF(AND(AllC3_Data[[#This Row],[Workflow]]="Vendor Trailer",AllC3_Data[[#This Row],[OB Load Type]]="",AllC3_Data[[#This Row],[IB Load Type]]="",AllC3_Data[[#This Row],[Reusable Load Type]]=""),"Empty", HLOOKUP("*",AllC3_Data[[#This Row],[OB Load Type]:[Workflow]],1,FALSE))</f>
        <v>RLBL</v>
      </c>
      <c r="S33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0" spans="1:21" x14ac:dyDescent="0.25">
      <c r="A3310" s="567" t="s">
        <v>16678</v>
      </c>
      <c r="B3310" s="568"/>
      <c r="C3310" s="568"/>
      <c r="D3310" s="569" t="s">
        <v>490</v>
      </c>
      <c r="E3310" s="569" t="s">
        <v>8430</v>
      </c>
      <c r="F3310" s="569">
        <v>1</v>
      </c>
      <c r="G3310" s="568" t="s">
        <v>15326</v>
      </c>
      <c r="H3310" s="568"/>
      <c r="I3310" s="570" t="s">
        <v>12857</v>
      </c>
      <c r="J3310" s="568" t="s">
        <v>8202</v>
      </c>
      <c r="K3310" s="571" t="s">
        <v>8401</v>
      </c>
      <c r="L3310" s="568" t="s">
        <v>13590</v>
      </c>
      <c r="M3310" s="572" t="s">
        <v>16679</v>
      </c>
      <c r="N3310" s="570" t="s">
        <v>8402</v>
      </c>
      <c r="O3310" s="303" t="str">
        <f>IF(AllC3_Data[[#This Row],[Door/Yard Number]]=3,"Yard","Door")</f>
        <v>Door</v>
      </c>
      <c r="P3310" s="33">
        <f t="shared" si="102"/>
        <v>9.7166666667326353</v>
      </c>
      <c r="Q3310" s="3" t="str">
        <f t="shared" si="103"/>
        <v>02/11/2022 04:17 AM</v>
      </c>
      <c r="R3310" s="573" t="str">
        <f>IF(AND(AllC3_Data[[#This Row],[Workflow]]="Vendor Trailer",AllC3_Data[[#This Row],[OB Load Type]]="",AllC3_Data[[#This Row],[IB Load Type]]="",AllC3_Data[[#This Row],[Reusable Load Type]]=""),"Empty", HLOOKUP("*",AllC3_Data[[#This Row],[OB Load Type]:[Workflow]],1,FALSE))</f>
        <v>RLBL</v>
      </c>
      <c r="S33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1" spans="1:21" x14ac:dyDescent="0.25">
      <c r="A3311" s="567" t="s">
        <v>16680</v>
      </c>
      <c r="B3311" s="568"/>
      <c r="C3311" s="568"/>
      <c r="D3311" s="569" t="s">
        <v>490</v>
      </c>
      <c r="E3311" s="569" t="s">
        <v>8430</v>
      </c>
      <c r="F3311" s="569">
        <v>3</v>
      </c>
      <c r="G3311" s="568" t="s">
        <v>15326</v>
      </c>
      <c r="H3311" s="568"/>
      <c r="I3311" s="570" t="s">
        <v>12861</v>
      </c>
      <c r="J3311" s="568" t="s">
        <v>8202</v>
      </c>
      <c r="K3311" s="571" t="s">
        <v>8401</v>
      </c>
      <c r="L3311" s="568" t="s">
        <v>13954</v>
      </c>
      <c r="M3311" s="572" t="s">
        <v>16681</v>
      </c>
      <c r="N3311" s="570" t="s">
        <v>8402</v>
      </c>
      <c r="O3311" s="303" t="str">
        <f>IF(AllC3_Data[[#This Row],[Door/Yard Number]]=3,"Yard","Door")</f>
        <v>Yard</v>
      </c>
      <c r="P3311" s="33">
        <f t="shared" si="102"/>
        <v>9.7000000000116415</v>
      </c>
      <c r="Q3311" s="3" t="str">
        <f t="shared" si="103"/>
        <v>02/11/2022 04:18 AM</v>
      </c>
      <c r="R3311" s="573" t="str">
        <f>IF(AND(AllC3_Data[[#This Row],[Workflow]]="Vendor Trailer",AllC3_Data[[#This Row],[OB Load Type]]="",AllC3_Data[[#This Row],[IB Load Type]]="",AllC3_Data[[#This Row],[Reusable Load Type]]=""),"Empty", HLOOKUP("*",AllC3_Data[[#This Row],[OB Load Type]:[Workflow]],1,FALSE))</f>
        <v>RLBL</v>
      </c>
      <c r="S33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2" spans="1:21" x14ac:dyDescent="0.25">
      <c r="A3312" s="567" t="s">
        <v>16682</v>
      </c>
      <c r="B3312" s="568"/>
      <c r="C3312" s="568"/>
      <c r="D3312" s="569" t="s">
        <v>490</v>
      </c>
      <c r="E3312" s="569" t="s">
        <v>8430</v>
      </c>
      <c r="F3312" s="569">
        <v>3</v>
      </c>
      <c r="G3312" s="568" t="s">
        <v>1096</v>
      </c>
      <c r="H3312" s="568"/>
      <c r="I3312" s="570" t="s">
        <v>12864</v>
      </c>
      <c r="J3312" s="568" t="s">
        <v>8202</v>
      </c>
      <c r="K3312" s="571" t="s">
        <v>8401</v>
      </c>
      <c r="L3312" s="568" t="s">
        <v>14049</v>
      </c>
      <c r="M3312" s="572" t="s">
        <v>16683</v>
      </c>
      <c r="N3312" s="570" t="s">
        <v>8402</v>
      </c>
      <c r="O3312" s="303" t="str">
        <f>IF(AllC3_Data[[#This Row],[Door/Yard Number]]=3,"Yard","Door")</f>
        <v>Yard</v>
      </c>
      <c r="P3312" s="33">
        <f t="shared" si="102"/>
        <v>9.6833333334652707</v>
      </c>
      <c r="Q3312" s="3" t="str">
        <f t="shared" si="103"/>
        <v>02/11/2022 04:19 AM</v>
      </c>
      <c r="R3312" s="573" t="str">
        <f>IF(AND(AllC3_Data[[#This Row],[Workflow]]="Vendor Trailer",AllC3_Data[[#This Row],[OB Load Type]]="",AllC3_Data[[#This Row],[IB Load Type]]="",AllC3_Data[[#This Row],[Reusable Load Type]]=""),"Empty", HLOOKUP("*",AllC3_Data[[#This Row],[OB Load Type]:[Workflow]],1,FALSE))</f>
        <v>RLBL</v>
      </c>
      <c r="S33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3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3" spans="1:21" x14ac:dyDescent="0.25">
      <c r="A3313" s="567" t="s">
        <v>16684</v>
      </c>
      <c r="B3313" s="568"/>
      <c r="C3313" s="568"/>
      <c r="D3313" s="569" t="s">
        <v>490</v>
      </c>
      <c r="E3313" s="569" t="s">
        <v>8430</v>
      </c>
      <c r="F3313" s="569">
        <v>3</v>
      </c>
      <c r="G3313" s="568" t="s">
        <v>1096</v>
      </c>
      <c r="H3313" s="568"/>
      <c r="I3313" s="570" t="s">
        <v>9572</v>
      </c>
      <c r="J3313" s="568" t="s">
        <v>8202</v>
      </c>
      <c r="K3313" s="571" t="s">
        <v>8401</v>
      </c>
      <c r="L3313" s="568" t="s">
        <v>14003</v>
      </c>
      <c r="M3313" s="572" t="s">
        <v>16685</v>
      </c>
      <c r="N3313" s="570" t="s">
        <v>8402</v>
      </c>
      <c r="O3313" s="303" t="str">
        <f>IF(AllC3_Data[[#This Row],[Door/Yard Number]]=3,"Yard","Door")</f>
        <v>Yard</v>
      </c>
      <c r="P3313" s="33">
        <f t="shared" si="102"/>
        <v>9.6666666667442769</v>
      </c>
      <c r="Q3313" s="3" t="str">
        <f t="shared" si="103"/>
        <v>02/11/2022 04:20 AM</v>
      </c>
      <c r="R3313" s="573" t="str">
        <f>IF(AND(AllC3_Data[[#This Row],[Workflow]]="Vendor Trailer",AllC3_Data[[#This Row],[OB Load Type]]="",AllC3_Data[[#This Row],[IB Load Type]]="",AllC3_Data[[#This Row],[Reusable Load Type]]=""),"Empty", HLOOKUP("*",AllC3_Data[[#This Row],[OB Load Type]:[Workflow]],1,FALSE))</f>
        <v>RLBL</v>
      </c>
      <c r="S33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3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4" spans="1:21" x14ac:dyDescent="0.25">
      <c r="A3314" s="567" t="s">
        <v>16686</v>
      </c>
      <c r="B3314" s="568"/>
      <c r="C3314" s="568"/>
      <c r="D3314" s="569" t="s">
        <v>496</v>
      </c>
      <c r="E3314" s="569" t="s">
        <v>1660</v>
      </c>
      <c r="F3314" s="569">
        <v>3</v>
      </c>
      <c r="G3314" s="568" t="s">
        <v>1179</v>
      </c>
      <c r="H3314" s="568"/>
      <c r="I3314" s="570" t="s">
        <v>12870</v>
      </c>
      <c r="J3314" s="568" t="s">
        <v>8210</v>
      </c>
      <c r="K3314" s="571" t="s">
        <v>8401</v>
      </c>
      <c r="L3314" s="568" t="s">
        <v>15089</v>
      </c>
      <c r="M3314" s="572" t="s">
        <v>16687</v>
      </c>
      <c r="N3314" s="570" t="s">
        <v>8451</v>
      </c>
      <c r="O3314" s="303" t="str">
        <f>IF(AllC3_Data[[#This Row],[Door/Yard Number]]=3,"Yard","Door")</f>
        <v>Yard</v>
      </c>
      <c r="P3314" s="33">
        <f t="shared" si="102"/>
        <v>9.5666666667675599</v>
      </c>
      <c r="Q3314" s="3" t="str">
        <f t="shared" si="103"/>
        <v>02/11/2022 04:26 AM</v>
      </c>
      <c r="R3314" s="573" t="str">
        <f>IF(AND(AllC3_Data[[#This Row],[Workflow]]="Vendor Trailer",AllC3_Data[[#This Row],[OB Load Type]]="",AllC3_Data[[#This Row],[IB Load Type]]="",AllC3_Data[[#This Row],[Reusable Load Type]]=""),"Empty", HLOOKUP("*",AllC3_Data[[#This Row],[OB Load Type]:[Workflow]],1,FALSE))</f>
        <v>RSAL</v>
      </c>
      <c r="S33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5" spans="1:21" x14ac:dyDescent="0.25">
      <c r="A3315" s="567" t="s">
        <v>16688</v>
      </c>
      <c r="B3315" s="568"/>
      <c r="C3315" s="568"/>
      <c r="D3315" s="569"/>
      <c r="E3315" s="569" t="s">
        <v>1657</v>
      </c>
      <c r="F3315" s="569">
        <v>3</v>
      </c>
      <c r="G3315" s="568" t="s">
        <v>1179</v>
      </c>
      <c r="H3315" s="568"/>
      <c r="I3315" s="570" t="s">
        <v>12870</v>
      </c>
      <c r="J3315" s="568" t="s">
        <v>8205</v>
      </c>
      <c r="K3315" s="571" t="s">
        <v>8401</v>
      </c>
      <c r="L3315" s="568" t="s">
        <v>14333</v>
      </c>
      <c r="M3315" s="572" t="s">
        <v>12870</v>
      </c>
      <c r="N3315" s="570" t="s">
        <v>8402</v>
      </c>
      <c r="O3315" s="303" t="str">
        <f>IF(AllC3_Data[[#This Row],[Door/Yard Number]]=3,"Yard","Door")</f>
        <v>Yard</v>
      </c>
      <c r="P3315" s="33">
        <f t="shared" si="102"/>
        <v>9.5666666667675599</v>
      </c>
      <c r="Q3315" s="3" t="str">
        <f t="shared" si="103"/>
        <v>02/11/2022 04:26 AM</v>
      </c>
      <c r="R3315" s="573" t="str">
        <f>IF(AND(AllC3_Data[[#This Row],[Workflow]]="Vendor Trailer",AllC3_Data[[#This Row],[OB Load Type]]="",AllC3_Data[[#This Row],[IB Load Type]]="",AllC3_Data[[#This Row],[Reusable Load Type]]=""),"Empty", HLOOKUP("*",AllC3_Data[[#This Row],[OB Load Type]:[Workflow]],1,FALSE))</f>
        <v>Empty</v>
      </c>
      <c r="S33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6" spans="1:21" x14ac:dyDescent="0.25">
      <c r="A3316" s="567" t="s">
        <v>16689</v>
      </c>
      <c r="B3316" s="568"/>
      <c r="C3316" s="568"/>
      <c r="D3316" s="569" t="s">
        <v>510</v>
      </c>
      <c r="E3316" s="569" t="s">
        <v>882</v>
      </c>
      <c r="F3316" s="569">
        <v>3</v>
      </c>
      <c r="G3316" s="568" t="s">
        <v>1179</v>
      </c>
      <c r="H3316" s="568"/>
      <c r="I3316" s="570" t="s">
        <v>12879</v>
      </c>
      <c r="J3316" s="568" t="s">
        <v>8205</v>
      </c>
      <c r="K3316" s="571" t="s">
        <v>8401</v>
      </c>
      <c r="L3316" s="568" t="s">
        <v>12146</v>
      </c>
      <c r="M3316" s="572" t="s">
        <v>16690</v>
      </c>
      <c r="N3316" s="570" t="s">
        <v>8402</v>
      </c>
      <c r="O3316" s="303" t="str">
        <f>IF(AllC3_Data[[#This Row],[Door/Yard Number]]=3,"Yard","Door")</f>
        <v>Yard</v>
      </c>
      <c r="P3316" s="33">
        <f t="shared" si="102"/>
        <v>9.4333333333488554</v>
      </c>
      <c r="Q3316" s="3" t="str">
        <f t="shared" si="103"/>
        <v>02/11/2022 04:34 AM</v>
      </c>
      <c r="R3316" s="573" t="str">
        <f>IF(AND(AllC3_Data[[#This Row],[Workflow]]="Vendor Trailer",AllC3_Data[[#This Row],[OB Load Type]]="",AllC3_Data[[#This Row],[IB Load Type]]="",AllC3_Data[[#This Row],[Reusable Load Type]]=""),"Empty", HLOOKUP("*",AllC3_Data[[#This Row],[OB Load Type]:[Workflow]],1,FALSE))</f>
        <v>BD77</v>
      </c>
      <c r="S33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3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7" spans="1:21" x14ac:dyDescent="0.25">
      <c r="A3317" s="567" t="s">
        <v>16691</v>
      </c>
      <c r="B3317" s="568"/>
      <c r="C3317" s="568"/>
      <c r="D3317" s="569" t="s">
        <v>496</v>
      </c>
      <c r="E3317" s="569" t="s">
        <v>1660</v>
      </c>
      <c r="F3317" s="569">
        <v>3</v>
      </c>
      <c r="G3317" s="568" t="s">
        <v>1179</v>
      </c>
      <c r="H3317" s="568"/>
      <c r="I3317" s="570" t="s">
        <v>16692</v>
      </c>
      <c r="J3317" s="568" t="s">
        <v>8210</v>
      </c>
      <c r="K3317" s="571" t="s">
        <v>8401</v>
      </c>
      <c r="L3317" s="568" t="s">
        <v>14255</v>
      </c>
      <c r="M3317" s="572" t="s">
        <v>9561</v>
      </c>
      <c r="N3317" s="570" t="s">
        <v>8451</v>
      </c>
      <c r="O3317" s="303" t="str">
        <f>IF(AllC3_Data[[#This Row],[Door/Yard Number]]=3,"Yard","Door")</f>
        <v>Yard</v>
      </c>
      <c r="P3317" s="33">
        <f t="shared" si="102"/>
        <v>9.3666666666395031</v>
      </c>
      <c r="Q3317" s="3" t="str">
        <f t="shared" si="103"/>
        <v>02/11/2022 04:38 AM</v>
      </c>
      <c r="R3317" s="573" t="str">
        <f>IF(AND(AllC3_Data[[#This Row],[Workflow]]="Vendor Trailer",AllC3_Data[[#This Row],[OB Load Type]]="",AllC3_Data[[#This Row],[IB Load Type]]="",AllC3_Data[[#This Row],[Reusable Load Type]]=""),"Empty", HLOOKUP("*",AllC3_Data[[#This Row],[OB Load Type]:[Workflow]],1,FALSE))</f>
        <v>RSAL</v>
      </c>
      <c r="S33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8" spans="1:21" x14ac:dyDescent="0.25">
      <c r="A3318" s="567" t="s">
        <v>10589</v>
      </c>
      <c r="B3318" s="568"/>
      <c r="C3318" s="568"/>
      <c r="D3318" s="569" t="s">
        <v>481</v>
      </c>
      <c r="E3318" s="569" t="s">
        <v>8430</v>
      </c>
      <c r="F3318" s="569">
        <v>3</v>
      </c>
      <c r="G3318" s="568" t="s">
        <v>1568</v>
      </c>
      <c r="H3318" s="568"/>
      <c r="I3318" s="570" t="s">
        <v>16693</v>
      </c>
      <c r="J3318" s="568" t="s">
        <v>8212</v>
      </c>
      <c r="K3318" s="571" t="s">
        <v>8401</v>
      </c>
      <c r="L3318" s="568" t="s">
        <v>14505</v>
      </c>
      <c r="M3318" s="572" t="s">
        <v>16693</v>
      </c>
      <c r="N3318" s="570" t="s">
        <v>8421</v>
      </c>
      <c r="O3318" s="303" t="str">
        <f>IF(AllC3_Data[[#This Row],[Door/Yard Number]]=3,"Yard","Door")</f>
        <v>Yard</v>
      </c>
      <c r="P3318" s="33">
        <f t="shared" si="102"/>
        <v>9.3000000001047738</v>
      </c>
      <c r="Q3318" s="3" t="str">
        <f t="shared" si="103"/>
        <v>02/11/2022 04:42 AM</v>
      </c>
      <c r="R3318" s="573" t="str">
        <f>IF(AND(AllC3_Data[[#This Row],[Workflow]]="Vendor Trailer",AllC3_Data[[#This Row],[OB Load Type]]="",AllC3_Data[[#This Row],[IB Load Type]]="",AllC3_Data[[#This Row],[Reusable Load Type]]=""),"Empty", HLOOKUP("*",AllC3_Data[[#This Row],[OB Load Type]:[Workflow]],1,FALSE))</f>
        <v>RBTN</v>
      </c>
      <c r="S33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3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19" spans="1:21" x14ac:dyDescent="0.25">
      <c r="A3319" s="567" t="s">
        <v>16694</v>
      </c>
      <c r="B3319" s="568"/>
      <c r="C3319" s="568"/>
      <c r="D3319" s="569"/>
      <c r="E3319" s="569" t="s">
        <v>1657</v>
      </c>
      <c r="F3319" s="569">
        <v>1</v>
      </c>
      <c r="G3319" s="568" t="s">
        <v>1179</v>
      </c>
      <c r="H3319" s="568"/>
      <c r="I3319" s="570" t="s">
        <v>10837</v>
      </c>
      <c r="J3319" s="568" t="s">
        <v>8205</v>
      </c>
      <c r="K3319" s="571" t="s">
        <v>8401</v>
      </c>
      <c r="L3319" s="568" t="s">
        <v>16695</v>
      </c>
      <c r="M3319" s="572" t="s">
        <v>12850</v>
      </c>
      <c r="N3319" s="570" t="s">
        <v>8402</v>
      </c>
      <c r="O3319" s="303" t="str">
        <f>IF(AllC3_Data[[#This Row],[Door/Yard Number]]=3,"Yard","Door")</f>
        <v>Door</v>
      </c>
      <c r="P3319" s="33">
        <f t="shared" si="102"/>
        <v>9.1333333334187046</v>
      </c>
      <c r="Q3319" s="3" t="str">
        <f t="shared" si="103"/>
        <v>02/11/2022 04:52 AM</v>
      </c>
      <c r="R3319" s="573" t="str">
        <f>IF(AND(AllC3_Data[[#This Row],[Workflow]]="Vendor Trailer",AllC3_Data[[#This Row],[OB Load Type]]="",AllC3_Data[[#This Row],[IB Load Type]]="",AllC3_Data[[#This Row],[Reusable Load Type]]=""),"Empty", HLOOKUP("*",AllC3_Data[[#This Row],[OB Load Type]:[Workflow]],1,FALSE))</f>
        <v>Empty</v>
      </c>
      <c r="S33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0" spans="1:21" x14ac:dyDescent="0.25">
      <c r="A3320" s="567" t="s">
        <v>16696</v>
      </c>
      <c r="B3320" s="568"/>
      <c r="C3320" s="568"/>
      <c r="D3320" s="569" t="s">
        <v>496</v>
      </c>
      <c r="E3320" s="569" t="s">
        <v>1660</v>
      </c>
      <c r="F3320" s="569">
        <v>3</v>
      </c>
      <c r="G3320" s="568" t="s">
        <v>1179</v>
      </c>
      <c r="H3320" s="568"/>
      <c r="I3320" s="570" t="s">
        <v>12905</v>
      </c>
      <c r="J3320" s="568" t="s">
        <v>8210</v>
      </c>
      <c r="K3320" s="571" t="s">
        <v>8401</v>
      </c>
      <c r="L3320" s="568" t="s">
        <v>14189</v>
      </c>
      <c r="M3320" s="572" t="s">
        <v>12905</v>
      </c>
      <c r="N3320" s="570" t="s">
        <v>8451</v>
      </c>
      <c r="O3320" s="303" t="str">
        <f>IF(AllC3_Data[[#This Row],[Door/Yard Number]]=3,"Yard","Door")</f>
        <v>Yard</v>
      </c>
      <c r="P3320" s="33">
        <f t="shared" si="102"/>
        <v>9.1166666666977108</v>
      </c>
      <c r="Q3320" s="3" t="str">
        <f t="shared" si="103"/>
        <v>02/11/2022 04:53 AM</v>
      </c>
      <c r="R3320" s="573" t="str">
        <f>IF(AND(AllC3_Data[[#This Row],[Workflow]]="Vendor Trailer",AllC3_Data[[#This Row],[OB Load Type]]="",AllC3_Data[[#This Row],[IB Load Type]]="",AllC3_Data[[#This Row],[Reusable Load Type]]=""),"Empty", HLOOKUP("*",AllC3_Data[[#This Row],[OB Load Type]:[Workflow]],1,FALSE))</f>
        <v>RSAL</v>
      </c>
      <c r="S33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1" spans="1:21" x14ac:dyDescent="0.25">
      <c r="A3321" s="567" t="s">
        <v>16697</v>
      </c>
      <c r="B3321" s="568"/>
      <c r="C3321" s="568" t="s">
        <v>16698</v>
      </c>
      <c r="D3321" s="569"/>
      <c r="E3321" s="569" t="s">
        <v>897</v>
      </c>
      <c r="F3321" s="569">
        <v>1</v>
      </c>
      <c r="G3321" s="568" t="s">
        <v>1179</v>
      </c>
      <c r="H3321" s="568" t="s">
        <v>16699</v>
      </c>
      <c r="I3321" s="570" t="s">
        <v>12905</v>
      </c>
      <c r="J3321" s="568" t="s">
        <v>8205</v>
      </c>
      <c r="K3321" s="571" t="s">
        <v>8401</v>
      </c>
      <c r="L3321" s="568" t="s">
        <v>16700</v>
      </c>
      <c r="M3321" s="572" t="s">
        <v>12905</v>
      </c>
      <c r="N3321" s="570" t="s">
        <v>8451</v>
      </c>
      <c r="O3321" s="303" t="str">
        <f>IF(AllC3_Data[[#This Row],[Door/Yard Number]]=3,"Yard","Door")</f>
        <v>Door</v>
      </c>
      <c r="P3321" s="33">
        <f t="shared" si="102"/>
        <v>9.1166666666977108</v>
      </c>
      <c r="Q3321" s="3" t="str">
        <f t="shared" si="103"/>
        <v>02/11/2022 04:53 AM</v>
      </c>
      <c r="R3321" s="573" t="str">
        <f>IF(AND(AllC3_Data[[#This Row],[Workflow]]="Vendor Trailer",AllC3_Data[[#This Row],[OB Load Type]]="",AllC3_Data[[#This Row],[IB Load Type]]="",AllC3_Data[[#This Row],[Reusable Load Type]]=""),"Empty", HLOOKUP("*",AllC3_Data[[#This Row],[OB Load Type]:[Workflow]],1,FALSE))</f>
        <v>Bread to 227</v>
      </c>
      <c r="S33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3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322" spans="1:21" x14ac:dyDescent="0.25">
      <c r="A3322" s="567" t="s">
        <v>16701</v>
      </c>
      <c r="B3322" s="568"/>
      <c r="C3322" s="568"/>
      <c r="D3322" s="569" t="s">
        <v>650</v>
      </c>
      <c r="E3322" s="569" t="s">
        <v>8430</v>
      </c>
      <c r="F3322" s="569">
        <v>3</v>
      </c>
      <c r="G3322" s="568" t="s">
        <v>1241</v>
      </c>
      <c r="H3322" s="568"/>
      <c r="I3322" s="570" t="s">
        <v>16702</v>
      </c>
      <c r="J3322" s="568" t="s">
        <v>8202</v>
      </c>
      <c r="K3322" s="571" t="s">
        <v>8401</v>
      </c>
      <c r="L3322" s="568" t="s">
        <v>13897</v>
      </c>
      <c r="M3322" s="572"/>
      <c r="N3322" s="570" t="s">
        <v>8402</v>
      </c>
      <c r="O3322" s="303" t="str">
        <f>IF(AllC3_Data[[#This Row],[Door/Yard Number]]=3,"Yard","Door")</f>
        <v>Yard</v>
      </c>
      <c r="P3322" s="33">
        <f t="shared" si="102"/>
        <v>8.9666666667326353</v>
      </c>
      <c r="Q3322" s="3" t="str">
        <f t="shared" si="103"/>
        <v>02/11/2022 05:02 AM</v>
      </c>
      <c r="R3322" s="573" t="str">
        <f>IF(AND(AllC3_Data[[#This Row],[Workflow]]="Vendor Trailer",AllC3_Data[[#This Row],[OB Load Type]]="",AllC3_Data[[#This Row],[IB Load Type]]="",AllC3_Data[[#This Row],[Reusable Load Type]]=""),"Empty", HLOOKUP("*",AllC3_Data[[#This Row],[OB Load Type]:[Workflow]],1,FALSE))</f>
        <v>CHEP</v>
      </c>
      <c r="S33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3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3" spans="1:21" x14ac:dyDescent="0.25">
      <c r="A3323" s="567" t="s">
        <v>16703</v>
      </c>
      <c r="B3323" s="568"/>
      <c r="C3323" s="568"/>
      <c r="D3323" s="569" t="s">
        <v>182</v>
      </c>
      <c r="E3323" s="569" t="s">
        <v>8430</v>
      </c>
      <c r="F3323" s="569">
        <v>1</v>
      </c>
      <c r="G3323" s="568" t="s">
        <v>1667</v>
      </c>
      <c r="H3323" s="568"/>
      <c r="I3323" s="570" t="s">
        <v>16702</v>
      </c>
      <c r="J3323" s="568" t="s">
        <v>8213</v>
      </c>
      <c r="K3323" s="571" t="s">
        <v>8401</v>
      </c>
      <c r="L3323" s="568" t="s">
        <v>12701</v>
      </c>
      <c r="M3323" s="572" t="s">
        <v>13436</v>
      </c>
      <c r="N3323" s="570" t="s">
        <v>8402</v>
      </c>
      <c r="O3323" s="303" t="str">
        <f>IF(AllC3_Data[[#This Row],[Door/Yard Number]]=3,"Yard","Door")</f>
        <v>Door</v>
      </c>
      <c r="P3323" s="33">
        <f t="shared" si="102"/>
        <v>8.9666666667326353</v>
      </c>
      <c r="Q3323" s="3" t="str">
        <f t="shared" si="103"/>
        <v>02/11/2022 05:02 AM</v>
      </c>
      <c r="R3323" s="573" t="str">
        <f>IF(AND(AllC3_Data[[#This Row],[Workflow]]="Vendor Trailer",AllC3_Data[[#This Row],[OB Load Type]]="",AllC3_Data[[#This Row],[IB Load Type]]="",AllC3_Data[[#This Row],[Reusable Load Type]]=""),"Empty", HLOOKUP("*",AllC3_Data[[#This Row],[OB Load Type]:[Workflow]],1,FALSE))</f>
        <v>PMIX</v>
      </c>
      <c r="S33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4" spans="1:21" x14ac:dyDescent="0.25">
      <c r="A3324" s="567" t="s">
        <v>16704</v>
      </c>
      <c r="B3324" s="568"/>
      <c r="C3324" s="568"/>
      <c r="D3324" s="569" t="s">
        <v>229</v>
      </c>
      <c r="E3324" s="569" t="s">
        <v>8430</v>
      </c>
      <c r="F3324" s="569">
        <v>1</v>
      </c>
      <c r="G3324" s="568" t="s">
        <v>1179</v>
      </c>
      <c r="H3324" s="568"/>
      <c r="I3324" s="570" t="s">
        <v>12926</v>
      </c>
      <c r="J3324" s="568" t="s">
        <v>8210</v>
      </c>
      <c r="K3324" s="571" t="s">
        <v>8401</v>
      </c>
      <c r="L3324" s="568" t="s">
        <v>16705</v>
      </c>
      <c r="M3324" s="572" t="s">
        <v>16706</v>
      </c>
      <c r="N3324" s="570" t="s">
        <v>8402</v>
      </c>
      <c r="O3324" s="303" t="str">
        <f>IF(AllC3_Data[[#This Row],[Door/Yard Number]]=3,"Yard","Door")</f>
        <v>Door</v>
      </c>
      <c r="P3324" s="33">
        <f t="shared" si="102"/>
        <v>8.9500000000116415</v>
      </c>
      <c r="Q3324" s="3" t="str">
        <f t="shared" si="103"/>
        <v>02/11/2022 05:03 AM</v>
      </c>
      <c r="R3324" s="573" t="str">
        <f>IF(AND(AllC3_Data[[#This Row],[Workflow]]="Vendor Trailer",AllC3_Data[[#This Row],[OB Load Type]]="",AllC3_Data[[#This Row],[IB Load Type]]="",AllC3_Data[[#This Row],[Reusable Load Type]]=""),"Empty", HLOOKUP("*",AllC3_Data[[#This Row],[OB Load Type]:[Workflow]],1,FALSE))</f>
        <v>RECY</v>
      </c>
      <c r="S33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5" spans="1:21" x14ac:dyDescent="0.25">
      <c r="A3325" s="567" t="s">
        <v>16707</v>
      </c>
      <c r="B3325" s="568" t="s">
        <v>453</v>
      </c>
      <c r="C3325" s="568"/>
      <c r="D3325" s="569"/>
      <c r="E3325" s="569" t="s">
        <v>1659</v>
      </c>
      <c r="F3325" s="569">
        <v>3</v>
      </c>
      <c r="G3325" s="568" t="s">
        <v>1179</v>
      </c>
      <c r="H3325" s="568"/>
      <c r="I3325" s="570" t="s">
        <v>12926</v>
      </c>
      <c r="J3325" s="568" t="s">
        <v>8208</v>
      </c>
      <c r="K3325" s="571" t="s">
        <v>8401</v>
      </c>
      <c r="L3325" s="568" t="s">
        <v>13828</v>
      </c>
      <c r="M3325" s="572" t="s">
        <v>8672</v>
      </c>
      <c r="N3325" s="570" t="s">
        <v>8402</v>
      </c>
      <c r="O3325" s="303" t="str">
        <f>IF(AllC3_Data[[#This Row],[Door/Yard Number]]=3,"Yard","Door")</f>
        <v>Yard</v>
      </c>
      <c r="P3325" s="33">
        <f t="shared" si="102"/>
        <v>13.850000000093132</v>
      </c>
      <c r="Q3325" s="3" t="str">
        <f t="shared" si="103"/>
        <v>02/11/2022 12:09 AM</v>
      </c>
      <c r="R3325" s="573" t="str">
        <f>IF(AND(AllC3_Data[[#This Row],[Workflow]]="Vendor Trailer",AllC3_Data[[#This Row],[OB Load Type]]="",AllC3_Data[[#This Row],[IB Load Type]]="",AllC3_Data[[#This Row],[Reusable Load Type]]=""),"Empty", HLOOKUP("*",AllC3_Data[[#This Row],[OB Load Type]:[Workflow]],1,FALSE))</f>
        <v>O705</v>
      </c>
      <c r="S33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6" spans="1:21" x14ac:dyDescent="0.25">
      <c r="A3326" s="567" t="s">
        <v>16708</v>
      </c>
      <c r="B3326" s="568" t="s">
        <v>453</v>
      </c>
      <c r="C3326" s="568"/>
      <c r="D3326" s="569"/>
      <c r="E3326" s="569" t="s">
        <v>1659</v>
      </c>
      <c r="F3326" s="569">
        <v>3</v>
      </c>
      <c r="G3326" s="568" t="s">
        <v>1179</v>
      </c>
      <c r="H3326" s="568"/>
      <c r="I3326" s="570" t="s">
        <v>12926</v>
      </c>
      <c r="J3326" s="568" t="s">
        <v>8205</v>
      </c>
      <c r="K3326" s="571" t="s">
        <v>8401</v>
      </c>
      <c r="L3326" s="568" t="s">
        <v>14248</v>
      </c>
      <c r="M3326" s="572" t="s">
        <v>16658</v>
      </c>
      <c r="N3326" s="570" t="s">
        <v>8402</v>
      </c>
      <c r="O3326" s="303" t="str">
        <f>IF(AllC3_Data[[#This Row],[Door/Yard Number]]=3,"Yard","Door")</f>
        <v>Yard</v>
      </c>
      <c r="P3326" s="33">
        <f t="shared" si="102"/>
        <v>8.9500000000116415</v>
      </c>
      <c r="Q3326" s="3" t="str">
        <f t="shared" si="103"/>
        <v>02/11/2022 05:03 AM</v>
      </c>
      <c r="R3326" s="573" t="str">
        <f>IF(AND(AllC3_Data[[#This Row],[Workflow]]="Vendor Trailer",AllC3_Data[[#This Row],[OB Load Type]]="",AllC3_Data[[#This Row],[IB Load Type]]="",AllC3_Data[[#This Row],[Reusable Load Type]]=""),"Empty", HLOOKUP("*",AllC3_Data[[#This Row],[OB Load Type]:[Workflow]],1,FALSE))</f>
        <v>O705</v>
      </c>
      <c r="S33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7" spans="1:21" x14ac:dyDescent="0.25">
      <c r="A3327" s="567" t="s">
        <v>16709</v>
      </c>
      <c r="B3327" s="568" t="s">
        <v>453</v>
      </c>
      <c r="C3327" s="568"/>
      <c r="D3327" s="569"/>
      <c r="E3327" s="569" t="s">
        <v>1659</v>
      </c>
      <c r="F3327" s="569">
        <v>3</v>
      </c>
      <c r="G3327" s="568" t="s">
        <v>1179</v>
      </c>
      <c r="H3327" s="568"/>
      <c r="I3327" s="570" t="s">
        <v>12926</v>
      </c>
      <c r="J3327" s="568" t="s">
        <v>8205</v>
      </c>
      <c r="K3327" s="571" t="s">
        <v>8401</v>
      </c>
      <c r="L3327" s="568" t="s">
        <v>14423</v>
      </c>
      <c r="M3327" s="572" t="s">
        <v>13509</v>
      </c>
      <c r="N3327" s="570" t="s">
        <v>8402</v>
      </c>
      <c r="O3327" s="303" t="str">
        <f>IF(AllC3_Data[[#This Row],[Door/Yard Number]]=3,"Yard","Door")</f>
        <v>Yard</v>
      </c>
      <c r="P3327" s="33">
        <f t="shared" si="102"/>
        <v>8.9500000000116415</v>
      </c>
      <c r="Q3327" s="3" t="str">
        <f t="shared" si="103"/>
        <v>02/11/2022 05:03 AM</v>
      </c>
      <c r="R3327" s="573" t="str">
        <f>IF(AND(AllC3_Data[[#This Row],[Workflow]]="Vendor Trailer",AllC3_Data[[#This Row],[OB Load Type]]="",AllC3_Data[[#This Row],[IB Load Type]]="",AllC3_Data[[#This Row],[Reusable Load Type]]=""),"Empty", HLOOKUP("*",AllC3_Data[[#This Row],[OB Load Type]:[Workflow]],1,FALSE))</f>
        <v>O705</v>
      </c>
      <c r="S33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8" spans="1:21" x14ac:dyDescent="0.25">
      <c r="A3328" s="567" t="s">
        <v>16710</v>
      </c>
      <c r="B3328" s="568" t="s">
        <v>457</v>
      </c>
      <c r="C3328" s="568"/>
      <c r="D3328" s="569"/>
      <c r="E3328" s="569" t="s">
        <v>1659</v>
      </c>
      <c r="F3328" s="569">
        <v>3</v>
      </c>
      <c r="G3328" s="568" t="s">
        <v>1179</v>
      </c>
      <c r="H3328" s="568"/>
      <c r="I3328" s="570" t="s">
        <v>8680</v>
      </c>
      <c r="J3328" s="568" t="s">
        <v>8203</v>
      </c>
      <c r="K3328" s="571" t="s">
        <v>8401</v>
      </c>
      <c r="L3328" s="568" t="s">
        <v>14423</v>
      </c>
      <c r="M3328" s="572" t="s">
        <v>16711</v>
      </c>
      <c r="N3328" s="570" t="s">
        <v>8402</v>
      </c>
      <c r="O3328" s="303" t="str">
        <f>IF(AllC3_Data[[#This Row],[Door/Yard Number]]=3,"Yard","Door")</f>
        <v>Yard</v>
      </c>
      <c r="P3328" s="33">
        <f t="shared" si="102"/>
        <v>8.9333333334652707</v>
      </c>
      <c r="Q3328" s="3" t="str">
        <f t="shared" si="103"/>
        <v>02/11/2022 05:04 AM</v>
      </c>
      <c r="R3328" s="573" t="str">
        <f>IF(AND(AllC3_Data[[#This Row],[Workflow]]="Vendor Trailer",AllC3_Data[[#This Row],[OB Load Type]]="",AllC3_Data[[#This Row],[IB Load Type]]="",AllC3_Data[[#This Row],[Reusable Load Type]]=""),"Empty", HLOOKUP("*",AllC3_Data[[#This Row],[OB Load Type]:[Workflow]],1,FALSE))</f>
        <v>O707</v>
      </c>
      <c r="S33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29" spans="1:21" x14ac:dyDescent="0.25">
      <c r="A3329" s="567" t="s">
        <v>16712</v>
      </c>
      <c r="B3329" s="568" t="s">
        <v>441</v>
      </c>
      <c r="C3329" s="568"/>
      <c r="D3329" s="569"/>
      <c r="E3329" s="569" t="s">
        <v>1659</v>
      </c>
      <c r="F3329" s="569">
        <v>3</v>
      </c>
      <c r="G3329" s="568" t="s">
        <v>1179</v>
      </c>
      <c r="H3329" s="568"/>
      <c r="I3329" s="570" t="s">
        <v>8680</v>
      </c>
      <c r="J3329" s="568" t="s">
        <v>8205</v>
      </c>
      <c r="K3329" s="571" t="s">
        <v>8401</v>
      </c>
      <c r="L3329" s="568" t="s">
        <v>13903</v>
      </c>
      <c r="M3329" s="572" t="s">
        <v>16713</v>
      </c>
      <c r="N3329" s="570" t="s">
        <v>8425</v>
      </c>
      <c r="O3329" s="303" t="str">
        <f>IF(AllC3_Data[[#This Row],[Door/Yard Number]]=3,"Yard","Door")</f>
        <v>Yard</v>
      </c>
      <c r="P3329" s="33">
        <f t="shared" si="102"/>
        <v>8.9333333334652707</v>
      </c>
      <c r="Q3329" s="3" t="str">
        <f t="shared" si="103"/>
        <v>02/11/2022 05:04 AM</v>
      </c>
      <c r="R3329" s="573" t="str">
        <f>IF(AND(AllC3_Data[[#This Row],[Workflow]]="Vendor Trailer",AllC3_Data[[#This Row],[OB Load Type]]="",AllC3_Data[[#This Row],[IB Load Type]]="",AllC3_Data[[#This Row],[Reusable Load Type]]=""),"Empty", HLOOKUP("*",AllC3_Data[[#This Row],[OB Load Type]:[Workflow]],1,FALSE))</f>
        <v>O407</v>
      </c>
      <c r="S33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0" spans="1:21" x14ac:dyDescent="0.25">
      <c r="A3330" s="567" t="s">
        <v>16714</v>
      </c>
      <c r="B3330" s="568" t="s">
        <v>441</v>
      </c>
      <c r="C3330" s="568"/>
      <c r="D3330" s="569"/>
      <c r="E3330" s="569" t="s">
        <v>1659</v>
      </c>
      <c r="F3330" s="569">
        <v>3</v>
      </c>
      <c r="G3330" s="568" t="s">
        <v>1179</v>
      </c>
      <c r="H3330" s="568"/>
      <c r="I3330" s="570" t="s">
        <v>8680</v>
      </c>
      <c r="J3330" s="568" t="s">
        <v>8205</v>
      </c>
      <c r="K3330" s="571" t="s">
        <v>8401</v>
      </c>
      <c r="L3330" s="568" t="s">
        <v>14444</v>
      </c>
      <c r="M3330" s="572" t="s">
        <v>16715</v>
      </c>
      <c r="N3330" s="570" t="s">
        <v>8425</v>
      </c>
      <c r="O3330" s="303" t="str">
        <f>IF(AllC3_Data[[#This Row],[Door/Yard Number]]=3,"Yard","Door")</f>
        <v>Yard</v>
      </c>
      <c r="P3330" s="33">
        <f t="shared" si="102"/>
        <v>8.9333333334652707</v>
      </c>
      <c r="Q3330" s="3" t="str">
        <f t="shared" si="103"/>
        <v>02/11/2022 05:04 AM</v>
      </c>
      <c r="R3330" s="573" t="str">
        <f>IF(AND(AllC3_Data[[#This Row],[Workflow]]="Vendor Trailer",AllC3_Data[[#This Row],[OB Load Type]]="",AllC3_Data[[#This Row],[IB Load Type]]="",AllC3_Data[[#This Row],[Reusable Load Type]]=""),"Empty", HLOOKUP("*",AllC3_Data[[#This Row],[OB Load Type]:[Workflow]],1,FALSE))</f>
        <v>O407</v>
      </c>
      <c r="S33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1" spans="1:21" x14ac:dyDescent="0.25">
      <c r="A3331" s="567" t="s">
        <v>16716</v>
      </c>
      <c r="B3331" s="568" t="s">
        <v>441</v>
      </c>
      <c r="C3331" s="568"/>
      <c r="D3331" s="569"/>
      <c r="E3331" s="569" t="s">
        <v>1659</v>
      </c>
      <c r="F3331" s="569">
        <v>3</v>
      </c>
      <c r="G3331" s="568" t="s">
        <v>1179</v>
      </c>
      <c r="H3331" s="568"/>
      <c r="I3331" s="570" t="s">
        <v>8680</v>
      </c>
      <c r="J3331" s="568" t="s">
        <v>8207</v>
      </c>
      <c r="K3331" s="571" t="s">
        <v>8401</v>
      </c>
      <c r="L3331" s="568" t="s">
        <v>11742</v>
      </c>
      <c r="M3331" s="572" t="s">
        <v>12937</v>
      </c>
      <c r="N3331" s="570" t="s">
        <v>8425</v>
      </c>
      <c r="O3331" s="303" t="str">
        <f>IF(AllC3_Data[[#This Row],[Door/Yard Number]]=3,"Yard","Door")</f>
        <v>Yard</v>
      </c>
      <c r="P3331" s="33">
        <f t="shared" si="102"/>
        <v>8.9333333334652707</v>
      </c>
      <c r="Q3331" s="3" t="str">
        <f t="shared" si="103"/>
        <v>02/11/2022 05:04 AM</v>
      </c>
      <c r="R3331" s="573" t="str">
        <f>IF(AND(AllC3_Data[[#This Row],[Workflow]]="Vendor Trailer",AllC3_Data[[#This Row],[OB Load Type]]="",AllC3_Data[[#This Row],[IB Load Type]]="",AllC3_Data[[#This Row],[Reusable Load Type]]=""),"Empty", HLOOKUP("*",AllC3_Data[[#This Row],[OB Load Type]:[Workflow]],1,FALSE))</f>
        <v>O407</v>
      </c>
      <c r="S33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2" spans="1:21" x14ac:dyDescent="0.25">
      <c r="A3332" s="567" t="s">
        <v>16717</v>
      </c>
      <c r="B3332" s="568" t="s">
        <v>441</v>
      </c>
      <c r="C3332" s="568"/>
      <c r="D3332" s="569"/>
      <c r="E3332" s="569" t="s">
        <v>1659</v>
      </c>
      <c r="F3332" s="569">
        <v>3</v>
      </c>
      <c r="G3332" s="568" t="s">
        <v>1179</v>
      </c>
      <c r="H3332" s="568"/>
      <c r="I3332" s="570" t="s">
        <v>8680</v>
      </c>
      <c r="J3332" s="568" t="s">
        <v>8205</v>
      </c>
      <c r="K3332" s="571" t="s">
        <v>8401</v>
      </c>
      <c r="L3332" s="568" t="s">
        <v>14444</v>
      </c>
      <c r="M3332" s="572" t="s">
        <v>16718</v>
      </c>
      <c r="N3332" s="570" t="s">
        <v>8425</v>
      </c>
      <c r="O3332" s="303" t="str">
        <f>IF(AllC3_Data[[#This Row],[Door/Yard Number]]=3,"Yard","Door")</f>
        <v>Yard</v>
      </c>
      <c r="P3332" s="33">
        <f t="shared" si="102"/>
        <v>8.9333333334652707</v>
      </c>
      <c r="Q3332" s="3" t="str">
        <f t="shared" si="103"/>
        <v>02/11/2022 05:04 AM</v>
      </c>
      <c r="R3332" s="573" t="str">
        <f>IF(AND(AllC3_Data[[#This Row],[Workflow]]="Vendor Trailer",AllC3_Data[[#This Row],[OB Load Type]]="",AllC3_Data[[#This Row],[IB Load Type]]="",AllC3_Data[[#This Row],[Reusable Load Type]]=""),"Empty", HLOOKUP("*",AllC3_Data[[#This Row],[OB Load Type]:[Workflow]],1,FALSE))</f>
        <v>O407</v>
      </c>
      <c r="S33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3" spans="1:21" x14ac:dyDescent="0.25">
      <c r="A3333" s="567" t="s">
        <v>16719</v>
      </c>
      <c r="B3333" s="568" t="s">
        <v>441</v>
      </c>
      <c r="C3333" s="568"/>
      <c r="D3333" s="569"/>
      <c r="E3333" s="569" t="s">
        <v>1659</v>
      </c>
      <c r="F3333" s="569">
        <v>3</v>
      </c>
      <c r="G3333" s="568" t="s">
        <v>1179</v>
      </c>
      <c r="H3333" s="568"/>
      <c r="I3333" s="570" t="s">
        <v>8680</v>
      </c>
      <c r="J3333" s="568" t="s">
        <v>8205</v>
      </c>
      <c r="K3333" s="571" t="s">
        <v>8401</v>
      </c>
      <c r="L3333" s="568" t="s">
        <v>13907</v>
      </c>
      <c r="M3333" s="572" t="s">
        <v>16720</v>
      </c>
      <c r="N3333" s="570" t="s">
        <v>8425</v>
      </c>
      <c r="O3333" s="303" t="str">
        <f>IF(AllC3_Data[[#This Row],[Door/Yard Number]]=3,"Yard","Door")</f>
        <v>Yard</v>
      </c>
      <c r="P3333" s="33">
        <f t="shared" si="102"/>
        <v>8.9333333334652707</v>
      </c>
      <c r="Q3333" s="3" t="str">
        <f t="shared" si="103"/>
        <v>02/11/2022 05:04 AM</v>
      </c>
      <c r="R3333" s="573" t="str">
        <f>IF(AND(AllC3_Data[[#This Row],[Workflow]]="Vendor Trailer",AllC3_Data[[#This Row],[OB Load Type]]="",AllC3_Data[[#This Row],[IB Load Type]]="",AllC3_Data[[#This Row],[Reusable Load Type]]=""),"Empty", HLOOKUP("*",AllC3_Data[[#This Row],[OB Load Type]:[Workflow]],1,FALSE))</f>
        <v>O407</v>
      </c>
      <c r="S33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4" spans="1:21" x14ac:dyDescent="0.25">
      <c r="A3334" s="567" t="s">
        <v>14180</v>
      </c>
      <c r="B3334" s="568" t="s">
        <v>441</v>
      </c>
      <c r="C3334" s="568"/>
      <c r="D3334" s="569"/>
      <c r="E3334" s="569" t="s">
        <v>1659</v>
      </c>
      <c r="F3334" s="569">
        <v>3</v>
      </c>
      <c r="G3334" s="568" t="s">
        <v>1179</v>
      </c>
      <c r="H3334" s="568"/>
      <c r="I3334" s="570" t="s">
        <v>8680</v>
      </c>
      <c r="J3334" s="568" t="s">
        <v>8208</v>
      </c>
      <c r="K3334" s="571" t="s">
        <v>8401</v>
      </c>
      <c r="L3334" s="568" t="s">
        <v>11478</v>
      </c>
      <c r="M3334" s="572" t="s">
        <v>16721</v>
      </c>
      <c r="N3334" s="570" t="s">
        <v>8425</v>
      </c>
      <c r="O3334" s="303" t="str">
        <f>IF(AllC3_Data[[#This Row],[Door/Yard Number]]=3,"Yard","Door")</f>
        <v>Yard</v>
      </c>
      <c r="P3334" s="33">
        <f t="shared" si="102"/>
        <v>8.9333333334652707</v>
      </c>
      <c r="Q3334" s="3" t="str">
        <f t="shared" si="103"/>
        <v>02/11/2022 05:04 AM</v>
      </c>
      <c r="R3334" s="573" t="str">
        <f>IF(AND(AllC3_Data[[#This Row],[Workflow]]="Vendor Trailer",AllC3_Data[[#This Row],[OB Load Type]]="",AllC3_Data[[#This Row],[IB Load Type]]="",AllC3_Data[[#This Row],[Reusable Load Type]]=""),"Empty", HLOOKUP("*",AllC3_Data[[#This Row],[OB Load Type]:[Workflow]],1,FALSE))</f>
        <v>O407</v>
      </c>
      <c r="S33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5" spans="1:21" x14ac:dyDescent="0.25">
      <c r="A3335" s="567" t="s">
        <v>16722</v>
      </c>
      <c r="B3335" s="568"/>
      <c r="C3335" s="568"/>
      <c r="D3335" s="569" t="s">
        <v>481</v>
      </c>
      <c r="E3335" s="569" t="s">
        <v>8430</v>
      </c>
      <c r="F3335" s="569">
        <v>3</v>
      </c>
      <c r="G3335" s="568" t="s">
        <v>1179</v>
      </c>
      <c r="H3335" s="568"/>
      <c r="I3335" s="570" t="s">
        <v>16723</v>
      </c>
      <c r="J3335" s="568" t="s">
        <v>647</v>
      </c>
      <c r="K3335" s="571" t="s">
        <v>8401</v>
      </c>
      <c r="L3335" s="568" t="s">
        <v>15152</v>
      </c>
      <c r="M3335" s="572"/>
      <c r="N3335" s="570" t="s">
        <v>8402</v>
      </c>
      <c r="O3335" s="303" t="str">
        <f>IF(AllC3_Data[[#This Row],[Door/Yard Number]]=3,"Yard","Door")</f>
        <v>Yard</v>
      </c>
      <c r="P3335" s="33">
        <f t="shared" si="102"/>
        <v>8.8333333333139308</v>
      </c>
      <c r="Q3335" s="3" t="str">
        <f t="shared" si="103"/>
        <v>02/11/2022 05:10 AM</v>
      </c>
      <c r="R3335" s="573" t="str">
        <f>IF(AND(AllC3_Data[[#This Row],[Workflow]]="Vendor Trailer",AllC3_Data[[#This Row],[OB Load Type]]="",AllC3_Data[[#This Row],[IB Load Type]]="",AllC3_Data[[#This Row],[Reusable Load Type]]=""),"Empty", HLOOKUP("*",AllC3_Data[[#This Row],[OB Load Type]:[Workflow]],1,FALSE))</f>
        <v>RBTN</v>
      </c>
      <c r="S33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6" spans="1:21" x14ac:dyDescent="0.25">
      <c r="A3336" s="567" t="s">
        <v>16724</v>
      </c>
      <c r="B3336" s="568" t="s">
        <v>453</v>
      </c>
      <c r="C3336" s="568"/>
      <c r="D3336" s="569"/>
      <c r="E3336" s="569" t="s">
        <v>1659</v>
      </c>
      <c r="F3336" s="569">
        <v>3</v>
      </c>
      <c r="G3336" s="568" t="s">
        <v>1179</v>
      </c>
      <c r="H3336" s="568"/>
      <c r="I3336" s="570" t="s">
        <v>8443</v>
      </c>
      <c r="J3336" s="568" t="s">
        <v>8205</v>
      </c>
      <c r="K3336" s="571" t="s">
        <v>8401</v>
      </c>
      <c r="L3336" s="568" t="s">
        <v>13831</v>
      </c>
      <c r="M3336" s="572" t="s">
        <v>8981</v>
      </c>
      <c r="N3336" s="570" t="s">
        <v>8402</v>
      </c>
      <c r="O3336" s="303" t="str">
        <f>IF(AllC3_Data[[#This Row],[Door/Yard Number]]=3,"Yard","Door")</f>
        <v>Yard</v>
      </c>
      <c r="P3336" s="33">
        <f t="shared" si="102"/>
        <v>8.25</v>
      </c>
      <c r="Q3336" s="3" t="str">
        <f t="shared" si="103"/>
        <v>02/11/2022 05:45 AM</v>
      </c>
      <c r="R3336" s="573" t="str">
        <f>IF(AND(AllC3_Data[[#This Row],[Workflow]]="Vendor Trailer",AllC3_Data[[#This Row],[OB Load Type]]="",AllC3_Data[[#This Row],[IB Load Type]]="",AllC3_Data[[#This Row],[Reusable Load Type]]=""),"Empty", HLOOKUP("*",AllC3_Data[[#This Row],[OB Load Type]:[Workflow]],1,FALSE))</f>
        <v>O705</v>
      </c>
      <c r="S33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7" spans="1:21" x14ac:dyDescent="0.25">
      <c r="A3337" s="567" t="s">
        <v>16725</v>
      </c>
      <c r="B3337" s="568" t="s">
        <v>453</v>
      </c>
      <c r="C3337" s="568"/>
      <c r="D3337" s="569"/>
      <c r="E3337" s="569" t="s">
        <v>1659</v>
      </c>
      <c r="F3337" s="569">
        <v>3</v>
      </c>
      <c r="G3337" s="568" t="s">
        <v>1179</v>
      </c>
      <c r="H3337" s="568"/>
      <c r="I3337" s="570" t="s">
        <v>8443</v>
      </c>
      <c r="J3337" s="568" t="s">
        <v>8205</v>
      </c>
      <c r="K3337" s="571" t="s">
        <v>8401</v>
      </c>
      <c r="L3337" s="568" t="s">
        <v>14248</v>
      </c>
      <c r="M3337" s="572" t="s">
        <v>12767</v>
      </c>
      <c r="N3337" s="570" t="s">
        <v>8402</v>
      </c>
      <c r="O3337" s="303" t="str">
        <f>IF(AllC3_Data[[#This Row],[Door/Yard Number]]=3,"Yard","Door")</f>
        <v>Yard</v>
      </c>
      <c r="P3337" s="33">
        <f t="shared" ref="P3337:P3400" si="104">($A$1-Q3337)*24</f>
        <v>8.7666666667792015</v>
      </c>
      <c r="Q3337" s="3" t="str">
        <f t="shared" ref="Q3337:Q3400" si="105">IF(I3337&gt;M3337,I3337,IF(I3337&lt;M3337,M3337,IF(I3337=M3337,I3337)))</f>
        <v>02/11/2022 05:14 AM</v>
      </c>
      <c r="R3337" s="573" t="str">
        <f>IF(AND(AllC3_Data[[#This Row],[Workflow]]="Vendor Trailer",AllC3_Data[[#This Row],[OB Load Type]]="",AllC3_Data[[#This Row],[IB Load Type]]="",AllC3_Data[[#This Row],[Reusable Load Type]]=""),"Empty", HLOOKUP("*",AllC3_Data[[#This Row],[OB Load Type]:[Workflow]],1,FALSE))</f>
        <v>O705</v>
      </c>
      <c r="S33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8" spans="1:21" x14ac:dyDescent="0.25">
      <c r="A3338" s="567" t="s">
        <v>16726</v>
      </c>
      <c r="B3338" s="568" t="s">
        <v>453</v>
      </c>
      <c r="C3338" s="568"/>
      <c r="D3338" s="569"/>
      <c r="E3338" s="569" t="s">
        <v>1659</v>
      </c>
      <c r="F3338" s="569">
        <v>3</v>
      </c>
      <c r="G3338" s="568" t="s">
        <v>1179</v>
      </c>
      <c r="H3338" s="568"/>
      <c r="I3338" s="570" t="s">
        <v>8443</v>
      </c>
      <c r="J3338" s="568" t="s">
        <v>8205</v>
      </c>
      <c r="K3338" s="571" t="s">
        <v>8401</v>
      </c>
      <c r="L3338" s="568" t="s">
        <v>14003</v>
      </c>
      <c r="M3338" s="572" t="s">
        <v>16727</v>
      </c>
      <c r="N3338" s="570" t="s">
        <v>8402</v>
      </c>
      <c r="O3338" s="303" t="str">
        <f>IF(AllC3_Data[[#This Row],[Door/Yard Number]]=3,"Yard","Door")</f>
        <v>Yard</v>
      </c>
      <c r="P3338" s="33">
        <f t="shared" si="104"/>
        <v>8.7666666667792015</v>
      </c>
      <c r="Q3338" s="3" t="str">
        <f t="shared" si="105"/>
        <v>02/11/2022 05:14 AM</v>
      </c>
      <c r="R3338" s="573" t="str">
        <f>IF(AND(AllC3_Data[[#This Row],[Workflow]]="Vendor Trailer",AllC3_Data[[#This Row],[OB Load Type]]="",AllC3_Data[[#This Row],[IB Load Type]]="",AllC3_Data[[#This Row],[Reusable Load Type]]=""),"Empty", HLOOKUP("*",AllC3_Data[[#This Row],[OB Load Type]:[Workflow]],1,FALSE))</f>
        <v>O705</v>
      </c>
      <c r="S33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39" spans="1:21" x14ac:dyDescent="0.25">
      <c r="A3339" s="567" t="s">
        <v>16728</v>
      </c>
      <c r="B3339" s="568" t="s">
        <v>453</v>
      </c>
      <c r="C3339" s="568"/>
      <c r="D3339" s="569"/>
      <c r="E3339" s="569" t="s">
        <v>1659</v>
      </c>
      <c r="F3339" s="569">
        <v>3</v>
      </c>
      <c r="G3339" s="568" t="s">
        <v>1179</v>
      </c>
      <c r="H3339" s="568"/>
      <c r="I3339" s="570" t="s">
        <v>8443</v>
      </c>
      <c r="J3339" s="568" t="s">
        <v>8205</v>
      </c>
      <c r="K3339" s="571" t="s">
        <v>8401</v>
      </c>
      <c r="L3339" s="568" t="s">
        <v>13828</v>
      </c>
      <c r="M3339" s="572" t="s">
        <v>16729</v>
      </c>
      <c r="N3339" s="570" t="s">
        <v>8402</v>
      </c>
      <c r="O3339" s="303" t="str">
        <f>IF(AllC3_Data[[#This Row],[Door/Yard Number]]=3,"Yard","Door")</f>
        <v>Yard</v>
      </c>
      <c r="P3339" s="33">
        <f t="shared" si="104"/>
        <v>8.7666666667792015</v>
      </c>
      <c r="Q3339" s="3" t="str">
        <f t="shared" si="105"/>
        <v>02/11/2022 05:14 AM</v>
      </c>
      <c r="R3339" s="573" t="str">
        <f>IF(AND(AllC3_Data[[#This Row],[Workflow]]="Vendor Trailer",AllC3_Data[[#This Row],[OB Load Type]]="",AllC3_Data[[#This Row],[IB Load Type]]="",AllC3_Data[[#This Row],[Reusable Load Type]]=""),"Empty", HLOOKUP("*",AllC3_Data[[#This Row],[OB Load Type]:[Workflow]],1,FALSE))</f>
        <v>O705</v>
      </c>
      <c r="S33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0" spans="1:21" x14ac:dyDescent="0.25">
      <c r="A3340" s="567" t="s">
        <v>16730</v>
      </c>
      <c r="B3340" s="568" t="s">
        <v>453</v>
      </c>
      <c r="C3340" s="568"/>
      <c r="D3340" s="569"/>
      <c r="E3340" s="569" t="s">
        <v>1659</v>
      </c>
      <c r="F3340" s="569">
        <v>3</v>
      </c>
      <c r="G3340" s="568" t="s">
        <v>1179</v>
      </c>
      <c r="H3340" s="568"/>
      <c r="I3340" s="570" t="s">
        <v>8443</v>
      </c>
      <c r="J3340" s="568" t="s">
        <v>8205</v>
      </c>
      <c r="K3340" s="571" t="s">
        <v>8401</v>
      </c>
      <c r="L3340" s="568" t="s">
        <v>14248</v>
      </c>
      <c r="M3340" s="572" t="s">
        <v>12447</v>
      </c>
      <c r="N3340" s="570" t="s">
        <v>8402</v>
      </c>
      <c r="O3340" s="303" t="str">
        <f>IF(AllC3_Data[[#This Row],[Door/Yard Number]]=3,"Yard","Door")</f>
        <v>Yard</v>
      </c>
      <c r="P3340" s="33">
        <f t="shared" si="104"/>
        <v>8.7666666667792015</v>
      </c>
      <c r="Q3340" s="3" t="str">
        <f t="shared" si="105"/>
        <v>02/11/2022 05:14 AM</v>
      </c>
      <c r="R3340" s="573" t="str">
        <f>IF(AND(AllC3_Data[[#This Row],[Workflow]]="Vendor Trailer",AllC3_Data[[#This Row],[OB Load Type]]="",AllC3_Data[[#This Row],[IB Load Type]]="",AllC3_Data[[#This Row],[Reusable Load Type]]=""),"Empty", HLOOKUP("*",AllC3_Data[[#This Row],[OB Load Type]:[Workflow]],1,FALSE))</f>
        <v>O705</v>
      </c>
      <c r="S33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1" spans="1:21" x14ac:dyDescent="0.25">
      <c r="A3341" s="567" t="s">
        <v>16731</v>
      </c>
      <c r="B3341" s="568" t="s">
        <v>453</v>
      </c>
      <c r="C3341" s="568"/>
      <c r="D3341" s="569"/>
      <c r="E3341" s="569" t="s">
        <v>1659</v>
      </c>
      <c r="F3341" s="569">
        <v>3</v>
      </c>
      <c r="G3341" s="568" t="s">
        <v>1179</v>
      </c>
      <c r="H3341" s="568"/>
      <c r="I3341" s="570" t="s">
        <v>8443</v>
      </c>
      <c r="J3341" s="568" t="s">
        <v>8205</v>
      </c>
      <c r="K3341" s="571" t="s">
        <v>8401</v>
      </c>
      <c r="L3341" s="568" t="s">
        <v>14170</v>
      </c>
      <c r="M3341" s="572" t="s">
        <v>16732</v>
      </c>
      <c r="N3341" s="570" t="s">
        <v>8402</v>
      </c>
      <c r="O3341" s="303" t="str">
        <f>IF(AllC3_Data[[#This Row],[Door/Yard Number]]=3,"Yard","Door")</f>
        <v>Yard</v>
      </c>
      <c r="P3341" s="33">
        <f t="shared" si="104"/>
        <v>13.900000000081491</v>
      </c>
      <c r="Q3341" s="3" t="str">
        <f t="shared" si="105"/>
        <v>02/11/2022 12:06 AM</v>
      </c>
      <c r="R3341" s="573" t="str">
        <f>IF(AND(AllC3_Data[[#This Row],[Workflow]]="Vendor Trailer",AllC3_Data[[#This Row],[OB Load Type]]="",AllC3_Data[[#This Row],[IB Load Type]]="",AllC3_Data[[#This Row],[Reusable Load Type]]=""),"Empty", HLOOKUP("*",AllC3_Data[[#This Row],[OB Load Type]:[Workflow]],1,FALSE))</f>
        <v>O705</v>
      </c>
      <c r="S33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2" spans="1:21" x14ac:dyDescent="0.25">
      <c r="A3342" s="567" t="s">
        <v>16733</v>
      </c>
      <c r="B3342" s="568" t="s">
        <v>453</v>
      </c>
      <c r="C3342" s="568"/>
      <c r="D3342" s="569"/>
      <c r="E3342" s="569" t="s">
        <v>1659</v>
      </c>
      <c r="F3342" s="569">
        <v>3</v>
      </c>
      <c r="G3342" s="568" t="s">
        <v>1179</v>
      </c>
      <c r="H3342" s="568"/>
      <c r="I3342" s="570" t="s">
        <v>8443</v>
      </c>
      <c r="J3342" s="568" t="s">
        <v>8205</v>
      </c>
      <c r="K3342" s="571" t="s">
        <v>8401</v>
      </c>
      <c r="L3342" s="568" t="s">
        <v>14930</v>
      </c>
      <c r="M3342" s="572" t="s">
        <v>9544</v>
      </c>
      <c r="N3342" s="570" t="s">
        <v>8402</v>
      </c>
      <c r="O3342" s="303" t="str">
        <f>IF(AllC3_Data[[#This Row],[Door/Yard Number]]=3,"Yard","Door")</f>
        <v>Yard</v>
      </c>
      <c r="P3342" s="33">
        <f t="shared" si="104"/>
        <v>8.7666666667792015</v>
      </c>
      <c r="Q3342" s="3" t="str">
        <f t="shared" si="105"/>
        <v>02/11/2022 05:14 AM</v>
      </c>
      <c r="R3342" s="573" t="str">
        <f>IF(AND(AllC3_Data[[#This Row],[Workflow]]="Vendor Trailer",AllC3_Data[[#This Row],[OB Load Type]]="",AllC3_Data[[#This Row],[IB Load Type]]="",AllC3_Data[[#This Row],[Reusable Load Type]]=""),"Empty", HLOOKUP("*",AllC3_Data[[#This Row],[OB Load Type]:[Workflow]],1,FALSE))</f>
        <v>O705</v>
      </c>
      <c r="S33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3" spans="1:21" x14ac:dyDescent="0.25">
      <c r="A3343" s="567" t="s">
        <v>16734</v>
      </c>
      <c r="B3343" s="568" t="s">
        <v>453</v>
      </c>
      <c r="C3343" s="568"/>
      <c r="D3343" s="569"/>
      <c r="E3343" s="569" t="s">
        <v>1659</v>
      </c>
      <c r="F3343" s="569">
        <v>3</v>
      </c>
      <c r="G3343" s="568" t="s">
        <v>1179</v>
      </c>
      <c r="H3343" s="568"/>
      <c r="I3343" s="570" t="s">
        <v>8443</v>
      </c>
      <c r="J3343" s="568" t="s">
        <v>8226</v>
      </c>
      <c r="K3343" s="571" t="s">
        <v>8401</v>
      </c>
      <c r="L3343" s="568" t="s">
        <v>14248</v>
      </c>
      <c r="M3343" s="572" t="s">
        <v>16735</v>
      </c>
      <c r="N3343" s="570" t="s">
        <v>8402</v>
      </c>
      <c r="O3343" s="303" t="str">
        <f>IF(AllC3_Data[[#This Row],[Door/Yard Number]]=3,"Yard","Door")</f>
        <v>Yard</v>
      </c>
      <c r="P3343" s="33">
        <f t="shared" si="104"/>
        <v>8.7666666667792015</v>
      </c>
      <c r="Q3343" s="3" t="str">
        <f t="shared" si="105"/>
        <v>02/11/2022 05:14 AM</v>
      </c>
      <c r="R3343" s="573" t="str">
        <f>IF(AND(AllC3_Data[[#This Row],[Workflow]]="Vendor Trailer",AllC3_Data[[#This Row],[OB Load Type]]="",AllC3_Data[[#This Row],[IB Load Type]]="",AllC3_Data[[#This Row],[Reusable Load Type]]=""),"Empty", HLOOKUP("*",AllC3_Data[[#This Row],[OB Load Type]:[Workflow]],1,FALSE))</f>
        <v>O705</v>
      </c>
      <c r="S33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4" spans="1:21" x14ac:dyDescent="0.25">
      <c r="A3344" s="567" t="s">
        <v>16736</v>
      </c>
      <c r="B3344" s="568" t="s">
        <v>453</v>
      </c>
      <c r="C3344" s="568"/>
      <c r="D3344" s="569"/>
      <c r="E3344" s="569" t="s">
        <v>1659</v>
      </c>
      <c r="F3344" s="569">
        <v>1</v>
      </c>
      <c r="G3344" s="568" t="s">
        <v>1179</v>
      </c>
      <c r="H3344" s="568"/>
      <c r="I3344" s="570" t="s">
        <v>8443</v>
      </c>
      <c r="J3344" s="568" t="s">
        <v>8205</v>
      </c>
      <c r="K3344" s="571" t="s">
        <v>8401</v>
      </c>
      <c r="L3344" s="568" t="s">
        <v>11370</v>
      </c>
      <c r="M3344" s="572" t="s">
        <v>16737</v>
      </c>
      <c r="N3344" s="570" t="s">
        <v>8402</v>
      </c>
      <c r="O3344" s="303" t="str">
        <f>IF(AllC3_Data[[#This Row],[Door/Yard Number]]=3,"Yard","Door")</f>
        <v>Door</v>
      </c>
      <c r="P3344" s="33">
        <f t="shared" si="104"/>
        <v>8.7666666667792015</v>
      </c>
      <c r="Q3344" s="3" t="str">
        <f t="shared" si="105"/>
        <v>02/11/2022 05:14 AM</v>
      </c>
      <c r="R3344" s="573" t="str">
        <f>IF(AND(AllC3_Data[[#This Row],[Workflow]]="Vendor Trailer",AllC3_Data[[#This Row],[OB Load Type]]="",AllC3_Data[[#This Row],[IB Load Type]]="",AllC3_Data[[#This Row],[Reusable Load Type]]=""),"Empty", HLOOKUP("*",AllC3_Data[[#This Row],[OB Load Type]:[Workflow]],1,FALSE))</f>
        <v>O705</v>
      </c>
      <c r="S33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5" spans="1:21" x14ac:dyDescent="0.25">
      <c r="A3345" s="567" t="s">
        <v>16738</v>
      </c>
      <c r="B3345" s="568" t="s">
        <v>453</v>
      </c>
      <c r="C3345" s="568"/>
      <c r="D3345" s="569"/>
      <c r="E3345" s="569" t="s">
        <v>1659</v>
      </c>
      <c r="F3345" s="569">
        <v>3</v>
      </c>
      <c r="G3345" s="568" t="s">
        <v>1179</v>
      </c>
      <c r="H3345" s="568"/>
      <c r="I3345" s="570" t="s">
        <v>8443</v>
      </c>
      <c r="J3345" s="568" t="s">
        <v>8205</v>
      </c>
      <c r="K3345" s="571" t="s">
        <v>8401</v>
      </c>
      <c r="L3345" s="568" t="s">
        <v>14930</v>
      </c>
      <c r="M3345" s="572" t="s">
        <v>16739</v>
      </c>
      <c r="N3345" s="570" t="s">
        <v>8402</v>
      </c>
      <c r="O3345" s="303" t="str">
        <f>IF(AllC3_Data[[#This Row],[Door/Yard Number]]=3,"Yard","Door")</f>
        <v>Yard</v>
      </c>
      <c r="P3345" s="33">
        <f t="shared" si="104"/>
        <v>8.7666666667792015</v>
      </c>
      <c r="Q3345" s="3" t="str">
        <f t="shared" si="105"/>
        <v>02/11/2022 05:14 AM</v>
      </c>
      <c r="R3345" s="573" t="str">
        <f>IF(AND(AllC3_Data[[#This Row],[Workflow]]="Vendor Trailer",AllC3_Data[[#This Row],[OB Load Type]]="",AllC3_Data[[#This Row],[IB Load Type]]="",AllC3_Data[[#This Row],[Reusable Load Type]]=""),"Empty", HLOOKUP("*",AllC3_Data[[#This Row],[OB Load Type]:[Workflow]],1,FALSE))</f>
        <v>O705</v>
      </c>
      <c r="S33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6" spans="1:21" x14ac:dyDescent="0.25">
      <c r="A3346" s="567" t="s">
        <v>16740</v>
      </c>
      <c r="B3346" s="568" t="s">
        <v>453</v>
      </c>
      <c r="C3346" s="568"/>
      <c r="D3346" s="569"/>
      <c r="E3346" s="569" t="s">
        <v>1659</v>
      </c>
      <c r="F3346" s="569">
        <v>3</v>
      </c>
      <c r="G3346" s="568" t="s">
        <v>1179</v>
      </c>
      <c r="H3346" s="568"/>
      <c r="I3346" s="570" t="s">
        <v>8443</v>
      </c>
      <c r="J3346" s="568" t="s">
        <v>8205</v>
      </c>
      <c r="K3346" s="571" t="s">
        <v>8401</v>
      </c>
      <c r="L3346" s="568" t="s">
        <v>14248</v>
      </c>
      <c r="M3346" s="572" t="s">
        <v>16398</v>
      </c>
      <c r="N3346" s="570" t="s">
        <v>8402</v>
      </c>
      <c r="O3346" s="303" t="str">
        <f>IF(AllC3_Data[[#This Row],[Door/Yard Number]]=3,"Yard","Door")</f>
        <v>Yard</v>
      </c>
      <c r="P3346" s="33">
        <f t="shared" si="104"/>
        <v>8.7666666667792015</v>
      </c>
      <c r="Q3346" s="3" t="str">
        <f t="shared" si="105"/>
        <v>02/11/2022 05:14 AM</v>
      </c>
      <c r="R3346" s="573" t="str">
        <f>IF(AND(AllC3_Data[[#This Row],[Workflow]]="Vendor Trailer",AllC3_Data[[#This Row],[OB Load Type]]="",AllC3_Data[[#This Row],[IB Load Type]]="",AllC3_Data[[#This Row],[Reusable Load Type]]=""),"Empty", HLOOKUP("*",AllC3_Data[[#This Row],[OB Load Type]:[Workflow]],1,FALSE))</f>
        <v>O705</v>
      </c>
      <c r="S33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7" spans="1:21" x14ac:dyDescent="0.25">
      <c r="A3347" s="567" t="s">
        <v>16741</v>
      </c>
      <c r="B3347" s="568" t="s">
        <v>453</v>
      </c>
      <c r="C3347" s="568"/>
      <c r="D3347" s="569"/>
      <c r="E3347" s="569" t="s">
        <v>1659</v>
      </c>
      <c r="F3347" s="569">
        <v>1</v>
      </c>
      <c r="G3347" s="568" t="s">
        <v>1179</v>
      </c>
      <c r="H3347" s="568"/>
      <c r="I3347" s="570" t="s">
        <v>8443</v>
      </c>
      <c r="J3347" s="568" t="s">
        <v>8205</v>
      </c>
      <c r="K3347" s="571" t="s">
        <v>8401</v>
      </c>
      <c r="L3347" s="568" t="s">
        <v>13426</v>
      </c>
      <c r="M3347" s="572" t="s">
        <v>16200</v>
      </c>
      <c r="N3347" s="570" t="s">
        <v>8402</v>
      </c>
      <c r="O3347" s="303" t="str">
        <f>IF(AllC3_Data[[#This Row],[Door/Yard Number]]=3,"Yard","Door")</f>
        <v>Door</v>
      </c>
      <c r="P3347" s="33">
        <f t="shared" si="104"/>
        <v>8.7666666667792015</v>
      </c>
      <c r="Q3347" s="3" t="str">
        <f t="shared" si="105"/>
        <v>02/11/2022 05:14 AM</v>
      </c>
      <c r="R3347" s="573" t="str">
        <f>IF(AND(AllC3_Data[[#This Row],[Workflow]]="Vendor Trailer",AllC3_Data[[#This Row],[OB Load Type]]="",AllC3_Data[[#This Row],[IB Load Type]]="",AllC3_Data[[#This Row],[Reusable Load Type]]=""),"Empty", HLOOKUP("*",AllC3_Data[[#This Row],[OB Load Type]:[Workflow]],1,FALSE))</f>
        <v>O705</v>
      </c>
      <c r="S33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8" spans="1:21" x14ac:dyDescent="0.25">
      <c r="A3348" s="567" t="s">
        <v>16742</v>
      </c>
      <c r="B3348" s="568" t="s">
        <v>453</v>
      </c>
      <c r="C3348" s="568"/>
      <c r="D3348" s="569"/>
      <c r="E3348" s="569" t="s">
        <v>1659</v>
      </c>
      <c r="F3348" s="569">
        <v>1</v>
      </c>
      <c r="G3348" s="568" t="s">
        <v>1179</v>
      </c>
      <c r="H3348" s="568"/>
      <c r="I3348" s="570" t="s">
        <v>8443</v>
      </c>
      <c r="J3348" s="568" t="s">
        <v>8205</v>
      </c>
      <c r="K3348" s="571" t="s">
        <v>8401</v>
      </c>
      <c r="L3348" s="568" t="s">
        <v>13536</v>
      </c>
      <c r="M3348" s="572" t="s">
        <v>12654</v>
      </c>
      <c r="N3348" s="570" t="s">
        <v>8402</v>
      </c>
      <c r="O3348" s="303" t="str">
        <f>IF(AllC3_Data[[#This Row],[Door/Yard Number]]=3,"Yard","Door")</f>
        <v>Door</v>
      </c>
      <c r="P3348" s="33">
        <f t="shared" si="104"/>
        <v>8.7666666667792015</v>
      </c>
      <c r="Q3348" s="3" t="str">
        <f t="shared" si="105"/>
        <v>02/11/2022 05:14 AM</v>
      </c>
      <c r="R3348" s="573" t="str">
        <f>IF(AND(AllC3_Data[[#This Row],[Workflow]]="Vendor Trailer",AllC3_Data[[#This Row],[OB Load Type]]="",AllC3_Data[[#This Row],[IB Load Type]]="",AllC3_Data[[#This Row],[Reusable Load Type]]=""),"Empty", HLOOKUP("*",AllC3_Data[[#This Row],[OB Load Type]:[Workflow]],1,FALSE))</f>
        <v>O705</v>
      </c>
      <c r="S33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49" spans="1:21" x14ac:dyDescent="0.25">
      <c r="A3349" s="567" t="s">
        <v>16743</v>
      </c>
      <c r="B3349" s="568" t="s">
        <v>453</v>
      </c>
      <c r="C3349" s="568"/>
      <c r="D3349" s="569"/>
      <c r="E3349" s="569" t="s">
        <v>1659</v>
      </c>
      <c r="F3349" s="569">
        <v>1</v>
      </c>
      <c r="G3349" s="568" t="s">
        <v>1179</v>
      </c>
      <c r="H3349" s="568"/>
      <c r="I3349" s="570" t="s">
        <v>8443</v>
      </c>
      <c r="J3349" s="568" t="s">
        <v>8208</v>
      </c>
      <c r="K3349" s="571" t="s">
        <v>8401</v>
      </c>
      <c r="L3349" s="568" t="s">
        <v>13538</v>
      </c>
      <c r="M3349" s="572" t="s">
        <v>16744</v>
      </c>
      <c r="N3349" s="570" t="s">
        <v>8402</v>
      </c>
      <c r="O3349" s="303" t="str">
        <f>IF(AllC3_Data[[#This Row],[Door/Yard Number]]=3,"Yard","Door")</f>
        <v>Door</v>
      </c>
      <c r="P3349" s="33">
        <f t="shared" si="104"/>
        <v>6.6500000000232831</v>
      </c>
      <c r="Q3349" s="3" t="str">
        <f t="shared" si="105"/>
        <v>02/11/2022 07:21 AM</v>
      </c>
      <c r="R3349" s="573" t="str">
        <f>IF(AND(AllC3_Data[[#This Row],[Workflow]]="Vendor Trailer",AllC3_Data[[#This Row],[OB Load Type]]="",AllC3_Data[[#This Row],[IB Load Type]]="",AllC3_Data[[#This Row],[Reusable Load Type]]=""),"Empty", HLOOKUP("*",AllC3_Data[[#This Row],[OB Load Type]:[Workflow]],1,FALSE))</f>
        <v>O705</v>
      </c>
      <c r="S33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0" spans="1:21" x14ac:dyDescent="0.25">
      <c r="A3350" s="567" t="s">
        <v>16745</v>
      </c>
      <c r="B3350" s="568" t="s">
        <v>453</v>
      </c>
      <c r="C3350" s="568"/>
      <c r="D3350" s="569"/>
      <c r="E3350" s="569" t="s">
        <v>1659</v>
      </c>
      <c r="F3350" s="569">
        <v>1</v>
      </c>
      <c r="G3350" s="568" t="s">
        <v>1179</v>
      </c>
      <c r="H3350" s="568"/>
      <c r="I3350" s="570" t="s">
        <v>8443</v>
      </c>
      <c r="J3350" s="568" t="s">
        <v>8205</v>
      </c>
      <c r="K3350" s="571" t="s">
        <v>8401</v>
      </c>
      <c r="L3350" s="568" t="s">
        <v>16746</v>
      </c>
      <c r="M3350" s="572" t="s">
        <v>12360</v>
      </c>
      <c r="N3350" s="570" t="s">
        <v>8402</v>
      </c>
      <c r="O3350" s="303" t="str">
        <f>IF(AllC3_Data[[#This Row],[Door/Yard Number]]=3,"Yard","Door")</f>
        <v>Door</v>
      </c>
      <c r="P3350" s="33">
        <f t="shared" si="104"/>
        <v>8.7666666667792015</v>
      </c>
      <c r="Q3350" s="3" t="str">
        <f t="shared" si="105"/>
        <v>02/11/2022 05:14 AM</v>
      </c>
      <c r="R3350" s="573" t="str">
        <f>IF(AND(AllC3_Data[[#This Row],[Workflow]]="Vendor Trailer",AllC3_Data[[#This Row],[OB Load Type]]="",AllC3_Data[[#This Row],[IB Load Type]]="",AllC3_Data[[#This Row],[Reusable Load Type]]=""),"Empty", HLOOKUP("*",AllC3_Data[[#This Row],[OB Load Type]:[Workflow]],1,FALSE))</f>
        <v>O705</v>
      </c>
      <c r="S33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1" spans="1:21" x14ac:dyDescent="0.25">
      <c r="A3351" s="567" t="s">
        <v>16747</v>
      </c>
      <c r="B3351" s="568" t="s">
        <v>453</v>
      </c>
      <c r="C3351" s="568"/>
      <c r="D3351" s="569"/>
      <c r="E3351" s="569" t="s">
        <v>1659</v>
      </c>
      <c r="F3351" s="569">
        <v>1</v>
      </c>
      <c r="G3351" s="568" t="s">
        <v>1179</v>
      </c>
      <c r="H3351" s="568"/>
      <c r="I3351" s="570" t="s">
        <v>8443</v>
      </c>
      <c r="J3351" s="568" t="s">
        <v>8205</v>
      </c>
      <c r="K3351" s="571" t="s">
        <v>8401</v>
      </c>
      <c r="L3351" s="568" t="s">
        <v>16748</v>
      </c>
      <c r="M3351" s="572" t="s">
        <v>15442</v>
      </c>
      <c r="N3351" s="570" t="s">
        <v>8402</v>
      </c>
      <c r="O3351" s="303" t="str">
        <f>IF(AllC3_Data[[#This Row],[Door/Yard Number]]=3,"Yard","Door")</f>
        <v>Door</v>
      </c>
      <c r="P3351" s="33">
        <f t="shared" si="104"/>
        <v>8.7666666667792015</v>
      </c>
      <c r="Q3351" s="3" t="str">
        <f t="shared" si="105"/>
        <v>02/11/2022 05:14 AM</v>
      </c>
      <c r="R3351" s="573" t="str">
        <f>IF(AND(AllC3_Data[[#This Row],[Workflow]]="Vendor Trailer",AllC3_Data[[#This Row],[OB Load Type]]="",AllC3_Data[[#This Row],[IB Load Type]]="",AllC3_Data[[#This Row],[Reusable Load Type]]=""),"Empty", HLOOKUP("*",AllC3_Data[[#This Row],[OB Load Type]:[Workflow]],1,FALSE))</f>
        <v>O705</v>
      </c>
      <c r="S33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2" spans="1:21" x14ac:dyDescent="0.25">
      <c r="A3352" s="567" t="s">
        <v>16749</v>
      </c>
      <c r="B3352" s="568"/>
      <c r="C3352" s="568"/>
      <c r="D3352" s="569" t="s">
        <v>660</v>
      </c>
      <c r="E3352" s="569" t="s">
        <v>882</v>
      </c>
      <c r="F3352" s="569">
        <v>1</v>
      </c>
      <c r="G3352" s="568" t="s">
        <v>1179</v>
      </c>
      <c r="H3352" s="568" t="s">
        <v>16750</v>
      </c>
      <c r="I3352" s="570" t="s">
        <v>8443</v>
      </c>
      <c r="J3352" s="568" t="s">
        <v>8205</v>
      </c>
      <c r="K3352" s="571" t="s">
        <v>8401</v>
      </c>
      <c r="L3352" s="568" t="s">
        <v>13536</v>
      </c>
      <c r="M3352" s="572" t="s">
        <v>16751</v>
      </c>
      <c r="N3352" s="570" t="s">
        <v>8402</v>
      </c>
      <c r="O3352" s="303" t="str">
        <f>IF(AllC3_Data[[#This Row],[Door/Yard Number]]=3,"Yard","Door")</f>
        <v>Door</v>
      </c>
      <c r="P3352" s="33">
        <f t="shared" si="104"/>
        <v>8.7666666667792015</v>
      </c>
      <c r="Q3352" s="3" t="str">
        <f t="shared" si="105"/>
        <v>02/11/2022 05:14 AM</v>
      </c>
      <c r="R3352" s="573" t="str">
        <f>IF(AND(AllC3_Data[[#This Row],[Workflow]]="Vendor Trailer",AllC3_Data[[#This Row],[OB Load Type]]="",AllC3_Data[[#This Row],[IB Load Type]]="",AllC3_Data[[#This Row],[Reusable Load Type]]=""),"Empty", HLOOKUP("*",AllC3_Data[[#This Row],[OB Load Type]:[Workflow]],1,FALSE))</f>
        <v>BSHK</v>
      </c>
      <c r="S33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3" spans="1:21" x14ac:dyDescent="0.25">
      <c r="A3353" s="567" t="s">
        <v>16752</v>
      </c>
      <c r="B3353" s="568" t="s">
        <v>453</v>
      </c>
      <c r="C3353" s="568"/>
      <c r="D3353" s="569"/>
      <c r="E3353" s="569" t="s">
        <v>1659</v>
      </c>
      <c r="F3353" s="569">
        <v>1</v>
      </c>
      <c r="G3353" s="568" t="s">
        <v>1179</v>
      </c>
      <c r="H3353" s="568"/>
      <c r="I3353" s="570" t="s">
        <v>8443</v>
      </c>
      <c r="J3353" s="568" t="s">
        <v>8205</v>
      </c>
      <c r="K3353" s="571" t="s">
        <v>8401</v>
      </c>
      <c r="L3353" s="568" t="s">
        <v>13450</v>
      </c>
      <c r="M3353" s="572" t="s">
        <v>16373</v>
      </c>
      <c r="N3353" s="570" t="s">
        <v>8402</v>
      </c>
      <c r="O3353" s="303" t="str">
        <f>IF(AllC3_Data[[#This Row],[Door/Yard Number]]=3,"Yard","Door")</f>
        <v>Door</v>
      </c>
      <c r="P3353" s="33">
        <f t="shared" si="104"/>
        <v>8.7666666667792015</v>
      </c>
      <c r="Q3353" s="3" t="str">
        <f t="shared" si="105"/>
        <v>02/11/2022 05:14 AM</v>
      </c>
      <c r="R3353" s="573" t="str">
        <f>IF(AND(AllC3_Data[[#This Row],[Workflow]]="Vendor Trailer",AllC3_Data[[#This Row],[OB Load Type]]="",AllC3_Data[[#This Row],[IB Load Type]]="",AllC3_Data[[#This Row],[Reusable Load Type]]=""),"Empty", HLOOKUP("*",AllC3_Data[[#This Row],[OB Load Type]:[Workflow]],1,FALSE))</f>
        <v>O705</v>
      </c>
      <c r="S33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4" spans="1:21" x14ac:dyDescent="0.25">
      <c r="A3354" s="567" t="s">
        <v>16753</v>
      </c>
      <c r="B3354" s="568" t="s">
        <v>453</v>
      </c>
      <c r="C3354" s="568"/>
      <c r="D3354" s="569"/>
      <c r="E3354" s="569" t="s">
        <v>1659</v>
      </c>
      <c r="F3354" s="569">
        <v>1</v>
      </c>
      <c r="G3354" s="568" t="s">
        <v>1179</v>
      </c>
      <c r="H3354" s="568"/>
      <c r="I3354" s="570" t="s">
        <v>8443</v>
      </c>
      <c r="J3354" s="568" t="s">
        <v>8205</v>
      </c>
      <c r="K3354" s="571" t="s">
        <v>8401</v>
      </c>
      <c r="L3354" s="568" t="s">
        <v>13148</v>
      </c>
      <c r="M3354" s="572" t="s">
        <v>13052</v>
      </c>
      <c r="N3354" s="570" t="s">
        <v>8402</v>
      </c>
      <c r="O3354" s="303" t="str">
        <f>IF(AllC3_Data[[#This Row],[Door/Yard Number]]=3,"Yard","Door")</f>
        <v>Door</v>
      </c>
      <c r="P3354" s="33">
        <f t="shared" si="104"/>
        <v>8.7666666667792015</v>
      </c>
      <c r="Q3354" s="3" t="str">
        <f t="shared" si="105"/>
        <v>02/11/2022 05:14 AM</v>
      </c>
      <c r="R3354" s="573" t="str">
        <f>IF(AND(AllC3_Data[[#This Row],[Workflow]]="Vendor Trailer",AllC3_Data[[#This Row],[OB Load Type]]="",AllC3_Data[[#This Row],[IB Load Type]]="",AllC3_Data[[#This Row],[Reusable Load Type]]=""),"Empty", HLOOKUP("*",AllC3_Data[[#This Row],[OB Load Type]:[Workflow]],1,FALSE))</f>
        <v>O705</v>
      </c>
      <c r="S33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5" spans="1:21" x14ac:dyDescent="0.25">
      <c r="A3355" s="567" t="s">
        <v>16754</v>
      </c>
      <c r="B3355" s="568" t="s">
        <v>453</v>
      </c>
      <c r="C3355" s="568"/>
      <c r="D3355" s="569"/>
      <c r="E3355" s="569" t="s">
        <v>1659</v>
      </c>
      <c r="F3355" s="569">
        <v>1</v>
      </c>
      <c r="G3355" s="568" t="s">
        <v>1179</v>
      </c>
      <c r="H3355" s="568"/>
      <c r="I3355" s="570" t="s">
        <v>8443</v>
      </c>
      <c r="J3355" s="568" t="s">
        <v>8205</v>
      </c>
      <c r="K3355" s="571" t="s">
        <v>8401</v>
      </c>
      <c r="L3355" s="568" t="s">
        <v>13521</v>
      </c>
      <c r="M3355" s="572" t="s">
        <v>16755</v>
      </c>
      <c r="N3355" s="570" t="s">
        <v>8402</v>
      </c>
      <c r="O3355" s="303" t="str">
        <f>IF(AllC3_Data[[#This Row],[Door/Yard Number]]=3,"Yard","Door")</f>
        <v>Door</v>
      </c>
      <c r="P3355" s="33">
        <f t="shared" si="104"/>
        <v>8.7666666667792015</v>
      </c>
      <c r="Q3355" s="3" t="str">
        <f t="shared" si="105"/>
        <v>02/11/2022 05:14 AM</v>
      </c>
      <c r="R3355" s="573" t="str">
        <f>IF(AND(AllC3_Data[[#This Row],[Workflow]]="Vendor Trailer",AllC3_Data[[#This Row],[OB Load Type]]="",AllC3_Data[[#This Row],[IB Load Type]]="",AllC3_Data[[#This Row],[Reusable Load Type]]=""),"Empty", HLOOKUP("*",AllC3_Data[[#This Row],[OB Load Type]:[Workflow]],1,FALSE))</f>
        <v>O705</v>
      </c>
      <c r="S33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6" spans="1:21" x14ac:dyDescent="0.25">
      <c r="A3356" s="567" t="s">
        <v>16756</v>
      </c>
      <c r="B3356" s="568" t="s">
        <v>453</v>
      </c>
      <c r="C3356" s="568"/>
      <c r="D3356" s="569"/>
      <c r="E3356" s="569" t="s">
        <v>1659</v>
      </c>
      <c r="F3356" s="569">
        <v>1</v>
      </c>
      <c r="G3356" s="568" t="s">
        <v>1179</v>
      </c>
      <c r="H3356" s="568"/>
      <c r="I3356" s="570" t="s">
        <v>8443</v>
      </c>
      <c r="J3356" s="568" t="s">
        <v>8208</v>
      </c>
      <c r="K3356" s="571" t="s">
        <v>8401</v>
      </c>
      <c r="L3356" s="568" t="s">
        <v>12770</v>
      </c>
      <c r="M3356" s="572" t="s">
        <v>8457</v>
      </c>
      <c r="N3356" s="570" t="s">
        <v>8402</v>
      </c>
      <c r="O3356" s="303" t="str">
        <f>IF(AllC3_Data[[#This Row],[Door/Yard Number]]=3,"Yard","Door")</f>
        <v>Door</v>
      </c>
      <c r="P3356" s="33">
        <f t="shared" si="104"/>
        <v>5.9333333334652707</v>
      </c>
      <c r="Q3356" s="3" t="str">
        <f t="shared" si="105"/>
        <v>02/11/2022 08:04 AM</v>
      </c>
      <c r="R3356" s="573" t="str">
        <f>IF(AND(AllC3_Data[[#This Row],[Workflow]]="Vendor Trailer",AllC3_Data[[#This Row],[OB Load Type]]="",AllC3_Data[[#This Row],[IB Load Type]]="",AllC3_Data[[#This Row],[Reusable Load Type]]=""),"Empty", HLOOKUP("*",AllC3_Data[[#This Row],[OB Load Type]:[Workflow]],1,FALSE))</f>
        <v>O705</v>
      </c>
      <c r="S33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7" spans="1:21" x14ac:dyDescent="0.25">
      <c r="A3357" s="567" t="s">
        <v>16757</v>
      </c>
      <c r="B3357" s="568" t="s">
        <v>453</v>
      </c>
      <c r="C3357" s="568"/>
      <c r="D3357" s="569"/>
      <c r="E3357" s="569" t="s">
        <v>1659</v>
      </c>
      <c r="F3357" s="569">
        <v>1</v>
      </c>
      <c r="G3357" s="568" t="s">
        <v>1179</v>
      </c>
      <c r="H3357" s="568"/>
      <c r="I3357" s="570" t="s">
        <v>8443</v>
      </c>
      <c r="J3357" s="568" t="s">
        <v>8205</v>
      </c>
      <c r="K3357" s="571" t="s">
        <v>8401</v>
      </c>
      <c r="L3357" s="568" t="s">
        <v>13456</v>
      </c>
      <c r="M3357" s="572" t="s">
        <v>12749</v>
      </c>
      <c r="N3357" s="570" t="s">
        <v>8402</v>
      </c>
      <c r="O3357" s="303" t="str">
        <f>IF(AllC3_Data[[#This Row],[Door/Yard Number]]=3,"Yard","Door")</f>
        <v>Door</v>
      </c>
      <c r="P3357" s="33">
        <f t="shared" si="104"/>
        <v>8.7666666667792015</v>
      </c>
      <c r="Q3357" s="3" t="str">
        <f t="shared" si="105"/>
        <v>02/11/2022 05:14 AM</v>
      </c>
      <c r="R3357" s="573" t="str">
        <f>IF(AND(AllC3_Data[[#This Row],[Workflow]]="Vendor Trailer",AllC3_Data[[#This Row],[OB Load Type]]="",AllC3_Data[[#This Row],[IB Load Type]]="",AllC3_Data[[#This Row],[Reusable Load Type]]=""),"Empty", HLOOKUP("*",AllC3_Data[[#This Row],[OB Load Type]:[Workflow]],1,FALSE))</f>
        <v>O705</v>
      </c>
      <c r="S33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8" spans="1:21" x14ac:dyDescent="0.25">
      <c r="A3358" s="567" t="s">
        <v>16758</v>
      </c>
      <c r="B3358" s="568" t="s">
        <v>453</v>
      </c>
      <c r="C3358" s="568"/>
      <c r="D3358" s="569"/>
      <c r="E3358" s="569" t="s">
        <v>1659</v>
      </c>
      <c r="F3358" s="569">
        <v>1</v>
      </c>
      <c r="G3358" s="568" t="s">
        <v>1179</v>
      </c>
      <c r="H3358" s="568"/>
      <c r="I3358" s="570" t="s">
        <v>8443</v>
      </c>
      <c r="J3358" s="568" t="s">
        <v>8205</v>
      </c>
      <c r="K3358" s="571" t="s">
        <v>8401</v>
      </c>
      <c r="L3358" s="568" t="s">
        <v>13453</v>
      </c>
      <c r="M3358" s="572" t="s">
        <v>10765</v>
      </c>
      <c r="N3358" s="570" t="s">
        <v>8402</v>
      </c>
      <c r="O3358" s="303" t="str">
        <f>IF(AllC3_Data[[#This Row],[Door/Yard Number]]=3,"Yard","Door")</f>
        <v>Door</v>
      </c>
      <c r="P3358" s="33">
        <f t="shared" si="104"/>
        <v>8.7666666667792015</v>
      </c>
      <c r="Q3358" s="3" t="str">
        <f t="shared" si="105"/>
        <v>02/11/2022 05:14 AM</v>
      </c>
      <c r="R3358" s="573" t="str">
        <f>IF(AND(AllC3_Data[[#This Row],[Workflow]]="Vendor Trailer",AllC3_Data[[#This Row],[OB Load Type]]="",AllC3_Data[[#This Row],[IB Load Type]]="",AllC3_Data[[#This Row],[Reusable Load Type]]=""),"Empty", HLOOKUP("*",AllC3_Data[[#This Row],[OB Load Type]:[Workflow]],1,FALSE))</f>
        <v>O705</v>
      </c>
      <c r="S33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59" spans="1:21" x14ac:dyDescent="0.25">
      <c r="A3359" s="567" t="s">
        <v>16759</v>
      </c>
      <c r="B3359" s="568" t="s">
        <v>453</v>
      </c>
      <c r="C3359" s="568"/>
      <c r="D3359" s="569"/>
      <c r="E3359" s="569" t="s">
        <v>1659</v>
      </c>
      <c r="F3359" s="569">
        <v>3</v>
      </c>
      <c r="G3359" s="568" t="s">
        <v>1179</v>
      </c>
      <c r="H3359" s="568"/>
      <c r="I3359" s="570" t="s">
        <v>8443</v>
      </c>
      <c r="J3359" s="568" t="s">
        <v>8205</v>
      </c>
      <c r="K3359" s="571" t="s">
        <v>8401</v>
      </c>
      <c r="L3359" s="568" t="s">
        <v>13828</v>
      </c>
      <c r="M3359" s="572" t="s">
        <v>16760</v>
      </c>
      <c r="N3359" s="570" t="s">
        <v>8402</v>
      </c>
      <c r="O3359" s="303" t="str">
        <f>IF(AllC3_Data[[#This Row],[Door/Yard Number]]=3,"Yard","Door")</f>
        <v>Yard</v>
      </c>
      <c r="P3359" s="33">
        <f t="shared" si="104"/>
        <v>8.7666666667792015</v>
      </c>
      <c r="Q3359" s="3" t="str">
        <f t="shared" si="105"/>
        <v>02/11/2022 05:14 AM</v>
      </c>
      <c r="R3359" s="573" t="str">
        <f>IF(AND(AllC3_Data[[#This Row],[Workflow]]="Vendor Trailer",AllC3_Data[[#This Row],[OB Load Type]]="",AllC3_Data[[#This Row],[IB Load Type]]="",AllC3_Data[[#This Row],[Reusable Load Type]]=""),"Empty", HLOOKUP("*",AllC3_Data[[#This Row],[OB Load Type]:[Workflow]],1,FALSE))</f>
        <v>O705</v>
      </c>
      <c r="S33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0" spans="1:21" x14ac:dyDescent="0.25">
      <c r="A3360" s="567" t="s">
        <v>16761</v>
      </c>
      <c r="B3360" s="568" t="s">
        <v>453</v>
      </c>
      <c r="C3360" s="568"/>
      <c r="D3360" s="569"/>
      <c r="E3360" s="569" t="s">
        <v>1659</v>
      </c>
      <c r="F3360" s="569">
        <v>3</v>
      </c>
      <c r="G3360" s="568" t="s">
        <v>1179</v>
      </c>
      <c r="H3360" s="568"/>
      <c r="I3360" s="570" t="s">
        <v>8443</v>
      </c>
      <c r="J3360" s="568" t="s">
        <v>8205</v>
      </c>
      <c r="K3360" s="571" t="s">
        <v>8401</v>
      </c>
      <c r="L3360" s="568" t="s">
        <v>15024</v>
      </c>
      <c r="M3360" s="572" t="s">
        <v>16762</v>
      </c>
      <c r="N3360" s="570" t="s">
        <v>8402</v>
      </c>
      <c r="O3360" s="303" t="str">
        <f>IF(AllC3_Data[[#This Row],[Door/Yard Number]]=3,"Yard","Door")</f>
        <v>Yard</v>
      </c>
      <c r="P3360" s="33">
        <f t="shared" si="104"/>
        <v>13.03333333338378</v>
      </c>
      <c r="Q3360" s="3" t="str">
        <f t="shared" si="105"/>
        <v>02/11/2022 12:58 AM</v>
      </c>
      <c r="R3360" s="573" t="str">
        <f>IF(AND(AllC3_Data[[#This Row],[Workflow]]="Vendor Trailer",AllC3_Data[[#This Row],[OB Load Type]]="",AllC3_Data[[#This Row],[IB Load Type]]="",AllC3_Data[[#This Row],[Reusable Load Type]]=""),"Empty", HLOOKUP("*",AllC3_Data[[#This Row],[OB Load Type]:[Workflow]],1,FALSE))</f>
        <v>O705</v>
      </c>
      <c r="S33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1" spans="1:21" x14ac:dyDescent="0.25">
      <c r="A3361" s="567" t="s">
        <v>16763</v>
      </c>
      <c r="B3361" s="568" t="s">
        <v>453</v>
      </c>
      <c r="C3361" s="568"/>
      <c r="D3361" s="569"/>
      <c r="E3361" s="569" t="s">
        <v>1659</v>
      </c>
      <c r="F3361" s="569">
        <v>3</v>
      </c>
      <c r="G3361" s="568" t="s">
        <v>1179</v>
      </c>
      <c r="H3361" s="568"/>
      <c r="I3361" s="570" t="s">
        <v>8443</v>
      </c>
      <c r="J3361" s="568" t="s">
        <v>8205</v>
      </c>
      <c r="K3361" s="571" t="s">
        <v>8401</v>
      </c>
      <c r="L3361" s="568" t="s">
        <v>14333</v>
      </c>
      <c r="M3361" s="572" t="s">
        <v>12924</v>
      </c>
      <c r="N3361" s="570" t="s">
        <v>8402</v>
      </c>
      <c r="O3361" s="303" t="str">
        <f>IF(AllC3_Data[[#This Row],[Door/Yard Number]]=3,"Yard","Door")</f>
        <v>Yard</v>
      </c>
      <c r="P3361" s="33">
        <f t="shared" si="104"/>
        <v>13.150000000081491</v>
      </c>
      <c r="Q3361" s="3" t="str">
        <f t="shared" si="105"/>
        <v>02/11/2022 12:51 AM</v>
      </c>
      <c r="R3361" s="573" t="str">
        <f>IF(AND(AllC3_Data[[#This Row],[Workflow]]="Vendor Trailer",AllC3_Data[[#This Row],[OB Load Type]]="",AllC3_Data[[#This Row],[IB Load Type]]="",AllC3_Data[[#This Row],[Reusable Load Type]]=""),"Empty", HLOOKUP("*",AllC3_Data[[#This Row],[OB Load Type]:[Workflow]],1,FALSE))</f>
        <v>O705</v>
      </c>
      <c r="S33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2" spans="1:21" x14ac:dyDescent="0.25">
      <c r="A3362" s="567" t="s">
        <v>16764</v>
      </c>
      <c r="B3362" s="568" t="s">
        <v>453</v>
      </c>
      <c r="C3362" s="568"/>
      <c r="D3362" s="569"/>
      <c r="E3362" s="569" t="s">
        <v>1659</v>
      </c>
      <c r="F3362" s="569">
        <v>3</v>
      </c>
      <c r="G3362" s="568" t="s">
        <v>1179</v>
      </c>
      <c r="H3362" s="568"/>
      <c r="I3362" s="570" t="s">
        <v>8443</v>
      </c>
      <c r="J3362" s="568" t="s">
        <v>8205</v>
      </c>
      <c r="K3362" s="571" t="s">
        <v>8401</v>
      </c>
      <c r="L3362" s="568" t="s">
        <v>15152</v>
      </c>
      <c r="M3362" s="572" t="s">
        <v>16387</v>
      </c>
      <c r="N3362" s="570" t="s">
        <v>8402</v>
      </c>
      <c r="O3362" s="303" t="str">
        <f>IF(AllC3_Data[[#This Row],[Door/Yard Number]]=3,"Yard","Door")</f>
        <v>Yard</v>
      </c>
      <c r="P3362" s="33">
        <f t="shared" si="104"/>
        <v>8.7666666667792015</v>
      </c>
      <c r="Q3362" s="3" t="str">
        <f t="shared" si="105"/>
        <v>02/11/2022 05:14 AM</v>
      </c>
      <c r="R3362" s="573" t="str">
        <f>IF(AND(AllC3_Data[[#This Row],[Workflow]]="Vendor Trailer",AllC3_Data[[#This Row],[OB Load Type]]="",AllC3_Data[[#This Row],[IB Load Type]]="",AllC3_Data[[#This Row],[Reusable Load Type]]=""),"Empty", HLOOKUP("*",AllC3_Data[[#This Row],[OB Load Type]:[Workflow]],1,FALSE))</f>
        <v>O705</v>
      </c>
      <c r="S33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3" spans="1:21" x14ac:dyDescent="0.25">
      <c r="A3363" s="567" t="s">
        <v>16765</v>
      </c>
      <c r="B3363" s="568" t="s">
        <v>453</v>
      </c>
      <c r="C3363" s="568"/>
      <c r="D3363" s="569"/>
      <c r="E3363" s="569" t="s">
        <v>1659</v>
      </c>
      <c r="F3363" s="569">
        <v>3</v>
      </c>
      <c r="G3363" s="568" t="s">
        <v>1179</v>
      </c>
      <c r="H3363" s="568"/>
      <c r="I3363" s="570" t="s">
        <v>8443</v>
      </c>
      <c r="J3363" s="568" t="s">
        <v>8205</v>
      </c>
      <c r="K3363" s="571" t="s">
        <v>8401</v>
      </c>
      <c r="L3363" s="568" t="s">
        <v>13954</v>
      </c>
      <c r="M3363" s="572" t="s">
        <v>16595</v>
      </c>
      <c r="N3363" s="570" t="s">
        <v>8402</v>
      </c>
      <c r="O3363" s="303" t="str">
        <f>IF(AllC3_Data[[#This Row],[Door/Yard Number]]=3,"Yard","Door")</f>
        <v>Yard</v>
      </c>
      <c r="P3363" s="33">
        <f t="shared" si="104"/>
        <v>8.7666666667792015</v>
      </c>
      <c r="Q3363" s="3" t="str">
        <f t="shared" si="105"/>
        <v>02/11/2022 05:14 AM</v>
      </c>
      <c r="R3363" s="573" t="str">
        <f>IF(AND(AllC3_Data[[#This Row],[Workflow]]="Vendor Trailer",AllC3_Data[[#This Row],[OB Load Type]]="",AllC3_Data[[#This Row],[IB Load Type]]="",AllC3_Data[[#This Row],[Reusable Load Type]]=""),"Empty", HLOOKUP("*",AllC3_Data[[#This Row],[OB Load Type]:[Workflow]],1,FALSE))</f>
        <v>O705</v>
      </c>
      <c r="S33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4" spans="1:21" x14ac:dyDescent="0.25">
      <c r="A3364" s="567" t="s">
        <v>16766</v>
      </c>
      <c r="B3364" s="568" t="s">
        <v>453</v>
      </c>
      <c r="C3364" s="568"/>
      <c r="D3364" s="569"/>
      <c r="E3364" s="569" t="s">
        <v>1659</v>
      </c>
      <c r="F3364" s="569">
        <v>3</v>
      </c>
      <c r="G3364" s="568" t="s">
        <v>1179</v>
      </c>
      <c r="H3364" s="568"/>
      <c r="I3364" s="570" t="s">
        <v>8443</v>
      </c>
      <c r="J3364" s="568" t="s">
        <v>8205</v>
      </c>
      <c r="K3364" s="571" t="s">
        <v>8401</v>
      </c>
      <c r="L3364" s="568" t="s">
        <v>14407</v>
      </c>
      <c r="M3364" s="572" t="s">
        <v>16407</v>
      </c>
      <c r="N3364" s="570" t="s">
        <v>8402</v>
      </c>
      <c r="O3364" s="303" t="str">
        <f>IF(AllC3_Data[[#This Row],[Door/Yard Number]]=3,"Yard","Door")</f>
        <v>Yard</v>
      </c>
      <c r="P3364" s="33">
        <f t="shared" si="104"/>
        <v>8.7666666667792015</v>
      </c>
      <c r="Q3364" s="3" t="str">
        <f t="shared" si="105"/>
        <v>02/11/2022 05:14 AM</v>
      </c>
      <c r="R3364" s="573" t="str">
        <f>IF(AND(AllC3_Data[[#This Row],[Workflow]]="Vendor Trailer",AllC3_Data[[#This Row],[OB Load Type]]="",AllC3_Data[[#This Row],[IB Load Type]]="",AllC3_Data[[#This Row],[Reusable Load Type]]=""),"Empty", HLOOKUP("*",AllC3_Data[[#This Row],[OB Load Type]:[Workflow]],1,FALSE))</f>
        <v>O705</v>
      </c>
      <c r="S33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5" spans="1:21" x14ac:dyDescent="0.25">
      <c r="A3365" s="567" t="s">
        <v>16767</v>
      </c>
      <c r="B3365" s="568" t="s">
        <v>453</v>
      </c>
      <c r="C3365" s="568"/>
      <c r="D3365" s="569"/>
      <c r="E3365" s="569" t="s">
        <v>1659</v>
      </c>
      <c r="F3365" s="569">
        <v>3</v>
      </c>
      <c r="G3365" s="568" t="s">
        <v>1179</v>
      </c>
      <c r="H3365" s="568"/>
      <c r="I3365" s="570" t="s">
        <v>8443</v>
      </c>
      <c r="J3365" s="568" t="s">
        <v>8205</v>
      </c>
      <c r="K3365" s="571" t="s">
        <v>8401</v>
      </c>
      <c r="L3365" s="568" t="s">
        <v>14423</v>
      </c>
      <c r="M3365" s="572" t="s">
        <v>16768</v>
      </c>
      <c r="N3365" s="570" t="s">
        <v>8402</v>
      </c>
      <c r="O3365" s="303" t="str">
        <f>IF(AllC3_Data[[#This Row],[Door/Yard Number]]=3,"Yard","Door")</f>
        <v>Yard</v>
      </c>
      <c r="P3365" s="33">
        <f t="shared" si="104"/>
        <v>8.7666666667792015</v>
      </c>
      <c r="Q3365" s="3" t="str">
        <f t="shared" si="105"/>
        <v>02/11/2022 05:14 AM</v>
      </c>
      <c r="R3365" s="573" t="str">
        <f>IF(AND(AllC3_Data[[#This Row],[Workflow]]="Vendor Trailer",AllC3_Data[[#This Row],[OB Load Type]]="",AllC3_Data[[#This Row],[IB Load Type]]="",AllC3_Data[[#This Row],[Reusable Load Type]]=""),"Empty", HLOOKUP("*",AllC3_Data[[#This Row],[OB Load Type]:[Workflow]],1,FALSE))</f>
        <v>O705</v>
      </c>
      <c r="S33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6" spans="1:21" x14ac:dyDescent="0.25">
      <c r="A3366" s="567" t="s">
        <v>16769</v>
      </c>
      <c r="B3366" s="568" t="s">
        <v>453</v>
      </c>
      <c r="C3366" s="568"/>
      <c r="D3366" s="569"/>
      <c r="E3366" s="569" t="s">
        <v>1659</v>
      </c>
      <c r="F3366" s="569">
        <v>3</v>
      </c>
      <c r="G3366" s="568" t="s">
        <v>1179</v>
      </c>
      <c r="H3366" s="568"/>
      <c r="I3366" s="570" t="s">
        <v>8443</v>
      </c>
      <c r="J3366" s="568" t="s">
        <v>8205</v>
      </c>
      <c r="K3366" s="571" t="s">
        <v>8401</v>
      </c>
      <c r="L3366" s="568" t="s">
        <v>14248</v>
      </c>
      <c r="M3366" s="572" t="s">
        <v>12621</v>
      </c>
      <c r="N3366" s="570" t="s">
        <v>8402</v>
      </c>
      <c r="O3366" s="303" t="str">
        <f>IF(AllC3_Data[[#This Row],[Door/Yard Number]]=3,"Yard","Door")</f>
        <v>Yard</v>
      </c>
      <c r="P3366" s="33">
        <f t="shared" si="104"/>
        <v>8.7666666667792015</v>
      </c>
      <c r="Q3366" s="3" t="str">
        <f t="shared" si="105"/>
        <v>02/11/2022 05:14 AM</v>
      </c>
      <c r="R3366" s="573" t="str">
        <f>IF(AND(AllC3_Data[[#This Row],[Workflow]]="Vendor Trailer",AllC3_Data[[#This Row],[OB Load Type]]="",AllC3_Data[[#This Row],[IB Load Type]]="",AllC3_Data[[#This Row],[Reusable Load Type]]=""),"Empty", HLOOKUP("*",AllC3_Data[[#This Row],[OB Load Type]:[Workflow]],1,FALSE))</f>
        <v>O705</v>
      </c>
      <c r="S33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7" spans="1:21" x14ac:dyDescent="0.25">
      <c r="A3367" s="567" t="s">
        <v>16770</v>
      </c>
      <c r="B3367" s="568"/>
      <c r="C3367" s="568"/>
      <c r="D3367" s="569" t="s">
        <v>668</v>
      </c>
      <c r="E3367" s="569" t="s">
        <v>882</v>
      </c>
      <c r="F3367" s="569">
        <v>3</v>
      </c>
      <c r="G3367" s="568" t="s">
        <v>1179</v>
      </c>
      <c r="H3367" s="568"/>
      <c r="I3367" s="570" t="s">
        <v>16771</v>
      </c>
      <c r="J3367" s="568" t="s">
        <v>8207</v>
      </c>
      <c r="K3367" s="571" t="s">
        <v>8401</v>
      </c>
      <c r="L3367" s="568" t="s">
        <v>14003</v>
      </c>
      <c r="M3367" s="572" t="s">
        <v>16478</v>
      </c>
      <c r="N3367" s="570" t="s">
        <v>8402</v>
      </c>
      <c r="O3367" s="303" t="str">
        <f>IF(AllC3_Data[[#This Row],[Door/Yard Number]]=3,"Yard","Door")</f>
        <v>Yard</v>
      </c>
      <c r="P3367" s="33">
        <f t="shared" si="104"/>
        <v>13.833333333372138</v>
      </c>
      <c r="Q3367" s="3" t="str">
        <f t="shared" si="105"/>
        <v>02/11/2022 12:10 AM</v>
      </c>
      <c r="R3367" s="573" t="str">
        <f>IF(AND(AllC3_Data[[#This Row],[Workflow]]="Vendor Trailer",AllC3_Data[[#This Row],[OB Load Type]]="",AllC3_Data[[#This Row],[IB Load Type]]="",AllC3_Data[[#This Row],[Reusable Load Type]]=""),"Empty", HLOOKUP("*",AllC3_Data[[#This Row],[OB Load Type]:[Workflow]],1,FALSE))</f>
        <v>BD47</v>
      </c>
      <c r="S33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8" spans="1:21" x14ac:dyDescent="0.25">
      <c r="A3368" s="567" t="s">
        <v>16772</v>
      </c>
      <c r="B3368" s="568"/>
      <c r="C3368" s="568"/>
      <c r="D3368" s="569"/>
      <c r="E3368" s="569" t="s">
        <v>1657</v>
      </c>
      <c r="F3368" s="569">
        <v>3</v>
      </c>
      <c r="G3368" s="568" t="s">
        <v>1179</v>
      </c>
      <c r="H3368" s="568"/>
      <c r="I3368" s="570" t="s">
        <v>16773</v>
      </c>
      <c r="J3368" s="568" t="s">
        <v>8203</v>
      </c>
      <c r="K3368" s="571" t="s">
        <v>8401</v>
      </c>
      <c r="L3368" s="568" t="s">
        <v>1662</v>
      </c>
      <c r="M3368" s="572" t="s">
        <v>16774</v>
      </c>
      <c r="N3368" s="570" t="s">
        <v>11135</v>
      </c>
      <c r="O3368" s="303" t="str">
        <f>IF(AllC3_Data[[#This Row],[Door/Yard Number]]=3,"Yard","Door")</f>
        <v>Yard</v>
      </c>
      <c r="P3368" s="33">
        <f t="shared" si="104"/>
        <v>8.6333333333604969</v>
      </c>
      <c r="Q3368" s="3" t="str">
        <f t="shared" si="105"/>
        <v>02/11/2022 05:22 AM</v>
      </c>
      <c r="R3368" s="573" t="str">
        <f>IF(AND(AllC3_Data[[#This Row],[Workflow]]="Vendor Trailer",AllC3_Data[[#This Row],[OB Load Type]]="",AllC3_Data[[#This Row],[IB Load Type]]="",AllC3_Data[[#This Row],[Reusable Load Type]]=""),"Empty", HLOOKUP("*",AllC3_Data[[#This Row],[OB Load Type]:[Workflow]],1,FALSE))</f>
        <v>Empty</v>
      </c>
      <c r="S33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3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69" spans="1:21" x14ac:dyDescent="0.25">
      <c r="A3369" s="567" t="s">
        <v>16775</v>
      </c>
      <c r="B3369" s="568" t="s">
        <v>457</v>
      </c>
      <c r="C3369" s="568"/>
      <c r="D3369" s="569"/>
      <c r="E3369" s="569" t="s">
        <v>1659</v>
      </c>
      <c r="F3369" s="569">
        <v>3</v>
      </c>
      <c r="G3369" s="568" t="s">
        <v>1179</v>
      </c>
      <c r="H3369" s="568"/>
      <c r="I3369" s="570" t="s">
        <v>12995</v>
      </c>
      <c r="J3369" s="568" t="s">
        <v>8210</v>
      </c>
      <c r="K3369" s="571" t="s">
        <v>8401</v>
      </c>
      <c r="L3369" s="568" t="s">
        <v>14003</v>
      </c>
      <c r="M3369" s="572" t="s">
        <v>16633</v>
      </c>
      <c r="N3369" s="570" t="s">
        <v>8402</v>
      </c>
      <c r="O3369" s="303" t="str">
        <f>IF(AllC3_Data[[#This Row],[Door/Yard Number]]=3,"Yard","Door")</f>
        <v>Yard</v>
      </c>
      <c r="P3369" s="33">
        <f t="shared" si="104"/>
        <v>8.6166666666395031</v>
      </c>
      <c r="Q3369" s="3" t="str">
        <f t="shared" si="105"/>
        <v>02/11/2022 05:23 AM</v>
      </c>
      <c r="R3369" s="573" t="str">
        <f>IF(AND(AllC3_Data[[#This Row],[Workflow]]="Vendor Trailer",AllC3_Data[[#This Row],[OB Load Type]]="",AllC3_Data[[#This Row],[IB Load Type]]="",AllC3_Data[[#This Row],[Reusable Load Type]]=""),"Empty", HLOOKUP("*",AllC3_Data[[#This Row],[OB Load Type]:[Workflow]],1,FALSE))</f>
        <v>O707</v>
      </c>
      <c r="S33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0" spans="1:21" x14ac:dyDescent="0.25">
      <c r="A3370" s="567" t="s">
        <v>16776</v>
      </c>
      <c r="B3370" s="568" t="s">
        <v>457</v>
      </c>
      <c r="C3370" s="568"/>
      <c r="D3370" s="569"/>
      <c r="E3370" s="569" t="s">
        <v>1659</v>
      </c>
      <c r="F3370" s="569">
        <v>3</v>
      </c>
      <c r="G3370" s="568" t="s">
        <v>1179</v>
      </c>
      <c r="H3370" s="568"/>
      <c r="I3370" s="570" t="s">
        <v>12995</v>
      </c>
      <c r="J3370" s="568" t="s">
        <v>8207</v>
      </c>
      <c r="K3370" s="571" t="s">
        <v>8401</v>
      </c>
      <c r="L3370" s="568" t="s">
        <v>14423</v>
      </c>
      <c r="M3370" s="572" t="s">
        <v>12624</v>
      </c>
      <c r="N3370" s="570" t="s">
        <v>8402</v>
      </c>
      <c r="O3370" s="303" t="str">
        <f>IF(AllC3_Data[[#This Row],[Door/Yard Number]]=3,"Yard","Door")</f>
        <v>Yard</v>
      </c>
      <c r="P3370" s="33">
        <f t="shared" si="104"/>
        <v>8.6166666666395031</v>
      </c>
      <c r="Q3370" s="3" t="str">
        <f t="shared" si="105"/>
        <v>02/11/2022 05:23 AM</v>
      </c>
      <c r="R3370" s="573" t="str">
        <f>IF(AND(AllC3_Data[[#This Row],[Workflow]]="Vendor Trailer",AllC3_Data[[#This Row],[OB Load Type]]="",AllC3_Data[[#This Row],[IB Load Type]]="",AllC3_Data[[#This Row],[Reusable Load Type]]=""),"Empty", HLOOKUP("*",AllC3_Data[[#This Row],[OB Load Type]:[Workflow]],1,FALSE))</f>
        <v>O707</v>
      </c>
      <c r="S33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1" spans="1:21" x14ac:dyDescent="0.25">
      <c r="A3371" s="567" t="s">
        <v>16777</v>
      </c>
      <c r="B3371" s="568" t="s">
        <v>457</v>
      </c>
      <c r="C3371" s="568"/>
      <c r="D3371" s="569"/>
      <c r="E3371" s="569" t="s">
        <v>1659</v>
      </c>
      <c r="F3371" s="569">
        <v>3</v>
      </c>
      <c r="G3371" s="568" t="s">
        <v>1179</v>
      </c>
      <c r="H3371" s="568"/>
      <c r="I3371" s="570" t="s">
        <v>12995</v>
      </c>
      <c r="J3371" s="568" t="s">
        <v>8226</v>
      </c>
      <c r="K3371" s="571" t="s">
        <v>8401</v>
      </c>
      <c r="L3371" s="568" t="s">
        <v>14248</v>
      </c>
      <c r="M3371" s="572" t="s">
        <v>16778</v>
      </c>
      <c r="N3371" s="570" t="s">
        <v>8402</v>
      </c>
      <c r="O3371" s="303" t="str">
        <f>IF(AllC3_Data[[#This Row],[Door/Yard Number]]=3,"Yard","Door")</f>
        <v>Yard</v>
      </c>
      <c r="P3371" s="33">
        <f t="shared" si="104"/>
        <v>8.6166666666395031</v>
      </c>
      <c r="Q3371" s="3" t="str">
        <f t="shared" si="105"/>
        <v>02/11/2022 05:23 AM</v>
      </c>
      <c r="R3371" s="573" t="str">
        <f>IF(AND(AllC3_Data[[#This Row],[Workflow]]="Vendor Trailer",AllC3_Data[[#This Row],[OB Load Type]]="",AllC3_Data[[#This Row],[IB Load Type]]="",AllC3_Data[[#This Row],[Reusable Load Type]]=""),"Empty", HLOOKUP("*",AllC3_Data[[#This Row],[OB Load Type]:[Workflow]],1,FALSE))</f>
        <v>O707</v>
      </c>
      <c r="S33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2" spans="1:21" x14ac:dyDescent="0.25">
      <c r="A3372" s="567" t="s">
        <v>16779</v>
      </c>
      <c r="B3372" s="568" t="s">
        <v>457</v>
      </c>
      <c r="C3372" s="568"/>
      <c r="D3372" s="569"/>
      <c r="E3372" s="569" t="s">
        <v>1659</v>
      </c>
      <c r="F3372" s="569">
        <v>3</v>
      </c>
      <c r="G3372" s="568" t="s">
        <v>1179</v>
      </c>
      <c r="H3372" s="568"/>
      <c r="I3372" s="570" t="s">
        <v>12995</v>
      </c>
      <c r="J3372" s="568" t="s">
        <v>8203</v>
      </c>
      <c r="K3372" s="571" t="s">
        <v>8401</v>
      </c>
      <c r="L3372" s="568" t="s">
        <v>14248</v>
      </c>
      <c r="M3372" s="572" t="s">
        <v>13142</v>
      </c>
      <c r="N3372" s="570" t="s">
        <v>8402</v>
      </c>
      <c r="O3372" s="303" t="str">
        <f>IF(AllC3_Data[[#This Row],[Door/Yard Number]]=3,"Yard","Door")</f>
        <v>Yard</v>
      </c>
      <c r="P3372" s="33">
        <f t="shared" si="104"/>
        <v>8.6166666666395031</v>
      </c>
      <c r="Q3372" s="3" t="str">
        <f t="shared" si="105"/>
        <v>02/11/2022 05:23 AM</v>
      </c>
      <c r="R3372" s="573" t="str">
        <f>IF(AND(AllC3_Data[[#This Row],[Workflow]]="Vendor Trailer",AllC3_Data[[#This Row],[OB Load Type]]="",AllC3_Data[[#This Row],[IB Load Type]]="",AllC3_Data[[#This Row],[Reusable Load Type]]=""),"Empty", HLOOKUP("*",AllC3_Data[[#This Row],[OB Load Type]:[Workflow]],1,FALSE))</f>
        <v>O707</v>
      </c>
      <c r="S33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3" spans="1:21" x14ac:dyDescent="0.25">
      <c r="A3373" s="567" t="s">
        <v>16780</v>
      </c>
      <c r="B3373" s="568" t="s">
        <v>778</v>
      </c>
      <c r="C3373" s="568"/>
      <c r="D3373" s="569"/>
      <c r="E3373" s="569" t="s">
        <v>1659</v>
      </c>
      <c r="F3373" s="569">
        <v>3</v>
      </c>
      <c r="G3373" s="568" t="s">
        <v>1179</v>
      </c>
      <c r="H3373" s="568"/>
      <c r="I3373" s="570" t="s">
        <v>16781</v>
      </c>
      <c r="J3373" s="568" t="s">
        <v>8210</v>
      </c>
      <c r="K3373" s="571" t="s">
        <v>8401</v>
      </c>
      <c r="L3373" s="568" t="s">
        <v>13961</v>
      </c>
      <c r="M3373" s="572" t="s">
        <v>16782</v>
      </c>
      <c r="N3373" s="570" t="s">
        <v>8451</v>
      </c>
      <c r="O3373" s="303" t="str">
        <f>IF(AllC3_Data[[#This Row],[Door/Yard Number]]=3,"Yard","Door")</f>
        <v>Yard</v>
      </c>
      <c r="P3373" s="33">
        <f t="shared" si="104"/>
        <v>8.6000000000931323</v>
      </c>
      <c r="Q3373" s="3" t="str">
        <f t="shared" si="105"/>
        <v>02/11/2022 05:24 AM</v>
      </c>
      <c r="R3373" s="573" t="str">
        <f>IF(AND(AllC3_Data[[#This Row],[Workflow]]="Vendor Trailer",AllC3_Data[[#This Row],[OB Load Type]]="",AllC3_Data[[#This Row],[IB Load Type]]="",AllC3_Data[[#This Row],[Reusable Load Type]]=""),"Empty", HLOOKUP("*",AllC3_Data[[#This Row],[OB Load Type]:[Workflow]],1,FALSE))</f>
        <v>O227</v>
      </c>
      <c r="S33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4" spans="1:21" x14ac:dyDescent="0.25">
      <c r="A3374" s="567" t="s">
        <v>16783</v>
      </c>
      <c r="B3374" s="568"/>
      <c r="C3374" s="568"/>
      <c r="D3374" s="569"/>
      <c r="E3374" s="569" t="s">
        <v>1657</v>
      </c>
      <c r="F3374" s="569">
        <v>3</v>
      </c>
      <c r="G3374" s="568" t="s">
        <v>1179</v>
      </c>
      <c r="H3374" s="568"/>
      <c r="I3374" s="570" t="s">
        <v>8976</v>
      </c>
      <c r="J3374" s="568" t="s">
        <v>8218</v>
      </c>
      <c r="K3374" s="571" t="s">
        <v>8401</v>
      </c>
      <c r="L3374" s="568" t="s">
        <v>14423</v>
      </c>
      <c r="M3374" s="572" t="s">
        <v>16784</v>
      </c>
      <c r="N3374" s="570" t="s">
        <v>8402</v>
      </c>
      <c r="O3374" s="303" t="str">
        <f>IF(AllC3_Data[[#This Row],[Door/Yard Number]]=3,"Yard","Door")</f>
        <v>Yard</v>
      </c>
      <c r="P3374" s="33">
        <f t="shared" si="104"/>
        <v>13.133333333360497</v>
      </c>
      <c r="Q3374" s="3" t="str">
        <f t="shared" si="105"/>
        <v>02/11/2022 12:52 AM</v>
      </c>
      <c r="R3374" s="573" t="str">
        <f>IF(AND(AllC3_Data[[#This Row],[Workflow]]="Vendor Trailer",AllC3_Data[[#This Row],[OB Load Type]]="",AllC3_Data[[#This Row],[IB Load Type]]="",AllC3_Data[[#This Row],[Reusable Load Type]]=""),"Empty", HLOOKUP("*",AllC3_Data[[#This Row],[OB Load Type]:[Workflow]],1,FALSE))</f>
        <v>Empty</v>
      </c>
      <c r="S33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5" spans="1:21" x14ac:dyDescent="0.25">
      <c r="A3375" s="567" t="s">
        <v>16785</v>
      </c>
      <c r="B3375" s="568"/>
      <c r="C3375" s="568"/>
      <c r="D3375" s="569"/>
      <c r="E3375" s="569" t="s">
        <v>1657</v>
      </c>
      <c r="F3375" s="569">
        <v>3</v>
      </c>
      <c r="G3375" s="568" t="s">
        <v>1179</v>
      </c>
      <c r="H3375" s="568"/>
      <c r="I3375" s="570" t="s">
        <v>16786</v>
      </c>
      <c r="J3375" s="568" t="s">
        <v>647</v>
      </c>
      <c r="K3375" s="571" t="s">
        <v>8401</v>
      </c>
      <c r="L3375" s="568" t="s">
        <v>14248</v>
      </c>
      <c r="M3375" s="572"/>
      <c r="N3375" s="570" t="s">
        <v>8402</v>
      </c>
      <c r="O3375" s="303" t="str">
        <f>IF(AllC3_Data[[#This Row],[Door/Yard Number]]=3,"Yard","Door")</f>
        <v>Yard</v>
      </c>
      <c r="P3375" s="33">
        <f t="shared" si="104"/>
        <v>8.4000000001396984</v>
      </c>
      <c r="Q3375" s="3" t="str">
        <f t="shared" si="105"/>
        <v>02/11/2022 05:36 AM</v>
      </c>
      <c r="R3375" s="573" t="str">
        <f>IF(AND(AllC3_Data[[#This Row],[Workflow]]="Vendor Trailer",AllC3_Data[[#This Row],[OB Load Type]]="",AllC3_Data[[#This Row],[IB Load Type]]="",AllC3_Data[[#This Row],[Reusable Load Type]]=""),"Empty", HLOOKUP("*",AllC3_Data[[#This Row],[OB Load Type]:[Workflow]],1,FALSE))</f>
        <v>Empty</v>
      </c>
      <c r="S33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6" spans="1:21" x14ac:dyDescent="0.25">
      <c r="A3376" s="567" t="s">
        <v>16787</v>
      </c>
      <c r="B3376" s="568"/>
      <c r="C3376" s="568"/>
      <c r="D3376" s="569" t="s">
        <v>650</v>
      </c>
      <c r="E3376" s="569" t="s">
        <v>8430</v>
      </c>
      <c r="F3376" s="569">
        <v>3</v>
      </c>
      <c r="G3376" s="568" t="s">
        <v>1215</v>
      </c>
      <c r="H3376" s="568"/>
      <c r="I3376" s="570" t="s">
        <v>13118</v>
      </c>
      <c r="J3376" s="568" t="s">
        <v>8202</v>
      </c>
      <c r="K3376" s="571" t="s">
        <v>8401</v>
      </c>
      <c r="L3376" s="568" t="s">
        <v>14444</v>
      </c>
      <c r="M3376" s="572" t="s">
        <v>12075</v>
      </c>
      <c r="N3376" s="570" t="s">
        <v>8425</v>
      </c>
      <c r="O3376" s="303" t="str">
        <f>IF(AllC3_Data[[#This Row],[Door/Yard Number]]=3,"Yard","Door")</f>
        <v>Yard</v>
      </c>
      <c r="P3376" s="33">
        <f t="shared" si="104"/>
        <v>8.3666666666977108</v>
      </c>
      <c r="Q3376" s="3" t="str">
        <f t="shared" si="105"/>
        <v>02/11/2022 05:38 AM</v>
      </c>
      <c r="R3376" s="573" t="str">
        <f>IF(AND(AllC3_Data[[#This Row],[Workflow]]="Vendor Trailer",AllC3_Data[[#This Row],[OB Load Type]]="",AllC3_Data[[#This Row],[IB Load Type]]="",AllC3_Data[[#This Row],[Reusable Load Type]]=""),"Empty", HLOOKUP("*",AllC3_Data[[#This Row],[OB Load Type]:[Workflow]],1,FALSE))</f>
        <v>CHEP</v>
      </c>
      <c r="S33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3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7" spans="1:21" x14ac:dyDescent="0.25">
      <c r="A3377" s="567" t="s">
        <v>16788</v>
      </c>
      <c r="B3377" s="568"/>
      <c r="C3377" s="568"/>
      <c r="D3377" s="569" t="s">
        <v>650</v>
      </c>
      <c r="E3377" s="569" t="s">
        <v>8430</v>
      </c>
      <c r="F3377" s="569">
        <v>3</v>
      </c>
      <c r="G3377" s="568" t="s">
        <v>15066</v>
      </c>
      <c r="H3377" s="568"/>
      <c r="I3377" s="570" t="s">
        <v>13118</v>
      </c>
      <c r="J3377" s="568" t="s">
        <v>8202</v>
      </c>
      <c r="K3377" s="571" t="s">
        <v>8401</v>
      </c>
      <c r="L3377" s="568" t="s">
        <v>14444</v>
      </c>
      <c r="M3377" s="572" t="s">
        <v>10396</v>
      </c>
      <c r="N3377" s="570" t="s">
        <v>8425</v>
      </c>
      <c r="O3377" s="303" t="str">
        <f>IF(AllC3_Data[[#This Row],[Door/Yard Number]]=3,"Yard","Door")</f>
        <v>Yard</v>
      </c>
      <c r="P3377" s="33">
        <f t="shared" si="104"/>
        <v>8.3666666666977108</v>
      </c>
      <c r="Q3377" s="3" t="str">
        <f t="shared" si="105"/>
        <v>02/11/2022 05:38 AM</v>
      </c>
      <c r="R3377" s="573" t="str">
        <f>IF(AND(AllC3_Data[[#This Row],[Workflow]]="Vendor Trailer",AllC3_Data[[#This Row],[OB Load Type]]="",AllC3_Data[[#This Row],[IB Load Type]]="",AllC3_Data[[#This Row],[Reusable Load Type]]=""),"Empty", HLOOKUP("*",AllC3_Data[[#This Row],[OB Load Type]:[Workflow]],1,FALSE))</f>
        <v>CHEP</v>
      </c>
      <c r="S33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8" spans="1:21" x14ac:dyDescent="0.25">
      <c r="A3378" s="567" t="s">
        <v>16789</v>
      </c>
      <c r="B3378" s="568"/>
      <c r="C3378" s="568" t="s">
        <v>50</v>
      </c>
      <c r="D3378" s="569"/>
      <c r="E3378" s="569" t="s">
        <v>897</v>
      </c>
      <c r="F3378" s="569">
        <v>3</v>
      </c>
      <c r="G3378" s="568" t="s">
        <v>1179</v>
      </c>
      <c r="H3378" s="568" t="s">
        <v>16790</v>
      </c>
      <c r="I3378" s="570" t="s">
        <v>13118</v>
      </c>
      <c r="J3378" s="568" t="s">
        <v>8205</v>
      </c>
      <c r="K3378" s="571" t="s">
        <v>8401</v>
      </c>
      <c r="L3378" s="568" t="s">
        <v>14003</v>
      </c>
      <c r="M3378" s="572" t="s">
        <v>13118</v>
      </c>
      <c r="N3378" s="570" t="s">
        <v>8402</v>
      </c>
      <c r="O3378" s="303" t="str">
        <f>IF(AllC3_Data[[#This Row],[Door/Yard Number]]=3,"Yard","Door")</f>
        <v>Yard</v>
      </c>
      <c r="P3378" s="33">
        <f t="shared" si="104"/>
        <v>8.3666666666977108</v>
      </c>
      <c r="Q3378" s="3" t="str">
        <f t="shared" si="105"/>
        <v>02/11/2022 05:38 AM</v>
      </c>
      <c r="R3378" s="573" t="str">
        <f>IF(AND(AllC3_Data[[#This Row],[Workflow]]="Vendor Trailer",AllC3_Data[[#This Row],[OB Load Type]]="",AllC3_Data[[#This Row],[IB Load Type]]="",AllC3_Data[[#This Row],[Reusable Load Type]]=""),"Empty", HLOOKUP("*",AllC3_Data[[#This Row],[OB Load Type]:[Workflow]],1,FALSE))</f>
        <v>B707</v>
      </c>
      <c r="S33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3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79" spans="1:21" x14ac:dyDescent="0.25">
      <c r="A3379" s="567" t="s">
        <v>16791</v>
      </c>
      <c r="B3379" s="568"/>
      <c r="C3379" s="568" t="s">
        <v>774</v>
      </c>
      <c r="D3379" s="569"/>
      <c r="E3379" s="569" t="s">
        <v>897</v>
      </c>
      <c r="F3379" s="569">
        <v>3</v>
      </c>
      <c r="G3379" s="568" t="s">
        <v>1215</v>
      </c>
      <c r="H3379" s="568" t="s">
        <v>16792</v>
      </c>
      <c r="I3379" s="570" t="s">
        <v>9589</v>
      </c>
      <c r="J3379" s="568" t="s">
        <v>8202</v>
      </c>
      <c r="K3379" s="571" t="s">
        <v>8401</v>
      </c>
      <c r="L3379" s="568" t="s">
        <v>13874</v>
      </c>
      <c r="M3379" s="572" t="s">
        <v>9589</v>
      </c>
      <c r="N3379" s="570" t="s">
        <v>8451</v>
      </c>
      <c r="O3379" s="303" t="str">
        <f>IF(AllC3_Data[[#This Row],[Door/Yard Number]]=3,"Yard","Door")</f>
        <v>Yard</v>
      </c>
      <c r="P3379" s="33">
        <f t="shared" si="104"/>
        <v>8.3166666667093523</v>
      </c>
      <c r="Q3379" s="3" t="str">
        <f t="shared" si="105"/>
        <v>02/11/2022 05:41 AM</v>
      </c>
      <c r="R3379" s="573" t="str">
        <f>IF(AND(AllC3_Data[[#This Row],[Workflow]]="Vendor Trailer",AllC3_Data[[#This Row],[OB Load Type]]="",AllC3_Data[[#This Row],[IB Load Type]]="",AllC3_Data[[#This Row],[Reusable Load Type]]=""),"Empty", HLOOKUP("*",AllC3_Data[[#This Row],[OB Load Type]:[Workflow]],1,FALSE))</f>
        <v>B227</v>
      </c>
      <c r="S33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3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3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0" spans="1:21" x14ac:dyDescent="0.25">
      <c r="A3380" s="567" t="s">
        <v>16793</v>
      </c>
      <c r="B3380" s="568"/>
      <c r="C3380" s="568"/>
      <c r="D3380" s="569" t="s">
        <v>182</v>
      </c>
      <c r="E3380" s="569" t="s">
        <v>8430</v>
      </c>
      <c r="F3380" s="569">
        <v>1</v>
      </c>
      <c r="G3380" s="568" t="s">
        <v>1568</v>
      </c>
      <c r="H3380" s="568"/>
      <c r="I3380" s="570" t="s">
        <v>16794</v>
      </c>
      <c r="J3380" s="568" t="s">
        <v>8212</v>
      </c>
      <c r="K3380" s="571" t="s">
        <v>8401</v>
      </c>
      <c r="L3380" s="568" t="s">
        <v>16795</v>
      </c>
      <c r="M3380" s="572" t="s">
        <v>16796</v>
      </c>
      <c r="N3380" s="570" t="s">
        <v>8402</v>
      </c>
      <c r="O3380" s="303" t="str">
        <f>IF(AllC3_Data[[#This Row],[Door/Yard Number]]=3,"Yard","Door")</f>
        <v>Door</v>
      </c>
      <c r="P3380" s="33">
        <f t="shared" si="104"/>
        <v>8.2999999999883585</v>
      </c>
      <c r="Q3380" s="3" t="str">
        <f t="shared" si="105"/>
        <v>02/11/2022 05:42 AM</v>
      </c>
      <c r="R3380" s="573" t="str">
        <f>IF(AND(AllC3_Data[[#This Row],[Workflow]]="Vendor Trailer",AllC3_Data[[#This Row],[OB Load Type]]="",AllC3_Data[[#This Row],[IB Load Type]]="",AllC3_Data[[#This Row],[Reusable Load Type]]=""),"Empty", HLOOKUP("*",AllC3_Data[[#This Row],[OB Load Type]:[Workflow]],1,FALSE))</f>
        <v>PMIX</v>
      </c>
      <c r="S33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3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1" spans="1:21" x14ac:dyDescent="0.25">
      <c r="A3381" s="567" t="s">
        <v>16797</v>
      </c>
      <c r="B3381" s="568"/>
      <c r="C3381" s="568"/>
      <c r="D3381" s="569" t="s">
        <v>496</v>
      </c>
      <c r="E3381" s="569" t="s">
        <v>1660</v>
      </c>
      <c r="F3381" s="569">
        <v>3</v>
      </c>
      <c r="G3381" s="568" t="s">
        <v>1179</v>
      </c>
      <c r="H3381" s="568"/>
      <c r="I3381" s="570" t="s">
        <v>16794</v>
      </c>
      <c r="J3381" s="568" t="s">
        <v>8210</v>
      </c>
      <c r="K3381" s="571" t="s">
        <v>8401</v>
      </c>
      <c r="L3381" s="568" t="s">
        <v>14189</v>
      </c>
      <c r="M3381" s="572" t="s">
        <v>16794</v>
      </c>
      <c r="N3381" s="570" t="s">
        <v>8451</v>
      </c>
      <c r="O3381" s="303" t="str">
        <f>IF(AllC3_Data[[#This Row],[Door/Yard Number]]=3,"Yard","Door")</f>
        <v>Yard</v>
      </c>
      <c r="P3381" s="33">
        <f t="shared" si="104"/>
        <v>8.2999999999883585</v>
      </c>
      <c r="Q3381" s="3" t="str">
        <f t="shared" si="105"/>
        <v>02/11/2022 05:42 AM</v>
      </c>
      <c r="R3381" s="573" t="str">
        <f>IF(AND(AllC3_Data[[#This Row],[Workflow]]="Vendor Trailer",AllC3_Data[[#This Row],[OB Load Type]]="",AllC3_Data[[#This Row],[IB Load Type]]="",AllC3_Data[[#This Row],[Reusable Load Type]]=""),"Empty", HLOOKUP("*",AllC3_Data[[#This Row],[OB Load Type]:[Workflow]],1,FALSE))</f>
        <v>RSAL</v>
      </c>
      <c r="S33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2" spans="1:21" x14ac:dyDescent="0.25">
      <c r="A3382" s="567" t="s">
        <v>13962</v>
      </c>
      <c r="B3382" s="568" t="s">
        <v>429</v>
      </c>
      <c r="C3382" s="568"/>
      <c r="D3382" s="569"/>
      <c r="E3382" s="569" t="s">
        <v>1659</v>
      </c>
      <c r="F3382" s="569">
        <v>3</v>
      </c>
      <c r="G3382" s="568" t="s">
        <v>1179</v>
      </c>
      <c r="H3382" s="568"/>
      <c r="I3382" s="570" t="s">
        <v>8447</v>
      </c>
      <c r="J3382" s="568" t="s">
        <v>8205</v>
      </c>
      <c r="K3382" s="571" t="s">
        <v>8401</v>
      </c>
      <c r="L3382" s="568" t="s">
        <v>14803</v>
      </c>
      <c r="M3382" s="572"/>
      <c r="N3382" s="570" t="s">
        <v>8409</v>
      </c>
      <c r="O3382" s="303" t="str">
        <f>IF(AllC3_Data[[#This Row],[Door/Yard Number]]=3,"Yard","Door")</f>
        <v>Yard</v>
      </c>
      <c r="P3382" s="33">
        <f t="shared" si="104"/>
        <v>8.2833333334419876</v>
      </c>
      <c r="Q3382" s="3" t="str">
        <f t="shared" si="105"/>
        <v>02/11/2022 05:43 AM</v>
      </c>
      <c r="R3382" s="573" t="str">
        <f>IF(AND(AllC3_Data[[#This Row],[Workflow]]="Vendor Trailer",AllC3_Data[[#This Row],[OB Load Type]]="",AllC3_Data[[#This Row],[IB Load Type]]="",AllC3_Data[[#This Row],[Reusable Load Type]]=""),"Empty", HLOOKUP("*",AllC3_Data[[#This Row],[OB Load Type]:[Workflow]],1,FALSE))</f>
        <v>O205</v>
      </c>
      <c r="S33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3" spans="1:21" x14ac:dyDescent="0.25">
      <c r="A3383" s="567" t="s">
        <v>16798</v>
      </c>
      <c r="B3383" s="568"/>
      <c r="C3383" s="568"/>
      <c r="D3383" s="569" t="s">
        <v>479</v>
      </c>
      <c r="E3383" s="569" t="s">
        <v>8430</v>
      </c>
      <c r="F3383" s="569">
        <v>3</v>
      </c>
      <c r="G3383" s="568" t="s">
        <v>1568</v>
      </c>
      <c r="H3383" s="568"/>
      <c r="I3383" s="570" t="s">
        <v>16799</v>
      </c>
      <c r="J3383" s="568" t="s">
        <v>8212</v>
      </c>
      <c r="K3383" s="571" t="s">
        <v>8401</v>
      </c>
      <c r="L3383" s="568" t="s">
        <v>13949</v>
      </c>
      <c r="M3383" s="572" t="s">
        <v>9559</v>
      </c>
      <c r="N3383" s="570" t="s">
        <v>8451</v>
      </c>
      <c r="O3383" s="303" t="str">
        <f>IF(AllC3_Data[[#This Row],[Door/Yard Number]]=3,"Yard","Door")</f>
        <v>Yard</v>
      </c>
      <c r="P3383" s="33">
        <f t="shared" si="104"/>
        <v>8.2333333334536292</v>
      </c>
      <c r="Q3383" s="3" t="str">
        <f t="shared" si="105"/>
        <v>02/11/2022 05:46 AM</v>
      </c>
      <c r="R3383" s="573" t="str">
        <f>IF(AND(AllC3_Data[[#This Row],[Workflow]]="Vendor Trailer",AllC3_Data[[#This Row],[OB Load Type]]="",AllC3_Data[[#This Row],[IB Load Type]]="",AllC3_Data[[#This Row],[Reusable Load Type]]=""),"Empty", HLOOKUP("*",AllC3_Data[[#This Row],[OB Load Type]:[Workflow]],1,FALSE))</f>
        <v>PPLS</v>
      </c>
      <c r="S33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4" spans="1:21" x14ac:dyDescent="0.25">
      <c r="A3384" s="567" t="s">
        <v>16800</v>
      </c>
      <c r="B3384" s="568"/>
      <c r="C3384" s="568" t="s">
        <v>774</v>
      </c>
      <c r="D3384" s="569"/>
      <c r="E3384" s="569" t="s">
        <v>897</v>
      </c>
      <c r="F3384" s="569">
        <v>3</v>
      </c>
      <c r="G3384" s="568" t="s">
        <v>8490</v>
      </c>
      <c r="H3384" s="568" t="s">
        <v>9864</v>
      </c>
      <c r="I3384" s="570" t="s">
        <v>10871</v>
      </c>
      <c r="J3384" s="568" t="s">
        <v>8202</v>
      </c>
      <c r="K3384" s="571" t="s">
        <v>8401</v>
      </c>
      <c r="L3384" s="568" t="s">
        <v>14221</v>
      </c>
      <c r="M3384" s="572" t="s">
        <v>10871</v>
      </c>
      <c r="N3384" s="570" t="s">
        <v>8451</v>
      </c>
      <c r="O3384" s="303" t="str">
        <f>IF(AllC3_Data[[#This Row],[Door/Yard Number]]=3,"Yard","Door")</f>
        <v>Yard</v>
      </c>
      <c r="P3384" s="33">
        <f t="shared" si="104"/>
        <v>8.2000000000116415</v>
      </c>
      <c r="Q3384" s="3" t="str">
        <f t="shared" si="105"/>
        <v>02/11/2022 05:48 AM</v>
      </c>
      <c r="R3384" s="573" t="str">
        <f>IF(AND(AllC3_Data[[#This Row],[Workflow]]="Vendor Trailer",AllC3_Data[[#This Row],[OB Load Type]]="",AllC3_Data[[#This Row],[IB Load Type]]="",AllC3_Data[[#This Row],[Reusable Load Type]]=""),"Empty", HLOOKUP("*",AllC3_Data[[#This Row],[OB Load Type]:[Workflow]],1,FALSE))</f>
        <v>B227</v>
      </c>
      <c r="S33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3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5" spans="1:21" x14ac:dyDescent="0.25">
      <c r="A3385" s="567" t="s">
        <v>16801</v>
      </c>
      <c r="B3385" s="568"/>
      <c r="C3385" s="568"/>
      <c r="D3385" s="569" t="s">
        <v>496</v>
      </c>
      <c r="E3385" s="569" t="s">
        <v>1660</v>
      </c>
      <c r="F3385" s="569">
        <v>3</v>
      </c>
      <c r="G3385" s="568" t="s">
        <v>1568</v>
      </c>
      <c r="H3385" s="568"/>
      <c r="I3385" s="570" t="s">
        <v>16802</v>
      </c>
      <c r="J3385" s="568" t="s">
        <v>8209</v>
      </c>
      <c r="K3385" s="571" t="s">
        <v>8401</v>
      </c>
      <c r="L3385" s="568" t="s">
        <v>14189</v>
      </c>
      <c r="M3385" s="572" t="s">
        <v>16802</v>
      </c>
      <c r="N3385" s="570" t="s">
        <v>8451</v>
      </c>
      <c r="O3385" s="303" t="str">
        <f>IF(AllC3_Data[[#This Row],[Door/Yard Number]]=3,"Yard","Door")</f>
        <v>Yard</v>
      </c>
      <c r="P3385" s="33">
        <f t="shared" si="104"/>
        <v>8.1833333334652707</v>
      </c>
      <c r="Q3385" s="3" t="str">
        <f t="shared" si="105"/>
        <v>02/11/2022 05:49 AM</v>
      </c>
      <c r="R3385" s="573" t="str">
        <f>IF(AND(AllC3_Data[[#This Row],[Workflow]]="Vendor Trailer",AllC3_Data[[#This Row],[OB Load Type]]="",AllC3_Data[[#This Row],[IB Load Type]]="",AllC3_Data[[#This Row],[Reusable Load Type]]=""),"Empty", HLOOKUP("*",AllC3_Data[[#This Row],[OB Load Type]:[Workflow]],1,FALSE))</f>
        <v>RSAL</v>
      </c>
      <c r="S33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3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6" spans="1:21" x14ac:dyDescent="0.25">
      <c r="A3386" s="567" t="s">
        <v>16803</v>
      </c>
      <c r="B3386" s="568" t="s">
        <v>778</v>
      </c>
      <c r="C3386" s="568"/>
      <c r="D3386" s="569"/>
      <c r="E3386" s="569" t="s">
        <v>1659</v>
      </c>
      <c r="F3386" s="569">
        <v>3</v>
      </c>
      <c r="G3386" s="568" t="s">
        <v>1179</v>
      </c>
      <c r="H3386" s="568"/>
      <c r="I3386" s="570" t="s">
        <v>16804</v>
      </c>
      <c r="J3386" s="568" t="s">
        <v>8207</v>
      </c>
      <c r="K3386" s="571" t="s">
        <v>8401</v>
      </c>
      <c r="L3386" s="568" t="s">
        <v>14255</v>
      </c>
      <c r="M3386" s="572" t="s">
        <v>16805</v>
      </c>
      <c r="N3386" s="570" t="s">
        <v>8451</v>
      </c>
      <c r="O3386" s="303" t="str">
        <f>IF(AllC3_Data[[#This Row],[Door/Yard Number]]=3,"Yard","Door")</f>
        <v>Yard</v>
      </c>
      <c r="P3386" s="33">
        <f t="shared" si="104"/>
        <v>8.1166666667559184</v>
      </c>
      <c r="Q3386" s="3" t="str">
        <f t="shared" si="105"/>
        <v>02/11/2022 05:53 AM</v>
      </c>
      <c r="R3386" s="573" t="str">
        <f>IF(AND(AllC3_Data[[#This Row],[Workflow]]="Vendor Trailer",AllC3_Data[[#This Row],[OB Load Type]]="",AllC3_Data[[#This Row],[IB Load Type]]="",AllC3_Data[[#This Row],[Reusable Load Type]]=""),"Empty", HLOOKUP("*",AllC3_Data[[#This Row],[OB Load Type]:[Workflow]],1,FALSE))</f>
        <v>O227</v>
      </c>
      <c r="S33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7" spans="1:21" x14ac:dyDescent="0.25">
      <c r="A3387" s="567" t="s">
        <v>16806</v>
      </c>
      <c r="B3387" s="568" t="s">
        <v>778</v>
      </c>
      <c r="C3387" s="568"/>
      <c r="D3387" s="569"/>
      <c r="E3387" s="569" t="s">
        <v>1659</v>
      </c>
      <c r="F3387" s="569">
        <v>3</v>
      </c>
      <c r="G3387" s="568" t="s">
        <v>1179</v>
      </c>
      <c r="H3387" s="568"/>
      <c r="I3387" s="570" t="s">
        <v>16804</v>
      </c>
      <c r="J3387" s="568" t="s">
        <v>8207</v>
      </c>
      <c r="K3387" s="571" t="s">
        <v>8401</v>
      </c>
      <c r="L3387" s="568" t="s">
        <v>13961</v>
      </c>
      <c r="M3387" s="572" t="s">
        <v>12654</v>
      </c>
      <c r="N3387" s="570" t="s">
        <v>8451</v>
      </c>
      <c r="O3387" s="303" t="str">
        <f>IF(AllC3_Data[[#This Row],[Door/Yard Number]]=3,"Yard","Door")</f>
        <v>Yard</v>
      </c>
      <c r="P3387" s="33">
        <f t="shared" si="104"/>
        <v>8.1166666667559184</v>
      </c>
      <c r="Q3387" s="3" t="str">
        <f t="shared" si="105"/>
        <v>02/11/2022 05:53 AM</v>
      </c>
      <c r="R3387" s="573" t="str">
        <f>IF(AND(AllC3_Data[[#This Row],[Workflow]]="Vendor Trailer",AllC3_Data[[#This Row],[OB Load Type]]="",AllC3_Data[[#This Row],[IB Load Type]]="",AllC3_Data[[#This Row],[Reusable Load Type]]=""),"Empty", HLOOKUP("*",AllC3_Data[[#This Row],[OB Load Type]:[Workflow]],1,FALSE))</f>
        <v>O227</v>
      </c>
      <c r="S33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8" spans="1:21" x14ac:dyDescent="0.25">
      <c r="A3388" s="567" t="s">
        <v>16807</v>
      </c>
      <c r="B3388" s="568" t="s">
        <v>778</v>
      </c>
      <c r="C3388" s="568"/>
      <c r="D3388" s="569"/>
      <c r="E3388" s="569" t="s">
        <v>1659</v>
      </c>
      <c r="F3388" s="569">
        <v>3</v>
      </c>
      <c r="G3388" s="568" t="s">
        <v>1179</v>
      </c>
      <c r="H3388" s="568"/>
      <c r="I3388" s="570" t="s">
        <v>16804</v>
      </c>
      <c r="J3388" s="568" t="s">
        <v>8210</v>
      </c>
      <c r="K3388" s="571" t="s">
        <v>8401</v>
      </c>
      <c r="L3388" s="568" t="s">
        <v>13961</v>
      </c>
      <c r="M3388" s="572" t="s">
        <v>16808</v>
      </c>
      <c r="N3388" s="570" t="s">
        <v>8451</v>
      </c>
      <c r="O3388" s="303" t="str">
        <f>IF(AllC3_Data[[#This Row],[Door/Yard Number]]=3,"Yard","Door")</f>
        <v>Yard</v>
      </c>
      <c r="P3388" s="33">
        <f t="shared" si="104"/>
        <v>8.1166666667559184</v>
      </c>
      <c r="Q3388" s="3" t="str">
        <f t="shared" si="105"/>
        <v>02/11/2022 05:53 AM</v>
      </c>
      <c r="R3388" s="573" t="str">
        <f>IF(AND(AllC3_Data[[#This Row],[Workflow]]="Vendor Trailer",AllC3_Data[[#This Row],[OB Load Type]]="",AllC3_Data[[#This Row],[IB Load Type]]="",AllC3_Data[[#This Row],[Reusable Load Type]]=""),"Empty", HLOOKUP("*",AllC3_Data[[#This Row],[OB Load Type]:[Workflow]],1,FALSE))</f>
        <v>O227</v>
      </c>
      <c r="S33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89" spans="1:21" x14ac:dyDescent="0.25">
      <c r="A3389" s="567" t="s">
        <v>16809</v>
      </c>
      <c r="B3389" s="568" t="s">
        <v>778</v>
      </c>
      <c r="C3389" s="568"/>
      <c r="D3389" s="569"/>
      <c r="E3389" s="569" t="s">
        <v>1659</v>
      </c>
      <c r="F3389" s="569">
        <v>3</v>
      </c>
      <c r="G3389" s="568" t="s">
        <v>1179</v>
      </c>
      <c r="H3389" s="568"/>
      <c r="I3389" s="570" t="s">
        <v>16804</v>
      </c>
      <c r="J3389" s="568" t="s">
        <v>8207</v>
      </c>
      <c r="K3389" s="571" t="s">
        <v>8401</v>
      </c>
      <c r="L3389" s="568" t="s">
        <v>13961</v>
      </c>
      <c r="M3389" s="572" t="s">
        <v>10959</v>
      </c>
      <c r="N3389" s="570" t="s">
        <v>8451</v>
      </c>
      <c r="O3389" s="303" t="str">
        <f>IF(AllC3_Data[[#This Row],[Door/Yard Number]]=3,"Yard","Door")</f>
        <v>Yard</v>
      </c>
      <c r="P3389" s="33">
        <f t="shared" si="104"/>
        <v>8.1166666667559184</v>
      </c>
      <c r="Q3389" s="3" t="str">
        <f t="shared" si="105"/>
        <v>02/11/2022 05:53 AM</v>
      </c>
      <c r="R3389" s="573" t="str">
        <f>IF(AND(AllC3_Data[[#This Row],[Workflow]]="Vendor Trailer",AllC3_Data[[#This Row],[OB Load Type]]="",AllC3_Data[[#This Row],[IB Load Type]]="",AllC3_Data[[#This Row],[Reusable Load Type]]=""),"Empty", HLOOKUP("*",AllC3_Data[[#This Row],[OB Load Type]:[Workflow]],1,FALSE))</f>
        <v>O227</v>
      </c>
      <c r="S33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0" spans="1:21" x14ac:dyDescent="0.25">
      <c r="A3390" s="567" t="s">
        <v>16810</v>
      </c>
      <c r="B3390" s="568" t="s">
        <v>778</v>
      </c>
      <c r="C3390" s="568"/>
      <c r="D3390" s="569"/>
      <c r="E3390" s="569" t="s">
        <v>1659</v>
      </c>
      <c r="F3390" s="569">
        <v>3</v>
      </c>
      <c r="G3390" s="568" t="s">
        <v>1179</v>
      </c>
      <c r="H3390" s="568"/>
      <c r="I3390" s="570" t="s">
        <v>16804</v>
      </c>
      <c r="J3390" s="568" t="s">
        <v>8210</v>
      </c>
      <c r="K3390" s="571" t="s">
        <v>8401</v>
      </c>
      <c r="L3390" s="568" t="s">
        <v>14255</v>
      </c>
      <c r="M3390" s="572" t="s">
        <v>16811</v>
      </c>
      <c r="N3390" s="570" t="s">
        <v>8451</v>
      </c>
      <c r="O3390" s="303" t="str">
        <f>IF(AllC3_Data[[#This Row],[Door/Yard Number]]=3,"Yard","Door")</f>
        <v>Yard</v>
      </c>
      <c r="P3390" s="33">
        <f t="shared" si="104"/>
        <v>13.416666666744277</v>
      </c>
      <c r="Q3390" s="3" t="str">
        <f t="shared" si="105"/>
        <v>02/11/2022 12:35 AM</v>
      </c>
      <c r="R3390" s="573" t="str">
        <f>IF(AND(AllC3_Data[[#This Row],[Workflow]]="Vendor Trailer",AllC3_Data[[#This Row],[OB Load Type]]="",AllC3_Data[[#This Row],[IB Load Type]]="",AllC3_Data[[#This Row],[Reusable Load Type]]=""),"Empty", HLOOKUP("*",AllC3_Data[[#This Row],[OB Load Type]:[Workflow]],1,FALSE))</f>
        <v>O227</v>
      </c>
      <c r="S33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1" spans="1:21" x14ac:dyDescent="0.25">
      <c r="A3391" s="567" t="s">
        <v>16812</v>
      </c>
      <c r="B3391" s="568" t="s">
        <v>778</v>
      </c>
      <c r="C3391" s="568"/>
      <c r="D3391" s="569"/>
      <c r="E3391" s="569" t="s">
        <v>1659</v>
      </c>
      <c r="F3391" s="569">
        <v>3</v>
      </c>
      <c r="G3391" s="568" t="s">
        <v>1179</v>
      </c>
      <c r="H3391" s="568"/>
      <c r="I3391" s="570" t="s">
        <v>8565</v>
      </c>
      <c r="J3391" s="568" t="s">
        <v>8210</v>
      </c>
      <c r="K3391" s="571" t="s">
        <v>8401</v>
      </c>
      <c r="L3391" s="568" t="s">
        <v>14255</v>
      </c>
      <c r="M3391" s="572" t="s">
        <v>12641</v>
      </c>
      <c r="N3391" s="570" t="s">
        <v>8451</v>
      </c>
      <c r="O3391" s="303" t="str">
        <f>IF(AllC3_Data[[#This Row],[Door/Yard Number]]=3,"Yard","Door")</f>
        <v>Yard</v>
      </c>
      <c r="P3391" s="33">
        <f t="shared" si="104"/>
        <v>8.1000000000349246</v>
      </c>
      <c r="Q3391" s="3" t="str">
        <f t="shared" si="105"/>
        <v>02/11/2022 05:54 AM</v>
      </c>
      <c r="R3391" s="573" t="str">
        <f>IF(AND(AllC3_Data[[#This Row],[Workflow]]="Vendor Trailer",AllC3_Data[[#This Row],[OB Load Type]]="",AllC3_Data[[#This Row],[IB Load Type]]="",AllC3_Data[[#This Row],[Reusable Load Type]]=""),"Empty", HLOOKUP("*",AllC3_Data[[#This Row],[OB Load Type]:[Workflow]],1,FALSE))</f>
        <v>O227</v>
      </c>
      <c r="S33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2" spans="1:21" x14ac:dyDescent="0.25">
      <c r="A3392" s="567" t="s">
        <v>16813</v>
      </c>
      <c r="B3392" s="568" t="s">
        <v>778</v>
      </c>
      <c r="C3392" s="568"/>
      <c r="D3392" s="569"/>
      <c r="E3392" s="569" t="s">
        <v>1659</v>
      </c>
      <c r="F3392" s="569">
        <v>3</v>
      </c>
      <c r="G3392" s="568" t="s">
        <v>1179</v>
      </c>
      <c r="H3392" s="568"/>
      <c r="I3392" s="570" t="s">
        <v>8565</v>
      </c>
      <c r="J3392" s="568" t="s">
        <v>8207</v>
      </c>
      <c r="K3392" s="571" t="s">
        <v>8401</v>
      </c>
      <c r="L3392" s="568" t="s">
        <v>14255</v>
      </c>
      <c r="M3392" s="572" t="s">
        <v>16814</v>
      </c>
      <c r="N3392" s="570" t="s">
        <v>8451</v>
      </c>
      <c r="O3392" s="303" t="str">
        <f>IF(AllC3_Data[[#This Row],[Door/Yard Number]]=3,"Yard","Door")</f>
        <v>Yard</v>
      </c>
      <c r="P3392" s="33">
        <f t="shared" si="104"/>
        <v>8.1000000000349246</v>
      </c>
      <c r="Q3392" s="3" t="str">
        <f t="shared" si="105"/>
        <v>02/11/2022 05:54 AM</v>
      </c>
      <c r="R3392" s="573" t="str">
        <f>IF(AND(AllC3_Data[[#This Row],[Workflow]]="Vendor Trailer",AllC3_Data[[#This Row],[OB Load Type]]="",AllC3_Data[[#This Row],[IB Load Type]]="",AllC3_Data[[#This Row],[Reusable Load Type]]=""),"Empty", HLOOKUP("*",AllC3_Data[[#This Row],[OB Load Type]:[Workflow]],1,FALSE))</f>
        <v>O227</v>
      </c>
      <c r="S33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3" spans="1:21" x14ac:dyDescent="0.25">
      <c r="A3393" s="567" t="s">
        <v>16815</v>
      </c>
      <c r="B3393" s="568" t="s">
        <v>778</v>
      </c>
      <c r="C3393" s="568"/>
      <c r="D3393" s="569"/>
      <c r="E3393" s="569" t="s">
        <v>1659</v>
      </c>
      <c r="F3393" s="569">
        <v>3</v>
      </c>
      <c r="G3393" s="568" t="s">
        <v>1179</v>
      </c>
      <c r="H3393" s="568"/>
      <c r="I3393" s="570" t="s">
        <v>8565</v>
      </c>
      <c r="J3393" s="568" t="s">
        <v>8207</v>
      </c>
      <c r="K3393" s="571" t="s">
        <v>8401</v>
      </c>
      <c r="L3393" s="568" t="s">
        <v>14255</v>
      </c>
      <c r="M3393" s="572" t="s">
        <v>9009</v>
      </c>
      <c r="N3393" s="570" t="s">
        <v>8451</v>
      </c>
      <c r="O3393" s="303" t="str">
        <f>IF(AllC3_Data[[#This Row],[Door/Yard Number]]=3,"Yard","Door")</f>
        <v>Yard</v>
      </c>
      <c r="P3393" s="33">
        <f t="shared" si="104"/>
        <v>13.766666666662786</v>
      </c>
      <c r="Q3393" s="3" t="str">
        <f t="shared" si="105"/>
        <v>02/11/2022 12:14 AM</v>
      </c>
      <c r="R3393" s="573" t="str">
        <f>IF(AND(AllC3_Data[[#This Row],[Workflow]]="Vendor Trailer",AllC3_Data[[#This Row],[OB Load Type]]="",AllC3_Data[[#This Row],[IB Load Type]]="",AllC3_Data[[#This Row],[Reusable Load Type]]=""),"Empty", HLOOKUP("*",AllC3_Data[[#This Row],[OB Load Type]:[Workflow]],1,FALSE))</f>
        <v>O227</v>
      </c>
      <c r="S33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4" spans="1:21" x14ac:dyDescent="0.25">
      <c r="A3394" s="567" t="s">
        <v>16816</v>
      </c>
      <c r="B3394" s="568" t="s">
        <v>778</v>
      </c>
      <c r="C3394" s="568"/>
      <c r="D3394" s="569"/>
      <c r="E3394" s="569" t="s">
        <v>1659</v>
      </c>
      <c r="F3394" s="569">
        <v>3</v>
      </c>
      <c r="G3394" s="568" t="s">
        <v>1179</v>
      </c>
      <c r="H3394" s="568"/>
      <c r="I3394" s="570" t="s">
        <v>8565</v>
      </c>
      <c r="J3394" s="568" t="s">
        <v>8210</v>
      </c>
      <c r="K3394" s="571" t="s">
        <v>8401</v>
      </c>
      <c r="L3394" s="568" t="s">
        <v>14255</v>
      </c>
      <c r="M3394" s="572" t="s">
        <v>16817</v>
      </c>
      <c r="N3394" s="570" t="s">
        <v>8451</v>
      </c>
      <c r="O3394" s="303" t="str">
        <f>IF(AllC3_Data[[#This Row],[Door/Yard Number]]=3,"Yard","Door")</f>
        <v>Yard</v>
      </c>
      <c r="P3394" s="33">
        <f t="shared" si="104"/>
        <v>8.1000000000349246</v>
      </c>
      <c r="Q3394" s="3" t="str">
        <f t="shared" si="105"/>
        <v>02/11/2022 05:54 AM</v>
      </c>
      <c r="R3394" s="573" t="str">
        <f>IF(AND(AllC3_Data[[#This Row],[Workflow]]="Vendor Trailer",AllC3_Data[[#This Row],[OB Load Type]]="",AllC3_Data[[#This Row],[IB Load Type]]="",AllC3_Data[[#This Row],[Reusable Load Type]]=""),"Empty", HLOOKUP("*",AllC3_Data[[#This Row],[OB Load Type]:[Workflow]],1,FALSE))</f>
        <v>O227</v>
      </c>
      <c r="S33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5" spans="1:21" x14ac:dyDescent="0.25">
      <c r="A3395" s="567" t="s">
        <v>16818</v>
      </c>
      <c r="B3395" s="568" t="s">
        <v>778</v>
      </c>
      <c r="C3395" s="568"/>
      <c r="D3395" s="569"/>
      <c r="E3395" s="569" t="s">
        <v>1659</v>
      </c>
      <c r="F3395" s="569">
        <v>1</v>
      </c>
      <c r="G3395" s="568" t="s">
        <v>1568</v>
      </c>
      <c r="H3395" s="568"/>
      <c r="I3395" s="570" t="s">
        <v>8565</v>
      </c>
      <c r="J3395" s="568" t="s">
        <v>8209</v>
      </c>
      <c r="K3395" s="571" t="s">
        <v>8401</v>
      </c>
      <c r="L3395" s="568" t="s">
        <v>12843</v>
      </c>
      <c r="M3395" s="572" t="s">
        <v>16819</v>
      </c>
      <c r="N3395" s="570" t="s">
        <v>8451</v>
      </c>
      <c r="O3395" s="303" t="str">
        <f>IF(AllC3_Data[[#This Row],[Door/Yard Number]]=3,"Yard","Door")</f>
        <v>Door</v>
      </c>
      <c r="P3395" s="33">
        <f t="shared" si="104"/>
        <v>8.1000000000349246</v>
      </c>
      <c r="Q3395" s="3" t="str">
        <f t="shared" si="105"/>
        <v>02/11/2022 05:54 AM</v>
      </c>
      <c r="R3395" s="573" t="str">
        <f>IF(AND(AllC3_Data[[#This Row],[Workflow]]="Vendor Trailer",AllC3_Data[[#This Row],[OB Load Type]]="",AllC3_Data[[#This Row],[IB Load Type]]="",AllC3_Data[[#This Row],[Reusable Load Type]]=""),"Empty", HLOOKUP("*",AllC3_Data[[#This Row],[OB Load Type]:[Workflow]],1,FALSE))</f>
        <v>O227</v>
      </c>
      <c r="S33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6" spans="1:21" x14ac:dyDescent="0.25">
      <c r="A3396" s="567" t="s">
        <v>16820</v>
      </c>
      <c r="B3396" s="568" t="s">
        <v>778</v>
      </c>
      <c r="C3396" s="568"/>
      <c r="D3396" s="569"/>
      <c r="E3396" s="569" t="s">
        <v>1659</v>
      </c>
      <c r="F3396" s="569">
        <v>1</v>
      </c>
      <c r="G3396" s="568" t="s">
        <v>1568</v>
      </c>
      <c r="H3396" s="568"/>
      <c r="I3396" s="570" t="s">
        <v>8565</v>
      </c>
      <c r="J3396" s="568" t="s">
        <v>8209</v>
      </c>
      <c r="K3396" s="571" t="s">
        <v>8401</v>
      </c>
      <c r="L3396" s="568" t="s">
        <v>12782</v>
      </c>
      <c r="M3396" s="572" t="s">
        <v>14973</v>
      </c>
      <c r="N3396" s="570" t="s">
        <v>8451</v>
      </c>
      <c r="O3396" s="303" t="str">
        <f>IF(AllC3_Data[[#This Row],[Door/Yard Number]]=3,"Yard","Door")</f>
        <v>Door</v>
      </c>
      <c r="P3396" s="33">
        <f t="shared" si="104"/>
        <v>8.1000000000349246</v>
      </c>
      <c r="Q3396" s="3" t="str">
        <f t="shared" si="105"/>
        <v>02/11/2022 05:54 AM</v>
      </c>
      <c r="R3396" s="573" t="str">
        <f>IF(AND(AllC3_Data[[#This Row],[Workflow]]="Vendor Trailer",AllC3_Data[[#This Row],[OB Load Type]]="",AllC3_Data[[#This Row],[IB Load Type]]="",AllC3_Data[[#This Row],[Reusable Load Type]]=""),"Empty", HLOOKUP("*",AllC3_Data[[#This Row],[OB Load Type]:[Workflow]],1,FALSE))</f>
        <v>O227</v>
      </c>
      <c r="S33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7" spans="1:21" x14ac:dyDescent="0.25">
      <c r="A3397" s="567" t="s">
        <v>16821</v>
      </c>
      <c r="B3397" s="568" t="s">
        <v>778</v>
      </c>
      <c r="C3397" s="568"/>
      <c r="D3397" s="569"/>
      <c r="E3397" s="569" t="s">
        <v>1659</v>
      </c>
      <c r="F3397" s="569">
        <v>3</v>
      </c>
      <c r="G3397" s="568" t="s">
        <v>1179</v>
      </c>
      <c r="H3397" s="568"/>
      <c r="I3397" s="570" t="s">
        <v>8565</v>
      </c>
      <c r="J3397" s="568" t="s">
        <v>8210</v>
      </c>
      <c r="K3397" s="571" t="s">
        <v>8401</v>
      </c>
      <c r="L3397" s="568" t="s">
        <v>13961</v>
      </c>
      <c r="M3397" s="572" t="s">
        <v>16822</v>
      </c>
      <c r="N3397" s="570" t="s">
        <v>8451</v>
      </c>
      <c r="O3397" s="303" t="str">
        <f>IF(AllC3_Data[[#This Row],[Door/Yard Number]]=3,"Yard","Door")</f>
        <v>Yard</v>
      </c>
      <c r="P3397" s="33">
        <f t="shared" si="104"/>
        <v>8.1000000000349246</v>
      </c>
      <c r="Q3397" s="3" t="str">
        <f t="shared" si="105"/>
        <v>02/11/2022 05:54 AM</v>
      </c>
      <c r="R3397" s="573" t="str">
        <f>IF(AND(AllC3_Data[[#This Row],[Workflow]]="Vendor Trailer",AllC3_Data[[#This Row],[OB Load Type]]="",AllC3_Data[[#This Row],[IB Load Type]]="",AllC3_Data[[#This Row],[Reusable Load Type]]=""),"Empty", HLOOKUP("*",AllC3_Data[[#This Row],[OB Load Type]:[Workflow]],1,FALSE))</f>
        <v>O227</v>
      </c>
      <c r="S33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3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398" spans="1:21" x14ac:dyDescent="0.25">
      <c r="A3398" s="567" t="s">
        <v>16823</v>
      </c>
      <c r="B3398" s="568"/>
      <c r="C3398" s="568"/>
      <c r="D3398" s="569" t="s">
        <v>367</v>
      </c>
      <c r="E3398" s="569" t="s">
        <v>882</v>
      </c>
      <c r="F3398" s="569">
        <v>3</v>
      </c>
      <c r="G3398" s="568" t="s">
        <v>1179</v>
      </c>
      <c r="H3398" s="568"/>
      <c r="I3398" s="570" t="s">
        <v>16824</v>
      </c>
      <c r="J3398" s="568" t="s">
        <v>8204</v>
      </c>
      <c r="K3398" s="571" t="s">
        <v>8401</v>
      </c>
      <c r="L3398" s="568" t="s">
        <v>14248</v>
      </c>
      <c r="M3398" s="572" t="s">
        <v>10626</v>
      </c>
      <c r="N3398" s="570" t="s">
        <v>8402</v>
      </c>
      <c r="O3398" s="303" t="str">
        <f>IF(AllC3_Data[[#This Row],[Door/Yard Number]]=3,"Yard","Door")</f>
        <v>Yard</v>
      </c>
      <c r="P3398" s="33">
        <f t="shared" si="104"/>
        <v>8.0666666667675599</v>
      </c>
      <c r="Q3398" s="3" t="str">
        <f t="shared" si="105"/>
        <v>02/11/2022 05:56 AM</v>
      </c>
      <c r="R3398" s="573" t="str">
        <f>IF(AND(AllC3_Data[[#This Row],[Workflow]]="Vendor Trailer",AllC3_Data[[#This Row],[OB Load Type]]="",AllC3_Data[[#This Row],[IB Load Type]]="",AllC3_Data[[#This Row],[Reusable Load Type]]=""),"Empty", HLOOKUP("*",AllC3_Data[[#This Row],[OB Load Type]:[Workflow]],1,FALSE))</f>
        <v>BD27</v>
      </c>
      <c r="S33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3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3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399" spans="1:21" x14ac:dyDescent="0.25">
      <c r="A3399" s="567" t="s">
        <v>16825</v>
      </c>
      <c r="B3399" s="568"/>
      <c r="C3399" s="568"/>
      <c r="D3399" s="569"/>
      <c r="E3399" s="569" t="s">
        <v>8461</v>
      </c>
      <c r="F3399" s="569">
        <v>3</v>
      </c>
      <c r="G3399" s="568" t="s">
        <v>8556</v>
      </c>
      <c r="H3399" s="568"/>
      <c r="I3399" s="570" t="s">
        <v>10874</v>
      </c>
      <c r="J3399" s="568" t="s">
        <v>8202</v>
      </c>
      <c r="K3399" s="571" t="s">
        <v>8401</v>
      </c>
      <c r="L3399" s="568" t="s">
        <v>13907</v>
      </c>
      <c r="M3399" s="572" t="s">
        <v>12905</v>
      </c>
      <c r="N3399" s="570" t="s">
        <v>8425</v>
      </c>
      <c r="O3399" s="303" t="str">
        <f>IF(AllC3_Data[[#This Row],[Door/Yard Number]]=3,"Yard","Door")</f>
        <v>Yard</v>
      </c>
      <c r="P3399" s="33">
        <f t="shared" si="104"/>
        <v>7.9833333333372138</v>
      </c>
      <c r="Q3399" s="3" t="str">
        <f t="shared" si="105"/>
        <v>02/11/2022 06:01 AM</v>
      </c>
      <c r="R3399" s="573" t="str">
        <f>IF(AND(AllC3_Data[[#This Row],[Workflow]]="Vendor Trailer",AllC3_Data[[#This Row],[OB Load Type]]="",AllC3_Data[[#This Row],[IB Load Type]]="",AllC3_Data[[#This Row],[Reusable Load Type]]=""),"Empty", HLOOKUP("*",AllC3_Data[[#This Row],[OB Load Type]:[Workflow]],1,FALSE))</f>
        <v>Empty</v>
      </c>
      <c r="S33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3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3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0" spans="1:21" x14ac:dyDescent="0.25">
      <c r="A3400" s="567" t="s">
        <v>16826</v>
      </c>
      <c r="B3400" s="568"/>
      <c r="C3400" s="568"/>
      <c r="D3400" s="569"/>
      <c r="E3400" s="569" t="s">
        <v>1657</v>
      </c>
      <c r="F3400" s="569">
        <v>3</v>
      </c>
      <c r="G3400" s="568" t="s">
        <v>1179</v>
      </c>
      <c r="H3400" s="568"/>
      <c r="I3400" s="570" t="s">
        <v>10874</v>
      </c>
      <c r="J3400" s="568" t="s">
        <v>8207</v>
      </c>
      <c r="K3400" s="571" t="s">
        <v>8589</v>
      </c>
      <c r="L3400" s="568" t="s">
        <v>13949</v>
      </c>
      <c r="M3400" s="572" t="s">
        <v>16827</v>
      </c>
      <c r="N3400" s="570" t="s">
        <v>8451</v>
      </c>
      <c r="O3400" s="303" t="str">
        <f>IF(AllC3_Data[[#This Row],[Door/Yard Number]]=3,"Yard","Door")</f>
        <v>Yard</v>
      </c>
      <c r="P3400" s="33">
        <f t="shared" si="104"/>
        <v>7.9833333333372138</v>
      </c>
      <c r="Q3400" s="3" t="str">
        <f t="shared" si="105"/>
        <v>02/11/2022 06:01 AM</v>
      </c>
      <c r="R3400" s="573" t="str">
        <f>IF(AND(AllC3_Data[[#This Row],[Workflow]]="Vendor Trailer",AllC3_Data[[#This Row],[OB Load Type]]="",AllC3_Data[[#This Row],[IB Load Type]]="",AllC3_Data[[#This Row],[Reusable Load Type]]=""),"Empty", HLOOKUP("*",AllC3_Data[[#This Row],[OB Load Type]:[Workflow]],1,FALSE))</f>
        <v>Empty</v>
      </c>
      <c r="S34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1" spans="1:21" x14ac:dyDescent="0.25">
      <c r="A3401" s="567" t="s">
        <v>16828</v>
      </c>
      <c r="B3401" s="568"/>
      <c r="C3401" s="568"/>
      <c r="D3401" s="569"/>
      <c r="E3401" s="569" t="s">
        <v>8461</v>
      </c>
      <c r="F3401" s="569">
        <v>3</v>
      </c>
      <c r="G3401" s="568" t="s">
        <v>15568</v>
      </c>
      <c r="H3401" s="568"/>
      <c r="I3401" s="570" t="s">
        <v>13152</v>
      </c>
      <c r="J3401" s="568" t="s">
        <v>8202</v>
      </c>
      <c r="K3401" s="571" t="s">
        <v>8401</v>
      </c>
      <c r="L3401" s="568" t="s">
        <v>13828</v>
      </c>
      <c r="M3401" s="572" t="s">
        <v>16829</v>
      </c>
      <c r="N3401" s="570" t="s">
        <v>8402</v>
      </c>
      <c r="O3401" s="303" t="str">
        <f>IF(AllC3_Data[[#This Row],[Door/Yard Number]]=3,"Yard","Door")</f>
        <v>Yard</v>
      </c>
      <c r="P3401" s="33">
        <f t="shared" ref="P3401:P3464" si="106">($A$1-Q3401)*24</f>
        <v>7.966666666790843</v>
      </c>
      <c r="Q3401" s="3" t="str">
        <f t="shared" ref="Q3401:Q3464" si="107">IF(I3401&gt;M3401,I3401,IF(I3401&lt;M3401,M3401,IF(I3401=M3401,I3401)))</f>
        <v>02/11/2022 06:02 AM</v>
      </c>
      <c r="R3401" s="573" t="str">
        <f>IF(AND(AllC3_Data[[#This Row],[Workflow]]="Vendor Trailer",AllC3_Data[[#This Row],[OB Load Type]]="",AllC3_Data[[#This Row],[IB Load Type]]="",AllC3_Data[[#This Row],[Reusable Load Type]]=""),"Empty", HLOOKUP("*",AllC3_Data[[#This Row],[OB Load Type]:[Workflow]],1,FALSE))</f>
        <v>Empty</v>
      </c>
      <c r="S34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2" spans="1:21" x14ac:dyDescent="0.25">
      <c r="A3402" s="567" t="s">
        <v>14998</v>
      </c>
      <c r="B3402" s="568"/>
      <c r="C3402" s="568"/>
      <c r="D3402" s="569" t="s">
        <v>16830</v>
      </c>
      <c r="E3402" s="569" t="s">
        <v>882</v>
      </c>
      <c r="F3402" s="569">
        <v>1</v>
      </c>
      <c r="G3402" s="568" t="s">
        <v>1179</v>
      </c>
      <c r="H3402" s="568"/>
      <c r="I3402" s="570" t="s">
        <v>12992</v>
      </c>
      <c r="J3402" s="568" t="s">
        <v>8210</v>
      </c>
      <c r="K3402" s="571" t="s">
        <v>8401</v>
      </c>
      <c r="L3402" s="568" t="s">
        <v>10129</v>
      </c>
      <c r="M3402" s="572" t="s">
        <v>16831</v>
      </c>
      <c r="N3402" s="570" t="s">
        <v>8421</v>
      </c>
      <c r="O3402" s="303" t="str">
        <f>IF(AllC3_Data[[#This Row],[Door/Yard Number]]=3,"Yard","Door")</f>
        <v>Door</v>
      </c>
      <c r="P3402" s="33">
        <f t="shared" si="106"/>
        <v>7.9500000000698492</v>
      </c>
      <c r="Q3402" s="3" t="str">
        <f t="shared" si="107"/>
        <v>02/11/2022 06:03 AM</v>
      </c>
      <c r="R3402" s="573" t="str">
        <f>IF(AND(AllC3_Data[[#This Row],[Workflow]]="Vendor Trailer",AllC3_Data[[#This Row],[OB Load Type]]="",AllC3_Data[[#This Row],[IB Load Type]]="",AllC3_Data[[#This Row],[Reusable Load Type]]=""),"Empty", HLOOKUP("*",AllC3_Data[[#This Row],[OB Load Type]:[Workflow]],1,FALSE))</f>
        <v>REPARK</v>
      </c>
      <c r="S34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4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403" spans="1:21" x14ac:dyDescent="0.25">
      <c r="A3403" s="567" t="s">
        <v>16832</v>
      </c>
      <c r="B3403" s="568" t="s">
        <v>457</v>
      </c>
      <c r="C3403" s="568"/>
      <c r="D3403" s="569"/>
      <c r="E3403" s="569" t="s">
        <v>1659</v>
      </c>
      <c r="F3403" s="569">
        <v>1</v>
      </c>
      <c r="G3403" s="568" t="s">
        <v>1179</v>
      </c>
      <c r="H3403" s="568"/>
      <c r="I3403" s="570" t="s">
        <v>12992</v>
      </c>
      <c r="J3403" s="568" t="s">
        <v>8210</v>
      </c>
      <c r="K3403" s="571" t="s">
        <v>8401</v>
      </c>
      <c r="L3403" s="568" t="s">
        <v>16833</v>
      </c>
      <c r="M3403" s="572" t="s">
        <v>12556</v>
      </c>
      <c r="N3403" s="570" t="s">
        <v>8402</v>
      </c>
      <c r="O3403" s="303" t="str">
        <f>IF(AllC3_Data[[#This Row],[Door/Yard Number]]=3,"Yard","Door")</f>
        <v>Door</v>
      </c>
      <c r="P3403" s="33">
        <f t="shared" si="106"/>
        <v>7.9500000000698492</v>
      </c>
      <c r="Q3403" s="3" t="str">
        <f t="shared" si="107"/>
        <v>02/11/2022 06:03 AM</v>
      </c>
      <c r="R3403" s="573" t="str">
        <f>IF(AND(AllC3_Data[[#This Row],[Workflow]]="Vendor Trailer",AllC3_Data[[#This Row],[OB Load Type]]="",AllC3_Data[[#This Row],[IB Load Type]]="",AllC3_Data[[#This Row],[Reusable Load Type]]=""),"Empty", HLOOKUP("*",AllC3_Data[[#This Row],[OB Load Type]:[Workflow]],1,FALSE))</f>
        <v>O707</v>
      </c>
      <c r="S34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4" spans="1:21" x14ac:dyDescent="0.25">
      <c r="A3404" s="567" t="s">
        <v>16834</v>
      </c>
      <c r="B3404" s="568" t="s">
        <v>457</v>
      </c>
      <c r="C3404" s="568"/>
      <c r="D3404" s="569"/>
      <c r="E3404" s="569" t="s">
        <v>1659</v>
      </c>
      <c r="F3404" s="569">
        <v>3</v>
      </c>
      <c r="G3404" s="568" t="s">
        <v>1179</v>
      </c>
      <c r="H3404" s="568"/>
      <c r="I3404" s="570" t="s">
        <v>12992</v>
      </c>
      <c r="J3404" s="568" t="s">
        <v>8207</v>
      </c>
      <c r="K3404" s="571" t="s">
        <v>8401</v>
      </c>
      <c r="L3404" s="568" t="s">
        <v>13828</v>
      </c>
      <c r="M3404" s="572" t="s">
        <v>16835</v>
      </c>
      <c r="N3404" s="570" t="s">
        <v>8402</v>
      </c>
      <c r="O3404" s="303" t="str">
        <f>IF(AllC3_Data[[#This Row],[Door/Yard Number]]=3,"Yard","Door")</f>
        <v>Yard</v>
      </c>
      <c r="P3404" s="33">
        <f t="shared" si="106"/>
        <v>7.9500000000698492</v>
      </c>
      <c r="Q3404" s="3" t="str">
        <f t="shared" si="107"/>
        <v>02/11/2022 06:03 AM</v>
      </c>
      <c r="R3404" s="573" t="str">
        <f>IF(AND(AllC3_Data[[#This Row],[Workflow]]="Vendor Trailer",AllC3_Data[[#This Row],[OB Load Type]]="",AllC3_Data[[#This Row],[IB Load Type]]="",AllC3_Data[[#This Row],[Reusable Load Type]]=""),"Empty", HLOOKUP("*",AllC3_Data[[#This Row],[OB Load Type]:[Workflow]],1,FALSE))</f>
        <v>O707</v>
      </c>
      <c r="S34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5" spans="1:21" x14ac:dyDescent="0.25">
      <c r="A3405" s="567" t="s">
        <v>16836</v>
      </c>
      <c r="B3405" s="568" t="s">
        <v>457</v>
      </c>
      <c r="C3405" s="568"/>
      <c r="D3405" s="569"/>
      <c r="E3405" s="569" t="s">
        <v>1659</v>
      </c>
      <c r="F3405" s="569">
        <v>3</v>
      </c>
      <c r="G3405" s="568" t="s">
        <v>1179</v>
      </c>
      <c r="H3405" s="568"/>
      <c r="I3405" s="570" t="s">
        <v>12992</v>
      </c>
      <c r="J3405" s="568" t="s">
        <v>8210</v>
      </c>
      <c r="K3405" s="571" t="s">
        <v>8401</v>
      </c>
      <c r="L3405" s="568" t="s">
        <v>14003</v>
      </c>
      <c r="M3405" s="572" t="s">
        <v>12107</v>
      </c>
      <c r="N3405" s="570" t="s">
        <v>8402</v>
      </c>
      <c r="O3405" s="303" t="str">
        <f>IF(AllC3_Data[[#This Row],[Door/Yard Number]]=3,"Yard","Door")</f>
        <v>Yard</v>
      </c>
      <c r="P3405" s="33">
        <f t="shared" si="106"/>
        <v>7.9500000000698492</v>
      </c>
      <c r="Q3405" s="3" t="str">
        <f t="shared" si="107"/>
        <v>02/11/2022 06:03 AM</v>
      </c>
      <c r="R3405" s="573" t="str">
        <f>IF(AND(AllC3_Data[[#This Row],[Workflow]]="Vendor Trailer",AllC3_Data[[#This Row],[OB Load Type]]="",AllC3_Data[[#This Row],[IB Load Type]]="",AllC3_Data[[#This Row],[Reusable Load Type]]=""),"Empty", HLOOKUP("*",AllC3_Data[[#This Row],[OB Load Type]:[Workflow]],1,FALSE))</f>
        <v>O707</v>
      </c>
      <c r="S34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6" spans="1:21" x14ac:dyDescent="0.25">
      <c r="A3406" s="567" t="s">
        <v>16837</v>
      </c>
      <c r="B3406" s="568" t="s">
        <v>457</v>
      </c>
      <c r="C3406" s="568"/>
      <c r="D3406" s="569"/>
      <c r="E3406" s="569" t="s">
        <v>1659</v>
      </c>
      <c r="F3406" s="569">
        <v>3</v>
      </c>
      <c r="G3406" s="568" t="s">
        <v>1179</v>
      </c>
      <c r="H3406" s="568"/>
      <c r="I3406" s="570" t="s">
        <v>12992</v>
      </c>
      <c r="J3406" s="568" t="s">
        <v>8210</v>
      </c>
      <c r="K3406" s="571" t="s">
        <v>8401</v>
      </c>
      <c r="L3406" s="568" t="s">
        <v>14423</v>
      </c>
      <c r="M3406" s="572" t="s">
        <v>16838</v>
      </c>
      <c r="N3406" s="570" t="s">
        <v>8402</v>
      </c>
      <c r="O3406" s="303" t="str">
        <f>IF(AllC3_Data[[#This Row],[Door/Yard Number]]=3,"Yard","Door")</f>
        <v>Yard</v>
      </c>
      <c r="P3406" s="33">
        <f t="shared" si="106"/>
        <v>7.9500000000698492</v>
      </c>
      <c r="Q3406" s="3" t="str">
        <f t="shared" si="107"/>
        <v>02/11/2022 06:03 AM</v>
      </c>
      <c r="R3406" s="573" t="str">
        <f>IF(AND(AllC3_Data[[#This Row],[Workflow]]="Vendor Trailer",AllC3_Data[[#This Row],[OB Load Type]]="",AllC3_Data[[#This Row],[IB Load Type]]="",AllC3_Data[[#This Row],[Reusable Load Type]]=""),"Empty", HLOOKUP("*",AllC3_Data[[#This Row],[OB Load Type]:[Workflow]],1,FALSE))</f>
        <v>O707</v>
      </c>
      <c r="S34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7" spans="1:21" x14ac:dyDescent="0.25">
      <c r="A3407" s="567" t="s">
        <v>16839</v>
      </c>
      <c r="B3407" s="568" t="s">
        <v>457</v>
      </c>
      <c r="C3407" s="568"/>
      <c r="D3407" s="569"/>
      <c r="E3407" s="569" t="s">
        <v>1659</v>
      </c>
      <c r="F3407" s="569">
        <v>3</v>
      </c>
      <c r="G3407" s="568" t="s">
        <v>1179</v>
      </c>
      <c r="H3407" s="568"/>
      <c r="I3407" s="570" t="s">
        <v>12992</v>
      </c>
      <c r="J3407" s="568" t="s">
        <v>8210</v>
      </c>
      <c r="K3407" s="571" t="s">
        <v>8401</v>
      </c>
      <c r="L3407" s="568" t="s">
        <v>13828</v>
      </c>
      <c r="M3407" s="572" t="s">
        <v>16840</v>
      </c>
      <c r="N3407" s="570" t="s">
        <v>8402</v>
      </c>
      <c r="O3407" s="303" t="str">
        <f>IF(AllC3_Data[[#This Row],[Door/Yard Number]]=3,"Yard","Door")</f>
        <v>Yard</v>
      </c>
      <c r="P3407" s="33">
        <f t="shared" si="106"/>
        <v>7.9500000000698492</v>
      </c>
      <c r="Q3407" s="3" t="str">
        <f t="shared" si="107"/>
        <v>02/11/2022 06:03 AM</v>
      </c>
      <c r="R3407" s="573" t="str">
        <f>IF(AND(AllC3_Data[[#This Row],[Workflow]]="Vendor Trailer",AllC3_Data[[#This Row],[OB Load Type]]="",AllC3_Data[[#This Row],[IB Load Type]]="",AllC3_Data[[#This Row],[Reusable Load Type]]=""),"Empty", HLOOKUP("*",AllC3_Data[[#This Row],[OB Load Type]:[Workflow]],1,FALSE))</f>
        <v>O707</v>
      </c>
      <c r="S34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8" spans="1:21" x14ac:dyDescent="0.25">
      <c r="A3408" s="567" t="s">
        <v>16841</v>
      </c>
      <c r="B3408" s="568" t="s">
        <v>457</v>
      </c>
      <c r="C3408" s="568"/>
      <c r="D3408" s="569"/>
      <c r="E3408" s="569" t="s">
        <v>1659</v>
      </c>
      <c r="F3408" s="569">
        <v>3</v>
      </c>
      <c r="G3408" s="568" t="s">
        <v>1179</v>
      </c>
      <c r="H3408" s="568"/>
      <c r="I3408" s="570" t="s">
        <v>12992</v>
      </c>
      <c r="J3408" s="568" t="s">
        <v>8210</v>
      </c>
      <c r="K3408" s="571" t="s">
        <v>8401</v>
      </c>
      <c r="L3408" s="568" t="s">
        <v>14170</v>
      </c>
      <c r="M3408" s="572" t="s">
        <v>8424</v>
      </c>
      <c r="N3408" s="570" t="s">
        <v>8402</v>
      </c>
      <c r="O3408" s="303" t="str">
        <f>IF(AllC3_Data[[#This Row],[Door/Yard Number]]=3,"Yard","Door")</f>
        <v>Yard</v>
      </c>
      <c r="P3408" s="33">
        <f t="shared" si="106"/>
        <v>7.9500000000698492</v>
      </c>
      <c r="Q3408" s="3" t="str">
        <f t="shared" si="107"/>
        <v>02/11/2022 06:03 AM</v>
      </c>
      <c r="R3408" s="573" t="str">
        <f>IF(AND(AllC3_Data[[#This Row],[Workflow]]="Vendor Trailer",AllC3_Data[[#This Row],[OB Load Type]]="",AllC3_Data[[#This Row],[IB Load Type]]="",AllC3_Data[[#This Row],[Reusable Load Type]]=""),"Empty", HLOOKUP("*",AllC3_Data[[#This Row],[OB Load Type]:[Workflow]],1,FALSE))</f>
        <v>O707</v>
      </c>
      <c r="S34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09" spans="1:21" x14ac:dyDescent="0.25">
      <c r="A3409" s="567" t="s">
        <v>16842</v>
      </c>
      <c r="B3409" s="568" t="s">
        <v>457</v>
      </c>
      <c r="C3409" s="568"/>
      <c r="D3409" s="569"/>
      <c r="E3409" s="569" t="s">
        <v>1659</v>
      </c>
      <c r="F3409" s="569">
        <v>3</v>
      </c>
      <c r="G3409" s="568" t="s">
        <v>1179</v>
      </c>
      <c r="H3409" s="568"/>
      <c r="I3409" s="570" t="s">
        <v>12992</v>
      </c>
      <c r="J3409" s="568" t="s">
        <v>8210</v>
      </c>
      <c r="K3409" s="571" t="s">
        <v>8401</v>
      </c>
      <c r="L3409" s="568" t="s">
        <v>13828</v>
      </c>
      <c r="M3409" s="572" t="s">
        <v>16843</v>
      </c>
      <c r="N3409" s="570" t="s">
        <v>8402</v>
      </c>
      <c r="O3409" s="303" t="str">
        <f>IF(AllC3_Data[[#This Row],[Door/Yard Number]]=3,"Yard","Door")</f>
        <v>Yard</v>
      </c>
      <c r="P3409" s="33">
        <f t="shared" si="106"/>
        <v>7.9500000000698492</v>
      </c>
      <c r="Q3409" s="3" t="str">
        <f t="shared" si="107"/>
        <v>02/11/2022 06:03 AM</v>
      </c>
      <c r="R3409" s="573" t="str">
        <f>IF(AND(AllC3_Data[[#This Row],[Workflow]]="Vendor Trailer",AllC3_Data[[#This Row],[OB Load Type]]="",AllC3_Data[[#This Row],[IB Load Type]]="",AllC3_Data[[#This Row],[Reusable Load Type]]=""),"Empty", HLOOKUP("*",AllC3_Data[[#This Row],[OB Load Type]:[Workflow]],1,FALSE))</f>
        <v>O707</v>
      </c>
      <c r="S34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0" spans="1:21" x14ac:dyDescent="0.25">
      <c r="A3410" s="567" t="s">
        <v>16844</v>
      </c>
      <c r="B3410" s="568" t="s">
        <v>457</v>
      </c>
      <c r="C3410" s="568"/>
      <c r="D3410" s="569"/>
      <c r="E3410" s="569" t="s">
        <v>1659</v>
      </c>
      <c r="F3410" s="569">
        <v>3</v>
      </c>
      <c r="G3410" s="568" t="s">
        <v>1179</v>
      </c>
      <c r="H3410" s="568"/>
      <c r="I3410" s="570" t="s">
        <v>12992</v>
      </c>
      <c r="J3410" s="568" t="s">
        <v>8210</v>
      </c>
      <c r="K3410" s="571" t="s">
        <v>8401</v>
      </c>
      <c r="L3410" s="568" t="s">
        <v>14248</v>
      </c>
      <c r="M3410" s="572" t="s">
        <v>12932</v>
      </c>
      <c r="N3410" s="570" t="s">
        <v>8402</v>
      </c>
      <c r="O3410" s="303" t="str">
        <f>IF(AllC3_Data[[#This Row],[Door/Yard Number]]=3,"Yard","Door")</f>
        <v>Yard</v>
      </c>
      <c r="P3410" s="33">
        <f t="shared" si="106"/>
        <v>7.5333333334419876</v>
      </c>
      <c r="Q3410" s="3" t="str">
        <f t="shared" si="107"/>
        <v>02/11/2022 06:28 AM</v>
      </c>
      <c r="R3410" s="573" t="str">
        <f>IF(AND(AllC3_Data[[#This Row],[Workflow]]="Vendor Trailer",AllC3_Data[[#This Row],[OB Load Type]]="",AllC3_Data[[#This Row],[IB Load Type]]="",AllC3_Data[[#This Row],[Reusable Load Type]]=""),"Empty", HLOOKUP("*",AllC3_Data[[#This Row],[OB Load Type]:[Workflow]],1,FALSE))</f>
        <v>O707</v>
      </c>
      <c r="S34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1" spans="1:21" x14ac:dyDescent="0.25">
      <c r="A3411" s="567" t="s">
        <v>16845</v>
      </c>
      <c r="B3411" s="568" t="s">
        <v>457</v>
      </c>
      <c r="C3411" s="568"/>
      <c r="D3411" s="569"/>
      <c r="E3411" s="569" t="s">
        <v>1659</v>
      </c>
      <c r="F3411" s="569">
        <v>3</v>
      </c>
      <c r="G3411" s="568" t="s">
        <v>1179</v>
      </c>
      <c r="H3411" s="568"/>
      <c r="I3411" s="570" t="s">
        <v>12992</v>
      </c>
      <c r="J3411" s="568" t="s">
        <v>8210</v>
      </c>
      <c r="K3411" s="571" t="s">
        <v>8401</v>
      </c>
      <c r="L3411" s="568" t="s">
        <v>14383</v>
      </c>
      <c r="M3411" s="572" t="s">
        <v>15947</v>
      </c>
      <c r="N3411" s="570" t="s">
        <v>8402</v>
      </c>
      <c r="O3411" s="303" t="str">
        <f>IF(AllC3_Data[[#This Row],[Door/Yard Number]]=3,"Yard","Door")</f>
        <v>Yard</v>
      </c>
      <c r="P3411" s="33">
        <f t="shared" si="106"/>
        <v>7.9500000000698492</v>
      </c>
      <c r="Q3411" s="3" t="str">
        <f t="shared" si="107"/>
        <v>02/11/2022 06:03 AM</v>
      </c>
      <c r="R3411" s="573" t="str">
        <f>IF(AND(AllC3_Data[[#This Row],[Workflow]]="Vendor Trailer",AllC3_Data[[#This Row],[OB Load Type]]="",AllC3_Data[[#This Row],[IB Load Type]]="",AllC3_Data[[#This Row],[Reusable Load Type]]=""),"Empty", HLOOKUP("*",AllC3_Data[[#This Row],[OB Load Type]:[Workflow]],1,FALSE))</f>
        <v>O707</v>
      </c>
      <c r="S34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2" spans="1:21" x14ac:dyDescent="0.25">
      <c r="A3412" s="567" t="s">
        <v>16846</v>
      </c>
      <c r="B3412" s="568" t="s">
        <v>457</v>
      </c>
      <c r="C3412" s="568"/>
      <c r="D3412" s="569"/>
      <c r="E3412" s="569" t="s">
        <v>1659</v>
      </c>
      <c r="F3412" s="569">
        <v>3</v>
      </c>
      <c r="G3412" s="568" t="s">
        <v>1179</v>
      </c>
      <c r="H3412" s="568"/>
      <c r="I3412" s="570" t="s">
        <v>12992</v>
      </c>
      <c r="J3412" s="568" t="s">
        <v>8210</v>
      </c>
      <c r="K3412" s="571" t="s">
        <v>8401</v>
      </c>
      <c r="L3412" s="568" t="s">
        <v>13729</v>
      </c>
      <c r="M3412" s="572" t="s">
        <v>9502</v>
      </c>
      <c r="N3412" s="570" t="s">
        <v>8402</v>
      </c>
      <c r="O3412" s="303" t="str">
        <f>IF(AllC3_Data[[#This Row],[Door/Yard Number]]=3,"Yard","Door")</f>
        <v>Yard</v>
      </c>
      <c r="P3412" s="33">
        <f t="shared" si="106"/>
        <v>7.9500000000698492</v>
      </c>
      <c r="Q3412" s="3" t="str">
        <f t="shared" si="107"/>
        <v>02/11/2022 06:03 AM</v>
      </c>
      <c r="R3412" s="573" t="str">
        <f>IF(AND(AllC3_Data[[#This Row],[Workflow]]="Vendor Trailer",AllC3_Data[[#This Row],[OB Load Type]]="",AllC3_Data[[#This Row],[IB Load Type]]="",AllC3_Data[[#This Row],[Reusable Load Type]]=""),"Empty", HLOOKUP("*",AllC3_Data[[#This Row],[OB Load Type]:[Workflow]],1,FALSE))</f>
        <v>O707</v>
      </c>
      <c r="S34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3" spans="1:21" x14ac:dyDescent="0.25">
      <c r="A3413" s="567" t="s">
        <v>16847</v>
      </c>
      <c r="B3413" s="568" t="s">
        <v>457</v>
      </c>
      <c r="C3413" s="568"/>
      <c r="D3413" s="569"/>
      <c r="E3413" s="569" t="s">
        <v>1659</v>
      </c>
      <c r="F3413" s="569">
        <v>3</v>
      </c>
      <c r="G3413" s="568" t="s">
        <v>1179</v>
      </c>
      <c r="H3413" s="568"/>
      <c r="I3413" s="570" t="s">
        <v>12992</v>
      </c>
      <c r="J3413" s="568" t="s">
        <v>8210</v>
      </c>
      <c r="K3413" s="571" t="s">
        <v>8401</v>
      </c>
      <c r="L3413" s="568" t="s">
        <v>14423</v>
      </c>
      <c r="M3413" s="572" t="s">
        <v>12881</v>
      </c>
      <c r="N3413" s="570" t="s">
        <v>8402</v>
      </c>
      <c r="O3413" s="303" t="str">
        <f>IF(AllC3_Data[[#This Row],[Door/Yard Number]]=3,"Yard","Door")</f>
        <v>Yard</v>
      </c>
      <c r="P3413" s="33">
        <f t="shared" si="106"/>
        <v>7.9500000000698492</v>
      </c>
      <c r="Q3413" s="3" t="str">
        <f t="shared" si="107"/>
        <v>02/11/2022 06:03 AM</v>
      </c>
      <c r="R3413" s="573" t="str">
        <f>IF(AND(AllC3_Data[[#This Row],[Workflow]]="Vendor Trailer",AllC3_Data[[#This Row],[OB Load Type]]="",AllC3_Data[[#This Row],[IB Load Type]]="",AllC3_Data[[#This Row],[Reusable Load Type]]=""),"Empty", HLOOKUP("*",AllC3_Data[[#This Row],[OB Load Type]:[Workflow]],1,FALSE))</f>
        <v>O707</v>
      </c>
      <c r="S34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4" spans="1:21" x14ac:dyDescent="0.25">
      <c r="A3414" s="567" t="s">
        <v>16848</v>
      </c>
      <c r="B3414" s="568" t="s">
        <v>457</v>
      </c>
      <c r="C3414" s="568"/>
      <c r="D3414" s="569"/>
      <c r="E3414" s="569" t="s">
        <v>1659</v>
      </c>
      <c r="F3414" s="569">
        <v>3</v>
      </c>
      <c r="G3414" s="568" t="s">
        <v>1179</v>
      </c>
      <c r="H3414" s="568"/>
      <c r="I3414" s="570" t="s">
        <v>13154</v>
      </c>
      <c r="J3414" s="568" t="s">
        <v>8210</v>
      </c>
      <c r="K3414" s="571" t="s">
        <v>8401</v>
      </c>
      <c r="L3414" s="568" t="s">
        <v>13729</v>
      </c>
      <c r="M3414" s="572" t="s">
        <v>10725</v>
      </c>
      <c r="N3414" s="570" t="s">
        <v>8402</v>
      </c>
      <c r="O3414" s="303" t="str">
        <f>IF(AllC3_Data[[#This Row],[Door/Yard Number]]=3,"Yard","Door")</f>
        <v>Yard</v>
      </c>
      <c r="P3414" s="33">
        <f t="shared" si="106"/>
        <v>7.9333333333488554</v>
      </c>
      <c r="Q3414" s="3" t="str">
        <f t="shared" si="107"/>
        <v>02/11/2022 06:04 AM</v>
      </c>
      <c r="R3414" s="573" t="str">
        <f>IF(AND(AllC3_Data[[#This Row],[Workflow]]="Vendor Trailer",AllC3_Data[[#This Row],[OB Load Type]]="",AllC3_Data[[#This Row],[IB Load Type]]="",AllC3_Data[[#This Row],[Reusable Load Type]]=""),"Empty", HLOOKUP("*",AllC3_Data[[#This Row],[OB Load Type]:[Workflow]],1,FALSE))</f>
        <v>O707</v>
      </c>
      <c r="S34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5" spans="1:21" x14ac:dyDescent="0.25">
      <c r="A3415" s="567" t="s">
        <v>16849</v>
      </c>
      <c r="B3415" s="568" t="s">
        <v>457</v>
      </c>
      <c r="C3415" s="568"/>
      <c r="D3415" s="569"/>
      <c r="E3415" s="569" t="s">
        <v>1659</v>
      </c>
      <c r="F3415" s="569">
        <v>3</v>
      </c>
      <c r="G3415" s="568" t="s">
        <v>1179</v>
      </c>
      <c r="H3415" s="568"/>
      <c r="I3415" s="570" t="s">
        <v>13154</v>
      </c>
      <c r="J3415" s="568" t="s">
        <v>8207</v>
      </c>
      <c r="K3415" s="571" t="s">
        <v>8401</v>
      </c>
      <c r="L3415" s="568" t="s">
        <v>13729</v>
      </c>
      <c r="M3415" s="572" t="s">
        <v>13511</v>
      </c>
      <c r="N3415" s="570" t="s">
        <v>8402</v>
      </c>
      <c r="O3415" s="303" t="str">
        <f>IF(AllC3_Data[[#This Row],[Door/Yard Number]]=3,"Yard","Door")</f>
        <v>Yard</v>
      </c>
      <c r="P3415" s="33">
        <f t="shared" si="106"/>
        <v>7.9333333333488554</v>
      </c>
      <c r="Q3415" s="3" t="str">
        <f t="shared" si="107"/>
        <v>02/11/2022 06:04 AM</v>
      </c>
      <c r="R3415" s="573" t="str">
        <f>IF(AND(AllC3_Data[[#This Row],[Workflow]]="Vendor Trailer",AllC3_Data[[#This Row],[OB Load Type]]="",AllC3_Data[[#This Row],[IB Load Type]]="",AllC3_Data[[#This Row],[Reusable Load Type]]=""),"Empty", HLOOKUP("*",AllC3_Data[[#This Row],[OB Load Type]:[Workflow]],1,FALSE))</f>
        <v>O707</v>
      </c>
      <c r="S34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6" spans="1:21" x14ac:dyDescent="0.25">
      <c r="A3416" s="567" t="s">
        <v>16850</v>
      </c>
      <c r="B3416" s="568" t="s">
        <v>457</v>
      </c>
      <c r="C3416" s="568"/>
      <c r="D3416" s="569"/>
      <c r="E3416" s="569" t="s">
        <v>1659</v>
      </c>
      <c r="F3416" s="569">
        <v>3</v>
      </c>
      <c r="G3416" s="568" t="s">
        <v>1667</v>
      </c>
      <c r="H3416" s="568"/>
      <c r="I3416" s="570" t="s">
        <v>13154</v>
      </c>
      <c r="J3416" s="568" t="s">
        <v>8214</v>
      </c>
      <c r="K3416" s="571" t="s">
        <v>8401</v>
      </c>
      <c r="L3416" s="568" t="s">
        <v>14383</v>
      </c>
      <c r="M3416" s="572" t="s">
        <v>13170</v>
      </c>
      <c r="N3416" s="570" t="s">
        <v>8402</v>
      </c>
      <c r="O3416" s="303" t="str">
        <f>IF(AllC3_Data[[#This Row],[Door/Yard Number]]=3,"Yard","Door")</f>
        <v>Yard</v>
      </c>
      <c r="P3416" s="33">
        <f t="shared" si="106"/>
        <v>7.9333333333488554</v>
      </c>
      <c r="Q3416" s="3" t="str">
        <f t="shared" si="107"/>
        <v>02/11/2022 06:04 AM</v>
      </c>
      <c r="R3416" s="573" t="str">
        <f>IF(AND(AllC3_Data[[#This Row],[Workflow]]="Vendor Trailer",AllC3_Data[[#This Row],[OB Load Type]]="",AllC3_Data[[#This Row],[IB Load Type]]="",AllC3_Data[[#This Row],[Reusable Load Type]]=""),"Empty", HLOOKUP("*",AllC3_Data[[#This Row],[OB Load Type]:[Workflow]],1,FALSE))</f>
        <v>O707</v>
      </c>
      <c r="S34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7" spans="1:21" x14ac:dyDescent="0.25">
      <c r="A3417" s="567" t="s">
        <v>16851</v>
      </c>
      <c r="B3417" s="568" t="s">
        <v>457</v>
      </c>
      <c r="C3417" s="568"/>
      <c r="D3417" s="569"/>
      <c r="E3417" s="569" t="s">
        <v>1659</v>
      </c>
      <c r="F3417" s="569">
        <v>3</v>
      </c>
      <c r="G3417" s="568" t="s">
        <v>1179</v>
      </c>
      <c r="H3417" s="568"/>
      <c r="I3417" s="570" t="s">
        <v>13154</v>
      </c>
      <c r="J3417" s="568" t="s">
        <v>8210</v>
      </c>
      <c r="K3417" s="571" t="s">
        <v>8401</v>
      </c>
      <c r="L3417" s="568" t="s">
        <v>14333</v>
      </c>
      <c r="M3417" s="572" t="s">
        <v>12813</v>
      </c>
      <c r="N3417" s="570" t="s">
        <v>8402</v>
      </c>
      <c r="O3417" s="303" t="str">
        <f>IF(AllC3_Data[[#This Row],[Door/Yard Number]]=3,"Yard","Door")</f>
        <v>Yard</v>
      </c>
      <c r="P3417" s="33">
        <f t="shared" si="106"/>
        <v>7.9333333333488554</v>
      </c>
      <c r="Q3417" s="3" t="str">
        <f t="shared" si="107"/>
        <v>02/11/2022 06:04 AM</v>
      </c>
      <c r="R3417" s="573" t="str">
        <f>IF(AND(AllC3_Data[[#This Row],[Workflow]]="Vendor Trailer",AllC3_Data[[#This Row],[OB Load Type]]="",AllC3_Data[[#This Row],[IB Load Type]]="",AllC3_Data[[#This Row],[Reusable Load Type]]=""),"Empty", HLOOKUP("*",AllC3_Data[[#This Row],[OB Load Type]:[Workflow]],1,FALSE))</f>
        <v>O707</v>
      </c>
      <c r="S34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8" spans="1:21" x14ac:dyDescent="0.25">
      <c r="A3418" s="567" t="s">
        <v>16852</v>
      </c>
      <c r="B3418" s="568" t="s">
        <v>457</v>
      </c>
      <c r="C3418" s="568"/>
      <c r="D3418" s="569"/>
      <c r="E3418" s="569" t="s">
        <v>1659</v>
      </c>
      <c r="F3418" s="569">
        <v>3</v>
      </c>
      <c r="G3418" s="568" t="s">
        <v>1179</v>
      </c>
      <c r="H3418" s="568"/>
      <c r="I3418" s="570" t="s">
        <v>13154</v>
      </c>
      <c r="J3418" s="568" t="s">
        <v>8210</v>
      </c>
      <c r="K3418" s="571" t="s">
        <v>8401</v>
      </c>
      <c r="L3418" s="568" t="s">
        <v>14248</v>
      </c>
      <c r="M3418" s="572" t="s">
        <v>16853</v>
      </c>
      <c r="N3418" s="570" t="s">
        <v>8402</v>
      </c>
      <c r="O3418" s="303" t="str">
        <f>IF(AllC3_Data[[#This Row],[Door/Yard Number]]=3,"Yard","Door")</f>
        <v>Yard</v>
      </c>
      <c r="P3418" s="33">
        <f t="shared" si="106"/>
        <v>7.9333333333488554</v>
      </c>
      <c r="Q3418" s="3" t="str">
        <f t="shared" si="107"/>
        <v>02/11/2022 06:04 AM</v>
      </c>
      <c r="R3418" s="573" t="str">
        <f>IF(AND(AllC3_Data[[#This Row],[Workflow]]="Vendor Trailer",AllC3_Data[[#This Row],[OB Load Type]]="",AllC3_Data[[#This Row],[IB Load Type]]="",AllC3_Data[[#This Row],[Reusable Load Type]]=""),"Empty", HLOOKUP("*",AllC3_Data[[#This Row],[OB Load Type]:[Workflow]],1,FALSE))</f>
        <v>O707</v>
      </c>
      <c r="S34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19" spans="1:21" x14ac:dyDescent="0.25">
      <c r="A3419" s="567" t="s">
        <v>16854</v>
      </c>
      <c r="B3419" s="568" t="s">
        <v>457</v>
      </c>
      <c r="C3419" s="568"/>
      <c r="D3419" s="569"/>
      <c r="E3419" s="569" t="s">
        <v>1659</v>
      </c>
      <c r="F3419" s="569">
        <v>3</v>
      </c>
      <c r="G3419" s="568" t="s">
        <v>1179</v>
      </c>
      <c r="H3419" s="568"/>
      <c r="I3419" s="570" t="s">
        <v>13154</v>
      </c>
      <c r="J3419" s="568" t="s">
        <v>8210</v>
      </c>
      <c r="K3419" s="571" t="s">
        <v>8401</v>
      </c>
      <c r="L3419" s="568" t="s">
        <v>14383</v>
      </c>
      <c r="M3419" s="572" t="s">
        <v>16855</v>
      </c>
      <c r="N3419" s="570" t="s">
        <v>8402</v>
      </c>
      <c r="O3419" s="303" t="str">
        <f>IF(AllC3_Data[[#This Row],[Door/Yard Number]]=3,"Yard","Door")</f>
        <v>Yard</v>
      </c>
      <c r="P3419" s="33">
        <f t="shared" si="106"/>
        <v>7.9333333333488554</v>
      </c>
      <c r="Q3419" s="3" t="str">
        <f t="shared" si="107"/>
        <v>02/11/2022 06:04 AM</v>
      </c>
      <c r="R3419" s="573" t="str">
        <f>IF(AND(AllC3_Data[[#This Row],[Workflow]]="Vendor Trailer",AllC3_Data[[#This Row],[OB Load Type]]="",AllC3_Data[[#This Row],[IB Load Type]]="",AllC3_Data[[#This Row],[Reusable Load Type]]=""),"Empty", HLOOKUP("*",AllC3_Data[[#This Row],[OB Load Type]:[Workflow]],1,FALSE))</f>
        <v>O707</v>
      </c>
      <c r="S34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0" spans="1:21" x14ac:dyDescent="0.25">
      <c r="A3420" s="567" t="s">
        <v>16856</v>
      </c>
      <c r="B3420" s="568" t="s">
        <v>457</v>
      </c>
      <c r="C3420" s="568"/>
      <c r="D3420" s="569"/>
      <c r="E3420" s="569" t="s">
        <v>1659</v>
      </c>
      <c r="F3420" s="569">
        <v>3</v>
      </c>
      <c r="G3420" s="568" t="s">
        <v>1179</v>
      </c>
      <c r="H3420" s="568"/>
      <c r="I3420" s="570" t="s">
        <v>13154</v>
      </c>
      <c r="J3420" s="568" t="s">
        <v>8210</v>
      </c>
      <c r="K3420" s="571" t="s">
        <v>8401</v>
      </c>
      <c r="L3420" s="568" t="s">
        <v>14248</v>
      </c>
      <c r="M3420" s="572" t="s">
        <v>16524</v>
      </c>
      <c r="N3420" s="570" t="s">
        <v>8402</v>
      </c>
      <c r="O3420" s="303" t="str">
        <f>IF(AllC3_Data[[#This Row],[Door/Yard Number]]=3,"Yard","Door")</f>
        <v>Yard</v>
      </c>
      <c r="P3420" s="33">
        <f t="shared" si="106"/>
        <v>7.9333333333488554</v>
      </c>
      <c r="Q3420" s="3" t="str">
        <f t="shared" si="107"/>
        <v>02/11/2022 06:04 AM</v>
      </c>
      <c r="R3420" s="573" t="str">
        <f>IF(AND(AllC3_Data[[#This Row],[Workflow]]="Vendor Trailer",AllC3_Data[[#This Row],[OB Load Type]]="",AllC3_Data[[#This Row],[IB Load Type]]="",AllC3_Data[[#This Row],[Reusable Load Type]]=""),"Empty", HLOOKUP("*",AllC3_Data[[#This Row],[OB Load Type]:[Workflow]],1,FALSE))</f>
        <v>O707</v>
      </c>
      <c r="S34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1" spans="1:21" x14ac:dyDescent="0.25">
      <c r="A3421" s="567" t="s">
        <v>16857</v>
      </c>
      <c r="B3421" s="568" t="s">
        <v>457</v>
      </c>
      <c r="C3421" s="568"/>
      <c r="D3421" s="569"/>
      <c r="E3421" s="569" t="s">
        <v>1659</v>
      </c>
      <c r="F3421" s="569">
        <v>3</v>
      </c>
      <c r="G3421" s="568" t="s">
        <v>1179</v>
      </c>
      <c r="H3421" s="568"/>
      <c r="I3421" s="570" t="s">
        <v>13154</v>
      </c>
      <c r="J3421" s="568" t="s">
        <v>8210</v>
      </c>
      <c r="K3421" s="571" t="s">
        <v>8401</v>
      </c>
      <c r="L3421" s="568" t="s">
        <v>14003</v>
      </c>
      <c r="M3421" s="572" t="s">
        <v>10823</v>
      </c>
      <c r="N3421" s="570" t="s">
        <v>8402</v>
      </c>
      <c r="O3421" s="303" t="str">
        <f>IF(AllC3_Data[[#This Row],[Door/Yard Number]]=3,"Yard","Door")</f>
        <v>Yard</v>
      </c>
      <c r="P3421" s="33">
        <f t="shared" si="106"/>
        <v>7.9333333333488554</v>
      </c>
      <c r="Q3421" s="3" t="str">
        <f t="shared" si="107"/>
        <v>02/11/2022 06:04 AM</v>
      </c>
      <c r="R3421" s="573" t="str">
        <f>IF(AND(AllC3_Data[[#This Row],[Workflow]]="Vendor Trailer",AllC3_Data[[#This Row],[OB Load Type]]="",AllC3_Data[[#This Row],[IB Load Type]]="",AllC3_Data[[#This Row],[Reusable Load Type]]=""),"Empty", HLOOKUP("*",AllC3_Data[[#This Row],[OB Load Type]:[Workflow]],1,FALSE))</f>
        <v>O707</v>
      </c>
      <c r="S34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2" spans="1:21" x14ac:dyDescent="0.25">
      <c r="A3422" s="567" t="s">
        <v>16858</v>
      </c>
      <c r="B3422" s="568" t="s">
        <v>457</v>
      </c>
      <c r="C3422" s="568"/>
      <c r="D3422" s="569"/>
      <c r="E3422" s="569" t="s">
        <v>1659</v>
      </c>
      <c r="F3422" s="569">
        <v>1</v>
      </c>
      <c r="G3422" s="568" t="s">
        <v>1179</v>
      </c>
      <c r="H3422" s="568"/>
      <c r="I3422" s="570" t="s">
        <v>13154</v>
      </c>
      <c r="J3422" s="568" t="s">
        <v>8210</v>
      </c>
      <c r="K3422" s="571" t="s">
        <v>8401</v>
      </c>
      <c r="L3422" s="568" t="s">
        <v>16859</v>
      </c>
      <c r="M3422" s="572" t="s">
        <v>16860</v>
      </c>
      <c r="N3422" s="570" t="s">
        <v>8402</v>
      </c>
      <c r="O3422" s="303" t="str">
        <f>IF(AllC3_Data[[#This Row],[Door/Yard Number]]=3,"Yard","Door")</f>
        <v>Door</v>
      </c>
      <c r="P3422" s="33">
        <f t="shared" si="106"/>
        <v>13.5</v>
      </c>
      <c r="Q3422" s="3" t="str">
        <f t="shared" si="107"/>
        <v>02/11/2022 12:30 AM</v>
      </c>
      <c r="R3422" s="573" t="str">
        <f>IF(AND(AllC3_Data[[#This Row],[Workflow]]="Vendor Trailer",AllC3_Data[[#This Row],[OB Load Type]]="",AllC3_Data[[#This Row],[IB Load Type]]="",AllC3_Data[[#This Row],[Reusable Load Type]]=""),"Empty", HLOOKUP("*",AllC3_Data[[#This Row],[OB Load Type]:[Workflow]],1,FALSE))</f>
        <v>O707</v>
      </c>
      <c r="S34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3" spans="1:21" x14ac:dyDescent="0.25">
      <c r="A3423" s="567" t="s">
        <v>16861</v>
      </c>
      <c r="B3423" s="568" t="s">
        <v>457</v>
      </c>
      <c r="C3423" s="568"/>
      <c r="D3423" s="569"/>
      <c r="E3423" s="569" t="s">
        <v>1659</v>
      </c>
      <c r="F3423" s="569">
        <v>3</v>
      </c>
      <c r="G3423" s="568" t="s">
        <v>1179</v>
      </c>
      <c r="H3423" s="568"/>
      <c r="I3423" s="570" t="s">
        <v>13154</v>
      </c>
      <c r="J3423" s="568" t="s">
        <v>8210</v>
      </c>
      <c r="K3423" s="571" t="s">
        <v>8401</v>
      </c>
      <c r="L3423" s="568" t="s">
        <v>14003</v>
      </c>
      <c r="M3423" s="572" t="s">
        <v>16862</v>
      </c>
      <c r="N3423" s="570" t="s">
        <v>8402</v>
      </c>
      <c r="O3423" s="303" t="str">
        <f>IF(AllC3_Data[[#This Row],[Door/Yard Number]]=3,"Yard","Door")</f>
        <v>Yard</v>
      </c>
      <c r="P3423" s="33">
        <f t="shared" si="106"/>
        <v>7.9333333333488554</v>
      </c>
      <c r="Q3423" s="3" t="str">
        <f t="shared" si="107"/>
        <v>02/11/2022 06:04 AM</v>
      </c>
      <c r="R3423" s="573" t="str">
        <f>IF(AND(AllC3_Data[[#This Row],[Workflow]]="Vendor Trailer",AllC3_Data[[#This Row],[OB Load Type]]="",AllC3_Data[[#This Row],[IB Load Type]]="",AllC3_Data[[#This Row],[Reusable Load Type]]=""),"Empty", HLOOKUP("*",AllC3_Data[[#This Row],[OB Load Type]:[Workflow]],1,FALSE))</f>
        <v>O707</v>
      </c>
      <c r="S34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4" spans="1:21" x14ac:dyDescent="0.25">
      <c r="A3424" s="567" t="s">
        <v>16863</v>
      </c>
      <c r="B3424" s="568"/>
      <c r="C3424" s="568"/>
      <c r="D3424" s="569" t="s">
        <v>481</v>
      </c>
      <c r="E3424" s="569" t="s">
        <v>8430</v>
      </c>
      <c r="F3424" s="569">
        <v>3</v>
      </c>
      <c r="G3424" s="568" t="s">
        <v>1179</v>
      </c>
      <c r="H3424" s="568"/>
      <c r="I3424" s="570" t="s">
        <v>13154</v>
      </c>
      <c r="J3424" s="568" t="s">
        <v>8205</v>
      </c>
      <c r="K3424" s="571" t="s">
        <v>8401</v>
      </c>
      <c r="L3424" s="568" t="s">
        <v>13958</v>
      </c>
      <c r="M3424" s="572" t="s">
        <v>10781</v>
      </c>
      <c r="N3424" s="570" t="s">
        <v>8451</v>
      </c>
      <c r="O3424" s="303" t="str">
        <f>IF(AllC3_Data[[#This Row],[Door/Yard Number]]=3,"Yard","Door")</f>
        <v>Yard</v>
      </c>
      <c r="P3424" s="33">
        <f t="shared" si="106"/>
        <v>7.9333333333488554</v>
      </c>
      <c r="Q3424" s="3" t="str">
        <f t="shared" si="107"/>
        <v>02/11/2022 06:04 AM</v>
      </c>
      <c r="R3424" s="573" t="str">
        <f>IF(AND(AllC3_Data[[#This Row],[Workflow]]="Vendor Trailer",AllC3_Data[[#This Row],[OB Load Type]]="",AllC3_Data[[#This Row],[IB Load Type]]="",AllC3_Data[[#This Row],[Reusable Load Type]]=""),"Empty", HLOOKUP("*",AllC3_Data[[#This Row],[OB Load Type]:[Workflow]],1,FALSE))</f>
        <v>RBTN</v>
      </c>
      <c r="S34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4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Corpus</v>
      </c>
    </row>
    <row r="3425" spans="1:21" x14ac:dyDescent="0.25">
      <c r="A3425" s="567" t="s">
        <v>16864</v>
      </c>
      <c r="B3425" s="568"/>
      <c r="C3425" s="568"/>
      <c r="D3425" s="569" t="s">
        <v>299</v>
      </c>
      <c r="E3425" s="569" t="s">
        <v>882</v>
      </c>
      <c r="F3425" s="569">
        <v>1</v>
      </c>
      <c r="G3425" s="568" t="s">
        <v>1568</v>
      </c>
      <c r="H3425" s="568"/>
      <c r="I3425" s="570" t="s">
        <v>10948</v>
      </c>
      <c r="J3425" s="568" t="s">
        <v>8212</v>
      </c>
      <c r="K3425" s="571" t="s">
        <v>8401</v>
      </c>
      <c r="L3425" s="568" t="s">
        <v>11604</v>
      </c>
      <c r="M3425" s="572" t="s">
        <v>16865</v>
      </c>
      <c r="N3425" s="570" t="s">
        <v>8402</v>
      </c>
      <c r="O3425" s="303" t="str">
        <f>IF(AllC3_Data[[#This Row],[Door/Yard Number]]=3,"Yard","Door")</f>
        <v>Door</v>
      </c>
      <c r="P3425" s="33">
        <f t="shared" si="106"/>
        <v>7.9166666668024845</v>
      </c>
      <c r="Q3425" s="3" t="str">
        <f t="shared" si="107"/>
        <v>02/11/2022 06:05 AM</v>
      </c>
      <c r="R3425" s="573" t="str">
        <f>IF(AND(AllC3_Data[[#This Row],[Workflow]]="Vendor Trailer",AllC3_Data[[#This Row],[OB Load Type]]="",AllC3_Data[[#This Row],[IB Load Type]]="",AllC3_Data[[#This Row],[Reusable Load Type]]=""),"Empty", HLOOKUP("*",AllC3_Data[[#This Row],[OB Load Type]:[Workflow]],1,FALSE))</f>
        <v>T707</v>
      </c>
      <c r="S34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6" spans="1:21" x14ac:dyDescent="0.25">
      <c r="A3426" s="567" t="s">
        <v>16866</v>
      </c>
      <c r="B3426" s="568"/>
      <c r="C3426" s="568"/>
      <c r="D3426" s="569" t="s">
        <v>299</v>
      </c>
      <c r="E3426" s="569" t="s">
        <v>882</v>
      </c>
      <c r="F3426" s="569">
        <v>1</v>
      </c>
      <c r="G3426" s="568" t="s">
        <v>1568</v>
      </c>
      <c r="H3426" s="568"/>
      <c r="I3426" s="570" t="s">
        <v>10948</v>
      </c>
      <c r="J3426" s="568" t="s">
        <v>8209</v>
      </c>
      <c r="K3426" s="571" t="s">
        <v>8401</v>
      </c>
      <c r="L3426" s="568" t="s">
        <v>11452</v>
      </c>
      <c r="M3426" s="572" t="s">
        <v>16867</v>
      </c>
      <c r="N3426" s="570" t="s">
        <v>8402</v>
      </c>
      <c r="O3426" s="303" t="str">
        <f>IF(AllC3_Data[[#This Row],[Door/Yard Number]]=3,"Yard","Door")</f>
        <v>Door</v>
      </c>
      <c r="P3426" s="33">
        <f t="shared" si="106"/>
        <v>7.9166666668024845</v>
      </c>
      <c r="Q3426" s="3" t="str">
        <f t="shared" si="107"/>
        <v>02/11/2022 06:05 AM</v>
      </c>
      <c r="R3426" s="573" t="str">
        <f>IF(AND(AllC3_Data[[#This Row],[Workflow]]="Vendor Trailer",AllC3_Data[[#This Row],[OB Load Type]]="",AllC3_Data[[#This Row],[IB Load Type]]="",AllC3_Data[[#This Row],[Reusable Load Type]]=""),"Empty", HLOOKUP("*",AllC3_Data[[#This Row],[OB Load Type]:[Workflow]],1,FALSE))</f>
        <v>T707</v>
      </c>
      <c r="S34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7" spans="1:21" x14ac:dyDescent="0.25">
      <c r="A3427" s="567" t="s">
        <v>16868</v>
      </c>
      <c r="B3427" s="568"/>
      <c r="C3427" s="568"/>
      <c r="D3427" s="569" t="s">
        <v>299</v>
      </c>
      <c r="E3427" s="569" t="s">
        <v>882</v>
      </c>
      <c r="F3427" s="569">
        <v>1</v>
      </c>
      <c r="G3427" s="568" t="s">
        <v>1179</v>
      </c>
      <c r="H3427" s="568"/>
      <c r="I3427" s="570" t="s">
        <v>10948</v>
      </c>
      <c r="J3427" s="568" t="s">
        <v>8210</v>
      </c>
      <c r="K3427" s="571" t="s">
        <v>8401</v>
      </c>
      <c r="L3427" s="568" t="s">
        <v>12308</v>
      </c>
      <c r="M3427" s="572" t="s">
        <v>12043</v>
      </c>
      <c r="N3427" s="570" t="s">
        <v>8402</v>
      </c>
      <c r="O3427" s="303" t="str">
        <f>IF(AllC3_Data[[#This Row],[Door/Yard Number]]=3,"Yard","Door")</f>
        <v>Door</v>
      </c>
      <c r="P3427" s="33">
        <f t="shared" si="106"/>
        <v>7.9166666668024845</v>
      </c>
      <c r="Q3427" s="3" t="str">
        <f t="shared" si="107"/>
        <v>02/11/2022 06:05 AM</v>
      </c>
      <c r="R3427" s="573" t="str">
        <f>IF(AND(AllC3_Data[[#This Row],[Workflow]]="Vendor Trailer",AllC3_Data[[#This Row],[OB Load Type]]="",AllC3_Data[[#This Row],[IB Load Type]]="",AllC3_Data[[#This Row],[Reusable Load Type]]=""),"Empty", HLOOKUP("*",AllC3_Data[[#This Row],[OB Load Type]:[Workflow]],1,FALSE))</f>
        <v>T707</v>
      </c>
      <c r="S34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8" spans="1:21" x14ac:dyDescent="0.25">
      <c r="A3428" s="567" t="s">
        <v>16869</v>
      </c>
      <c r="B3428" s="568"/>
      <c r="C3428" s="568"/>
      <c r="D3428" s="569" t="s">
        <v>490</v>
      </c>
      <c r="E3428" s="569" t="s">
        <v>8430</v>
      </c>
      <c r="F3428" s="569">
        <v>3</v>
      </c>
      <c r="G3428" s="568" t="s">
        <v>13345</v>
      </c>
      <c r="H3428" s="568"/>
      <c r="I3428" s="570" t="s">
        <v>10948</v>
      </c>
      <c r="J3428" s="568" t="s">
        <v>8202</v>
      </c>
      <c r="K3428" s="571" t="s">
        <v>8401</v>
      </c>
      <c r="L3428" s="568" t="s">
        <v>14339</v>
      </c>
      <c r="M3428" s="572" t="s">
        <v>16870</v>
      </c>
      <c r="N3428" s="570" t="s">
        <v>8451</v>
      </c>
      <c r="O3428" s="303" t="str">
        <f>IF(AllC3_Data[[#This Row],[Door/Yard Number]]=3,"Yard","Door")</f>
        <v>Yard</v>
      </c>
      <c r="P3428" s="33">
        <f t="shared" si="106"/>
        <v>7.9166666668024845</v>
      </c>
      <c r="Q3428" s="3" t="str">
        <f t="shared" si="107"/>
        <v>02/11/2022 06:05 AM</v>
      </c>
      <c r="R3428" s="573" t="str">
        <f>IF(AND(AllC3_Data[[#This Row],[Workflow]]="Vendor Trailer",AllC3_Data[[#This Row],[OB Load Type]]="",AllC3_Data[[#This Row],[IB Load Type]]="",AllC3_Data[[#This Row],[Reusable Load Type]]=""),"Empty", HLOOKUP("*",AllC3_Data[[#This Row],[OB Load Type]:[Workflow]],1,FALSE))</f>
        <v>RLBL</v>
      </c>
      <c r="S34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29" spans="1:21" x14ac:dyDescent="0.25">
      <c r="A3429" s="567" t="s">
        <v>16871</v>
      </c>
      <c r="B3429" s="568"/>
      <c r="C3429" s="568"/>
      <c r="D3429" s="569" t="s">
        <v>299</v>
      </c>
      <c r="E3429" s="569" t="s">
        <v>882</v>
      </c>
      <c r="F3429" s="569">
        <v>1</v>
      </c>
      <c r="G3429" s="568" t="s">
        <v>1179</v>
      </c>
      <c r="H3429" s="568"/>
      <c r="I3429" s="570" t="s">
        <v>10948</v>
      </c>
      <c r="J3429" s="568" t="s">
        <v>8210</v>
      </c>
      <c r="K3429" s="571" t="s">
        <v>8401</v>
      </c>
      <c r="L3429" s="568" t="s">
        <v>16872</v>
      </c>
      <c r="M3429" s="572" t="s">
        <v>12125</v>
      </c>
      <c r="N3429" s="570" t="s">
        <v>8402</v>
      </c>
      <c r="O3429" s="303" t="str">
        <f>IF(AllC3_Data[[#This Row],[Door/Yard Number]]=3,"Yard","Door")</f>
        <v>Door</v>
      </c>
      <c r="P3429" s="33">
        <f t="shared" si="106"/>
        <v>7.9166666668024845</v>
      </c>
      <c r="Q3429" s="3" t="str">
        <f t="shared" si="107"/>
        <v>02/11/2022 06:05 AM</v>
      </c>
      <c r="R3429" s="573" t="str">
        <f>IF(AND(AllC3_Data[[#This Row],[Workflow]]="Vendor Trailer",AllC3_Data[[#This Row],[OB Load Type]]="",AllC3_Data[[#This Row],[IB Load Type]]="",AllC3_Data[[#This Row],[Reusable Load Type]]=""),"Empty", HLOOKUP("*",AllC3_Data[[#This Row],[OB Load Type]:[Workflow]],1,FALSE))</f>
        <v>T707</v>
      </c>
      <c r="S34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0" spans="1:21" x14ac:dyDescent="0.25">
      <c r="A3430" s="567" t="s">
        <v>16873</v>
      </c>
      <c r="B3430" s="568"/>
      <c r="C3430" s="568"/>
      <c r="D3430" s="569" t="s">
        <v>299</v>
      </c>
      <c r="E3430" s="569" t="s">
        <v>882</v>
      </c>
      <c r="F3430" s="569">
        <v>1</v>
      </c>
      <c r="G3430" s="568" t="s">
        <v>1179</v>
      </c>
      <c r="H3430" s="568"/>
      <c r="I3430" s="570" t="s">
        <v>10878</v>
      </c>
      <c r="J3430" s="568" t="s">
        <v>8207</v>
      </c>
      <c r="K3430" s="571" t="s">
        <v>8401</v>
      </c>
      <c r="L3430" s="568" t="s">
        <v>12553</v>
      </c>
      <c r="M3430" s="572" t="s">
        <v>15529</v>
      </c>
      <c r="N3430" s="570" t="s">
        <v>8402</v>
      </c>
      <c r="O3430" s="303" t="str">
        <f>IF(AllC3_Data[[#This Row],[Door/Yard Number]]=3,"Yard","Door")</f>
        <v>Door</v>
      </c>
      <c r="P3430" s="33">
        <f t="shared" si="106"/>
        <v>7.9000000000814907</v>
      </c>
      <c r="Q3430" s="3" t="str">
        <f t="shared" si="107"/>
        <v>02/11/2022 06:06 AM</v>
      </c>
      <c r="R3430" s="573" t="str">
        <f>IF(AND(AllC3_Data[[#This Row],[Workflow]]="Vendor Trailer",AllC3_Data[[#This Row],[OB Load Type]]="",AllC3_Data[[#This Row],[IB Load Type]]="",AllC3_Data[[#This Row],[Reusable Load Type]]=""),"Empty", HLOOKUP("*",AllC3_Data[[#This Row],[OB Load Type]:[Workflow]],1,FALSE))</f>
        <v>T707</v>
      </c>
      <c r="S34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1" spans="1:21" x14ac:dyDescent="0.25">
      <c r="A3431" s="567" t="s">
        <v>16874</v>
      </c>
      <c r="B3431" s="568"/>
      <c r="C3431" s="568"/>
      <c r="D3431" s="569" t="s">
        <v>299</v>
      </c>
      <c r="E3431" s="569" t="s">
        <v>882</v>
      </c>
      <c r="F3431" s="569">
        <v>1</v>
      </c>
      <c r="G3431" s="568" t="s">
        <v>1568</v>
      </c>
      <c r="H3431" s="568"/>
      <c r="I3431" s="570" t="s">
        <v>10878</v>
      </c>
      <c r="J3431" s="568" t="s">
        <v>8212</v>
      </c>
      <c r="K3431" s="571" t="s">
        <v>8401</v>
      </c>
      <c r="L3431" s="568" t="s">
        <v>13087</v>
      </c>
      <c r="M3431" s="572" t="s">
        <v>16875</v>
      </c>
      <c r="N3431" s="570" t="s">
        <v>8402</v>
      </c>
      <c r="O3431" s="303" t="str">
        <f>IF(AllC3_Data[[#This Row],[Door/Yard Number]]=3,"Yard","Door")</f>
        <v>Door</v>
      </c>
      <c r="P3431" s="33">
        <f t="shared" si="106"/>
        <v>7.9000000000814907</v>
      </c>
      <c r="Q3431" s="3" t="str">
        <f t="shared" si="107"/>
        <v>02/11/2022 06:06 AM</v>
      </c>
      <c r="R3431" s="573" t="str">
        <f>IF(AND(AllC3_Data[[#This Row],[Workflow]]="Vendor Trailer",AllC3_Data[[#This Row],[OB Load Type]]="",AllC3_Data[[#This Row],[IB Load Type]]="",AllC3_Data[[#This Row],[Reusable Load Type]]=""),"Empty", HLOOKUP("*",AllC3_Data[[#This Row],[OB Load Type]:[Workflow]],1,FALSE))</f>
        <v>T707</v>
      </c>
      <c r="S34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2" spans="1:21" x14ac:dyDescent="0.25">
      <c r="A3432" s="567" t="s">
        <v>16876</v>
      </c>
      <c r="B3432" s="568"/>
      <c r="C3432" s="568"/>
      <c r="D3432" s="569" t="s">
        <v>299</v>
      </c>
      <c r="E3432" s="569" t="s">
        <v>882</v>
      </c>
      <c r="F3432" s="569">
        <v>1</v>
      </c>
      <c r="G3432" s="568" t="s">
        <v>1568</v>
      </c>
      <c r="H3432" s="568"/>
      <c r="I3432" s="570" t="s">
        <v>10878</v>
      </c>
      <c r="J3432" s="568" t="s">
        <v>8212</v>
      </c>
      <c r="K3432" s="571" t="s">
        <v>8401</v>
      </c>
      <c r="L3432" s="568" t="s">
        <v>13090</v>
      </c>
      <c r="M3432" s="572" t="s">
        <v>16877</v>
      </c>
      <c r="N3432" s="570" t="s">
        <v>8402</v>
      </c>
      <c r="O3432" s="303" t="str">
        <f>IF(AllC3_Data[[#This Row],[Door/Yard Number]]=3,"Yard","Door")</f>
        <v>Door</v>
      </c>
      <c r="P3432" s="33">
        <f t="shared" si="106"/>
        <v>7.9000000000814907</v>
      </c>
      <c r="Q3432" s="3" t="str">
        <f t="shared" si="107"/>
        <v>02/11/2022 06:06 AM</v>
      </c>
      <c r="R3432" s="573" t="str">
        <f>IF(AND(AllC3_Data[[#This Row],[Workflow]]="Vendor Trailer",AllC3_Data[[#This Row],[OB Load Type]]="",AllC3_Data[[#This Row],[IB Load Type]]="",AllC3_Data[[#This Row],[Reusable Load Type]]=""),"Empty", HLOOKUP("*",AllC3_Data[[#This Row],[OB Load Type]:[Workflow]],1,FALSE))</f>
        <v>T707</v>
      </c>
      <c r="S34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3" spans="1:21" x14ac:dyDescent="0.25">
      <c r="A3433" s="567" t="s">
        <v>16878</v>
      </c>
      <c r="B3433" s="568"/>
      <c r="C3433" s="568"/>
      <c r="D3433" s="569" t="s">
        <v>299</v>
      </c>
      <c r="E3433" s="569" t="s">
        <v>882</v>
      </c>
      <c r="F3433" s="569">
        <v>1</v>
      </c>
      <c r="G3433" s="568" t="s">
        <v>1568</v>
      </c>
      <c r="H3433" s="568"/>
      <c r="I3433" s="570" t="s">
        <v>10881</v>
      </c>
      <c r="J3433" s="568" t="s">
        <v>8212</v>
      </c>
      <c r="K3433" s="571" t="s">
        <v>8401</v>
      </c>
      <c r="L3433" s="568" t="s">
        <v>10410</v>
      </c>
      <c r="M3433" s="572" t="s">
        <v>16879</v>
      </c>
      <c r="N3433" s="570" t="s">
        <v>8402</v>
      </c>
      <c r="O3433" s="303" t="str">
        <f>IF(AllC3_Data[[#This Row],[Door/Yard Number]]=3,"Yard","Door")</f>
        <v>Door</v>
      </c>
      <c r="P3433" s="33">
        <f t="shared" si="106"/>
        <v>1222.5999999999767</v>
      </c>
      <c r="Q3433" s="3" t="str">
        <f t="shared" si="107"/>
        <v>12/22/2021 03:24 PM</v>
      </c>
      <c r="R3433" s="573" t="str">
        <f>IF(AND(AllC3_Data[[#This Row],[Workflow]]="Vendor Trailer",AllC3_Data[[#This Row],[OB Load Type]]="",AllC3_Data[[#This Row],[IB Load Type]]="",AllC3_Data[[#This Row],[Reusable Load Type]]=""),"Empty", HLOOKUP("*",AllC3_Data[[#This Row],[OB Load Type]:[Workflow]],1,FALSE))</f>
        <v>T707</v>
      </c>
      <c r="S34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4" spans="1:21" x14ac:dyDescent="0.25">
      <c r="A3434" s="567" t="s">
        <v>16880</v>
      </c>
      <c r="B3434" s="568"/>
      <c r="C3434" s="568"/>
      <c r="D3434" s="569" t="s">
        <v>299</v>
      </c>
      <c r="E3434" s="569" t="s">
        <v>882</v>
      </c>
      <c r="F3434" s="569">
        <v>1</v>
      </c>
      <c r="G3434" s="568" t="s">
        <v>1568</v>
      </c>
      <c r="H3434" s="568"/>
      <c r="I3434" s="570" t="s">
        <v>10881</v>
      </c>
      <c r="J3434" s="568" t="s">
        <v>8212</v>
      </c>
      <c r="K3434" s="571" t="s">
        <v>8401</v>
      </c>
      <c r="L3434" s="568" t="s">
        <v>10547</v>
      </c>
      <c r="M3434" s="572" t="s">
        <v>8914</v>
      </c>
      <c r="N3434" s="570" t="s">
        <v>8402</v>
      </c>
      <c r="O3434" s="303" t="str">
        <f>IF(AllC3_Data[[#This Row],[Door/Yard Number]]=3,"Yard","Door")</f>
        <v>Door</v>
      </c>
      <c r="P3434" s="33">
        <f t="shared" si="106"/>
        <v>7.8833333333604969</v>
      </c>
      <c r="Q3434" s="3" t="str">
        <f t="shared" si="107"/>
        <v>02/11/2022 06:07 AM</v>
      </c>
      <c r="R3434" s="573" t="str">
        <f>IF(AND(AllC3_Data[[#This Row],[Workflow]]="Vendor Trailer",AllC3_Data[[#This Row],[OB Load Type]]="",AllC3_Data[[#This Row],[IB Load Type]]="",AllC3_Data[[#This Row],[Reusable Load Type]]=""),"Empty", HLOOKUP("*",AllC3_Data[[#This Row],[OB Load Type]:[Workflow]],1,FALSE))</f>
        <v>T707</v>
      </c>
      <c r="S34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5" spans="1:21" x14ac:dyDescent="0.25">
      <c r="A3435" s="567" t="s">
        <v>16881</v>
      </c>
      <c r="B3435" s="568"/>
      <c r="C3435" s="568"/>
      <c r="D3435" s="569" t="s">
        <v>299</v>
      </c>
      <c r="E3435" s="569" t="s">
        <v>882</v>
      </c>
      <c r="F3435" s="569">
        <v>1</v>
      </c>
      <c r="G3435" s="568" t="s">
        <v>1568</v>
      </c>
      <c r="H3435" s="568"/>
      <c r="I3435" s="570" t="s">
        <v>10881</v>
      </c>
      <c r="J3435" s="568" t="s">
        <v>8209</v>
      </c>
      <c r="K3435" s="571" t="s">
        <v>8401</v>
      </c>
      <c r="L3435" s="568" t="s">
        <v>10629</v>
      </c>
      <c r="M3435" s="572" t="s">
        <v>16882</v>
      </c>
      <c r="N3435" s="570" t="s">
        <v>8402</v>
      </c>
      <c r="O3435" s="303" t="str">
        <f>IF(AllC3_Data[[#This Row],[Door/Yard Number]]=3,"Yard","Door")</f>
        <v>Door</v>
      </c>
      <c r="P3435" s="33">
        <f t="shared" si="106"/>
        <v>7.8833333333604969</v>
      </c>
      <c r="Q3435" s="3" t="str">
        <f t="shared" si="107"/>
        <v>02/11/2022 06:07 AM</v>
      </c>
      <c r="R3435" s="573" t="str">
        <f>IF(AND(AllC3_Data[[#This Row],[Workflow]]="Vendor Trailer",AllC3_Data[[#This Row],[OB Load Type]]="",AllC3_Data[[#This Row],[IB Load Type]]="",AllC3_Data[[#This Row],[Reusable Load Type]]=""),"Empty", HLOOKUP("*",AllC3_Data[[#This Row],[OB Load Type]:[Workflow]],1,FALSE))</f>
        <v>T707</v>
      </c>
      <c r="S34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6" spans="1:21" x14ac:dyDescent="0.25">
      <c r="A3436" s="567" t="s">
        <v>16883</v>
      </c>
      <c r="B3436" s="568"/>
      <c r="C3436" s="568"/>
      <c r="D3436" s="569"/>
      <c r="E3436" s="569" t="s">
        <v>1657</v>
      </c>
      <c r="F3436" s="569">
        <v>3</v>
      </c>
      <c r="G3436" s="568" t="s">
        <v>1179</v>
      </c>
      <c r="H3436" s="568"/>
      <c r="I3436" s="570" t="s">
        <v>10881</v>
      </c>
      <c r="J3436" s="568" t="s">
        <v>8208</v>
      </c>
      <c r="K3436" s="571" t="s">
        <v>8401</v>
      </c>
      <c r="L3436" s="568" t="s">
        <v>14713</v>
      </c>
      <c r="M3436" s="572" t="s">
        <v>13502</v>
      </c>
      <c r="N3436" s="570" t="s">
        <v>8402</v>
      </c>
      <c r="O3436" s="303" t="str">
        <f>IF(AllC3_Data[[#This Row],[Door/Yard Number]]=3,"Yard","Door")</f>
        <v>Yard</v>
      </c>
      <c r="P3436" s="33">
        <f t="shared" si="106"/>
        <v>7.8833333333604969</v>
      </c>
      <c r="Q3436" s="3" t="str">
        <f t="shared" si="107"/>
        <v>02/11/2022 06:07 AM</v>
      </c>
      <c r="R3436" s="573" t="str">
        <f>IF(AND(AllC3_Data[[#This Row],[Workflow]]="Vendor Trailer",AllC3_Data[[#This Row],[OB Load Type]]="",AllC3_Data[[#This Row],[IB Load Type]]="",AllC3_Data[[#This Row],[Reusable Load Type]]=""),"Empty", HLOOKUP("*",AllC3_Data[[#This Row],[OB Load Type]:[Workflow]],1,FALSE))</f>
        <v>Empty</v>
      </c>
      <c r="S34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7" spans="1:21" x14ac:dyDescent="0.25">
      <c r="A3437" s="567" t="s">
        <v>16884</v>
      </c>
      <c r="B3437" s="568"/>
      <c r="C3437" s="568"/>
      <c r="D3437" s="569" t="s">
        <v>299</v>
      </c>
      <c r="E3437" s="569" t="s">
        <v>882</v>
      </c>
      <c r="F3437" s="569">
        <v>1</v>
      </c>
      <c r="G3437" s="568" t="s">
        <v>1667</v>
      </c>
      <c r="H3437" s="568"/>
      <c r="I3437" s="570" t="s">
        <v>10881</v>
      </c>
      <c r="J3437" s="568" t="s">
        <v>8213</v>
      </c>
      <c r="K3437" s="571" t="s">
        <v>8401</v>
      </c>
      <c r="L3437" s="568" t="s">
        <v>10158</v>
      </c>
      <c r="M3437" s="572" t="s">
        <v>16885</v>
      </c>
      <c r="N3437" s="570" t="s">
        <v>8402</v>
      </c>
      <c r="O3437" s="303" t="str">
        <f>IF(AllC3_Data[[#This Row],[Door/Yard Number]]=3,"Yard","Door")</f>
        <v>Door</v>
      </c>
      <c r="P3437" s="33">
        <f t="shared" si="106"/>
        <v>13.866666666639503</v>
      </c>
      <c r="Q3437" s="3" t="str">
        <f t="shared" si="107"/>
        <v>02/11/2022 12:08 AM</v>
      </c>
      <c r="R3437" s="573" t="str">
        <f>IF(AND(AllC3_Data[[#This Row],[Workflow]]="Vendor Trailer",AllC3_Data[[#This Row],[OB Load Type]]="",AllC3_Data[[#This Row],[IB Load Type]]="",AllC3_Data[[#This Row],[Reusable Load Type]]=""),"Empty", HLOOKUP("*",AllC3_Data[[#This Row],[OB Load Type]:[Workflow]],1,FALSE))</f>
        <v>T707</v>
      </c>
      <c r="S34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8" spans="1:21" x14ac:dyDescent="0.25">
      <c r="A3438" s="567" t="s">
        <v>16886</v>
      </c>
      <c r="B3438" s="568"/>
      <c r="C3438" s="568" t="s">
        <v>829</v>
      </c>
      <c r="D3438" s="569"/>
      <c r="E3438" s="569" t="s">
        <v>897</v>
      </c>
      <c r="F3438" s="569">
        <v>1</v>
      </c>
      <c r="G3438" s="568" t="s">
        <v>11356</v>
      </c>
      <c r="H3438" s="568" t="s">
        <v>16887</v>
      </c>
      <c r="I3438" s="570" t="s">
        <v>12980</v>
      </c>
      <c r="J3438" s="568" t="s">
        <v>8202</v>
      </c>
      <c r="K3438" s="571" t="s">
        <v>8401</v>
      </c>
      <c r="L3438" s="568" t="s">
        <v>11591</v>
      </c>
      <c r="M3438" s="572" t="s">
        <v>12980</v>
      </c>
      <c r="N3438" s="570" t="s">
        <v>8451</v>
      </c>
      <c r="O3438" s="303" t="str">
        <f>IF(AllC3_Data[[#This Row],[Door/Yard Number]]=3,"Yard","Door")</f>
        <v>Door</v>
      </c>
      <c r="P3438" s="33">
        <f t="shared" si="106"/>
        <v>7.8666666666395031</v>
      </c>
      <c r="Q3438" s="3" t="str">
        <f t="shared" si="107"/>
        <v>02/11/2022 06:08 AM</v>
      </c>
      <c r="R3438" s="573" t="str">
        <f>IF(AND(AllC3_Data[[#This Row],[Workflow]]="Vendor Trailer",AllC3_Data[[#This Row],[OB Load Type]]="",AllC3_Data[[#This Row],[IB Load Type]]="",AllC3_Data[[#This Row],[Reusable Load Type]]=""),"Empty", HLOOKUP("*",AllC3_Data[[#This Row],[OB Load Type]:[Workflow]],1,FALSE))</f>
        <v>LTL</v>
      </c>
      <c r="S34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4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39" spans="1:21" x14ac:dyDescent="0.25">
      <c r="A3439" s="567" t="s">
        <v>16888</v>
      </c>
      <c r="B3439" s="568"/>
      <c r="C3439" s="568"/>
      <c r="D3439" s="569" t="s">
        <v>299</v>
      </c>
      <c r="E3439" s="569" t="s">
        <v>882</v>
      </c>
      <c r="F3439" s="569">
        <v>1</v>
      </c>
      <c r="G3439" s="568" t="s">
        <v>1179</v>
      </c>
      <c r="H3439" s="568"/>
      <c r="I3439" s="570" t="s">
        <v>12980</v>
      </c>
      <c r="J3439" s="568" t="s">
        <v>8210</v>
      </c>
      <c r="K3439" s="571" t="s">
        <v>8401</v>
      </c>
      <c r="L3439" s="568" t="s">
        <v>11009</v>
      </c>
      <c r="M3439" s="572" t="s">
        <v>16889</v>
      </c>
      <c r="N3439" s="570" t="s">
        <v>8402</v>
      </c>
      <c r="O3439" s="303" t="str">
        <f>IF(AllC3_Data[[#This Row],[Door/Yard Number]]=3,"Yard","Door")</f>
        <v>Door</v>
      </c>
      <c r="P3439" s="33">
        <f t="shared" si="106"/>
        <v>7.8666666666395031</v>
      </c>
      <c r="Q3439" s="3" t="str">
        <f t="shared" si="107"/>
        <v>02/11/2022 06:08 AM</v>
      </c>
      <c r="R3439" s="573" t="str">
        <f>IF(AND(AllC3_Data[[#This Row],[Workflow]]="Vendor Trailer",AllC3_Data[[#This Row],[OB Load Type]]="",AllC3_Data[[#This Row],[IB Load Type]]="",AllC3_Data[[#This Row],[Reusable Load Type]]=""),"Empty", HLOOKUP("*",AllC3_Data[[#This Row],[OB Load Type]:[Workflow]],1,FALSE))</f>
        <v>T707</v>
      </c>
      <c r="S34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0" spans="1:21" x14ac:dyDescent="0.25">
      <c r="A3440" s="567" t="s">
        <v>16890</v>
      </c>
      <c r="B3440" s="568"/>
      <c r="C3440" s="568"/>
      <c r="D3440" s="569" t="s">
        <v>299</v>
      </c>
      <c r="E3440" s="569" t="s">
        <v>882</v>
      </c>
      <c r="F3440" s="569">
        <v>1</v>
      </c>
      <c r="G3440" s="568" t="s">
        <v>1179</v>
      </c>
      <c r="H3440" s="568"/>
      <c r="I3440" s="570" t="s">
        <v>12980</v>
      </c>
      <c r="J3440" s="568" t="s">
        <v>8205</v>
      </c>
      <c r="K3440" s="571" t="s">
        <v>8401</v>
      </c>
      <c r="L3440" s="568" t="s">
        <v>12827</v>
      </c>
      <c r="M3440" s="572" t="s">
        <v>8674</v>
      </c>
      <c r="N3440" s="570" t="s">
        <v>8402</v>
      </c>
      <c r="O3440" s="303" t="str">
        <f>IF(AllC3_Data[[#This Row],[Door/Yard Number]]=3,"Yard","Door")</f>
        <v>Door</v>
      </c>
      <c r="P3440" s="33">
        <f t="shared" si="106"/>
        <v>7.8666666666395031</v>
      </c>
      <c r="Q3440" s="3" t="str">
        <f t="shared" si="107"/>
        <v>02/11/2022 06:08 AM</v>
      </c>
      <c r="R3440" s="573" t="str">
        <f>IF(AND(AllC3_Data[[#This Row],[Workflow]]="Vendor Trailer",AllC3_Data[[#This Row],[OB Load Type]]="",AllC3_Data[[#This Row],[IB Load Type]]="",AllC3_Data[[#This Row],[Reusable Load Type]]=""),"Empty", HLOOKUP("*",AllC3_Data[[#This Row],[OB Load Type]:[Workflow]],1,FALSE))</f>
        <v>T707</v>
      </c>
      <c r="S34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1" spans="1:21" x14ac:dyDescent="0.25">
      <c r="A3441" s="567" t="s">
        <v>16891</v>
      </c>
      <c r="B3441" s="568"/>
      <c r="C3441" s="568"/>
      <c r="D3441" s="569" t="s">
        <v>299</v>
      </c>
      <c r="E3441" s="569" t="s">
        <v>882</v>
      </c>
      <c r="F3441" s="569">
        <v>1</v>
      </c>
      <c r="G3441" s="568" t="s">
        <v>1179</v>
      </c>
      <c r="H3441" s="568"/>
      <c r="I3441" s="570" t="s">
        <v>12980</v>
      </c>
      <c r="J3441" s="568" t="s">
        <v>8205</v>
      </c>
      <c r="K3441" s="571" t="s">
        <v>8401</v>
      </c>
      <c r="L3441" s="568" t="s">
        <v>12240</v>
      </c>
      <c r="M3441" s="572" t="s">
        <v>16892</v>
      </c>
      <c r="N3441" s="570" t="s">
        <v>8402</v>
      </c>
      <c r="O3441" s="303" t="str">
        <f>IF(AllC3_Data[[#This Row],[Door/Yard Number]]=3,"Yard","Door")</f>
        <v>Door</v>
      </c>
      <c r="P3441" s="33">
        <f t="shared" si="106"/>
        <v>7.8666666666395031</v>
      </c>
      <c r="Q3441" s="3" t="str">
        <f t="shared" si="107"/>
        <v>02/11/2022 06:08 AM</v>
      </c>
      <c r="R3441" s="573" t="str">
        <f>IF(AND(AllC3_Data[[#This Row],[Workflow]]="Vendor Trailer",AllC3_Data[[#This Row],[OB Load Type]]="",AllC3_Data[[#This Row],[IB Load Type]]="",AllC3_Data[[#This Row],[Reusable Load Type]]=""),"Empty", HLOOKUP("*",AllC3_Data[[#This Row],[OB Load Type]:[Workflow]],1,FALSE))</f>
        <v>T707</v>
      </c>
      <c r="S34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2" spans="1:21" x14ac:dyDescent="0.25">
      <c r="A3442" s="567" t="s">
        <v>16893</v>
      </c>
      <c r="B3442" s="568"/>
      <c r="C3442" s="568"/>
      <c r="D3442" s="569" t="s">
        <v>650</v>
      </c>
      <c r="E3442" s="569" t="s">
        <v>8430</v>
      </c>
      <c r="F3442" s="569">
        <v>3</v>
      </c>
      <c r="G3442" s="568" t="s">
        <v>9322</v>
      </c>
      <c r="H3442" s="568"/>
      <c r="I3442" s="570" t="s">
        <v>12980</v>
      </c>
      <c r="J3442" s="568" t="s">
        <v>8202</v>
      </c>
      <c r="K3442" s="571" t="s">
        <v>8401</v>
      </c>
      <c r="L3442" s="568" t="s">
        <v>14208</v>
      </c>
      <c r="M3442" s="572"/>
      <c r="N3442" s="570" t="s">
        <v>8402</v>
      </c>
      <c r="O3442" s="303" t="str">
        <f>IF(AllC3_Data[[#This Row],[Door/Yard Number]]=3,"Yard","Door")</f>
        <v>Yard</v>
      </c>
      <c r="P3442" s="33">
        <f t="shared" si="106"/>
        <v>7.8666666666395031</v>
      </c>
      <c r="Q3442" s="3" t="str">
        <f t="shared" si="107"/>
        <v>02/11/2022 06:08 AM</v>
      </c>
      <c r="R3442" s="573" t="str">
        <f>IF(AND(AllC3_Data[[#This Row],[Workflow]]="Vendor Trailer",AllC3_Data[[#This Row],[OB Load Type]]="",AllC3_Data[[#This Row],[IB Load Type]]="",AllC3_Data[[#This Row],[Reusable Load Type]]=""),"Empty", HLOOKUP("*",AllC3_Data[[#This Row],[OB Load Type]:[Workflow]],1,FALSE))</f>
        <v>CHEP</v>
      </c>
      <c r="S34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3" spans="1:21" x14ac:dyDescent="0.25">
      <c r="A3443" s="567" t="s">
        <v>16894</v>
      </c>
      <c r="B3443" s="568"/>
      <c r="C3443" s="568"/>
      <c r="D3443" s="569" t="s">
        <v>299</v>
      </c>
      <c r="E3443" s="569" t="s">
        <v>882</v>
      </c>
      <c r="F3443" s="569">
        <v>1</v>
      </c>
      <c r="G3443" s="568" t="s">
        <v>1568</v>
      </c>
      <c r="H3443" s="568"/>
      <c r="I3443" s="570" t="s">
        <v>8568</v>
      </c>
      <c r="J3443" s="568" t="s">
        <v>8212</v>
      </c>
      <c r="K3443" s="571" t="s">
        <v>8401</v>
      </c>
      <c r="L3443" s="568" t="s">
        <v>12291</v>
      </c>
      <c r="M3443" s="572"/>
      <c r="N3443" s="570" t="s">
        <v>8402</v>
      </c>
      <c r="O3443" s="303" t="str">
        <f>IF(AllC3_Data[[#This Row],[Door/Yard Number]]=3,"Yard","Door")</f>
        <v>Door</v>
      </c>
      <c r="P3443" s="33">
        <f t="shared" si="106"/>
        <v>7.8500000000931323</v>
      </c>
      <c r="Q3443" s="3" t="str">
        <f t="shared" si="107"/>
        <v>02/11/2022 06:09 AM</v>
      </c>
      <c r="R3443" s="573" t="str">
        <f>IF(AND(AllC3_Data[[#This Row],[Workflow]]="Vendor Trailer",AllC3_Data[[#This Row],[OB Load Type]]="",AllC3_Data[[#This Row],[IB Load Type]]="",AllC3_Data[[#This Row],[Reusable Load Type]]=""),"Empty", HLOOKUP("*",AllC3_Data[[#This Row],[OB Load Type]:[Workflow]],1,FALSE))</f>
        <v>T707</v>
      </c>
      <c r="S34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4" spans="1:21" x14ac:dyDescent="0.25">
      <c r="A3444" s="567" t="s">
        <v>16895</v>
      </c>
      <c r="B3444" s="568"/>
      <c r="C3444" s="568"/>
      <c r="D3444" s="569" t="s">
        <v>299</v>
      </c>
      <c r="E3444" s="569" t="s">
        <v>882</v>
      </c>
      <c r="F3444" s="569">
        <v>1</v>
      </c>
      <c r="G3444" s="568" t="s">
        <v>1179</v>
      </c>
      <c r="H3444" s="568"/>
      <c r="I3444" s="570" t="s">
        <v>8568</v>
      </c>
      <c r="J3444" s="568" t="s">
        <v>8210</v>
      </c>
      <c r="K3444" s="571" t="s">
        <v>8401</v>
      </c>
      <c r="L3444" s="568" t="s">
        <v>16896</v>
      </c>
      <c r="M3444" s="572" t="s">
        <v>16897</v>
      </c>
      <c r="N3444" s="570" t="s">
        <v>8402</v>
      </c>
      <c r="O3444" s="303" t="str">
        <f>IF(AllC3_Data[[#This Row],[Door/Yard Number]]=3,"Yard","Door")</f>
        <v>Door</v>
      </c>
      <c r="P3444" s="33">
        <f t="shared" si="106"/>
        <v>7.8500000000931323</v>
      </c>
      <c r="Q3444" s="3" t="str">
        <f t="shared" si="107"/>
        <v>02/11/2022 06:09 AM</v>
      </c>
      <c r="R3444" s="573" t="str">
        <f>IF(AND(AllC3_Data[[#This Row],[Workflow]]="Vendor Trailer",AllC3_Data[[#This Row],[OB Load Type]]="",AllC3_Data[[#This Row],[IB Load Type]]="",AllC3_Data[[#This Row],[Reusable Load Type]]=""),"Empty", HLOOKUP("*",AllC3_Data[[#This Row],[OB Load Type]:[Workflow]],1,FALSE))</f>
        <v>T707</v>
      </c>
      <c r="S34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5" spans="1:21" x14ac:dyDescent="0.25">
      <c r="A3445" s="567" t="s">
        <v>16898</v>
      </c>
      <c r="B3445" s="568"/>
      <c r="C3445" s="568"/>
      <c r="D3445" s="569" t="s">
        <v>299</v>
      </c>
      <c r="E3445" s="569" t="s">
        <v>882</v>
      </c>
      <c r="F3445" s="569">
        <v>1</v>
      </c>
      <c r="G3445" s="568" t="s">
        <v>1568</v>
      </c>
      <c r="H3445" s="568"/>
      <c r="I3445" s="570" t="s">
        <v>8568</v>
      </c>
      <c r="J3445" s="568" t="s">
        <v>8209</v>
      </c>
      <c r="K3445" s="571" t="s">
        <v>8401</v>
      </c>
      <c r="L3445" s="568" t="s">
        <v>11013</v>
      </c>
      <c r="M3445" s="572"/>
      <c r="N3445" s="570" t="s">
        <v>8402</v>
      </c>
      <c r="O3445" s="303" t="str">
        <f>IF(AllC3_Data[[#This Row],[Door/Yard Number]]=3,"Yard","Door")</f>
        <v>Door</v>
      </c>
      <c r="P3445" s="33">
        <f t="shared" si="106"/>
        <v>7.8500000000931323</v>
      </c>
      <c r="Q3445" s="3" t="str">
        <f t="shared" si="107"/>
        <v>02/11/2022 06:09 AM</v>
      </c>
      <c r="R3445" s="573" t="str">
        <f>IF(AND(AllC3_Data[[#This Row],[Workflow]]="Vendor Trailer",AllC3_Data[[#This Row],[OB Load Type]]="",AllC3_Data[[#This Row],[IB Load Type]]="",AllC3_Data[[#This Row],[Reusable Load Type]]=""),"Empty", HLOOKUP("*",AllC3_Data[[#This Row],[OB Load Type]:[Workflow]],1,FALSE))</f>
        <v>T707</v>
      </c>
      <c r="S34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6" spans="1:21" x14ac:dyDescent="0.25">
      <c r="A3446" s="567" t="s">
        <v>16899</v>
      </c>
      <c r="B3446" s="568"/>
      <c r="C3446" s="568"/>
      <c r="D3446" s="569" t="s">
        <v>650</v>
      </c>
      <c r="E3446" s="569" t="s">
        <v>8430</v>
      </c>
      <c r="F3446" s="569">
        <v>3</v>
      </c>
      <c r="G3446" s="568" t="s">
        <v>16900</v>
      </c>
      <c r="H3446" s="568"/>
      <c r="I3446" s="570" t="s">
        <v>8656</v>
      </c>
      <c r="J3446" s="568" t="s">
        <v>8202</v>
      </c>
      <c r="K3446" s="571" t="s">
        <v>8401</v>
      </c>
      <c r="L3446" s="568" t="s">
        <v>14208</v>
      </c>
      <c r="M3446" s="572" t="s">
        <v>16126</v>
      </c>
      <c r="N3446" s="570" t="s">
        <v>8402</v>
      </c>
      <c r="O3446" s="303" t="str">
        <f>IF(AllC3_Data[[#This Row],[Door/Yard Number]]=3,"Yard","Door")</f>
        <v>Yard</v>
      </c>
      <c r="P3446" s="33">
        <f t="shared" si="106"/>
        <v>7.8333333333721384</v>
      </c>
      <c r="Q3446" s="3" t="str">
        <f t="shared" si="107"/>
        <v>02/11/2022 06:10 AM</v>
      </c>
      <c r="R3446" s="573" t="str">
        <f>IF(AND(AllC3_Data[[#This Row],[Workflow]]="Vendor Trailer",AllC3_Data[[#This Row],[OB Load Type]]="",AllC3_Data[[#This Row],[IB Load Type]]="",AllC3_Data[[#This Row],[Reusable Load Type]]=""),"Empty", HLOOKUP("*",AllC3_Data[[#This Row],[OB Load Type]:[Workflow]],1,FALSE))</f>
        <v>CHEP</v>
      </c>
      <c r="S34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7" spans="1:21" x14ac:dyDescent="0.25">
      <c r="A3447" s="567" t="s">
        <v>16901</v>
      </c>
      <c r="B3447" s="568"/>
      <c r="C3447" s="568"/>
      <c r="D3447" s="569"/>
      <c r="E3447" s="569" t="s">
        <v>1657</v>
      </c>
      <c r="F3447" s="569">
        <v>3</v>
      </c>
      <c r="G3447" s="568" t="s">
        <v>1179</v>
      </c>
      <c r="H3447" s="568"/>
      <c r="I3447" s="570" t="s">
        <v>10887</v>
      </c>
      <c r="J3447" s="568" t="s">
        <v>8208</v>
      </c>
      <c r="K3447" s="571" t="s">
        <v>8401</v>
      </c>
      <c r="L3447" s="568" t="s">
        <v>15152</v>
      </c>
      <c r="M3447" s="572" t="s">
        <v>10887</v>
      </c>
      <c r="N3447" s="570" t="s">
        <v>8402</v>
      </c>
      <c r="O3447" s="303" t="str">
        <f>IF(AllC3_Data[[#This Row],[Door/Yard Number]]=3,"Yard","Door")</f>
        <v>Yard</v>
      </c>
      <c r="P3447" s="33">
        <f t="shared" si="106"/>
        <v>7.6666666666860692</v>
      </c>
      <c r="Q3447" s="3" t="str">
        <f t="shared" si="107"/>
        <v>02/11/2022 06:20 AM</v>
      </c>
      <c r="R3447" s="573" t="str">
        <f>IF(AND(AllC3_Data[[#This Row],[Workflow]]="Vendor Trailer",AllC3_Data[[#This Row],[OB Load Type]]="",AllC3_Data[[#This Row],[IB Load Type]]="",AllC3_Data[[#This Row],[Reusable Load Type]]=""),"Empty", HLOOKUP("*",AllC3_Data[[#This Row],[OB Load Type]:[Workflow]],1,FALSE))</f>
        <v>Empty</v>
      </c>
      <c r="S34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8" spans="1:21" x14ac:dyDescent="0.25">
      <c r="A3448" s="567" t="s">
        <v>16902</v>
      </c>
      <c r="B3448" s="568"/>
      <c r="C3448" s="568"/>
      <c r="D3448" s="569"/>
      <c r="E3448" s="569" t="s">
        <v>1657</v>
      </c>
      <c r="F3448" s="569">
        <v>3</v>
      </c>
      <c r="G3448" s="568" t="s">
        <v>1179</v>
      </c>
      <c r="H3448" s="568"/>
      <c r="I3448" s="570" t="s">
        <v>10907</v>
      </c>
      <c r="J3448" s="568" t="s">
        <v>8208</v>
      </c>
      <c r="K3448" s="571" t="s">
        <v>8401</v>
      </c>
      <c r="L3448" s="568" t="s">
        <v>13828</v>
      </c>
      <c r="M3448" s="572" t="s">
        <v>16903</v>
      </c>
      <c r="N3448" s="570" t="s">
        <v>8402</v>
      </c>
      <c r="O3448" s="303" t="str">
        <f>IF(AllC3_Data[[#This Row],[Door/Yard Number]]=3,"Yard","Door")</f>
        <v>Yard</v>
      </c>
      <c r="P3448" s="33">
        <f t="shared" si="106"/>
        <v>7.6500000001396984</v>
      </c>
      <c r="Q3448" s="3" t="str">
        <f t="shared" si="107"/>
        <v>02/11/2022 06:21 AM</v>
      </c>
      <c r="R3448" s="573" t="str">
        <f>IF(AND(AllC3_Data[[#This Row],[Workflow]]="Vendor Trailer",AllC3_Data[[#This Row],[OB Load Type]]="",AllC3_Data[[#This Row],[IB Load Type]]="",AllC3_Data[[#This Row],[Reusable Load Type]]=""),"Empty", HLOOKUP("*",AllC3_Data[[#This Row],[OB Load Type]:[Workflow]],1,FALSE))</f>
        <v>Empty</v>
      </c>
      <c r="S34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49" spans="1:21" x14ac:dyDescent="0.25">
      <c r="A3449" s="567" t="s">
        <v>16904</v>
      </c>
      <c r="B3449" s="568"/>
      <c r="C3449" s="568"/>
      <c r="D3449" s="569"/>
      <c r="E3449" s="569" t="s">
        <v>1657</v>
      </c>
      <c r="F3449" s="569">
        <v>3</v>
      </c>
      <c r="G3449" s="568" t="s">
        <v>1179</v>
      </c>
      <c r="H3449" s="568"/>
      <c r="I3449" s="570" t="s">
        <v>10907</v>
      </c>
      <c r="J3449" s="568" t="s">
        <v>8208</v>
      </c>
      <c r="K3449" s="571" t="s">
        <v>8401</v>
      </c>
      <c r="L3449" s="568" t="s">
        <v>14383</v>
      </c>
      <c r="M3449" s="572" t="s">
        <v>16720</v>
      </c>
      <c r="N3449" s="570" t="s">
        <v>8402</v>
      </c>
      <c r="O3449" s="303" t="str">
        <f>IF(AllC3_Data[[#This Row],[Door/Yard Number]]=3,"Yard","Door")</f>
        <v>Yard</v>
      </c>
      <c r="P3449" s="33">
        <f t="shared" si="106"/>
        <v>7.6500000001396984</v>
      </c>
      <c r="Q3449" s="3" t="str">
        <f t="shared" si="107"/>
        <v>02/11/2022 06:21 AM</v>
      </c>
      <c r="R3449" s="573" t="str">
        <f>IF(AND(AllC3_Data[[#This Row],[Workflow]]="Vendor Trailer",AllC3_Data[[#This Row],[OB Load Type]]="",AllC3_Data[[#This Row],[IB Load Type]]="",AllC3_Data[[#This Row],[Reusable Load Type]]=""),"Empty", HLOOKUP("*",AllC3_Data[[#This Row],[OB Load Type]:[Workflow]],1,FALSE))</f>
        <v>Empty</v>
      </c>
      <c r="S34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0" spans="1:21" x14ac:dyDescent="0.25">
      <c r="A3450" s="567" t="s">
        <v>16905</v>
      </c>
      <c r="B3450" s="568"/>
      <c r="C3450" s="568"/>
      <c r="D3450" s="569" t="s">
        <v>182</v>
      </c>
      <c r="E3450" s="569" t="s">
        <v>8430</v>
      </c>
      <c r="F3450" s="569">
        <v>3</v>
      </c>
      <c r="G3450" s="568" t="s">
        <v>1568</v>
      </c>
      <c r="H3450" s="568"/>
      <c r="I3450" s="570" t="s">
        <v>16906</v>
      </c>
      <c r="J3450" s="568" t="s">
        <v>8212</v>
      </c>
      <c r="K3450" s="571" t="s">
        <v>8401</v>
      </c>
      <c r="L3450" s="568" t="s">
        <v>14208</v>
      </c>
      <c r="M3450" s="572" t="s">
        <v>16907</v>
      </c>
      <c r="N3450" s="570" t="s">
        <v>8402</v>
      </c>
      <c r="O3450" s="303" t="str">
        <f>IF(AllC3_Data[[#This Row],[Door/Yard Number]]=3,"Yard","Door")</f>
        <v>Yard</v>
      </c>
      <c r="P3450" s="33">
        <f t="shared" si="106"/>
        <v>7.6333333334187046</v>
      </c>
      <c r="Q3450" s="3" t="str">
        <f t="shared" si="107"/>
        <v>02/11/2022 06:22 AM</v>
      </c>
      <c r="R3450" s="573" t="str">
        <f>IF(AND(AllC3_Data[[#This Row],[Workflow]]="Vendor Trailer",AllC3_Data[[#This Row],[OB Load Type]]="",AllC3_Data[[#This Row],[IB Load Type]]="",AllC3_Data[[#This Row],[Reusable Load Type]]=""),"Empty", HLOOKUP("*",AllC3_Data[[#This Row],[OB Load Type]:[Workflow]],1,FALSE))</f>
        <v>PMIX</v>
      </c>
      <c r="S34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4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1" spans="1:21" x14ac:dyDescent="0.25">
      <c r="A3451" s="567" t="s">
        <v>16908</v>
      </c>
      <c r="B3451" s="568"/>
      <c r="C3451" s="568" t="s">
        <v>50</v>
      </c>
      <c r="D3451" s="569"/>
      <c r="E3451" s="569" t="s">
        <v>897</v>
      </c>
      <c r="F3451" s="569">
        <v>1</v>
      </c>
      <c r="G3451" s="568" t="s">
        <v>1179</v>
      </c>
      <c r="H3451" s="568" t="s">
        <v>16909</v>
      </c>
      <c r="I3451" s="570" t="s">
        <v>16910</v>
      </c>
      <c r="J3451" s="568" t="s">
        <v>8204</v>
      </c>
      <c r="K3451" s="571" t="s">
        <v>8401</v>
      </c>
      <c r="L3451" s="568" t="s">
        <v>13044</v>
      </c>
      <c r="M3451" s="572" t="s">
        <v>16910</v>
      </c>
      <c r="N3451" s="570" t="s">
        <v>8402</v>
      </c>
      <c r="O3451" s="303" t="str">
        <f>IF(AllC3_Data[[#This Row],[Door/Yard Number]]=3,"Yard","Door")</f>
        <v>Door</v>
      </c>
      <c r="P3451" s="33">
        <f t="shared" si="106"/>
        <v>7.5833333334303461</v>
      </c>
      <c r="Q3451" s="3" t="str">
        <f t="shared" si="107"/>
        <v>02/11/2022 06:25 AM</v>
      </c>
      <c r="R3451" s="573" t="str">
        <f>IF(AND(AllC3_Data[[#This Row],[Workflow]]="Vendor Trailer",AllC3_Data[[#This Row],[OB Load Type]]="",AllC3_Data[[#This Row],[IB Load Type]]="",AllC3_Data[[#This Row],[Reusable Load Type]]=""),"Empty", HLOOKUP("*",AllC3_Data[[#This Row],[OB Load Type]:[Workflow]],1,FALSE))</f>
        <v>B707</v>
      </c>
      <c r="S34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2" spans="1:21" x14ac:dyDescent="0.25">
      <c r="A3452" s="567" t="s">
        <v>16911</v>
      </c>
      <c r="B3452" s="568"/>
      <c r="C3452" s="568"/>
      <c r="D3452" s="569"/>
      <c r="E3452" s="569" t="s">
        <v>9827</v>
      </c>
      <c r="F3452" s="569">
        <v>5</v>
      </c>
      <c r="G3452" s="568" t="s">
        <v>8405</v>
      </c>
      <c r="H3452" s="568"/>
      <c r="I3452" s="570" t="s">
        <v>16912</v>
      </c>
      <c r="J3452" s="568" t="s">
        <v>8202</v>
      </c>
      <c r="K3452" s="571" t="s">
        <v>8401</v>
      </c>
      <c r="L3452" s="568" t="s">
        <v>10374</v>
      </c>
      <c r="M3452" s="572" t="s">
        <v>10814</v>
      </c>
      <c r="N3452" s="570" t="s">
        <v>8402</v>
      </c>
      <c r="O3452" s="303" t="str">
        <f>IF(AllC3_Data[[#This Row],[Door/Yard Number]]=3,"Yard","Door")</f>
        <v>Door</v>
      </c>
      <c r="P3452" s="33">
        <f t="shared" si="106"/>
        <v>7.5499999999883585</v>
      </c>
      <c r="Q3452" s="3" t="str">
        <f t="shared" si="107"/>
        <v>02/11/2022 06:27 AM</v>
      </c>
      <c r="R3452" s="573" t="str">
        <f>IF(AND(AllC3_Data[[#This Row],[Workflow]]="Vendor Trailer",AllC3_Data[[#This Row],[OB Load Type]]="",AllC3_Data[[#This Row],[IB Load Type]]="",AllC3_Data[[#This Row],[Reusable Load Type]]=""),"Empty", HLOOKUP("*",AllC3_Data[[#This Row],[OB Load Type]:[Workflow]],1,FALSE))</f>
        <v>Live Empty</v>
      </c>
      <c r="S34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4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3" spans="1:21" x14ac:dyDescent="0.25">
      <c r="A3453" s="567" t="s">
        <v>16913</v>
      </c>
      <c r="B3453" s="568"/>
      <c r="C3453" s="568"/>
      <c r="D3453" s="569"/>
      <c r="E3453" s="569" t="s">
        <v>1657</v>
      </c>
      <c r="F3453" s="569">
        <v>3</v>
      </c>
      <c r="G3453" s="568" t="s">
        <v>1179</v>
      </c>
      <c r="H3453" s="568"/>
      <c r="I3453" s="570" t="s">
        <v>12932</v>
      </c>
      <c r="J3453" s="568" t="s">
        <v>8204</v>
      </c>
      <c r="K3453" s="571" t="s">
        <v>8401</v>
      </c>
      <c r="L3453" s="568" t="s">
        <v>13828</v>
      </c>
      <c r="M3453" s="572" t="s">
        <v>10834</v>
      </c>
      <c r="N3453" s="570" t="s">
        <v>8402</v>
      </c>
      <c r="O3453" s="303" t="str">
        <f>IF(AllC3_Data[[#This Row],[Door/Yard Number]]=3,"Yard","Door")</f>
        <v>Yard</v>
      </c>
      <c r="P3453" s="33">
        <f t="shared" si="106"/>
        <v>7.5333333334419876</v>
      </c>
      <c r="Q3453" s="3" t="str">
        <f t="shared" si="107"/>
        <v>02/11/2022 06:28 AM</v>
      </c>
      <c r="R3453" s="573" t="str">
        <f>IF(AND(AllC3_Data[[#This Row],[Workflow]]="Vendor Trailer",AllC3_Data[[#This Row],[OB Load Type]]="",AllC3_Data[[#This Row],[IB Load Type]]="",AllC3_Data[[#This Row],[Reusable Load Type]]=""),"Empty", HLOOKUP("*",AllC3_Data[[#This Row],[OB Load Type]:[Workflow]],1,FALSE))</f>
        <v>Empty</v>
      </c>
      <c r="S34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4" spans="1:21" x14ac:dyDescent="0.25">
      <c r="A3454" s="567" t="s">
        <v>16914</v>
      </c>
      <c r="B3454" s="568"/>
      <c r="C3454" s="568"/>
      <c r="D3454" s="569" t="s">
        <v>239</v>
      </c>
      <c r="E3454" s="569" t="s">
        <v>8430</v>
      </c>
      <c r="F3454" s="569">
        <v>3</v>
      </c>
      <c r="G3454" s="568" t="s">
        <v>1179</v>
      </c>
      <c r="H3454" s="568"/>
      <c r="I3454" s="570" t="s">
        <v>16915</v>
      </c>
      <c r="J3454" s="568" t="s">
        <v>8208</v>
      </c>
      <c r="K3454" s="571" t="s">
        <v>8401</v>
      </c>
      <c r="L3454" s="568" t="s">
        <v>14003</v>
      </c>
      <c r="M3454" s="572" t="s">
        <v>16916</v>
      </c>
      <c r="N3454" s="570" t="s">
        <v>8402</v>
      </c>
      <c r="O3454" s="303" t="str">
        <f>IF(AllC3_Data[[#This Row],[Door/Yard Number]]=3,"Yard","Door")</f>
        <v>Yard</v>
      </c>
      <c r="P3454" s="33">
        <f t="shared" si="106"/>
        <v>7.5166666667209938</v>
      </c>
      <c r="Q3454" s="3" t="str">
        <f t="shared" si="107"/>
        <v>02/11/2022 06:29 AM</v>
      </c>
      <c r="R3454" s="573" t="str">
        <f>IF(AND(AllC3_Data[[#This Row],[Workflow]]="Vendor Trailer",AllC3_Data[[#This Row],[OB Load Type]]="",AllC3_Data[[#This Row],[IB Load Type]]="",AllC3_Data[[#This Row],[Reusable Load Type]]=""),"Empty", HLOOKUP("*",AllC3_Data[[#This Row],[OB Load Type]:[Workflow]],1,FALSE))</f>
        <v>RRPC</v>
      </c>
      <c r="S34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455" spans="1:21" x14ac:dyDescent="0.25">
      <c r="A3455" s="567" t="s">
        <v>16917</v>
      </c>
      <c r="B3455" s="568"/>
      <c r="C3455" s="568"/>
      <c r="D3455" s="569" t="s">
        <v>9168</v>
      </c>
      <c r="E3455" s="569" t="s">
        <v>8430</v>
      </c>
      <c r="F3455" s="569">
        <v>3</v>
      </c>
      <c r="G3455" s="568" t="s">
        <v>13974</v>
      </c>
      <c r="H3455" s="568"/>
      <c r="I3455" s="570" t="s">
        <v>16918</v>
      </c>
      <c r="J3455" s="568" t="s">
        <v>8202</v>
      </c>
      <c r="K3455" s="571" t="s">
        <v>8401</v>
      </c>
      <c r="L3455" s="568" t="s">
        <v>14208</v>
      </c>
      <c r="M3455" s="572" t="s">
        <v>16919</v>
      </c>
      <c r="N3455" s="570" t="s">
        <v>8402</v>
      </c>
      <c r="O3455" s="303" t="str">
        <f>IF(AllC3_Data[[#This Row],[Door/Yard Number]]=3,"Yard","Door")</f>
        <v>Yard</v>
      </c>
      <c r="P3455" s="33">
        <f t="shared" si="106"/>
        <v>7.5</v>
      </c>
      <c r="Q3455" s="3" t="str">
        <f t="shared" si="107"/>
        <v>02/11/2022 06:30 AM</v>
      </c>
      <c r="R3455" s="573" t="str">
        <f>IF(AND(AllC3_Data[[#This Row],[Workflow]]="Vendor Trailer",AllC3_Data[[#This Row],[OB Load Type]]="",AllC3_Data[[#This Row],[IB Load Type]]="",AllC3_Data[[#This Row],[Reusable Load Type]]=""),"Empty", HLOOKUP("*",AllC3_Data[[#This Row],[OB Load Type]:[Workflow]],1,FALSE))</f>
        <v>WOOOD</v>
      </c>
      <c r="S34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4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4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6" spans="1:21" x14ac:dyDescent="0.25">
      <c r="A3456" s="567" t="s">
        <v>16920</v>
      </c>
      <c r="B3456" s="568"/>
      <c r="C3456" s="568" t="s">
        <v>38</v>
      </c>
      <c r="D3456" s="569"/>
      <c r="E3456" s="569" t="s">
        <v>897</v>
      </c>
      <c r="F3456" s="569">
        <v>3</v>
      </c>
      <c r="G3456" s="568" t="s">
        <v>13319</v>
      </c>
      <c r="H3456" s="568" t="s">
        <v>16921</v>
      </c>
      <c r="I3456" s="570" t="s">
        <v>16918</v>
      </c>
      <c r="J3456" s="568" t="s">
        <v>8202</v>
      </c>
      <c r="K3456" s="571" t="s">
        <v>8401</v>
      </c>
      <c r="L3456" s="568" t="s">
        <v>14444</v>
      </c>
      <c r="M3456" s="572" t="s">
        <v>16918</v>
      </c>
      <c r="N3456" s="570" t="s">
        <v>8425</v>
      </c>
      <c r="O3456" s="303" t="str">
        <f>IF(AllC3_Data[[#This Row],[Door/Yard Number]]=3,"Yard","Door")</f>
        <v>Yard</v>
      </c>
      <c r="P3456" s="33">
        <f t="shared" si="106"/>
        <v>7.5</v>
      </c>
      <c r="Q3456" s="3" t="str">
        <f t="shared" si="107"/>
        <v>02/11/2022 06:30 AM</v>
      </c>
      <c r="R3456" s="573" t="str">
        <f>IF(AND(AllC3_Data[[#This Row],[Workflow]]="Vendor Trailer",AllC3_Data[[#This Row],[OB Load Type]]="",AllC3_Data[[#This Row],[IB Load Type]]="",AllC3_Data[[#This Row],[Reusable Load Type]]=""),"Empty", HLOOKUP("*",AllC3_Data[[#This Row],[OB Load Type]:[Workflow]],1,FALSE))</f>
        <v>B407</v>
      </c>
      <c r="S34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4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4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57" spans="1:21" x14ac:dyDescent="0.25">
      <c r="A3457" s="567" t="s">
        <v>16922</v>
      </c>
      <c r="B3457" s="568"/>
      <c r="C3457" s="568"/>
      <c r="D3457" s="569" t="s">
        <v>182</v>
      </c>
      <c r="E3457" s="569" t="s">
        <v>8430</v>
      </c>
      <c r="F3457" s="569">
        <v>1</v>
      </c>
      <c r="G3457" s="568" t="s">
        <v>1179</v>
      </c>
      <c r="H3457" s="568"/>
      <c r="I3457" s="570" t="s">
        <v>10862</v>
      </c>
      <c r="J3457" s="568" t="s">
        <v>8216</v>
      </c>
      <c r="K3457" s="571" t="s">
        <v>8401</v>
      </c>
      <c r="L3457" s="568" t="s">
        <v>12427</v>
      </c>
      <c r="M3457" s="572" t="s">
        <v>16923</v>
      </c>
      <c r="N3457" s="570" t="s">
        <v>8451</v>
      </c>
      <c r="O3457" s="303" t="str">
        <f>IF(AllC3_Data[[#This Row],[Door/Yard Number]]=3,"Yard","Door")</f>
        <v>Door</v>
      </c>
      <c r="P3457" s="33">
        <f t="shared" si="106"/>
        <v>7.4666666667326353</v>
      </c>
      <c r="Q3457" s="3" t="str">
        <f t="shared" si="107"/>
        <v>02/11/2022 06:32 AM</v>
      </c>
      <c r="R3457" s="573" t="str">
        <f>IF(AND(AllC3_Data[[#This Row],[Workflow]]="Vendor Trailer",AllC3_Data[[#This Row],[OB Load Type]]="",AllC3_Data[[#This Row],[IB Load Type]]="",AllC3_Data[[#This Row],[Reusable Load Type]]=""),"Empty", HLOOKUP("*",AllC3_Data[[#This Row],[OB Load Type]:[Workflow]],1,FALSE))</f>
        <v>PMIX</v>
      </c>
      <c r="S34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458" spans="1:21" x14ac:dyDescent="0.25">
      <c r="A3458" s="567" t="s">
        <v>16924</v>
      </c>
      <c r="B3458" s="568"/>
      <c r="C3458" s="568"/>
      <c r="D3458" s="569" t="s">
        <v>182</v>
      </c>
      <c r="E3458" s="569" t="s">
        <v>8430</v>
      </c>
      <c r="F3458" s="569">
        <v>1</v>
      </c>
      <c r="G3458" s="568" t="s">
        <v>1568</v>
      </c>
      <c r="H3458" s="568"/>
      <c r="I3458" s="570" t="s">
        <v>10853</v>
      </c>
      <c r="J3458" s="568" t="s">
        <v>8212</v>
      </c>
      <c r="K3458" s="571" t="s">
        <v>8401</v>
      </c>
      <c r="L3458" s="568" t="s">
        <v>14260</v>
      </c>
      <c r="M3458" s="572" t="s">
        <v>9306</v>
      </c>
      <c r="N3458" s="570" t="s">
        <v>8451</v>
      </c>
      <c r="O3458" s="303" t="str">
        <f>IF(AllC3_Data[[#This Row],[Door/Yard Number]]=3,"Yard","Door")</f>
        <v>Door</v>
      </c>
      <c r="P3458" s="33">
        <f t="shared" si="106"/>
        <v>7.4500000000116415</v>
      </c>
      <c r="Q3458" s="3" t="str">
        <f t="shared" si="107"/>
        <v>02/11/2022 06:33 AM</v>
      </c>
      <c r="R3458" s="573" t="str">
        <f>IF(AND(AllC3_Data[[#This Row],[Workflow]]="Vendor Trailer",AllC3_Data[[#This Row],[OB Load Type]]="",AllC3_Data[[#This Row],[IB Load Type]]="",AllC3_Data[[#This Row],[Reusable Load Type]]=""),"Empty", HLOOKUP("*",AllC3_Data[[#This Row],[OB Load Type]:[Workflow]],1,FALSE))</f>
        <v>PMIX</v>
      </c>
      <c r="S34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459" spans="1:21" x14ac:dyDescent="0.25">
      <c r="A3459" s="567" t="s">
        <v>16925</v>
      </c>
      <c r="B3459" s="568"/>
      <c r="C3459" s="568"/>
      <c r="D3459" s="569" t="s">
        <v>182</v>
      </c>
      <c r="E3459" s="569" t="s">
        <v>8430</v>
      </c>
      <c r="F3459" s="569">
        <v>1</v>
      </c>
      <c r="G3459" s="568" t="s">
        <v>1568</v>
      </c>
      <c r="H3459" s="568"/>
      <c r="I3459" s="570" t="s">
        <v>10853</v>
      </c>
      <c r="J3459" s="568" t="s">
        <v>8212</v>
      </c>
      <c r="K3459" s="571" t="s">
        <v>8401</v>
      </c>
      <c r="L3459" s="568" t="s">
        <v>12652</v>
      </c>
      <c r="M3459" s="572" t="s">
        <v>16926</v>
      </c>
      <c r="N3459" s="570" t="s">
        <v>8451</v>
      </c>
      <c r="O3459" s="303" t="str">
        <f>IF(AllC3_Data[[#This Row],[Door/Yard Number]]=3,"Yard","Door")</f>
        <v>Door</v>
      </c>
      <c r="P3459" s="33">
        <f t="shared" si="106"/>
        <v>7.4500000000116415</v>
      </c>
      <c r="Q3459" s="3" t="str">
        <f t="shared" si="107"/>
        <v>02/11/2022 06:33 AM</v>
      </c>
      <c r="R3459" s="573" t="str">
        <f>IF(AND(AllC3_Data[[#This Row],[Workflow]]="Vendor Trailer",AllC3_Data[[#This Row],[OB Load Type]]="",AllC3_Data[[#This Row],[IB Load Type]]="",AllC3_Data[[#This Row],[Reusable Load Type]]=""),"Empty", HLOOKUP("*",AllC3_Data[[#This Row],[OB Load Type]:[Workflow]],1,FALSE))</f>
        <v>PMIX</v>
      </c>
      <c r="S34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460" spans="1:21" x14ac:dyDescent="0.25">
      <c r="A3460" s="567" t="s">
        <v>16927</v>
      </c>
      <c r="B3460" s="568" t="s">
        <v>457</v>
      </c>
      <c r="C3460" s="568"/>
      <c r="D3460" s="569"/>
      <c r="E3460" s="569" t="s">
        <v>1659</v>
      </c>
      <c r="F3460" s="569">
        <v>1</v>
      </c>
      <c r="G3460" s="568" t="s">
        <v>1179</v>
      </c>
      <c r="H3460" s="568"/>
      <c r="I3460" s="570" t="s">
        <v>10853</v>
      </c>
      <c r="J3460" s="568" t="s">
        <v>8210</v>
      </c>
      <c r="K3460" s="571" t="s">
        <v>8401</v>
      </c>
      <c r="L3460" s="568" t="s">
        <v>16928</v>
      </c>
      <c r="M3460" s="572" t="s">
        <v>12788</v>
      </c>
      <c r="N3460" s="570" t="s">
        <v>8402</v>
      </c>
      <c r="O3460" s="303" t="str">
        <f>IF(AllC3_Data[[#This Row],[Door/Yard Number]]=3,"Yard","Door")</f>
        <v>Door</v>
      </c>
      <c r="P3460" s="33">
        <f t="shared" si="106"/>
        <v>7.4500000000116415</v>
      </c>
      <c r="Q3460" s="3" t="str">
        <f t="shared" si="107"/>
        <v>02/11/2022 06:33 AM</v>
      </c>
      <c r="R3460" s="573" t="str">
        <f>IF(AND(AllC3_Data[[#This Row],[Workflow]]="Vendor Trailer",AllC3_Data[[#This Row],[OB Load Type]]="",AllC3_Data[[#This Row],[IB Load Type]]="",AllC3_Data[[#This Row],[Reusable Load Type]]=""),"Empty", HLOOKUP("*",AllC3_Data[[#This Row],[OB Load Type]:[Workflow]],1,FALSE))</f>
        <v>O707</v>
      </c>
      <c r="S34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1" spans="1:21" x14ac:dyDescent="0.25">
      <c r="A3461" s="567" t="s">
        <v>16929</v>
      </c>
      <c r="B3461" s="568" t="s">
        <v>457</v>
      </c>
      <c r="C3461" s="568"/>
      <c r="D3461" s="569"/>
      <c r="E3461" s="569" t="s">
        <v>1659</v>
      </c>
      <c r="F3461" s="569">
        <v>3</v>
      </c>
      <c r="G3461" s="568" t="s">
        <v>1179</v>
      </c>
      <c r="H3461" s="568"/>
      <c r="I3461" s="570" t="s">
        <v>10853</v>
      </c>
      <c r="J3461" s="568" t="s">
        <v>8210</v>
      </c>
      <c r="K3461" s="571" t="s">
        <v>8401</v>
      </c>
      <c r="L3461" s="568" t="s">
        <v>14423</v>
      </c>
      <c r="M3461" s="572" t="s">
        <v>16930</v>
      </c>
      <c r="N3461" s="570" t="s">
        <v>8402</v>
      </c>
      <c r="O3461" s="303" t="str">
        <f>IF(AllC3_Data[[#This Row],[Door/Yard Number]]=3,"Yard","Door")</f>
        <v>Yard</v>
      </c>
      <c r="P3461" s="33">
        <f t="shared" si="106"/>
        <v>7.4500000000116415</v>
      </c>
      <c r="Q3461" s="3" t="str">
        <f t="shared" si="107"/>
        <v>02/11/2022 06:33 AM</v>
      </c>
      <c r="R3461" s="573" t="str">
        <f>IF(AND(AllC3_Data[[#This Row],[Workflow]]="Vendor Trailer",AllC3_Data[[#This Row],[OB Load Type]]="",AllC3_Data[[#This Row],[IB Load Type]]="",AllC3_Data[[#This Row],[Reusable Load Type]]=""),"Empty", HLOOKUP("*",AllC3_Data[[#This Row],[OB Load Type]:[Workflow]],1,FALSE))</f>
        <v>O707</v>
      </c>
      <c r="S34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2" spans="1:21" x14ac:dyDescent="0.25">
      <c r="A3462" s="567" t="s">
        <v>16931</v>
      </c>
      <c r="B3462" s="568" t="s">
        <v>457</v>
      </c>
      <c r="C3462" s="568"/>
      <c r="D3462" s="569"/>
      <c r="E3462" s="569" t="s">
        <v>1659</v>
      </c>
      <c r="F3462" s="569">
        <v>3</v>
      </c>
      <c r="G3462" s="568" t="s">
        <v>1179</v>
      </c>
      <c r="H3462" s="568"/>
      <c r="I3462" s="570" t="s">
        <v>10853</v>
      </c>
      <c r="J3462" s="568" t="s">
        <v>8210</v>
      </c>
      <c r="K3462" s="571" t="s">
        <v>8401</v>
      </c>
      <c r="L3462" s="568" t="s">
        <v>13729</v>
      </c>
      <c r="M3462" s="572" t="s">
        <v>8537</v>
      </c>
      <c r="N3462" s="570" t="s">
        <v>8402</v>
      </c>
      <c r="O3462" s="303" t="str">
        <f>IF(AllC3_Data[[#This Row],[Door/Yard Number]]=3,"Yard","Door")</f>
        <v>Yard</v>
      </c>
      <c r="P3462" s="33">
        <f t="shared" si="106"/>
        <v>7.4500000000116415</v>
      </c>
      <c r="Q3462" s="3" t="str">
        <f t="shared" si="107"/>
        <v>02/11/2022 06:33 AM</v>
      </c>
      <c r="R3462" s="573" t="str">
        <f>IF(AND(AllC3_Data[[#This Row],[Workflow]]="Vendor Trailer",AllC3_Data[[#This Row],[OB Load Type]]="",AllC3_Data[[#This Row],[IB Load Type]]="",AllC3_Data[[#This Row],[Reusable Load Type]]=""),"Empty", HLOOKUP("*",AllC3_Data[[#This Row],[OB Load Type]:[Workflow]],1,FALSE))</f>
        <v>O707</v>
      </c>
      <c r="S34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3" spans="1:21" x14ac:dyDescent="0.25">
      <c r="A3463" s="567" t="s">
        <v>16932</v>
      </c>
      <c r="B3463" s="568" t="s">
        <v>457</v>
      </c>
      <c r="C3463" s="568"/>
      <c r="D3463" s="569"/>
      <c r="E3463" s="569" t="s">
        <v>1659</v>
      </c>
      <c r="F3463" s="569">
        <v>3</v>
      </c>
      <c r="G3463" s="568" t="s">
        <v>1179</v>
      </c>
      <c r="H3463" s="568"/>
      <c r="I3463" s="570" t="s">
        <v>10853</v>
      </c>
      <c r="J3463" s="568" t="s">
        <v>8210</v>
      </c>
      <c r="K3463" s="571" t="s">
        <v>8401</v>
      </c>
      <c r="L3463" s="568" t="s">
        <v>14333</v>
      </c>
      <c r="M3463" s="572" t="s">
        <v>16933</v>
      </c>
      <c r="N3463" s="570" t="s">
        <v>8402</v>
      </c>
      <c r="O3463" s="303" t="str">
        <f>IF(AllC3_Data[[#This Row],[Door/Yard Number]]=3,"Yard","Door")</f>
        <v>Yard</v>
      </c>
      <c r="P3463" s="33">
        <f t="shared" si="106"/>
        <v>7.4500000000116415</v>
      </c>
      <c r="Q3463" s="3" t="str">
        <f t="shared" si="107"/>
        <v>02/11/2022 06:33 AM</v>
      </c>
      <c r="R3463" s="573" t="str">
        <f>IF(AND(AllC3_Data[[#This Row],[Workflow]]="Vendor Trailer",AllC3_Data[[#This Row],[OB Load Type]]="",AllC3_Data[[#This Row],[IB Load Type]]="",AllC3_Data[[#This Row],[Reusable Load Type]]=""),"Empty", HLOOKUP("*",AllC3_Data[[#This Row],[OB Load Type]:[Workflow]],1,FALSE))</f>
        <v>O707</v>
      </c>
      <c r="S34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4" spans="1:21" x14ac:dyDescent="0.25">
      <c r="A3464" s="567" t="s">
        <v>16934</v>
      </c>
      <c r="B3464" s="568" t="s">
        <v>457</v>
      </c>
      <c r="C3464" s="568"/>
      <c r="D3464" s="569"/>
      <c r="E3464" s="569" t="s">
        <v>1659</v>
      </c>
      <c r="F3464" s="569">
        <v>1</v>
      </c>
      <c r="G3464" s="568" t="s">
        <v>1179</v>
      </c>
      <c r="H3464" s="568"/>
      <c r="I3464" s="570" t="s">
        <v>10853</v>
      </c>
      <c r="J3464" s="568" t="s">
        <v>8210</v>
      </c>
      <c r="K3464" s="571" t="s">
        <v>8401</v>
      </c>
      <c r="L3464" s="568" t="s">
        <v>16935</v>
      </c>
      <c r="M3464" s="572" t="s">
        <v>12657</v>
      </c>
      <c r="N3464" s="570" t="s">
        <v>8402</v>
      </c>
      <c r="O3464" s="303" t="str">
        <f>IF(AllC3_Data[[#This Row],[Door/Yard Number]]=3,"Yard","Door")</f>
        <v>Door</v>
      </c>
      <c r="P3464" s="33">
        <f t="shared" si="106"/>
        <v>7.4500000000116415</v>
      </c>
      <c r="Q3464" s="3" t="str">
        <f t="shared" si="107"/>
        <v>02/11/2022 06:33 AM</v>
      </c>
      <c r="R3464" s="573" t="str">
        <f>IF(AND(AllC3_Data[[#This Row],[Workflow]]="Vendor Trailer",AllC3_Data[[#This Row],[OB Load Type]]="",AllC3_Data[[#This Row],[IB Load Type]]="",AllC3_Data[[#This Row],[Reusable Load Type]]=""),"Empty", HLOOKUP("*",AllC3_Data[[#This Row],[OB Load Type]:[Workflow]],1,FALSE))</f>
        <v>O707</v>
      </c>
      <c r="S34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5" spans="1:21" x14ac:dyDescent="0.25">
      <c r="A3465" s="567" t="s">
        <v>16936</v>
      </c>
      <c r="B3465" s="568" t="s">
        <v>457</v>
      </c>
      <c r="C3465" s="568"/>
      <c r="D3465" s="569"/>
      <c r="E3465" s="569" t="s">
        <v>1659</v>
      </c>
      <c r="F3465" s="569">
        <v>1</v>
      </c>
      <c r="G3465" s="568" t="s">
        <v>1179</v>
      </c>
      <c r="H3465" s="568"/>
      <c r="I3465" s="570" t="s">
        <v>10853</v>
      </c>
      <c r="J3465" s="568" t="s">
        <v>8210</v>
      </c>
      <c r="K3465" s="571" t="s">
        <v>8401</v>
      </c>
      <c r="L3465" s="568" t="s">
        <v>12939</v>
      </c>
      <c r="M3465" s="572"/>
      <c r="N3465" s="570" t="s">
        <v>8402</v>
      </c>
      <c r="O3465" s="303" t="str">
        <f>IF(AllC3_Data[[#This Row],[Door/Yard Number]]=3,"Yard","Door")</f>
        <v>Door</v>
      </c>
      <c r="P3465" s="33">
        <f t="shared" ref="P3465:P3528" si="108">($A$1-Q3465)*24</f>
        <v>7.4500000000116415</v>
      </c>
      <c r="Q3465" s="3" t="str">
        <f t="shared" ref="Q3465:Q3528" si="109">IF(I3465&gt;M3465,I3465,IF(I3465&lt;M3465,M3465,IF(I3465=M3465,I3465)))</f>
        <v>02/11/2022 06:33 AM</v>
      </c>
      <c r="R3465" s="573" t="str">
        <f>IF(AND(AllC3_Data[[#This Row],[Workflow]]="Vendor Trailer",AllC3_Data[[#This Row],[OB Load Type]]="",AllC3_Data[[#This Row],[IB Load Type]]="",AllC3_Data[[#This Row],[Reusable Load Type]]=""),"Empty", HLOOKUP("*",AllC3_Data[[#This Row],[OB Load Type]:[Workflow]],1,FALSE))</f>
        <v>O707</v>
      </c>
      <c r="S34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6" spans="1:21" x14ac:dyDescent="0.25">
      <c r="A3466" s="567" t="s">
        <v>16937</v>
      </c>
      <c r="B3466" s="568"/>
      <c r="C3466" s="568"/>
      <c r="D3466" s="569" t="s">
        <v>182</v>
      </c>
      <c r="E3466" s="569" t="s">
        <v>8430</v>
      </c>
      <c r="F3466" s="569">
        <v>1</v>
      </c>
      <c r="G3466" s="568" t="s">
        <v>1568</v>
      </c>
      <c r="H3466" s="568"/>
      <c r="I3466" s="570" t="s">
        <v>10853</v>
      </c>
      <c r="J3466" s="568" t="s">
        <v>8212</v>
      </c>
      <c r="K3466" s="571" t="s">
        <v>8401</v>
      </c>
      <c r="L3466" s="568" t="s">
        <v>13413</v>
      </c>
      <c r="M3466" s="572" t="s">
        <v>16938</v>
      </c>
      <c r="N3466" s="570" t="s">
        <v>8451</v>
      </c>
      <c r="O3466" s="303" t="str">
        <f>IF(AllC3_Data[[#This Row],[Door/Yard Number]]=3,"Yard","Door")</f>
        <v>Door</v>
      </c>
      <c r="P3466" s="33">
        <f t="shared" si="108"/>
        <v>7.4500000000116415</v>
      </c>
      <c r="Q3466" s="3" t="str">
        <f t="shared" si="109"/>
        <v>02/11/2022 06:33 AM</v>
      </c>
      <c r="R3466" s="573" t="str">
        <f>IF(AND(AllC3_Data[[#This Row],[Workflow]]="Vendor Trailer",AllC3_Data[[#This Row],[OB Load Type]]="",AllC3_Data[[#This Row],[IB Load Type]]="",AllC3_Data[[#This Row],[Reusable Load Type]]=""),"Empty", HLOOKUP("*",AllC3_Data[[#This Row],[OB Load Type]:[Workflow]],1,FALSE))</f>
        <v>PMIX</v>
      </c>
      <c r="S34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467" spans="1:21" x14ac:dyDescent="0.25">
      <c r="A3467" s="567" t="s">
        <v>10726</v>
      </c>
      <c r="B3467" s="568" t="s">
        <v>457</v>
      </c>
      <c r="C3467" s="568"/>
      <c r="D3467" s="569"/>
      <c r="E3467" s="569" t="s">
        <v>1659</v>
      </c>
      <c r="F3467" s="569">
        <v>1</v>
      </c>
      <c r="G3467" s="568" t="s">
        <v>1179</v>
      </c>
      <c r="H3467" s="568"/>
      <c r="I3467" s="570" t="s">
        <v>10853</v>
      </c>
      <c r="J3467" s="568" t="s">
        <v>8207</v>
      </c>
      <c r="K3467" s="571" t="s">
        <v>8401</v>
      </c>
      <c r="L3467" s="568" t="s">
        <v>13129</v>
      </c>
      <c r="M3467" s="572" t="s">
        <v>8562</v>
      </c>
      <c r="N3467" s="570" t="s">
        <v>8402</v>
      </c>
      <c r="O3467" s="303" t="str">
        <f>IF(AllC3_Data[[#This Row],[Door/Yard Number]]=3,"Yard","Door")</f>
        <v>Door</v>
      </c>
      <c r="P3467" s="33">
        <f t="shared" si="108"/>
        <v>7.0833333333721384</v>
      </c>
      <c r="Q3467" s="3" t="str">
        <f t="shared" si="109"/>
        <v>02/11/2022 06:55 AM</v>
      </c>
      <c r="R3467" s="573" t="str">
        <f>IF(AND(AllC3_Data[[#This Row],[Workflow]]="Vendor Trailer",AllC3_Data[[#This Row],[OB Load Type]]="",AllC3_Data[[#This Row],[IB Load Type]]="",AllC3_Data[[#This Row],[Reusable Load Type]]=""),"Empty", HLOOKUP("*",AllC3_Data[[#This Row],[OB Load Type]:[Workflow]],1,FALSE))</f>
        <v>O707</v>
      </c>
      <c r="S34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8" spans="1:21" x14ac:dyDescent="0.25">
      <c r="A3468" s="567" t="s">
        <v>16939</v>
      </c>
      <c r="B3468" s="568" t="s">
        <v>457</v>
      </c>
      <c r="C3468" s="568"/>
      <c r="D3468" s="569"/>
      <c r="E3468" s="569" t="s">
        <v>1659</v>
      </c>
      <c r="F3468" s="569">
        <v>3</v>
      </c>
      <c r="G3468" s="568" t="s">
        <v>1179</v>
      </c>
      <c r="H3468" s="568"/>
      <c r="I3468" s="570" t="s">
        <v>10853</v>
      </c>
      <c r="J3468" s="568" t="s">
        <v>8210</v>
      </c>
      <c r="K3468" s="571" t="s">
        <v>8401</v>
      </c>
      <c r="L3468" s="568" t="s">
        <v>14423</v>
      </c>
      <c r="M3468" s="572" t="s">
        <v>12772</v>
      </c>
      <c r="N3468" s="570" t="s">
        <v>8402</v>
      </c>
      <c r="O3468" s="303" t="str">
        <f>IF(AllC3_Data[[#This Row],[Door/Yard Number]]=3,"Yard","Door")</f>
        <v>Yard</v>
      </c>
      <c r="P3468" s="33">
        <f t="shared" si="108"/>
        <v>7.4500000000116415</v>
      </c>
      <c r="Q3468" s="3" t="str">
        <f t="shared" si="109"/>
        <v>02/11/2022 06:33 AM</v>
      </c>
      <c r="R3468" s="573" t="str">
        <f>IF(AND(AllC3_Data[[#This Row],[Workflow]]="Vendor Trailer",AllC3_Data[[#This Row],[OB Load Type]]="",AllC3_Data[[#This Row],[IB Load Type]]="",AllC3_Data[[#This Row],[Reusable Load Type]]=""),"Empty", HLOOKUP("*",AllC3_Data[[#This Row],[OB Load Type]:[Workflow]],1,FALSE))</f>
        <v>O707</v>
      </c>
      <c r="S34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69" spans="1:21" x14ac:dyDescent="0.25">
      <c r="A3469" s="567" t="s">
        <v>16940</v>
      </c>
      <c r="B3469" s="568" t="s">
        <v>457</v>
      </c>
      <c r="C3469" s="568"/>
      <c r="D3469" s="569"/>
      <c r="E3469" s="569" t="s">
        <v>1659</v>
      </c>
      <c r="F3469" s="569">
        <v>1</v>
      </c>
      <c r="G3469" s="568" t="s">
        <v>1179</v>
      </c>
      <c r="H3469" s="568"/>
      <c r="I3469" s="570" t="s">
        <v>10853</v>
      </c>
      <c r="J3469" s="568" t="s">
        <v>8210</v>
      </c>
      <c r="K3469" s="571" t="s">
        <v>8401</v>
      </c>
      <c r="L3469" s="568" t="s">
        <v>14288</v>
      </c>
      <c r="M3469" s="572" t="s">
        <v>16941</v>
      </c>
      <c r="N3469" s="570" t="s">
        <v>8402</v>
      </c>
      <c r="O3469" s="303" t="str">
        <f>IF(AllC3_Data[[#This Row],[Door/Yard Number]]=3,"Yard","Door")</f>
        <v>Door</v>
      </c>
      <c r="P3469" s="33">
        <f t="shared" si="108"/>
        <v>7.4500000000116415</v>
      </c>
      <c r="Q3469" s="3" t="str">
        <f t="shared" si="109"/>
        <v>02/11/2022 06:33 AM</v>
      </c>
      <c r="R3469" s="573" t="str">
        <f>IF(AND(AllC3_Data[[#This Row],[Workflow]]="Vendor Trailer",AllC3_Data[[#This Row],[OB Load Type]]="",AllC3_Data[[#This Row],[IB Load Type]]="",AllC3_Data[[#This Row],[Reusable Load Type]]=""),"Empty", HLOOKUP("*",AllC3_Data[[#This Row],[OB Load Type]:[Workflow]],1,FALSE))</f>
        <v>O707</v>
      </c>
      <c r="S34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0" spans="1:21" x14ac:dyDescent="0.25">
      <c r="A3470" s="567" t="s">
        <v>16942</v>
      </c>
      <c r="B3470" s="568" t="s">
        <v>457</v>
      </c>
      <c r="C3470" s="568"/>
      <c r="D3470" s="569"/>
      <c r="E3470" s="569" t="s">
        <v>1659</v>
      </c>
      <c r="F3470" s="569">
        <v>1</v>
      </c>
      <c r="G3470" s="568" t="s">
        <v>1179</v>
      </c>
      <c r="H3470" s="568"/>
      <c r="I3470" s="570" t="s">
        <v>10853</v>
      </c>
      <c r="J3470" s="568" t="s">
        <v>8210</v>
      </c>
      <c r="K3470" s="571" t="s">
        <v>8401</v>
      </c>
      <c r="L3470" s="568" t="s">
        <v>16943</v>
      </c>
      <c r="M3470" s="572" t="s">
        <v>16944</v>
      </c>
      <c r="N3470" s="570" t="s">
        <v>8402</v>
      </c>
      <c r="O3470" s="303" t="str">
        <f>IF(AllC3_Data[[#This Row],[Door/Yard Number]]=3,"Yard","Door")</f>
        <v>Door</v>
      </c>
      <c r="P3470" s="33">
        <f t="shared" si="108"/>
        <v>7.4500000000116415</v>
      </c>
      <c r="Q3470" s="3" t="str">
        <f t="shared" si="109"/>
        <v>02/11/2022 06:33 AM</v>
      </c>
      <c r="R3470" s="573" t="str">
        <f>IF(AND(AllC3_Data[[#This Row],[Workflow]]="Vendor Trailer",AllC3_Data[[#This Row],[OB Load Type]]="",AllC3_Data[[#This Row],[IB Load Type]]="",AllC3_Data[[#This Row],[Reusable Load Type]]=""),"Empty", HLOOKUP("*",AllC3_Data[[#This Row],[OB Load Type]:[Workflow]],1,FALSE))</f>
        <v>O707</v>
      </c>
      <c r="S34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1" spans="1:21" x14ac:dyDescent="0.25">
      <c r="A3471" s="567" t="s">
        <v>16945</v>
      </c>
      <c r="B3471" s="568" t="s">
        <v>457</v>
      </c>
      <c r="C3471" s="568"/>
      <c r="D3471" s="569"/>
      <c r="E3471" s="569" t="s">
        <v>1659</v>
      </c>
      <c r="F3471" s="569">
        <v>3</v>
      </c>
      <c r="G3471" s="568" t="s">
        <v>1179</v>
      </c>
      <c r="H3471" s="568"/>
      <c r="I3471" s="570" t="s">
        <v>10853</v>
      </c>
      <c r="J3471" s="568" t="s">
        <v>8204</v>
      </c>
      <c r="K3471" s="571" t="s">
        <v>8401</v>
      </c>
      <c r="L3471" s="568" t="s">
        <v>13828</v>
      </c>
      <c r="M3471" s="572" t="s">
        <v>12790</v>
      </c>
      <c r="N3471" s="570" t="s">
        <v>8402</v>
      </c>
      <c r="O3471" s="303" t="str">
        <f>IF(AllC3_Data[[#This Row],[Door/Yard Number]]=3,"Yard","Door")</f>
        <v>Yard</v>
      </c>
      <c r="P3471" s="33">
        <f t="shared" si="108"/>
        <v>7.4500000000116415</v>
      </c>
      <c r="Q3471" s="3" t="str">
        <f t="shared" si="109"/>
        <v>02/11/2022 06:33 AM</v>
      </c>
      <c r="R3471" s="573" t="str">
        <f>IF(AND(AllC3_Data[[#This Row],[Workflow]]="Vendor Trailer",AllC3_Data[[#This Row],[OB Load Type]]="",AllC3_Data[[#This Row],[IB Load Type]]="",AllC3_Data[[#This Row],[Reusable Load Type]]=""),"Empty", HLOOKUP("*",AllC3_Data[[#This Row],[OB Load Type]:[Workflow]],1,FALSE))</f>
        <v>O707</v>
      </c>
      <c r="S34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2" spans="1:21" x14ac:dyDescent="0.25">
      <c r="A3472" s="567" t="s">
        <v>16946</v>
      </c>
      <c r="B3472" s="568" t="s">
        <v>457</v>
      </c>
      <c r="C3472" s="568"/>
      <c r="D3472" s="569"/>
      <c r="E3472" s="569" t="s">
        <v>1659</v>
      </c>
      <c r="F3472" s="569">
        <v>1</v>
      </c>
      <c r="G3472" s="568" t="s">
        <v>1667</v>
      </c>
      <c r="H3472" s="568"/>
      <c r="I3472" s="570" t="s">
        <v>10853</v>
      </c>
      <c r="J3472" s="568" t="s">
        <v>8214</v>
      </c>
      <c r="K3472" s="571" t="s">
        <v>8401</v>
      </c>
      <c r="L3472" s="568" t="s">
        <v>16947</v>
      </c>
      <c r="M3472" s="572" t="s">
        <v>8546</v>
      </c>
      <c r="N3472" s="570" t="s">
        <v>8402</v>
      </c>
      <c r="O3472" s="303" t="str">
        <f>IF(AllC3_Data[[#This Row],[Door/Yard Number]]=3,"Yard","Door")</f>
        <v>Door</v>
      </c>
      <c r="P3472" s="33">
        <f t="shared" si="108"/>
        <v>13.383333333476912</v>
      </c>
      <c r="Q3472" s="3" t="str">
        <f t="shared" si="109"/>
        <v>02/11/2022 12:37 AM</v>
      </c>
      <c r="R3472" s="573" t="str">
        <f>IF(AND(AllC3_Data[[#This Row],[Workflow]]="Vendor Trailer",AllC3_Data[[#This Row],[OB Load Type]]="",AllC3_Data[[#This Row],[IB Load Type]]="",AllC3_Data[[#This Row],[Reusable Load Type]]=""),"Empty", HLOOKUP("*",AllC3_Data[[#This Row],[OB Load Type]:[Workflow]],1,FALSE))</f>
        <v>O707</v>
      </c>
      <c r="S34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3" spans="1:21" x14ac:dyDescent="0.25">
      <c r="A3473" s="567" t="s">
        <v>16948</v>
      </c>
      <c r="B3473" s="568" t="s">
        <v>457</v>
      </c>
      <c r="C3473" s="568"/>
      <c r="D3473" s="569"/>
      <c r="E3473" s="569" t="s">
        <v>1659</v>
      </c>
      <c r="F3473" s="569">
        <v>1</v>
      </c>
      <c r="G3473" s="568" t="s">
        <v>1179</v>
      </c>
      <c r="H3473" s="568"/>
      <c r="I3473" s="570" t="s">
        <v>10853</v>
      </c>
      <c r="J3473" s="568" t="s">
        <v>8210</v>
      </c>
      <c r="K3473" s="571" t="s">
        <v>8401</v>
      </c>
      <c r="L3473" s="568" t="s">
        <v>16949</v>
      </c>
      <c r="M3473" s="572" t="s">
        <v>16950</v>
      </c>
      <c r="N3473" s="570" t="s">
        <v>8402</v>
      </c>
      <c r="O3473" s="303" t="str">
        <f>IF(AllC3_Data[[#This Row],[Door/Yard Number]]=3,"Yard","Door")</f>
        <v>Door</v>
      </c>
      <c r="P3473" s="33">
        <f t="shared" si="108"/>
        <v>13.050000000104774</v>
      </c>
      <c r="Q3473" s="3" t="str">
        <f t="shared" si="109"/>
        <v>02/11/2022 12:57 AM</v>
      </c>
      <c r="R3473" s="573" t="str">
        <f>IF(AND(AllC3_Data[[#This Row],[Workflow]]="Vendor Trailer",AllC3_Data[[#This Row],[OB Load Type]]="",AllC3_Data[[#This Row],[IB Load Type]]="",AllC3_Data[[#This Row],[Reusable Load Type]]=""),"Empty", HLOOKUP("*",AllC3_Data[[#This Row],[OB Load Type]:[Workflow]],1,FALSE))</f>
        <v>O707</v>
      </c>
      <c r="S34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4" spans="1:21" x14ac:dyDescent="0.25">
      <c r="A3474" s="567" t="s">
        <v>16951</v>
      </c>
      <c r="B3474" s="568" t="s">
        <v>457</v>
      </c>
      <c r="C3474" s="568"/>
      <c r="D3474" s="569"/>
      <c r="E3474" s="569" t="s">
        <v>1659</v>
      </c>
      <c r="F3474" s="569">
        <v>3</v>
      </c>
      <c r="G3474" s="568" t="s">
        <v>1179</v>
      </c>
      <c r="H3474" s="568"/>
      <c r="I3474" s="570" t="s">
        <v>10853</v>
      </c>
      <c r="J3474" s="568" t="s">
        <v>8207</v>
      </c>
      <c r="K3474" s="571" t="s">
        <v>8401</v>
      </c>
      <c r="L3474" s="568" t="s">
        <v>14003</v>
      </c>
      <c r="M3474" s="572" t="s">
        <v>8944</v>
      </c>
      <c r="N3474" s="570" t="s">
        <v>8402</v>
      </c>
      <c r="O3474" s="303" t="str">
        <f>IF(AllC3_Data[[#This Row],[Door/Yard Number]]=3,"Yard","Door")</f>
        <v>Yard</v>
      </c>
      <c r="P3474" s="33">
        <f t="shared" si="108"/>
        <v>7.4500000000116415</v>
      </c>
      <c r="Q3474" s="3" t="str">
        <f t="shared" si="109"/>
        <v>02/11/2022 06:33 AM</v>
      </c>
      <c r="R3474" s="573" t="str">
        <f>IF(AND(AllC3_Data[[#This Row],[Workflow]]="Vendor Trailer",AllC3_Data[[#This Row],[OB Load Type]]="",AllC3_Data[[#This Row],[IB Load Type]]="",AllC3_Data[[#This Row],[Reusable Load Type]]=""),"Empty", HLOOKUP("*",AllC3_Data[[#This Row],[OB Load Type]:[Workflow]],1,FALSE))</f>
        <v>O707</v>
      </c>
      <c r="S34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5" spans="1:21" x14ac:dyDescent="0.25">
      <c r="A3475" s="567" t="s">
        <v>16952</v>
      </c>
      <c r="B3475" s="568" t="s">
        <v>457</v>
      </c>
      <c r="C3475" s="568"/>
      <c r="D3475" s="569"/>
      <c r="E3475" s="569" t="s">
        <v>1659</v>
      </c>
      <c r="F3475" s="569">
        <v>1</v>
      </c>
      <c r="G3475" s="568" t="s">
        <v>1179</v>
      </c>
      <c r="H3475" s="568"/>
      <c r="I3475" s="570" t="s">
        <v>10853</v>
      </c>
      <c r="J3475" s="568" t="s">
        <v>8205</v>
      </c>
      <c r="K3475" s="571" t="s">
        <v>8401</v>
      </c>
      <c r="L3475" s="568" t="s">
        <v>16953</v>
      </c>
      <c r="M3475" s="572" t="s">
        <v>10879</v>
      </c>
      <c r="N3475" s="570" t="s">
        <v>8402</v>
      </c>
      <c r="O3475" s="303" t="str">
        <f>IF(AllC3_Data[[#This Row],[Door/Yard Number]]=3,"Yard","Door")</f>
        <v>Door</v>
      </c>
      <c r="P3475" s="33">
        <f t="shared" si="108"/>
        <v>7.4500000000116415</v>
      </c>
      <c r="Q3475" s="3" t="str">
        <f t="shared" si="109"/>
        <v>02/11/2022 06:33 AM</v>
      </c>
      <c r="R3475" s="573" t="str">
        <f>IF(AND(AllC3_Data[[#This Row],[Workflow]]="Vendor Trailer",AllC3_Data[[#This Row],[OB Load Type]]="",AllC3_Data[[#This Row],[IB Load Type]]="",AllC3_Data[[#This Row],[Reusable Load Type]]=""),"Empty", HLOOKUP("*",AllC3_Data[[#This Row],[OB Load Type]:[Workflow]],1,FALSE))</f>
        <v>O707</v>
      </c>
      <c r="S34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6" spans="1:21" x14ac:dyDescent="0.25">
      <c r="A3476" s="567" t="s">
        <v>16954</v>
      </c>
      <c r="B3476" s="568" t="s">
        <v>457</v>
      </c>
      <c r="C3476" s="568"/>
      <c r="D3476" s="569"/>
      <c r="E3476" s="569" t="s">
        <v>1659</v>
      </c>
      <c r="F3476" s="569">
        <v>1</v>
      </c>
      <c r="G3476" s="568" t="s">
        <v>1667</v>
      </c>
      <c r="H3476" s="568"/>
      <c r="I3476" s="570" t="s">
        <v>10853</v>
      </c>
      <c r="J3476" s="568" t="s">
        <v>8215</v>
      </c>
      <c r="K3476" s="571" t="s">
        <v>8401</v>
      </c>
      <c r="L3476" s="568" t="s">
        <v>13164</v>
      </c>
      <c r="M3476" s="572" t="s">
        <v>16955</v>
      </c>
      <c r="N3476" s="570" t="s">
        <v>8402</v>
      </c>
      <c r="O3476" s="303" t="str">
        <f>IF(AllC3_Data[[#This Row],[Door/Yard Number]]=3,"Yard","Door")</f>
        <v>Door</v>
      </c>
      <c r="P3476" s="33">
        <f t="shared" si="108"/>
        <v>7.4500000000116415</v>
      </c>
      <c r="Q3476" s="3" t="str">
        <f t="shared" si="109"/>
        <v>02/11/2022 06:33 AM</v>
      </c>
      <c r="R3476" s="573" t="str">
        <f>IF(AND(AllC3_Data[[#This Row],[Workflow]]="Vendor Trailer",AllC3_Data[[#This Row],[OB Load Type]]="",AllC3_Data[[#This Row],[IB Load Type]]="",AllC3_Data[[#This Row],[Reusable Load Type]]=""),"Empty", HLOOKUP("*",AllC3_Data[[#This Row],[OB Load Type]:[Workflow]],1,FALSE))</f>
        <v>O707</v>
      </c>
      <c r="S34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7" spans="1:21" x14ac:dyDescent="0.25">
      <c r="A3477" s="567" t="s">
        <v>16956</v>
      </c>
      <c r="B3477" s="568" t="s">
        <v>457</v>
      </c>
      <c r="C3477" s="568"/>
      <c r="D3477" s="569"/>
      <c r="E3477" s="569" t="s">
        <v>1659</v>
      </c>
      <c r="F3477" s="569">
        <v>1</v>
      </c>
      <c r="G3477" s="568" t="s">
        <v>1179</v>
      </c>
      <c r="H3477" s="568"/>
      <c r="I3477" s="570" t="s">
        <v>10853</v>
      </c>
      <c r="J3477" s="568" t="s">
        <v>8208</v>
      </c>
      <c r="K3477" s="571" t="s">
        <v>8401</v>
      </c>
      <c r="L3477" s="568" t="s">
        <v>12909</v>
      </c>
      <c r="M3477" s="572" t="s">
        <v>9025</v>
      </c>
      <c r="N3477" s="570" t="s">
        <v>8402</v>
      </c>
      <c r="O3477" s="303" t="str">
        <f>IF(AllC3_Data[[#This Row],[Door/Yard Number]]=3,"Yard","Door")</f>
        <v>Door</v>
      </c>
      <c r="P3477" s="33">
        <f t="shared" si="108"/>
        <v>4.03333333338378</v>
      </c>
      <c r="Q3477" s="3" t="str">
        <f t="shared" si="109"/>
        <v>02/11/2022 09:58 AM</v>
      </c>
      <c r="R3477" s="573" t="str">
        <f>IF(AND(AllC3_Data[[#This Row],[Workflow]]="Vendor Trailer",AllC3_Data[[#This Row],[OB Load Type]]="",AllC3_Data[[#This Row],[IB Load Type]]="",AllC3_Data[[#This Row],[Reusable Load Type]]=""),"Empty", HLOOKUP("*",AllC3_Data[[#This Row],[OB Load Type]:[Workflow]],1,FALSE))</f>
        <v>O707</v>
      </c>
      <c r="S34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8" spans="1:21" x14ac:dyDescent="0.25">
      <c r="A3478" s="567" t="s">
        <v>16957</v>
      </c>
      <c r="B3478" s="568" t="s">
        <v>457</v>
      </c>
      <c r="C3478" s="568"/>
      <c r="D3478" s="569"/>
      <c r="E3478" s="569" t="s">
        <v>1659</v>
      </c>
      <c r="F3478" s="569">
        <v>1</v>
      </c>
      <c r="G3478" s="568" t="s">
        <v>1179</v>
      </c>
      <c r="H3478" s="568"/>
      <c r="I3478" s="570" t="s">
        <v>10853</v>
      </c>
      <c r="J3478" s="568" t="s">
        <v>8210</v>
      </c>
      <c r="K3478" s="571" t="s">
        <v>8401</v>
      </c>
      <c r="L3478" s="568" t="s">
        <v>16958</v>
      </c>
      <c r="M3478" s="572" t="s">
        <v>16959</v>
      </c>
      <c r="N3478" s="570" t="s">
        <v>8402</v>
      </c>
      <c r="O3478" s="303" t="str">
        <f>IF(AllC3_Data[[#This Row],[Door/Yard Number]]=3,"Yard","Door")</f>
        <v>Door</v>
      </c>
      <c r="P3478" s="33">
        <f t="shared" si="108"/>
        <v>7.4500000000116415</v>
      </c>
      <c r="Q3478" s="3" t="str">
        <f t="shared" si="109"/>
        <v>02/11/2022 06:33 AM</v>
      </c>
      <c r="R3478" s="573" t="str">
        <f>IF(AND(AllC3_Data[[#This Row],[Workflow]]="Vendor Trailer",AllC3_Data[[#This Row],[OB Load Type]]="",AllC3_Data[[#This Row],[IB Load Type]]="",AllC3_Data[[#This Row],[Reusable Load Type]]=""),"Empty", HLOOKUP("*",AllC3_Data[[#This Row],[OB Load Type]:[Workflow]],1,FALSE))</f>
        <v>O707</v>
      </c>
      <c r="S34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79" spans="1:21" x14ac:dyDescent="0.25">
      <c r="A3479" s="567" t="s">
        <v>16960</v>
      </c>
      <c r="B3479" s="568" t="s">
        <v>457</v>
      </c>
      <c r="C3479" s="568"/>
      <c r="D3479" s="569"/>
      <c r="E3479" s="569" t="s">
        <v>1659</v>
      </c>
      <c r="F3479" s="569">
        <v>1</v>
      </c>
      <c r="G3479" s="568" t="s">
        <v>1179</v>
      </c>
      <c r="H3479" s="568"/>
      <c r="I3479" s="570" t="s">
        <v>10853</v>
      </c>
      <c r="J3479" s="568" t="s">
        <v>8210</v>
      </c>
      <c r="K3479" s="571" t="s">
        <v>8401</v>
      </c>
      <c r="L3479" s="568" t="s">
        <v>16961</v>
      </c>
      <c r="M3479" s="572" t="s">
        <v>13502</v>
      </c>
      <c r="N3479" s="570" t="s">
        <v>8402</v>
      </c>
      <c r="O3479" s="303" t="str">
        <f>IF(AllC3_Data[[#This Row],[Door/Yard Number]]=3,"Yard","Door")</f>
        <v>Door</v>
      </c>
      <c r="P3479" s="33">
        <f t="shared" si="108"/>
        <v>7.4500000000116415</v>
      </c>
      <c r="Q3479" s="3" t="str">
        <f t="shared" si="109"/>
        <v>02/11/2022 06:33 AM</v>
      </c>
      <c r="R3479" s="573" t="str">
        <f>IF(AND(AllC3_Data[[#This Row],[Workflow]]="Vendor Trailer",AllC3_Data[[#This Row],[OB Load Type]]="",AllC3_Data[[#This Row],[IB Load Type]]="",AllC3_Data[[#This Row],[Reusable Load Type]]=""),"Empty", HLOOKUP("*",AllC3_Data[[#This Row],[OB Load Type]:[Workflow]],1,FALSE))</f>
        <v>O707</v>
      </c>
      <c r="S34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0" spans="1:21" x14ac:dyDescent="0.25">
      <c r="A3480" s="567" t="s">
        <v>16962</v>
      </c>
      <c r="B3480" s="568" t="s">
        <v>457</v>
      </c>
      <c r="C3480" s="568"/>
      <c r="D3480" s="569"/>
      <c r="E3480" s="569" t="s">
        <v>1659</v>
      </c>
      <c r="F3480" s="569">
        <v>1</v>
      </c>
      <c r="G3480" s="568" t="s">
        <v>1179</v>
      </c>
      <c r="H3480" s="568"/>
      <c r="I3480" s="570" t="s">
        <v>13005</v>
      </c>
      <c r="J3480" s="568" t="s">
        <v>8210</v>
      </c>
      <c r="K3480" s="571" t="s">
        <v>8401</v>
      </c>
      <c r="L3480" s="568" t="s">
        <v>16963</v>
      </c>
      <c r="M3480" s="572" t="s">
        <v>15916</v>
      </c>
      <c r="N3480" s="570" t="s">
        <v>8402</v>
      </c>
      <c r="O3480" s="303" t="str">
        <f>IF(AllC3_Data[[#This Row],[Door/Yard Number]]=3,"Yard","Door")</f>
        <v>Door</v>
      </c>
      <c r="P3480" s="33">
        <f t="shared" si="108"/>
        <v>7.4333333334652707</v>
      </c>
      <c r="Q3480" s="3" t="str">
        <f t="shared" si="109"/>
        <v>02/11/2022 06:34 AM</v>
      </c>
      <c r="R3480" s="573" t="str">
        <f>IF(AND(AllC3_Data[[#This Row],[Workflow]]="Vendor Trailer",AllC3_Data[[#This Row],[OB Load Type]]="",AllC3_Data[[#This Row],[IB Load Type]]="",AllC3_Data[[#This Row],[Reusable Load Type]]=""),"Empty", HLOOKUP("*",AllC3_Data[[#This Row],[OB Load Type]:[Workflow]],1,FALSE))</f>
        <v>O707</v>
      </c>
      <c r="S34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1" spans="1:21" x14ac:dyDescent="0.25">
      <c r="A3481" s="567" t="s">
        <v>16964</v>
      </c>
      <c r="B3481" s="568" t="s">
        <v>457</v>
      </c>
      <c r="C3481" s="568"/>
      <c r="D3481" s="569"/>
      <c r="E3481" s="569" t="s">
        <v>1659</v>
      </c>
      <c r="F3481" s="569">
        <v>1</v>
      </c>
      <c r="G3481" s="568" t="s">
        <v>1179</v>
      </c>
      <c r="H3481" s="568"/>
      <c r="I3481" s="570" t="s">
        <v>13005</v>
      </c>
      <c r="J3481" s="568" t="s">
        <v>8205</v>
      </c>
      <c r="K3481" s="571" t="s">
        <v>8401</v>
      </c>
      <c r="L3481" s="568" t="s">
        <v>16965</v>
      </c>
      <c r="M3481" s="572" t="s">
        <v>8568</v>
      </c>
      <c r="N3481" s="570" t="s">
        <v>8402</v>
      </c>
      <c r="O3481" s="303" t="str">
        <f>IF(AllC3_Data[[#This Row],[Door/Yard Number]]=3,"Yard","Door")</f>
        <v>Door</v>
      </c>
      <c r="P3481" s="33">
        <f t="shared" si="108"/>
        <v>7.4333333334652707</v>
      </c>
      <c r="Q3481" s="3" t="str">
        <f t="shared" si="109"/>
        <v>02/11/2022 06:34 AM</v>
      </c>
      <c r="R3481" s="573" t="str">
        <f>IF(AND(AllC3_Data[[#This Row],[Workflow]]="Vendor Trailer",AllC3_Data[[#This Row],[OB Load Type]]="",AllC3_Data[[#This Row],[IB Load Type]]="",AllC3_Data[[#This Row],[Reusable Load Type]]=""),"Empty", HLOOKUP("*",AllC3_Data[[#This Row],[OB Load Type]:[Workflow]],1,FALSE))</f>
        <v>O707</v>
      </c>
      <c r="S34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2" spans="1:21" x14ac:dyDescent="0.25">
      <c r="A3482" s="567" t="s">
        <v>16966</v>
      </c>
      <c r="B3482" s="568" t="s">
        <v>457</v>
      </c>
      <c r="C3482" s="568"/>
      <c r="D3482" s="569"/>
      <c r="E3482" s="569" t="s">
        <v>1659</v>
      </c>
      <c r="F3482" s="569">
        <v>1</v>
      </c>
      <c r="G3482" s="568" t="s">
        <v>1179</v>
      </c>
      <c r="H3482" s="568"/>
      <c r="I3482" s="570" t="s">
        <v>13005</v>
      </c>
      <c r="J3482" s="568" t="s">
        <v>8205</v>
      </c>
      <c r="K3482" s="571" t="s">
        <v>8401</v>
      </c>
      <c r="L3482" s="568" t="s">
        <v>16967</v>
      </c>
      <c r="M3482" s="572" t="s">
        <v>10920</v>
      </c>
      <c r="N3482" s="570" t="s">
        <v>8402</v>
      </c>
      <c r="O3482" s="303" t="str">
        <f>IF(AllC3_Data[[#This Row],[Door/Yard Number]]=3,"Yard","Door")</f>
        <v>Door</v>
      </c>
      <c r="P3482" s="33">
        <f t="shared" si="108"/>
        <v>5.9166666667442769</v>
      </c>
      <c r="Q3482" s="3" t="str">
        <f t="shared" si="109"/>
        <v>02/11/2022 08:05 AM</v>
      </c>
      <c r="R3482" s="573" t="str">
        <f>IF(AND(AllC3_Data[[#This Row],[Workflow]]="Vendor Trailer",AllC3_Data[[#This Row],[OB Load Type]]="",AllC3_Data[[#This Row],[IB Load Type]]="",AllC3_Data[[#This Row],[Reusable Load Type]]=""),"Empty", HLOOKUP("*",AllC3_Data[[#This Row],[OB Load Type]:[Workflow]],1,FALSE))</f>
        <v>O707</v>
      </c>
      <c r="S34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3" spans="1:21" x14ac:dyDescent="0.25">
      <c r="A3483" s="567" t="s">
        <v>16968</v>
      </c>
      <c r="B3483" s="568" t="s">
        <v>457</v>
      </c>
      <c r="C3483" s="568"/>
      <c r="D3483" s="569"/>
      <c r="E3483" s="569" t="s">
        <v>1659</v>
      </c>
      <c r="F3483" s="569">
        <v>1</v>
      </c>
      <c r="G3483" s="568" t="s">
        <v>1179</v>
      </c>
      <c r="H3483" s="568"/>
      <c r="I3483" s="570" t="s">
        <v>13005</v>
      </c>
      <c r="J3483" s="568" t="s">
        <v>8210</v>
      </c>
      <c r="K3483" s="571" t="s">
        <v>8401</v>
      </c>
      <c r="L3483" s="568" t="s">
        <v>16969</v>
      </c>
      <c r="M3483" s="572" t="s">
        <v>16970</v>
      </c>
      <c r="N3483" s="570" t="s">
        <v>8402</v>
      </c>
      <c r="O3483" s="303" t="str">
        <f>IF(AllC3_Data[[#This Row],[Door/Yard Number]]=3,"Yard","Door")</f>
        <v>Door</v>
      </c>
      <c r="P3483" s="33">
        <f t="shared" si="108"/>
        <v>7.4333333334652707</v>
      </c>
      <c r="Q3483" s="3" t="str">
        <f t="shared" si="109"/>
        <v>02/11/2022 06:34 AM</v>
      </c>
      <c r="R3483" s="573" t="str">
        <f>IF(AND(AllC3_Data[[#This Row],[Workflow]]="Vendor Trailer",AllC3_Data[[#This Row],[OB Load Type]]="",AllC3_Data[[#This Row],[IB Load Type]]="",AllC3_Data[[#This Row],[Reusable Load Type]]=""),"Empty", HLOOKUP("*",AllC3_Data[[#This Row],[OB Load Type]:[Workflow]],1,FALSE))</f>
        <v>O707</v>
      </c>
      <c r="S34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4" spans="1:21" x14ac:dyDescent="0.25">
      <c r="A3484" s="567" t="s">
        <v>16971</v>
      </c>
      <c r="B3484" s="568" t="s">
        <v>457</v>
      </c>
      <c r="C3484" s="568"/>
      <c r="D3484" s="569"/>
      <c r="E3484" s="569" t="s">
        <v>1659</v>
      </c>
      <c r="F3484" s="569">
        <v>1</v>
      </c>
      <c r="G3484" s="568" t="s">
        <v>1179</v>
      </c>
      <c r="H3484" s="568"/>
      <c r="I3484" s="570" t="s">
        <v>13005</v>
      </c>
      <c r="J3484" s="568" t="s">
        <v>8210</v>
      </c>
      <c r="K3484" s="571" t="s">
        <v>8401</v>
      </c>
      <c r="L3484" s="568" t="s">
        <v>12455</v>
      </c>
      <c r="M3484" s="572" t="s">
        <v>10890</v>
      </c>
      <c r="N3484" s="570" t="s">
        <v>8402</v>
      </c>
      <c r="O3484" s="303" t="str">
        <f>IF(AllC3_Data[[#This Row],[Door/Yard Number]]=3,"Yard","Door")</f>
        <v>Door</v>
      </c>
      <c r="P3484" s="33">
        <f t="shared" si="108"/>
        <v>7.4333333334652707</v>
      </c>
      <c r="Q3484" s="3" t="str">
        <f t="shared" si="109"/>
        <v>02/11/2022 06:34 AM</v>
      </c>
      <c r="R3484" s="573" t="str">
        <f>IF(AND(AllC3_Data[[#This Row],[Workflow]]="Vendor Trailer",AllC3_Data[[#This Row],[OB Load Type]]="",AllC3_Data[[#This Row],[IB Load Type]]="",AllC3_Data[[#This Row],[Reusable Load Type]]=""),"Empty", HLOOKUP("*",AllC3_Data[[#This Row],[OB Load Type]:[Workflow]],1,FALSE))</f>
        <v>O707</v>
      </c>
      <c r="S34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5" spans="1:21" x14ac:dyDescent="0.25">
      <c r="A3485" s="567" t="s">
        <v>16972</v>
      </c>
      <c r="B3485" s="568"/>
      <c r="C3485" s="568"/>
      <c r="D3485" s="569" t="s">
        <v>182</v>
      </c>
      <c r="E3485" s="569" t="s">
        <v>8430</v>
      </c>
      <c r="F3485" s="569">
        <v>3</v>
      </c>
      <c r="G3485" s="568" t="s">
        <v>1568</v>
      </c>
      <c r="H3485" s="568"/>
      <c r="I3485" s="570" t="s">
        <v>13005</v>
      </c>
      <c r="J3485" s="568" t="s">
        <v>8212</v>
      </c>
      <c r="K3485" s="571" t="s">
        <v>8401</v>
      </c>
      <c r="L3485" s="568" t="s">
        <v>14339</v>
      </c>
      <c r="M3485" s="572" t="s">
        <v>9542</v>
      </c>
      <c r="N3485" s="570" t="s">
        <v>8451</v>
      </c>
      <c r="O3485" s="303" t="str">
        <f>IF(AllC3_Data[[#This Row],[Door/Yard Number]]=3,"Yard","Door")</f>
        <v>Yard</v>
      </c>
      <c r="P3485" s="33">
        <f t="shared" si="108"/>
        <v>7.4333333334652707</v>
      </c>
      <c r="Q3485" s="3" t="str">
        <f t="shared" si="109"/>
        <v>02/11/2022 06:34 AM</v>
      </c>
      <c r="R3485" s="573" t="str">
        <f>IF(AND(AllC3_Data[[#This Row],[Workflow]]="Vendor Trailer",AllC3_Data[[#This Row],[OB Load Type]]="",AllC3_Data[[#This Row],[IB Load Type]]="",AllC3_Data[[#This Row],[Reusable Load Type]]=""),"Empty", HLOOKUP("*",AllC3_Data[[#This Row],[OB Load Type]:[Workflow]],1,FALSE))</f>
        <v>PMIX</v>
      </c>
      <c r="S34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4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486" spans="1:21" x14ac:dyDescent="0.25">
      <c r="A3486" s="567" t="s">
        <v>16973</v>
      </c>
      <c r="B3486" s="568" t="s">
        <v>457</v>
      </c>
      <c r="C3486" s="568"/>
      <c r="D3486" s="569"/>
      <c r="E3486" s="569" t="s">
        <v>1659</v>
      </c>
      <c r="F3486" s="569">
        <v>3</v>
      </c>
      <c r="G3486" s="568" t="s">
        <v>1179</v>
      </c>
      <c r="H3486" s="568"/>
      <c r="I3486" s="570" t="s">
        <v>13005</v>
      </c>
      <c r="J3486" s="568" t="s">
        <v>8207</v>
      </c>
      <c r="K3486" s="571" t="s">
        <v>8401</v>
      </c>
      <c r="L3486" s="568" t="s">
        <v>14333</v>
      </c>
      <c r="M3486" s="572" t="s">
        <v>10832</v>
      </c>
      <c r="N3486" s="570" t="s">
        <v>8402</v>
      </c>
      <c r="O3486" s="303" t="str">
        <f>IF(AllC3_Data[[#This Row],[Door/Yard Number]]=3,"Yard","Door")</f>
        <v>Yard</v>
      </c>
      <c r="P3486" s="33">
        <f t="shared" si="108"/>
        <v>13.433333333465271</v>
      </c>
      <c r="Q3486" s="3" t="str">
        <f t="shared" si="109"/>
        <v>02/11/2022 12:34 AM</v>
      </c>
      <c r="R3486" s="573" t="str">
        <f>IF(AND(AllC3_Data[[#This Row],[Workflow]]="Vendor Trailer",AllC3_Data[[#This Row],[OB Load Type]]="",AllC3_Data[[#This Row],[IB Load Type]]="",AllC3_Data[[#This Row],[Reusable Load Type]]=""),"Empty", HLOOKUP("*",AllC3_Data[[#This Row],[OB Load Type]:[Workflow]],1,FALSE))</f>
        <v>O707</v>
      </c>
      <c r="S34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7" spans="1:21" x14ac:dyDescent="0.25">
      <c r="A3487" s="567" t="s">
        <v>16974</v>
      </c>
      <c r="B3487" s="568" t="s">
        <v>457</v>
      </c>
      <c r="C3487" s="568"/>
      <c r="D3487" s="569"/>
      <c r="E3487" s="569" t="s">
        <v>1659</v>
      </c>
      <c r="F3487" s="569">
        <v>1</v>
      </c>
      <c r="G3487" s="568" t="s">
        <v>1179</v>
      </c>
      <c r="H3487" s="568"/>
      <c r="I3487" s="570" t="s">
        <v>13005</v>
      </c>
      <c r="J3487" s="568" t="s">
        <v>8208</v>
      </c>
      <c r="K3487" s="571" t="s">
        <v>8401</v>
      </c>
      <c r="L3487" s="568" t="s">
        <v>12117</v>
      </c>
      <c r="M3487" s="572" t="s">
        <v>10887</v>
      </c>
      <c r="N3487" s="570" t="s">
        <v>8402</v>
      </c>
      <c r="O3487" s="303" t="str">
        <f>IF(AllC3_Data[[#This Row],[Door/Yard Number]]=3,"Yard","Door")</f>
        <v>Door</v>
      </c>
      <c r="P3487" s="33">
        <f t="shared" si="108"/>
        <v>7.4333333334652707</v>
      </c>
      <c r="Q3487" s="3" t="str">
        <f t="shared" si="109"/>
        <v>02/11/2022 06:34 AM</v>
      </c>
      <c r="R3487" s="573" t="str">
        <f>IF(AND(AllC3_Data[[#This Row],[Workflow]]="Vendor Trailer",AllC3_Data[[#This Row],[OB Load Type]]="",AllC3_Data[[#This Row],[IB Load Type]]="",AllC3_Data[[#This Row],[Reusable Load Type]]=""),"Empty", HLOOKUP("*",AllC3_Data[[#This Row],[OB Load Type]:[Workflow]],1,FALSE))</f>
        <v>O707</v>
      </c>
      <c r="S34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8" spans="1:21" x14ac:dyDescent="0.25">
      <c r="A3488" s="567" t="s">
        <v>16975</v>
      </c>
      <c r="B3488" s="568" t="s">
        <v>457</v>
      </c>
      <c r="C3488" s="568"/>
      <c r="D3488" s="569"/>
      <c r="E3488" s="569" t="s">
        <v>1659</v>
      </c>
      <c r="F3488" s="569">
        <v>1</v>
      </c>
      <c r="G3488" s="568" t="s">
        <v>1179</v>
      </c>
      <c r="H3488" s="568"/>
      <c r="I3488" s="570" t="s">
        <v>13005</v>
      </c>
      <c r="J3488" s="568" t="s">
        <v>8210</v>
      </c>
      <c r="K3488" s="571" t="s">
        <v>8401</v>
      </c>
      <c r="L3488" s="568" t="s">
        <v>12942</v>
      </c>
      <c r="M3488" s="572" t="s">
        <v>10889</v>
      </c>
      <c r="N3488" s="570" t="s">
        <v>8402</v>
      </c>
      <c r="O3488" s="303" t="str">
        <f>IF(AllC3_Data[[#This Row],[Door/Yard Number]]=3,"Yard","Door")</f>
        <v>Door</v>
      </c>
      <c r="P3488" s="33">
        <f t="shared" si="108"/>
        <v>7.3000000000465661</v>
      </c>
      <c r="Q3488" s="3" t="str">
        <f t="shared" si="109"/>
        <v>02/11/2022 06:42 AM</v>
      </c>
      <c r="R3488" s="573" t="str">
        <f>IF(AND(AllC3_Data[[#This Row],[Workflow]]="Vendor Trailer",AllC3_Data[[#This Row],[OB Load Type]]="",AllC3_Data[[#This Row],[IB Load Type]]="",AllC3_Data[[#This Row],[Reusable Load Type]]=""),"Empty", HLOOKUP("*",AllC3_Data[[#This Row],[OB Load Type]:[Workflow]],1,FALSE))</f>
        <v>O707</v>
      </c>
      <c r="S34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89" spans="1:21" x14ac:dyDescent="0.25">
      <c r="A3489" s="567" t="s">
        <v>16976</v>
      </c>
      <c r="B3489" s="568"/>
      <c r="C3489" s="568"/>
      <c r="D3489" s="569"/>
      <c r="E3489" s="569" t="s">
        <v>1657</v>
      </c>
      <c r="F3489" s="569">
        <v>3</v>
      </c>
      <c r="G3489" s="568" t="s">
        <v>1179</v>
      </c>
      <c r="H3489" s="568"/>
      <c r="I3489" s="570" t="s">
        <v>13005</v>
      </c>
      <c r="J3489" s="568" t="s">
        <v>8205</v>
      </c>
      <c r="K3489" s="571" t="s">
        <v>8401</v>
      </c>
      <c r="L3489" s="568" t="s">
        <v>14248</v>
      </c>
      <c r="M3489" s="572" t="s">
        <v>9574</v>
      </c>
      <c r="N3489" s="570" t="s">
        <v>8402</v>
      </c>
      <c r="O3489" s="303" t="str">
        <f>IF(AllC3_Data[[#This Row],[Door/Yard Number]]=3,"Yard","Door")</f>
        <v>Yard</v>
      </c>
      <c r="P3489" s="33">
        <f t="shared" si="108"/>
        <v>7.4333333334652707</v>
      </c>
      <c r="Q3489" s="3" t="str">
        <f t="shared" si="109"/>
        <v>02/11/2022 06:34 AM</v>
      </c>
      <c r="R3489" s="573" t="str">
        <f>IF(AND(AllC3_Data[[#This Row],[Workflow]]="Vendor Trailer",AllC3_Data[[#This Row],[OB Load Type]]="",AllC3_Data[[#This Row],[IB Load Type]]="",AllC3_Data[[#This Row],[Reusable Load Type]]=""),"Empty", HLOOKUP("*",AllC3_Data[[#This Row],[OB Load Type]:[Workflow]],1,FALSE))</f>
        <v>Empty</v>
      </c>
      <c r="S34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0" spans="1:21" x14ac:dyDescent="0.25">
      <c r="A3490" s="567" t="s">
        <v>16977</v>
      </c>
      <c r="B3490" s="568" t="s">
        <v>457</v>
      </c>
      <c r="C3490" s="568"/>
      <c r="D3490" s="569"/>
      <c r="E3490" s="569" t="s">
        <v>1659</v>
      </c>
      <c r="F3490" s="569">
        <v>3</v>
      </c>
      <c r="G3490" s="568" t="s">
        <v>1179</v>
      </c>
      <c r="H3490" s="568"/>
      <c r="I3490" s="570" t="s">
        <v>13005</v>
      </c>
      <c r="J3490" s="568" t="s">
        <v>8210</v>
      </c>
      <c r="K3490" s="571" t="s">
        <v>8401</v>
      </c>
      <c r="L3490" s="568" t="s">
        <v>14383</v>
      </c>
      <c r="M3490" s="572" t="s">
        <v>13412</v>
      </c>
      <c r="N3490" s="570" t="s">
        <v>8402</v>
      </c>
      <c r="O3490" s="303" t="str">
        <f>IF(AllC3_Data[[#This Row],[Door/Yard Number]]=3,"Yard","Door")</f>
        <v>Yard</v>
      </c>
      <c r="P3490" s="33">
        <f t="shared" si="108"/>
        <v>4.5</v>
      </c>
      <c r="Q3490" s="3" t="str">
        <f t="shared" si="109"/>
        <v>02/11/2022 09:30 AM</v>
      </c>
      <c r="R3490" s="573" t="str">
        <f>IF(AND(AllC3_Data[[#This Row],[Workflow]]="Vendor Trailer",AllC3_Data[[#This Row],[OB Load Type]]="",AllC3_Data[[#This Row],[IB Load Type]]="",AllC3_Data[[#This Row],[Reusable Load Type]]=""),"Empty", HLOOKUP("*",AllC3_Data[[#This Row],[OB Load Type]:[Workflow]],1,FALSE))</f>
        <v>O707</v>
      </c>
      <c r="S34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1" spans="1:21" x14ac:dyDescent="0.25">
      <c r="A3491" s="567" t="s">
        <v>16978</v>
      </c>
      <c r="B3491" s="568" t="s">
        <v>457</v>
      </c>
      <c r="C3491" s="568"/>
      <c r="D3491" s="569"/>
      <c r="E3491" s="569" t="s">
        <v>1659</v>
      </c>
      <c r="F3491" s="569">
        <v>1</v>
      </c>
      <c r="G3491" s="568" t="s">
        <v>1179</v>
      </c>
      <c r="H3491" s="568"/>
      <c r="I3491" s="570" t="s">
        <v>13005</v>
      </c>
      <c r="J3491" s="568" t="s">
        <v>8210</v>
      </c>
      <c r="K3491" s="571" t="s">
        <v>8401</v>
      </c>
      <c r="L3491" s="568" t="s">
        <v>16979</v>
      </c>
      <c r="M3491" s="572" t="s">
        <v>16980</v>
      </c>
      <c r="N3491" s="570" t="s">
        <v>8402</v>
      </c>
      <c r="O3491" s="303" t="str">
        <f>IF(AllC3_Data[[#This Row],[Door/Yard Number]]=3,"Yard","Door")</f>
        <v>Door</v>
      </c>
      <c r="P3491" s="33">
        <f t="shared" si="108"/>
        <v>7.4333333334652707</v>
      </c>
      <c r="Q3491" s="3" t="str">
        <f t="shared" si="109"/>
        <v>02/11/2022 06:34 AM</v>
      </c>
      <c r="R3491" s="573" t="str">
        <f>IF(AND(AllC3_Data[[#This Row],[Workflow]]="Vendor Trailer",AllC3_Data[[#This Row],[OB Load Type]]="",AllC3_Data[[#This Row],[IB Load Type]]="",AllC3_Data[[#This Row],[Reusable Load Type]]=""),"Empty", HLOOKUP("*",AllC3_Data[[#This Row],[OB Load Type]:[Workflow]],1,FALSE))</f>
        <v>O707</v>
      </c>
      <c r="S34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2" spans="1:21" x14ac:dyDescent="0.25">
      <c r="A3492" s="567" t="s">
        <v>16981</v>
      </c>
      <c r="B3492" s="568" t="s">
        <v>457</v>
      </c>
      <c r="C3492" s="568"/>
      <c r="D3492" s="569"/>
      <c r="E3492" s="569" t="s">
        <v>1659</v>
      </c>
      <c r="F3492" s="569">
        <v>1</v>
      </c>
      <c r="G3492" s="568" t="s">
        <v>1179</v>
      </c>
      <c r="H3492" s="568"/>
      <c r="I3492" s="570" t="s">
        <v>13005</v>
      </c>
      <c r="J3492" s="568" t="s">
        <v>8210</v>
      </c>
      <c r="K3492" s="571" t="s">
        <v>8401</v>
      </c>
      <c r="L3492" s="568" t="s">
        <v>13095</v>
      </c>
      <c r="M3492" s="572" t="s">
        <v>8929</v>
      </c>
      <c r="N3492" s="570" t="s">
        <v>8402</v>
      </c>
      <c r="O3492" s="303" t="str">
        <f>IF(AllC3_Data[[#This Row],[Door/Yard Number]]=3,"Yard","Door")</f>
        <v>Door</v>
      </c>
      <c r="P3492" s="33">
        <f t="shared" si="108"/>
        <v>7.4333333334652707</v>
      </c>
      <c r="Q3492" s="3" t="str">
        <f t="shared" si="109"/>
        <v>02/11/2022 06:34 AM</v>
      </c>
      <c r="R3492" s="573" t="str">
        <f>IF(AND(AllC3_Data[[#This Row],[Workflow]]="Vendor Trailer",AllC3_Data[[#This Row],[OB Load Type]]="",AllC3_Data[[#This Row],[IB Load Type]]="",AllC3_Data[[#This Row],[Reusable Load Type]]=""),"Empty", HLOOKUP("*",AllC3_Data[[#This Row],[OB Load Type]:[Workflow]],1,FALSE))</f>
        <v>O707</v>
      </c>
      <c r="S34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3" spans="1:21" x14ac:dyDescent="0.25">
      <c r="A3493" s="567" t="s">
        <v>16982</v>
      </c>
      <c r="B3493" s="568" t="s">
        <v>457</v>
      </c>
      <c r="C3493" s="568"/>
      <c r="D3493" s="569"/>
      <c r="E3493" s="569" t="s">
        <v>1659</v>
      </c>
      <c r="F3493" s="569">
        <v>1</v>
      </c>
      <c r="G3493" s="568" t="s">
        <v>1667</v>
      </c>
      <c r="H3493" s="568"/>
      <c r="I3493" s="570" t="s">
        <v>13005</v>
      </c>
      <c r="J3493" s="568" t="s">
        <v>8215</v>
      </c>
      <c r="K3493" s="571" t="s">
        <v>8401</v>
      </c>
      <c r="L3493" s="568" t="s">
        <v>16983</v>
      </c>
      <c r="M3493" s="572" t="s">
        <v>16984</v>
      </c>
      <c r="N3493" s="570" t="s">
        <v>8402</v>
      </c>
      <c r="O3493" s="303" t="str">
        <f>IF(AllC3_Data[[#This Row],[Door/Yard Number]]=3,"Yard","Door")</f>
        <v>Door</v>
      </c>
      <c r="P3493" s="33">
        <f t="shared" si="108"/>
        <v>7.4333333334652707</v>
      </c>
      <c r="Q3493" s="3" t="str">
        <f t="shared" si="109"/>
        <v>02/11/2022 06:34 AM</v>
      </c>
      <c r="R3493" s="573" t="str">
        <f>IF(AND(AllC3_Data[[#This Row],[Workflow]]="Vendor Trailer",AllC3_Data[[#This Row],[OB Load Type]]="",AllC3_Data[[#This Row],[IB Load Type]]="",AllC3_Data[[#This Row],[Reusable Load Type]]=""),"Empty", HLOOKUP("*",AllC3_Data[[#This Row],[OB Load Type]:[Workflow]],1,FALSE))</f>
        <v>O707</v>
      </c>
      <c r="S34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4" spans="1:21" x14ac:dyDescent="0.25">
      <c r="A3494" s="567" t="s">
        <v>16985</v>
      </c>
      <c r="B3494" s="568" t="s">
        <v>457</v>
      </c>
      <c r="C3494" s="568"/>
      <c r="D3494" s="569"/>
      <c r="E3494" s="569" t="s">
        <v>1659</v>
      </c>
      <c r="F3494" s="569">
        <v>1</v>
      </c>
      <c r="G3494" s="568" t="s">
        <v>1568</v>
      </c>
      <c r="H3494" s="568"/>
      <c r="I3494" s="570" t="s">
        <v>13005</v>
      </c>
      <c r="J3494" s="568" t="s">
        <v>8212</v>
      </c>
      <c r="K3494" s="571" t="s">
        <v>8401</v>
      </c>
      <c r="L3494" s="568" t="s">
        <v>13928</v>
      </c>
      <c r="M3494" s="572" t="s">
        <v>16986</v>
      </c>
      <c r="N3494" s="570" t="s">
        <v>8402</v>
      </c>
      <c r="O3494" s="303" t="str">
        <f>IF(AllC3_Data[[#This Row],[Door/Yard Number]]=3,"Yard","Door")</f>
        <v>Door</v>
      </c>
      <c r="P3494" s="33">
        <f t="shared" si="108"/>
        <v>7.4333333334652707</v>
      </c>
      <c r="Q3494" s="3" t="str">
        <f t="shared" si="109"/>
        <v>02/11/2022 06:34 AM</v>
      </c>
      <c r="R3494" s="573" t="str">
        <f>IF(AND(AllC3_Data[[#This Row],[Workflow]]="Vendor Trailer",AllC3_Data[[#This Row],[OB Load Type]]="",AllC3_Data[[#This Row],[IB Load Type]]="",AllC3_Data[[#This Row],[Reusable Load Type]]=""),"Empty", HLOOKUP("*",AllC3_Data[[#This Row],[OB Load Type]:[Workflow]],1,FALSE))</f>
        <v>O707</v>
      </c>
      <c r="S34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5" spans="1:21" x14ac:dyDescent="0.25">
      <c r="A3495" s="567" t="s">
        <v>16987</v>
      </c>
      <c r="B3495" s="568" t="s">
        <v>457</v>
      </c>
      <c r="C3495" s="568"/>
      <c r="D3495" s="569"/>
      <c r="E3495" s="569" t="s">
        <v>1659</v>
      </c>
      <c r="F3495" s="569">
        <v>3</v>
      </c>
      <c r="G3495" s="568" t="s">
        <v>1179</v>
      </c>
      <c r="H3495" s="568"/>
      <c r="I3495" s="570" t="s">
        <v>13005</v>
      </c>
      <c r="J3495" s="568" t="s">
        <v>8207</v>
      </c>
      <c r="K3495" s="571" t="s">
        <v>8401</v>
      </c>
      <c r="L3495" s="568" t="s">
        <v>14003</v>
      </c>
      <c r="M3495" s="572" t="s">
        <v>16988</v>
      </c>
      <c r="N3495" s="570" t="s">
        <v>8402</v>
      </c>
      <c r="O3495" s="303" t="str">
        <f>IF(AllC3_Data[[#This Row],[Door/Yard Number]]=3,"Yard","Door")</f>
        <v>Yard</v>
      </c>
      <c r="P3495" s="33">
        <f t="shared" si="108"/>
        <v>7.4333333334652707</v>
      </c>
      <c r="Q3495" s="3" t="str">
        <f t="shared" si="109"/>
        <v>02/11/2022 06:34 AM</v>
      </c>
      <c r="R3495" s="573" t="str">
        <f>IF(AND(AllC3_Data[[#This Row],[Workflow]]="Vendor Trailer",AllC3_Data[[#This Row],[OB Load Type]]="",AllC3_Data[[#This Row],[IB Load Type]]="",AllC3_Data[[#This Row],[Reusable Load Type]]=""),"Empty", HLOOKUP("*",AllC3_Data[[#This Row],[OB Load Type]:[Workflow]],1,FALSE))</f>
        <v>O707</v>
      </c>
      <c r="S34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6" spans="1:21" x14ac:dyDescent="0.25">
      <c r="A3496" s="567" t="s">
        <v>16989</v>
      </c>
      <c r="B3496" s="568" t="s">
        <v>457</v>
      </c>
      <c r="C3496" s="568"/>
      <c r="D3496" s="569"/>
      <c r="E3496" s="569" t="s">
        <v>1659</v>
      </c>
      <c r="F3496" s="569">
        <v>1</v>
      </c>
      <c r="G3496" s="568" t="s">
        <v>1179</v>
      </c>
      <c r="H3496" s="568"/>
      <c r="I3496" s="570" t="s">
        <v>13005</v>
      </c>
      <c r="J3496" s="568" t="s">
        <v>8210</v>
      </c>
      <c r="K3496" s="571" t="s">
        <v>8401</v>
      </c>
      <c r="L3496" s="568" t="s">
        <v>16990</v>
      </c>
      <c r="M3496" s="572" t="s">
        <v>9651</v>
      </c>
      <c r="N3496" s="570" t="s">
        <v>8402</v>
      </c>
      <c r="O3496" s="303" t="str">
        <f>IF(AllC3_Data[[#This Row],[Door/Yard Number]]=3,"Yard","Door")</f>
        <v>Door</v>
      </c>
      <c r="P3496" s="33">
        <f t="shared" si="108"/>
        <v>3.2666666666627862</v>
      </c>
      <c r="Q3496" s="3" t="str">
        <f t="shared" si="109"/>
        <v>02/11/2022 10:44 AM</v>
      </c>
      <c r="R3496" s="573" t="str">
        <f>IF(AND(AllC3_Data[[#This Row],[Workflow]]="Vendor Trailer",AllC3_Data[[#This Row],[OB Load Type]]="",AllC3_Data[[#This Row],[IB Load Type]]="",AllC3_Data[[#This Row],[Reusable Load Type]]=""),"Empty", HLOOKUP("*",AllC3_Data[[#This Row],[OB Load Type]:[Workflow]],1,FALSE))</f>
        <v>O707</v>
      </c>
      <c r="S34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7" spans="1:21" x14ac:dyDescent="0.25">
      <c r="A3497" s="567" t="s">
        <v>16991</v>
      </c>
      <c r="B3497" s="568" t="s">
        <v>457</v>
      </c>
      <c r="C3497" s="568"/>
      <c r="D3497" s="569"/>
      <c r="E3497" s="569" t="s">
        <v>1659</v>
      </c>
      <c r="F3497" s="569">
        <v>1</v>
      </c>
      <c r="G3497" s="568" t="s">
        <v>1179</v>
      </c>
      <c r="H3497" s="568"/>
      <c r="I3497" s="570" t="s">
        <v>13005</v>
      </c>
      <c r="J3497" s="568" t="s">
        <v>8210</v>
      </c>
      <c r="K3497" s="571" t="s">
        <v>8401</v>
      </c>
      <c r="L3497" s="568" t="s">
        <v>16992</v>
      </c>
      <c r="M3497" s="572" t="s">
        <v>16993</v>
      </c>
      <c r="N3497" s="570" t="s">
        <v>8402</v>
      </c>
      <c r="O3497" s="303" t="str">
        <f>IF(AllC3_Data[[#This Row],[Door/Yard Number]]=3,"Yard","Door")</f>
        <v>Door</v>
      </c>
      <c r="P3497" s="33">
        <f t="shared" si="108"/>
        <v>7.4333333334652707</v>
      </c>
      <c r="Q3497" s="3" t="str">
        <f t="shared" si="109"/>
        <v>02/11/2022 06:34 AM</v>
      </c>
      <c r="R3497" s="573" t="str">
        <f>IF(AND(AllC3_Data[[#This Row],[Workflow]]="Vendor Trailer",AllC3_Data[[#This Row],[OB Load Type]]="",AllC3_Data[[#This Row],[IB Load Type]]="",AllC3_Data[[#This Row],[Reusable Load Type]]=""),"Empty", HLOOKUP("*",AllC3_Data[[#This Row],[OB Load Type]:[Workflow]],1,FALSE))</f>
        <v>O707</v>
      </c>
      <c r="S34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8" spans="1:21" x14ac:dyDescent="0.25">
      <c r="A3498" s="567" t="s">
        <v>16994</v>
      </c>
      <c r="B3498" s="568" t="s">
        <v>457</v>
      </c>
      <c r="C3498" s="568"/>
      <c r="D3498" s="569"/>
      <c r="E3498" s="569" t="s">
        <v>1659</v>
      </c>
      <c r="F3498" s="569">
        <v>1</v>
      </c>
      <c r="G3498" s="568" t="s">
        <v>1179</v>
      </c>
      <c r="H3498" s="568"/>
      <c r="I3498" s="570" t="s">
        <v>13005</v>
      </c>
      <c r="J3498" s="568" t="s">
        <v>8304</v>
      </c>
      <c r="K3498" s="571" t="s">
        <v>8401</v>
      </c>
      <c r="L3498" s="568" t="s">
        <v>16995</v>
      </c>
      <c r="M3498" s="572"/>
      <c r="N3498" s="570" t="s">
        <v>8402</v>
      </c>
      <c r="O3498" s="303" t="str">
        <f>IF(AllC3_Data[[#This Row],[Door/Yard Number]]=3,"Yard","Door")</f>
        <v>Door</v>
      </c>
      <c r="P3498" s="33">
        <f t="shared" si="108"/>
        <v>7.4333333334652707</v>
      </c>
      <c r="Q3498" s="3" t="str">
        <f t="shared" si="109"/>
        <v>02/11/2022 06:34 AM</v>
      </c>
      <c r="R3498" s="573" t="str">
        <f>IF(AND(AllC3_Data[[#This Row],[Workflow]]="Vendor Trailer",AllC3_Data[[#This Row],[OB Load Type]]="",AllC3_Data[[#This Row],[IB Load Type]]="",AllC3_Data[[#This Row],[Reusable Load Type]]=""),"Empty", HLOOKUP("*",AllC3_Data[[#This Row],[OB Load Type]:[Workflow]],1,FALSE))</f>
        <v>O707</v>
      </c>
      <c r="S34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499" spans="1:21" x14ac:dyDescent="0.25">
      <c r="A3499" s="567" t="s">
        <v>16996</v>
      </c>
      <c r="B3499" s="568" t="s">
        <v>457</v>
      </c>
      <c r="C3499" s="568"/>
      <c r="D3499" s="569"/>
      <c r="E3499" s="569" t="s">
        <v>1659</v>
      </c>
      <c r="F3499" s="569">
        <v>1</v>
      </c>
      <c r="G3499" s="568" t="s">
        <v>1568</v>
      </c>
      <c r="H3499" s="568"/>
      <c r="I3499" s="570" t="s">
        <v>13005</v>
      </c>
      <c r="J3499" s="568" t="s">
        <v>8209</v>
      </c>
      <c r="K3499" s="571" t="s">
        <v>8401</v>
      </c>
      <c r="L3499" s="568" t="s">
        <v>13127</v>
      </c>
      <c r="M3499" s="572" t="s">
        <v>15637</v>
      </c>
      <c r="N3499" s="570" t="s">
        <v>8402</v>
      </c>
      <c r="O3499" s="303" t="str">
        <f>IF(AllC3_Data[[#This Row],[Door/Yard Number]]=3,"Yard","Door")</f>
        <v>Door</v>
      </c>
      <c r="P3499" s="33">
        <f t="shared" si="108"/>
        <v>7.4333333334652707</v>
      </c>
      <c r="Q3499" s="3" t="str">
        <f t="shared" si="109"/>
        <v>02/11/2022 06:34 AM</v>
      </c>
      <c r="R3499" s="573" t="str">
        <f>IF(AND(AllC3_Data[[#This Row],[Workflow]]="Vendor Trailer",AllC3_Data[[#This Row],[OB Load Type]]="",AllC3_Data[[#This Row],[IB Load Type]]="",AllC3_Data[[#This Row],[Reusable Load Type]]=""),"Empty", HLOOKUP("*",AllC3_Data[[#This Row],[OB Load Type]:[Workflow]],1,FALSE))</f>
        <v>O707</v>
      </c>
      <c r="S34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4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4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0" spans="1:21" x14ac:dyDescent="0.25">
      <c r="A3500" s="567" t="s">
        <v>16997</v>
      </c>
      <c r="B3500" s="568" t="s">
        <v>457</v>
      </c>
      <c r="C3500" s="568"/>
      <c r="D3500" s="569"/>
      <c r="E3500" s="569" t="s">
        <v>1659</v>
      </c>
      <c r="F3500" s="569">
        <v>1</v>
      </c>
      <c r="G3500" s="568" t="s">
        <v>1179</v>
      </c>
      <c r="H3500" s="568"/>
      <c r="I3500" s="570" t="s">
        <v>13005</v>
      </c>
      <c r="J3500" s="568" t="s">
        <v>8207</v>
      </c>
      <c r="K3500" s="571" t="s">
        <v>8401</v>
      </c>
      <c r="L3500" s="568" t="s">
        <v>16998</v>
      </c>
      <c r="M3500" s="572" t="s">
        <v>16999</v>
      </c>
      <c r="N3500" s="570" t="s">
        <v>8402</v>
      </c>
      <c r="O3500" s="303" t="str">
        <f>IF(AllC3_Data[[#This Row],[Door/Yard Number]]=3,"Yard","Door")</f>
        <v>Door</v>
      </c>
      <c r="P3500" s="33">
        <f t="shared" si="108"/>
        <v>7.4333333334652707</v>
      </c>
      <c r="Q3500" s="3" t="str">
        <f t="shared" si="109"/>
        <v>02/11/2022 06:34 AM</v>
      </c>
      <c r="R3500" s="573" t="str">
        <f>IF(AND(AllC3_Data[[#This Row],[Workflow]]="Vendor Trailer",AllC3_Data[[#This Row],[OB Load Type]]="",AllC3_Data[[#This Row],[IB Load Type]]="",AllC3_Data[[#This Row],[Reusable Load Type]]=""),"Empty", HLOOKUP("*",AllC3_Data[[#This Row],[OB Load Type]:[Workflow]],1,FALSE))</f>
        <v>O707</v>
      </c>
      <c r="S35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1" spans="1:21" x14ac:dyDescent="0.25">
      <c r="A3501" s="567" t="s">
        <v>17000</v>
      </c>
      <c r="B3501" s="568" t="s">
        <v>457</v>
      </c>
      <c r="C3501" s="568"/>
      <c r="D3501" s="569"/>
      <c r="E3501" s="569" t="s">
        <v>1659</v>
      </c>
      <c r="F3501" s="569">
        <v>1</v>
      </c>
      <c r="G3501" s="568" t="s">
        <v>1179</v>
      </c>
      <c r="H3501" s="568"/>
      <c r="I3501" s="570" t="s">
        <v>13005</v>
      </c>
      <c r="J3501" s="568" t="s">
        <v>8210</v>
      </c>
      <c r="K3501" s="571" t="s">
        <v>8401</v>
      </c>
      <c r="L3501" s="568" t="s">
        <v>12692</v>
      </c>
      <c r="M3501" s="572" t="s">
        <v>13161</v>
      </c>
      <c r="N3501" s="570" t="s">
        <v>8402</v>
      </c>
      <c r="O3501" s="303" t="str">
        <f>IF(AllC3_Data[[#This Row],[Door/Yard Number]]=3,"Yard","Door")</f>
        <v>Door</v>
      </c>
      <c r="P3501" s="33">
        <f t="shared" si="108"/>
        <v>7.4333333334652707</v>
      </c>
      <c r="Q3501" s="3" t="str">
        <f t="shared" si="109"/>
        <v>02/11/2022 06:34 AM</v>
      </c>
      <c r="R3501" s="573" t="str">
        <f>IF(AND(AllC3_Data[[#This Row],[Workflow]]="Vendor Trailer",AllC3_Data[[#This Row],[OB Load Type]]="",AllC3_Data[[#This Row],[IB Load Type]]="",AllC3_Data[[#This Row],[Reusable Load Type]]=""),"Empty", HLOOKUP("*",AllC3_Data[[#This Row],[OB Load Type]:[Workflow]],1,FALSE))</f>
        <v>O707</v>
      </c>
      <c r="S35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2" spans="1:21" x14ac:dyDescent="0.25">
      <c r="A3502" s="567" t="s">
        <v>17001</v>
      </c>
      <c r="B3502" s="568" t="s">
        <v>457</v>
      </c>
      <c r="C3502" s="568"/>
      <c r="D3502" s="569"/>
      <c r="E3502" s="569" t="s">
        <v>1659</v>
      </c>
      <c r="F3502" s="569">
        <v>1</v>
      </c>
      <c r="G3502" s="568" t="s">
        <v>1179</v>
      </c>
      <c r="H3502" s="568"/>
      <c r="I3502" s="570" t="s">
        <v>13005</v>
      </c>
      <c r="J3502" s="568" t="s">
        <v>8210</v>
      </c>
      <c r="K3502" s="571" t="s">
        <v>8401</v>
      </c>
      <c r="L3502" s="568" t="s">
        <v>17002</v>
      </c>
      <c r="M3502" s="572" t="s">
        <v>9471</v>
      </c>
      <c r="N3502" s="570" t="s">
        <v>8402</v>
      </c>
      <c r="O3502" s="303" t="str">
        <f>IF(AllC3_Data[[#This Row],[Door/Yard Number]]=3,"Yard","Door")</f>
        <v>Door</v>
      </c>
      <c r="P3502" s="33">
        <f t="shared" si="108"/>
        <v>7.4333333334652707</v>
      </c>
      <c r="Q3502" s="3" t="str">
        <f t="shared" si="109"/>
        <v>02/11/2022 06:34 AM</v>
      </c>
      <c r="R3502" s="573" t="str">
        <f>IF(AND(AllC3_Data[[#This Row],[Workflow]]="Vendor Trailer",AllC3_Data[[#This Row],[OB Load Type]]="",AllC3_Data[[#This Row],[IB Load Type]]="",AllC3_Data[[#This Row],[Reusable Load Type]]=""),"Empty", HLOOKUP("*",AllC3_Data[[#This Row],[OB Load Type]:[Workflow]],1,FALSE))</f>
        <v>O707</v>
      </c>
      <c r="S35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3" spans="1:21" x14ac:dyDescent="0.25">
      <c r="A3503" s="567" t="s">
        <v>17003</v>
      </c>
      <c r="B3503" s="568" t="s">
        <v>457</v>
      </c>
      <c r="C3503" s="568"/>
      <c r="D3503" s="569"/>
      <c r="E3503" s="569" t="s">
        <v>1659</v>
      </c>
      <c r="F3503" s="569">
        <v>1</v>
      </c>
      <c r="G3503" s="568" t="s">
        <v>1667</v>
      </c>
      <c r="H3503" s="568"/>
      <c r="I3503" s="570" t="s">
        <v>13005</v>
      </c>
      <c r="J3503" s="568" t="s">
        <v>8214</v>
      </c>
      <c r="K3503" s="571" t="s">
        <v>8401</v>
      </c>
      <c r="L3503" s="568" t="s">
        <v>13203</v>
      </c>
      <c r="M3503" s="572" t="s">
        <v>17004</v>
      </c>
      <c r="N3503" s="570" t="s">
        <v>8402</v>
      </c>
      <c r="O3503" s="303" t="str">
        <f>IF(AllC3_Data[[#This Row],[Door/Yard Number]]=3,"Yard","Door")</f>
        <v>Door</v>
      </c>
      <c r="P3503" s="33">
        <f t="shared" si="108"/>
        <v>7.4333333334652707</v>
      </c>
      <c r="Q3503" s="3" t="str">
        <f t="shared" si="109"/>
        <v>02/11/2022 06:34 AM</v>
      </c>
      <c r="R3503" s="573" t="str">
        <f>IF(AND(AllC3_Data[[#This Row],[Workflow]]="Vendor Trailer",AllC3_Data[[#This Row],[OB Load Type]]="",AllC3_Data[[#This Row],[IB Load Type]]="",AllC3_Data[[#This Row],[Reusable Load Type]]=""),"Empty", HLOOKUP("*",AllC3_Data[[#This Row],[OB Load Type]:[Workflow]],1,FALSE))</f>
        <v>O707</v>
      </c>
      <c r="S35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4" spans="1:21" x14ac:dyDescent="0.25">
      <c r="A3504" s="567" t="s">
        <v>17005</v>
      </c>
      <c r="B3504" s="568" t="s">
        <v>457</v>
      </c>
      <c r="C3504" s="568"/>
      <c r="D3504" s="569"/>
      <c r="E3504" s="569" t="s">
        <v>1659</v>
      </c>
      <c r="F3504" s="569">
        <v>1</v>
      </c>
      <c r="G3504" s="568" t="s">
        <v>1179</v>
      </c>
      <c r="H3504" s="568"/>
      <c r="I3504" s="570" t="s">
        <v>13005</v>
      </c>
      <c r="J3504" s="568" t="s">
        <v>8210</v>
      </c>
      <c r="K3504" s="571" t="s">
        <v>8401</v>
      </c>
      <c r="L3504" s="568" t="s">
        <v>11159</v>
      </c>
      <c r="M3504" s="572" t="s">
        <v>15193</v>
      </c>
      <c r="N3504" s="570" t="s">
        <v>8402</v>
      </c>
      <c r="O3504" s="303" t="str">
        <f>IF(AllC3_Data[[#This Row],[Door/Yard Number]]=3,"Yard","Door")</f>
        <v>Door</v>
      </c>
      <c r="P3504" s="33">
        <f t="shared" si="108"/>
        <v>7.4333333334652707</v>
      </c>
      <c r="Q3504" s="3" t="str">
        <f t="shared" si="109"/>
        <v>02/11/2022 06:34 AM</v>
      </c>
      <c r="R3504" s="573" t="str">
        <f>IF(AND(AllC3_Data[[#This Row],[Workflow]]="Vendor Trailer",AllC3_Data[[#This Row],[OB Load Type]]="",AllC3_Data[[#This Row],[IB Load Type]]="",AllC3_Data[[#This Row],[Reusable Load Type]]=""),"Empty", HLOOKUP("*",AllC3_Data[[#This Row],[OB Load Type]:[Workflow]],1,FALSE))</f>
        <v>O707</v>
      </c>
      <c r="S35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5" spans="1:21" x14ac:dyDescent="0.25">
      <c r="A3505" s="567" t="s">
        <v>17006</v>
      </c>
      <c r="B3505" s="568" t="s">
        <v>457</v>
      </c>
      <c r="C3505" s="568"/>
      <c r="D3505" s="569"/>
      <c r="E3505" s="569" t="s">
        <v>1659</v>
      </c>
      <c r="F3505" s="569">
        <v>1</v>
      </c>
      <c r="G3505" s="568" t="s">
        <v>1179</v>
      </c>
      <c r="H3505" s="568"/>
      <c r="I3505" s="570" t="s">
        <v>13005</v>
      </c>
      <c r="J3505" s="568" t="s">
        <v>8207</v>
      </c>
      <c r="K3505" s="571" t="s">
        <v>8401</v>
      </c>
      <c r="L3505" s="568" t="s">
        <v>10973</v>
      </c>
      <c r="M3505" s="572" t="s">
        <v>17007</v>
      </c>
      <c r="N3505" s="570" t="s">
        <v>8402</v>
      </c>
      <c r="O3505" s="303" t="str">
        <f>IF(AllC3_Data[[#This Row],[Door/Yard Number]]=3,"Yard","Door")</f>
        <v>Door</v>
      </c>
      <c r="P3505" s="33">
        <f t="shared" si="108"/>
        <v>7.4333333334652707</v>
      </c>
      <c r="Q3505" s="3" t="str">
        <f t="shared" si="109"/>
        <v>02/11/2022 06:34 AM</v>
      </c>
      <c r="R3505" s="573" t="str">
        <f>IF(AND(AllC3_Data[[#This Row],[Workflow]]="Vendor Trailer",AllC3_Data[[#This Row],[OB Load Type]]="",AllC3_Data[[#This Row],[IB Load Type]]="",AllC3_Data[[#This Row],[Reusable Load Type]]=""),"Empty", HLOOKUP("*",AllC3_Data[[#This Row],[OB Load Type]:[Workflow]],1,FALSE))</f>
        <v>O707</v>
      </c>
      <c r="S35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6" spans="1:21" x14ac:dyDescent="0.25">
      <c r="A3506" s="567" t="s">
        <v>17008</v>
      </c>
      <c r="B3506" s="568" t="s">
        <v>457</v>
      </c>
      <c r="C3506" s="568"/>
      <c r="D3506" s="569"/>
      <c r="E3506" s="569" t="s">
        <v>1659</v>
      </c>
      <c r="F3506" s="569">
        <v>3</v>
      </c>
      <c r="G3506" s="568" t="s">
        <v>1179</v>
      </c>
      <c r="H3506" s="568"/>
      <c r="I3506" s="570" t="s">
        <v>13005</v>
      </c>
      <c r="J3506" s="568" t="s">
        <v>8207</v>
      </c>
      <c r="K3506" s="571" t="s">
        <v>8401</v>
      </c>
      <c r="L3506" s="568" t="s">
        <v>14383</v>
      </c>
      <c r="M3506" s="572" t="s">
        <v>12884</v>
      </c>
      <c r="N3506" s="570" t="s">
        <v>8402</v>
      </c>
      <c r="O3506" s="303" t="str">
        <f>IF(AllC3_Data[[#This Row],[Door/Yard Number]]=3,"Yard","Door")</f>
        <v>Yard</v>
      </c>
      <c r="P3506" s="33">
        <f t="shared" si="108"/>
        <v>7.4333333334652707</v>
      </c>
      <c r="Q3506" s="3" t="str">
        <f t="shared" si="109"/>
        <v>02/11/2022 06:34 AM</v>
      </c>
      <c r="R3506" s="573" t="str">
        <f>IF(AND(AllC3_Data[[#This Row],[Workflow]]="Vendor Trailer",AllC3_Data[[#This Row],[OB Load Type]]="",AllC3_Data[[#This Row],[IB Load Type]]="",AllC3_Data[[#This Row],[Reusable Load Type]]=""),"Empty", HLOOKUP("*",AllC3_Data[[#This Row],[OB Load Type]:[Workflow]],1,FALSE))</f>
        <v>O707</v>
      </c>
      <c r="S35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7" spans="1:21" x14ac:dyDescent="0.25">
      <c r="A3507" s="567" t="s">
        <v>17009</v>
      </c>
      <c r="B3507" s="568" t="s">
        <v>457</v>
      </c>
      <c r="C3507" s="568"/>
      <c r="D3507" s="569"/>
      <c r="E3507" s="569" t="s">
        <v>1659</v>
      </c>
      <c r="F3507" s="569">
        <v>3</v>
      </c>
      <c r="G3507" s="568" t="s">
        <v>1179</v>
      </c>
      <c r="H3507" s="568"/>
      <c r="I3507" s="570" t="s">
        <v>13005</v>
      </c>
      <c r="J3507" s="568" t="s">
        <v>8207</v>
      </c>
      <c r="K3507" s="571" t="s">
        <v>8401</v>
      </c>
      <c r="L3507" s="568" t="s">
        <v>13828</v>
      </c>
      <c r="M3507" s="572" t="s">
        <v>12784</v>
      </c>
      <c r="N3507" s="570" t="s">
        <v>8402</v>
      </c>
      <c r="O3507" s="303" t="str">
        <f>IF(AllC3_Data[[#This Row],[Door/Yard Number]]=3,"Yard","Door")</f>
        <v>Yard</v>
      </c>
      <c r="P3507" s="33">
        <f t="shared" si="108"/>
        <v>7.4333333334652707</v>
      </c>
      <c r="Q3507" s="3" t="str">
        <f t="shared" si="109"/>
        <v>02/11/2022 06:34 AM</v>
      </c>
      <c r="R3507" s="573" t="str">
        <f>IF(AND(AllC3_Data[[#This Row],[Workflow]]="Vendor Trailer",AllC3_Data[[#This Row],[OB Load Type]]="",AllC3_Data[[#This Row],[IB Load Type]]="",AllC3_Data[[#This Row],[Reusable Load Type]]=""),"Empty", HLOOKUP("*",AllC3_Data[[#This Row],[OB Load Type]:[Workflow]],1,FALSE))</f>
        <v>O707</v>
      </c>
      <c r="S35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8" spans="1:21" x14ac:dyDescent="0.25">
      <c r="A3508" s="567" t="s">
        <v>17010</v>
      </c>
      <c r="B3508" s="568"/>
      <c r="C3508" s="568"/>
      <c r="D3508" s="569"/>
      <c r="E3508" s="569" t="s">
        <v>1657</v>
      </c>
      <c r="F3508" s="569">
        <v>3</v>
      </c>
      <c r="G3508" s="568" t="s">
        <v>1179</v>
      </c>
      <c r="H3508" s="568"/>
      <c r="I3508" s="570" t="s">
        <v>17011</v>
      </c>
      <c r="J3508" s="568" t="s">
        <v>8205</v>
      </c>
      <c r="K3508" s="571" t="s">
        <v>8401</v>
      </c>
      <c r="L3508" s="568" t="s">
        <v>13828</v>
      </c>
      <c r="M3508" s="572" t="s">
        <v>17011</v>
      </c>
      <c r="N3508" s="570" t="s">
        <v>8402</v>
      </c>
      <c r="O3508" s="303" t="str">
        <f>IF(AllC3_Data[[#This Row],[Door/Yard Number]]=3,"Yard","Door")</f>
        <v>Yard</v>
      </c>
      <c r="P3508" s="33">
        <f t="shared" si="108"/>
        <v>7.3833333334769122</v>
      </c>
      <c r="Q3508" s="3" t="str">
        <f t="shared" si="109"/>
        <v>02/11/2022 06:37 AM</v>
      </c>
      <c r="R3508" s="573" t="str">
        <f>IF(AND(AllC3_Data[[#This Row],[Workflow]]="Vendor Trailer",AllC3_Data[[#This Row],[OB Load Type]]="",AllC3_Data[[#This Row],[IB Load Type]]="",AllC3_Data[[#This Row],[Reusable Load Type]]=""),"Empty", HLOOKUP("*",AllC3_Data[[#This Row],[OB Load Type]:[Workflow]],1,FALSE))</f>
        <v>Empty</v>
      </c>
      <c r="S35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09" spans="1:21" x14ac:dyDescent="0.25">
      <c r="A3509" s="567" t="s">
        <v>17012</v>
      </c>
      <c r="B3509" s="568"/>
      <c r="C3509" s="568"/>
      <c r="D3509" s="569" t="s">
        <v>553</v>
      </c>
      <c r="E3509" s="569" t="s">
        <v>8430</v>
      </c>
      <c r="F3509" s="569">
        <v>3</v>
      </c>
      <c r="G3509" s="568" t="s">
        <v>1568</v>
      </c>
      <c r="H3509" s="568"/>
      <c r="I3509" s="570" t="s">
        <v>9060</v>
      </c>
      <c r="J3509" s="568" t="s">
        <v>8209</v>
      </c>
      <c r="K3509" s="571" t="s">
        <v>8401</v>
      </c>
      <c r="L3509" s="568" t="s">
        <v>14049</v>
      </c>
      <c r="M3509" s="572" t="s">
        <v>17013</v>
      </c>
      <c r="N3509" s="570" t="s">
        <v>8402</v>
      </c>
      <c r="O3509" s="303" t="str">
        <f>IF(AllC3_Data[[#This Row],[Door/Yard Number]]=3,"Yard","Door")</f>
        <v>Yard</v>
      </c>
      <c r="P3509" s="33">
        <f t="shared" si="108"/>
        <v>7.3666666667559184</v>
      </c>
      <c r="Q3509" s="3" t="str">
        <f t="shared" si="109"/>
        <v>02/11/2022 06:38 AM</v>
      </c>
      <c r="R3509" s="573" t="str">
        <f>IF(AND(AllC3_Data[[#This Row],[Workflow]]="Vendor Trailer",AllC3_Data[[#This Row],[OB Load Type]]="",AllC3_Data[[#This Row],[IB Load Type]]="",AllC3_Data[[#This Row],[Reusable Load Type]]=""),"Empty", HLOOKUP("*",AllC3_Data[[#This Row],[OB Load Type]:[Workflow]],1,FALSE))</f>
        <v>PPDCQS</v>
      </c>
      <c r="S35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5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0" spans="1:21" x14ac:dyDescent="0.25">
      <c r="A3510" s="567" t="s">
        <v>17014</v>
      </c>
      <c r="B3510" s="568"/>
      <c r="C3510" s="568"/>
      <c r="D3510" s="569"/>
      <c r="E3510" s="569" t="s">
        <v>8461</v>
      </c>
      <c r="F3510" s="569">
        <v>3</v>
      </c>
      <c r="G3510" s="568" t="s">
        <v>1241</v>
      </c>
      <c r="H3510" s="568"/>
      <c r="I3510" s="570" t="s">
        <v>10889</v>
      </c>
      <c r="J3510" s="568" t="s">
        <v>8202</v>
      </c>
      <c r="K3510" s="571" t="s">
        <v>8401</v>
      </c>
      <c r="L3510" s="568" t="s">
        <v>13897</v>
      </c>
      <c r="M3510" s="572"/>
      <c r="N3510" s="570" t="s">
        <v>8402</v>
      </c>
      <c r="O3510" s="303" t="str">
        <f>IF(AllC3_Data[[#This Row],[Door/Yard Number]]=3,"Yard","Door")</f>
        <v>Yard</v>
      </c>
      <c r="P3510" s="33">
        <f t="shared" si="108"/>
        <v>7.3000000000465661</v>
      </c>
      <c r="Q3510" s="3" t="str">
        <f t="shared" si="109"/>
        <v>02/11/2022 06:42 AM</v>
      </c>
      <c r="R3510" s="573" t="str">
        <f>IF(AND(AllC3_Data[[#This Row],[Workflow]]="Vendor Trailer",AllC3_Data[[#This Row],[OB Load Type]]="",AllC3_Data[[#This Row],[IB Load Type]]="",AllC3_Data[[#This Row],[Reusable Load Type]]=""),"Empty", HLOOKUP("*",AllC3_Data[[#This Row],[OB Load Type]:[Workflow]],1,FALSE))</f>
        <v>Empty</v>
      </c>
      <c r="S35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5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1" spans="1:21" x14ac:dyDescent="0.25">
      <c r="A3511" s="567" t="s">
        <v>17015</v>
      </c>
      <c r="B3511" s="568"/>
      <c r="C3511" s="568"/>
      <c r="D3511" s="569"/>
      <c r="E3511" s="569" t="s">
        <v>1657</v>
      </c>
      <c r="F3511" s="569">
        <v>3</v>
      </c>
      <c r="G3511" s="568" t="s">
        <v>1179</v>
      </c>
      <c r="H3511" s="568"/>
      <c r="I3511" s="570" t="s">
        <v>10889</v>
      </c>
      <c r="J3511" s="568" t="s">
        <v>8205</v>
      </c>
      <c r="K3511" s="571" t="s">
        <v>8401</v>
      </c>
      <c r="L3511" s="568" t="s">
        <v>13831</v>
      </c>
      <c r="M3511" s="572" t="s">
        <v>13687</v>
      </c>
      <c r="N3511" s="570" t="s">
        <v>8402</v>
      </c>
      <c r="O3511" s="303" t="str">
        <f>IF(AllC3_Data[[#This Row],[Door/Yard Number]]=3,"Yard","Door")</f>
        <v>Yard</v>
      </c>
      <c r="P3511" s="33">
        <f t="shared" si="108"/>
        <v>7.3000000000465661</v>
      </c>
      <c r="Q3511" s="3" t="str">
        <f t="shared" si="109"/>
        <v>02/11/2022 06:42 AM</v>
      </c>
      <c r="R3511" s="573" t="str">
        <f>IF(AND(AllC3_Data[[#This Row],[Workflow]]="Vendor Trailer",AllC3_Data[[#This Row],[OB Load Type]]="",AllC3_Data[[#This Row],[IB Load Type]]="",AllC3_Data[[#This Row],[Reusable Load Type]]=""),"Empty", HLOOKUP("*",AllC3_Data[[#This Row],[OB Load Type]:[Workflow]],1,FALSE))</f>
        <v>Empty</v>
      </c>
      <c r="S35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2" spans="1:21" x14ac:dyDescent="0.25">
      <c r="A3512" s="567" t="s">
        <v>17016</v>
      </c>
      <c r="B3512" s="568"/>
      <c r="C3512" s="568"/>
      <c r="D3512" s="569" t="s">
        <v>650</v>
      </c>
      <c r="E3512" s="569" t="s">
        <v>8430</v>
      </c>
      <c r="F3512" s="569">
        <v>3</v>
      </c>
      <c r="G3512" s="568" t="s">
        <v>13600</v>
      </c>
      <c r="H3512" s="568"/>
      <c r="I3512" s="570" t="s">
        <v>10889</v>
      </c>
      <c r="J3512" s="568" t="s">
        <v>8202</v>
      </c>
      <c r="K3512" s="571" t="s">
        <v>8401</v>
      </c>
      <c r="L3512" s="568" t="s">
        <v>14339</v>
      </c>
      <c r="M3512" s="572" t="s">
        <v>17017</v>
      </c>
      <c r="N3512" s="570" t="s">
        <v>8451</v>
      </c>
      <c r="O3512" s="303" t="str">
        <f>IF(AllC3_Data[[#This Row],[Door/Yard Number]]=3,"Yard","Door")</f>
        <v>Yard</v>
      </c>
      <c r="P3512" s="33">
        <f t="shared" si="108"/>
        <v>7.3000000000465661</v>
      </c>
      <c r="Q3512" s="3" t="str">
        <f t="shared" si="109"/>
        <v>02/11/2022 06:42 AM</v>
      </c>
      <c r="R3512" s="573" t="str">
        <f>IF(AND(AllC3_Data[[#This Row],[Workflow]]="Vendor Trailer",AllC3_Data[[#This Row],[OB Load Type]]="",AllC3_Data[[#This Row],[IB Load Type]]="",AllC3_Data[[#This Row],[Reusable Load Type]]=""),"Empty", HLOOKUP("*",AllC3_Data[[#This Row],[OB Load Type]:[Workflow]],1,FALSE))</f>
        <v>CHEP</v>
      </c>
      <c r="S35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3" spans="1:21" x14ac:dyDescent="0.25">
      <c r="A3513" s="567" t="s">
        <v>17018</v>
      </c>
      <c r="B3513" s="568"/>
      <c r="C3513" s="568"/>
      <c r="D3513" s="569"/>
      <c r="E3513" s="569" t="s">
        <v>1657</v>
      </c>
      <c r="F3513" s="569">
        <v>3</v>
      </c>
      <c r="G3513" s="568" t="s">
        <v>1179</v>
      </c>
      <c r="H3513" s="568"/>
      <c r="I3513" s="570" t="s">
        <v>8987</v>
      </c>
      <c r="J3513" s="568" t="s">
        <v>8204</v>
      </c>
      <c r="K3513" s="571" t="s">
        <v>8401</v>
      </c>
      <c r="L3513" s="568" t="s">
        <v>14333</v>
      </c>
      <c r="M3513" s="572" t="s">
        <v>13042</v>
      </c>
      <c r="N3513" s="570" t="s">
        <v>8402</v>
      </c>
      <c r="O3513" s="303" t="str">
        <f>IF(AllC3_Data[[#This Row],[Door/Yard Number]]=3,"Yard","Door")</f>
        <v>Yard</v>
      </c>
      <c r="P3513" s="33">
        <f t="shared" si="108"/>
        <v>7.2833333333255723</v>
      </c>
      <c r="Q3513" s="3" t="str">
        <f t="shared" si="109"/>
        <v>02/11/2022 06:43 AM</v>
      </c>
      <c r="R3513" s="573" t="str">
        <f>IF(AND(AllC3_Data[[#This Row],[Workflow]]="Vendor Trailer",AllC3_Data[[#This Row],[OB Load Type]]="",AllC3_Data[[#This Row],[IB Load Type]]="",AllC3_Data[[#This Row],[Reusable Load Type]]=""),"Empty", HLOOKUP("*",AllC3_Data[[#This Row],[OB Load Type]:[Workflow]],1,FALSE))</f>
        <v>Empty</v>
      </c>
      <c r="S35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4" spans="1:21" x14ac:dyDescent="0.25">
      <c r="A3514" s="567" t="s">
        <v>17019</v>
      </c>
      <c r="B3514" s="568"/>
      <c r="C3514" s="568"/>
      <c r="D3514" s="569"/>
      <c r="E3514" s="569" t="s">
        <v>1657</v>
      </c>
      <c r="F3514" s="569">
        <v>3</v>
      </c>
      <c r="G3514" s="568" t="s">
        <v>1179</v>
      </c>
      <c r="H3514" s="568"/>
      <c r="I3514" s="570" t="s">
        <v>13030</v>
      </c>
      <c r="J3514" s="568" t="s">
        <v>8208</v>
      </c>
      <c r="K3514" s="571" t="s">
        <v>8401</v>
      </c>
      <c r="L3514" s="568" t="s">
        <v>13828</v>
      </c>
      <c r="M3514" s="572" t="s">
        <v>17020</v>
      </c>
      <c r="N3514" s="570" t="s">
        <v>8402</v>
      </c>
      <c r="O3514" s="303" t="str">
        <f>IF(AllC3_Data[[#This Row],[Door/Yard Number]]=3,"Yard","Door")</f>
        <v>Yard</v>
      </c>
      <c r="P3514" s="33">
        <f t="shared" si="108"/>
        <v>7.2666666667792015</v>
      </c>
      <c r="Q3514" s="3" t="str">
        <f t="shared" si="109"/>
        <v>02/11/2022 06:44 AM</v>
      </c>
      <c r="R3514" s="573" t="str">
        <f>IF(AND(AllC3_Data[[#This Row],[Workflow]]="Vendor Trailer",AllC3_Data[[#This Row],[OB Load Type]]="",AllC3_Data[[#This Row],[IB Load Type]]="",AllC3_Data[[#This Row],[Reusable Load Type]]=""),"Empty", HLOOKUP("*",AllC3_Data[[#This Row],[OB Load Type]:[Workflow]],1,FALSE))</f>
        <v>Empty</v>
      </c>
      <c r="S35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5" spans="1:21" x14ac:dyDescent="0.25">
      <c r="A3515" s="567" t="s">
        <v>14035</v>
      </c>
      <c r="B3515" s="568"/>
      <c r="C3515" s="568"/>
      <c r="D3515" s="569"/>
      <c r="E3515" s="569" t="s">
        <v>1657</v>
      </c>
      <c r="F3515" s="569">
        <v>3</v>
      </c>
      <c r="G3515" s="568" t="s">
        <v>1179</v>
      </c>
      <c r="H3515" s="568"/>
      <c r="I3515" s="570" t="s">
        <v>13030</v>
      </c>
      <c r="J3515" s="568" t="s">
        <v>8205</v>
      </c>
      <c r="K3515" s="571" t="s">
        <v>8401</v>
      </c>
      <c r="L3515" s="568" t="s">
        <v>13828</v>
      </c>
      <c r="M3515" s="572" t="s">
        <v>17021</v>
      </c>
      <c r="N3515" s="570" t="s">
        <v>8402</v>
      </c>
      <c r="O3515" s="303" t="str">
        <f>IF(AllC3_Data[[#This Row],[Door/Yard Number]]=3,"Yard","Door")</f>
        <v>Yard</v>
      </c>
      <c r="P3515" s="33">
        <f t="shared" si="108"/>
        <v>13.333333333313931</v>
      </c>
      <c r="Q3515" s="3" t="str">
        <f t="shared" si="109"/>
        <v>02/11/2022 12:40 AM</v>
      </c>
      <c r="R3515" s="573" t="str">
        <f>IF(AND(AllC3_Data[[#This Row],[Workflow]]="Vendor Trailer",AllC3_Data[[#This Row],[OB Load Type]]="",AllC3_Data[[#This Row],[IB Load Type]]="",AllC3_Data[[#This Row],[Reusable Load Type]]=""),"Empty", HLOOKUP("*",AllC3_Data[[#This Row],[OB Load Type]:[Workflow]],1,FALSE))</f>
        <v>Empty</v>
      </c>
      <c r="S35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6" spans="1:21" x14ac:dyDescent="0.25">
      <c r="A3516" s="567" t="s">
        <v>17022</v>
      </c>
      <c r="B3516" s="568"/>
      <c r="C3516" s="568"/>
      <c r="D3516" s="569"/>
      <c r="E3516" s="569" t="s">
        <v>1657</v>
      </c>
      <c r="F3516" s="569">
        <v>3</v>
      </c>
      <c r="G3516" s="568" t="s">
        <v>1179</v>
      </c>
      <c r="H3516" s="568"/>
      <c r="I3516" s="570" t="s">
        <v>13030</v>
      </c>
      <c r="J3516" s="568" t="s">
        <v>8205</v>
      </c>
      <c r="K3516" s="571" t="s">
        <v>8401</v>
      </c>
      <c r="L3516" s="568" t="s">
        <v>13954</v>
      </c>
      <c r="M3516" s="572" t="s">
        <v>13030</v>
      </c>
      <c r="N3516" s="570" t="s">
        <v>8402</v>
      </c>
      <c r="O3516" s="303" t="str">
        <f>IF(AllC3_Data[[#This Row],[Door/Yard Number]]=3,"Yard","Door")</f>
        <v>Yard</v>
      </c>
      <c r="P3516" s="33">
        <f t="shared" si="108"/>
        <v>7.2666666667792015</v>
      </c>
      <c r="Q3516" s="3" t="str">
        <f t="shared" si="109"/>
        <v>02/11/2022 06:44 AM</v>
      </c>
      <c r="R3516" s="573" t="str">
        <f>IF(AND(AllC3_Data[[#This Row],[Workflow]]="Vendor Trailer",AllC3_Data[[#This Row],[OB Load Type]]="",AllC3_Data[[#This Row],[IB Load Type]]="",AllC3_Data[[#This Row],[Reusable Load Type]]=""),"Empty", HLOOKUP("*",AllC3_Data[[#This Row],[OB Load Type]:[Workflow]],1,FALSE))</f>
        <v>Empty</v>
      </c>
      <c r="S35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7" spans="1:21" x14ac:dyDescent="0.25">
      <c r="A3517" s="567" t="s">
        <v>17023</v>
      </c>
      <c r="B3517" s="568"/>
      <c r="C3517" s="568"/>
      <c r="D3517" s="569"/>
      <c r="E3517" s="569" t="s">
        <v>1657</v>
      </c>
      <c r="F3517" s="569">
        <v>3</v>
      </c>
      <c r="G3517" s="568" t="s">
        <v>1179</v>
      </c>
      <c r="H3517" s="568"/>
      <c r="I3517" s="570" t="s">
        <v>13030</v>
      </c>
      <c r="J3517" s="568" t="s">
        <v>8205</v>
      </c>
      <c r="K3517" s="571" t="s">
        <v>8401</v>
      </c>
      <c r="L3517" s="568" t="s">
        <v>14423</v>
      </c>
      <c r="M3517" s="572" t="s">
        <v>15472</v>
      </c>
      <c r="N3517" s="570" t="s">
        <v>8402</v>
      </c>
      <c r="O3517" s="303" t="str">
        <f>IF(AllC3_Data[[#This Row],[Door/Yard Number]]=3,"Yard","Door")</f>
        <v>Yard</v>
      </c>
      <c r="P3517" s="33">
        <f t="shared" si="108"/>
        <v>7.2666666667792015</v>
      </c>
      <c r="Q3517" s="3" t="str">
        <f t="shared" si="109"/>
        <v>02/11/2022 06:44 AM</v>
      </c>
      <c r="R3517" s="573" t="str">
        <f>IF(AND(AllC3_Data[[#This Row],[Workflow]]="Vendor Trailer",AllC3_Data[[#This Row],[OB Load Type]]="",AllC3_Data[[#This Row],[IB Load Type]]="",AllC3_Data[[#This Row],[Reusable Load Type]]=""),"Empty", HLOOKUP("*",AllC3_Data[[#This Row],[OB Load Type]:[Workflow]],1,FALSE))</f>
        <v>Empty</v>
      </c>
      <c r="S35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8" spans="1:21" x14ac:dyDescent="0.25">
      <c r="A3518" s="567" t="s">
        <v>17024</v>
      </c>
      <c r="B3518" s="568"/>
      <c r="C3518" s="568"/>
      <c r="D3518" s="569"/>
      <c r="E3518" s="569" t="s">
        <v>1657</v>
      </c>
      <c r="F3518" s="569">
        <v>3</v>
      </c>
      <c r="G3518" s="568" t="s">
        <v>1179</v>
      </c>
      <c r="H3518" s="568"/>
      <c r="I3518" s="570" t="s">
        <v>10894</v>
      </c>
      <c r="J3518" s="568" t="s">
        <v>8205</v>
      </c>
      <c r="K3518" s="571" t="s">
        <v>8401</v>
      </c>
      <c r="L3518" s="568" t="s">
        <v>13828</v>
      </c>
      <c r="M3518" s="572" t="s">
        <v>9657</v>
      </c>
      <c r="N3518" s="570" t="s">
        <v>8402</v>
      </c>
      <c r="O3518" s="303" t="str">
        <f>IF(AllC3_Data[[#This Row],[Door/Yard Number]]=3,"Yard","Door")</f>
        <v>Yard</v>
      </c>
      <c r="P3518" s="33">
        <f t="shared" si="108"/>
        <v>7.2333333333372138</v>
      </c>
      <c r="Q3518" s="3" t="str">
        <f t="shared" si="109"/>
        <v>02/11/2022 06:46 AM</v>
      </c>
      <c r="R3518" s="573" t="str">
        <f>IF(AND(AllC3_Data[[#This Row],[Workflow]]="Vendor Trailer",AllC3_Data[[#This Row],[OB Load Type]]="",AllC3_Data[[#This Row],[IB Load Type]]="",AllC3_Data[[#This Row],[Reusable Load Type]]=""),"Empty", HLOOKUP("*",AllC3_Data[[#This Row],[OB Load Type]:[Workflow]],1,FALSE))</f>
        <v>Empty</v>
      </c>
      <c r="S35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19" spans="1:21" x14ac:dyDescent="0.25">
      <c r="A3519" s="567" t="s">
        <v>17025</v>
      </c>
      <c r="B3519" s="568"/>
      <c r="C3519" s="568"/>
      <c r="D3519" s="569"/>
      <c r="E3519" s="569" t="s">
        <v>9827</v>
      </c>
      <c r="F3519" s="569">
        <v>5</v>
      </c>
      <c r="G3519" s="568" t="s">
        <v>8405</v>
      </c>
      <c r="H3519" s="568"/>
      <c r="I3519" s="570" t="s">
        <v>17026</v>
      </c>
      <c r="J3519" s="568" t="s">
        <v>8202</v>
      </c>
      <c r="K3519" s="571" t="s">
        <v>8401</v>
      </c>
      <c r="L3519" s="568" t="s">
        <v>11205</v>
      </c>
      <c r="M3519" s="572" t="s">
        <v>9555</v>
      </c>
      <c r="N3519" s="570" t="s">
        <v>8402</v>
      </c>
      <c r="O3519" s="303" t="str">
        <f>IF(AllC3_Data[[#This Row],[Door/Yard Number]]=3,"Yard","Door")</f>
        <v>Door</v>
      </c>
      <c r="P3519" s="33">
        <f t="shared" si="108"/>
        <v>7.216666666790843</v>
      </c>
      <c r="Q3519" s="3" t="str">
        <f t="shared" si="109"/>
        <v>02/11/2022 06:47 AM</v>
      </c>
      <c r="R3519" s="573" t="str">
        <f>IF(AND(AllC3_Data[[#This Row],[Workflow]]="Vendor Trailer",AllC3_Data[[#This Row],[OB Load Type]]="",AllC3_Data[[#This Row],[IB Load Type]]="",AllC3_Data[[#This Row],[Reusable Load Type]]=""),"Empty", HLOOKUP("*",AllC3_Data[[#This Row],[OB Load Type]:[Workflow]],1,FALSE))</f>
        <v>Live Empty</v>
      </c>
      <c r="S351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5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0" spans="1:21" x14ac:dyDescent="0.25">
      <c r="A3520" s="567" t="s">
        <v>17027</v>
      </c>
      <c r="B3520" s="568"/>
      <c r="C3520" s="568"/>
      <c r="D3520" s="569"/>
      <c r="E3520" s="569" t="s">
        <v>9827</v>
      </c>
      <c r="F3520" s="569">
        <v>5</v>
      </c>
      <c r="G3520" s="568" t="s">
        <v>8405</v>
      </c>
      <c r="H3520" s="568"/>
      <c r="I3520" s="570" t="s">
        <v>17026</v>
      </c>
      <c r="J3520" s="568" t="s">
        <v>8202</v>
      </c>
      <c r="K3520" s="571" t="s">
        <v>8401</v>
      </c>
      <c r="L3520" s="568" t="s">
        <v>17028</v>
      </c>
      <c r="M3520" s="572" t="s">
        <v>16411</v>
      </c>
      <c r="N3520" s="570" t="s">
        <v>8402</v>
      </c>
      <c r="O3520" s="303" t="str">
        <f>IF(AllC3_Data[[#This Row],[Door/Yard Number]]=3,"Yard","Door")</f>
        <v>Door</v>
      </c>
      <c r="P3520" s="33">
        <f t="shared" si="108"/>
        <v>7.216666666790843</v>
      </c>
      <c r="Q3520" s="3" t="str">
        <f t="shared" si="109"/>
        <v>02/11/2022 06:47 AM</v>
      </c>
      <c r="R3520" s="573" t="str">
        <f>IF(AND(AllC3_Data[[#This Row],[Workflow]]="Vendor Trailer",AllC3_Data[[#This Row],[OB Load Type]]="",AllC3_Data[[#This Row],[IB Load Type]]="",AllC3_Data[[#This Row],[Reusable Load Type]]=""),"Empty", HLOOKUP("*",AllC3_Data[[#This Row],[OB Load Type]:[Workflow]],1,FALSE))</f>
        <v>Live Empty</v>
      </c>
      <c r="S35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5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1" spans="1:21" x14ac:dyDescent="0.25">
      <c r="A3521" s="567" t="s">
        <v>17029</v>
      </c>
      <c r="B3521" s="568"/>
      <c r="C3521" s="568"/>
      <c r="D3521" s="569" t="s">
        <v>188</v>
      </c>
      <c r="E3521" s="569" t="s">
        <v>8430</v>
      </c>
      <c r="F3521" s="569">
        <v>1</v>
      </c>
      <c r="G3521" s="568" t="s">
        <v>1179</v>
      </c>
      <c r="H3521" s="568"/>
      <c r="I3521" s="570" t="s">
        <v>13225</v>
      </c>
      <c r="J3521" s="568" t="s">
        <v>8208</v>
      </c>
      <c r="K3521" s="571" t="s">
        <v>8401</v>
      </c>
      <c r="L3521" s="568" t="s">
        <v>17030</v>
      </c>
      <c r="M3521" s="572" t="s">
        <v>16572</v>
      </c>
      <c r="N3521" s="570" t="s">
        <v>8402</v>
      </c>
      <c r="O3521" s="303" t="str">
        <f>IF(AllC3_Data[[#This Row],[Door/Yard Number]]=3,"Yard","Door")</f>
        <v>Door</v>
      </c>
      <c r="P3521" s="33">
        <f t="shared" si="108"/>
        <v>7.1500000000814907</v>
      </c>
      <c r="Q3521" s="3" t="str">
        <f t="shared" si="109"/>
        <v>02/11/2022 06:51 AM</v>
      </c>
      <c r="R3521" s="573" t="str">
        <f>IF(AND(AllC3_Data[[#This Row],[Workflow]]="Vendor Trailer",AllC3_Data[[#This Row],[OB Load Type]]="",AllC3_Data[[#This Row],[IB Load Type]]="",AllC3_Data[[#This Row],[Reusable Load Type]]=""),"Empty", HLOOKUP("*",AllC3_Data[[#This Row],[OB Load Type]:[Workflow]],1,FALSE))</f>
        <v>PURG</v>
      </c>
      <c r="S35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522" spans="1:21" x14ac:dyDescent="0.25">
      <c r="A3522" s="567" t="s">
        <v>17031</v>
      </c>
      <c r="B3522" s="568"/>
      <c r="C3522" s="568"/>
      <c r="D3522" s="569"/>
      <c r="E3522" s="569" t="s">
        <v>8461</v>
      </c>
      <c r="F3522" s="569">
        <v>3</v>
      </c>
      <c r="G3522" s="568" t="s">
        <v>1241</v>
      </c>
      <c r="H3522" s="568"/>
      <c r="I3522" s="570" t="s">
        <v>13225</v>
      </c>
      <c r="J3522" s="568" t="s">
        <v>8202</v>
      </c>
      <c r="K3522" s="571" t="s">
        <v>8401</v>
      </c>
      <c r="L3522" s="568" t="s">
        <v>14208</v>
      </c>
      <c r="M3522" s="572"/>
      <c r="N3522" s="570" t="s">
        <v>8402</v>
      </c>
      <c r="O3522" s="303" t="str">
        <f>IF(AllC3_Data[[#This Row],[Door/Yard Number]]=3,"Yard","Door")</f>
        <v>Yard</v>
      </c>
      <c r="P3522" s="33">
        <f t="shared" si="108"/>
        <v>7.1500000000814907</v>
      </c>
      <c r="Q3522" s="3" t="str">
        <f t="shared" si="109"/>
        <v>02/11/2022 06:51 AM</v>
      </c>
      <c r="R3522" s="573" t="str">
        <f>IF(AND(AllC3_Data[[#This Row],[Workflow]]="Vendor Trailer",AllC3_Data[[#This Row],[OB Load Type]]="",AllC3_Data[[#This Row],[IB Load Type]]="",AllC3_Data[[#This Row],[Reusable Load Type]]=""),"Empty", HLOOKUP("*",AllC3_Data[[#This Row],[OB Load Type]:[Workflow]],1,FALSE))</f>
        <v>Empty</v>
      </c>
      <c r="S35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5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3" spans="1:21" x14ac:dyDescent="0.25">
      <c r="A3523" s="567" t="s">
        <v>17032</v>
      </c>
      <c r="B3523" s="568" t="s">
        <v>778</v>
      </c>
      <c r="C3523" s="568"/>
      <c r="D3523" s="569"/>
      <c r="E3523" s="569" t="s">
        <v>1659</v>
      </c>
      <c r="F3523" s="569">
        <v>1</v>
      </c>
      <c r="G3523" s="568" t="s">
        <v>1179</v>
      </c>
      <c r="H3523" s="568"/>
      <c r="I3523" s="570" t="s">
        <v>8441</v>
      </c>
      <c r="J3523" s="568" t="s">
        <v>8210</v>
      </c>
      <c r="K3523" s="571" t="s">
        <v>8401</v>
      </c>
      <c r="L3523" s="568" t="s">
        <v>10858</v>
      </c>
      <c r="M3523" s="572" t="s">
        <v>12547</v>
      </c>
      <c r="N3523" s="570" t="s">
        <v>8451</v>
      </c>
      <c r="O3523" s="303" t="str">
        <f>IF(AllC3_Data[[#This Row],[Door/Yard Number]]=3,"Yard","Door")</f>
        <v>Door</v>
      </c>
      <c r="P3523" s="33">
        <f t="shared" si="108"/>
        <v>7.1166666666395031</v>
      </c>
      <c r="Q3523" s="3" t="str">
        <f t="shared" si="109"/>
        <v>02/11/2022 06:53 AM</v>
      </c>
      <c r="R3523" s="573" t="str">
        <f>IF(AND(AllC3_Data[[#This Row],[Workflow]]="Vendor Trailer",AllC3_Data[[#This Row],[OB Load Type]]="",AllC3_Data[[#This Row],[IB Load Type]]="",AllC3_Data[[#This Row],[Reusable Load Type]]=""),"Empty", HLOOKUP("*",AllC3_Data[[#This Row],[OB Load Type]:[Workflow]],1,FALSE))</f>
        <v>O227</v>
      </c>
      <c r="S35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4" spans="1:21" x14ac:dyDescent="0.25">
      <c r="A3524" s="567" t="s">
        <v>17033</v>
      </c>
      <c r="B3524" s="568" t="s">
        <v>778</v>
      </c>
      <c r="C3524" s="568"/>
      <c r="D3524" s="569"/>
      <c r="E3524" s="569" t="s">
        <v>1659</v>
      </c>
      <c r="F3524" s="569">
        <v>1</v>
      </c>
      <c r="G3524" s="568" t="s">
        <v>1667</v>
      </c>
      <c r="H3524" s="568"/>
      <c r="I3524" s="570" t="s">
        <v>8441</v>
      </c>
      <c r="J3524" s="568" t="s">
        <v>8213</v>
      </c>
      <c r="K3524" s="571" t="s">
        <v>8401</v>
      </c>
      <c r="L3524" s="568" t="s">
        <v>10826</v>
      </c>
      <c r="M3524" s="572" t="s">
        <v>17034</v>
      </c>
      <c r="N3524" s="570" t="s">
        <v>8451</v>
      </c>
      <c r="O3524" s="303" t="str">
        <f>IF(AllC3_Data[[#This Row],[Door/Yard Number]]=3,"Yard","Door")</f>
        <v>Door</v>
      </c>
      <c r="P3524" s="33">
        <f t="shared" si="108"/>
        <v>7.1166666666395031</v>
      </c>
      <c r="Q3524" s="3" t="str">
        <f t="shared" si="109"/>
        <v>02/11/2022 06:53 AM</v>
      </c>
      <c r="R3524" s="573" t="str">
        <f>IF(AND(AllC3_Data[[#This Row],[Workflow]]="Vendor Trailer",AllC3_Data[[#This Row],[OB Load Type]]="",AllC3_Data[[#This Row],[IB Load Type]]="",AllC3_Data[[#This Row],[Reusable Load Type]]=""),"Empty", HLOOKUP("*",AllC3_Data[[#This Row],[OB Load Type]:[Workflow]],1,FALSE))</f>
        <v>O227</v>
      </c>
      <c r="S35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5" spans="1:21" x14ac:dyDescent="0.25">
      <c r="A3525" s="567" t="s">
        <v>17035</v>
      </c>
      <c r="B3525" s="568" t="s">
        <v>778</v>
      </c>
      <c r="C3525" s="568"/>
      <c r="D3525" s="569"/>
      <c r="E3525" s="569" t="s">
        <v>1659</v>
      </c>
      <c r="F3525" s="569">
        <v>1</v>
      </c>
      <c r="G3525" s="568" t="s">
        <v>1179</v>
      </c>
      <c r="H3525" s="568"/>
      <c r="I3525" s="570" t="s">
        <v>8441</v>
      </c>
      <c r="J3525" s="568" t="s">
        <v>8210</v>
      </c>
      <c r="K3525" s="571" t="s">
        <v>8401</v>
      </c>
      <c r="L3525" s="568" t="s">
        <v>17036</v>
      </c>
      <c r="M3525" s="572" t="s">
        <v>17037</v>
      </c>
      <c r="N3525" s="570" t="s">
        <v>8451</v>
      </c>
      <c r="O3525" s="303" t="str">
        <f>IF(AllC3_Data[[#This Row],[Door/Yard Number]]=3,"Yard","Door")</f>
        <v>Door</v>
      </c>
      <c r="P3525" s="33">
        <f t="shared" si="108"/>
        <v>7.1166666666395031</v>
      </c>
      <c r="Q3525" s="3" t="str">
        <f t="shared" si="109"/>
        <v>02/11/2022 06:53 AM</v>
      </c>
      <c r="R3525" s="573" t="str">
        <f>IF(AND(AllC3_Data[[#This Row],[Workflow]]="Vendor Trailer",AllC3_Data[[#This Row],[OB Load Type]]="",AllC3_Data[[#This Row],[IB Load Type]]="",AllC3_Data[[#This Row],[Reusable Load Type]]=""),"Empty", HLOOKUP("*",AllC3_Data[[#This Row],[OB Load Type]:[Workflow]],1,FALSE))</f>
        <v>O227</v>
      </c>
      <c r="S35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6" spans="1:21" x14ac:dyDescent="0.25">
      <c r="A3526" s="567" t="s">
        <v>17038</v>
      </c>
      <c r="B3526" s="568" t="s">
        <v>778</v>
      </c>
      <c r="C3526" s="568"/>
      <c r="D3526" s="569"/>
      <c r="E3526" s="569" t="s">
        <v>1659</v>
      </c>
      <c r="F3526" s="569">
        <v>1</v>
      </c>
      <c r="G3526" s="568" t="s">
        <v>1179</v>
      </c>
      <c r="H3526" s="568"/>
      <c r="I3526" s="570" t="s">
        <v>8441</v>
      </c>
      <c r="J3526" s="568" t="s">
        <v>8210</v>
      </c>
      <c r="K3526" s="571" t="s">
        <v>8401</v>
      </c>
      <c r="L3526" s="568" t="s">
        <v>12102</v>
      </c>
      <c r="M3526" s="572" t="s">
        <v>9320</v>
      </c>
      <c r="N3526" s="570" t="s">
        <v>8451</v>
      </c>
      <c r="O3526" s="303" t="str">
        <f>IF(AllC3_Data[[#This Row],[Door/Yard Number]]=3,"Yard","Door")</f>
        <v>Door</v>
      </c>
      <c r="P3526" s="33">
        <f t="shared" si="108"/>
        <v>7.1166666666395031</v>
      </c>
      <c r="Q3526" s="3" t="str">
        <f t="shared" si="109"/>
        <v>02/11/2022 06:53 AM</v>
      </c>
      <c r="R3526" s="573" t="str">
        <f>IF(AND(AllC3_Data[[#This Row],[Workflow]]="Vendor Trailer",AllC3_Data[[#This Row],[OB Load Type]]="",AllC3_Data[[#This Row],[IB Load Type]]="",AllC3_Data[[#This Row],[Reusable Load Type]]=""),"Empty", HLOOKUP("*",AllC3_Data[[#This Row],[OB Load Type]:[Workflow]],1,FALSE))</f>
        <v>O227</v>
      </c>
      <c r="S35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7" spans="1:21" x14ac:dyDescent="0.25">
      <c r="A3527" s="567" t="s">
        <v>17039</v>
      </c>
      <c r="B3527" s="568" t="s">
        <v>778</v>
      </c>
      <c r="C3527" s="568"/>
      <c r="D3527" s="569"/>
      <c r="E3527" s="569" t="s">
        <v>1659</v>
      </c>
      <c r="F3527" s="569">
        <v>1</v>
      </c>
      <c r="G3527" s="568" t="s">
        <v>1179</v>
      </c>
      <c r="H3527" s="568"/>
      <c r="I3527" s="570" t="s">
        <v>8441</v>
      </c>
      <c r="J3527" s="568" t="s">
        <v>8210</v>
      </c>
      <c r="K3527" s="571" t="s">
        <v>8401</v>
      </c>
      <c r="L3527" s="568" t="s">
        <v>12089</v>
      </c>
      <c r="M3527" s="572" t="s">
        <v>15422</v>
      </c>
      <c r="N3527" s="570" t="s">
        <v>8451</v>
      </c>
      <c r="O3527" s="303" t="str">
        <f>IF(AllC3_Data[[#This Row],[Door/Yard Number]]=3,"Yard","Door")</f>
        <v>Door</v>
      </c>
      <c r="P3527" s="33">
        <f t="shared" si="108"/>
        <v>7.1166666666395031</v>
      </c>
      <c r="Q3527" s="3" t="str">
        <f t="shared" si="109"/>
        <v>02/11/2022 06:53 AM</v>
      </c>
      <c r="R3527" s="573" t="str">
        <f>IF(AND(AllC3_Data[[#This Row],[Workflow]]="Vendor Trailer",AllC3_Data[[#This Row],[OB Load Type]]="",AllC3_Data[[#This Row],[IB Load Type]]="",AllC3_Data[[#This Row],[Reusable Load Type]]=""),"Empty", HLOOKUP("*",AllC3_Data[[#This Row],[OB Load Type]:[Workflow]],1,FALSE))</f>
        <v>O227</v>
      </c>
      <c r="S35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8" spans="1:21" x14ac:dyDescent="0.25">
      <c r="A3528" s="567" t="s">
        <v>17040</v>
      </c>
      <c r="B3528" s="568" t="s">
        <v>778</v>
      </c>
      <c r="C3528" s="568"/>
      <c r="D3528" s="569"/>
      <c r="E3528" s="569" t="s">
        <v>1659</v>
      </c>
      <c r="F3528" s="569">
        <v>1</v>
      </c>
      <c r="G3528" s="568" t="s">
        <v>1179</v>
      </c>
      <c r="H3528" s="568"/>
      <c r="I3528" s="570" t="s">
        <v>8441</v>
      </c>
      <c r="J3528" s="568" t="s">
        <v>8210</v>
      </c>
      <c r="K3528" s="571" t="s">
        <v>8401</v>
      </c>
      <c r="L3528" s="568" t="s">
        <v>12677</v>
      </c>
      <c r="M3528" s="572" t="s">
        <v>10967</v>
      </c>
      <c r="N3528" s="570" t="s">
        <v>8451</v>
      </c>
      <c r="O3528" s="303" t="str">
        <f>IF(AllC3_Data[[#This Row],[Door/Yard Number]]=3,"Yard","Door")</f>
        <v>Door</v>
      </c>
      <c r="P3528" s="33">
        <f t="shared" si="108"/>
        <v>7.1166666666395031</v>
      </c>
      <c r="Q3528" s="3" t="str">
        <f t="shared" si="109"/>
        <v>02/11/2022 06:53 AM</v>
      </c>
      <c r="R3528" s="573" t="str">
        <f>IF(AND(AllC3_Data[[#This Row],[Workflow]]="Vendor Trailer",AllC3_Data[[#This Row],[OB Load Type]]="",AllC3_Data[[#This Row],[IB Load Type]]="",AllC3_Data[[#This Row],[Reusable Load Type]]=""),"Empty", HLOOKUP("*",AllC3_Data[[#This Row],[OB Load Type]:[Workflow]],1,FALSE))</f>
        <v>O227</v>
      </c>
      <c r="S35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29" spans="1:21" x14ac:dyDescent="0.25">
      <c r="A3529" s="567" t="s">
        <v>17041</v>
      </c>
      <c r="B3529" s="568" t="s">
        <v>778</v>
      </c>
      <c r="C3529" s="568"/>
      <c r="D3529" s="569"/>
      <c r="E3529" s="569" t="s">
        <v>1659</v>
      </c>
      <c r="F3529" s="569">
        <v>1</v>
      </c>
      <c r="G3529" s="568" t="s">
        <v>1179</v>
      </c>
      <c r="H3529" s="568"/>
      <c r="I3529" s="570" t="s">
        <v>8441</v>
      </c>
      <c r="J3529" s="568" t="s">
        <v>8210</v>
      </c>
      <c r="K3529" s="571" t="s">
        <v>8401</v>
      </c>
      <c r="L3529" s="568" t="s">
        <v>13148</v>
      </c>
      <c r="M3529" s="572" t="s">
        <v>17042</v>
      </c>
      <c r="N3529" s="570" t="s">
        <v>8451</v>
      </c>
      <c r="O3529" s="303" t="str">
        <f>IF(AllC3_Data[[#This Row],[Door/Yard Number]]=3,"Yard","Door")</f>
        <v>Door</v>
      </c>
      <c r="P3529" s="33">
        <f t="shared" ref="P3529:P3592" si="110">($A$1-Q3529)*24</f>
        <v>7.1166666666395031</v>
      </c>
      <c r="Q3529" s="3" t="str">
        <f t="shared" ref="Q3529:Q3592" si="111">IF(I3529&gt;M3529,I3529,IF(I3529&lt;M3529,M3529,IF(I3529=M3529,I3529)))</f>
        <v>02/11/2022 06:53 AM</v>
      </c>
      <c r="R3529" s="573" t="str">
        <f>IF(AND(AllC3_Data[[#This Row],[Workflow]]="Vendor Trailer",AllC3_Data[[#This Row],[OB Load Type]]="",AllC3_Data[[#This Row],[IB Load Type]]="",AllC3_Data[[#This Row],[Reusable Load Type]]=""),"Empty", HLOOKUP("*",AllC3_Data[[#This Row],[OB Load Type]:[Workflow]],1,FALSE))</f>
        <v>O227</v>
      </c>
      <c r="S35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0" spans="1:21" x14ac:dyDescent="0.25">
      <c r="A3530" s="567" t="s">
        <v>17043</v>
      </c>
      <c r="B3530" s="568" t="s">
        <v>778</v>
      </c>
      <c r="C3530" s="568"/>
      <c r="D3530" s="569"/>
      <c r="E3530" s="569" t="s">
        <v>1659</v>
      </c>
      <c r="F3530" s="569">
        <v>1</v>
      </c>
      <c r="G3530" s="568" t="s">
        <v>1179</v>
      </c>
      <c r="H3530" s="568"/>
      <c r="I3530" s="570" t="s">
        <v>8441</v>
      </c>
      <c r="J3530" s="568" t="s">
        <v>8207</v>
      </c>
      <c r="K3530" s="571" t="s">
        <v>8401</v>
      </c>
      <c r="L3530" s="568" t="s">
        <v>11370</v>
      </c>
      <c r="M3530" s="572" t="s">
        <v>16333</v>
      </c>
      <c r="N3530" s="570" t="s">
        <v>8451</v>
      </c>
      <c r="O3530" s="303" t="str">
        <f>IF(AllC3_Data[[#This Row],[Door/Yard Number]]=3,"Yard","Door")</f>
        <v>Door</v>
      </c>
      <c r="P3530" s="33">
        <f t="shared" si="110"/>
        <v>7.1166666666395031</v>
      </c>
      <c r="Q3530" s="3" t="str">
        <f t="shared" si="111"/>
        <v>02/11/2022 06:53 AM</v>
      </c>
      <c r="R3530" s="573" t="str">
        <f>IF(AND(AllC3_Data[[#This Row],[Workflow]]="Vendor Trailer",AllC3_Data[[#This Row],[OB Load Type]]="",AllC3_Data[[#This Row],[IB Load Type]]="",AllC3_Data[[#This Row],[Reusable Load Type]]=""),"Empty", HLOOKUP("*",AllC3_Data[[#This Row],[OB Load Type]:[Workflow]],1,FALSE))</f>
        <v>O227</v>
      </c>
      <c r="S35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1" spans="1:21" x14ac:dyDescent="0.25">
      <c r="A3531" s="567" t="s">
        <v>17044</v>
      </c>
      <c r="B3531" s="568" t="s">
        <v>778</v>
      </c>
      <c r="C3531" s="568"/>
      <c r="D3531" s="569"/>
      <c r="E3531" s="569" t="s">
        <v>1659</v>
      </c>
      <c r="F3531" s="569">
        <v>1</v>
      </c>
      <c r="G3531" s="568" t="s">
        <v>1179</v>
      </c>
      <c r="H3531" s="568"/>
      <c r="I3531" s="570" t="s">
        <v>8441</v>
      </c>
      <c r="J3531" s="568" t="s">
        <v>8210</v>
      </c>
      <c r="K3531" s="571" t="s">
        <v>8401</v>
      </c>
      <c r="L3531" s="568" t="s">
        <v>13432</v>
      </c>
      <c r="M3531" s="572" t="s">
        <v>10477</v>
      </c>
      <c r="N3531" s="570" t="s">
        <v>8451</v>
      </c>
      <c r="O3531" s="303" t="str">
        <f>IF(AllC3_Data[[#This Row],[Door/Yard Number]]=3,"Yard","Door")</f>
        <v>Door</v>
      </c>
      <c r="P3531" s="33">
        <f t="shared" si="110"/>
        <v>7.1166666666395031</v>
      </c>
      <c r="Q3531" s="3" t="str">
        <f t="shared" si="111"/>
        <v>02/11/2022 06:53 AM</v>
      </c>
      <c r="R3531" s="573" t="str">
        <f>IF(AND(AllC3_Data[[#This Row],[Workflow]]="Vendor Trailer",AllC3_Data[[#This Row],[OB Load Type]]="",AllC3_Data[[#This Row],[IB Load Type]]="",AllC3_Data[[#This Row],[Reusable Load Type]]=""),"Empty", HLOOKUP("*",AllC3_Data[[#This Row],[OB Load Type]:[Workflow]],1,FALSE))</f>
        <v>O227</v>
      </c>
      <c r="S35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2" spans="1:21" x14ac:dyDescent="0.25">
      <c r="A3532" s="567" t="s">
        <v>17045</v>
      </c>
      <c r="B3532" s="568" t="s">
        <v>778</v>
      </c>
      <c r="C3532" s="568"/>
      <c r="D3532" s="569"/>
      <c r="E3532" s="569" t="s">
        <v>1659</v>
      </c>
      <c r="F3532" s="569">
        <v>1</v>
      </c>
      <c r="G3532" s="568" t="s">
        <v>1179</v>
      </c>
      <c r="H3532" s="568"/>
      <c r="I3532" s="570" t="s">
        <v>8441</v>
      </c>
      <c r="J3532" s="568" t="s">
        <v>8210</v>
      </c>
      <c r="K3532" s="571" t="s">
        <v>8401</v>
      </c>
      <c r="L3532" s="568" t="s">
        <v>16748</v>
      </c>
      <c r="M3532" s="572" t="s">
        <v>16640</v>
      </c>
      <c r="N3532" s="570" t="s">
        <v>8451</v>
      </c>
      <c r="O3532" s="303" t="str">
        <f>IF(AllC3_Data[[#This Row],[Door/Yard Number]]=3,"Yard","Door")</f>
        <v>Door</v>
      </c>
      <c r="P3532" s="33">
        <f t="shared" si="110"/>
        <v>7.1166666666395031</v>
      </c>
      <c r="Q3532" s="3" t="str">
        <f t="shared" si="111"/>
        <v>02/11/2022 06:53 AM</v>
      </c>
      <c r="R3532" s="573" t="str">
        <f>IF(AND(AllC3_Data[[#This Row],[Workflow]]="Vendor Trailer",AllC3_Data[[#This Row],[OB Load Type]]="",AllC3_Data[[#This Row],[IB Load Type]]="",AllC3_Data[[#This Row],[Reusable Load Type]]=""),"Empty", HLOOKUP("*",AllC3_Data[[#This Row],[OB Load Type]:[Workflow]],1,FALSE))</f>
        <v>O227</v>
      </c>
      <c r="S35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3" spans="1:21" x14ac:dyDescent="0.25">
      <c r="A3533" s="567" t="s">
        <v>17046</v>
      </c>
      <c r="B3533" s="568" t="s">
        <v>778</v>
      </c>
      <c r="C3533" s="568"/>
      <c r="D3533" s="569"/>
      <c r="E3533" s="569" t="s">
        <v>1659</v>
      </c>
      <c r="F3533" s="569">
        <v>1</v>
      </c>
      <c r="G3533" s="568" t="s">
        <v>1179</v>
      </c>
      <c r="H3533" s="568"/>
      <c r="I3533" s="570" t="s">
        <v>8441</v>
      </c>
      <c r="J3533" s="568" t="s">
        <v>8205</v>
      </c>
      <c r="K3533" s="571" t="s">
        <v>8401</v>
      </c>
      <c r="L3533" s="568" t="s">
        <v>12701</v>
      </c>
      <c r="M3533" s="572" t="s">
        <v>17047</v>
      </c>
      <c r="N3533" s="570" t="s">
        <v>8451</v>
      </c>
      <c r="O3533" s="303" t="str">
        <f>IF(AllC3_Data[[#This Row],[Door/Yard Number]]=3,"Yard","Door")</f>
        <v>Door</v>
      </c>
      <c r="P3533" s="33">
        <f t="shared" si="110"/>
        <v>7.1166666666395031</v>
      </c>
      <c r="Q3533" s="3" t="str">
        <f t="shared" si="111"/>
        <v>02/11/2022 06:53 AM</v>
      </c>
      <c r="R3533" s="573" t="str">
        <f>IF(AND(AllC3_Data[[#This Row],[Workflow]]="Vendor Trailer",AllC3_Data[[#This Row],[OB Load Type]]="",AllC3_Data[[#This Row],[IB Load Type]]="",AllC3_Data[[#This Row],[Reusable Load Type]]=""),"Empty", HLOOKUP("*",AllC3_Data[[#This Row],[OB Load Type]:[Workflow]],1,FALSE))</f>
        <v>O227</v>
      </c>
      <c r="S35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4" spans="1:21" x14ac:dyDescent="0.25">
      <c r="A3534" s="567" t="s">
        <v>17048</v>
      </c>
      <c r="B3534" s="568" t="s">
        <v>778</v>
      </c>
      <c r="C3534" s="568"/>
      <c r="D3534" s="569"/>
      <c r="E3534" s="569" t="s">
        <v>1659</v>
      </c>
      <c r="F3534" s="569">
        <v>1</v>
      </c>
      <c r="G3534" s="568" t="s">
        <v>1179</v>
      </c>
      <c r="H3534" s="568"/>
      <c r="I3534" s="570" t="s">
        <v>8441</v>
      </c>
      <c r="J3534" s="568" t="s">
        <v>8207</v>
      </c>
      <c r="K3534" s="571" t="s">
        <v>8401</v>
      </c>
      <c r="L3534" s="568" t="s">
        <v>12526</v>
      </c>
      <c r="M3534" s="572" t="s">
        <v>17049</v>
      </c>
      <c r="N3534" s="570" t="s">
        <v>8451</v>
      </c>
      <c r="O3534" s="303" t="str">
        <f>IF(AllC3_Data[[#This Row],[Door/Yard Number]]=3,"Yard","Door")</f>
        <v>Door</v>
      </c>
      <c r="P3534" s="33">
        <f t="shared" si="110"/>
        <v>7.1166666666395031</v>
      </c>
      <c r="Q3534" s="3" t="str">
        <f t="shared" si="111"/>
        <v>02/11/2022 06:53 AM</v>
      </c>
      <c r="R3534" s="573" t="str">
        <f>IF(AND(AllC3_Data[[#This Row],[Workflow]]="Vendor Trailer",AllC3_Data[[#This Row],[OB Load Type]]="",AllC3_Data[[#This Row],[IB Load Type]]="",AllC3_Data[[#This Row],[Reusable Load Type]]=""),"Empty", HLOOKUP("*",AllC3_Data[[#This Row],[OB Load Type]:[Workflow]],1,FALSE))</f>
        <v>O227</v>
      </c>
      <c r="S35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5" spans="1:21" x14ac:dyDescent="0.25">
      <c r="A3535" s="567" t="s">
        <v>17050</v>
      </c>
      <c r="B3535" s="568" t="s">
        <v>778</v>
      </c>
      <c r="C3535" s="568"/>
      <c r="D3535" s="569"/>
      <c r="E3535" s="569" t="s">
        <v>1659</v>
      </c>
      <c r="F3535" s="569">
        <v>1</v>
      </c>
      <c r="G3535" s="568" t="s">
        <v>1179</v>
      </c>
      <c r="H3535" s="568"/>
      <c r="I3535" s="570" t="s">
        <v>8441</v>
      </c>
      <c r="J3535" s="568" t="s">
        <v>8210</v>
      </c>
      <c r="K3535" s="571" t="s">
        <v>8401</v>
      </c>
      <c r="L3535" s="568" t="s">
        <v>12818</v>
      </c>
      <c r="M3535" s="572" t="s">
        <v>17051</v>
      </c>
      <c r="N3535" s="570" t="s">
        <v>8451</v>
      </c>
      <c r="O3535" s="303" t="str">
        <f>IF(AllC3_Data[[#This Row],[Door/Yard Number]]=3,"Yard","Door")</f>
        <v>Door</v>
      </c>
      <c r="P3535" s="33">
        <f t="shared" si="110"/>
        <v>7.1166666666395031</v>
      </c>
      <c r="Q3535" s="3" t="str">
        <f t="shared" si="111"/>
        <v>02/11/2022 06:53 AM</v>
      </c>
      <c r="R3535" s="573" t="str">
        <f>IF(AND(AllC3_Data[[#This Row],[Workflow]]="Vendor Trailer",AllC3_Data[[#This Row],[OB Load Type]]="",AllC3_Data[[#This Row],[IB Load Type]]="",AllC3_Data[[#This Row],[Reusable Load Type]]=""),"Empty", HLOOKUP("*",AllC3_Data[[#This Row],[OB Load Type]:[Workflow]],1,FALSE))</f>
        <v>O227</v>
      </c>
      <c r="S35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6" spans="1:21" x14ac:dyDescent="0.25">
      <c r="A3536" s="567" t="s">
        <v>17052</v>
      </c>
      <c r="B3536" s="568" t="s">
        <v>778</v>
      </c>
      <c r="C3536" s="568"/>
      <c r="D3536" s="569"/>
      <c r="E3536" s="569" t="s">
        <v>1659</v>
      </c>
      <c r="F3536" s="569">
        <v>1</v>
      </c>
      <c r="G3536" s="568" t="s">
        <v>1179</v>
      </c>
      <c r="H3536" s="568"/>
      <c r="I3536" s="570" t="s">
        <v>8441</v>
      </c>
      <c r="J3536" s="568" t="s">
        <v>8210</v>
      </c>
      <c r="K3536" s="571" t="s">
        <v>8401</v>
      </c>
      <c r="L3536" s="568" t="s">
        <v>17053</v>
      </c>
      <c r="M3536" s="572" t="s">
        <v>8530</v>
      </c>
      <c r="N3536" s="570" t="s">
        <v>8451</v>
      </c>
      <c r="O3536" s="303" t="str">
        <f>IF(AllC3_Data[[#This Row],[Door/Yard Number]]=3,"Yard","Door")</f>
        <v>Door</v>
      </c>
      <c r="P3536" s="33">
        <f t="shared" si="110"/>
        <v>7.1166666666395031</v>
      </c>
      <c r="Q3536" s="3" t="str">
        <f t="shared" si="111"/>
        <v>02/11/2022 06:53 AM</v>
      </c>
      <c r="R3536" s="573" t="str">
        <f>IF(AND(AllC3_Data[[#This Row],[Workflow]]="Vendor Trailer",AllC3_Data[[#This Row],[OB Load Type]]="",AllC3_Data[[#This Row],[IB Load Type]]="",AllC3_Data[[#This Row],[Reusable Load Type]]=""),"Empty", HLOOKUP("*",AllC3_Data[[#This Row],[OB Load Type]:[Workflow]],1,FALSE))</f>
        <v>O227</v>
      </c>
      <c r="S35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7" spans="1:21" x14ac:dyDescent="0.25">
      <c r="A3537" s="567" t="s">
        <v>17054</v>
      </c>
      <c r="B3537" s="568" t="s">
        <v>778</v>
      </c>
      <c r="C3537" s="568"/>
      <c r="D3537" s="569"/>
      <c r="E3537" s="569" t="s">
        <v>1659</v>
      </c>
      <c r="F3537" s="569">
        <v>1</v>
      </c>
      <c r="G3537" s="568" t="s">
        <v>1568</v>
      </c>
      <c r="H3537" s="568"/>
      <c r="I3537" s="570" t="s">
        <v>8441</v>
      </c>
      <c r="J3537" s="568" t="s">
        <v>8209</v>
      </c>
      <c r="K3537" s="571" t="s">
        <v>8401</v>
      </c>
      <c r="L3537" s="568" t="s">
        <v>13682</v>
      </c>
      <c r="M3537" s="572" t="s">
        <v>17055</v>
      </c>
      <c r="N3537" s="570" t="s">
        <v>8451</v>
      </c>
      <c r="O3537" s="303" t="str">
        <f>IF(AllC3_Data[[#This Row],[Door/Yard Number]]=3,"Yard","Door")</f>
        <v>Door</v>
      </c>
      <c r="P3537" s="33">
        <f t="shared" si="110"/>
        <v>7.1166666666395031</v>
      </c>
      <c r="Q3537" s="3" t="str">
        <f t="shared" si="111"/>
        <v>02/11/2022 06:53 AM</v>
      </c>
      <c r="R3537" s="573" t="str">
        <f>IF(AND(AllC3_Data[[#This Row],[Workflow]]="Vendor Trailer",AllC3_Data[[#This Row],[OB Load Type]]="",AllC3_Data[[#This Row],[IB Load Type]]="",AllC3_Data[[#This Row],[Reusable Load Type]]=""),"Empty", HLOOKUP("*",AllC3_Data[[#This Row],[OB Load Type]:[Workflow]],1,FALSE))</f>
        <v>O227</v>
      </c>
      <c r="S35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8" spans="1:21" x14ac:dyDescent="0.25">
      <c r="A3538" s="567" t="s">
        <v>17056</v>
      </c>
      <c r="B3538" s="568" t="s">
        <v>778</v>
      </c>
      <c r="C3538" s="568"/>
      <c r="D3538" s="569"/>
      <c r="E3538" s="569" t="s">
        <v>1659</v>
      </c>
      <c r="F3538" s="569">
        <v>1</v>
      </c>
      <c r="G3538" s="568" t="s">
        <v>1667</v>
      </c>
      <c r="H3538" s="568"/>
      <c r="I3538" s="570" t="s">
        <v>8441</v>
      </c>
      <c r="J3538" s="568" t="s">
        <v>8213</v>
      </c>
      <c r="K3538" s="571" t="s">
        <v>8401</v>
      </c>
      <c r="L3538" s="568" t="s">
        <v>13263</v>
      </c>
      <c r="M3538" s="572" t="s">
        <v>12694</v>
      </c>
      <c r="N3538" s="570" t="s">
        <v>8451</v>
      </c>
      <c r="O3538" s="303" t="str">
        <f>IF(AllC3_Data[[#This Row],[Door/Yard Number]]=3,"Yard","Door")</f>
        <v>Door</v>
      </c>
      <c r="P3538" s="33">
        <f t="shared" si="110"/>
        <v>13.733333333395422</v>
      </c>
      <c r="Q3538" s="3" t="str">
        <f t="shared" si="111"/>
        <v>02/11/2022 12:16 AM</v>
      </c>
      <c r="R3538" s="573" t="str">
        <f>IF(AND(AllC3_Data[[#This Row],[Workflow]]="Vendor Trailer",AllC3_Data[[#This Row],[OB Load Type]]="",AllC3_Data[[#This Row],[IB Load Type]]="",AllC3_Data[[#This Row],[Reusable Load Type]]=""),"Empty", HLOOKUP("*",AllC3_Data[[#This Row],[OB Load Type]:[Workflow]],1,FALSE))</f>
        <v>O227</v>
      </c>
      <c r="S35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39" spans="1:21" x14ac:dyDescent="0.25">
      <c r="A3539" s="567" t="s">
        <v>17057</v>
      </c>
      <c r="B3539" s="568" t="s">
        <v>778</v>
      </c>
      <c r="C3539" s="568"/>
      <c r="D3539" s="569"/>
      <c r="E3539" s="569" t="s">
        <v>1659</v>
      </c>
      <c r="F3539" s="569">
        <v>1</v>
      </c>
      <c r="G3539" s="568" t="s">
        <v>1179</v>
      </c>
      <c r="H3539" s="568"/>
      <c r="I3539" s="570" t="s">
        <v>8441</v>
      </c>
      <c r="J3539" s="568" t="s">
        <v>8207</v>
      </c>
      <c r="K3539" s="571" t="s">
        <v>8401</v>
      </c>
      <c r="L3539" s="568" t="s">
        <v>13434</v>
      </c>
      <c r="M3539" s="572" t="s">
        <v>17058</v>
      </c>
      <c r="N3539" s="570" t="s">
        <v>8451</v>
      </c>
      <c r="O3539" s="303" t="str">
        <f>IF(AllC3_Data[[#This Row],[Door/Yard Number]]=3,"Yard","Door")</f>
        <v>Door</v>
      </c>
      <c r="P3539" s="33">
        <f t="shared" si="110"/>
        <v>7.1166666666395031</v>
      </c>
      <c r="Q3539" s="3" t="str">
        <f t="shared" si="111"/>
        <v>02/11/2022 06:53 AM</v>
      </c>
      <c r="R3539" s="573" t="str">
        <f>IF(AND(AllC3_Data[[#This Row],[Workflow]]="Vendor Trailer",AllC3_Data[[#This Row],[OB Load Type]]="",AllC3_Data[[#This Row],[IB Load Type]]="",AllC3_Data[[#This Row],[Reusable Load Type]]=""),"Empty", HLOOKUP("*",AllC3_Data[[#This Row],[OB Load Type]:[Workflow]],1,FALSE))</f>
        <v>O227</v>
      </c>
      <c r="S35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0" spans="1:21" x14ac:dyDescent="0.25">
      <c r="A3540" s="567" t="s">
        <v>17059</v>
      </c>
      <c r="B3540" s="568" t="s">
        <v>778</v>
      </c>
      <c r="C3540" s="568"/>
      <c r="D3540" s="569"/>
      <c r="E3540" s="569" t="s">
        <v>1659</v>
      </c>
      <c r="F3540" s="569">
        <v>1</v>
      </c>
      <c r="G3540" s="568" t="s">
        <v>1179</v>
      </c>
      <c r="H3540" s="568"/>
      <c r="I3540" s="570" t="s">
        <v>8441</v>
      </c>
      <c r="J3540" s="568" t="s">
        <v>8207</v>
      </c>
      <c r="K3540" s="571" t="s">
        <v>8401</v>
      </c>
      <c r="L3540" s="568" t="s">
        <v>10866</v>
      </c>
      <c r="M3540" s="572" t="s">
        <v>17060</v>
      </c>
      <c r="N3540" s="570" t="s">
        <v>8451</v>
      </c>
      <c r="O3540" s="303" t="str">
        <f>IF(AllC3_Data[[#This Row],[Door/Yard Number]]=3,"Yard","Door")</f>
        <v>Door</v>
      </c>
      <c r="P3540" s="33">
        <f t="shared" si="110"/>
        <v>7.1166666666395031</v>
      </c>
      <c r="Q3540" s="3" t="str">
        <f t="shared" si="111"/>
        <v>02/11/2022 06:53 AM</v>
      </c>
      <c r="R3540" s="573" t="str">
        <f>IF(AND(AllC3_Data[[#This Row],[Workflow]]="Vendor Trailer",AllC3_Data[[#This Row],[OB Load Type]]="",AllC3_Data[[#This Row],[IB Load Type]]="",AllC3_Data[[#This Row],[Reusable Load Type]]=""),"Empty", HLOOKUP("*",AllC3_Data[[#This Row],[OB Load Type]:[Workflow]],1,FALSE))</f>
        <v>O227</v>
      </c>
      <c r="S35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1" spans="1:21" x14ac:dyDescent="0.25">
      <c r="A3541" s="567" t="s">
        <v>17061</v>
      </c>
      <c r="B3541" s="568" t="s">
        <v>778</v>
      </c>
      <c r="C3541" s="568"/>
      <c r="D3541" s="569"/>
      <c r="E3541" s="569" t="s">
        <v>1659</v>
      </c>
      <c r="F3541" s="569">
        <v>1</v>
      </c>
      <c r="G3541" s="568" t="s">
        <v>1179</v>
      </c>
      <c r="H3541" s="568"/>
      <c r="I3541" s="570" t="s">
        <v>8441</v>
      </c>
      <c r="J3541" s="568" t="s">
        <v>8210</v>
      </c>
      <c r="K3541" s="571" t="s">
        <v>8401</v>
      </c>
      <c r="L3541" s="568" t="s">
        <v>10869</v>
      </c>
      <c r="M3541" s="572" t="s">
        <v>16589</v>
      </c>
      <c r="N3541" s="570" t="s">
        <v>8451</v>
      </c>
      <c r="O3541" s="303" t="str">
        <f>IF(AllC3_Data[[#This Row],[Door/Yard Number]]=3,"Yard","Door")</f>
        <v>Door</v>
      </c>
      <c r="P3541" s="33">
        <f t="shared" si="110"/>
        <v>7.1166666666395031</v>
      </c>
      <c r="Q3541" s="3" t="str">
        <f t="shared" si="111"/>
        <v>02/11/2022 06:53 AM</v>
      </c>
      <c r="R3541" s="573" t="str">
        <f>IF(AND(AllC3_Data[[#This Row],[Workflow]]="Vendor Trailer",AllC3_Data[[#This Row],[OB Load Type]]="",AllC3_Data[[#This Row],[IB Load Type]]="",AllC3_Data[[#This Row],[Reusable Load Type]]=""),"Empty", HLOOKUP("*",AllC3_Data[[#This Row],[OB Load Type]:[Workflow]],1,FALSE))</f>
        <v>O227</v>
      </c>
      <c r="S35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2" spans="1:21" x14ac:dyDescent="0.25">
      <c r="A3542" s="567" t="s">
        <v>17062</v>
      </c>
      <c r="B3542" s="568" t="s">
        <v>778</v>
      </c>
      <c r="C3542" s="568"/>
      <c r="D3542" s="569"/>
      <c r="E3542" s="569" t="s">
        <v>1659</v>
      </c>
      <c r="F3542" s="569">
        <v>1</v>
      </c>
      <c r="G3542" s="568" t="s">
        <v>1179</v>
      </c>
      <c r="H3542" s="568"/>
      <c r="I3542" s="570" t="s">
        <v>8441</v>
      </c>
      <c r="J3542" s="568" t="s">
        <v>8204</v>
      </c>
      <c r="K3542" s="571" t="s">
        <v>8401</v>
      </c>
      <c r="L3542" s="568" t="s">
        <v>10762</v>
      </c>
      <c r="M3542" s="572" t="s">
        <v>11838</v>
      </c>
      <c r="N3542" s="570" t="s">
        <v>8451</v>
      </c>
      <c r="O3542" s="303" t="str">
        <f>IF(AllC3_Data[[#This Row],[Door/Yard Number]]=3,"Yard","Door")</f>
        <v>Door</v>
      </c>
      <c r="P3542" s="33">
        <f t="shared" si="110"/>
        <v>3.8499999999767169</v>
      </c>
      <c r="Q3542" s="3" t="str">
        <f t="shared" si="111"/>
        <v>02/11/2022 10:09 AM</v>
      </c>
      <c r="R3542" s="573" t="str">
        <f>IF(AND(AllC3_Data[[#This Row],[Workflow]]="Vendor Trailer",AllC3_Data[[#This Row],[OB Load Type]]="",AllC3_Data[[#This Row],[IB Load Type]]="",AllC3_Data[[#This Row],[Reusable Load Type]]=""),"Empty", HLOOKUP("*",AllC3_Data[[#This Row],[OB Load Type]:[Workflow]],1,FALSE))</f>
        <v>O227</v>
      </c>
      <c r="S35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3" spans="1:21" x14ac:dyDescent="0.25">
      <c r="A3543" s="567" t="s">
        <v>17063</v>
      </c>
      <c r="B3543" s="568" t="s">
        <v>778</v>
      </c>
      <c r="C3543" s="568"/>
      <c r="D3543" s="569"/>
      <c r="E3543" s="569" t="s">
        <v>1659</v>
      </c>
      <c r="F3543" s="569">
        <v>1</v>
      </c>
      <c r="G3543" s="568" t="s">
        <v>1667</v>
      </c>
      <c r="H3543" s="568"/>
      <c r="I3543" s="570" t="s">
        <v>8441</v>
      </c>
      <c r="J3543" s="568" t="s">
        <v>8213</v>
      </c>
      <c r="K3543" s="571" t="s">
        <v>8401</v>
      </c>
      <c r="L3543" s="568" t="s">
        <v>12210</v>
      </c>
      <c r="M3543" s="572" t="s">
        <v>15792</v>
      </c>
      <c r="N3543" s="570" t="s">
        <v>8451</v>
      </c>
      <c r="O3543" s="303" t="str">
        <f>IF(AllC3_Data[[#This Row],[Door/Yard Number]]=3,"Yard","Door")</f>
        <v>Door</v>
      </c>
      <c r="P3543" s="33">
        <f t="shared" si="110"/>
        <v>7.1166666666395031</v>
      </c>
      <c r="Q3543" s="3" t="str">
        <f t="shared" si="111"/>
        <v>02/11/2022 06:53 AM</v>
      </c>
      <c r="R3543" s="573" t="str">
        <f>IF(AND(AllC3_Data[[#This Row],[Workflow]]="Vendor Trailer",AllC3_Data[[#This Row],[OB Load Type]]="",AllC3_Data[[#This Row],[IB Load Type]]="",AllC3_Data[[#This Row],[Reusable Load Type]]=""),"Empty", HLOOKUP("*",AllC3_Data[[#This Row],[OB Load Type]:[Workflow]],1,FALSE))</f>
        <v>O227</v>
      </c>
      <c r="S35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4" spans="1:21" x14ac:dyDescent="0.25">
      <c r="A3544" s="567" t="s">
        <v>17064</v>
      </c>
      <c r="B3544" s="568" t="s">
        <v>778</v>
      </c>
      <c r="C3544" s="568"/>
      <c r="D3544" s="569"/>
      <c r="E3544" s="569" t="s">
        <v>1659</v>
      </c>
      <c r="F3544" s="569">
        <v>1</v>
      </c>
      <c r="G3544" s="568" t="s">
        <v>1179</v>
      </c>
      <c r="H3544" s="568"/>
      <c r="I3544" s="570" t="s">
        <v>8441</v>
      </c>
      <c r="J3544" s="568" t="s">
        <v>8210</v>
      </c>
      <c r="K3544" s="571" t="s">
        <v>8401</v>
      </c>
      <c r="L3544" s="568" t="s">
        <v>12574</v>
      </c>
      <c r="M3544" s="572" t="s">
        <v>17065</v>
      </c>
      <c r="N3544" s="570" t="s">
        <v>8451</v>
      </c>
      <c r="O3544" s="303" t="str">
        <f>IF(AllC3_Data[[#This Row],[Door/Yard Number]]=3,"Yard","Door")</f>
        <v>Door</v>
      </c>
      <c r="P3544" s="33">
        <f t="shared" si="110"/>
        <v>4.1666666668024845</v>
      </c>
      <c r="Q3544" s="3" t="str">
        <f t="shared" si="111"/>
        <v>02/11/2022 09:50 AM</v>
      </c>
      <c r="R3544" s="573" t="str">
        <f>IF(AND(AllC3_Data[[#This Row],[Workflow]]="Vendor Trailer",AllC3_Data[[#This Row],[OB Load Type]]="",AllC3_Data[[#This Row],[IB Load Type]]="",AllC3_Data[[#This Row],[Reusable Load Type]]=""),"Empty", HLOOKUP("*",AllC3_Data[[#This Row],[OB Load Type]:[Workflow]],1,FALSE))</f>
        <v>O227</v>
      </c>
      <c r="S35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5" spans="1:21" x14ac:dyDescent="0.25">
      <c r="A3545" s="567" t="s">
        <v>17066</v>
      </c>
      <c r="B3545" s="568" t="s">
        <v>778</v>
      </c>
      <c r="C3545" s="568"/>
      <c r="D3545" s="569"/>
      <c r="E3545" s="569" t="s">
        <v>1659</v>
      </c>
      <c r="F3545" s="569">
        <v>1</v>
      </c>
      <c r="G3545" s="568" t="s">
        <v>1179</v>
      </c>
      <c r="H3545" s="568"/>
      <c r="I3545" s="570" t="s">
        <v>8441</v>
      </c>
      <c r="J3545" s="568" t="s">
        <v>8210</v>
      </c>
      <c r="K3545" s="571" t="s">
        <v>8401</v>
      </c>
      <c r="L3545" s="568" t="s">
        <v>12735</v>
      </c>
      <c r="M3545" s="572" t="s">
        <v>13025</v>
      </c>
      <c r="N3545" s="570" t="s">
        <v>8451</v>
      </c>
      <c r="O3545" s="303" t="str">
        <f>IF(AllC3_Data[[#This Row],[Door/Yard Number]]=3,"Yard","Door")</f>
        <v>Door</v>
      </c>
      <c r="P3545" s="33">
        <f t="shared" si="110"/>
        <v>5.5000000001164153</v>
      </c>
      <c r="Q3545" s="3" t="str">
        <f t="shared" si="111"/>
        <v>02/11/2022 08:30 AM</v>
      </c>
      <c r="R3545" s="573" t="str">
        <f>IF(AND(AllC3_Data[[#This Row],[Workflow]]="Vendor Trailer",AllC3_Data[[#This Row],[OB Load Type]]="",AllC3_Data[[#This Row],[IB Load Type]]="",AllC3_Data[[#This Row],[Reusable Load Type]]=""),"Empty", HLOOKUP("*",AllC3_Data[[#This Row],[OB Load Type]:[Workflow]],1,FALSE))</f>
        <v>O227</v>
      </c>
      <c r="S35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6" spans="1:21" x14ac:dyDescent="0.25">
      <c r="A3546" s="567" t="s">
        <v>17067</v>
      </c>
      <c r="B3546" s="568" t="s">
        <v>778</v>
      </c>
      <c r="C3546" s="568"/>
      <c r="D3546" s="569"/>
      <c r="E3546" s="569" t="s">
        <v>1659</v>
      </c>
      <c r="F3546" s="569">
        <v>1</v>
      </c>
      <c r="G3546" s="568" t="s">
        <v>1179</v>
      </c>
      <c r="H3546" s="568"/>
      <c r="I3546" s="570" t="s">
        <v>8441</v>
      </c>
      <c r="J3546" s="568" t="s">
        <v>8210</v>
      </c>
      <c r="K3546" s="571" t="s">
        <v>8401</v>
      </c>
      <c r="L3546" s="568" t="s">
        <v>13450</v>
      </c>
      <c r="M3546" s="572" t="s">
        <v>9018</v>
      </c>
      <c r="N3546" s="570" t="s">
        <v>8451</v>
      </c>
      <c r="O3546" s="303" t="str">
        <f>IF(AllC3_Data[[#This Row],[Door/Yard Number]]=3,"Yard","Door")</f>
        <v>Door</v>
      </c>
      <c r="P3546" s="33">
        <f t="shared" si="110"/>
        <v>4.3166666667675599</v>
      </c>
      <c r="Q3546" s="3" t="str">
        <f t="shared" si="111"/>
        <v>02/11/2022 09:41 AM</v>
      </c>
      <c r="R3546" s="573" t="str">
        <f>IF(AND(AllC3_Data[[#This Row],[Workflow]]="Vendor Trailer",AllC3_Data[[#This Row],[OB Load Type]]="",AllC3_Data[[#This Row],[IB Load Type]]="",AllC3_Data[[#This Row],[Reusable Load Type]]=""),"Empty", HLOOKUP("*",AllC3_Data[[#This Row],[OB Load Type]:[Workflow]],1,FALSE))</f>
        <v>O227</v>
      </c>
      <c r="S35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7" spans="1:21" x14ac:dyDescent="0.25">
      <c r="A3547" s="567" t="s">
        <v>17068</v>
      </c>
      <c r="B3547" s="568" t="s">
        <v>778</v>
      </c>
      <c r="C3547" s="568"/>
      <c r="D3547" s="569"/>
      <c r="E3547" s="569" t="s">
        <v>1659</v>
      </c>
      <c r="F3547" s="569">
        <v>1</v>
      </c>
      <c r="G3547" s="568" t="s">
        <v>1179</v>
      </c>
      <c r="H3547" s="568"/>
      <c r="I3547" s="570" t="s">
        <v>8441</v>
      </c>
      <c r="J3547" s="568" t="s">
        <v>8210</v>
      </c>
      <c r="K3547" s="571" t="s">
        <v>8401</v>
      </c>
      <c r="L3547" s="568" t="s">
        <v>13538</v>
      </c>
      <c r="M3547" s="572"/>
      <c r="N3547" s="570" t="s">
        <v>8451</v>
      </c>
      <c r="O3547" s="303" t="str">
        <f>IF(AllC3_Data[[#This Row],[Door/Yard Number]]=3,"Yard","Door")</f>
        <v>Door</v>
      </c>
      <c r="P3547" s="33">
        <f t="shared" si="110"/>
        <v>7.1166666666395031</v>
      </c>
      <c r="Q3547" s="3" t="str">
        <f t="shared" si="111"/>
        <v>02/11/2022 06:53 AM</v>
      </c>
      <c r="R3547" s="573" t="str">
        <f>IF(AND(AllC3_Data[[#This Row],[Workflow]]="Vendor Trailer",AllC3_Data[[#This Row],[OB Load Type]]="",AllC3_Data[[#This Row],[IB Load Type]]="",AllC3_Data[[#This Row],[Reusable Load Type]]=""),"Empty", HLOOKUP("*",AllC3_Data[[#This Row],[OB Load Type]:[Workflow]],1,FALSE))</f>
        <v>O227</v>
      </c>
      <c r="S35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8" spans="1:21" x14ac:dyDescent="0.25">
      <c r="A3548" s="567" t="s">
        <v>17069</v>
      </c>
      <c r="B3548" s="568" t="s">
        <v>778</v>
      </c>
      <c r="C3548" s="568"/>
      <c r="D3548" s="569"/>
      <c r="E3548" s="569" t="s">
        <v>1659</v>
      </c>
      <c r="F3548" s="569">
        <v>1</v>
      </c>
      <c r="G3548" s="568" t="s">
        <v>1179</v>
      </c>
      <c r="H3548" s="568"/>
      <c r="I3548" s="570" t="s">
        <v>8441</v>
      </c>
      <c r="J3548" s="568" t="s">
        <v>8210</v>
      </c>
      <c r="K3548" s="571" t="s">
        <v>8401</v>
      </c>
      <c r="L3548" s="568" t="s">
        <v>12770</v>
      </c>
      <c r="M3548" s="572" t="s">
        <v>9615</v>
      </c>
      <c r="N3548" s="570" t="s">
        <v>8451</v>
      </c>
      <c r="O3548" s="303" t="str">
        <f>IF(AllC3_Data[[#This Row],[Door/Yard Number]]=3,"Yard","Door")</f>
        <v>Door</v>
      </c>
      <c r="P3548" s="33">
        <f t="shared" si="110"/>
        <v>5.3333333334303461</v>
      </c>
      <c r="Q3548" s="3" t="str">
        <f t="shared" si="111"/>
        <v>02/11/2022 08:40 AM</v>
      </c>
      <c r="R3548" s="573" t="str">
        <f>IF(AND(AllC3_Data[[#This Row],[Workflow]]="Vendor Trailer",AllC3_Data[[#This Row],[OB Load Type]]="",AllC3_Data[[#This Row],[IB Load Type]]="",AllC3_Data[[#This Row],[Reusable Load Type]]=""),"Empty", HLOOKUP("*",AllC3_Data[[#This Row],[OB Load Type]:[Workflow]],1,FALSE))</f>
        <v>O227</v>
      </c>
      <c r="S35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49" spans="1:21" x14ac:dyDescent="0.25">
      <c r="A3549" s="567" t="s">
        <v>17070</v>
      </c>
      <c r="B3549" s="568" t="s">
        <v>778</v>
      </c>
      <c r="C3549" s="568"/>
      <c r="D3549" s="569"/>
      <c r="E3549" s="569" t="s">
        <v>1659</v>
      </c>
      <c r="F3549" s="569">
        <v>1</v>
      </c>
      <c r="G3549" s="568" t="s">
        <v>1179</v>
      </c>
      <c r="H3549" s="568"/>
      <c r="I3549" s="570" t="s">
        <v>8441</v>
      </c>
      <c r="J3549" s="568" t="s">
        <v>8210</v>
      </c>
      <c r="K3549" s="571" t="s">
        <v>8401</v>
      </c>
      <c r="L3549" s="568" t="s">
        <v>11534</v>
      </c>
      <c r="M3549" s="572" t="s">
        <v>17071</v>
      </c>
      <c r="N3549" s="570" t="s">
        <v>8451</v>
      </c>
      <c r="O3549" s="303" t="str">
        <f>IF(AllC3_Data[[#This Row],[Door/Yard Number]]=3,"Yard","Door")</f>
        <v>Door</v>
      </c>
      <c r="P3549" s="33">
        <f t="shared" si="110"/>
        <v>5.0500000000465661</v>
      </c>
      <c r="Q3549" s="3" t="str">
        <f t="shared" si="111"/>
        <v>02/11/2022 08:57 AM</v>
      </c>
      <c r="R3549" s="573" t="str">
        <f>IF(AND(AllC3_Data[[#This Row],[Workflow]]="Vendor Trailer",AllC3_Data[[#This Row],[OB Load Type]]="",AllC3_Data[[#This Row],[IB Load Type]]="",AllC3_Data[[#This Row],[Reusable Load Type]]=""),"Empty", HLOOKUP("*",AllC3_Data[[#This Row],[OB Load Type]:[Workflow]],1,FALSE))</f>
        <v>O227</v>
      </c>
      <c r="S35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0" spans="1:21" x14ac:dyDescent="0.25">
      <c r="A3550" s="567" t="s">
        <v>17072</v>
      </c>
      <c r="B3550" s="568" t="s">
        <v>778</v>
      </c>
      <c r="C3550" s="568"/>
      <c r="D3550" s="569"/>
      <c r="E3550" s="569" t="s">
        <v>1659</v>
      </c>
      <c r="F3550" s="569">
        <v>1</v>
      </c>
      <c r="G3550" s="568" t="s">
        <v>1179</v>
      </c>
      <c r="H3550" s="568"/>
      <c r="I3550" s="570" t="s">
        <v>8441</v>
      </c>
      <c r="J3550" s="568" t="s">
        <v>8210</v>
      </c>
      <c r="K3550" s="571" t="s">
        <v>8401</v>
      </c>
      <c r="L3550" s="568" t="s">
        <v>11194</v>
      </c>
      <c r="M3550" s="572" t="s">
        <v>17073</v>
      </c>
      <c r="N3550" s="570" t="s">
        <v>8451</v>
      </c>
      <c r="O3550" s="303" t="str">
        <f>IF(AllC3_Data[[#This Row],[Door/Yard Number]]=3,"Yard","Door")</f>
        <v>Door</v>
      </c>
      <c r="P3550" s="33">
        <f t="shared" si="110"/>
        <v>7.1166666666395031</v>
      </c>
      <c r="Q3550" s="3" t="str">
        <f t="shared" si="111"/>
        <v>02/11/2022 06:53 AM</v>
      </c>
      <c r="R3550" s="573" t="str">
        <f>IF(AND(AllC3_Data[[#This Row],[Workflow]]="Vendor Trailer",AllC3_Data[[#This Row],[OB Load Type]]="",AllC3_Data[[#This Row],[IB Load Type]]="",AllC3_Data[[#This Row],[Reusable Load Type]]=""),"Empty", HLOOKUP("*",AllC3_Data[[#This Row],[OB Load Type]:[Workflow]],1,FALSE))</f>
        <v>O227</v>
      </c>
      <c r="S35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1" spans="1:21" x14ac:dyDescent="0.25">
      <c r="A3551" s="567" t="s">
        <v>17074</v>
      </c>
      <c r="B3551" s="568" t="s">
        <v>778</v>
      </c>
      <c r="C3551" s="568"/>
      <c r="D3551" s="569"/>
      <c r="E3551" s="569" t="s">
        <v>1659</v>
      </c>
      <c r="F3551" s="569">
        <v>1</v>
      </c>
      <c r="G3551" s="568" t="s">
        <v>1179</v>
      </c>
      <c r="H3551" s="568"/>
      <c r="I3551" s="570" t="s">
        <v>13233</v>
      </c>
      <c r="J3551" s="568" t="s">
        <v>8210</v>
      </c>
      <c r="K3551" s="571" t="s">
        <v>8401</v>
      </c>
      <c r="L3551" s="568" t="s">
        <v>17075</v>
      </c>
      <c r="M3551" s="572" t="s">
        <v>16287</v>
      </c>
      <c r="N3551" s="570" t="s">
        <v>8451</v>
      </c>
      <c r="O3551" s="303" t="str">
        <f>IF(AllC3_Data[[#This Row],[Door/Yard Number]]=3,"Yard","Door")</f>
        <v>Door</v>
      </c>
      <c r="P3551" s="33">
        <f t="shared" si="110"/>
        <v>7.1000000000931323</v>
      </c>
      <c r="Q3551" s="3" t="str">
        <f t="shared" si="111"/>
        <v>02/11/2022 06:54 AM</v>
      </c>
      <c r="R3551" s="573" t="str">
        <f>IF(AND(AllC3_Data[[#This Row],[Workflow]]="Vendor Trailer",AllC3_Data[[#This Row],[OB Load Type]]="",AllC3_Data[[#This Row],[IB Load Type]]="",AllC3_Data[[#This Row],[Reusable Load Type]]=""),"Empty", HLOOKUP("*",AllC3_Data[[#This Row],[OB Load Type]:[Workflow]],1,FALSE))</f>
        <v>O227</v>
      </c>
      <c r="S35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2" spans="1:21" x14ac:dyDescent="0.25">
      <c r="A3552" s="567" t="s">
        <v>17076</v>
      </c>
      <c r="B3552" s="568" t="s">
        <v>778</v>
      </c>
      <c r="C3552" s="568"/>
      <c r="D3552" s="569"/>
      <c r="E3552" s="569" t="s">
        <v>1659</v>
      </c>
      <c r="F3552" s="569">
        <v>1</v>
      </c>
      <c r="G3552" s="568" t="s">
        <v>1667</v>
      </c>
      <c r="H3552" s="568"/>
      <c r="I3552" s="570" t="s">
        <v>13233</v>
      </c>
      <c r="J3552" s="568" t="s">
        <v>8213</v>
      </c>
      <c r="K3552" s="571" t="s">
        <v>8401</v>
      </c>
      <c r="L3552" s="568" t="s">
        <v>17077</v>
      </c>
      <c r="M3552" s="572" t="s">
        <v>10669</v>
      </c>
      <c r="N3552" s="570" t="s">
        <v>8451</v>
      </c>
      <c r="O3552" s="303" t="str">
        <f>IF(AllC3_Data[[#This Row],[Door/Yard Number]]=3,"Yard","Door")</f>
        <v>Door</v>
      </c>
      <c r="P3552" s="33">
        <f t="shared" si="110"/>
        <v>7.1000000000931323</v>
      </c>
      <c r="Q3552" s="3" t="str">
        <f t="shared" si="111"/>
        <v>02/11/2022 06:54 AM</v>
      </c>
      <c r="R3552" s="573" t="str">
        <f>IF(AND(AllC3_Data[[#This Row],[Workflow]]="Vendor Trailer",AllC3_Data[[#This Row],[OB Load Type]]="",AllC3_Data[[#This Row],[IB Load Type]]="",AllC3_Data[[#This Row],[Reusable Load Type]]=""),"Empty", HLOOKUP("*",AllC3_Data[[#This Row],[OB Load Type]:[Workflow]],1,FALSE))</f>
        <v>O227</v>
      </c>
      <c r="S35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3" spans="1:21" x14ac:dyDescent="0.25">
      <c r="A3553" s="567" t="s">
        <v>17078</v>
      </c>
      <c r="B3553" s="568" t="s">
        <v>778</v>
      </c>
      <c r="C3553" s="568"/>
      <c r="D3553" s="569"/>
      <c r="E3553" s="569" t="s">
        <v>1659</v>
      </c>
      <c r="F3553" s="569">
        <v>1</v>
      </c>
      <c r="G3553" s="568" t="s">
        <v>1667</v>
      </c>
      <c r="H3553" s="568"/>
      <c r="I3553" s="570" t="s">
        <v>13233</v>
      </c>
      <c r="J3553" s="568" t="s">
        <v>8213</v>
      </c>
      <c r="K3553" s="571" t="s">
        <v>8401</v>
      </c>
      <c r="L3553" s="568" t="s">
        <v>17079</v>
      </c>
      <c r="M3553" s="572" t="s">
        <v>17080</v>
      </c>
      <c r="N3553" s="570" t="s">
        <v>8451</v>
      </c>
      <c r="O3553" s="303" t="str">
        <f>IF(AllC3_Data[[#This Row],[Door/Yard Number]]=3,"Yard","Door")</f>
        <v>Door</v>
      </c>
      <c r="P3553" s="33">
        <f t="shared" si="110"/>
        <v>7.1000000000931323</v>
      </c>
      <c r="Q3553" s="3" t="str">
        <f t="shared" si="111"/>
        <v>02/11/2022 06:54 AM</v>
      </c>
      <c r="R3553" s="573" t="str">
        <f>IF(AND(AllC3_Data[[#This Row],[Workflow]]="Vendor Trailer",AllC3_Data[[#This Row],[OB Load Type]]="",AllC3_Data[[#This Row],[IB Load Type]]="",AllC3_Data[[#This Row],[Reusable Load Type]]=""),"Empty", HLOOKUP("*",AllC3_Data[[#This Row],[OB Load Type]:[Workflow]],1,FALSE))</f>
        <v>O227</v>
      </c>
      <c r="S35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4" spans="1:21" x14ac:dyDescent="0.25">
      <c r="A3554" s="567" t="s">
        <v>17081</v>
      </c>
      <c r="B3554" s="568"/>
      <c r="C3554" s="568"/>
      <c r="D3554" s="569" t="s">
        <v>496</v>
      </c>
      <c r="E3554" s="569" t="s">
        <v>1660</v>
      </c>
      <c r="F3554" s="569">
        <v>3</v>
      </c>
      <c r="G3554" s="568" t="s">
        <v>1179</v>
      </c>
      <c r="H3554" s="568"/>
      <c r="I3554" s="570" t="s">
        <v>17082</v>
      </c>
      <c r="J3554" s="568" t="s">
        <v>8205</v>
      </c>
      <c r="K3554" s="571" t="s">
        <v>8401</v>
      </c>
      <c r="L3554" s="568" t="s">
        <v>14803</v>
      </c>
      <c r="M3554" s="572" t="s">
        <v>17082</v>
      </c>
      <c r="N3554" s="570" t="s">
        <v>8409</v>
      </c>
      <c r="O3554" s="303" t="str">
        <f>IF(AllC3_Data[[#This Row],[Door/Yard Number]]=3,"Yard","Door")</f>
        <v>Yard</v>
      </c>
      <c r="P3554" s="33">
        <f t="shared" si="110"/>
        <v>7.0666666666511446</v>
      </c>
      <c r="Q3554" s="3" t="str">
        <f t="shared" si="111"/>
        <v>02/11/2022 06:56 AM</v>
      </c>
      <c r="R3554" s="573" t="str">
        <f>IF(AND(AllC3_Data[[#This Row],[Workflow]]="Vendor Trailer",AllC3_Data[[#This Row],[OB Load Type]]="",AllC3_Data[[#This Row],[IB Load Type]]="",AllC3_Data[[#This Row],[Reusable Load Type]]=""),"Empty", HLOOKUP("*",AllC3_Data[[#This Row],[OB Load Type]:[Workflow]],1,FALSE))</f>
        <v>RSAL</v>
      </c>
      <c r="S35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5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5" spans="1:21" x14ac:dyDescent="0.25">
      <c r="A3555" s="567" t="s">
        <v>17083</v>
      </c>
      <c r="B3555" s="568"/>
      <c r="C3555" s="568"/>
      <c r="D3555" s="569"/>
      <c r="E3555" s="569" t="s">
        <v>1657</v>
      </c>
      <c r="F3555" s="569">
        <v>3</v>
      </c>
      <c r="G3555" s="568" t="s">
        <v>1179</v>
      </c>
      <c r="H3555" s="568"/>
      <c r="I3555" s="570" t="s">
        <v>17084</v>
      </c>
      <c r="J3555" s="568" t="s">
        <v>647</v>
      </c>
      <c r="K3555" s="571" t="s">
        <v>8401</v>
      </c>
      <c r="L3555" s="568" t="s">
        <v>14003</v>
      </c>
      <c r="M3555" s="572"/>
      <c r="N3555" s="570" t="s">
        <v>8402</v>
      </c>
      <c r="O3555" s="303" t="str">
        <f>IF(AllC3_Data[[#This Row],[Door/Yard Number]]=3,"Yard","Door")</f>
        <v>Yard</v>
      </c>
      <c r="P3555" s="33">
        <f t="shared" si="110"/>
        <v>7.03333333338378</v>
      </c>
      <c r="Q3555" s="3" t="str">
        <f t="shared" si="111"/>
        <v>02/11/2022 06:58 AM</v>
      </c>
      <c r="R3555" s="573" t="str">
        <f>IF(AND(AllC3_Data[[#This Row],[Workflow]]="Vendor Trailer",AllC3_Data[[#This Row],[OB Load Type]]="",AllC3_Data[[#This Row],[IB Load Type]]="",AllC3_Data[[#This Row],[Reusable Load Type]]=""),"Empty", HLOOKUP("*",AllC3_Data[[#This Row],[OB Load Type]:[Workflow]],1,FALSE))</f>
        <v>Empty</v>
      </c>
      <c r="S35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6" spans="1:21" x14ac:dyDescent="0.25">
      <c r="A3556" s="567" t="s">
        <v>17085</v>
      </c>
      <c r="B3556" s="568"/>
      <c r="C3556" s="568" t="s">
        <v>774</v>
      </c>
      <c r="D3556" s="569"/>
      <c r="E3556" s="569" t="s">
        <v>897</v>
      </c>
      <c r="F3556" s="569">
        <v>3</v>
      </c>
      <c r="G3556" s="568" t="s">
        <v>1215</v>
      </c>
      <c r="H3556" s="568" t="s">
        <v>17086</v>
      </c>
      <c r="I3556" s="570" t="s">
        <v>8990</v>
      </c>
      <c r="J3556" s="568" t="s">
        <v>8202</v>
      </c>
      <c r="K3556" s="571" t="s">
        <v>8401</v>
      </c>
      <c r="L3556" s="568" t="s">
        <v>13961</v>
      </c>
      <c r="M3556" s="572" t="s">
        <v>8990</v>
      </c>
      <c r="N3556" s="570" t="s">
        <v>8451</v>
      </c>
      <c r="O3556" s="303" t="str">
        <f>IF(AllC3_Data[[#This Row],[Door/Yard Number]]=3,"Yard","Door")</f>
        <v>Yard</v>
      </c>
      <c r="P3556" s="33">
        <f t="shared" si="110"/>
        <v>6.9833333333954215</v>
      </c>
      <c r="Q3556" s="3" t="str">
        <f t="shared" si="111"/>
        <v>02/11/2022 07:01 AM</v>
      </c>
      <c r="R3556" s="573" t="str">
        <f>IF(AND(AllC3_Data[[#This Row],[Workflow]]="Vendor Trailer",AllC3_Data[[#This Row],[OB Load Type]]="",AllC3_Data[[#This Row],[IB Load Type]]="",AllC3_Data[[#This Row],[Reusable Load Type]]=""),"Empty", HLOOKUP("*",AllC3_Data[[#This Row],[OB Load Type]:[Workflow]],1,FALSE))</f>
        <v>B227</v>
      </c>
      <c r="S35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5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5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7" spans="1:21" x14ac:dyDescent="0.25">
      <c r="A3557" s="567" t="s">
        <v>17087</v>
      </c>
      <c r="B3557" s="568"/>
      <c r="C3557" s="568"/>
      <c r="D3557" s="569" t="s">
        <v>650</v>
      </c>
      <c r="E3557" s="569" t="s">
        <v>8430</v>
      </c>
      <c r="F3557" s="569">
        <v>3</v>
      </c>
      <c r="G3557" s="568" t="s">
        <v>14885</v>
      </c>
      <c r="H3557" s="568"/>
      <c r="I3557" s="570" t="s">
        <v>8990</v>
      </c>
      <c r="J3557" s="568" t="s">
        <v>8202</v>
      </c>
      <c r="K3557" s="571" t="s">
        <v>8401</v>
      </c>
      <c r="L3557" s="568" t="s">
        <v>14208</v>
      </c>
      <c r="M3557" s="572"/>
      <c r="N3557" s="570" t="s">
        <v>8402</v>
      </c>
      <c r="O3557" s="303" t="str">
        <f>IF(AllC3_Data[[#This Row],[Door/Yard Number]]=3,"Yard","Door")</f>
        <v>Yard</v>
      </c>
      <c r="P3557" s="33">
        <f t="shared" si="110"/>
        <v>6.9833333333954215</v>
      </c>
      <c r="Q3557" s="3" t="str">
        <f t="shared" si="111"/>
        <v>02/11/2022 07:01 AM</v>
      </c>
      <c r="R3557" s="573" t="str">
        <f>IF(AND(AllC3_Data[[#This Row],[Workflow]]="Vendor Trailer",AllC3_Data[[#This Row],[OB Load Type]]="",AllC3_Data[[#This Row],[IB Load Type]]="",AllC3_Data[[#This Row],[Reusable Load Type]]=""),"Empty", HLOOKUP("*",AllC3_Data[[#This Row],[OB Load Type]:[Workflow]],1,FALSE))</f>
        <v>CHEP</v>
      </c>
      <c r="S35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5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8" spans="1:21" x14ac:dyDescent="0.25">
      <c r="A3558" s="567" t="s">
        <v>16203</v>
      </c>
      <c r="B3558" s="568"/>
      <c r="C3558" s="568"/>
      <c r="D3558" s="569"/>
      <c r="E3558" s="569" t="s">
        <v>1657</v>
      </c>
      <c r="F3558" s="569">
        <v>3</v>
      </c>
      <c r="G3558" s="568" t="s">
        <v>1179</v>
      </c>
      <c r="H3558" s="568"/>
      <c r="I3558" s="570" t="s">
        <v>13236</v>
      </c>
      <c r="J3558" s="568" t="s">
        <v>8208</v>
      </c>
      <c r="K3558" s="571" t="s">
        <v>8401</v>
      </c>
      <c r="L3558" s="568" t="s">
        <v>14407</v>
      </c>
      <c r="M3558" s="572" t="s">
        <v>9570</v>
      </c>
      <c r="N3558" s="570" t="s">
        <v>8402</v>
      </c>
      <c r="O3558" s="303" t="str">
        <f>IF(AllC3_Data[[#This Row],[Door/Yard Number]]=3,"Yard","Door")</f>
        <v>Yard</v>
      </c>
      <c r="P3558" s="33">
        <f t="shared" si="110"/>
        <v>6.9666666666744277</v>
      </c>
      <c r="Q3558" s="3" t="str">
        <f t="shared" si="111"/>
        <v>02/11/2022 07:02 AM</v>
      </c>
      <c r="R3558" s="573" t="str">
        <f>IF(AND(AllC3_Data[[#This Row],[Workflow]]="Vendor Trailer",AllC3_Data[[#This Row],[OB Load Type]]="",AllC3_Data[[#This Row],[IB Load Type]]="",AllC3_Data[[#This Row],[Reusable Load Type]]=""),"Empty", HLOOKUP("*",AllC3_Data[[#This Row],[OB Load Type]:[Workflow]],1,FALSE))</f>
        <v>Empty</v>
      </c>
      <c r="S35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59" spans="1:21" x14ac:dyDescent="0.25">
      <c r="A3559" s="567" t="s">
        <v>17088</v>
      </c>
      <c r="B3559" s="568"/>
      <c r="C3559" s="568"/>
      <c r="D3559" s="569"/>
      <c r="E3559" s="569" t="s">
        <v>1657</v>
      </c>
      <c r="F3559" s="569">
        <v>3</v>
      </c>
      <c r="G3559" s="568" t="s">
        <v>1179</v>
      </c>
      <c r="H3559" s="568"/>
      <c r="I3559" s="570" t="s">
        <v>13236</v>
      </c>
      <c r="J3559" s="568" t="s">
        <v>8205</v>
      </c>
      <c r="K3559" s="571" t="s">
        <v>8401</v>
      </c>
      <c r="L3559" s="568" t="s">
        <v>14383</v>
      </c>
      <c r="M3559" s="572" t="s">
        <v>16624</v>
      </c>
      <c r="N3559" s="570" t="s">
        <v>8402</v>
      </c>
      <c r="O3559" s="303" t="str">
        <f>IF(AllC3_Data[[#This Row],[Door/Yard Number]]=3,"Yard","Door")</f>
        <v>Yard</v>
      </c>
      <c r="P3559" s="33">
        <f t="shared" si="110"/>
        <v>6.9666666666744277</v>
      </c>
      <c r="Q3559" s="3" t="str">
        <f t="shared" si="111"/>
        <v>02/11/2022 07:02 AM</v>
      </c>
      <c r="R3559" s="573" t="str">
        <f>IF(AND(AllC3_Data[[#This Row],[Workflow]]="Vendor Trailer",AllC3_Data[[#This Row],[OB Load Type]]="",AllC3_Data[[#This Row],[IB Load Type]]="",AllC3_Data[[#This Row],[Reusable Load Type]]=""),"Empty", HLOOKUP("*",AllC3_Data[[#This Row],[OB Load Type]:[Workflow]],1,FALSE))</f>
        <v>Empty</v>
      </c>
      <c r="S35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0" spans="1:21" x14ac:dyDescent="0.25">
      <c r="A3560" s="567" t="s">
        <v>17089</v>
      </c>
      <c r="B3560" s="568"/>
      <c r="C3560" s="568" t="s">
        <v>38</v>
      </c>
      <c r="D3560" s="569"/>
      <c r="E3560" s="569" t="s">
        <v>897</v>
      </c>
      <c r="F3560" s="569">
        <v>3</v>
      </c>
      <c r="G3560" s="568" t="s">
        <v>13319</v>
      </c>
      <c r="H3560" s="568" t="s">
        <v>17090</v>
      </c>
      <c r="I3560" s="570" t="s">
        <v>8484</v>
      </c>
      <c r="J3560" s="568" t="s">
        <v>8202</v>
      </c>
      <c r="K3560" s="571" t="s">
        <v>8401</v>
      </c>
      <c r="L3560" s="568" t="s">
        <v>14444</v>
      </c>
      <c r="M3560" s="572" t="s">
        <v>8484</v>
      </c>
      <c r="N3560" s="570" t="s">
        <v>8425</v>
      </c>
      <c r="O3560" s="303" t="str">
        <f>IF(AllC3_Data[[#This Row],[Door/Yard Number]]=3,"Yard","Door")</f>
        <v>Yard</v>
      </c>
      <c r="P3560" s="33">
        <f t="shared" si="110"/>
        <v>6.9500000001280569</v>
      </c>
      <c r="Q3560" s="3" t="str">
        <f t="shared" si="111"/>
        <v>02/11/2022 07:03 AM</v>
      </c>
      <c r="R3560" s="573" t="str">
        <f>IF(AND(AllC3_Data[[#This Row],[Workflow]]="Vendor Trailer",AllC3_Data[[#This Row],[OB Load Type]]="",AllC3_Data[[#This Row],[IB Load Type]]="",AllC3_Data[[#This Row],[Reusable Load Type]]=""),"Empty", HLOOKUP("*",AllC3_Data[[#This Row],[OB Load Type]:[Workflow]],1,FALSE))</f>
        <v>B407</v>
      </c>
      <c r="S35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5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5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1" spans="1:21" x14ac:dyDescent="0.25">
      <c r="A3561" s="567" t="s">
        <v>17091</v>
      </c>
      <c r="B3561" s="568"/>
      <c r="C3561" s="568"/>
      <c r="D3561" s="569" t="s">
        <v>496</v>
      </c>
      <c r="E3561" s="569" t="s">
        <v>1660</v>
      </c>
      <c r="F3561" s="569">
        <v>3</v>
      </c>
      <c r="G3561" s="568" t="s">
        <v>1179</v>
      </c>
      <c r="H3561" s="568"/>
      <c r="I3561" s="570" t="s">
        <v>13239</v>
      </c>
      <c r="J3561" s="568" t="s">
        <v>8210</v>
      </c>
      <c r="K3561" s="571" t="s">
        <v>8401</v>
      </c>
      <c r="L3561" s="568" t="s">
        <v>14189</v>
      </c>
      <c r="M3561" s="572" t="s">
        <v>13239</v>
      </c>
      <c r="N3561" s="570" t="s">
        <v>8451</v>
      </c>
      <c r="O3561" s="303" t="str">
        <f>IF(AllC3_Data[[#This Row],[Door/Yard Number]]=3,"Yard","Door")</f>
        <v>Yard</v>
      </c>
      <c r="P3561" s="33">
        <f t="shared" si="110"/>
        <v>6.9166666666860692</v>
      </c>
      <c r="Q3561" s="3" t="str">
        <f t="shared" si="111"/>
        <v>02/11/2022 07:05 AM</v>
      </c>
      <c r="R3561" s="573" t="str">
        <f>IF(AND(AllC3_Data[[#This Row],[Workflow]]="Vendor Trailer",AllC3_Data[[#This Row],[OB Load Type]]="",AllC3_Data[[#This Row],[IB Load Type]]="",AllC3_Data[[#This Row],[Reusable Load Type]]=""),"Empty", HLOOKUP("*",AllC3_Data[[#This Row],[OB Load Type]:[Workflow]],1,FALSE))</f>
        <v>RSAL</v>
      </c>
      <c r="S35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5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2" spans="1:21" x14ac:dyDescent="0.25">
      <c r="A3562" s="567" t="s">
        <v>17092</v>
      </c>
      <c r="B3562" s="568"/>
      <c r="C3562" s="568"/>
      <c r="D3562" s="569" t="s">
        <v>479</v>
      </c>
      <c r="E3562" s="569" t="s">
        <v>8430</v>
      </c>
      <c r="F3562" s="569">
        <v>1</v>
      </c>
      <c r="G3562" s="568" t="s">
        <v>1667</v>
      </c>
      <c r="H3562" s="568"/>
      <c r="I3562" s="570" t="s">
        <v>13054</v>
      </c>
      <c r="J3562" s="568" t="s">
        <v>8215</v>
      </c>
      <c r="K3562" s="571" t="s">
        <v>8401</v>
      </c>
      <c r="L3562" s="568" t="s">
        <v>13114</v>
      </c>
      <c r="M3562" s="572" t="s">
        <v>13054</v>
      </c>
      <c r="N3562" s="570" t="s">
        <v>8451</v>
      </c>
      <c r="O3562" s="303" t="str">
        <f>IF(AllC3_Data[[#This Row],[Door/Yard Number]]=3,"Yard","Door")</f>
        <v>Door</v>
      </c>
      <c r="P3562" s="33">
        <f t="shared" si="110"/>
        <v>6.8833333334187046</v>
      </c>
      <c r="Q3562" s="3" t="str">
        <f t="shared" si="111"/>
        <v>02/11/2022 07:07 AM</v>
      </c>
      <c r="R3562" s="573" t="str">
        <f>IF(AND(AllC3_Data[[#This Row],[Workflow]]="Vendor Trailer",AllC3_Data[[#This Row],[OB Load Type]]="",AllC3_Data[[#This Row],[IB Load Type]]="",AllC3_Data[[#This Row],[Reusable Load Type]]=""),"Empty", HLOOKUP("*",AllC3_Data[[#This Row],[OB Load Type]:[Workflow]],1,FALSE))</f>
        <v>PPLS</v>
      </c>
      <c r="S35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5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3" spans="1:21" x14ac:dyDescent="0.25">
      <c r="A3563" s="567" t="s">
        <v>8762</v>
      </c>
      <c r="B3563" s="568"/>
      <c r="C3563" s="568"/>
      <c r="D3563" s="569"/>
      <c r="E3563" s="569" t="s">
        <v>1657</v>
      </c>
      <c r="F3563" s="569">
        <v>4</v>
      </c>
      <c r="G3563" s="568" t="s">
        <v>1568</v>
      </c>
      <c r="H3563" s="568"/>
      <c r="I3563" s="570" t="s">
        <v>17093</v>
      </c>
      <c r="J3563" s="568" t="s">
        <v>8212</v>
      </c>
      <c r="K3563" s="571" t="s">
        <v>8401</v>
      </c>
      <c r="L3563" s="568" t="s">
        <v>14662</v>
      </c>
      <c r="M3563" s="572"/>
      <c r="N3563" s="570" t="s">
        <v>8402</v>
      </c>
      <c r="O3563" s="303" t="str">
        <f>IF(AllC3_Data[[#This Row],[Door/Yard Number]]=3,"Yard","Door")</f>
        <v>Door</v>
      </c>
      <c r="P3563" s="33">
        <f t="shared" si="110"/>
        <v>6.8499999999767169</v>
      </c>
      <c r="Q3563" s="3" t="str">
        <f t="shared" si="111"/>
        <v>02/11/2022 07:09 AM</v>
      </c>
      <c r="R3563" s="573" t="str">
        <f>IF(AND(AllC3_Data[[#This Row],[Workflow]]="Vendor Trailer",AllC3_Data[[#This Row],[OB Load Type]]="",AllC3_Data[[#This Row],[IB Load Type]]="",AllC3_Data[[#This Row],[Reusable Load Type]]=""),"Empty", HLOOKUP("*",AllC3_Data[[#This Row],[OB Load Type]:[Workflow]],1,FALSE))</f>
        <v>Empty</v>
      </c>
      <c r="S35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4" spans="1:21" x14ac:dyDescent="0.25">
      <c r="A3564" s="567" t="s">
        <v>17094</v>
      </c>
      <c r="B3564" s="568"/>
      <c r="C3564" s="568" t="s">
        <v>666</v>
      </c>
      <c r="D3564" s="569"/>
      <c r="E3564" s="569" t="s">
        <v>8397</v>
      </c>
      <c r="F3564" s="569">
        <v>3</v>
      </c>
      <c r="G3564" s="568" t="s">
        <v>8398</v>
      </c>
      <c r="H3564" s="568" t="s">
        <v>14267</v>
      </c>
      <c r="I3564" s="570" t="s">
        <v>17095</v>
      </c>
      <c r="J3564" s="568" t="s">
        <v>8202</v>
      </c>
      <c r="K3564" s="571" t="s">
        <v>8401</v>
      </c>
      <c r="L3564" s="568" t="s">
        <v>14132</v>
      </c>
      <c r="M3564" s="572" t="s">
        <v>17095</v>
      </c>
      <c r="N3564" s="570" t="s">
        <v>8402</v>
      </c>
      <c r="O3564" s="303" t="str">
        <f>IF(AllC3_Data[[#This Row],[Door/Yard Number]]=3,"Yard","Door")</f>
        <v>Yard</v>
      </c>
      <c r="P3564" s="33">
        <f t="shared" si="110"/>
        <v>6.8333333334303461</v>
      </c>
      <c r="Q3564" s="3" t="str">
        <f t="shared" si="111"/>
        <v>02/11/2022 07:10 AM</v>
      </c>
      <c r="R3564" s="573" t="str">
        <f>IF(AND(AllC3_Data[[#This Row],[Workflow]]="Vendor Trailer",AllC3_Data[[#This Row],[OB Load Type]]="",AllC3_Data[[#This Row],[IB Load Type]]="",AllC3_Data[[#This Row],[Reusable Load Type]]=""),"Empty", HLOOKUP("*",AllC3_Data[[#This Row],[OB Load Type]:[Workflow]],1,FALSE))</f>
        <v>B745</v>
      </c>
      <c r="S35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5" spans="1:21" x14ac:dyDescent="0.25">
      <c r="A3565" s="567" t="s">
        <v>17096</v>
      </c>
      <c r="B3565" s="568"/>
      <c r="C3565" s="568" t="s">
        <v>23</v>
      </c>
      <c r="D3565" s="569"/>
      <c r="E3565" s="569" t="s">
        <v>897</v>
      </c>
      <c r="F3565" s="569">
        <v>3</v>
      </c>
      <c r="G3565" s="568" t="s">
        <v>1179</v>
      </c>
      <c r="H3565" s="568" t="s">
        <v>17097</v>
      </c>
      <c r="I3565" s="570" t="s">
        <v>17095</v>
      </c>
      <c r="J3565" s="568" t="s">
        <v>8205</v>
      </c>
      <c r="K3565" s="571" t="s">
        <v>8401</v>
      </c>
      <c r="L3565" s="568" t="s">
        <v>14803</v>
      </c>
      <c r="M3565" s="572" t="s">
        <v>17095</v>
      </c>
      <c r="N3565" s="570" t="s">
        <v>8409</v>
      </c>
      <c r="O3565" s="303" t="str">
        <f>IF(AllC3_Data[[#This Row],[Door/Yard Number]]=3,"Yard","Door")</f>
        <v>Yard</v>
      </c>
      <c r="P3565" s="33">
        <f t="shared" si="110"/>
        <v>6.8333333334303461</v>
      </c>
      <c r="Q3565" s="3" t="str">
        <f t="shared" si="111"/>
        <v>02/11/2022 07:10 AM</v>
      </c>
      <c r="R3565" s="573" t="str">
        <f>IF(AND(AllC3_Data[[#This Row],[Workflow]]="Vendor Trailer",AllC3_Data[[#This Row],[OB Load Type]]="",AllC3_Data[[#This Row],[IB Load Type]]="",AllC3_Data[[#This Row],[Reusable Load Type]]=""),"Empty", HLOOKUP("*",AllC3_Data[[#This Row],[OB Load Type]:[Workflow]],1,FALSE))</f>
        <v>B206</v>
      </c>
      <c r="S35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5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6" spans="1:21" x14ac:dyDescent="0.25">
      <c r="A3566" s="567" t="s">
        <v>17098</v>
      </c>
      <c r="B3566" s="568"/>
      <c r="C3566" s="568"/>
      <c r="D3566" s="569"/>
      <c r="E3566" s="569" t="s">
        <v>1657</v>
      </c>
      <c r="F3566" s="569">
        <v>3</v>
      </c>
      <c r="G3566" s="568" t="s">
        <v>1179</v>
      </c>
      <c r="H3566" s="568"/>
      <c r="I3566" s="570" t="s">
        <v>17099</v>
      </c>
      <c r="J3566" s="568" t="s">
        <v>8205</v>
      </c>
      <c r="K3566" s="571" t="s">
        <v>8401</v>
      </c>
      <c r="L3566" s="568" t="s">
        <v>15024</v>
      </c>
      <c r="M3566" s="572" t="s">
        <v>17099</v>
      </c>
      <c r="N3566" s="570" t="s">
        <v>8402</v>
      </c>
      <c r="O3566" s="303" t="str">
        <f>IF(AllC3_Data[[#This Row],[Door/Yard Number]]=3,"Yard","Door")</f>
        <v>Yard</v>
      </c>
      <c r="P3566" s="33">
        <f t="shared" si="110"/>
        <v>6.75</v>
      </c>
      <c r="Q3566" s="3" t="str">
        <f t="shared" si="111"/>
        <v>02/11/2022 07:15 AM</v>
      </c>
      <c r="R3566" s="573" t="str">
        <f>IF(AND(AllC3_Data[[#This Row],[Workflow]]="Vendor Trailer",AllC3_Data[[#This Row],[OB Load Type]]="",AllC3_Data[[#This Row],[IB Load Type]]="",AllC3_Data[[#This Row],[Reusable Load Type]]=""),"Empty", HLOOKUP("*",AllC3_Data[[#This Row],[OB Load Type]:[Workflow]],1,FALSE))</f>
        <v>Empty</v>
      </c>
      <c r="S35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7" spans="1:21" x14ac:dyDescent="0.25">
      <c r="A3567" s="567" t="s">
        <v>17100</v>
      </c>
      <c r="B3567" s="568"/>
      <c r="C3567" s="568"/>
      <c r="D3567" s="569"/>
      <c r="E3567" s="569" t="s">
        <v>1657</v>
      </c>
      <c r="F3567" s="569">
        <v>3</v>
      </c>
      <c r="G3567" s="568" t="s">
        <v>1179</v>
      </c>
      <c r="H3567" s="568"/>
      <c r="I3567" s="570" t="s">
        <v>13249</v>
      </c>
      <c r="J3567" s="568" t="s">
        <v>8208</v>
      </c>
      <c r="K3567" s="571" t="s">
        <v>8401</v>
      </c>
      <c r="L3567" s="568" t="s">
        <v>14383</v>
      </c>
      <c r="M3567" s="572" t="s">
        <v>17101</v>
      </c>
      <c r="N3567" s="570" t="s">
        <v>8402</v>
      </c>
      <c r="O3567" s="303" t="str">
        <f>IF(AllC3_Data[[#This Row],[Door/Yard Number]]=3,"Yard","Door")</f>
        <v>Yard</v>
      </c>
      <c r="P3567" s="33">
        <f t="shared" si="110"/>
        <v>6.7333333334536292</v>
      </c>
      <c r="Q3567" s="3" t="str">
        <f t="shared" si="111"/>
        <v>02/11/2022 07:16 AM</v>
      </c>
      <c r="R3567" s="573" t="str">
        <f>IF(AND(AllC3_Data[[#This Row],[Workflow]]="Vendor Trailer",AllC3_Data[[#This Row],[OB Load Type]]="",AllC3_Data[[#This Row],[IB Load Type]]="",AllC3_Data[[#This Row],[Reusable Load Type]]=""),"Empty", HLOOKUP("*",AllC3_Data[[#This Row],[OB Load Type]:[Workflow]],1,FALSE))</f>
        <v>Empty</v>
      </c>
      <c r="S35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68" spans="1:21" x14ac:dyDescent="0.25">
      <c r="A3568" s="567" t="s">
        <v>17102</v>
      </c>
      <c r="B3568" s="568"/>
      <c r="C3568" s="568" t="s">
        <v>776</v>
      </c>
      <c r="D3568" s="569"/>
      <c r="E3568" s="569" t="s">
        <v>897</v>
      </c>
      <c r="F3568" s="569">
        <v>3</v>
      </c>
      <c r="G3568" s="568" t="s">
        <v>1179</v>
      </c>
      <c r="H3568" s="568" t="s">
        <v>17103</v>
      </c>
      <c r="I3568" s="570" t="s">
        <v>13251</v>
      </c>
      <c r="J3568" s="568" t="s">
        <v>8210</v>
      </c>
      <c r="K3568" s="571" t="s">
        <v>8401</v>
      </c>
      <c r="L3568" s="568" t="s">
        <v>13961</v>
      </c>
      <c r="M3568" s="572" t="s">
        <v>13251</v>
      </c>
      <c r="N3568" s="570" t="s">
        <v>8451</v>
      </c>
      <c r="O3568" s="303" t="str">
        <f>IF(AllC3_Data[[#This Row],[Door/Yard Number]]=3,"Yard","Door")</f>
        <v>Yard</v>
      </c>
      <c r="P3568" s="33">
        <f t="shared" si="110"/>
        <v>6.7166666667326353</v>
      </c>
      <c r="Q3568" s="3" t="str">
        <f t="shared" si="111"/>
        <v>02/11/2022 07:17 AM</v>
      </c>
      <c r="R3568" s="573" t="str">
        <f>IF(AND(AllC3_Data[[#This Row],[Workflow]]="Vendor Trailer",AllC3_Data[[#This Row],[OB Load Type]]="",AllC3_Data[[#This Row],[IB Load Type]]="",AllC3_Data[[#This Row],[Reusable Load Type]]=""),"Empty", HLOOKUP("*",AllC3_Data[[#This Row],[OB Load Type]:[Workflow]],1,FALSE))</f>
        <v>B217</v>
      </c>
      <c r="S35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5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569" spans="1:21" x14ac:dyDescent="0.25">
      <c r="A3569" s="567" t="s">
        <v>17104</v>
      </c>
      <c r="B3569" s="568"/>
      <c r="C3569" s="568"/>
      <c r="D3569" s="569"/>
      <c r="E3569" s="569" t="s">
        <v>8461</v>
      </c>
      <c r="F3569" s="569">
        <v>3</v>
      </c>
      <c r="G3569" s="568" t="s">
        <v>8556</v>
      </c>
      <c r="H3569" s="568"/>
      <c r="I3569" s="570" t="s">
        <v>17105</v>
      </c>
      <c r="J3569" s="568" t="s">
        <v>8202</v>
      </c>
      <c r="K3569" s="571" t="s">
        <v>8401</v>
      </c>
      <c r="L3569" s="568" t="s">
        <v>14444</v>
      </c>
      <c r="M3569" s="572"/>
      <c r="N3569" s="570" t="s">
        <v>8425</v>
      </c>
      <c r="O3569" s="303" t="str">
        <f>IF(AllC3_Data[[#This Row],[Door/Yard Number]]=3,"Yard","Door")</f>
        <v>Yard</v>
      </c>
      <c r="P3569" s="33">
        <f t="shared" si="110"/>
        <v>6.7000000000116415</v>
      </c>
      <c r="Q3569" s="3" t="str">
        <f t="shared" si="111"/>
        <v>02/11/2022 07:18 AM</v>
      </c>
      <c r="R3569" s="573" t="str">
        <f>IF(AND(AllC3_Data[[#This Row],[Workflow]]="Vendor Trailer",AllC3_Data[[#This Row],[OB Load Type]]="",AllC3_Data[[#This Row],[IB Load Type]]="",AllC3_Data[[#This Row],[Reusable Load Type]]=""),"Empty", HLOOKUP("*",AllC3_Data[[#This Row],[OB Load Type]:[Workflow]],1,FALSE))</f>
        <v>Empty</v>
      </c>
      <c r="S35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0" spans="1:21" x14ac:dyDescent="0.25">
      <c r="A3570" s="567" t="s">
        <v>17106</v>
      </c>
      <c r="B3570" s="568"/>
      <c r="C3570" s="568"/>
      <c r="D3570" s="569" t="s">
        <v>496</v>
      </c>
      <c r="E3570" s="569" t="s">
        <v>1660</v>
      </c>
      <c r="F3570" s="569">
        <v>3</v>
      </c>
      <c r="G3570" s="568" t="s">
        <v>1179</v>
      </c>
      <c r="H3570" s="568"/>
      <c r="I3570" s="570" t="s">
        <v>13168</v>
      </c>
      <c r="J3570" s="568" t="s">
        <v>8210</v>
      </c>
      <c r="K3570" s="571" t="s">
        <v>8401</v>
      </c>
      <c r="L3570" s="568" t="s">
        <v>14189</v>
      </c>
      <c r="M3570" s="572" t="s">
        <v>13168</v>
      </c>
      <c r="N3570" s="570" t="s">
        <v>8451</v>
      </c>
      <c r="O3570" s="303" t="str">
        <f>IF(AllC3_Data[[#This Row],[Door/Yard Number]]=3,"Yard","Door")</f>
        <v>Yard</v>
      </c>
      <c r="P3570" s="33">
        <f t="shared" si="110"/>
        <v>6.6666666667442769</v>
      </c>
      <c r="Q3570" s="3" t="str">
        <f t="shared" si="111"/>
        <v>02/11/2022 07:20 AM</v>
      </c>
      <c r="R3570" s="573" t="str">
        <f>IF(AND(AllC3_Data[[#This Row],[Workflow]]="Vendor Trailer",AllC3_Data[[#This Row],[OB Load Type]]="",AllC3_Data[[#This Row],[IB Load Type]]="",AllC3_Data[[#This Row],[Reusable Load Type]]=""),"Empty", HLOOKUP("*",AllC3_Data[[#This Row],[OB Load Type]:[Workflow]],1,FALSE))</f>
        <v>RSAL</v>
      </c>
      <c r="S35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5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1" spans="1:21" x14ac:dyDescent="0.25">
      <c r="A3571" s="567" t="s">
        <v>17107</v>
      </c>
      <c r="B3571" s="568"/>
      <c r="C3571" s="568"/>
      <c r="D3571" s="569" t="s">
        <v>492</v>
      </c>
      <c r="E3571" s="569" t="s">
        <v>8430</v>
      </c>
      <c r="F3571" s="569">
        <v>3</v>
      </c>
      <c r="G3571" s="568" t="s">
        <v>1179</v>
      </c>
      <c r="H3571" s="568"/>
      <c r="I3571" s="570" t="s">
        <v>13261</v>
      </c>
      <c r="J3571" s="568" t="s">
        <v>8205</v>
      </c>
      <c r="K3571" s="571" t="s">
        <v>8401</v>
      </c>
      <c r="L3571" s="568" t="s">
        <v>14339</v>
      </c>
      <c r="M3571" s="572" t="s">
        <v>16630</v>
      </c>
      <c r="N3571" s="570" t="s">
        <v>8451</v>
      </c>
      <c r="O3571" s="303" t="str">
        <f>IF(AllC3_Data[[#This Row],[Door/Yard Number]]=3,"Yard","Door")</f>
        <v>Yard</v>
      </c>
      <c r="P3571" s="33">
        <f t="shared" si="110"/>
        <v>6.6333333334769122</v>
      </c>
      <c r="Q3571" s="3" t="str">
        <f t="shared" si="111"/>
        <v>02/11/2022 07:22 AM</v>
      </c>
      <c r="R3571" s="573" t="str">
        <f>IF(AND(AllC3_Data[[#This Row],[Workflow]]="Vendor Trailer",AllC3_Data[[#This Row],[OB Load Type]]="",AllC3_Data[[#This Row],[IB Load Type]]="",AllC3_Data[[#This Row],[Reusable Load Type]]=""),"Empty", HLOOKUP("*",AllC3_Data[[#This Row],[OB Load Type]:[Workflow]],1,FALSE))</f>
        <v>RMCP</v>
      </c>
      <c r="S35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5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572" spans="1:21" x14ac:dyDescent="0.25">
      <c r="A3572" s="567" t="s">
        <v>17108</v>
      </c>
      <c r="B3572" s="568" t="s">
        <v>778</v>
      </c>
      <c r="C3572" s="568"/>
      <c r="D3572" s="569"/>
      <c r="E3572" s="569" t="s">
        <v>1659</v>
      </c>
      <c r="F3572" s="569">
        <v>1</v>
      </c>
      <c r="G3572" s="568" t="s">
        <v>1179</v>
      </c>
      <c r="H3572" s="568"/>
      <c r="I3572" s="570" t="s">
        <v>8449</v>
      </c>
      <c r="J3572" s="568" t="s">
        <v>8204</v>
      </c>
      <c r="K3572" s="571" t="s">
        <v>8401</v>
      </c>
      <c r="L3572" s="568" t="s">
        <v>13649</v>
      </c>
      <c r="M3572" s="572" t="s">
        <v>17109</v>
      </c>
      <c r="N3572" s="570" t="s">
        <v>8451</v>
      </c>
      <c r="O3572" s="303" t="str">
        <f>IF(AllC3_Data[[#This Row],[Door/Yard Number]]=3,"Yard","Door")</f>
        <v>Door</v>
      </c>
      <c r="P3572" s="33">
        <f t="shared" si="110"/>
        <v>3.7166666667326353</v>
      </c>
      <c r="Q3572" s="3" t="str">
        <f t="shared" si="111"/>
        <v>02/11/2022 10:17 AM</v>
      </c>
      <c r="R3572" s="573" t="str">
        <f>IF(AND(AllC3_Data[[#This Row],[Workflow]]="Vendor Trailer",AllC3_Data[[#This Row],[OB Load Type]]="",AllC3_Data[[#This Row],[IB Load Type]]="",AllC3_Data[[#This Row],[Reusable Load Type]]=""),"Empty", HLOOKUP("*",AllC3_Data[[#This Row],[OB Load Type]:[Workflow]],1,FALSE))</f>
        <v>O227</v>
      </c>
      <c r="S35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3" spans="1:21" x14ac:dyDescent="0.25">
      <c r="A3573" s="567" t="s">
        <v>17110</v>
      </c>
      <c r="B3573" s="568" t="s">
        <v>778</v>
      </c>
      <c r="C3573" s="568"/>
      <c r="D3573" s="569"/>
      <c r="E3573" s="569" t="s">
        <v>1659</v>
      </c>
      <c r="F3573" s="569">
        <v>1</v>
      </c>
      <c r="G3573" s="568" t="s">
        <v>1179</v>
      </c>
      <c r="H3573" s="568"/>
      <c r="I3573" s="570" t="s">
        <v>8449</v>
      </c>
      <c r="J3573" s="568" t="s">
        <v>8210</v>
      </c>
      <c r="K3573" s="571" t="s">
        <v>8401</v>
      </c>
      <c r="L3573" s="568" t="s">
        <v>12792</v>
      </c>
      <c r="M3573" s="572" t="s">
        <v>12384</v>
      </c>
      <c r="N3573" s="570" t="s">
        <v>8451</v>
      </c>
      <c r="O3573" s="303" t="str">
        <f>IF(AllC3_Data[[#This Row],[Door/Yard Number]]=3,"Yard","Door")</f>
        <v>Door</v>
      </c>
      <c r="P3573" s="33">
        <f t="shared" si="110"/>
        <v>6.6166666667559184</v>
      </c>
      <c r="Q3573" s="3" t="str">
        <f t="shared" si="111"/>
        <v>02/11/2022 07:23 AM</v>
      </c>
      <c r="R3573" s="573" t="str">
        <f>IF(AND(AllC3_Data[[#This Row],[Workflow]]="Vendor Trailer",AllC3_Data[[#This Row],[OB Load Type]]="",AllC3_Data[[#This Row],[IB Load Type]]="",AllC3_Data[[#This Row],[Reusable Load Type]]=""),"Empty", HLOOKUP("*",AllC3_Data[[#This Row],[OB Load Type]:[Workflow]],1,FALSE))</f>
        <v>O227</v>
      </c>
      <c r="S35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4" spans="1:21" x14ac:dyDescent="0.25">
      <c r="A3574" s="567" t="s">
        <v>17111</v>
      </c>
      <c r="B3574" s="568" t="s">
        <v>778</v>
      </c>
      <c r="C3574" s="568"/>
      <c r="D3574" s="569"/>
      <c r="E3574" s="569" t="s">
        <v>1659</v>
      </c>
      <c r="F3574" s="569">
        <v>1</v>
      </c>
      <c r="G3574" s="568" t="s">
        <v>1179</v>
      </c>
      <c r="H3574" s="568"/>
      <c r="I3574" s="570" t="s">
        <v>8449</v>
      </c>
      <c r="J3574" s="568" t="s">
        <v>8210</v>
      </c>
      <c r="K3574" s="571" t="s">
        <v>8401</v>
      </c>
      <c r="L3574" s="568" t="s">
        <v>13500</v>
      </c>
      <c r="M3574" s="572" t="s">
        <v>17112</v>
      </c>
      <c r="N3574" s="570" t="s">
        <v>8451</v>
      </c>
      <c r="O3574" s="303" t="str">
        <f>IF(AllC3_Data[[#This Row],[Door/Yard Number]]=3,"Yard","Door")</f>
        <v>Door</v>
      </c>
      <c r="P3574" s="33">
        <f t="shared" si="110"/>
        <v>6.6166666667559184</v>
      </c>
      <c r="Q3574" s="3" t="str">
        <f t="shared" si="111"/>
        <v>02/11/2022 07:23 AM</v>
      </c>
      <c r="R3574" s="573" t="str">
        <f>IF(AND(AllC3_Data[[#This Row],[Workflow]]="Vendor Trailer",AllC3_Data[[#This Row],[OB Load Type]]="",AllC3_Data[[#This Row],[IB Load Type]]="",AllC3_Data[[#This Row],[Reusable Load Type]]=""),"Empty", HLOOKUP("*",AllC3_Data[[#This Row],[OB Load Type]:[Workflow]],1,FALSE))</f>
        <v>O227</v>
      </c>
      <c r="S35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5" spans="1:21" x14ac:dyDescent="0.25">
      <c r="A3575" s="567" t="s">
        <v>17113</v>
      </c>
      <c r="B3575" s="568" t="s">
        <v>778</v>
      </c>
      <c r="C3575" s="568"/>
      <c r="D3575" s="569"/>
      <c r="E3575" s="569" t="s">
        <v>1659</v>
      </c>
      <c r="F3575" s="569">
        <v>1</v>
      </c>
      <c r="G3575" s="568" t="s">
        <v>1667</v>
      </c>
      <c r="H3575" s="568"/>
      <c r="I3575" s="570" t="s">
        <v>8449</v>
      </c>
      <c r="J3575" s="568" t="s">
        <v>8213</v>
      </c>
      <c r="K3575" s="571" t="s">
        <v>8401</v>
      </c>
      <c r="L3575" s="568" t="s">
        <v>13117</v>
      </c>
      <c r="M3575" s="572" t="s">
        <v>8727</v>
      </c>
      <c r="N3575" s="570" t="s">
        <v>8451</v>
      </c>
      <c r="O3575" s="303" t="str">
        <f>IF(AllC3_Data[[#This Row],[Door/Yard Number]]=3,"Yard","Door")</f>
        <v>Door</v>
      </c>
      <c r="P3575" s="33">
        <f t="shared" si="110"/>
        <v>4.4833333334536292</v>
      </c>
      <c r="Q3575" s="3" t="str">
        <f t="shared" si="111"/>
        <v>02/11/2022 09:31 AM</v>
      </c>
      <c r="R3575" s="573" t="str">
        <f>IF(AND(AllC3_Data[[#This Row],[Workflow]]="Vendor Trailer",AllC3_Data[[#This Row],[OB Load Type]]="",AllC3_Data[[#This Row],[IB Load Type]]="",AllC3_Data[[#This Row],[Reusable Load Type]]=""),"Empty", HLOOKUP("*",AllC3_Data[[#This Row],[OB Load Type]:[Workflow]],1,FALSE))</f>
        <v>O227</v>
      </c>
      <c r="S35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6" spans="1:21" x14ac:dyDescent="0.25">
      <c r="A3576" s="567" t="s">
        <v>17114</v>
      </c>
      <c r="B3576" s="568" t="s">
        <v>778</v>
      </c>
      <c r="C3576" s="568"/>
      <c r="D3576" s="569"/>
      <c r="E3576" s="569" t="s">
        <v>1659</v>
      </c>
      <c r="F3576" s="569">
        <v>1</v>
      </c>
      <c r="G3576" s="568" t="s">
        <v>1667</v>
      </c>
      <c r="H3576" s="568"/>
      <c r="I3576" s="570" t="s">
        <v>8449</v>
      </c>
      <c r="J3576" s="568" t="s">
        <v>8215</v>
      </c>
      <c r="K3576" s="571" t="s">
        <v>8401</v>
      </c>
      <c r="L3576" s="568" t="s">
        <v>10861</v>
      </c>
      <c r="M3576" s="572" t="s">
        <v>17115</v>
      </c>
      <c r="N3576" s="570" t="s">
        <v>8451</v>
      </c>
      <c r="O3576" s="303" t="str">
        <f>IF(AllC3_Data[[#This Row],[Door/Yard Number]]=3,"Yard","Door")</f>
        <v>Door</v>
      </c>
      <c r="P3576" s="33">
        <f t="shared" si="110"/>
        <v>6.6166666667559184</v>
      </c>
      <c r="Q3576" s="3" t="str">
        <f t="shared" si="111"/>
        <v>02/11/2022 07:23 AM</v>
      </c>
      <c r="R3576" s="573" t="str">
        <f>IF(AND(AllC3_Data[[#This Row],[Workflow]]="Vendor Trailer",AllC3_Data[[#This Row],[OB Load Type]]="",AllC3_Data[[#This Row],[IB Load Type]]="",AllC3_Data[[#This Row],[Reusable Load Type]]=""),"Empty", HLOOKUP("*",AllC3_Data[[#This Row],[OB Load Type]:[Workflow]],1,FALSE))</f>
        <v>O227</v>
      </c>
      <c r="S35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7" spans="1:21" x14ac:dyDescent="0.25">
      <c r="A3577" s="567" t="s">
        <v>17116</v>
      </c>
      <c r="B3577" s="568" t="s">
        <v>778</v>
      </c>
      <c r="C3577" s="568"/>
      <c r="D3577" s="569"/>
      <c r="E3577" s="569" t="s">
        <v>1659</v>
      </c>
      <c r="F3577" s="569">
        <v>1</v>
      </c>
      <c r="G3577" s="568" t="s">
        <v>1179</v>
      </c>
      <c r="H3577" s="568"/>
      <c r="I3577" s="570" t="s">
        <v>8449</v>
      </c>
      <c r="J3577" s="568" t="s">
        <v>8207</v>
      </c>
      <c r="K3577" s="571" t="s">
        <v>8401</v>
      </c>
      <c r="L3577" s="568" t="s">
        <v>17117</v>
      </c>
      <c r="M3577" s="572" t="s">
        <v>17118</v>
      </c>
      <c r="N3577" s="570" t="s">
        <v>8451</v>
      </c>
      <c r="O3577" s="303" t="str">
        <f>IF(AllC3_Data[[#This Row],[Door/Yard Number]]=3,"Yard","Door")</f>
        <v>Door</v>
      </c>
      <c r="P3577" s="33">
        <f t="shared" si="110"/>
        <v>4.4166666667442769</v>
      </c>
      <c r="Q3577" s="3" t="str">
        <f t="shared" si="111"/>
        <v>02/11/2022 09:35 AM</v>
      </c>
      <c r="R3577" s="573" t="str">
        <f>IF(AND(AllC3_Data[[#This Row],[Workflow]]="Vendor Trailer",AllC3_Data[[#This Row],[OB Load Type]]="",AllC3_Data[[#This Row],[IB Load Type]]="",AllC3_Data[[#This Row],[Reusable Load Type]]=""),"Empty", HLOOKUP("*",AllC3_Data[[#This Row],[OB Load Type]:[Workflow]],1,FALSE))</f>
        <v>O227</v>
      </c>
      <c r="S35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8" spans="1:21" x14ac:dyDescent="0.25">
      <c r="A3578" s="567" t="s">
        <v>17119</v>
      </c>
      <c r="B3578" s="568" t="s">
        <v>778</v>
      </c>
      <c r="C3578" s="568"/>
      <c r="D3578" s="569"/>
      <c r="E3578" s="569" t="s">
        <v>1659</v>
      </c>
      <c r="F3578" s="569">
        <v>1</v>
      </c>
      <c r="G3578" s="568" t="s">
        <v>1667</v>
      </c>
      <c r="H3578" s="568"/>
      <c r="I3578" s="570" t="s">
        <v>8449</v>
      </c>
      <c r="J3578" s="568" t="s">
        <v>8215</v>
      </c>
      <c r="K3578" s="571" t="s">
        <v>8401</v>
      </c>
      <c r="L3578" s="568" t="s">
        <v>10791</v>
      </c>
      <c r="M3578" s="572" t="s">
        <v>10691</v>
      </c>
      <c r="N3578" s="570" t="s">
        <v>8451</v>
      </c>
      <c r="O3578" s="303" t="str">
        <f>IF(AllC3_Data[[#This Row],[Door/Yard Number]]=3,"Yard","Door")</f>
        <v>Door</v>
      </c>
      <c r="P3578" s="33">
        <f t="shared" si="110"/>
        <v>6.6166666667559184</v>
      </c>
      <c r="Q3578" s="3" t="str">
        <f t="shared" si="111"/>
        <v>02/11/2022 07:23 AM</v>
      </c>
      <c r="R3578" s="573" t="str">
        <f>IF(AND(AllC3_Data[[#This Row],[Workflow]]="Vendor Trailer",AllC3_Data[[#This Row],[OB Load Type]]="",AllC3_Data[[#This Row],[IB Load Type]]="",AllC3_Data[[#This Row],[Reusable Load Type]]=""),"Empty", HLOOKUP("*",AllC3_Data[[#This Row],[OB Load Type]:[Workflow]],1,FALSE))</f>
        <v>O227</v>
      </c>
      <c r="S35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79" spans="1:21" x14ac:dyDescent="0.25">
      <c r="A3579" s="567" t="s">
        <v>17120</v>
      </c>
      <c r="B3579" s="568" t="s">
        <v>778</v>
      </c>
      <c r="C3579" s="568"/>
      <c r="D3579" s="569"/>
      <c r="E3579" s="569" t="s">
        <v>1659</v>
      </c>
      <c r="F3579" s="569">
        <v>3</v>
      </c>
      <c r="G3579" s="568" t="s">
        <v>1179</v>
      </c>
      <c r="H3579" s="568"/>
      <c r="I3579" s="570" t="s">
        <v>8449</v>
      </c>
      <c r="J3579" s="568" t="s">
        <v>8210</v>
      </c>
      <c r="K3579" s="571" t="s">
        <v>8401</v>
      </c>
      <c r="L3579" s="568" t="s">
        <v>14255</v>
      </c>
      <c r="M3579" s="572" t="s">
        <v>17121</v>
      </c>
      <c r="N3579" s="570" t="s">
        <v>8451</v>
      </c>
      <c r="O3579" s="303" t="str">
        <f>IF(AllC3_Data[[#This Row],[Door/Yard Number]]=3,"Yard","Door")</f>
        <v>Yard</v>
      </c>
      <c r="P3579" s="33">
        <f t="shared" si="110"/>
        <v>6.6166666667559184</v>
      </c>
      <c r="Q3579" s="3" t="str">
        <f t="shared" si="111"/>
        <v>02/11/2022 07:23 AM</v>
      </c>
      <c r="R3579" s="573" t="str">
        <f>IF(AND(AllC3_Data[[#This Row],[Workflow]]="Vendor Trailer",AllC3_Data[[#This Row],[OB Load Type]]="",AllC3_Data[[#This Row],[IB Load Type]]="",AllC3_Data[[#This Row],[Reusable Load Type]]=""),"Empty", HLOOKUP("*",AllC3_Data[[#This Row],[OB Load Type]:[Workflow]],1,FALSE))</f>
        <v>O227</v>
      </c>
      <c r="S35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0" spans="1:21" x14ac:dyDescent="0.25">
      <c r="A3580" s="567" t="s">
        <v>17122</v>
      </c>
      <c r="B3580" s="568" t="s">
        <v>778</v>
      </c>
      <c r="C3580" s="568"/>
      <c r="D3580" s="569"/>
      <c r="E3580" s="569" t="s">
        <v>1659</v>
      </c>
      <c r="F3580" s="569">
        <v>3</v>
      </c>
      <c r="G3580" s="568" t="s">
        <v>1179</v>
      </c>
      <c r="H3580" s="568"/>
      <c r="I3580" s="570" t="s">
        <v>8449</v>
      </c>
      <c r="J3580" s="568" t="s">
        <v>8210</v>
      </c>
      <c r="K3580" s="571" t="s">
        <v>8401</v>
      </c>
      <c r="L3580" s="568" t="s">
        <v>14255</v>
      </c>
      <c r="M3580" s="572" t="s">
        <v>17123</v>
      </c>
      <c r="N3580" s="570" t="s">
        <v>8451</v>
      </c>
      <c r="O3580" s="303" t="str">
        <f>IF(AllC3_Data[[#This Row],[Door/Yard Number]]=3,"Yard","Door")</f>
        <v>Yard</v>
      </c>
      <c r="P3580" s="33">
        <f t="shared" si="110"/>
        <v>6.6166666667559184</v>
      </c>
      <c r="Q3580" s="3" t="str">
        <f t="shared" si="111"/>
        <v>02/11/2022 07:23 AM</v>
      </c>
      <c r="R3580" s="573" t="str">
        <f>IF(AND(AllC3_Data[[#This Row],[Workflow]]="Vendor Trailer",AllC3_Data[[#This Row],[OB Load Type]]="",AllC3_Data[[#This Row],[IB Load Type]]="",AllC3_Data[[#This Row],[Reusable Load Type]]=""),"Empty", HLOOKUP("*",AllC3_Data[[#This Row],[OB Load Type]:[Workflow]],1,FALSE))</f>
        <v>O227</v>
      </c>
      <c r="S35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1" spans="1:21" x14ac:dyDescent="0.25">
      <c r="A3581" s="567" t="s">
        <v>17124</v>
      </c>
      <c r="B3581" s="568" t="s">
        <v>778</v>
      </c>
      <c r="C3581" s="568"/>
      <c r="D3581" s="569"/>
      <c r="E3581" s="569" t="s">
        <v>1659</v>
      </c>
      <c r="F3581" s="569">
        <v>1</v>
      </c>
      <c r="G3581" s="568" t="s">
        <v>1179</v>
      </c>
      <c r="H3581" s="568"/>
      <c r="I3581" s="570" t="s">
        <v>8449</v>
      </c>
      <c r="J3581" s="568" t="s">
        <v>8210</v>
      </c>
      <c r="K3581" s="571" t="s">
        <v>8401</v>
      </c>
      <c r="L3581" s="568" t="s">
        <v>17125</v>
      </c>
      <c r="M3581" s="572" t="s">
        <v>17126</v>
      </c>
      <c r="N3581" s="570" t="s">
        <v>8451</v>
      </c>
      <c r="O3581" s="303" t="str">
        <f>IF(AllC3_Data[[#This Row],[Door/Yard Number]]=3,"Yard","Door")</f>
        <v>Door</v>
      </c>
      <c r="P3581" s="33">
        <f t="shared" si="110"/>
        <v>6.6166666667559184</v>
      </c>
      <c r="Q3581" s="3" t="str">
        <f t="shared" si="111"/>
        <v>02/11/2022 07:23 AM</v>
      </c>
      <c r="R3581" s="573" t="str">
        <f>IF(AND(AllC3_Data[[#This Row],[Workflow]]="Vendor Trailer",AllC3_Data[[#This Row],[OB Load Type]]="",AllC3_Data[[#This Row],[IB Load Type]]="",AllC3_Data[[#This Row],[Reusable Load Type]]=""),"Empty", HLOOKUP("*",AllC3_Data[[#This Row],[OB Load Type]:[Workflow]],1,FALSE))</f>
        <v>O227</v>
      </c>
      <c r="S35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2" spans="1:21" x14ac:dyDescent="0.25">
      <c r="A3582" s="567" t="s">
        <v>17127</v>
      </c>
      <c r="B3582" s="568" t="s">
        <v>778</v>
      </c>
      <c r="C3582" s="568"/>
      <c r="D3582" s="569"/>
      <c r="E3582" s="569" t="s">
        <v>1659</v>
      </c>
      <c r="F3582" s="569">
        <v>1</v>
      </c>
      <c r="G3582" s="568" t="s">
        <v>1667</v>
      </c>
      <c r="H3582" s="568"/>
      <c r="I3582" s="570" t="s">
        <v>8449</v>
      </c>
      <c r="J3582" s="568" t="s">
        <v>8214</v>
      </c>
      <c r="K3582" s="571" t="s">
        <v>8401</v>
      </c>
      <c r="L3582" s="568" t="s">
        <v>13453</v>
      </c>
      <c r="M3582" s="572" t="s">
        <v>17128</v>
      </c>
      <c r="N3582" s="570" t="s">
        <v>8451</v>
      </c>
      <c r="O3582" s="303" t="str">
        <f>IF(AllC3_Data[[#This Row],[Door/Yard Number]]=3,"Yard","Door")</f>
        <v>Door</v>
      </c>
      <c r="P3582" s="33">
        <f t="shared" si="110"/>
        <v>6.6166666667559184</v>
      </c>
      <c r="Q3582" s="3" t="str">
        <f t="shared" si="111"/>
        <v>02/11/2022 07:23 AM</v>
      </c>
      <c r="R3582" s="573" t="str">
        <f>IF(AND(AllC3_Data[[#This Row],[Workflow]]="Vendor Trailer",AllC3_Data[[#This Row],[OB Load Type]]="",AllC3_Data[[#This Row],[IB Load Type]]="",AllC3_Data[[#This Row],[Reusable Load Type]]=""),"Empty", HLOOKUP("*",AllC3_Data[[#This Row],[OB Load Type]:[Workflow]],1,FALSE))</f>
        <v>O227</v>
      </c>
      <c r="S35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3" spans="1:21" x14ac:dyDescent="0.25">
      <c r="A3583" s="567" t="s">
        <v>17129</v>
      </c>
      <c r="B3583" s="568" t="s">
        <v>778</v>
      </c>
      <c r="C3583" s="568"/>
      <c r="D3583" s="569"/>
      <c r="E3583" s="569" t="s">
        <v>1659</v>
      </c>
      <c r="F3583" s="569">
        <v>1</v>
      </c>
      <c r="G3583" s="568" t="s">
        <v>1667</v>
      </c>
      <c r="H3583" s="568"/>
      <c r="I3583" s="570" t="s">
        <v>8449</v>
      </c>
      <c r="J3583" s="568" t="s">
        <v>8214</v>
      </c>
      <c r="K3583" s="571" t="s">
        <v>8401</v>
      </c>
      <c r="L3583" s="568" t="s">
        <v>13521</v>
      </c>
      <c r="M3583" s="572" t="s">
        <v>12730</v>
      </c>
      <c r="N3583" s="570" t="s">
        <v>8451</v>
      </c>
      <c r="O3583" s="303" t="str">
        <f>IF(AllC3_Data[[#This Row],[Door/Yard Number]]=3,"Yard","Door")</f>
        <v>Door</v>
      </c>
      <c r="P3583" s="33">
        <f t="shared" si="110"/>
        <v>13.083333333372138</v>
      </c>
      <c r="Q3583" s="3" t="str">
        <f t="shared" si="111"/>
        <v>02/11/2022 12:55 AM</v>
      </c>
      <c r="R3583" s="573" t="str">
        <f>IF(AND(AllC3_Data[[#This Row],[Workflow]]="Vendor Trailer",AllC3_Data[[#This Row],[OB Load Type]]="",AllC3_Data[[#This Row],[IB Load Type]]="",AllC3_Data[[#This Row],[Reusable Load Type]]=""),"Empty", HLOOKUP("*",AllC3_Data[[#This Row],[OB Load Type]:[Workflow]],1,FALSE))</f>
        <v>O227</v>
      </c>
      <c r="S35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4" spans="1:21" x14ac:dyDescent="0.25">
      <c r="A3584" s="567" t="s">
        <v>17130</v>
      </c>
      <c r="B3584" s="568" t="s">
        <v>778</v>
      </c>
      <c r="C3584" s="568"/>
      <c r="D3584" s="569"/>
      <c r="E3584" s="569" t="s">
        <v>1659</v>
      </c>
      <c r="F3584" s="569">
        <v>3</v>
      </c>
      <c r="G3584" s="568" t="s">
        <v>1667</v>
      </c>
      <c r="H3584" s="568"/>
      <c r="I3584" s="570" t="s">
        <v>8449</v>
      </c>
      <c r="J3584" s="568" t="s">
        <v>8214</v>
      </c>
      <c r="K3584" s="571" t="s">
        <v>8401</v>
      </c>
      <c r="L3584" s="568" t="s">
        <v>13961</v>
      </c>
      <c r="M3584" s="572" t="s">
        <v>9075</v>
      </c>
      <c r="N3584" s="570" t="s">
        <v>8451</v>
      </c>
      <c r="O3584" s="303" t="str">
        <f>IF(AllC3_Data[[#This Row],[Door/Yard Number]]=3,"Yard","Door")</f>
        <v>Yard</v>
      </c>
      <c r="P3584" s="33">
        <f t="shared" si="110"/>
        <v>6.6166666667559184</v>
      </c>
      <c r="Q3584" s="3" t="str">
        <f t="shared" si="111"/>
        <v>02/11/2022 07:23 AM</v>
      </c>
      <c r="R3584" s="573" t="str">
        <f>IF(AND(AllC3_Data[[#This Row],[Workflow]]="Vendor Trailer",AllC3_Data[[#This Row],[OB Load Type]]="",AllC3_Data[[#This Row],[IB Load Type]]="",AllC3_Data[[#This Row],[Reusable Load Type]]=""),"Empty", HLOOKUP("*",AllC3_Data[[#This Row],[OB Load Type]:[Workflow]],1,FALSE))</f>
        <v>O227</v>
      </c>
      <c r="S35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5" spans="1:21" x14ac:dyDescent="0.25">
      <c r="A3585" s="567" t="s">
        <v>17131</v>
      </c>
      <c r="B3585" s="568" t="s">
        <v>778</v>
      </c>
      <c r="C3585" s="568"/>
      <c r="D3585" s="569"/>
      <c r="E3585" s="569" t="s">
        <v>1659</v>
      </c>
      <c r="F3585" s="569">
        <v>3</v>
      </c>
      <c r="G3585" s="568" t="s">
        <v>1179</v>
      </c>
      <c r="H3585" s="568"/>
      <c r="I3585" s="570" t="s">
        <v>8449</v>
      </c>
      <c r="J3585" s="568" t="s">
        <v>8205</v>
      </c>
      <c r="K3585" s="571" t="s">
        <v>8401</v>
      </c>
      <c r="L3585" s="568" t="s">
        <v>13961</v>
      </c>
      <c r="M3585" s="572" t="s">
        <v>17132</v>
      </c>
      <c r="N3585" s="570" t="s">
        <v>8451</v>
      </c>
      <c r="O3585" s="303" t="str">
        <f>IF(AllC3_Data[[#This Row],[Door/Yard Number]]=3,"Yard","Door")</f>
        <v>Yard</v>
      </c>
      <c r="P3585" s="33">
        <f t="shared" si="110"/>
        <v>6.6166666667559184</v>
      </c>
      <c r="Q3585" s="3" t="str">
        <f t="shared" si="111"/>
        <v>02/11/2022 07:23 AM</v>
      </c>
      <c r="R3585" s="573" t="str">
        <f>IF(AND(AllC3_Data[[#This Row],[Workflow]]="Vendor Trailer",AllC3_Data[[#This Row],[OB Load Type]]="",AllC3_Data[[#This Row],[IB Load Type]]="",AllC3_Data[[#This Row],[Reusable Load Type]]=""),"Empty", HLOOKUP("*",AllC3_Data[[#This Row],[OB Load Type]:[Workflow]],1,FALSE))</f>
        <v>O227</v>
      </c>
      <c r="S35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6" spans="1:21" x14ac:dyDescent="0.25">
      <c r="A3586" s="567" t="s">
        <v>17133</v>
      </c>
      <c r="B3586" s="568" t="s">
        <v>778</v>
      </c>
      <c r="C3586" s="568"/>
      <c r="D3586" s="569"/>
      <c r="E3586" s="569" t="s">
        <v>1659</v>
      </c>
      <c r="F3586" s="569">
        <v>3</v>
      </c>
      <c r="G3586" s="568" t="s">
        <v>1179</v>
      </c>
      <c r="H3586" s="568"/>
      <c r="I3586" s="570" t="s">
        <v>8449</v>
      </c>
      <c r="J3586" s="568" t="s">
        <v>8208</v>
      </c>
      <c r="K3586" s="571" t="s">
        <v>8401</v>
      </c>
      <c r="L3586" s="568" t="s">
        <v>14339</v>
      </c>
      <c r="M3586" s="572" t="s">
        <v>10997</v>
      </c>
      <c r="N3586" s="570" t="s">
        <v>8451</v>
      </c>
      <c r="O3586" s="303" t="str">
        <f>IF(AllC3_Data[[#This Row],[Door/Yard Number]]=3,"Yard","Door")</f>
        <v>Yard</v>
      </c>
      <c r="P3586" s="33">
        <f t="shared" si="110"/>
        <v>2.9666666667326353</v>
      </c>
      <c r="Q3586" s="3" t="str">
        <f t="shared" si="111"/>
        <v>02/11/2022 11:02 AM</v>
      </c>
      <c r="R3586" s="573" t="str">
        <f>IF(AND(AllC3_Data[[#This Row],[Workflow]]="Vendor Trailer",AllC3_Data[[#This Row],[OB Load Type]]="",AllC3_Data[[#This Row],[IB Load Type]]="",AllC3_Data[[#This Row],[Reusable Load Type]]=""),"Empty", HLOOKUP("*",AllC3_Data[[#This Row],[OB Load Type]:[Workflow]],1,FALSE))</f>
        <v>O227</v>
      </c>
      <c r="S35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7" spans="1:21" x14ac:dyDescent="0.25">
      <c r="A3587" s="567" t="s">
        <v>17134</v>
      </c>
      <c r="B3587" s="568" t="s">
        <v>778</v>
      </c>
      <c r="C3587" s="568"/>
      <c r="D3587" s="569"/>
      <c r="E3587" s="569" t="s">
        <v>1659</v>
      </c>
      <c r="F3587" s="569">
        <v>3</v>
      </c>
      <c r="G3587" s="568" t="s">
        <v>1568</v>
      </c>
      <c r="H3587" s="568"/>
      <c r="I3587" s="570" t="s">
        <v>8449</v>
      </c>
      <c r="J3587" s="568" t="s">
        <v>8212</v>
      </c>
      <c r="K3587" s="571" t="s">
        <v>8401</v>
      </c>
      <c r="L3587" s="568" t="s">
        <v>13958</v>
      </c>
      <c r="M3587" s="572" t="s">
        <v>8453</v>
      </c>
      <c r="N3587" s="570" t="s">
        <v>8451</v>
      </c>
      <c r="O3587" s="303" t="str">
        <f>IF(AllC3_Data[[#This Row],[Door/Yard Number]]=3,"Yard","Door")</f>
        <v>Yard</v>
      </c>
      <c r="P3587" s="33">
        <f t="shared" si="110"/>
        <v>3.0666666667093523</v>
      </c>
      <c r="Q3587" s="3" t="str">
        <f t="shared" si="111"/>
        <v>02/11/2022 10:56 AM</v>
      </c>
      <c r="R3587" s="573" t="str">
        <f>IF(AND(AllC3_Data[[#This Row],[Workflow]]="Vendor Trailer",AllC3_Data[[#This Row],[OB Load Type]]="",AllC3_Data[[#This Row],[IB Load Type]]="",AllC3_Data[[#This Row],[Reusable Load Type]]=""),"Empty", HLOOKUP("*",AllC3_Data[[#This Row],[OB Load Type]:[Workflow]],1,FALSE))</f>
        <v>O227</v>
      </c>
      <c r="S35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8" spans="1:21" x14ac:dyDescent="0.25">
      <c r="A3588" s="567" t="s">
        <v>17135</v>
      </c>
      <c r="B3588" s="568" t="s">
        <v>778</v>
      </c>
      <c r="C3588" s="568"/>
      <c r="D3588" s="569"/>
      <c r="E3588" s="569" t="s">
        <v>1659</v>
      </c>
      <c r="F3588" s="569">
        <v>3</v>
      </c>
      <c r="G3588" s="568" t="s">
        <v>1667</v>
      </c>
      <c r="H3588" s="568"/>
      <c r="I3588" s="570" t="s">
        <v>8449</v>
      </c>
      <c r="J3588" s="568" t="s">
        <v>8214</v>
      </c>
      <c r="K3588" s="571" t="s">
        <v>8401</v>
      </c>
      <c r="L3588" s="568" t="s">
        <v>14255</v>
      </c>
      <c r="M3588" s="572" t="s">
        <v>17136</v>
      </c>
      <c r="N3588" s="570" t="s">
        <v>8451</v>
      </c>
      <c r="O3588" s="303" t="str">
        <f>IF(AllC3_Data[[#This Row],[Door/Yard Number]]=3,"Yard","Door")</f>
        <v>Yard</v>
      </c>
      <c r="P3588" s="33">
        <f t="shared" si="110"/>
        <v>6.6166666667559184</v>
      </c>
      <c r="Q3588" s="3" t="str">
        <f t="shared" si="111"/>
        <v>02/11/2022 07:23 AM</v>
      </c>
      <c r="R3588" s="573" t="str">
        <f>IF(AND(AllC3_Data[[#This Row],[Workflow]]="Vendor Trailer",AllC3_Data[[#This Row],[OB Load Type]]="",AllC3_Data[[#This Row],[IB Load Type]]="",AllC3_Data[[#This Row],[Reusable Load Type]]=""),"Empty", HLOOKUP("*",AllC3_Data[[#This Row],[OB Load Type]:[Workflow]],1,FALSE))</f>
        <v>O227</v>
      </c>
      <c r="S35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89" spans="1:21" x14ac:dyDescent="0.25">
      <c r="A3589" s="567" t="s">
        <v>17137</v>
      </c>
      <c r="B3589" s="568" t="s">
        <v>778</v>
      </c>
      <c r="C3589" s="568"/>
      <c r="D3589" s="569"/>
      <c r="E3589" s="569" t="s">
        <v>1659</v>
      </c>
      <c r="F3589" s="569">
        <v>3</v>
      </c>
      <c r="G3589" s="568" t="s">
        <v>1179</v>
      </c>
      <c r="H3589" s="568"/>
      <c r="I3589" s="570" t="s">
        <v>8449</v>
      </c>
      <c r="J3589" s="568" t="s">
        <v>8210</v>
      </c>
      <c r="K3589" s="571" t="s">
        <v>8401</v>
      </c>
      <c r="L3589" s="568" t="s">
        <v>14255</v>
      </c>
      <c r="M3589" s="572" t="s">
        <v>12464</v>
      </c>
      <c r="N3589" s="570" t="s">
        <v>8451</v>
      </c>
      <c r="O3589" s="303" t="str">
        <f>IF(AllC3_Data[[#This Row],[Door/Yard Number]]=3,"Yard","Door")</f>
        <v>Yard</v>
      </c>
      <c r="P3589" s="33">
        <f t="shared" si="110"/>
        <v>6.6166666667559184</v>
      </c>
      <c r="Q3589" s="3" t="str">
        <f t="shared" si="111"/>
        <v>02/11/2022 07:23 AM</v>
      </c>
      <c r="R3589" s="573" t="str">
        <f>IF(AND(AllC3_Data[[#This Row],[Workflow]]="Vendor Trailer",AllC3_Data[[#This Row],[OB Load Type]]="",AllC3_Data[[#This Row],[IB Load Type]]="",AllC3_Data[[#This Row],[Reusable Load Type]]=""),"Empty", HLOOKUP("*",AllC3_Data[[#This Row],[OB Load Type]:[Workflow]],1,FALSE))</f>
        <v>O227</v>
      </c>
      <c r="S35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0" spans="1:21" x14ac:dyDescent="0.25">
      <c r="A3590" s="567" t="s">
        <v>17138</v>
      </c>
      <c r="B3590" s="568" t="s">
        <v>778</v>
      </c>
      <c r="C3590" s="568"/>
      <c r="D3590" s="569"/>
      <c r="E3590" s="569" t="s">
        <v>1659</v>
      </c>
      <c r="F3590" s="569">
        <v>3</v>
      </c>
      <c r="G3590" s="568" t="s">
        <v>1667</v>
      </c>
      <c r="H3590" s="568"/>
      <c r="I3590" s="570" t="s">
        <v>8449</v>
      </c>
      <c r="J3590" s="568" t="s">
        <v>8214</v>
      </c>
      <c r="K3590" s="571" t="s">
        <v>8401</v>
      </c>
      <c r="L3590" s="568" t="s">
        <v>13961</v>
      </c>
      <c r="M3590" s="572" t="s">
        <v>16918</v>
      </c>
      <c r="N3590" s="570" t="s">
        <v>8451</v>
      </c>
      <c r="O3590" s="303" t="str">
        <f>IF(AllC3_Data[[#This Row],[Door/Yard Number]]=3,"Yard","Door")</f>
        <v>Yard</v>
      </c>
      <c r="P3590" s="33">
        <f t="shared" si="110"/>
        <v>6.6166666667559184</v>
      </c>
      <c r="Q3590" s="3" t="str">
        <f t="shared" si="111"/>
        <v>02/11/2022 07:23 AM</v>
      </c>
      <c r="R3590" s="573" t="str">
        <f>IF(AND(AllC3_Data[[#This Row],[Workflow]]="Vendor Trailer",AllC3_Data[[#This Row],[OB Load Type]]="",AllC3_Data[[#This Row],[IB Load Type]]="",AllC3_Data[[#This Row],[Reusable Load Type]]=""),"Empty", HLOOKUP("*",AllC3_Data[[#This Row],[OB Load Type]:[Workflow]],1,FALSE))</f>
        <v>O227</v>
      </c>
      <c r="S35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1" spans="1:21" x14ac:dyDescent="0.25">
      <c r="A3591" s="567" t="s">
        <v>17139</v>
      </c>
      <c r="B3591" s="568" t="s">
        <v>778</v>
      </c>
      <c r="C3591" s="568"/>
      <c r="D3591" s="569"/>
      <c r="E3591" s="569" t="s">
        <v>1659</v>
      </c>
      <c r="F3591" s="569">
        <v>3</v>
      </c>
      <c r="G3591" s="568" t="s">
        <v>1667</v>
      </c>
      <c r="H3591" s="568"/>
      <c r="I3591" s="570" t="s">
        <v>8449</v>
      </c>
      <c r="J3591" s="568" t="s">
        <v>8214</v>
      </c>
      <c r="K3591" s="571" t="s">
        <v>8401</v>
      </c>
      <c r="L3591" s="568" t="s">
        <v>14255</v>
      </c>
      <c r="M3591" s="572" t="s">
        <v>8670</v>
      </c>
      <c r="N3591" s="570" t="s">
        <v>8451</v>
      </c>
      <c r="O3591" s="303" t="str">
        <f>IF(AllC3_Data[[#This Row],[Door/Yard Number]]=3,"Yard","Door")</f>
        <v>Yard</v>
      </c>
      <c r="P3591" s="33">
        <f t="shared" si="110"/>
        <v>6.6166666667559184</v>
      </c>
      <c r="Q3591" s="3" t="str">
        <f t="shared" si="111"/>
        <v>02/11/2022 07:23 AM</v>
      </c>
      <c r="R3591" s="573" t="str">
        <f>IF(AND(AllC3_Data[[#This Row],[Workflow]]="Vendor Trailer",AllC3_Data[[#This Row],[OB Load Type]]="",AllC3_Data[[#This Row],[IB Load Type]]="",AllC3_Data[[#This Row],[Reusable Load Type]]=""),"Empty", HLOOKUP("*",AllC3_Data[[#This Row],[OB Load Type]:[Workflow]],1,FALSE))</f>
        <v>O227</v>
      </c>
      <c r="S35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2" spans="1:21" x14ac:dyDescent="0.25">
      <c r="A3592" s="567" t="s">
        <v>17140</v>
      </c>
      <c r="B3592" s="568"/>
      <c r="C3592" s="568" t="s">
        <v>776</v>
      </c>
      <c r="D3592" s="569"/>
      <c r="E3592" s="569" t="s">
        <v>897</v>
      </c>
      <c r="F3592" s="569">
        <v>3</v>
      </c>
      <c r="G3592" s="568" t="s">
        <v>1179</v>
      </c>
      <c r="H3592" s="568" t="s">
        <v>17141</v>
      </c>
      <c r="I3592" s="570" t="s">
        <v>9594</v>
      </c>
      <c r="J3592" s="568" t="s">
        <v>8207</v>
      </c>
      <c r="K3592" s="571" t="s">
        <v>8401</v>
      </c>
      <c r="L3592" s="568" t="s">
        <v>13961</v>
      </c>
      <c r="M3592" s="572" t="s">
        <v>9594</v>
      </c>
      <c r="N3592" s="570" t="s">
        <v>8451</v>
      </c>
      <c r="O3592" s="303" t="str">
        <f>IF(AllC3_Data[[#This Row],[Door/Yard Number]]=3,"Yard","Door")</f>
        <v>Yard</v>
      </c>
      <c r="P3592" s="33">
        <f t="shared" si="110"/>
        <v>6.5666666667675599</v>
      </c>
      <c r="Q3592" s="3" t="str">
        <f t="shared" si="111"/>
        <v>02/11/2022 07:26 AM</v>
      </c>
      <c r="R3592" s="573" t="str">
        <f>IF(AND(AllC3_Data[[#This Row],[Workflow]]="Vendor Trailer",AllC3_Data[[#This Row],[OB Load Type]]="",AllC3_Data[[#This Row],[IB Load Type]]="",AllC3_Data[[#This Row],[Reusable Load Type]]=""),"Empty", HLOOKUP("*",AllC3_Data[[#This Row],[OB Load Type]:[Workflow]],1,FALSE))</f>
        <v>B217</v>
      </c>
      <c r="S35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5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593" spans="1:21" x14ac:dyDescent="0.25">
      <c r="A3593" s="567" t="s">
        <v>17142</v>
      </c>
      <c r="B3593" s="568"/>
      <c r="C3593" s="568"/>
      <c r="D3593" s="569"/>
      <c r="E3593" s="569" t="s">
        <v>1657</v>
      </c>
      <c r="F3593" s="569">
        <v>3</v>
      </c>
      <c r="G3593" s="568" t="s">
        <v>1179</v>
      </c>
      <c r="H3593" s="568"/>
      <c r="I3593" s="570" t="s">
        <v>9594</v>
      </c>
      <c r="J3593" s="568" t="s">
        <v>8205</v>
      </c>
      <c r="K3593" s="571" t="s">
        <v>8401</v>
      </c>
      <c r="L3593" s="568" t="s">
        <v>13828</v>
      </c>
      <c r="M3593" s="572" t="s">
        <v>17143</v>
      </c>
      <c r="N3593" s="570" t="s">
        <v>8402</v>
      </c>
      <c r="O3593" s="303" t="str">
        <f>IF(AllC3_Data[[#This Row],[Door/Yard Number]]=3,"Yard","Door")</f>
        <v>Yard</v>
      </c>
      <c r="P3593" s="33">
        <f t="shared" ref="P3593:P3656" si="112">($A$1-Q3593)*24</f>
        <v>6.5666666667675599</v>
      </c>
      <c r="Q3593" s="3" t="str">
        <f t="shared" ref="Q3593:Q3656" si="113">IF(I3593&gt;M3593,I3593,IF(I3593&lt;M3593,M3593,IF(I3593=M3593,I3593)))</f>
        <v>02/11/2022 07:26 AM</v>
      </c>
      <c r="R3593" s="573" t="str">
        <f>IF(AND(AllC3_Data[[#This Row],[Workflow]]="Vendor Trailer",AllC3_Data[[#This Row],[OB Load Type]]="",AllC3_Data[[#This Row],[IB Load Type]]="",AllC3_Data[[#This Row],[Reusable Load Type]]=""),"Empty", HLOOKUP("*",AllC3_Data[[#This Row],[OB Load Type]:[Workflow]],1,FALSE))</f>
        <v>Empty</v>
      </c>
      <c r="S35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4" spans="1:21" x14ac:dyDescent="0.25">
      <c r="A3594" s="567" t="s">
        <v>17144</v>
      </c>
      <c r="B3594" s="568"/>
      <c r="C3594" s="568" t="s">
        <v>666</v>
      </c>
      <c r="D3594" s="569"/>
      <c r="E3594" s="569" t="s">
        <v>8397</v>
      </c>
      <c r="F3594" s="569">
        <v>3</v>
      </c>
      <c r="G3594" s="568" t="s">
        <v>8398</v>
      </c>
      <c r="H3594" s="568" t="s">
        <v>14267</v>
      </c>
      <c r="I3594" s="570" t="s">
        <v>17145</v>
      </c>
      <c r="J3594" s="568" t="s">
        <v>8202</v>
      </c>
      <c r="K3594" s="571" t="s">
        <v>8401</v>
      </c>
      <c r="L3594" s="568" t="s">
        <v>14132</v>
      </c>
      <c r="M3594" s="572" t="s">
        <v>17145</v>
      </c>
      <c r="N3594" s="570" t="s">
        <v>8402</v>
      </c>
      <c r="O3594" s="303" t="str">
        <f>IF(AllC3_Data[[#This Row],[Door/Yard Number]]=3,"Yard","Door")</f>
        <v>Yard</v>
      </c>
      <c r="P3594" s="33">
        <f t="shared" si="112"/>
        <v>6.5000000000582077</v>
      </c>
      <c r="Q3594" s="3" t="str">
        <f t="shared" si="113"/>
        <v>02/11/2022 07:30 AM</v>
      </c>
      <c r="R3594" s="573" t="str">
        <f>IF(AND(AllC3_Data[[#This Row],[Workflow]]="Vendor Trailer",AllC3_Data[[#This Row],[OB Load Type]]="",AllC3_Data[[#This Row],[IB Load Type]]="",AllC3_Data[[#This Row],[Reusable Load Type]]=""),"Empty", HLOOKUP("*",AllC3_Data[[#This Row],[OB Load Type]:[Workflow]],1,FALSE))</f>
        <v>B745</v>
      </c>
      <c r="S35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5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5" spans="1:21" x14ac:dyDescent="0.25">
      <c r="A3595" s="567" t="s">
        <v>17146</v>
      </c>
      <c r="B3595" s="568"/>
      <c r="C3595" s="568"/>
      <c r="D3595" s="569" t="s">
        <v>168</v>
      </c>
      <c r="E3595" s="569" t="s">
        <v>8430</v>
      </c>
      <c r="F3595" s="569">
        <v>1</v>
      </c>
      <c r="G3595" s="568" t="s">
        <v>1568</v>
      </c>
      <c r="H3595" s="568"/>
      <c r="I3595" s="570" t="s">
        <v>9596</v>
      </c>
      <c r="J3595" s="568" t="s">
        <v>8212</v>
      </c>
      <c r="K3595" s="571" t="s">
        <v>8401</v>
      </c>
      <c r="L3595" s="568" t="s">
        <v>12553</v>
      </c>
      <c r="M3595" s="572" t="s">
        <v>17147</v>
      </c>
      <c r="N3595" s="570" t="s">
        <v>8402</v>
      </c>
      <c r="O3595" s="303" t="str">
        <f>IF(AllC3_Data[[#This Row],[Door/Yard Number]]=3,"Yard","Door")</f>
        <v>Door</v>
      </c>
      <c r="P3595" s="33">
        <f t="shared" si="112"/>
        <v>6.4833333333372138</v>
      </c>
      <c r="Q3595" s="3" t="str">
        <f t="shared" si="113"/>
        <v>02/11/2022 07:31 AM</v>
      </c>
      <c r="R3595" s="573" t="str">
        <f>IF(AND(AllC3_Data[[#This Row],[Workflow]]="Vendor Trailer",AllC3_Data[[#This Row],[OB Load Type]]="",AllC3_Data[[#This Row],[IB Load Type]]="",AllC3_Data[[#This Row],[Reusable Load Type]]=""),"Empty", HLOOKUP("*",AllC3_Data[[#This Row],[OB Load Type]:[Workflow]],1,FALSE))</f>
        <v>OGAR</v>
      </c>
      <c r="S35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5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6" spans="1:21" x14ac:dyDescent="0.25">
      <c r="A3596" s="567" t="s">
        <v>17148</v>
      </c>
      <c r="B3596" s="568"/>
      <c r="C3596" s="568"/>
      <c r="D3596" s="569"/>
      <c r="E3596" s="569" t="s">
        <v>1657</v>
      </c>
      <c r="F3596" s="569">
        <v>3</v>
      </c>
      <c r="G3596" s="568" t="s">
        <v>1179</v>
      </c>
      <c r="H3596" s="568"/>
      <c r="I3596" s="570" t="s">
        <v>9598</v>
      </c>
      <c r="J3596" s="568" t="s">
        <v>8208</v>
      </c>
      <c r="K3596" s="571" t="s">
        <v>8401</v>
      </c>
      <c r="L3596" s="568" t="s">
        <v>13954</v>
      </c>
      <c r="M3596" s="572" t="s">
        <v>8443</v>
      </c>
      <c r="N3596" s="570" t="s">
        <v>8402</v>
      </c>
      <c r="O3596" s="303" t="str">
        <f>IF(AllC3_Data[[#This Row],[Door/Yard Number]]=3,"Yard","Door")</f>
        <v>Yard</v>
      </c>
      <c r="P3596" s="33">
        <f t="shared" si="112"/>
        <v>6.4166666668024845</v>
      </c>
      <c r="Q3596" s="3" t="str">
        <f t="shared" si="113"/>
        <v>02/11/2022 07:35 AM</v>
      </c>
      <c r="R3596" s="573" t="str">
        <f>IF(AND(AllC3_Data[[#This Row],[Workflow]]="Vendor Trailer",AllC3_Data[[#This Row],[OB Load Type]]="",AllC3_Data[[#This Row],[IB Load Type]]="",AllC3_Data[[#This Row],[Reusable Load Type]]=""),"Empty", HLOOKUP("*",AllC3_Data[[#This Row],[OB Load Type]:[Workflow]],1,FALSE))</f>
        <v>Empty</v>
      </c>
      <c r="S35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7" spans="1:21" x14ac:dyDescent="0.25">
      <c r="A3597" s="567" t="s">
        <v>17149</v>
      </c>
      <c r="B3597" s="568"/>
      <c r="C3597" s="568"/>
      <c r="D3597" s="569"/>
      <c r="E3597" s="569" t="s">
        <v>1657</v>
      </c>
      <c r="F3597" s="569">
        <v>3</v>
      </c>
      <c r="G3597" s="568" t="s">
        <v>1179</v>
      </c>
      <c r="H3597" s="568"/>
      <c r="I3597" s="570" t="s">
        <v>17150</v>
      </c>
      <c r="J3597" s="568" t="s">
        <v>8205</v>
      </c>
      <c r="K3597" s="571" t="s">
        <v>8401</v>
      </c>
      <c r="L3597" s="568" t="s">
        <v>13828</v>
      </c>
      <c r="M3597" s="572" t="s">
        <v>17151</v>
      </c>
      <c r="N3597" s="570" t="s">
        <v>8402</v>
      </c>
      <c r="O3597" s="303" t="str">
        <f>IF(AllC3_Data[[#This Row],[Door/Yard Number]]=3,"Yard","Door")</f>
        <v>Yard</v>
      </c>
      <c r="P3597" s="33">
        <f t="shared" si="112"/>
        <v>6.3833333333604969</v>
      </c>
      <c r="Q3597" s="3" t="str">
        <f t="shared" si="113"/>
        <v>02/11/2022 07:37 AM</v>
      </c>
      <c r="R3597" s="573" t="str">
        <f>IF(AND(AllC3_Data[[#This Row],[Workflow]]="Vendor Trailer",AllC3_Data[[#This Row],[OB Load Type]]="",AllC3_Data[[#This Row],[IB Load Type]]="",AllC3_Data[[#This Row],[Reusable Load Type]]=""),"Empty", HLOOKUP("*",AllC3_Data[[#This Row],[OB Load Type]:[Workflow]],1,FALSE))</f>
        <v>Empty</v>
      </c>
      <c r="S35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8" spans="1:21" x14ac:dyDescent="0.25">
      <c r="A3598" s="567" t="s">
        <v>17152</v>
      </c>
      <c r="B3598" s="568"/>
      <c r="C3598" s="568"/>
      <c r="D3598" s="569"/>
      <c r="E3598" s="569" t="s">
        <v>1657</v>
      </c>
      <c r="F3598" s="569">
        <v>3</v>
      </c>
      <c r="G3598" s="568" t="s">
        <v>1667</v>
      </c>
      <c r="H3598" s="568"/>
      <c r="I3598" s="570" t="s">
        <v>10911</v>
      </c>
      <c r="J3598" s="568" t="s">
        <v>8213</v>
      </c>
      <c r="K3598" s="571" t="s">
        <v>8401</v>
      </c>
      <c r="L3598" s="568" t="s">
        <v>11478</v>
      </c>
      <c r="M3598" s="572" t="s">
        <v>10911</v>
      </c>
      <c r="N3598" s="570" t="s">
        <v>8402</v>
      </c>
      <c r="O3598" s="303" t="str">
        <f>IF(AllC3_Data[[#This Row],[Door/Yard Number]]=3,"Yard","Door")</f>
        <v>Yard</v>
      </c>
      <c r="P3598" s="33">
        <f t="shared" si="112"/>
        <v>6.3166666666511446</v>
      </c>
      <c r="Q3598" s="3" t="str">
        <f t="shared" si="113"/>
        <v>02/11/2022 07:41 AM</v>
      </c>
      <c r="R3598" s="573" t="str">
        <f>IF(AND(AllC3_Data[[#This Row],[Workflow]]="Vendor Trailer",AllC3_Data[[#This Row],[OB Load Type]]="",AllC3_Data[[#This Row],[IB Load Type]]="",AllC3_Data[[#This Row],[Reusable Load Type]]=""),"Empty", HLOOKUP("*",AllC3_Data[[#This Row],[OB Load Type]:[Workflow]],1,FALSE))</f>
        <v>Empty</v>
      </c>
      <c r="S35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5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599" spans="1:21" x14ac:dyDescent="0.25">
      <c r="A3599" s="567" t="s">
        <v>17153</v>
      </c>
      <c r="B3599" s="568"/>
      <c r="C3599" s="568"/>
      <c r="D3599" s="569" t="s">
        <v>496</v>
      </c>
      <c r="E3599" s="569" t="s">
        <v>1660</v>
      </c>
      <c r="F3599" s="569">
        <v>3</v>
      </c>
      <c r="G3599" s="568" t="s">
        <v>1179</v>
      </c>
      <c r="H3599" s="568"/>
      <c r="I3599" s="570" t="s">
        <v>17154</v>
      </c>
      <c r="J3599" s="568" t="s">
        <v>8210</v>
      </c>
      <c r="K3599" s="571" t="s">
        <v>8401</v>
      </c>
      <c r="L3599" s="568" t="s">
        <v>14189</v>
      </c>
      <c r="M3599" s="572" t="s">
        <v>17154</v>
      </c>
      <c r="N3599" s="570" t="s">
        <v>8451</v>
      </c>
      <c r="O3599" s="303" t="str">
        <f>IF(AllC3_Data[[#This Row],[Door/Yard Number]]=3,"Yard","Door")</f>
        <v>Yard</v>
      </c>
      <c r="P3599" s="33">
        <f t="shared" si="112"/>
        <v>6.3000000001047738</v>
      </c>
      <c r="Q3599" s="3" t="str">
        <f t="shared" si="113"/>
        <v>02/11/2022 07:42 AM</v>
      </c>
      <c r="R3599" s="573" t="str">
        <f>IF(AND(AllC3_Data[[#This Row],[Workflow]]="Vendor Trailer",AllC3_Data[[#This Row],[OB Load Type]]="",AllC3_Data[[#This Row],[IB Load Type]]="",AllC3_Data[[#This Row],[Reusable Load Type]]=""),"Empty", HLOOKUP("*",AllC3_Data[[#This Row],[OB Load Type]:[Workflow]],1,FALSE))</f>
        <v>RSAL</v>
      </c>
      <c r="S35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5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5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0" spans="1:21" x14ac:dyDescent="0.25">
      <c r="A3600" s="567" t="s">
        <v>17155</v>
      </c>
      <c r="B3600" s="568"/>
      <c r="C3600" s="568" t="s">
        <v>46</v>
      </c>
      <c r="D3600" s="569"/>
      <c r="E3600" s="569" t="s">
        <v>897</v>
      </c>
      <c r="F3600" s="569">
        <v>3</v>
      </c>
      <c r="G3600" s="568" t="s">
        <v>1179</v>
      </c>
      <c r="H3600" s="568" t="s">
        <v>17156</v>
      </c>
      <c r="I3600" s="570" t="s">
        <v>8564</v>
      </c>
      <c r="J3600" s="568" t="s">
        <v>8205</v>
      </c>
      <c r="K3600" s="571" t="s">
        <v>8401</v>
      </c>
      <c r="L3600" s="568" t="s">
        <v>13954</v>
      </c>
      <c r="M3600" s="572" t="s">
        <v>8564</v>
      </c>
      <c r="N3600" s="570" t="s">
        <v>8402</v>
      </c>
      <c r="O3600" s="303" t="str">
        <f>IF(AllC3_Data[[#This Row],[Door/Yard Number]]=3,"Yard","Door")</f>
        <v>Yard</v>
      </c>
      <c r="P3600" s="33">
        <f t="shared" si="112"/>
        <v>6.28333333338378</v>
      </c>
      <c r="Q3600" s="3" t="str">
        <f t="shared" si="113"/>
        <v>02/11/2022 07:43 AM</v>
      </c>
      <c r="R3600" s="573" t="str">
        <f>IF(AND(AllC3_Data[[#This Row],[Workflow]]="Vendor Trailer",AllC3_Data[[#This Row],[OB Load Type]]="",AllC3_Data[[#This Row],[IB Load Type]]="",AllC3_Data[[#This Row],[Reusable Load Type]]=""),"Empty", HLOOKUP("*",AllC3_Data[[#This Row],[OB Load Type]:[Workflow]],1,FALSE))</f>
        <v>B705</v>
      </c>
      <c r="S36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6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1" spans="1:21" x14ac:dyDescent="0.25">
      <c r="A3601" s="567" t="s">
        <v>17157</v>
      </c>
      <c r="B3601" s="568"/>
      <c r="C3601" s="568"/>
      <c r="D3601" s="569"/>
      <c r="E3601" s="569" t="s">
        <v>1657</v>
      </c>
      <c r="F3601" s="569">
        <v>3</v>
      </c>
      <c r="G3601" s="568" t="s">
        <v>1179</v>
      </c>
      <c r="H3601" s="568"/>
      <c r="I3601" s="570" t="s">
        <v>8993</v>
      </c>
      <c r="J3601" s="568" t="s">
        <v>8205</v>
      </c>
      <c r="K3601" s="571" t="s">
        <v>8401</v>
      </c>
      <c r="L3601" s="568" t="s">
        <v>14003</v>
      </c>
      <c r="M3601" s="572" t="s">
        <v>17158</v>
      </c>
      <c r="N3601" s="570" t="s">
        <v>8402</v>
      </c>
      <c r="O3601" s="303" t="str">
        <f>IF(AllC3_Data[[#This Row],[Door/Yard Number]]=3,"Yard","Door")</f>
        <v>Yard</v>
      </c>
      <c r="P3601" s="33">
        <f t="shared" si="112"/>
        <v>6.2166666666744277</v>
      </c>
      <c r="Q3601" s="3" t="str">
        <f t="shared" si="113"/>
        <v>02/11/2022 07:47 AM</v>
      </c>
      <c r="R3601" s="573" t="str">
        <f>IF(AND(AllC3_Data[[#This Row],[Workflow]]="Vendor Trailer",AllC3_Data[[#This Row],[OB Load Type]]="",AllC3_Data[[#This Row],[IB Load Type]]="",AllC3_Data[[#This Row],[Reusable Load Type]]=""),"Empty", HLOOKUP("*",AllC3_Data[[#This Row],[OB Load Type]:[Workflow]],1,FALSE))</f>
        <v>Empty</v>
      </c>
      <c r="S36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2" spans="1:21" x14ac:dyDescent="0.25">
      <c r="A3602" s="567" t="s">
        <v>17159</v>
      </c>
      <c r="B3602" s="568"/>
      <c r="C3602" s="568"/>
      <c r="D3602" s="569"/>
      <c r="E3602" s="569" t="s">
        <v>1657</v>
      </c>
      <c r="F3602" s="569">
        <v>3</v>
      </c>
      <c r="G3602" s="568" t="s">
        <v>1179</v>
      </c>
      <c r="H3602" s="568"/>
      <c r="I3602" s="570" t="s">
        <v>8993</v>
      </c>
      <c r="J3602" s="568" t="s">
        <v>8208</v>
      </c>
      <c r="K3602" s="571" t="s">
        <v>8401</v>
      </c>
      <c r="L3602" s="568" t="s">
        <v>14333</v>
      </c>
      <c r="M3602" s="572" t="s">
        <v>17160</v>
      </c>
      <c r="N3602" s="570" t="s">
        <v>8402</v>
      </c>
      <c r="O3602" s="303" t="str">
        <f>IF(AllC3_Data[[#This Row],[Door/Yard Number]]=3,"Yard","Door")</f>
        <v>Yard</v>
      </c>
      <c r="P3602" s="33">
        <f t="shared" si="112"/>
        <v>6.2166666666744277</v>
      </c>
      <c r="Q3602" s="3" t="str">
        <f t="shared" si="113"/>
        <v>02/11/2022 07:47 AM</v>
      </c>
      <c r="R3602" s="573" t="str">
        <f>IF(AND(AllC3_Data[[#This Row],[Workflow]]="Vendor Trailer",AllC3_Data[[#This Row],[OB Load Type]]="",AllC3_Data[[#This Row],[IB Load Type]]="",AllC3_Data[[#This Row],[Reusable Load Type]]=""),"Empty", HLOOKUP("*",AllC3_Data[[#This Row],[OB Load Type]:[Workflow]],1,FALSE))</f>
        <v>Empty</v>
      </c>
      <c r="S36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3" spans="1:21" x14ac:dyDescent="0.25">
      <c r="A3603" s="567" t="s">
        <v>17161</v>
      </c>
      <c r="B3603" s="568"/>
      <c r="C3603" s="568"/>
      <c r="D3603" s="569" t="s">
        <v>496</v>
      </c>
      <c r="E3603" s="569" t="s">
        <v>1660</v>
      </c>
      <c r="F3603" s="569">
        <v>3</v>
      </c>
      <c r="G3603" s="568" t="s">
        <v>1667</v>
      </c>
      <c r="H3603" s="568"/>
      <c r="I3603" s="570" t="s">
        <v>8996</v>
      </c>
      <c r="J3603" s="568" t="s">
        <v>8214</v>
      </c>
      <c r="K3603" s="571" t="s">
        <v>8401</v>
      </c>
      <c r="L3603" s="568" t="s">
        <v>15089</v>
      </c>
      <c r="M3603" s="572" t="s">
        <v>8996</v>
      </c>
      <c r="N3603" s="570" t="s">
        <v>8451</v>
      </c>
      <c r="O3603" s="303" t="str">
        <f>IF(AllC3_Data[[#This Row],[Door/Yard Number]]=3,"Yard","Door")</f>
        <v>Yard</v>
      </c>
      <c r="P3603" s="33">
        <f t="shared" si="112"/>
        <v>6.2000000001280569</v>
      </c>
      <c r="Q3603" s="3" t="str">
        <f t="shared" si="113"/>
        <v>02/11/2022 07:48 AM</v>
      </c>
      <c r="R3603" s="573" t="str">
        <f>IF(AND(AllC3_Data[[#This Row],[Workflow]]="Vendor Trailer",AllC3_Data[[#This Row],[OB Load Type]]="",AllC3_Data[[#This Row],[IB Load Type]]="",AllC3_Data[[#This Row],[Reusable Load Type]]=""),"Empty", HLOOKUP("*",AllC3_Data[[#This Row],[OB Load Type]:[Workflow]],1,FALSE))</f>
        <v>RSAL</v>
      </c>
      <c r="S36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4" spans="1:21" x14ac:dyDescent="0.25">
      <c r="A3604" s="567" t="s">
        <v>17162</v>
      </c>
      <c r="B3604" s="568"/>
      <c r="C3604" s="568"/>
      <c r="D3604" s="569"/>
      <c r="E3604" s="569" t="s">
        <v>1657</v>
      </c>
      <c r="F3604" s="569">
        <v>3</v>
      </c>
      <c r="G3604" s="568" t="s">
        <v>1179</v>
      </c>
      <c r="H3604" s="568"/>
      <c r="I3604" s="570" t="s">
        <v>13290</v>
      </c>
      <c r="J3604" s="568" t="s">
        <v>8204</v>
      </c>
      <c r="K3604" s="571" t="s">
        <v>8401</v>
      </c>
      <c r="L3604" s="568" t="s">
        <v>12146</v>
      </c>
      <c r="M3604" s="572" t="s">
        <v>10834</v>
      </c>
      <c r="N3604" s="570" t="s">
        <v>8402</v>
      </c>
      <c r="O3604" s="303" t="str">
        <f>IF(AllC3_Data[[#This Row],[Door/Yard Number]]=3,"Yard","Door")</f>
        <v>Yard</v>
      </c>
      <c r="P3604" s="33">
        <f t="shared" si="112"/>
        <v>6.1666666666860692</v>
      </c>
      <c r="Q3604" s="3" t="str">
        <f t="shared" si="113"/>
        <v>02/11/2022 07:50 AM</v>
      </c>
      <c r="R3604" s="573" t="str">
        <f>IF(AND(AllC3_Data[[#This Row],[Workflow]]="Vendor Trailer",AllC3_Data[[#This Row],[OB Load Type]]="",AllC3_Data[[#This Row],[IB Load Type]]="",AllC3_Data[[#This Row],[Reusable Load Type]]=""),"Empty", HLOOKUP("*",AllC3_Data[[#This Row],[OB Load Type]:[Workflow]],1,FALSE))</f>
        <v>Empty</v>
      </c>
      <c r="S36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5" spans="1:21" x14ac:dyDescent="0.25">
      <c r="A3605" s="567" t="s">
        <v>17163</v>
      </c>
      <c r="B3605" s="568"/>
      <c r="C3605" s="568" t="s">
        <v>50</v>
      </c>
      <c r="D3605" s="569"/>
      <c r="E3605" s="569" t="s">
        <v>897</v>
      </c>
      <c r="F3605" s="569">
        <v>3</v>
      </c>
      <c r="G3605" s="568" t="s">
        <v>8434</v>
      </c>
      <c r="H3605" s="568" t="s">
        <v>17164</v>
      </c>
      <c r="I3605" s="570" t="s">
        <v>9004</v>
      </c>
      <c r="J3605" s="568" t="s">
        <v>8202</v>
      </c>
      <c r="K3605" s="571" t="s">
        <v>8401</v>
      </c>
      <c r="L3605" s="568" t="s">
        <v>15024</v>
      </c>
      <c r="M3605" s="572" t="s">
        <v>9004</v>
      </c>
      <c r="N3605" s="570" t="s">
        <v>8402</v>
      </c>
      <c r="O3605" s="303" t="str">
        <f>IF(AllC3_Data[[#This Row],[Door/Yard Number]]=3,"Yard","Door")</f>
        <v>Yard</v>
      </c>
      <c r="P3605" s="33">
        <f t="shared" si="112"/>
        <v>6.1500000001396984</v>
      </c>
      <c r="Q3605" s="3" t="str">
        <f t="shared" si="113"/>
        <v>02/11/2022 07:51 AM</v>
      </c>
      <c r="R3605" s="573" t="str">
        <f>IF(AND(AllC3_Data[[#This Row],[Workflow]]="Vendor Trailer",AllC3_Data[[#This Row],[OB Load Type]]="",AllC3_Data[[#This Row],[IB Load Type]]="",AllC3_Data[[#This Row],[Reusable Load Type]]=""),"Empty", HLOOKUP("*",AllC3_Data[[#This Row],[OB Load Type]:[Workflow]],1,FALSE))</f>
        <v>B707</v>
      </c>
      <c r="S36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6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6" spans="1:21" x14ac:dyDescent="0.25">
      <c r="A3606" s="567" t="s">
        <v>17165</v>
      </c>
      <c r="B3606" s="568"/>
      <c r="C3606" s="568"/>
      <c r="D3606" s="569" t="s">
        <v>481</v>
      </c>
      <c r="E3606" s="569" t="s">
        <v>8430</v>
      </c>
      <c r="F3606" s="569">
        <v>3</v>
      </c>
      <c r="G3606" s="568" t="s">
        <v>1179</v>
      </c>
      <c r="H3606" s="568"/>
      <c r="I3606" s="570" t="s">
        <v>17166</v>
      </c>
      <c r="J3606" s="568" t="s">
        <v>8210</v>
      </c>
      <c r="K3606" s="571" t="s">
        <v>8401</v>
      </c>
      <c r="L3606" s="568" t="s">
        <v>14505</v>
      </c>
      <c r="M3606" s="572" t="s">
        <v>17166</v>
      </c>
      <c r="N3606" s="570" t="s">
        <v>8421</v>
      </c>
      <c r="O3606" s="303" t="str">
        <f>IF(AllC3_Data[[#This Row],[Door/Yard Number]]=3,"Yard","Door")</f>
        <v>Yard</v>
      </c>
      <c r="P3606" s="33">
        <f t="shared" si="112"/>
        <v>6.1333333334187046</v>
      </c>
      <c r="Q3606" s="3" t="str">
        <f t="shared" si="113"/>
        <v>02/11/2022 07:52 AM</v>
      </c>
      <c r="R3606" s="573" t="str">
        <f>IF(AND(AllC3_Data[[#This Row],[Workflow]]="Vendor Trailer",AllC3_Data[[#This Row],[OB Load Type]]="",AllC3_Data[[#This Row],[IB Load Type]]="",AllC3_Data[[#This Row],[Reusable Load Type]]=""),"Empty", HLOOKUP("*",AllC3_Data[[#This Row],[OB Load Type]:[Workflow]],1,FALSE))</f>
        <v>RBTN</v>
      </c>
      <c r="S36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6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7" spans="1:21" x14ac:dyDescent="0.25">
      <c r="A3607" s="567" t="s">
        <v>10160</v>
      </c>
      <c r="B3607" s="568"/>
      <c r="C3607" s="568"/>
      <c r="D3607" s="569"/>
      <c r="E3607" s="569" t="s">
        <v>1562</v>
      </c>
      <c r="F3607" s="569">
        <v>3</v>
      </c>
      <c r="G3607" s="568" t="s">
        <v>10027</v>
      </c>
      <c r="H3607" s="568"/>
      <c r="I3607" s="570" t="s">
        <v>17166</v>
      </c>
      <c r="J3607" s="568" t="s">
        <v>8202</v>
      </c>
      <c r="K3607" s="571" t="s">
        <v>8401</v>
      </c>
      <c r="L3607" s="568" t="s">
        <v>14049</v>
      </c>
      <c r="M3607" s="572"/>
      <c r="N3607" s="570" t="s">
        <v>8402</v>
      </c>
      <c r="O3607" s="303" t="str">
        <f>IF(AllC3_Data[[#This Row],[Door/Yard Number]]=3,"Yard","Door")</f>
        <v>Yard</v>
      </c>
      <c r="P3607" s="33">
        <f t="shared" si="112"/>
        <v>6.1333333334187046</v>
      </c>
      <c r="Q3607" s="3" t="str">
        <f t="shared" si="113"/>
        <v>02/11/2022 07:52 AM</v>
      </c>
      <c r="R3607" s="573" t="str">
        <f>IF(AND(AllC3_Data[[#This Row],[Workflow]]="Vendor Trailer",AllC3_Data[[#This Row],[OB Load Type]]="",AllC3_Data[[#This Row],[IB Load Type]]="",AllC3_Data[[#This Row],[Reusable Load Type]]=""),"Empty", HLOOKUP("*",AllC3_Data[[#This Row],[OB Load Type]:[Workflow]],1,FALSE))</f>
        <v>Unknown</v>
      </c>
      <c r="S36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8" spans="1:21" x14ac:dyDescent="0.25">
      <c r="A3608" s="567" t="s">
        <v>17167</v>
      </c>
      <c r="B3608" s="568"/>
      <c r="C3608" s="568"/>
      <c r="D3608" s="569"/>
      <c r="E3608" s="569" t="s">
        <v>8461</v>
      </c>
      <c r="F3608" s="569">
        <v>3</v>
      </c>
      <c r="G3608" s="568" t="s">
        <v>1215</v>
      </c>
      <c r="H3608" s="568"/>
      <c r="I3608" s="570" t="s">
        <v>10915</v>
      </c>
      <c r="J3608" s="568" t="s">
        <v>8202</v>
      </c>
      <c r="K3608" s="571" t="s">
        <v>8401</v>
      </c>
      <c r="L3608" s="568" t="s">
        <v>14594</v>
      </c>
      <c r="M3608" s="572" t="s">
        <v>13290</v>
      </c>
      <c r="N3608" s="570" t="s">
        <v>8425</v>
      </c>
      <c r="O3608" s="303" t="str">
        <f>IF(AllC3_Data[[#This Row],[Door/Yard Number]]=3,"Yard","Door")</f>
        <v>Yard</v>
      </c>
      <c r="P3608" s="33">
        <f t="shared" si="112"/>
        <v>6.1166666666977108</v>
      </c>
      <c r="Q3608" s="3" t="str">
        <f t="shared" si="113"/>
        <v>02/11/2022 07:53 AM</v>
      </c>
      <c r="R3608" s="573" t="str">
        <f>IF(AND(AllC3_Data[[#This Row],[Workflow]]="Vendor Trailer",AllC3_Data[[#This Row],[OB Load Type]]="",AllC3_Data[[#This Row],[IB Load Type]]="",AllC3_Data[[#This Row],[Reusable Load Type]]=""),"Empty", HLOOKUP("*",AllC3_Data[[#This Row],[OB Load Type]:[Workflow]],1,FALSE))</f>
        <v>Empty</v>
      </c>
      <c r="S36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6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09" spans="1:21" x14ac:dyDescent="0.25">
      <c r="A3609" s="567" t="s">
        <v>17168</v>
      </c>
      <c r="B3609" s="568"/>
      <c r="C3609" s="568"/>
      <c r="D3609" s="569"/>
      <c r="E3609" s="569" t="s">
        <v>1562</v>
      </c>
      <c r="F3609" s="569">
        <v>3</v>
      </c>
      <c r="G3609" s="568" t="s">
        <v>10027</v>
      </c>
      <c r="H3609" s="568"/>
      <c r="I3609" s="570" t="s">
        <v>10915</v>
      </c>
      <c r="J3609" s="568" t="s">
        <v>8202</v>
      </c>
      <c r="K3609" s="571" t="s">
        <v>8401</v>
      </c>
      <c r="L3609" s="568" t="s">
        <v>14049</v>
      </c>
      <c r="M3609" s="572"/>
      <c r="N3609" s="570" t="s">
        <v>8402</v>
      </c>
      <c r="O3609" s="303" t="str">
        <f>IF(AllC3_Data[[#This Row],[Door/Yard Number]]=3,"Yard","Door")</f>
        <v>Yard</v>
      </c>
      <c r="P3609" s="33">
        <f t="shared" si="112"/>
        <v>6.1166666666977108</v>
      </c>
      <c r="Q3609" s="3" t="str">
        <f t="shared" si="113"/>
        <v>02/11/2022 07:53 AM</v>
      </c>
      <c r="R3609" s="573" t="str">
        <f>IF(AND(AllC3_Data[[#This Row],[Workflow]]="Vendor Trailer",AllC3_Data[[#This Row],[OB Load Type]]="",AllC3_Data[[#This Row],[IB Load Type]]="",AllC3_Data[[#This Row],[Reusable Load Type]]=""),"Empty", HLOOKUP("*",AllC3_Data[[#This Row],[OB Load Type]:[Workflow]],1,FALSE))</f>
        <v>Unknown</v>
      </c>
      <c r="S360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0" spans="1:21" x14ac:dyDescent="0.25">
      <c r="A3610" s="567" t="s">
        <v>17169</v>
      </c>
      <c r="B3610" s="568" t="s">
        <v>14099</v>
      </c>
      <c r="C3610" s="568"/>
      <c r="D3610" s="569"/>
      <c r="E3610" s="569" t="s">
        <v>1659</v>
      </c>
      <c r="F3610" s="569">
        <v>1</v>
      </c>
      <c r="G3610" s="568" t="s">
        <v>10027</v>
      </c>
      <c r="H3610" s="568"/>
      <c r="I3610" s="570" t="s">
        <v>8693</v>
      </c>
      <c r="J3610" s="568" t="s">
        <v>8202</v>
      </c>
      <c r="K3610" s="571" t="s">
        <v>8401</v>
      </c>
      <c r="L3610" s="568" t="s">
        <v>5049</v>
      </c>
      <c r="M3610" s="572"/>
      <c r="N3610" s="570" t="s">
        <v>8402</v>
      </c>
      <c r="O3610" s="303" t="str">
        <f>IF(AllC3_Data[[#This Row],[Door/Yard Number]]=3,"Yard","Door")</f>
        <v>Door</v>
      </c>
      <c r="P3610" s="33">
        <f t="shared" si="112"/>
        <v>6.0833333334303461</v>
      </c>
      <c r="Q3610" s="3" t="str">
        <f t="shared" si="113"/>
        <v>02/11/2022 07:55 AM</v>
      </c>
      <c r="R3610" s="573" t="str">
        <f>IF(AND(AllC3_Data[[#This Row],[Workflow]]="Vendor Trailer",AllC3_Data[[#This Row],[OB Load Type]]="",AllC3_Data[[#This Row],[IB Load Type]]="",AllC3_Data[[#This Row],[Reusable Load Type]]=""),"Empty", HLOOKUP("*",AllC3_Data[[#This Row],[OB Load Type]:[Workflow]],1,FALSE))</f>
        <v>RuleNotWorking</v>
      </c>
      <c r="S36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1" spans="1:21" x14ac:dyDescent="0.25">
      <c r="A3611" s="567" t="s">
        <v>17170</v>
      </c>
      <c r="B3611" s="568" t="s">
        <v>14099</v>
      </c>
      <c r="C3611" s="568"/>
      <c r="D3611" s="569"/>
      <c r="E3611" s="569" t="s">
        <v>1659</v>
      </c>
      <c r="F3611" s="569">
        <v>1</v>
      </c>
      <c r="G3611" s="568" t="s">
        <v>368</v>
      </c>
      <c r="H3611" s="568"/>
      <c r="I3611" s="570" t="s">
        <v>8693</v>
      </c>
      <c r="J3611" s="568" t="s">
        <v>368</v>
      </c>
      <c r="K3611" s="571" t="s">
        <v>8401</v>
      </c>
      <c r="L3611" s="568" t="s">
        <v>5063</v>
      </c>
      <c r="M3611" s="572"/>
      <c r="N3611" s="570" t="s">
        <v>8402</v>
      </c>
      <c r="O3611" s="303" t="str">
        <f>IF(AllC3_Data[[#This Row],[Door/Yard Number]]=3,"Yard","Door")</f>
        <v>Door</v>
      </c>
      <c r="P3611" s="33">
        <f t="shared" si="112"/>
        <v>6.0833333334303461</v>
      </c>
      <c r="Q3611" s="3" t="str">
        <f t="shared" si="113"/>
        <v>02/11/2022 07:55 AM</v>
      </c>
      <c r="R3611" s="573" t="str">
        <f>IF(AND(AllC3_Data[[#This Row],[Workflow]]="Vendor Trailer",AllC3_Data[[#This Row],[OB Load Type]]="",AllC3_Data[[#This Row],[IB Load Type]]="",AllC3_Data[[#This Row],[Reusable Load Type]]=""),"Empty", HLOOKUP("*",AllC3_Data[[#This Row],[OB Load Type]:[Workflow]],1,FALSE))</f>
        <v>RuleNotWorking</v>
      </c>
      <c r="S36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PDI</v>
      </c>
      <c r="U361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612" spans="1:21" x14ac:dyDescent="0.25">
      <c r="A3612" s="567" t="s">
        <v>17171</v>
      </c>
      <c r="B3612" s="568"/>
      <c r="C3612" s="568"/>
      <c r="D3612" s="569"/>
      <c r="E3612" s="569" t="s">
        <v>8461</v>
      </c>
      <c r="F3612" s="569">
        <v>3</v>
      </c>
      <c r="G3612" s="568" t="s">
        <v>1252</v>
      </c>
      <c r="H3612" s="568"/>
      <c r="I3612" s="570" t="s">
        <v>8552</v>
      </c>
      <c r="J3612" s="568" t="s">
        <v>8202</v>
      </c>
      <c r="K3612" s="571" t="s">
        <v>8401</v>
      </c>
      <c r="L3612" s="568" t="s">
        <v>2967</v>
      </c>
      <c r="M3612" s="572"/>
      <c r="N3612" s="570" t="s">
        <v>8402</v>
      </c>
      <c r="O3612" s="303" t="str">
        <f>IF(AllC3_Data[[#This Row],[Door/Yard Number]]=3,"Yard","Door")</f>
        <v>Yard</v>
      </c>
      <c r="P3612" s="33">
        <f t="shared" si="112"/>
        <v>6.0666666667093523</v>
      </c>
      <c r="Q3612" s="3" t="str">
        <f t="shared" si="113"/>
        <v>02/11/2022 07:56 AM</v>
      </c>
      <c r="R3612" s="573" t="str">
        <f>IF(AND(AllC3_Data[[#This Row],[Workflow]]="Vendor Trailer",AllC3_Data[[#This Row],[OB Load Type]]="",AllC3_Data[[#This Row],[IB Load Type]]="",AllC3_Data[[#This Row],[Reusable Load Type]]=""),"Empty", HLOOKUP("*",AllC3_Data[[#This Row],[OB Load Type]:[Workflow]],1,FALSE))</f>
        <v>Empty</v>
      </c>
      <c r="S36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6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3" spans="1:21" x14ac:dyDescent="0.25">
      <c r="A3613" s="567" t="s">
        <v>17172</v>
      </c>
      <c r="B3613" s="568"/>
      <c r="C3613" s="568"/>
      <c r="D3613" s="569"/>
      <c r="E3613" s="569" t="s">
        <v>8461</v>
      </c>
      <c r="F3613" s="569">
        <v>3</v>
      </c>
      <c r="G3613" s="568" t="s">
        <v>9193</v>
      </c>
      <c r="H3613" s="568"/>
      <c r="I3613" s="570" t="s">
        <v>8695</v>
      </c>
      <c r="J3613" s="568" t="s">
        <v>8202</v>
      </c>
      <c r="K3613" s="571" t="s">
        <v>8401</v>
      </c>
      <c r="L3613" s="568" t="s">
        <v>14208</v>
      </c>
      <c r="M3613" s="572"/>
      <c r="N3613" s="570" t="s">
        <v>8402</v>
      </c>
      <c r="O3613" s="303" t="str">
        <f>IF(AllC3_Data[[#This Row],[Door/Yard Number]]=3,"Yard","Door")</f>
        <v>Yard</v>
      </c>
      <c r="P3613" s="33">
        <f t="shared" si="112"/>
        <v>6.0333333334419876</v>
      </c>
      <c r="Q3613" s="3" t="str">
        <f t="shared" si="113"/>
        <v>02/11/2022 07:58 AM</v>
      </c>
      <c r="R3613" s="573" t="str">
        <f>IF(AND(AllC3_Data[[#This Row],[Workflow]]="Vendor Trailer",AllC3_Data[[#This Row],[OB Load Type]]="",AllC3_Data[[#This Row],[IB Load Type]]="",AllC3_Data[[#This Row],[Reusable Load Type]]=""),"Empty", HLOOKUP("*",AllC3_Data[[#This Row],[OB Load Type]:[Workflow]],1,FALSE))</f>
        <v>Empty</v>
      </c>
      <c r="S36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4" spans="1:21" x14ac:dyDescent="0.25">
      <c r="A3614" s="567" t="s">
        <v>17173</v>
      </c>
      <c r="B3614" s="568"/>
      <c r="C3614" s="568" t="s">
        <v>16698</v>
      </c>
      <c r="D3614" s="569"/>
      <c r="E3614" s="569" t="s">
        <v>897</v>
      </c>
      <c r="F3614" s="569">
        <v>1</v>
      </c>
      <c r="G3614" s="568" t="s">
        <v>1179</v>
      </c>
      <c r="H3614" s="568" t="s">
        <v>12630</v>
      </c>
      <c r="I3614" s="570" t="s">
        <v>9606</v>
      </c>
      <c r="J3614" s="568" t="s">
        <v>8210</v>
      </c>
      <c r="K3614" s="571" t="s">
        <v>8401</v>
      </c>
      <c r="L3614" s="568" t="s">
        <v>17174</v>
      </c>
      <c r="M3614" s="572" t="s">
        <v>9606</v>
      </c>
      <c r="N3614" s="570" t="s">
        <v>8451</v>
      </c>
      <c r="O3614" s="303" t="str">
        <f>IF(AllC3_Data[[#This Row],[Door/Yard Number]]=3,"Yard","Door")</f>
        <v>Door</v>
      </c>
      <c r="P3614" s="33">
        <f t="shared" si="112"/>
        <v>5.9666666667326353</v>
      </c>
      <c r="Q3614" s="3" t="str">
        <f t="shared" si="113"/>
        <v>02/11/2022 08:02 AM</v>
      </c>
      <c r="R3614" s="573" t="str">
        <f>IF(AND(AllC3_Data[[#This Row],[Workflow]]="Vendor Trailer",AllC3_Data[[#This Row],[OB Load Type]]="",AllC3_Data[[#This Row],[IB Load Type]]="",AllC3_Data[[#This Row],[Reusable Load Type]]=""),"Empty", HLOOKUP("*",AllC3_Data[[#This Row],[OB Load Type]:[Workflow]],1,FALSE))</f>
        <v>Bread to 227</v>
      </c>
      <c r="S36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1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615" spans="1:21" x14ac:dyDescent="0.25">
      <c r="A3615" s="567" t="s">
        <v>17175</v>
      </c>
      <c r="B3615" s="568"/>
      <c r="C3615" s="568"/>
      <c r="D3615" s="569" t="s">
        <v>741</v>
      </c>
      <c r="E3615" s="569" t="s">
        <v>8430</v>
      </c>
      <c r="F3615" s="569">
        <v>1</v>
      </c>
      <c r="G3615" s="568" t="s">
        <v>1179</v>
      </c>
      <c r="H3615" s="568"/>
      <c r="I3615" s="570" t="s">
        <v>13036</v>
      </c>
      <c r="J3615" s="568" t="s">
        <v>8210</v>
      </c>
      <c r="K3615" s="571" t="s">
        <v>8401</v>
      </c>
      <c r="L3615" s="568" t="s">
        <v>13666</v>
      </c>
      <c r="M3615" s="572" t="s">
        <v>17176</v>
      </c>
      <c r="N3615" s="570" t="s">
        <v>8402</v>
      </c>
      <c r="O3615" s="303" t="str">
        <f>IF(AllC3_Data[[#This Row],[Door/Yard Number]]=3,"Yard","Door")</f>
        <v>Door</v>
      </c>
      <c r="P3615" s="33">
        <f t="shared" si="112"/>
        <v>5.9500000000116415</v>
      </c>
      <c r="Q3615" s="3" t="str">
        <f t="shared" si="113"/>
        <v>02/11/2022 08:03 AM</v>
      </c>
      <c r="R3615" s="573" t="str">
        <f>IF(AND(AllC3_Data[[#This Row],[Workflow]]="Vendor Trailer",AllC3_Data[[#This Row],[OB Load Type]]="",AllC3_Data[[#This Row],[IB Load Type]]="",AllC3_Data[[#This Row],[Reusable Load Type]]=""),"Empty", HLOOKUP("*",AllC3_Data[[#This Row],[OB Load Type]:[Workflow]],1,FALSE))</f>
        <v>QPKY</v>
      </c>
      <c r="S36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Parkway Transport</v>
      </c>
      <c r="T36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6" spans="1:21" x14ac:dyDescent="0.25">
      <c r="A3616" s="567" t="s">
        <v>17177</v>
      </c>
      <c r="B3616" s="568"/>
      <c r="C3616" s="568" t="s">
        <v>38</v>
      </c>
      <c r="D3616" s="569"/>
      <c r="E3616" s="569" t="s">
        <v>897</v>
      </c>
      <c r="F3616" s="569">
        <v>3</v>
      </c>
      <c r="G3616" s="568" t="s">
        <v>13319</v>
      </c>
      <c r="H3616" s="568" t="s">
        <v>17178</v>
      </c>
      <c r="I3616" s="570" t="s">
        <v>8457</v>
      </c>
      <c r="J3616" s="568" t="s">
        <v>8202</v>
      </c>
      <c r="K3616" s="571" t="s">
        <v>8401</v>
      </c>
      <c r="L3616" s="568" t="s">
        <v>14594</v>
      </c>
      <c r="M3616" s="572" t="s">
        <v>8457</v>
      </c>
      <c r="N3616" s="570" t="s">
        <v>8425</v>
      </c>
      <c r="O3616" s="303" t="str">
        <f>IF(AllC3_Data[[#This Row],[Door/Yard Number]]=3,"Yard","Door")</f>
        <v>Yard</v>
      </c>
      <c r="P3616" s="33">
        <f t="shared" si="112"/>
        <v>5.9333333334652707</v>
      </c>
      <c r="Q3616" s="3" t="str">
        <f t="shared" si="113"/>
        <v>02/11/2022 08:04 AM</v>
      </c>
      <c r="R3616" s="573" t="str">
        <f>IF(AND(AllC3_Data[[#This Row],[Workflow]]="Vendor Trailer",AllC3_Data[[#This Row],[OB Load Type]]="",AllC3_Data[[#This Row],[IB Load Type]]="",AllC3_Data[[#This Row],[Reusable Load Type]]=""),"Empty", HLOOKUP("*",AllC3_Data[[#This Row],[OB Load Type]:[Workflow]],1,FALSE))</f>
        <v>B407</v>
      </c>
      <c r="S36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6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6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7" spans="1:21" x14ac:dyDescent="0.25">
      <c r="A3617" s="567" t="s">
        <v>17179</v>
      </c>
      <c r="B3617" s="568"/>
      <c r="C3617" s="568" t="s">
        <v>774</v>
      </c>
      <c r="D3617" s="569"/>
      <c r="E3617" s="569" t="s">
        <v>897</v>
      </c>
      <c r="F3617" s="569">
        <v>3</v>
      </c>
      <c r="G3617" s="568" t="s">
        <v>13339</v>
      </c>
      <c r="H3617" s="568" t="s">
        <v>17180</v>
      </c>
      <c r="I3617" s="570" t="s">
        <v>10920</v>
      </c>
      <c r="J3617" s="568" t="s">
        <v>8202</v>
      </c>
      <c r="K3617" s="571" t="s">
        <v>8401</v>
      </c>
      <c r="L3617" s="568" t="s">
        <v>13961</v>
      </c>
      <c r="M3617" s="572" t="s">
        <v>10920</v>
      </c>
      <c r="N3617" s="570" t="s">
        <v>8451</v>
      </c>
      <c r="O3617" s="303" t="str">
        <f>IF(AllC3_Data[[#This Row],[Door/Yard Number]]=3,"Yard","Door")</f>
        <v>Yard</v>
      </c>
      <c r="P3617" s="33">
        <f t="shared" si="112"/>
        <v>5.9166666667442769</v>
      </c>
      <c r="Q3617" s="3" t="str">
        <f t="shared" si="113"/>
        <v>02/11/2022 08:05 AM</v>
      </c>
      <c r="R3617" s="573" t="str">
        <f>IF(AND(AllC3_Data[[#This Row],[Workflow]]="Vendor Trailer",AllC3_Data[[#This Row],[OB Load Type]]="",AllC3_Data[[#This Row],[IB Load Type]]="",AllC3_Data[[#This Row],[Reusable Load Type]]=""),"Empty", HLOOKUP("*",AllC3_Data[[#This Row],[OB Load Type]:[Workflow]],1,FALSE))</f>
        <v>B227</v>
      </c>
      <c r="S36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6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18" spans="1:21" x14ac:dyDescent="0.25">
      <c r="A3618" s="567" t="s">
        <v>17181</v>
      </c>
      <c r="B3618" s="568"/>
      <c r="C3618" s="568"/>
      <c r="D3618" s="569" t="s">
        <v>492</v>
      </c>
      <c r="E3618" s="569" t="s">
        <v>8430</v>
      </c>
      <c r="F3618" s="569">
        <v>3</v>
      </c>
      <c r="G3618" s="568" t="s">
        <v>1179</v>
      </c>
      <c r="H3618" s="568"/>
      <c r="I3618" s="570" t="s">
        <v>10920</v>
      </c>
      <c r="J3618" s="568" t="s">
        <v>8205</v>
      </c>
      <c r="K3618" s="571" t="s">
        <v>8401</v>
      </c>
      <c r="L3618" s="568" t="s">
        <v>13958</v>
      </c>
      <c r="M3618" s="572" t="s">
        <v>17182</v>
      </c>
      <c r="N3618" s="570" t="s">
        <v>8451</v>
      </c>
      <c r="O3618" s="303" t="str">
        <f>IF(AllC3_Data[[#This Row],[Door/Yard Number]]=3,"Yard","Door")</f>
        <v>Yard</v>
      </c>
      <c r="P3618" s="33">
        <f t="shared" si="112"/>
        <v>5.9166666667442769</v>
      </c>
      <c r="Q3618" s="3" t="str">
        <f t="shared" si="113"/>
        <v>02/11/2022 08:05 AM</v>
      </c>
      <c r="R3618" s="573" t="str">
        <f>IF(AND(AllC3_Data[[#This Row],[Workflow]]="Vendor Trailer",AllC3_Data[[#This Row],[OB Load Type]]="",AllC3_Data[[#This Row],[IB Load Type]]="",AllC3_Data[[#This Row],[Reusable Load Type]]=""),"Empty", HLOOKUP("*",AllC3_Data[[#This Row],[OB Load Type]:[Workflow]],1,FALSE))</f>
        <v>RMCP</v>
      </c>
      <c r="S36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619" spans="1:21" x14ac:dyDescent="0.25">
      <c r="A3619" s="567" t="s">
        <v>14911</v>
      </c>
      <c r="B3619" s="568"/>
      <c r="C3619" s="568"/>
      <c r="D3619" s="569"/>
      <c r="E3619" s="569" t="s">
        <v>1657</v>
      </c>
      <c r="F3619" s="569">
        <v>3</v>
      </c>
      <c r="G3619" s="568" t="s">
        <v>1568</v>
      </c>
      <c r="H3619" s="568"/>
      <c r="I3619" s="570" t="s">
        <v>10920</v>
      </c>
      <c r="J3619" s="568" t="s">
        <v>8209</v>
      </c>
      <c r="K3619" s="571" t="s">
        <v>8401</v>
      </c>
      <c r="L3619" s="568" t="s">
        <v>14248</v>
      </c>
      <c r="M3619" s="572" t="s">
        <v>9980</v>
      </c>
      <c r="N3619" s="570" t="s">
        <v>8402</v>
      </c>
      <c r="O3619" s="303" t="str">
        <f>IF(AllC3_Data[[#This Row],[Door/Yard Number]]=3,"Yard","Door")</f>
        <v>Yard</v>
      </c>
      <c r="P3619" s="33">
        <f t="shared" si="112"/>
        <v>5.9166666667442769</v>
      </c>
      <c r="Q3619" s="3" t="str">
        <f t="shared" si="113"/>
        <v>02/11/2022 08:05 AM</v>
      </c>
      <c r="R3619" s="573" t="str">
        <f>IF(AND(AllC3_Data[[#This Row],[Workflow]]="Vendor Trailer",AllC3_Data[[#This Row],[OB Load Type]]="",AllC3_Data[[#This Row],[IB Load Type]]="",AllC3_Data[[#This Row],[Reusable Load Type]]=""),"Empty", HLOOKUP("*",AllC3_Data[[#This Row],[OB Load Type]:[Workflow]],1,FALSE))</f>
        <v>Empty</v>
      </c>
      <c r="S36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0" spans="1:21" x14ac:dyDescent="0.25">
      <c r="A3620" s="567" t="s">
        <v>17183</v>
      </c>
      <c r="B3620" s="568"/>
      <c r="C3620" s="568" t="s">
        <v>776</v>
      </c>
      <c r="D3620" s="569"/>
      <c r="E3620" s="569" t="s">
        <v>897</v>
      </c>
      <c r="F3620" s="569">
        <v>3</v>
      </c>
      <c r="G3620" s="568" t="s">
        <v>1179</v>
      </c>
      <c r="H3620" s="568" t="s">
        <v>17184</v>
      </c>
      <c r="I3620" s="570" t="s">
        <v>10920</v>
      </c>
      <c r="J3620" s="568" t="s">
        <v>8210</v>
      </c>
      <c r="K3620" s="571" t="s">
        <v>8401</v>
      </c>
      <c r="L3620" s="568" t="s">
        <v>13868</v>
      </c>
      <c r="M3620" s="572" t="s">
        <v>10920</v>
      </c>
      <c r="N3620" s="570" t="s">
        <v>8451</v>
      </c>
      <c r="O3620" s="303" t="str">
        <f>IF(AllC3_Data[[#This Row],[Door/Yard Number]]=3,"Yard","Door")</f>
        <v>Yard</v>
      </c>
      <c r="P3620" s="33">
        <f t="shared" si="112"/>
        <v>5.9166666667442769</v>
      </c>
      <c r="Q3620" s="3" t="str">
        <f t="shared" si="113"/>
        <v>02/11/2022 08:05 AM</v>
      </c>
      <c r="R3620" s="573" t="str">
        <f>IF(AND(AllC3_Data[[#This Row],[Workflow]]="Vendor Trailer",AllC3_Data[[#This Row],[OB Load Type]]="",AllC3_Data[[#This Row],[IB Load Type]]="",AllC3_Data[[#This Row],[Reusable Load Type]]=""),"Empty", HLOOKUP("*",AllC3_Data[[#This Row],[OB Load Type]:[Workflow]],1,FALSE))</f>
        <v>B217</v>
      </c>
      <c r="S36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6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621" spans="1:21" x14ac:dyDescent="0.25">
      <c r="A3621" s="567" t="s">
        <v>17185</v>
      </c>
      <c r="B3621" s="568"/>
      <c r="C3621" s="568"/>
      <c r="D3621" s="569" t="s">
        <v>367</v>
      </c>
      <c r="E3621" s="569" t="s">
        <v>882</v>
      </c>
      <c r="F3621" s="569">
        <v>3</v>
      </c>
      <c r="G3621" s="568" t="s">
        <v>1179</v>
      </c>
      <c r="H3621" s="568"/>
      <c r="I3621" s="570" t="s">
        <v>10922</v>
      </c>
      <c r="J3621" s="568" t="s">
        <v>8216</v>
      </c>
      <c r="K3621" s="571" t="s">
        <v>8401</v>
      </c>
      <c r="L3621" s="568" t="s">
        <v>14505</v>
      </c>
      <c r="M3621" s="572" t="s">
        <v>17186</v>
      </c>
      <c r="N3621" s="570" t="s">
        <v>8421</v>
      </c>
      <c r="O3621" s="303" t="str">
        <f>IF(AllC3_Data[[#This Row],[Door/Yard Number]]=3,"Yard","Door")</f>
        <v>Yard</v>
      </c>
      <c r="P3621" s="33">
        <f t="shared" si="112"/>
        <v>5.9000000000232831</v>
      </c>
      <c r="Q3621" s="3" t="str">
        <f t="shared" si="113"/>
        <v>02/11/2022 08:06 AM</v>
      </c>
      <c r="R3621" s="573" t="str">
        <f>IF(AND(AllC3_Data[[#This Row],[Workflow]]="Vendor Trailer",AllC3_Data[[#This Row],[OB Load Type]]="",AllC3_Data[[#This Row],[IB Load Type]]="",AllC3_Data[[#This Row],[Reusable Load Type]]=""),"Empty", HLOOKUP("*",AllC3_Data[[#This Row],[OB Load Type]:[Workflow]],1,FALSE))</f>
        <v>BD27</v>
      </c>
      <c r="S36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6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622" spans="1:21" x14ac:dyDescent="0.25">
      <c r="A3622" s="567" t="s">
        <v>17187</v>
      </c>
      <c r="B3622" s="568"/>
      <c r="C3622" s="568"/>
      <c r="D3622" s="569"/>
      <c r="E3622" s="569" t="s">
        <v>8461</v>
      </c>
      <c r="F3622" s="569">
        <v>3</v>
      </c>
      <c r="G3622" s="568" t="s">
        <v>9217</v>
      </c>
      <c r="H3622" s="568"/>
      <c r="I3622" s="570" t="s">
        <v>10922</v>
      </c>
      <c r="J3622" s="568" t="s">
        <v>8202</v>
      </c>
      <c r="K3622" s="571" t="s">
        <v>8401</v>
      </c>
      <c r="L3622" s="568" t="s">
        <v>13897</v>
      </c>
      <c r="M3622" s="572"/>
      <c r="N3622" s="570" t="s">
        <v>8402</v>
      </c>
      <c r="O3622" s="303" t="str">
        <f>IF(AllC3_Data[[#This Row],[Door/Yard Number]]=3,"Yard","Door")</f>
        <v>Yard</v>
      </c>
      <c r="P3622" s="33">
        <f t="shared" si="112"/>
        <v>5.9000000000232831</v>
      </c>
      <c r="Q3622" s="3" t="str">
        <f t="shared" si="113"/>
        <v>02/11/2022 08:06 AM</v>
      </c>
      <c r="R3622" s="573" t="str">
        <f>IF(AND(AllC3_Data[[#This Row],[Workflow]]="Vendor Trailer",AllC3_Data[[#This Row],[OB Load Type]]="",AllC3_Data[[#This Row],[IB Load Type]]="",AllC3_Data[[#This Row],[Reusable Load Type]]=""),"Empty", HLOOKUP("*",AllC3_Data[[#This Row],[OB Load Type]:[Workflow]],1,FALSE))</f>
        <v>Empty</v>
      </c>
      <c r="S36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6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3" spans="1:21" x14ac:dyDescent="0.25">
      <c r="A3623" s="567" t="s">
        <v>17188</v>
      </c>
      <c r="B3623" s="568"/>
      <c r="C3623" s="568"/>
      <c r="D3623" s="569" t="s">
        <v>299</v>
      </c>
      <c r="E3623" s="569" t="s">
        <v>882</v>
      </c>
      <c r="F3623" s="569">
        <v>1</v>
      </c>
      <c r="G3623" s="568" t="s">
        <v>1179</v>
      </c>
      <c r="H3623" s="568"/>
      <c r="I3623" s="570" t="s">
        <v>17189</v>
      </c>
      <c r="J3623" s="568" t="s">
        <v>8208</v>
      </c>
      <c r="K3623" s="571" t="s">
        <v>8401</v>
      </c>
      <c r="L3623" s="568" t="s">
        <v>12934</v>
      </c>
      <c r="M3623" s="572" t="s">
        <v>17190</v>
      </c>
      <c r="N3623" s="570" t="s">
        <v>8402</v>
      </c>
      <c r="O3623" s="303" t="str">
        <f>IF(AllC3_Data[[#This Row],[Door/Yard Number]]=3,"Yard","Door")</f>
        <v>Door</v>
      </c>
      <c r="P3623" s="33">
        <f t="shared" si="112"/>
        <v>5.8666666667559184</v>
      </c>
      <c r="Q3623" s="3" t="str">
        <f t="shared" si="113"/>
        <v>02/11/2022 08:08 AM</v>
      </c>
      <c r="R3623" s="573" t="str">
        <f>IF(AND(AllC3_Data[[#This Row],[Workflow]]="Vendor Trailer",AllC3_Data[[#This Row],[OB Load Type]]="",AllC3_Data[[#This Row],[IB Load Type]]="",AllC3_Data[[#This Row],[Reusable Load Type]]=""),"Empty", HLOOKUP("*",AllC3_Data[[#This Row],[OB Load Type]:[Workflow]],1,FALSE))</f>
        <v>T707</v>
      </c>
      <c r="S36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6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4" spans="1:21" x14ac:dyDescent="0.25">
      <c r="A3624" s="567" t="s">
        <v>17191</v>
      </c>
      <c r="B3624" s="568"/>
      <c r="C3624" s="568"/>
      <c r="D3624" s="569"/>
      <c r="E3624" s="569" t="s">
        <v>1657</v>
      </c>
      <c r="F3624" s="569">
        <v>3</v>
      </c>
      <c r="G3624" s="568" t="s">
        <v>1179</v>
      </c>
      <c r="H3624" s="568"/>
      <c r="I3624" s="570" t="s">
        <v>17189</v>
      </c>
      <c r="J3624" s="568" t="s">
        <v>8205</v>
      </c>
      <c r="K3624" s="571" t="s">
        <v>8401</v>
      </c>
      <c r="L3624" s="568" t="s">
        <v>14003</v>
      </c>
      <c r="M3624" s="572" t="s">
        <v>8543</v>
      </c>
      <c r="N3624" s="570" t="s">
        <v>8402</v>
      </c>
      <c r="O3624" s="303" t="str">
        <f>IF(AllC3_Data[[#This Row],[Door/Yard Number]]=3,"Yard","Door")</f>
        <v>Yard</v>
      </c>
      <c r="P3624" s="33">
        <f t="shared" si="112"/>
        <v>5.8666666667559184</v>
      </c>
      <c r="Q3624" s="3" t="str">
        <f t="shared" si="113"/>
        <v>02/11/2022 08:08 AM</v>
      </c>
      <c r="R3624" s="573" t="str">
        <f>IF(AND(AllC3_Data[[#This Row],[Workflow]]="Vendor Trailer",AllC3_Data[[#This Row],[OB Load Type]]="",AllC3_Data[[#This Row],[IB Load Type]]="",AllC3_Data[[#This Row],[Reusable Load Type]]=""),"Empty", HLOOKUP("*",AllC3_Data[[#This Row],[OB Load Type]:[Workflow]],1,FALSE))</f>
        <v>Empty</v>
      </c>
      <c r="S36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5" spans="1:21" x14ac:dyDescent="0.25">
      <c r="A3625" s="567" t="s">
        <v>17192</v>
      </c>
      <c r="B3625" s="568"/>
      <c r="C3625" s="568"/>
      <c r="D3625" s="569" t="s">
        <v>479</v>
      </c>
      <c r="E3625" s="569" t="s">
        <v>8430</v>
      </c>
      <c r="F3625" s="569">
        <v>1</v>
      </c>
      <c r="G3625" s="568" t="s">
        <v>1179</v>
      </c>
      <c r="H3625" s="568"/>
      <c r="I3625" s="570" t="s">
        <v>17193</v>
      </c>
      <c r="J3625" s="568" t="s">
        <v>8210</v>
      </c>
      <c r="K3625" s="571" t="s">
        <v>8401</v>
      </c>
      <c r="L3625" s="568" t="s">
        <v>13294</v>
      </c>
      <c r="M3625" s="572" t="s">
        <v>17193</v>
      </c>
      <c r="N3625" s="570" t="s">
        <v>8451</v>
      </c>
      <c r="O3625" s="303" t="str">
        <f>IF(AllC3_Data[[#This Row],[Door/Yard Number]]=3,"Yard","Door")</f>
        <v>Door</v>
      </c>
      <c r="P3625" s="33">
        <f t="shared" si="112"/>
        <v>5.8000000000465661</v>
      </c>
      <c r="Q3625" s="3" t="str">
        <f t="shared" si="113"/>
        <v>02/11/2022 08:12 AM</v>
      </c>
      <c r="R3625" s="573" t="str">
        <f>IF(AND(AllC3_Data[[#This Row],[Workflow]]="Vendor Trailer",AllC3_Data[[#This Row],[OB Load Type]]="",AllC3_Data[[#This Row],[IB Load Type]]="",AllC3_Data[[#This Row],[Reusable Load Type]]=""),"Empty", HLOOKUP("*",AllC3_Data[[#This Row],[OB Load Type]:[Workflow]],1,FALSE))</f>
        <v>PPLS</v>
      </c>
      <c r="S36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6" spans="1:21" x14ac:dyDescent="0.25">
      <c r="A3626" s="567" t="s">
        <v>17194</v>
      </c>
      <c r="B3626" s="568"/>
      <c r="C3626" s="568"/>
      <c r="D3626" s="569" t="s">
        <v>409</v>
      </c>
      <c r="E3626" s="569" t="s">
        <v>8430</v>
      </c>
      <c r="F3626" s="569">
        <v>3</v>
      </c>
      <c r="G3626" s="568" t="s">
        <v>9322</v>
      </c>
      <c r="H3626" s="568"/>
      <c r="I3626" s="570" t="s">
        <v>17193</v>
      </c>
      <c r="J3626" s="568" t="s">
        <v>8202</v>
      </c>
      <c r="K3626" s="571" t="s">
        <v>8401</v>
      </c>
      <c r="L3626" s="568" t="s">
        <v>14350</v>
      </c>
      <c r="M3626" s="572"/>
      <c r="N3626" s="570" t="s">
        <v>8409</v>
      </c>
      <c r="O3626" s="303" t="str">
        <f>IF(AllC3_Data[[#This Row],[Door/Yard Number]]=3,"Yard","Door")</f>
        <v>Yard</v>
      </c>
      <c r="P3626" s="33">
        <f t="shared" si="112"/>
        <v>5.8000000000465661</v>
      </c>
      <c r="Q3626" s="3" t="str">
        <f t="shared" si="113"/>
        <v>02/11/2022 08:12 AM</v>
      </c>
      <c r="R3626" s="573" t="str">
        <f>IF(AND(AllC3_Data[[#This Row],[Workflow]]="Vendor Trailer",AllC3_Data[[#This Row],[OB Load Type]]="",AllC3_Data[[#This Row],[IB Load Type]]="",AllC3_Data[[#This Row],[Reusable Load Type]]=""),"Empty", HLOOKUP("*",AllC3_Data[[#This Row],[OB Load Type]:[Workflow]],1,FALSE))</f>
        <v>IGPS</v>
      </c>
      <c r="S36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7" spans="1:21" x14ac:dyDescent="0.25">
      <c r="A3627" s="567" t="s">
        <v>17195</v>
      </c>
      <c r="B3627" s="568"/>
      <c r="C3627" s="568"/>
      <c r="D3627" s="569"/>
      <c r="E3627" s="569" t="s">
        <v>8461</v>
      </c>
      <c r="F3627" s="569">
        <v>3</v>
      </c>
      <c r="G3627" s="568" t="s">
        <v>8820</v>
      </c>
      <c r="H3627" s="568"/>
      <c r="I3627" s="570" t="s">
        <v>17196</v>
      </c>
      <c r="J3627" s="568" t="s">
        <v>8202</v>
      </c>
      <c r="K3627" s="571" t="s">
        <v>8401</v>
      </c>
      <c r="L3627" s="568" t="s">
        <v>13874</v>
      </c>
      <c r="M3627" s="572" t="s">
        <v>17197</v>
      </c>
      <c r="N3627" s="570" t="s">
        <v>8451</v>
      </c>
      <c r="O3627" s="303" t="str">
        <f>IF(AllC3_Data[[#This Row],[Door/Yard Number]]=3,"Yard","Door")</f>
        <v>Yard</v>
      </c>
      <c r="P3627" s="33">
        <f t="shared" si="112"/>
        <v>5.7333333333372138</v>
      </c>
      <c r="Q3627" s="3" t="str">
        <f t="shared" si="113"/>
        <v>02/11/2022 08:16 AM</v>
      </c>
      <c r="R3627" s="573" t="str">
        <f>IF(AND(AllC3_Data[[#This Row],[Workflow]]="Vendor Trailer",AllC3_Data[[#This Row],[OB Load Type]]="",AllC3_Data[[#This Row],[IB Load Type]]="",AllC3_Data[[#This Row],[Reusable Load Type]]=""),"Empty", HLOOKUP("*",AllC3_Data[[#This Row],[OB Load Type]:[Workflow]],1,FALSE))</f>
        <v>Empty</v>
      </c>
      <c r="S36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8" spans="1:21" x14ac:dyDescent="0.25">
      <c r="A3628" s="567" t="s">
        <v>17198</v>
      </c>
      <c r="B3628" s="568"/>
      <c r="C3628" s="568"/>
      <c r="D3628" s="569" t="s">
        <v>650</v>
      </c>
      <c r="E3628" s="569" t="s">
        <v>8430</v>
      </c>
      <c r="F3628" s="569">
        <v>3</v>
      </c>
      <c r="G3628" s="568" t="s">
        <v>16900</v>
      </c>
      <c r="H3628" s="568"/>
      <c r="I3628" s="570" t="s">
        <v>9608</v>
      </c>
      <c r="J3628" s="568" t="s">
        <v>8202</v>
      </c>
      <c r="K3628" s="571" t="s">
        <v>8401</v>
      </c>
      <c r="L3628" s="568" t="s">
        <v>14208</v>
      </c>
      <c r="M3628" s="572"/>
      <c r="N3628" s="570" t="s">
        <v>8402</v>
      </c>
      <c r="O3628" s="303" t="str">
        <f>IF(AllC3_Data[[#This Row],[Door/Yard Number]]=3,"Yard","Door")</f>
        <v>Yard</v>
      </c>
      <c r="P3628" s="33">
        <f t="shared" si="112"/>
        <v>5.716666666790843</v>
      </c>
      <c r="Q3628" s="3" t="str">
        <f t="shared" si="113"/>
        <v>02/11/2022 08:17 AM</v>
      </c>
      <c r="R3628" s="573" t="str">
        <f>IF(AND(AllC3_Data[[#This Row],[Workflow]]="Vendor Trailer",AllC3_Data[[#This Row],[OB Load Type]]="",AllC3_Data[[#This Row],[IB Load Type]]="",AllC3_Data[[#This Row],[Reusable Load Type]]=""),"Empty", HLOOKUP("*",AllC3_Data[[#This Row],[OB Load Type]:[Workflow]],1,FALSE))</f>
        <v>CHEP</v>
      </c>
      <c r="S36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29" spans="1:21" x14ac:dyDescent="0.25">
      <c r="A3629" s="567" t="s">
        <v>17199</v>
      </c>
      <c r="B3629" s="568"/>
      <c r="C3629" s="568" t="s">
        <v>46</v>
      </c>
      <c r="D3629" s="569"/>
      <c r="E3629" s="569" t="s">
        <v>897</v>
      </c>
      <c r="F3629" s="569">
        <v>3</v>
      </c>
      <c r="G3629" s="568" t="s">
        <v>1179</v>
      </c>
      <c r="H3629" s="568" t="s">
        <v>17200</v>
      </c>
      <c r="I3629" s="570" t="s">
        <v>8717</v>
      </c>
      <c r="J3629" s="568" t="s">
        <v>8205</v>
      </c>
      <c r="K3629" s="571" t="s">
        <v>8401</v>
      </c>
      <c r="L3629" s="568" t="s">
        <v>13828</v>
      </c>
      <c r="M3629" s="572" t="s">
        <v>8717</v>
      </c>
      <c r="N3629" s="570" t="s">
        <v>8402</v>
      </c>
      <c r="O3629" s="303" t="str">
        <f>IF(AllC3_Data[[#This Row],[Door/Yard Number]]=3,"Yard","Door")</f>
        <v>Yard</v>
      </c>
      <c r="P3629" s="33">
        <f t="shared" si="112"/>
        <v>5.6666666668024845</v>
      </c>
      <c r="Q3629" s="3" t="str">
        <f t="shared" si="113"/>
        <v>02/11/2022 08:20 AM</v>
      </c>
      <c r="R3629" s="573" t="str">
        <f>IF(AND(AllC3_Data[[#This Row],[Workflow]]="Vendor Trailer",AllC3_Data[[#This Row],[OB Load Type]]="",AllC3_Data[[#This Row],[IB Load Type]]="",AllC3_Data[[#This Row],[Reusable Load Type]]=""),"Empty", HLOOKUP("*",AllC3_Data[[#This Row],[OB Load Type]:[Workflow]],1,FALSE))</f>
        <v>B705</v>
      </c>
      <c r="S36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6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0" spans="1:21" x14ac:dyDescent="0.25">
      <c r="A3630" s="567" t="s">
        <v>17201</v>
      </c>
      <c r="B3630" s="568"/>
      <c r="C3630" s="568"/>
      <c r="D3630" s="569"/>
      <c r="E3630" s="569" t="s">
        <v>9827</v>
      </c>
      <c r="F3630" s="569">
        <v>4</v>
      </c>
      <c r="G3630" s="568" t="s">
        <v>17202</v>
      </c>
      <c r="H3630" s="568"/>
      <c r="I3630" s="570" t="s">
        <v>8717</v>
      </c>
      <c r="J3630" s="568" t="s">
        <v>8202</v>
      </c>
      <c r="K3630" s="571" t="s">
        <v>8401</v>
      </c>
      <c r="L3630" s="568" t="s">
        <v>14662</v>
      </c>
      <c r="M3630" s="572" t="s">
        <v>17203</v>
      </c>
      <c r="N3630" s="570" t="s">
        <v>8402</v>
      </c>
      <c r="O3630" s="303" t="str">
        <f>IF(AllC3_Data[[#This Row],[Door/Yard Number]]=3,"Yard","Door")</f>
        <v>Door</v>
      </c>
      <c r="P3630" s="33">
        <f t="shared" si="112"/>
        <v>5.6666666668024845</v>
      </c>
      <c r="Q3630" s="3" t="str">
        <f t="shared" si="113"/>
        <v>02/11/2022 08:20 AM</v>
      </c>
      <c r="R3630" s="573" t="str">
        <f>IF(AND(AllC3_Data[[#This Row],[Workflow]]="Vendor Trailer",AllC3_Data[[#This Row],[OB Load Type]]="",AllC3_Data[[#This Row],[IB Load Type]]="",AllC3_Data[[#This Row],[Reusable Load Type]]=""),"Empty", HLOOKUP("*",AllC3_Data[[#This Row],[OB Load Type]:[Workflow]],1,FALSE))</f>
        <v>Live Empty</v>
      </c>
      <c r="S36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1" spans="1:21" x14ac:dyDescent="0.25">
      <c r="A3631" s="567" t="s">
        <v>10190</v>
      </c>
      <c r="B3631" s="568"/>
      <c r="C3631" s="568"/>
      <c r="D3631" s="569" t="s">
        <v>479</v>
      </c>
      <c r="E3631" s="569" t="s">
        <v>8430</v>
      </c>
      <c r="F3631" s="569">
        <v>3</v>
      </c>
      <c r="G3631" s="568" t="s">
        <v>1179</v>
      </c>
      <c r="H3631" s="568"/>
      <c r="I3631" s="570" t="s">
        <v>8717</v>
      </c>
      <c r="J3631" s="568" t="s">
        <v>8212</v>
      </c>
      <c r="K3631" s="571" t="s">
        <v>8401</v>
      </c>
      <c r="L3631" s="568" t="s">
        <v>14255</v>
      </c>
      <c r="M3631" s="572" t="s">
        <v>15249</v>
      </c>
      <c r="N3631" s="570" t="s">
        <v>8451</v>
      </c>
      <c r="O3631" s="303" t="str">
        <f>IF(AllC3_Data[[#This Row],[Door/Yard Number]]=3,"Yard","Door")</f>
        <v>Yard</v>
      </c>
      <c r="P3631" s="33">
        <f t="shared" si="112"/>
        <v>5.6666666668024845</v>
      </c>
      <c r="Q3631" s="3" t="str">
        <f t="shared" si="113"/>
        <v>02/11/2022 08:20 AM</v>
      </c>
      <c r="R3631" s="573" t="str">
        <f>IF(AND(AllC3_Data[[#This Row],[Workflow]]="Vendor Trailer",AllC3_Data[[#This Row],[OB Load Type]]="",AllC3_Data[[#This Row],[IB Load Type]]="",AllC3_Data[[#This Row],[Reusable Load Type]]=""),"Empty", HLOOKUP("*",AllC3_Data[[#This Row],[OB Load Type]:[Workflow]],1,FALSE))</f>
        <v>PPLS</v>
      </c>
      <c r="S36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2" spans="1:21" x14ac:dyDescent="0.25">
      <c r="A3632" s="567" t="s">
        <v>17204</v>
      </c>
      <c r="B3632" s="568"/>
      <c r="C3632" s="568"/>
      <c r="D3632" s="569" t="s">
        <v>496</v>
      </c>
      <c r="E3632" s="569" t="s">
        <v>1660</v>
      </c>
      <c r="F3632" s="569">
        <v>3</v>
      </c>
      <c r="G3632" s="568" t="s">
        <v>1667</v>
      </c>
      <c r="H3632" s="568"/>
      <c r="I3632" s="570" t="s">
        <v>8698</v>
      </c>
      <c r="J3632" s="568" t="s">
        <v>8213</v>
      </c>
      <c r="K3632" s="571" t="s">
        <v>8401</v>
      </c>
      <c r="L3632" s="568" t="s">
        <v>14505</v>
      </c>
      <c r="M3632" s="572" t="s">
        <v>8698</v>
      </c>
      <c r="N3632" s="570" t="s">
        <v>8421</v>
      </c>
      <c r="O3632" s="303" t="str">
        <f>IF(AllC3_Data[[#This Row],[Door/Yard Number]]=3,"Yard","Door")</f>
        <v>Yard</v>
      </c>
      <c r="P3632" s="33">
        <f t="shared" si="112"/>
        <v>5.6500000000814907</v>
      </c>
      <c r="Q3632" s="3" t="str">
        <f t="shared" si="113"/>
        <v>02/11/2022 08:21 AM</v>
      </c>
      <c r="R3632" s="573" t="str">
        <f>IF(AND(AllC3_Data[[#This Row],[Workflow]]="Vendor Trailer",AllC3_Data[[#This Row],[OB Load Type]]="",AllC3_Data[[#This Row],[IB Load Type]]="",AllC3_Data[[#This Row],[Reusable Load Type]]=""),"Empty", HLOOKUP("*",AllC3_Data[[#This Row],[OB Load Type]:[Workflow]],1,FALSE))</f>
        <v>RSAL</v>
      </c>
      <c r="S36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6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633" spans="1:21" x14ac:dyDescent="0.25">
      <c r="A3633" s="567" t="s">
        <v>17205</v>
      </c>
      <c r="B3633" s="568"/>
      <c r="C3633" s="568"/>
      <c r="D3633" s="569"/>
      <c r="E3633" s="569" t="s">
        <v>8461</v>
      </c>
      <c r="F3633" s="569">
        <v>3</v>
      </c>
      <c r="G3633" s="568" t="s">
        <v>13600</v>
      </c>
      <c r="H3633" s="568"/>
      <c r="I3633" s="570" t="s">
        <v>10927</v>
      </c>
      <c r="J3633" s="568" t="s">
        <v>8202</v>
      </c>
      <c r="K3633" s="571" t="s">
        <v>8401</v>
      </c>
      <c r="L3633" s="568" t="s">
        <v>13726</v>
      </c>
      <c r="M3633" s="572" t="s">
        <v>17206</v>
      </c>
      <c r="N3633" s="570" t="s">
        <v>8451</v>
      </c>
      <c r="O3633" s="303" t="str">
        <f>IF(AllC3_Data[[#This Row],[Door/Yard Number]]=3,"Yard","Door")</f>
        <v>Yard</v>
      </c>
      <c r="P3633" s="33">
        <f t="shared" si="112"/>
        <v>5.6333333333604969</v>
      </c>
      <c r="Q3633" s="3" t="str">
        <f t="shared" si="113"/>
        <v>02/11/2022 08:22 AM</v>
      </c>
      <c r="R3633" s="573" t="str">
        <f>IF(AND(AllC3_Data[[#This Row],[Workflow]]="Vendor Trailer",AllC3_Data[[#This Row],[OB Load Type]]="",AllC3_Data[[#This Row],[IB Load Type]]="",AllC3_Data[[#This Row],[Reusable Load Type]]=""),"Empty", HLOOKUP("*",AllC3_Data[[#This Row],[OB Load Type]:[Workflow]],1,FALSE))</f>
        <v>Empty</v>
      </c>
      <c r="S36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4" spans="1:21" x14ac:dyDescent="0.25">
      <c r="A3634" s="567" t="s">
        <v>17207</v>
      </c>
      <c r="B3634" s="568"/>
      <c r="C3634" s="568"/>
      <c r="D3634" s="569" t="s">
        <v>239</v>
      </c>
      <c r="E3634" s="569" t="s">
        <v>8430</v>
      </c>
      <c r="F3634" s="569">
        <v>3</v>
      </c>
      <c r="G3634" s="568" t="s">
        <v>1667</v>
      </c>
      <c r="H3634" s="568"/>
      <c r="I3634" s="570" t="s">
        <v>8709</v>
      </c>
      <c r="J3634" s="568" t="s">
        <v>8213</v>
      </c>
      <c r="K3634" s="571" t="s">
        <v>8401</v>
      </c>
      <c r="L3634" s="568" t="s">
        <v>14333</v>
      </c>
      <c r="M3634" s="572" t="s">
        <v>13390</v>
      </c>
      <c r="N3634" s="570" t="s">
        <v>8402</v>
      </c>
      <c r="O3634" s="303" t="str">
        <f>IF(AllC3_Data[[#This Row],[Door/Yard Number]]=3,"Yard","Door")</f>
        <v>Yard</v>
      </c>
      <c r="P3634" s="33">
        <f t="shared" si="112"/>
        <v>5.6166666666395031</v>
      </c>
      <c r="Q3634" s="3" t="str">
        <f t="shared" si="113"/>
        <v>02/11/2022 08:23 AM</v>
      </c>
      <c r="R3634" s="573" t="str">
        <f>IF(AND(AllC3_Data[[#This Row],[Workflow]]="Vendor Trailer",AllC3_Data[[#This Row],[OB Load Type]]="",AllC3_Data[[#This Row],[IB Load Type]]="",AllC3_Data[[#This Row],[Reusable Load Type]]=""),"Empty", HLOOKUP("*",AllC3_Data[[#This Row],[OB Load Type]:[Workflow]],1,FALSE))</f>
        <v>RRPC</v>
      </c>
      <c r="S36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635" spans="1:21" x14ac:dyDescent="0.25">
      <c r="A3635" s="567" t="s">
        <v>17208</v>
      </c>
      <c r="B3635" s="568"/>
      <c r="C3635" s="568"/>
      <c r="D3635" s="569" t="s">
        <v>660</v>
      </c>
      <c r="E3635" s="569" t="s">
        <v>882</v>
      </c>
      <c r="F3635" s="569">
        <v>1</v>
      </c>
      <c r="G3635" s="568" t="s">
        <v>1179</v>
      </c>
      <c r="H3635" s="568"/>
      <c r="I3635" s="570" t="s">
        <v>8709</v>
      </c>
      <c r="J3635" s="568" t="s">
        <v>8208</v>
      </c>
      <c r="K3635" s="571" t="s">
        <v>8401</v>
      </c>
      <c r="L3635" s="568" t="s">
        <v>17209</v>
      </c>
      <c r="M3635" s="572" t="s">
        <v>17210</v>
      </c>
      <c r="N3635" s="570" t="s">
        <v>8402</v>
      </c>
      <c r="O3635" s="303" t="str">
        <f>IF(AllC3_Data[[#This Row],[Door/Yard Number]]=3,"Yard","Door")</f>
        <v>Door</v>
      </c>
      <c r="P3635" s="33">
        <f t="shared" si="112"/>
        <v>5.6166666666395031</v>
      </c>
      <c r="Q3635" s="3" t="str">
        <f t="shared" si="113"/>
        <v>02/11/2022 08:23 AM</v>
      </c>
      <c r="R3635" s="573" t="str">
        <f>IF(AND(AllC3_Data[[#This Row],[Workflow]]="Vendor Trailer",AllC3_Data[[#This Row],[OB Load Type]]="",AllC3_Data[[#This Row],[IB Load Type]]="",AllC3_Data[[#This Row],[Reusable Load Type]]=""),"Empty", HLOOKUP("*",AllC3_Data[[#This Row],[OB Load Type]:[Workflow]],1,FALSE))</f>
        <v>BSHK</v>
      </c>
      <c r="S36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6" spans="1:21" x14ac:dyDescent="0.25">
      <c r="A3636" s="567" t="s">
        <v>17211</v>
      </c>
      <c r="B3636" s="568"/>
      <c r="C3636" s="568"/>
      <c r="D3636" s="569"/>
      <c r="E3636" s="569" t="s">
        <v>8461</v>
      </c>
      <c r="F3636" s="569">
        <v>3</v>
      </c>
      <c r="G3636" s="568" t="s">
        <v>9293</v>
      </c>
      <c r="H3636" s="568"/>
      <c r="I3636" s="570" t="s">
        <v>13322</v>
      </c>
      <c r="J3636" s="568" t="s">
        <v>8202</v>
      </c>
      <c r="K3636" s="571" t="s">
        <v>8401</v>
      </c>
      <c r="L3636" s="568" t="s">
        <v>14594</v>
      </c>
      <c r="M3636" s="572" t="s">
        <v>8698</v>
      </c>
      <c r="N3636" s="570" t="s">
        <v>8425</v>
      </c>
      <c r="O3636" s="303" t="str">
        <f>IF(AllC3_Data[[#This Row],[Door/Yard Number]]=3,"Yard","Door")</f>
        <v>Yard</v>
      </c>
      <c r="P3636" s="33">
        <f t="shared" si="112"/>
        <v>5.6000000000931323</v>
      </c>
      <c r="Q3636" s="3" t="str">
        <f t="shared" si="113"/>
        <v>02/11/2022 08:24 AM</v>
      </c>
      <c r="R3636" s="573" t="str">
        <f>IF(AND(AllC3_Data[[#This Row],[Workflow]]="Vendor Trailer",AllC3_Data[[#This Row],[OB Load Type]]="",AllC3_Data[[#This Row],[IB Load Type]]="",AllC3_Data[[#This Row],[Reusable Load Type]]=""),"Empty", HLOOKUP("*",AllC3_Data[[#This Row],[OB Load Type]:[Workflow]],1,FALSE))</f>
        <v>Empty</v>
      </c>
      <c r="S36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7" spans="1:21" x14ac:dyDescent="0.25">
      <c r="A3637" s="567" t="s">
        <v>17212</v>
      </c>
      <c r="B3637" s="568"/>
      <c r="C3637" s="568"/>
      <c r="D3637" s="569"/>
      <c r="E3637" s="569" t="s">
        <v>1657</v>
      </c>
      <c r="F3637" s="569">
        <v>3</v>
      </c>
      <c r="G3637" s="568" t="s">
        <v>1179</v>
      </c>
      <c r="H3637" s="568"/>
      <c r="I3637" s="570" t="s">
        <v>13322</v>
      </c>
      <c r="J3637" s="568" t="s">
        <v>8205</v>
      </c>
      <c r="K3637" s="571" t="s">
        <v>8401</v>
      </c>
      <c r="L3637" s="568" t="s">
        <v>14713</v>
      </c>
      <c r="M3637" s="572" t="s">
        <v>16242</v>
      </c>
      <c r="N3637" s="570" t="s">
        <v>8402</v>
      </c>
      <c r="O3637" s="303" t="str">
        <f>IF(AllC3_Data[[#This Row],[Door/Yard Number]]=3,"Yard","Door")</f>
        <v>Yard</v>
      </c>
      <c r="P3637" s="33">
        <f t="shared" si="112"/>
        <v>5.6000000000931323</v>
      </c>
      <c r="Q3637" s="3" t="str">
        <f t="shared" si="113"/>
        <v>02/11/2022 08:24 AM</v>
      </c>
      <c r="R3637" s="573" t="str">
        <f>IF(AND(AllC3_Data[[#This Row],[Workflow]]="Vendor Trailer",AllC3_Data[[#This Row],[OB Load Type]]="",AllC3_Data[[#This Row],[IB Load Type]]="",AllC3_Data[[#This Row],[Reusable Load Type]]=""),"Empty", HLOOKUP("*",AllC3_Data[[#This Row],[OB Load Type]:[Workflow]],1,FALSE))</f>
        <v>Empty</v>
      </c>
      <c r="S36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8" spans="1:21" x14ac:dyDescent="0.25">
      <c r="A3638" s="567" t="s">
        <v>17213</v>
      </c>
      <c r="B3638" s="568"/>
      <c r="C3638" s="568" t="s">
        <v>46</v>
      </c>
      <c r="D3638" s="569"/>
      <c r="E3638" s="569" t="s">
        <v>897</v>
      </c>
      <c r="F3638" s="569">
        <v>3</v>
      </c>
      <c r="G3638" s="568" t="s">
        <v>1179</v>
      </c>
      <c r="H3638" s="568" t="s">
        <v>17214</v>
      </c>
      <c r="I3638" s="570" t="s">
        <v>13329</v>
      </c>
      <c r="J3638" s="568" t="s">
        <v>8205</v>
      </c>
      <c r="K3638" s="571" t="s">
        <v>8401</v>
      </c>
      <c r="L3638" s="568" t="s">
        <v>15152</v>
      </c>
      <c r="M3638" s="572" t="s">
        <v>13329</v>
      </c>
      <c r="N3638" s="570" t="s">
        <v>8402</v>
      </c>
      <c r="O3638" s="303" t="str">
        <f>IF(AllC3_Data[[#This Row],[Door/Yard Number]]=3,"Yard","Door")</f>
        <v>Yard</v>
      </c>
      <c r="P3638" s="33">
        <f t="shared" si="112"/>
        <v>5.5833333333721384</v>
      </c>
      <c r="Q3638" s="3" t="str">
        <f t="shared" si="113"/>
        <v>02/11/2022 08:25 AM</v>
      </c>
      <c r="R3638" s="573" t="str">
        <f>IF(AND(AllC3_Data[[#This Row],[Workflow]]="Vendor Trailer",AllC3_Data[[#This Row],[OB Load Type]]="",AllC3_Data[[#This Row],[IB Load Type]]="",AllC3_Data[[#This Row],[Reusable Load Type]]=""),"Empty", HLOOKUP("*",AllC3_Data[[#This Row],[OB Load Type]:[Workflow]],1,FALSE))</f>
        <v>B705</v>
      </c>
      <c r="S36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6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39" spans="1:21" x14ac:dyDescent="0.25">
      <c r="A3639" s="567" t="s">
        <v>17215</v>
      </c>
      <c r="B3639" s="568"/>
      <c r="C3639" s="568"/>
      <c r="D3639" s="569" t="s">
        <v>492</v>
      </c>
      <c r="E3639" s="569" t="s">
        <v>8430</v>
      </c>
      <c r="F3639" s="569">
        <v>1</v>
      </c>
      <c r="G3639" s="568" t="s">
        <v>1179</v>
      </c>
      <c r="H3639" s="568"/>
      <c r="I3639" s="570" t="s">
        <v>8459</v>
      </c>
      <c r="J3639" s="568" t="s">
        <v>647</v>
      </c>
      <c r="K3639" s="571" t="s">
        <v>8401</v>
      </c>
      <c r="L3639" s="568" t="s">
        <v>12096</v>
      </c>
      <c r="M3639" s="572"/>
      <c r="N3639" s="570" t="s">
        <v>8402</v>
      </c>
      <c r="O3639" s="303" t="str">
        <f>IF(AllC3_Data[[#This Row],[Door/Yard Number]]=3,"Yard","Door")</f>
        <v>Door</v>
      </c>
      <c r="P3639" s="33">
        <f t="shared" si="112"/>
        <v>5.5666666666511446</v>
      </c>
      <c r="Q3639" s="3" t="str">
        <f t="shared" si="113"/>
        <v>02/11/2022 08:26 AM</v>
      </c>
      <c r="R3639" s="573" t="str">
        <f>IF(AND(AllC3_Data[[#This Row],[Workflow]]="Vendor Trailer",AllC3_Data[[#This Row],[OB Load Type]]="",AllC3_Data[[#This Row],[IB Load Type]]="",AllC3_Data[[#This Row],[Reusable Load Type]]=""),"Empty", HLOOKUP("*",AllC3_Data[[#This Row],[OB Load Type]:[Workflow]],1,FALSE))</f>
        <v>RMCP</v>
      </c>
      <c r="S36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0" spans="1:21" x14ac:dyDescent="0.25">
      <c r="A3640" s="567" t="s">
        <v>17216</v>
      </c>
      <c r="B3640" s="568"/>
      <c r="C3640" s="568"/>
      <c r="D3640" s="569" t="s">
        <v>479</v>
      </c>
      <c r="E3640" s="569" t="s">
        <v>8430</v>
      </c>
      <c r="F3640" s="569">
        <v>3</v>
      </c>
      <c r="G3640" s="568" t="s">
        <v>1179</v>
      </c>
      <c r="H3640" s="568"/>
      <c r="I3640" s="570" t="s">
        <v>17217</v>
      </c>
      <c r="J3640" s="568" t="s">
        <v>8204</v>
      </c>
      <c r="K3640" s="571" t="s">
        <v>8401</v>
      </c>
      <c r="L3640" s="568" t="s">
        <v>13907</v>
      </c>
      <c r="M3640" s="572" t="s">
        <v>12772</v>
      </c>
      <c r="N3640" s="570" t="s">
        <v>8425</v>
      </c>
      <c r="O3640" s="303" t="str">
        <f>IF(AllC3_Data[[#This Row],[Door/Yard Number]]=3,"Yard","Door")</f>
        <v>Yard</v>
      </c>
      <c r="P3640" s="33">
        <f t="shared" si="112"/>
        <v>5.5500000001047738</v>
      </c>
      <c r="Q3640" s="3" t="str">
        <f t="shared" si="113"/>
        <v>02/11/2022 08:27 AM</v>
      </c>
      <c r="R3640" s="573" t="str">
        <f>IF(AND(AllC3_Data[[#This Row],[Workflow]]="Vendor Trailer",AllC3_Data[[#This Row],[OB Load Type]]="",AllC3_Data[[#This Row],[IB Load Type]]="",AllC3_Data[[#This Row],[Reusable Load Type]]=""),"Empty", HLOOKUP("*",AllC3_Data[[#This Row],[OB Load Type]:[Workflow]],1,FALSE))</f>
        <v>PPLS</v>
      </c>
      <c r="S36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1" spans="1:21" x14ac:dyDescent="0.25">
      <c r="A3641" s="567" t="s">
        <v>17218</v>
      </c>
      <c r="B3641" s="568"/>
      <c r="C3641" s="568"/>
      <c r="D3641" s="569"/>
      <c r="E3641" s="569" t="s">
        <v>1657</v>
      </c>
      <c r="F3641" s="569">
        <v>3</v>
      </c>
      <c r="G3641" s="568" t="s">
        <v>1179</v>
      </c>
      <c r="H3641" s="568"/>
      <c r="I3641" s="570" t="s">
        <v>17217</v>
      </c>
      <c r="J3641" s="568" t="s">
        <v>8205</v>
      </c>
      <c r="K3641" s="571" t="s">
        <v>8401</v>
      </c>
      <c r="L3641" s="568" t="s">
        <v>13954</v>
      </c>
      <c r="M3641" s="572" t="s">
        <v>16636</v>
      </c>
      <c r="N3641" s="570" t="s">
        <v>8402</v>
      </c>
      <c r="O3641" s="303" t="str">
        <f>IF(AllC3_Data[[#This Row],[Door/Yard Number]]=3,"Yard","Door")</f>
        <v>Yard</v>
      </c>
      <c r="P3641" s="33">
        <f t="shared" si="112"/>
        <v>5.5500000001047738</v>
      </c>
      <c r="Q3641" s="3" t="str">
        <f t="shared" si="113"/>
        <v>02/11/2022 08:27 AM</v>
      </c>
      <c r="R3641" s="573" t="str">
        <f>IF(AND(AllC3_Data[[#This Row],[Workflow]]="Vendor Trailer",AllC3_Data[[#This Row],[OB Load Type]]="",AllC3_Data[[#This Row],[IB Load Type]]="",AllC3_Data[[#This Row],[Reusable Load Type]]=""),"Empty", HLOOKUP("*",AllC3_Data[[#This Row],[OB Load Type]:[Workflow]],1,FALSE))</f>
        <v>Empty</v>
      </c>
      <c r="S36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2" spans="1:21" x14ac:dyDescent="0.25">
      <c r="A3642" s="567" t="s">
        <v>17219</v>
      </c>
      <c r="B3642" s="568"/>
      <c r="C3642" s="568"/>
      <c r="D3642" s="569"/>
      <c r="E3642" s="569" t="s">
        <v>1657</v>
      </c>
      <c r="F3642" s="569">
        <v>3</v>
      </c>
      <c r="G3642" s="568" t="s">
        <v>1179</v>
      </c>
      <c r="H3642" s="568"/>
      <c r="I3642" s="570" t="s">
        <v>17220</v>
      </c>
      <c r="J3642" s="568" t="s">
        <v>8208</v>
      </c>
      <c r="K3642" s="571" t="s">
        <v>8401</v>
      </c>
      <c r="L3642" s="568" t="s">
        <v>13828</v>
      </c>
      <c r="M3642" s="572" t="s">
        <v>17220</v>
      </c>
      <c r="N3642" s="570" t="s">
        <v>8402</v>
      </c>
      <c r="O3642" s="303" t="str">
        <f>IF(AllC3_Data[[#This Row],[Door/Yard Number]]=3,"Yard","Door")</f>
        <v>Yard</v>
      </c>
      <c r="P3642" s="33">
        <f t="shared" si="112"/>
        <v>5.53333333338378</v>
      </c>
      <c r="Q3642" s="3" t="str">
        <f t="shared" si="113"/>
        <v>02/11/2022 08:28 AM</v>
      </c>
      <c r="R3642" s="573" t="str">
        <f>IF(AND(AllC3_Data[[#This Row],[Workflow]]="Vendor Trailer",AllC3_Data[[#This Row],[OB Load Type]]="",AllC3_Data[[#This Row],[IB Load Type]]="",AllC3_Data[[#This Row],[Reusable Load Type]]=""),"Empty", HLOOKUP("*",AllC3_Data[[#This Row],[OB Load Type]:[Workflow]],1,FALSE))</f>
        <v>Empty</v>
      </c>
      <c r="S36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3" spans="1:21" x14ac:dyDescent="0.25">
      <c r="A3643" s="567" t="s">
        <v>17221</v>
      </c>
      <c r="B3643" s="568"/>
      <c r="C3643" s="568" t="s">
        <v>774</v>
      </c>
      <c r="D3643" s="569"/>
      <c r="E3643" s="569" t="s">
        <v>897</v>
      </c>
      <c r="F3643" s="569">
        <v>3</v>
      </c>
      <c r="G3643" s="568" t="s">
        <v>13339</v>
      </c>
      <c r="H3643" s="568" t="s">
        <v>17222</v>
      </c>
      <c r="I3643" s="570" t="s">
        <v>12945</v>
      </c>
      <c r="J3643" s="568" t="s">
        <v>8202</v>
      </c>
      <c r="K3643" s="571" t="s">
        <v>8401</v>
      </c>
      <c r="L3643" s="568" t="s">
        <v>13949</v>
      </c>
      <c r="M3643" s="572" t="s">
        <v>12945</v>
      </c>
      <c r="N3643" s="570" t="s">
        <v>8451</v>
      </c>
      <c r="O3643" s="303" t="str">
        <f>IF(AllC3_Data[[#This Row],[Door/Yard Number]]=3,"Yard","Door")</f>
        <v>Yard</v>
      </c>
      <c r="P3643" s="33">
        <f t="shared" si="112"/>
        <v>5.5166666666627862</v>
      </c>
      <c r="Q3643" s="3" t="str">
        <f t="shared" si="113"/>
        <v>02/11/2022 08:29 AM</v>
      </c>
      <c r="R3643" s="573" t="str">
        <f>IF(AND(AllC3_Data[[#This Row],[Workflow]]="Vendor Trailer",AllC3_Data[[#This Row],[OB Load Type]]="",AllC3_Data[[#This Row],[IB Load Type]]="",AllC3_Data[[#This Row],[Reusable Load Type]]=""),"Empty", HLOOKUP("*",AllC3_Data[[#This Row],[OB Load Type]:[Workflow]],1,FALSE))</f>
        <v>B227</v>
      </c>
      <c r="S36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6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4" spans="1:21" x14ac:dyDescent="0.25">
      <c r="A3644" s="567" t="s">
        <v>17223</v>
      </c>
      <c r="B3644" s="568"/>
      <c r="C3644" s="568"/>
      <c r="D3644" s="569"/>
      <c r="E3644" s="569" t="s">
        <v>1657</v>
      </c>
      <c r="F3644" s="569">
        <v>3</v>
      </c>
      <c r="G3644" s="568" t="s">
        <v>1179</v>
      </c>
      <c r="H3644" s="568"/>
      <c r="I3644" s="570" t="s">
        <v>9612</v>
      </c>
      <c r="J3644" s="568" t="s">
        <v>8205</v>
      </c>
      <c r="K3644" s="571" t="s">
        <v>8401</v>
      </c>
      <c r="L3644" s="568" t="s">
        <v>13828</v>
      </c>
      <c r="M3644" s="572" t="s">
        <v>8670</v>
      </c>
      <c r="N3644" s="570" t="s">
        <v>8402</v>
      </c>
      <c r="O3644" s="303" t="str">
        <f>IF(AllC3_Data[[#This Row],[Door/Yard Number]]=3,"Yard","Door")</f>
        <v>Yard</v>
      </c>
      <c r="P3644" s="33">
        <f t="shared" si="112"/>
        <v>5.4833333333954215</v>
      </c>
      <c r="Q3644" s="3" t="str">
        <f t="shared" si="113"/>
        <v>02/11/2022 08:31 AM</v>
      </c>
      <c r="R3644" s="573" t="str">
        <f>IF(AND(AllC3_Data[[#This Row],[Workflow]]="Vendor Trailer",AllC3_Data[[#This Row],[OB Load Type]]="",AllC3_Data[[#This Row],[IB Load Type]]="",AllC3_Data[[#This Row],[Reusable Load Type]]=""),"Empty", HLOOKUP("*",AllC3_Data[[#This Row],[OB Load Type]:[Workflow]],1,FALSE))</f>
        <v>Empty</v>
      </c>
      <c r="S36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5" spans="1:21" x14ac:dyDescent="0.25">
      <c r="A3645" s="567" t="s">
        <v>17224</v>
      </c>
      <c r="B3645" s="568"/>
      <c r="C3645" s="568"/>
      <c r="D3645" s="569" t="s">
        <v>496</v>
      </c>
      <c r="E3645" s="569" t="s">
        <v>1660</v>
      </c>
      <c r="F3645" s="569">
        <v>3</v>
      </c>
      <c r="G3645" s="568" t="s">
        <v>1179</v>
      </c>
      <c r="H3645" s="568"/>
      <c r="I3645" s="570" t="s">
        <v>17225</v>
      </c>
      <c r="J3645" s="568" t="s">
        <v>8207</v>
      </c>
      <c r="K3645" s="571" t="s">
        <v>8401</v>
      </c>
      <c r="L3645" s="568" t="s">
        <v>14003</v>
      </c>
      <c r="M3645" s="572" t="s">
        <v>17225</v>
      </c>
      <c r="N3645" s="570" t="s">
        <v>8402</v>
      </c>
      <c r="O3645" s="303" t="str">
        <f>IF(AllC3_Data[[#This Row],[Door/Yard Number]]=3,"Yard","Door")</f>
        <v>Yard</v>
      </c>
      <c r="P3645" s="33">
        <f t="shared" si="112"/>
        <v>5.4666666666744277</v>
      </c>
      <c r="Q3645" s="3" t="str">
        <f t="shared" si="113"/>
        <v>02/11/2022 08:32 AM</v>
      </c>
      <c r="R3645" s="573" t="str">
        <f>IF(AND(AllC3_Data[[#This Row],[Workflow]]="Vendor Trailer",AllC3_Data[[#This Row],[OB Load Type]]="",AllC3_Data[[#This Row],[IB Load Type]]="",AllC3_Data[[#This Row],[Reusable Load Type]]=""),"Empty", HLOOKUP("*",AllC3_Data[[#This Row],[OB Load Type]:[Workflow]],1,FALSE))</f>
        <v>RSAL</v>
      </c>
      <c r="S36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6" spans="1:21" x14ac:dyDescent="0.25">
      <c r="A3646" s="567" t="s">
        <v>17226</v>
      </c>
      <c r="B3646" s="568" t="s">
        <v>778</v>
      </c>
      <c r="C3646" s="568"/>
      <c r="D3646" s="569"/>
      <c r="E3646" s="569" t="s">
        <v>1659</v>
      </c>
      <c r="F3646" s="569">
        <v>3</v>
      </c>
      <c r="G3646" s="568" t="s">
        <v>1179</v>
      </c>
      <c r="H3646" s="568"/>
      <c r="I3646" s="570" t="s">
        <v>17227</v>
      </c>
      <c r="J3646" s="568" t="s">
        <v>8208</v>
      </c>
      <c r="K3646" s="571" t="s">
        <v>8401</v>
      </c>
      <c r="L3646" s="568" t="s">
        <v>14255</v>
      </c>
      <c r="M3646" s="572" t="s">
        <v>9335</v>
      </c>
      <c r="N3646" s="570" t="s">
        <v>8451</v>
      </c>
      <c r="O3646" s="303" t="str">
        <f>IF(AllC3_Data[[#This Row],[Door/Yard Number]]=3,"Yard","Door")</f>
        <v>Yard</v>
      </c>
      <c r="P3646" s="33">
        <f t="shared" si="112"/>
        <v>5.4500000001280569</v>
      </c>
      <c r="Q3646" s="3" t="str">
        <f t="shared" si="113"/>
        <v>02/11/2022 08:33 AM</v>
      </c>
      <c r="R3646" s="573" t="str">
        <f>IF(AND(AllC3_Data[[#This Row],[Workflow]]="Vendor Trailer",AllC3_Data[[#This Row],[OB Load Type]]="",AllC3_Data[[#This Row],[IB Load Type]]="",AllC3_Data[[#This Row],[Reusable Load Type]]=""),"Empty", HLOOKUP("*",AllC3_Data[[#This Row],[OB Load Type]:[Workflow]],1,FALSE))</f>
        <v>O227</v>
      </c>
      <c r="S36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7" spans="1:21" x14ac:dyDescent="0.25">
      <c r="A3647" s="567" t="s">
        <v>17228</v>
      </c>
      <c r="B3647" s="568" t="s">
        <v>778</v>
      </c>
      <c r="C3647" s="568"/>
      <c r="D3647" s="569"/>
      <c r="E3647" s="569" t="s">
        <v>1659</v>
      </c>
      <c r="F3647" s="569">
        <v>3</v>
      </c>
      <c r="G3647" s="568" t="s">
        <v>1667</v>
      </c>
      <c r="H3647" s="568"/>
      <c r="I3647" s="570" t="s">
        <v>17227</v>
      </c>
      <c r="J3647" s="568" t="s">
        <v>8214</v>
      </c>
      <c r="K3647" s="571" t="s">
        <v>8401</v>
      </c>
      <c r="L3647" s="568" t="s">
        <v>13961</v>
      </c>
      <c r="M3647" s="572" t="s">
        <v>16404</v>
      </c>
      <c r="N3647" s="570" t="s">
        <v>8451</v>
      </c>
      <c r="O3647" s="303" t="str">
        <f>IF(AllC3_Data[[#This Row],[Door/Yard Number]]=3,"Yard","Door")</f>
        <v>Yard</v>
      </c>
      <c r="P3647" s="33">
        <f t="shared" si="112"/>
        <v>5.4500000001280569</v>
      </c>
      <c r="Q3647" s="3" t="str">
        <f t="shared" si="113"/>
        <v>02/11/2022 08:33 AM</v>
      </c>
      <c r="R3647" s="573" t="str">
        <f>IF(AND(AllC3_Data[[#This Row],[Workflow]]="Vendor Trailer",AllC3_Data[[#This Row],[OB Load Type]]="",AllC3_Data[[#This Row],[IB Load Type]]="",AllC3_Data[[#This Row],[Reusable Load Type]]=""),"Empty", HLOOKUP("*",AllC3_Data[[#This Row],[OB Load Type]:[Workflow]],1,FALSE))</f>
        <v>O227</v>
      </c>
      <c r="S36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8" spans="1:21" x14ac:dyDescent="0.25">
      <c r="A3648" s="567" t="s">
        <v>17229</v>
      </c>
      <c r="B3648" s="568" t="s">
        <v>778</v>
      </c>
      <c r="C3648" s="568"/>
      <c r="D3648" s="569"/>
      <c r="E3648" s="569" t="s">
        <v>1659</v>
      </c>
      <c r="F3648" s="569">
        <v>3</v>
      </c>
      <c r="G3648" s="568" t="s">
        <v>1179</v>
      </c>
      <c r="H3648" s="568"/>
      <c r="I3648" s="570" t="s">
        <v>17227</v>
      </c>
      <c r="J3648" s="568" t="s">
        <v>8210</v>
      </c>
      <c r="K3648" s="571" t="s">
        <v>8401</v>
      </c>
      <c r="L3648" s="568" t="s">
        <v>13958</v>
      </c>
      <c r="M3648" s="572" t="s">
        <v>17230</v>
      </c>
      <c r="N3648" s="570" t="s">
        <v>8451</v>
      </c>
      <c r="O3648" s="303" t="str">
        <f>IF(AllC3_Data[[#This Row],[Door/Yard Number]]=3,"Yard","Door")</f>
        <v>Yard</v>
      </c>
      <c r="P3648" s="33">
        <f t="shared" si="112"/>
        <v>3.3666666666395031</v>
      </c>
      <c r="Q3648" s="3" t="str">
        <f t="shared" si="113"/>
        <v>02/11/2022 10:38 AM</v>
      </c>
      <c r="R3648" s="573" t="str">
        <f>IF(AND(AllC3_Data[[#This Row],[Workflow]]="Vendor Trailer",AllC3_Data[[#This Row],[OB Load Type]]="",AllC3_Data[[#This Row],[IB Load Type]]="",AllC3_Data[[#This Row],[Reusable Load Type]]=""),"Empty", HLOOKUP("*",AllC3_Data[[#This Row],[OB Load Type]:[Workflow]],1,FALSE))</f>
        <v>O227</v>
      </c>
      <c r="S36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49" spans="1:21" x14ac:dyDescent="0.25">
      <c r="A3649" s="567" t="s">
        <v>17231</v>
      </c>
      <c r="B3649" s="568" t="s">
        <v>778</v>
      </c>
      <c r="C3649" s="568"/>
      <c r="D3649" s="569"/>
      <c r="E3649" s="569" t="s">
        <v>1659</v>
      </c>
      <c r="F3649" s="569">
        <v>3</v>
      </c>
      <c r="G3649" s="568" t="s">
        <v>1667</v>
      </c>
      <c r="H3649" s="568"/>
      <c r="I3649" s="570" t="s">
        <v>17227</v>
      </c>
      <c r="J3649" s="568" t="s">
        <v>8213</v>
      </c>
      <c r="K3649" s="571" t="s">
        <v>8401</v>
      </c>
      <c r="L3649" s="568" t="s">
        <v>14339</v>
      </c>
      <c r="M3649" s="572" t="s">
        <v>17232</v>
      </c>
      <c r="N3649" s="570" t="s">
        <v>8451</v>
      </c>
      <c r="O3649" s="303" t="str">
        <f>IF(AllC3_Data[[#This Row],[Door/Yard Number]]=3,"Yard","Door")</f>
        <v>Yard</v>
      </c>
      <c r="P3649" s="33">
        <f t="shared" si="112"/>
        <v>5.4500000001280569</v>
      </c>
      <c r="Q3649" s="3" t="str">
        <f t="shared" si="113"/>
        <v>02/11/2022 08:33 AM</v>
      </c>
      <c r="R3649" s="573" t="str">
        <f>IF(AND(AllC3_Data[[#This Row],[Workflow]]="Vendor Trailer",AllC3_Data[[#This Row],[OB Load Type]]="",AllC3_Data[[#This Row],[IB Load Type]]="",AllC3_Data[[#This Row],[Reusable Load Type]]=""),"Empty", HLOOKUP("*",AllC3_Data[[#This Row],[OB Load Type]:[Workflow]],1,FALSE))</f>
        <v>O227</v>
      </c>
      <c r="S36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0" spans="1:21" x14ac:dyDescent="0.25">
      <c r="A3650" s="567" t="s">
        <v>17233</v>
      </c>
      <c r="B3650" s="568" t="s">
        <v>778</v>
      </c>
      <c r="C3650" s="568"/>
      <c r="D3650" s="569"/>
      <c r="E3650" s="569" t="s">
        <v>1659</v>
      </c>
      <c r="F3650" s="569">
        <v>3</v>
      </c>
      <c r="G3650" s="568" t="s">
        <v>1179</v>
      </c>
      <c r="H3650" s="568"/>
      <c r="I3650" s="570" t="s">
        <v>17227</v>
      </c>
      <c r="J3650" s="568" t="s">
        <v>8210</v>
      </c>
      <c r="K3650" s="571" t="s">
        <v>8401</v>
      </c>
      <c r="L3650" s="568" t="s">
        <v>14255</v>
      </c>
      <c r="M3650" s="572" t="s">
        <v>11039</v>
      </c>
      <c r="N3650" s="570" t="s">
        <v>8451</v>
      </c>
      <c r="O3650" s="303" t="str">
        <f>IF(AllC3_Data[[#This Row],[Door/Yard Number]]=3,"Yard","Door")</f>
        <v>Yard</v>
      </c>
      <c r="P3650" s="33">
        <f t="shared" si="112"/>
        <v>2.2333333334536292</v>
      </c>
      <c r="Q3650" s="3" t="str">
        <f t="shared" si="113"/>
        <v>02/11/2022 11:46 AM</v>
      </c>
      <c r="R3650" s="573" t="str">
        <f>IF(AND(AllC3_Data[[#This Row],[Workflow]]="Vendor Trailer",AllC3_Data[[#This Row],[OB Load Type]]="",AllC3_Data[[#This Row],[IB Load Type]]="",AllC3_Data[[#This Row],[Reusable Load Type]]=""),"Empty", HLOOKUP("*",AllC3_Data[[#This Row],[OB Load Type]:[Workflow]],1,FALSE))</f>
        <v>O227</v>
      </c>
      <c r="S36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1" spans="1:21" x14ac:dyDescent="0.25">
      <c r="A3651" s="567" t="s">
        <v>17234</v>
      </c>
      <c r="B3651" s="568" t="s">
        <v>778</v>
      </c>
      <c r="C3651" s="568"/>
      <c r="D3651" s="569"/>
      <c r="E3651" s="569" t="s">
        <v>1659</v>
      </c>
      <c r="F3651" s="569">
        <v>3</v>
      </c>
      <c r="G3651" s="568" t="s">
        <v>1667</v>
      </c>
      <c r="H3651" s="568"/>
      <c r="I3651" s="570" t="s">
        <v>17227</v>
      </c>
      <c r="J3651" s="568" t="s">
        <v>8213</v>
      </c>
      <c r="K3651" s="571" t="s">
        <v>8401</v>
      </c>
      <c r="L3651" s="568" t="s">
        <v>13961</v>
      </c>
      <c r="M3651" s="572" t="s">
        <v>9651</v>
      </c>
      <c r="N3651" s="570" t="s">
        <v>8451</v>
      </c>
      <c r="O3651" s="303" t="str">
        <f>IF(AllC3_Data[[#This Row],[Door/Yard Number]]=3,"Yard","Door")</f>
        <v>Yard</v>
      </c>
      <c r="P3651" s="33">
        <f t="shared" si="112"/>
        <v>3.2666666666627862</v>
      </c>
      <c r="Q3651" s="3" t="str">
        <f t="shared" si="113"/>
        <v>02/11/2022 10:44 AM</v>
      </c>
      <c r="R3651" s="573" t="str">
        <f>IF(AND(AllC3_Data[[#This Row],[Workflow]]="Vendor Trailer",AllC3_Data[[#This Row],[OB Load Type]]="",AllC3_Data[[#This Row],[IB Load Type]]="",AllC3_Data[[#This Row],[Reusable Load Type]]=""),"Empty", HLOOKUP("*",AllC3_Data[[#This Row],[OB Load Type]:[Workflow]],1,FALSE))</f>
        <v>O227</v>
      </c>
      <c r="S36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2" spans="1:21" x14ac:dyDescent="0.25">
      <c r="A3652" s="567" t="s">
        <v>17235</v>
      </c>
      <c r="B3652" s="568"/>
      <c r="C3652" s="568"/>
      <c r="D3652" s="569" t="s">
        <v>504</v>
      </c>
      <c r="E3652" s="569" t="s">
        <v>1660</v>
      </c>
      <c r="F3652" s="569">
        <v>3</v>
      </c>
      <c r="G3652" s="568" t="s">
        <v>1179</v>
      </c>
      <c r="H3652" s="568"/>
      <c r="I3652" s="570" t="s">
        <v>17227</v>
      </c>
      <c r="J3652" s="568" t="s">
        <v>8207</v>
      </c>
      <c r="K3652" s="571" t="s">
        <v>8401</v>
      </c>
      <c r="L3652" s="568" t="s">
        <v>14339</v>
      </c>
      <c r="M3652" s="572" t="s">
        <v>17225</v>
      </c>
      <c r="N3652" s="570" t="s">
        <v>8451</v>
      </c>
      <c r="O3652" s="303" t="str">
        <f>IF(AllC3_Data[[#This Row],[Door/Yard Number]]=3,"Yard","Door")</f>
        <v>Yard</v>
      </c>
      <c r="P3652" s="33">
        <f t="shared" si="112"/>
        <v>5.4500000001280569</v>
      </c>
      <c r="Q3652" s="3" t="str">
        <f t="shared" si="113"/>
        <v>02/11/2022 08:33 AM</v>
      </c>
      <c r="R3652" s="573" t="str">
        <f>IF(AND(AllC3_Data[[#This Row],[Workflow]]="Vendor Trailer",AllC3_Data[[#This Row],[OB Load Type]]="",AllC3_Data[[#This Row],[IB Load Type]]="",AllC3_Data[[#This Row],[Reusable Load Type]]=""),"Empty", HLOOKUP("*",AllC3_Data[[#This Row],[OB Load Type]:[Workflow]],1,FALSE))</f>
        <v>WASH</v>
      </c>
      <c r="S36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3" spans="1:21" x14ac:dyDescent="0.25">
      <c r="A3653" s="567" t="s">
        <v>17236</v>
      </c>
      <c r="B3653" s="568" t="s">
        <v>778</v>
      </c>
      <c r="C3653" s="568"/>
      <c r="D3653" s="569"/>
      <c r="E3653" s="569" t="s">
        <v>1659</v>
      </c>
      <c r="F3653" s="569">
        <v>3</v>
      </c>
      <c r="G3653" s="568" t="s">
        <v>1179</v>
      </c>
      <c r="H3653" s="568"/>
      <c r="I3653" s="570" t="s">
        <v>17227</v>
      </c>
      <c r="J3653" s="568" t="s">
        <v>8207</v>
      </c>
      <c r="K3653" s="571" t="s">
        <v>8401</v>
      </c>
      <c r="L3653" s="568" t="s">
        <v>14182</v>
      </c>
      <c r="M3653" s="572" t="s">
        <v>17237</v>
      </c>
      <c r="N3653" s="570" t="s">
        <v>8451</v>
      </c>
      <c r="O3653" s="303" t="str">
        <f>IF(AllC3_Data[[#This Row],[Door/Yard Number]]=3,"Yard","Door")</f>
        <v>Yard</v>
      </c>
      <c r="P3653" s="33">
        <f t="shared" si="112"/>
        <v>13.166666666802485</v>
      </c>
      <c r="Q3653" s="3" t="str">
        <f t="shared" si="113"/>
        <v>02/11/2022 12:50 AM</v>
      </c>
      <c r="R3653" s="573" t="str">
        <f>IF(AND(AllC3_Data[[#This Row],[Workflow]]="Vendor Trailer",AllC3_Data[[#This Row],[OB Load Type]]="",AllC3_Data[[#This Row],[IB Load Type]]="",AllC3_Data[[#This Row],[Reusable Load Type]]=""),"Empty", HLOOKUP("*",AllC3_Data[[#This Row],[OB Load Type]:[Workflow]],1,FALSE))</f>
        <v>O227</v>
      </c>
      <c r="S36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4" spans="1:21" x14ac:dyDescent="0.25">
      <c r="A3654" s="567" t="s">
        <v>17238</v>
      </c>
      <c r="B3654" s="568" t="s">
        <v>778</v>
      </c>
      <c r="C3654" s="568"/>
      <c r="D3654" s="569"/>
      <c r="E3654" s="569" t="s">
        <v>1659</v>
      </c>
      <c r="F3654" s="569">
        <v>3</v>
      </c>
      <c r="G3654" s="568" t="s">
        <v>1179</v>
      </c>
      <c r="H3654" s="568"/>
      <c r="I3654" s="570" t="s">
        <v>17227</v>
      </c>
      <c r="J3654" s="568" t="s">
        <v>8210</v>
      </c>
      <c r="K3654" s="571" t="s">
        <v>8401</v>
      </c>
      <c r="L3654" s="568" t="s">
        <v>14255</v>
      </c>
      <c r="M3654" s="572" t="s">
        <v>17239</v>
      </c>
      <c r="N3654" s="570" t="s">
        <v>8451</v>
      </c>
      <c r="O3654" s="303" t="str">
        <f>IF(AllC3_Data[[#This Row],[Door/Yard Number]]=3,"Yard","Door")</f>
        <v>Yard</v>
      </c>
      <c r="P3654" s="33">
        <f t="shared" si="112"/>
        <v>5.4500000001280569</v>
      </c>
      <c r="Q3654" s="3" t="str">
        <f t="shared" si="113"/>
        <v>02/11/2022 08:33 AM</v>
      </c>
      <c r="R3654" s="573" t="str">
        <f>IF(AND(AllC3_Data[[#This Row],[Workflow]]="Vendor Trailer",AllC3_Data[[#This Row],[OB Load Type]]="",AllC3_Data[[#This Row],[IB Load Type]]="",AllC3_Data[[#This Row],[Reusable Load Type]]=""),"Empty", HLOOKUP("*",AllC3_Data[[#This Row],[OB Load Type]:[Workflow]],1,FALSE))</f>
        <v>O227</v>
      </c>
      <c r="S36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5" spans="1:21" x14ac:dyDescent="0.25">
      <c r="A3655" s="567" t="s">
        <v>17240</v>
      </c>
      <c r="B3655" s="568" t="s">
        <v>778</v>
      </c>
      <c r="C3655" s="568"/>
      <c r="D3655" s="569"/>
      <c r="E3655" s="569" t="s">
        <v>1659</v>
      </c>
      <c r="F3655" s="569">
        <v>3</v>
      </c>
      <c r="G3655" s="568" t="s">
        <v>1179</v>
      </c>
      <c r="H3655" s="568"/>
      <c r="I3655" s="570" t="s">
        <v>17227</v>
      </c>
      <c r="J3655" s="568" t="s">
        <v>17241</v>
      </c>
      <c r="K3655" s="571" t="s">
        <v>8401</v>
      </c>
      <c r="L3655" s="568" t="s">
        <v>14255</v>
      </c>
      <c r="M3655" s="572" t="s">
        <v>17242</v>
      </c>
      <c r="N3655" s="570" t="s">
        <v>8451</v>
      </c>
      <c r="O3655" s="303" t="str">
        <f>IF(AllC3_Data[[#This Row],[Door/Yard Number]]=3,"Yard","Door")</f>
        <v>Yard</v>
      </c>
      <c r="P3655" s="33">
        <f t="shared" si="112"/>
        <v>5.4500000001280569</v>
      </c>
      <c r="Q3655" s="3" t="str">
        <f t="shared" si="113"/>
        <v>02/11/2022 08:33 AM</v>
      </c>
      <c r="R3655" s="573" t="str">
        <f>IF(AND(AllC3_Data[[#This Row],[Workflow]]="Vendor Trailer",AllC3_Data[[#This Row],[OB Load Type]]="",AllC3_Data[[#This Row],[IB Load Type]]="",AllC3_Data[[#This Row],[Reusable Load Type]]=""),"Empty", HLOOKUP("*",AllC3_Data[[#This Row],[OB Load Type]:[Workflow]],1,FALSE))</f>
        <v>O227</v>
      </c>
      <c r="S36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6" spans="1:21" x14ac:dyDescent="0.25">
      <c r="A3656" s="567" t="s">
        <v>17243</v>
      </c>
      <c r="B3656" s="568" t="s">
        <v>778</v>
      </c>
      <c r="C3656" s="568"/>
      <c r="D3656" s="569"/>
      <c r="E3656" s="569" t="s">
        <v>1659</v>
      </c>
      <c r="F3656" s="569">
        <v>3</v>
      </c>
      <c r="G3656" s="568" t="s">
        <v>1667</v>
      </c>
      <c r="H3656" s="568"/>
      <c r="I3656" s="570" t="s">
        <v>17227</v>
      </c>
      <c r="J3656" s="568" t="s">
        <v>8213</v>
      </c>
      <c r="K3656" s="571" t="s">
        <v>8401</v>
      </c>
      <c r="L3656" s="568" t="s">
        <v>13961</v>
      </c>
      <c r="M3656" s="572" t="s">
        <v>17244</v>
      </c>
      <c r="N3656" s="570" t="s">
        <v>8451</v>
      </c>
      <c r="O3656" s="303" t="str">
        <f>IF(AllC3_Data[[#This Row],[Door/Yard Number]]=3,"Yard","Door")</f>
        <v>Yard</v>
      </c>
      <c r="P3656" s="33">
        <f t="shared" si="112"/>
        <v>1.5166666667209938</v>
      </c>
      <c r="Q3656" s="3" t="str">
        <f t="shared" si="113"/>
        <v>02/11/2022 12:29 PM</v>
      </c>
      <c r="R3656" s="573" t="str">
        <f>IF(AND(AllC3_Data[[#This Row],[Workflow]]="Vendor Trailer",AllC3_Data[[#This Row],[OB Load Type]]="",AllC3_Data[[#This Row],[IB Load Type]]="",AllC3_Data[[#This Row],[Reusable Load Type]]=""),"Empty", HLOOKUP("*",AllC3_Data[[#This Row],[OB Load Type]:[Workflow]],1,FALSE))</f>
        <v>O227</v>
      </c>
      <c r="S36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7" spans="1:21" x14ac:dyDescent="0.25">
      <c r="A3657" s="567" t="s">
        <v>17245</v>
      </c>
      <c r="B3657" s="568" t="s">
        <v>778</v>
      </c>
      <c r="C3657" s="568"/>
      <c r="D3657" s="569"/>
      <c r="E3657" s="569" t="s">
        <v>1659</v>
      </c>
      <c r="F3657" s="569">
        <v>3</v>
      </c>
      <c r="G3657" s="568" t="s">
        <v>1179</v>
      </c>
      <c r="H3657" s="568"/>
      <c r="I3657" s="570" t="s">
        <v>17227</v>
      </c>
      <c r="J3657" s="568" t="s">
        <v>8210</v>
      </c>
      <c r="K3657" s="571" t="s">
        <v>8401</v>
      </c>
      <c r="L3657" s="568" t="s">
        <v>14255</v>
      </c>
      <c r="M3657" s="572" t="s">
        <v>17246</v>
      </c>
      <c r="N3657" s="570" t="s">
        <v>8451</v>
      </c>
      <c r="O3657" s="303" t="str">
        <f>IF(AllC3_Data[[#This Row],[Door/Yard Number]]=3,"Yard","Door")</f>
        <v>Yard</v>
      </c>
      <c r="P3657" s="33">
        <f t="shared" ref="P3657:P3720" si="114">($A$1-Q3657)*24</f>
        <v>1.9333333333488554</v>
      </c>
      <c r="Q3657" s="3" t="str">
        <f t="shared" ref="Q3657:Q3720" si="115">IF(I3657&gt;M3657,I3657,IF(I3657&lt;M3657,M3657,IF(I3657=M3657,I3657)))</f>
        <v>02/11/2022 12:04 PM</v>
      </c>
      <c r="R3657" s="573" t="str">
        <f>IF(AND(AllC3_Data[[#This Row],[Workflow]]="Vendor Trailer",AllC3_Data[[#This Row],[OB Load Type]]="",AllC3_Data[[#This Row],[IB Load Type]]="",AllC3_Data[[#This Row],[Reusable Load Type]]=""),"Empty", HLOOKUP("*",AllC3_Data[[#This Row],[OB Load Type]:[Workflow]],1,FALSE))</f>
        <v>O227</v>
      </c>
      <c r="S36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8" spans="1:21" x14ac:dyDescent="0.25">
      <c r="A3658" s="567" t="s">
        <v>17247</v>
      </c>
      <c r="B3658" s="568" t="s">
        <v>778</v>
      </c>
      <c r="C3658" s="568"/>
      <c r="D3658" s="569"/>
      <c r="E3658" s="569" t="s">
        <v>1659</v>
      </c>
      <c r="F3658" s="569">
        <v>3</v>
      </c>
      <c r="G3658" s="568" t="s">
        <v>1179</v>
      </c>
      <c r="H3658" s="568"/>
      <c r="I3658" s="570" t="s">
        <v>17227</v>
      </c>
      <c r="J3658" s="568" t="s">
        <v>8205</v>
      </c>
      <c r="K3658" s="571" t="s">
        <v>8401</v>
      </c>
      <c r="L3658" s="568" t="s">
        <v>13961</v>
      </c>
      <c r="M3658" s="572" t="s">
        <v>17248</v>
      </c>
      <c r="N3658" s="570" t="s">
        <v>8451</v>
      </c>
      <c r="O3658" s="303" t="str">
        <f>IF(AllC3_Data[[#This Row],[Door/Yard Number]]=3,"Yard","Door")</f>
        <v>Yard</v>
      </c>
      <c r="P3658" s="33">
        <f t="shared" si="114"/>
        <v>1.9166666668024845</v>
      </c>
      <c r="Q3658" s="3" t="str">
        <f t="shared" si="115"/>
        <v>02/11/2022 12:05 PM</v>
      </c>
      <c r="R3658" s="573" t="str">
        <f>IF(AND(AllC3_Data[[#This Row],[Workflow]]="Vendor Trailer",AllC3_Data[[#This Row],[OB Load Type]]="",AllC3_Data[[#This Row],[IB Load Type]]="",AllC3_Data[[#This Row],[Reusable Load Type]]=""),"Empty", HLOOKUP("*",AllC3_Data[[#This Row],[OB Load Type]:[Workflow]],1,FALSE))</f>
        <v>O227</v>
      </c>
      <c r="S36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59" spans="1:21" x14ac:dyDescent="0.25">
      <c r="A3659" s="567" t="s">
        <v>17249</v>
      </c>
      <c r="B3659" s="568" t="s">
        <v>778</v>
      </c>
      <c r="C3659" s="568"/>
      <c r="D3659" s="569"/>
      <c r="E3659" s="569" t="s">
        <v>1659</v>
      </c>
      <c r="F3659" s="569">
        <v>3</v>
      </c>
      <c r="G3659" s="568" t="s">
        <v>1179</v>
      </c>
      <c r="H3659" s="568"/>
      <c r="I3659" s="570" t="s">
        <v>17227</v>
      </c>
      <c r="J3659" s="568" t="s">
        <v>8210</v>
      </c>
      <c r="K3659" s="571" t="s">
        <v>8401</v>
      </c>
      <c r="L3659" s="568" t="s">
        <v>13961</v>
      </c>
      <c r="M3659" s="572" t="s">
        <v>17250</v>
      </c>
      <c r="N3659" s="570" t="s">
        <v>8451</v>
      </c>
      <c r="O3659" s="303" t="str">
        <f>IF(AllC3_Data[[#This Row],[Door/Yard Number]]=3,"Yard","Door")</f>
        <v>Yard</v>
      </c>
      <c r="P3659" s="33">
        <f t="shared" si="114"/>
        <v>5.4500000001280569</v>
      </c>
      <c r="Q3659" s="3" t="str">
        <f t="shared" si="115"/>
        <v>02/11/2022 08:33 AM</v>
      </c>
      <c r="R3659" s="573" t="str">
        <f>IF(AND(AllC3_Data[[#This Row],[Workflow]]="Vendor Trailer",AllC3_Data[[#This Row],[OB Load Type]]="",AllC3_Data[[#This Row],[IB Load Type]]="",AllC3_Data[[#This Row],[Reusable Load Type]]=""),"Empty", HLOOKUP("*",AllC3_Data[[#This Row],[OB Load Type]:[Workflow]],1,FALSE))</f>
        <v>O227</v>
      </c>
      <c r="S36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0" spans="1:21" x14ac:dyDescent="0.25">
      <c r="A3660" s="567" t="s">
        <v>17251</v>
      </c>
      <c r="B3660" s="568" t="s">
        <v>778</v>
      </c>
      <c r="C3660" s="568"/>
      <c r="D3660" s="569"/>
      <c r="E3660" s="569" t="s">
        <v>1659</v>
      </c>
      <c r="F3660" s="569">
        <v>3</v>
      </c>
      <c r="G3660" s="568" t="s">
        <v>1179</v>
      </c>
      <c r="H3660" s="568"/>
      <c r="I3660" s="570" t="s">
        <v>17227</v>
      </c>
      <c r="J3660" s="568" t="s">
        <v>8216</v>
      </c>
      <c r="K3660" s="571" t="s">
        <v>8401</v>
      </c>
      <c r="L3660" s="568" t="s">
        <v>13949</v>
      </c>
      <c r="M3660" s="572" t="s">
        <v>17252</v>
      </c>
      <c r="N3660" s="570" t="s">
        <v>8451</v>
      </c>
      <c r="O3660" s="303" t="str">
        <f>IF(AllC3_Data[[#This Row],[Door/Yard Number]]=3,"Yard","Door")</f>
        <v>Yard</v>
      </c>
      <c r="P3660" s="33">
        <f t="shared" si="114"/>
        <v>5.4500000001280569</v>
      </c>
      <c r="Q3660" s="3" t="str">
        <f t="shared" si="115"/>
        <v>02/11/2022 08:33 AM</v>
      </c>
      <c r="R3660" s="573" t="str">
        <f>IF(AND(AllC3_Data[[#This Row],[Workflow]]="Vendor Trailer",AllC3_Data[[#This Row],[OB Load Type]]="",AllC3_Data[[#This Row],[IB Load Type]]="",AllC3_Data[[#This Row],[Reusable Load Type]]=""),"Empty", HLOOKUP("*",AllC3_Data[[#This Row],[OB Load Type]:[Workflow]],1,FALSE))</f>
        <v>O227</v>
      </c>
      <c r="S36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1" spans="1:21" x14ac:dyDescent="0.25">
      <c r="A3661" s="567" t="s">
        <v>17253</v>
      </c>
      <c r="B3661" s="568" t="s">
        <v>778</v>
      </c>
      <c r="C3661" s="568"/>
      <c r="D3661" s="569"/>
      <c r="E3661" s="569" t="s">
        <v>1659</v>
      </c>
      <c r="F3661" s="569">
        <v>3</v>
      </c>
      <c r="G3661" s="568" t="s">
        <v>1179</v>
      </c>
      <c r="H3661" s="568"/>
      <c r="I3661" s="570" t="s">
        <v>17227</v>
      </c>
      <c r="J3661" s="568" t="s">
        <v>8207</v>
      </c>
      <c r="K3661" s="571" t="s">
        <v>8401</v>
      </c>
      <c r="L3661" s="568" t="s">
        <v>13958</v>
      </c>
      <c r="M3661" s="572" t="s">
        <v>11847</v>
      </c>
      <c r="N3661" s="570" t="s">
        <v>8451</v>
      </c>
      <c r="O3661" s="303" t="str">
        <f>IF(AllC3_Data[[#This Row],[Door/Yard Number]]=3,"Yard","Door")</f>
        <v>Yard</v>
      </c>
      <c r="P3661" s="33">
        <f t="shared" si="114"/>
        <v>1.7333333333954215</v>
      </c>
      <c r="Q3661" s="3" t="str">
        <f t="shared" si="115"/>
        <v>02/11/2022 12:16 PM</v>
      </c>
      <c r="R3661" s="573" t="str">
        <f>IF(AND(AllC3_Data[[#This Row],[Workflow]]="Vendor Trailer",AllC3_Data[[#This Row],[OB Load Type]]="",AllC3_Data[[#This Row],[IB Load Type]]="",AllC3_Data[[#This Row],[Reusable Load Type]]=""),"Empty", HLOOKUP("*",AllC3_Data[[#This Row],[OB Load Type]:[Workflow]],1,FALSE))</f>
        <v>O227</v>
      </c>
      <c r="S36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2" spans="1:21" x14ac:dyDescent="0.25">
      <c r="A3662" s="567" t="s">
        <v>17254</v>
      </c>
      <c r="B3662" s="568" t="s">
        <v>778</v>
      </c>
      <c r="C3662" s="568"/>
      <c r="D3662" s="569"/>
      <c r="E3662" s="569" t="s">
        <v>1659</v>
      </c>
      <c r="F3662" s="569">
        <v>3</v>
      </c>
      <c r="G3662" s="568" t="s">
        <v>1179</v>
      </c>
      <c r="H3662" s="568"/>
      <c r="I3662" s="570" t="s">
        <v>17227</v>
      </c>
      <c r="J3662" s="568" t="s">
        <v>8210</v>
      </c>
      <c r="K3662" s="571" t="s">
        <v>8401</v>
      </c>
      <c r="L3662" s="568" t="s">
        <v>14255</v>
      </c>
      <c r="M3662" s="572" t="s">
        <v>17255</v>
      </c>
      <c r="N3662" s="570" t="s">
        <v>8451</v>
      </c>
      <c r="O3662" s="303" t="str">
        <f>IF(AllC3_Data[[#This Row],[Door/Yard Number]]=3,"Yard","Door")</f>
        <v>Yard</v>
      </c>
      <c r="P3662" s="33">
        <f t="shared" si="114"/>
        <v>5.4500000001280569</v>
      </c>
      <c r="Q3662" s="3" t="str">
        <f t="shared" si="115"/>
        <v>02/11/2022 08:33 AM</v>
      </c>
      <c r="R3662" s="573" t="str">
        <f>IF(AND(AllC3_Data[[#This Row],[Workflow]]="Vendor Trailer",AllC3_Data[[#This Row],[OB Load Type]]="",AllC3_Data[[#This Row],[IB Load Type]]="",AllC3_Data[[#This Row],[Reusable Load Type]]=""),"Empty", HLOOKUP("*",AllC3_Data[[#This Row],[OB Load Type]:[Workflow]],1,FALSE))</f>
        <v>O227</v>
      </c>
      <c r="S36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3" spans="1:21" x14ac:dyDescent="0.25">
      <c r="A3663" s="567" t="s">
        <v>17256</v>
      </c>
      <c r="B3663" s="568" t="s">
        <v>778</v>
      </c>
      <c r="C3663" s="568"/>
      <c r="D3663" s="569"/>
      <c r="E3663" s="569" t="s">
        <v>1659</v>
      </c>
      <c r="F3663" s="569">
        <v>3</v>
      </c>
      <c r="G3663" s="568" t="s">
        <v>1179</v>
      </c>
      <c r="H3663" s="568"/>
      <c r="I3663" s="570" t="s">
        <v>17227</v>
      </c>
      <c r="J3663" s="568" t="s">
        <v>8210</v>
      </c>
      <c r="K3663" s="571" t="s">
        <v>8401</v>
      </c>
      <c r="L3663" s="568" t="s">
        <v>14255</v>
      </c>
      <c r="M3663" s="572" t="s">
        <v>17257</v>
      </c>
      <c r="N3663" s="570" t="s">
        <v>8451</v>
      </c>
      <c r="O3663" s="303" t="str">
        <f>IF(AllC3_Data[[#This Row],[Door/Yard Number]]=3,"Yard","Door")</f>
        <v>Yard</v>
      </c>
      <c r="P3663" s="33">
        <f t="shared" si="114"/>
        <v>1.4500000000116415</v>
      </c>
      <c r="Q3663" s="3" t="str">
        <f t="shared" si="115"/>
        <v>02/11/2022 12:33 PM</v>
      </c>
      <c r="R3663" s="573" t="str">
        <f>IF(AND(AllC3_Data[[#This Row],[Workflow]]="Vendor Trailer",AllC3_Data[[#This Row],[OB Load Type]]="",AllC3_Data[[#This Row],[IB Load Type]]="",AllC3_Data[[#This Row],[Reusable Load Type]]=""),"Empty", HLOOKUP("*",AllC3_Data[[#This Row],[OB Load Type]:[Workflow]],1,FALSE))</f>
        <v>O227</v>
      </c>
      <c r="S36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4" spans="1:21" x14ac:dyDescent="0.25">
      <c r="A3664" s="567" t="s">
        <v>17258</v>
      </c>
      <c r="B3664" s="568" t="s">
        <v>778</v>
      </c>
      <c r="C3664" s="568"/>
      <c r="D3664" s="569"/>
      <c r="E3664" s="569" t="s">
        <v>1659</v>
      </c>
      <c r="F3664" s="569">
        <v>3</v>
      </c>
      <c r="G3664" s="568" t="s">
        <v>1179</v>
      </c>
      <c r="H3664" s="568"/>
      <c r="I3664" s="570" t="s">
        <v>17227</v>
      </c>
      <c r="J3664" s="568" t="s">
        <v>8210</v>
      </c>
      <c r="K3664" s="571" t="s">
        <v>8401</v>
      </c>
      <c r="L3664" s="568" t="s">
        <v>14255</v>
      </c>
      <c r="M3664" s="572" t="s">
        <v>17259</v>
      </c>
      <c r="N3664" s="570" t="s">
        <v>8451</v>
      </c>
      <c r="O3664" s="303" t="str">
        <f>IF(AllC3_Data[[#This Row],[Door/Yard Number]]=3,"Yard","Door")</f>
        <v>Yard</v>
      </c>
      <c r="P3664" s="33">
        <f t="shared" si="114"/>
        <v>5.4500000001280569</v>
      </c>
      <c r="Q3664" s="3" t="str">
        <f t="shared" si="115"/>
        <v>02/11/2022 08:33 AM</v>
      </c>
      <c r="R3664" s="573" t="str">
        <f>IF(AND(AllC3_Data[[#This Row],[Workflow]]="Vendor Trailer",AllC3_Data[[#This Row],[OB Load Type]]="",AllC3_Data[[#This Row],[IB Load Type]]="",AllC3_Data[[#This Row],[Reusable Load Type]]=""),"Empty", HLOOKUP("*",AllC3_Data[[#This Row],[OB Load Type]:[Workflow]],1,FALSE))</f>
        <v>O227</v>
      </c>
      <c r="S36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5" spans="1:21" x14ac:dyDescent="0.25">
      <c r="A3665" s="567" t="s">
        <v>17260</v>
      </c>
      <c r="B3665" s="568" t="s">
        <v>778</v>
      </c>
      <c r="C3665" s="568"/>
      <c r="D3665" s="569"/>
      <c r="E3665" s="569" t="s">
        <v>1659</v>
      </c>
      <c r="F3665" s="569">
        <v>3</v>
      </c>
      <c r="G3665" s="568" t="s">
        <v>1179</v>
      </c>
      <c r="H3665" s="568"/>
      <c r="I3665" s="570" t="s">
        <v>17227</v>
      </c>
      <c r="J3665" s="568" t="s">
        <v>8210</v>
      </c>
      <c r="K3665" s="571" t="s">
        <v>8401</v>
      </c>
      <c r="L3665" s="568" t="s">
        <v>13958</v>
      </c>
      <c r="M3665" s="572" t="s">
        <v>17261</v>
      </c>
      <c r="N3665" s="570" t="s">
        <v>8451</v>
      </c>
      <c r="O3665" s="303" t="str">
        <f>IF(AllC3_Data[[#This Row],[Door/Yard Number]]=3,"Yard","Door")</f>
        <v>Yard</v>
      </c>
      <c r="P3665" s="33">
        <f t="shared" si="114"/>
        <v>5.4500000001280569</v>
      </c>
      <c r="Q3665" s="3" t="str">
        <f t="shared" si="115"/>
        <v>02/11/2022 08:33 AM</v>
      </c>
      <c r="R3665" s="573" t="str">
        <f>IF(AND(AllC3_Data[[#This Row],[Workflow]]="Vendor Trailer",AllC3_Data[[#This Row],[OB Load Type]]="",AllC3_Data[[#This Row],[IB Load Type]]="",AllC3_Data[[#This Row],[Reusable Load Type]]=""),"Empty", HLOOKUP("*",AllC3_Data[[#This Row],[OB Load Type]:[Workflow]],1,FALSE))</f>
        <v>O227</v>
      </c>
      <c r="S36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6" spans="1:21" x14ac:dyDescent="0.25">
      <c r="A3666" s="567" t="s">
        <v>17262</v>
      </c>
      <c r="B3666" s="568" t="s">
        <v>778</v>
      </c>
      <c r="C3666" s="568"/>
      <c r="D3666" s="569"/>
      <c r="E3666" s="569" t="s">
        <v>1659</v>
      </c>
      <c r="F3666" s="569">
        <v>3</v>
      </c>
      <c r="G3666" s="568" t="s">
        <v>1179</v>
      </c>
      <c r="H3666" s="568"/>
      <c r="I3666" s="570" t="s">
        <v>17227</v>
      </c>
      <c r="J3666" s="568" t="s">
        <v>8210</v>
      </c>
      <c r="K3666" s="571" t="s">
        <v>8401</v>
      </c>
      <c r="L3666" s="568" t="s">
        <v>13961</v>
      </c>
      <c r="M3666" s="572" t="s">
        <v>11045</v>
      </c>
      <c r="N3666" s="570" t="s">
        <v>8451</v>
      </c>
      <c r="O3666" s="303" t="str">
        <f>IF(AllC3_Data[[#This Row],[Door/Yard Number]]=3,"Yard","Door")</f>
        <v>Yard</v>
      </c>
      <c r="P3666" s="33">
        <f t="shared" si="114"/>
        <v>1.9000000000814907</v>
      </c>
      <c r="Q3666" s="3" t="str">
        <f t="shared" si="115"/>
        <v>02/11/2022 12:06 PM</v>
      </c>
      <c r="R3666" s="573" t="str">
        <f>IF(AND(AllC3_Data[[#This Row],[Workflow]]="Vendor Trailer",AllC3_Data[[#This Row],[OB Load Type]]="",AllC3_Data[[#This Row],[IB Load Type]]="",AllC3_Data[[#This Row],[Reusable Load Type]]=""),"Empty", HLOOKUP("*",AllC3_Data[[#This Row],[OB Load Type]:[Workflow]],1,FALSE))</f>
        <v>O227</v>
      </c>
      <c r="S36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7" spans="1:21" x14ac:dyDescent="0.25">
      <c r="A3667" s="567" t="s">
        <v>17263</v>
      </c>
      <c r="B3667" s="568" t="s">
        <v>778</v>
      </c>
      <c r="C3667" s="568"/>
      <c r="D3667" s="569"/>
      <c r="E3667" s="569" t="s">
        <v>1659</v>
      </c>
      <c r="F3667" s="569">
        <v>3</v>
      </c>
      <c r="G3667" s="568" t="s">
        <v>1667</v>
      </c>
      <c r="H3667" s="568"/>
      <c r="I3667" s="570" t="s">
        <v>17227</v>
      </c>
      <c r="J3667" s="568" t="s">
        <v>8214</v>
      </c>
      <c r="K3667" s="571" t="s">
        <v>8401</v>
      </c>
      <c r="L3667" s="568" t="s">
        <v>13961</v>
      </c>
      <c r="M3667" s="572" t="s">
        <v>11014</v>
      </c>
      <c r="N3667" s="570" t="s">
        <v>8451</v>
      </c>
      <c r="O3667" s="303" t="str">
        <f>IF(AllC3_Data[[#This Row],[Door/Yard Number]]=3,"Yard","Door")</f>
        <v>Yard</v>
      </c>
      <c r="P3667" s="33">
        <f t="shared" si="114"/>
        <v>2.1000000000349246</v>
      </c>
      <c r="Q3667" s="3" t="str">
        <f t="shared" si="115"/>
        <v>02/11/2022 11:54 AM</v>
      </c>
      <c r="R3667" s="573" t="str">
        <f>IF(AND(AllC3_Data[[#This Row],[Workflow]]="Vendor Trailer",AllC3_Data[[#This Row],[OB Load Type]]="",AllC3_Data[[#This Row],[IB Load Type]]="",AllC3_Data[[#This Row],[Reusable Load Type]]=""),"Empty", HLOOKUP("*",AllC3_Data[[#This Row],[OB Load Type]:[Workflow]],1,FALSE))</f>
        <v>O227</v>
      </c>
      <c r="S36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8" spans="1:21" x14ac:dyDescent="0.25">
      <c r="A3668" s="567" t="s">
        <v>17264</v>
      </c>
      <c r="B3668" s="568"/>
      <c r="C3668" s="568"/>
      <c r="D3668" s="569"/>
      <c r="E3668" s="569" t="s">
        <v>1657</v>
      </c>
      <c r="F3668" s="569">
        <v>3</v>
      </c>
      <c r="G3668" s="568" t="s">
        <v>1179</v>
      </c>
      <c r="H3668" s="568"/>
      <c r="I3668" s="570" t="s">
        <v>9003</v>
      </c>
      <c r="J3668" s="568" t="s">
        <v>8208</v>
      </c>
      <c r="K3668" s="571" t="s">
        <v>8401</v>
      </c>
      <c r="L3668" s="568" t="s">
        <v>13828</v>
      </c>
      <c r="M3668" s="572" t="s">
        <v>16599</v>
      </c>
      <c r="N3668" s="570" t="s">
        <v>8402</v>
      </c>
      <c r="O3668" s="303" t="str">
        <f>IF(AllC3_Data[[#This Row],[Door/Yard Number]]=3,"Yard","Door")</f>
        <v>Yard</v>
      </c>
      <c r="P3668" s="33">
        <f t="shared" si="114"/>
        <v>5.433333333407063</v>
      </c>
      <c r="Q3668" s="3" t="str">
        <f t="shared" si="115"/>
        <v>02/11/2022 08:34 AM</v>
      </c>
      <c r="R3668" s="573" t="str">
        <f>IF(AND(AllC3_Data[[#This Row],[Workflow]]="Vendor Trailer",AllC3_Data[[#This Row],[OB Load Type]]="",AllC3_Data[[#This Row],[IB Load Type]]="",AllC3_Data[[#This Row],[Reusable Load Type]]=""),"Empty", HLOOKUP("*",AllC3_Data[[#This Row],[OB Load Type]:[Workflow]],1,FALSE))</f>
        <v>Empty</v>
      </c>
      <c r="S36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69" spans="1:21" x14ac:dyDescent="0.25">
      <c r="A3669" s="567" t="s">
        <v>17265</v>
      </c>
      <c r="B3669" s="568" t="s">
        <v>778</v>
      </c>
      <c r="C3669" s="568"/>
      <c r="D3669" s="569"/>
      <c r="E3669" s="569" t="s">
        <v>1659</v>
      </c>
      <c r="F3669" s="569">
        <v>3</v>
      </c>
      <c r="G3669" s="568" t="s">
        <v>1179</v>
      </c>
      <c r="H3669" s="568"/>
      <c r="I3669" s="570" t="s">
        <v>9003</v>
      </c>
      <c r="J3669" s="568" t="s">
        <v>8208</v>
      </c>
      <c r="K3669" s="571" t="s">
        <v>8401</v>
      </c>
      <c r="L3669" s="568" t="s">
        <v>14255</v>
      </c>
      <c r="M3669" s="572" t="s">
        <v>11483</v>
      </c>
      <c r="N3669" s="570" t="s">
        <v>8451</v>
      </c>
      <c r="O3669" s="303" t="str">
        <f>IF(AllC3_Data[[#This Row],[Door/Yard Number]]=3,"Yard","Door")</f>
        <v>Yard</v>
      </c>
      <c r="P3669" s="33">
        <f t="shared" si="114"/>
        <v>1.8166666666511446</v>
      </c>
      <c r="Q3669" s="3" t="str">
        <f t="shared" si="115"/>
        <v>02/11/2022 12:11 PM</v>
      </c>
      <c r="R3669" s="573" t="str">
        <f>IF(AND(AllC3_Data[[#This Row],[Workflow]]="Vendor Trailer",AllC3_Data[[#This Row],[OB Load Type]]="",AllC3_Data[[#This Row],[IB Load Type]]="",AllC3_Data[[#This Row],[Reusable Load Type]]=""),"Empty", HLOOKUP("*",AllC3_Data[[#This Row],[OB Load Type]:[Workflow]],1,FALSE))</f>
        <v>O227</v>
      </c>
      <c r="S36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0" spans="1:21" x14ac:dyDescent="0.25">
      <c r="A3670" s="567" t="s">
        <v>17266</v>
      </c>
      <c r="B3670" s="568" t="s">
        <v>778</v>
      </c>
      <c r="C3670" s="568"/>
      <c r="D3670" s="569"/>
      <c r="E3670" s="569" t="s">
        <v>1659</v>
      </c>
      <c r="F3670" s="569">
        <v>3</v>
      </c>
      <c r="G3670" s="568" t="s">
        <v>1179</v>
      </c>
      <c r="H3670" s="568"/>
      <c r="I3670" s="570" t="s">
        <v>9003</v>
      </c>
      <c r="J3670" s="568" t="s">
        <v>8205</v>
      </c>
      <c r="K3670" s="571" t="s">
        <v>8401</v>
      </c>
      <c r="L3670" s="568" t="s">
        <v>14255</v>
      </c>
      <c r="M3670" s="572" t="s">
        <v>9069</v>
      </c>
      <c r="N3670" s="570" t="s">
        <v>8451</v>
      </c>
      <c r="O3670" s="303" t="str">
        <f>IF(AllC3_Data[[#This Row],[Door/Yard Number]]=3,"Yard","Door")</f>
        <v>Yard</v>
      </c>
      <c r="P3670" s="33">
        <f t="shared" si="114"/>
        <v>1.3666666667559184</v>
      </c>
      <c r="Q3670" s="3" t="str">
        <f t="shared" si="115"/>
        <v>02/11/2022 12:38 PM</v>
      </c>
      <c r="R3670" s="573" t="str">
        <f>IF(AND(AllC3_Data[[#This Row],[Workflow]]="Vendor Trailer",AllC3_Data[[#This Row],[OB Load Type]]="",AllC3_Data[[#This Row],[IB Load Type]]="",AllC3_Data[[#This Row],[Reusable Load Type]]=""),"Empty", HLOOKUP("*",AllC3_Data[[#This Row],[OB Load Type]:[Workflow]],1,FALSE))</f>
        <v>O227</v>
      </c>
      <c r="S36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1" spans="1:21" x14ac:dyDescent="0.25">
      <c r="A3671" s="567" t="s">
        <v>17267</v>
      </c>
      <c r="B3671" s="568" t="s">
        <v>778</v>
      </c>
      <c r="C3671" s="568"/>
      <c r="D3671" s="569"/>
      <c r="E3671" s="569" t="s">
        <v>1659</v>
      </c>
      <c r="F3671" s="569">
        <v>3</v>
      </c>
      <c r="G3671" s="568" t="s">
        <v>1179</v>
      </c>
      <c r="H3671" s="568"/>
      <c r="I3671" s="570" t="s">
        <v>9003</v>
      </c>
      <c r="J3671" s="568" t="s">
        <v>8207</v>
      </c>
      <c r="K3671" s="571" t="s">
        <v>8401</v>
      </c>
      <c r="L3671" s="568" t="s">
        <v>14255</v>
      </c>
      <c r="M3671" s="572" t="s">
        <v>17268</v>
      </c>
      <c r="N3671" s="570" t="s">
        <v>8451</v>
      </c>
      <c r="O3671" s="303" t="str">
        <f>IF(AllC3_Data[[#This Row],[Door/Yard Number]]=3,"Yard","Door")</f>
        <v>Yard</v>
      </c>
      <c r="P3671" s="33">
        <f t="shared" si="114"/>
        <v>5.433333333407063</v>
      </c>
      <c r="Q3671" s="3" t="str">
        <f t="shared" si="115"/>
        <v>02/11/2022 08:34 AM</v>
      </c>
      <c r="R3671" s="573" t="str">
        <f>IF(AND(AllC3_Data[[#This Row],[Workflow]]="Vendor Trailer",AllC3_Data[[#This Row],[OB Load Type]]="",AllC3_Data[[#This Row],[IB Load Type]]="",AllC3_Data[[#This Row],[Reusable Load Type]]=""),"Empty", HLOOKUP("*",AllC3_Data[[#This Row],[OB Load Type]:[Workflow]],1,FALSE))</f>
        <v>O227</v>
      </c>
      <c r="S36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2" spans="1:21" x14ac:dyDescent="0.25">
      <c r="A3672" s="567" t="s">
        <v>17269</v>
      </c>
      <c r="B3672" s="568" t="s">
        <v>778</v>
      </c>
      <c r="C3672" s="568"/>
      <c r="D3672" s="569"/>
      <c r="E3672" s="569" t="s">
        <v>1659</v>
      </c>
      <c r="F3672" s="569">
        <v>3</v>
      </c>
      <c r="G3672" s="568" t="s">
        <v>1179</v>
      </c>
      <c r="H3672" s="568"/>
      <c r="I3672" s="570" t="s">
        <v>9003</v>
      </c>
      <c r="J3672" s="568" t="s">
        <v>8207</v>
      </c>
      <c r="K3672" s="571" t="s">
        <v>8401</v>
      </c>
      <c r="L3672" s="568" t="s">
        <v>13961</v>
      </c>
      <c r="M3672" s="572" t="s">
        <v>17270</v>
      </c>
      <c r="N3672" s="570" t="s">
        <v>8451</v>
      </c>
      <c r="O3672" s="303" t="str">
        <f>IF(AllC3_Data[[#This Row],[Door/Yard Number]]=3,"Yard","Door")</f>
        <v>Yard</v>
      </c>
      <c r="P3672" s="33">
        <f t="shared" si="114"/>
        <v>5.433333333407063</v>
      </c>
      <c r="Q3672" s="3" t="str">
        <f t="shared" si="115"/>
        <v>02/11/2022 08:34 AM</v>
      </c>
      <c r="R3672" s="573" t="str">
        <f>IF(AND(AllC3_Data[[#This Row],[Workflow]]="Vendor Trailer",AllC3_Data[[#This Row],[OB Load Type]]="",AllC3_Data[[#This Row],[IB Load Type]]="",AllC3_Data[[#This Row],[Reusable Load Type]]=""),"Empty", HLOOKUP("*",AllC3_Data[[#This Row],[OB Load Type]:[Workflow]],1,FALSE))</f>
        <v>O227</v>
      </c>
      <c r="S36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3" spans="1:21" x14ac:dyDescent="0.25">
      <c r="A3673" s="567" t="s">
        <v>17271</v>
      </c>
      <c r="B3673" s="568"/>
      <c r="C3673" s="568"/>
      <c r="D3673" s="569"/>
      <c r="E3673" s="569" t="s">
        <v>1657</v>
      </c>
      <c r="F3673" s="569">
        <v>3</v>
      </c>
      <c r="G3673" s="568" t="s">
        <v>1179</v>
      </c>
      <c r="H3673" s="568"/>
      <c r="I3673" s="570" t="s">
        <v>13335</v>
      </c>
      <c r="J3673" s="568" t="s">
        <v>8205</v>
      </c>
      <c r="K3673" s="571" t="s">
        <v>8401</v>
      </c>
      <c r="L3673" s="568" t="s">
        <v>14407</v>
      </c>
      <c r="M3673" s="572" t="s">
        <v>12651</v>
      </c>
      <c r="N3673" s="570" t="s">
        <v>8402</v>
      </c>
      <c r="O3673" s="303" t="str">
        <f>IF(AllC3_Data[[#This Row],[Door/Yard Number]]=3,"Yard","Door")</f>
        <v>Yard</v>
      </c>
      <c r="P3673" s="33">
        <f t="shared" si="114"/>
        <v>5.4000000001396984</v>
      </c>
      <c r="Q3673" s="3" t="str">
        <f t="shared" si="115"/>
        <v>02/11/2022 08:36 AM</v>
      </c>
      <c r="R3673" s="573" t="str">
        <f>IF(AND(AllC3_Data[[#This Row],[Workflow]]="Vendor Trailer",AllC3_Data[[#This Row],[OB Load Type]]="",AllC3_Data[[#This Row],[IB Load Type]]="",AllC3_Data[[#This Row],[Reusable Load Type]]=""),"Empty", HLOOKUP("*",AllC3_Data[[#This Row],[OB Load Type]:[Workflow]],1,FALSE))</f>
        <v>Empty</v>
      </c>
      <c r="S36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4" spans="1:21" x14ac:dyDescent="0.25">
      <c r="A3674" s="567" t="s">
        <v>17272</v>
      </c>
      <c r="B3674" s="568"/>
      <c r="C3674" s="568"/>
      <c r="D3674" s="569"/>
      <c r="E3674" s="569" t="s">
        <v>1657</v>
      </c>
      <c r="F3674" s="569">
        <v>3</v>
      </c>
      <c r="G3674" s="568" t="s">
        <v>1179</v>
      </c>
      <c r="H3674" s="568"/>
      <c r="I3674" s="570" t="s">
        <v>12940</v>
      </c>
      <c r="J3674" s="568" t="s">
        <v>8205</v>
      </c>
      <c r="K3674" s="571" t="s">
        <v>8401</v>
      </c>
      <c r="L3674" s="568" t="s">
        <v>14713</v>
      </c>
      <c r="M3674" s="572" t="s">
        <v>16378</v>
      </c>
      <c r="N3674" s="570" t="s">
        <v>8402</v>
      </c>
      <c r="O3674" s="303" t="str">
        <f>IF(AllC3_Data[[#This Row],[Door/Yard Number]]=3,"Yard","Door")</f>
        <v>Yard</v>
      </c>
      <c r="P3674" s="33">
        <f t="shared" si="114"/>
        <v>5.3833333334187046</v>
      </c>
      <c r="Q3674" s="3" t="str">
        <f t="shared" si="115"/>
        <v>02/11/2022 08:37 AM</v>
      </c>
      <c r="R3674" s="573" t="str">
        <f>IF(AND(AllC3_Data[[#This Row],[Workflow]]="Vendor Trailer",AllC3_Data[[#This Row],[OB Load Type]]="",AllC3_Data[[#This Row],[IB Load Type]]="",AllC3_Data[[#This Row],[Reusable Load Type]]=""),"Empty", HLOOKUP("*",AllC3_Data[[#This Row],[OB Load Type]:[Workflow]],1,FALSE))</f>
        <v>Empty</v>
      </c>
      <c r="S36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5" spans="1:21" x14ac:dyDescent="0.25">
      <c r="A3675" s="567" t="s">
        <v>17273</v>
      </c>
      <c r="B3675" s="568"/>
      <c r="C3675" s="568"/>
      <c r="D3675" s="569" t="s">
        <v>168</v>
      </c>
      <c r="E3675" s="569" t="s">
        <v>8430</v>
      </c>
      <c r="F3675" s="569">
        <v>1</v>
      </c>
      <c r="G3675" s="568" t="s">
        <v>1667</v>
      </c>
      <c r="H3675" s="568"/>
      <c r="I3675" s="570" t="s">
        <v>17274</v>
      </c>
      <c r="J3675" s="568" t="s">
        <v>8213</v>
      </c>
      <c r="K3675" s="571" t="s">
        <v>8401</v>
      </c>
      <c r="L3675" s="568" t="s">
        <v>17275</v>
      </c>
      <c r="M3675" s="572" t="s">
        <v>16137</v>
      </c>
      <c r="N3675" s="570" t="s">
        <v>8402</v>
      </c>
      <c r="O3675" s="303" t="str">
        <f>IF(AllC3_Data[[#This Row],[Door/Yard Number]]=3,"Yard","Door")</f>
        <v>Door</v>
      </c>
      <c r="P3675" s="33">
        <f t="shared" si="114"/>
        <v>5.3666666666977108</v>
      </c>
      <c r="Q3675" s="3" t="str">
        <f t="shared" si="115"/>
        <v>02/11/2022 08:38 AM</v>
      </c>
      <c r="R3675" s="573" t="str">
        <f>IF(AND(AllC3_Data[[#This Row],[Workflow]]="Vendor Trailer",AllC3_Data[[#This Row],[OB Load Type]]="",AllC3_Data[[#This Row],[IB Load Type]]="",AllC3_Data[[#This Row],[Reusable Load Type]]=""),"Empty", HLOOKUP("*",AllC3_Data[[#This Row],[OB Load Type]:[Workflow]],1,FALSE))</f>
        <v>OGAR</v>
      </c>
      <c r="S36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6" spans="1:21" x14ac:dyDescent="0.25">
      <c r="A3676" s="567" t="s">
        <v>17276</v>
      </c>
      <c r="B3676" s="568"/>
      <c r="C3676" s="568"/>
      <c r="D3676" s="569" t="s">
        <v>741</v>
      </c>
      <c r="E3676" s="569" t="s">
        <v>882</v>
      </c>
      <c r="F3676" s="569">
        <v>1</v>
      </c>
      <c r="G3676" s="568" t="s">
        <v>1179</v>
      </c>
      <c r="H3676" s="568" t="s">
        <v>17277</v>
      </c>
      <c r="I3676" s="570" t="s">
        <v>17278</v>
      </c>
      <c r="J3676" s="568" t="s">
        <v>8205</v>
      </c>
      <c r="K3676" s="571" t="s">
        <v>8401</v>
      </c>
      <c r="L3676" s="568" t="s">
        <v>17279</v>
      </c>
      <c r="M3676" s="572" t="s">
        <v>9587</v>
      </c>
      <c r="N3676" s="570" t="s">
        <v>8402</v>
      </c>
      <c r="O3676" s="303" t="str">
        <f>IF(AllC3_Data[[#This Row],[Door/Yard Number]]=3,"Yard","Door")</f>
        <v>Door</v>
      </c>
      <c r="P3676" s="33">
        <f t="shared" si="114"/>
        <v>5.3499999999767169</v>
      </c>
      <c r="Q3676" s="3" t="str">
        <f t="shared" si="115"/>
        <v>02/11/2022 08:39 AM</v>
      </c>
      <c r="R3676" s="573" t="str">
        <f>IF(AND(AllC3_Data[[#This Row],[Workflow]]="Vendor Trailer",AllC3_Data[[#This Row],[OB Load Type]]="",AllC3_Data[[#This Row],[IB Load Type]]="",AllC3_Data[[#This Row],[Reusable Load Type]]=""),"Empty", HLOOKUP("*",AllC3_Data[[#This Row],[OB Load Type]:[Workflow]],1,FALSE))</f>
        <v>QPKY</v>
      </c>
      <c r="S36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Parkway Transport</v>
      </c>
      <c r="T36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7" spans="1:21" x14ac:dyDescent="0.25">
      <c r="A3677" s="567" t="s">
        <v>17280</v>
      </c>
      <c r="B3677" s="568"/>
      <c r="C3677" s="568"/>
      <c r="D3677" s="569" t="s">
        <v>471</v>
      </c>
      <c r="E3677" s="569" t="s">
        <v>1660</v>
      </c>
      <c r="F3677" s="569">
        <v>3</v>
      </c>
      <c r="G3677" s="568" t="s">
        <v>1179</v>
      </c>
      <c r="H3677" s="568"/>
      <c r="I3677" s="570" t="s">
        <v>17278</v>
      </c>
      <c r="J3677" s="568" t="s">
        <v>8205</v>
      </c>
      <c r="K3677" s="571" t="s">
        <v>8589</v>
      </c>
      <c r="L3677" s="568" t="s">
        <v>14505</v>
      </c>
      <c r="M3677" s="572" t="s">
        <v>17281</v>
      </c>
      <c r="N3677" s="570" t="s">
        <v>8421</v>
      </c>
      <c r="O3677" s="303" t="str">
        <f>IF(AllC3_Data[[#This Row],[Door/Yard Number]]=3,"Yard","Door")</f>
        <v>Yard</v>
      </c>
      <c r="P3677" s="33">
        <f t="shared" si="114"/>
        <v>5.3499999999767169</v>
      </c>
      <c r="Q3677" s="3" t="str">
        <f t="shared" si="115"/>
        <v>02/11/2022 08:39 AM</v>
      </c>
      <c r="R3677" s="573" t="str">
        <f>IF(AND(AllC3_Data[[#This Row],[Workflow]]="Vendor Trailer",AllC3_Data[[#This Row],[OB Load Type]]="",AllC3_Data[[#This Row],[IB Load Type]]="",AllC3_Data[[#This Row],[Reusable Load Type]]=""),"Empty", HLOOKUP("*",AllC3_Data[[#This Row],[OB Load Type]:[Workflow]],1,FALSE))</f>
        <v>OSAL</v>
      </c>
      <c r="S36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6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678" spans="1:21" x14ac:dyDescent="0.25">
      <c r="A3678" s="567" t="s">
        <v>17282</v>
      </c>
      <c r="B3678" s="568"/>
      <c r="C3678" s="568"/>
      <c r="D3678" s="569"/>
      <c r="E3678" s="569" t="s">
        <v>1657</v>
      </c>
      <c r="F3678" s="569">
        <v>3</v>
      </c>
      <c r="G3678" s="568" t="s">
        <v>1179</v>
      </c>
      <c r="H3678" s="568"/>
      <c r="I3678" s="570" t="s">
        <v>10931</v>
      </c>
      <c r="J3678" s="568" t="s">
        <v>8208</v>
      </c>
      <c r="K3678" s="571" t="s">
        <v>8401</v>
      </c>
      <c r="L3678" s="568" t="s">
        <v>13954</v>
      </c>
      <c r="M3678" s="572" t="s">
        <v>10853</v>
      </c>
      <c r="N3678" s="570" t="s">
        <v>8402</v>
      </c>
      <c r="O3678" s="303" t="str">
        <f>IF(AllC3_Data[[#This Row],[Door/Yard Number]]=3,"Yard","Door")</f>
        <v>Yard</v>
      </c>
      <c r="P3678" s="33">
        <f t="shared" si="114"/>
        <v>5.3166666667093523</v>
      </c>
      <c r="Q3678" s="3" t="str">
        <f t="shared" si="115"/>
        <v>02/11/2022 08:41 AM</v>
      </c>
      <c r="R3678" s="573" t="str">
        <f>IF(AND(AllC3_Data[[#This Row],[Workflow]]="Vendor Trailer",AllC3_Data[[#This Row],[OB Load Type]]="",AllC3_Data[[#This Row],[IB Load Type]]="",AllC3_Data[[#This Row],[Reusable Load Type]]=""),"Empty", HLOOKUP("*",AllC3_Data[[#This Row],[OB Load Type]:[Workflow]],1,FALSE))</f>
        <v>Empty</v>
      </c>
      <c r="S36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79" spans="1:21" x14ac:dyDescent="0.25">
      <c r="A3679" s="567" t="s">
        <v>17283</v>
      </c>
      <c r="B3679" s="568"/>
      <c r="C3679" s="568"/>
      <c r="D3679" s="569" t="s">
        <v>496</v>
      </c>
      <c r="E3679" s="569" t="s">
        <v>1660</v>
      </c>
      <c r="F3679" s="569">
        <v>3</v>
      </c>
      <c r="G3679" s="568" t="s">
        <v>1179</v>
      </c>
      <c r="H3679" s="568"/>
      <c r="I3679" s="570" t="s">
        <v>10931</v>
      </c>
      <c r="J3679" s="568" t="s">
        <v>8210</v>
      </c>
      <c r="K3679" s="571" t="s">
        <v>8401</v>
      </c>
      <c r="L3679" s="568" t="s">
        <v>14189</v>
      </c>
      <c r="M3679" s="572" t="s">
        <v>10931</v>
      </c>
      <c r="N3679" s="570" t="s">
        <v>8451</v>
      </c>
      <c r="O3679" s="303" t="str">
        <f>IF(AllC3_Data[[#This Row],[Door/Yard Number]]=3,"Yard","Door")</f>
        <v>Yard</v>
      </c>
      <c r="P3679" s="33">
        <f t="shared" si="114"/>
        <v>5.3166666667093523</v>
      </c>
      <c r="Q3679" s="3" t="str">
        <f t="shared" si="115"/>
        <v>02/11/2022 08:41 AM</v>
      </c>
      <c r="R3679" s="573" t="str">
        <f>IF(AND(AllC3_Data[[#This Row],[Workflow]]="Vendor Trailer",AllC3_Data[[#This Row],[OB Load Type]]="",AllC3_Data[[#This Row],[IB Load Type]]="",AllC3_Data[[#This Row],[Reusable Load Type]]=""),"Empty", HLOOKUP("*",AllC3_Data[[#This Row],[OB Load Type]:[Workflow]],1,FALSE))</f>
        <v>RSAL</v>
      </c>
      <c r="S36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6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0" spans="1:21" x14ac:dyDescent="0.25">
      <c r="A3680" s="567" t="s">
        <v>17284</v>
      </c>
      <c r="B3680" s="568"/>
      <c r="C3680" s="568"/>
      <c r="D3680" s="569"/>
      <c r="E3680" s="569" t="s">
        <v>1657</v>
      </c>
      <c r="F3680" s="569">
        <v>3</v>
      </c>
      <c r="G3680" s="568" t="s">
        <v>1179</v>
      </c>
      <c r="H3680" s="568"/>
      <c r="I3680" s="570" t="s">
        <v>10931</v>
      </c>
      <c r="J3680" s="568" t="s">
        <v>8205</v>
      </c>
      <c r="K3680" s="571" t="s">
        <v>8401</v>
      </c>
      <c r="L3680" s="568" t="s">
        <v>13828</v>
      </c>
      <c r="M3680" s="572" t="s">
        <v>15727</v>
      </c>
      <c r="N3680" s="570" t="s">
        <v>8402</v>
      </c>
      <c r="O3680" s="303" t="str">
        <f>IF(AllC3_Data[[#This Row],[Door/Yard Number]]=3,"Yard","Door")</f>
        <v>Yard</v>
      </c>
      <c r="P3680" s="33">
        <f t="shared" si="114"/>
        <v>5.3166666667093523</v>
      </c>
      <c r="Q3680" s="3" t="str">
        <f t="shared" si="115"/>
        <v>02/11/2022 08:41 AM</v>
      </c>
      <c r="R3680" s="573" t="str">
        <f>IF(AND(AllC3_Data[[#This Row],[Workflow]]="Vendor Trailer",AllC3_Data[[#This Row],[OB Load Type]]="",AllC3_Data[[#This Row],[IB Load Type]]="",AllC3_Data[[#This Row],[Reusable Load Type]]=""),"Empty", HLOOKUP("*",AllC3_Data[[#This Row],[OB Load Type]:[Workflow]],1,FALSE))</f>
        <v>Empty</v>
      </c>
      <c r="S36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1" spans="1:21" x14ac:dyDescent="0.25">
      <c r="A3681" s="567" t="s">
        <v>17285</v>
      </c>
      <c r="B3681" s="568"/>
      <c r="C3681" s="568"/>
      <c r="D3681" s="569"/>
      <c r="E3681" s="569" t="s">
        <v>1657</v>
      </c>
      <c r="F3681" s="569">
        <v>3</v>
      </c>
      <c r="G3681" s="568" t="s">
        <v>1179</v>
      </c>
      <c r="H3681" s="568"/>
      <c r="I3681" s="570" t="s">
        <v>9006</v>
      </c>
      <c r="J3681" s="568" t="s">
        <v>8208</v>
      </c>
      <c r="K3681" s="571" t="s">
        <v>8401</v>
      </c>
      <c r="L3681" s="568" t="s">
        <v>13954</v>
      </c>
      <c r="M3681" s="572" t="s">
        <v>15968</v>
      </c>
      <c r="N3681" s="570" t="s">
        <v>8402</v>
      </c>
      <c r="O3681" s="303" t="str">
        <f>IF(AllC3_Data[[#This Row],[Door/Yard Number]]=3,"Yard","Door")</f>
        <v>Yard</v>
      </c>
      <c r="P3681" s="33">
        <f t="shared" si="114"/>
        <v>5.2999999999883585</v>
      </c>
      <c r="Q3681" s="3" t="str">
        <f t="shared" si="115"/>
        <v>02/11/2022 08:42 AM</v>
      </c>
      <c r="R3681" s="573" t="str">
        <f>IF(AND(AllC3_Data[[#This Row],[Workflow]]="Vendor Trailer",AllC3_Data[[#This Row],[OB Load Type]]="",AllC3_Data[[#This Row],[IB Load Type]]="",AllC3_Data[[#This Row],[Reusable Load Type]]=""),"Empty", HLOOKUP("*",AllC3_Data[[#This Row],[OB Load Type]:[Workflow]],1,FALSE))</f>
        <v>Empty</v>
      </c>
      <c r="S36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2" spans="1:21" x14ac:dyDescent="0.25">
      <c r="A3682" s="567" t="s">
        <v>17286</v>
      </c>
      <c r="B3682" s="568"/>
      <c r="C3682" s="568"/>
      <c r="D3682" s="569"/>
      <c r="E3682" s="569" t="s">
        <v>1657</v>
      </c>
      <c r="F3682" s="569">
        <v>3</v>
      </c>
      <c r="G3682" s="568" t="s">
        <v>1179</v>
      </c>
      <c r="H3682" s="568"/>
      <c r="I3682" s="570" t="s">
        <v>9006</v>
      </c>
      <c r="J3682" s="568" t="s">
        <v>8205</v>
      </c>
      <c r="K3682" s="571" t="s">
        <v>8401</v>
      </c>
      <c r="L3682" s="568" t="s">
        <v>14003</v>
      </c>
      <c r="M3682" s="572" t="s">
        <v>17287</v>
      </c>
      <c r="N3682" s="570" t="s">
        <v>8402</v>
      </c>
      <c r="O3682" s="303" t="str">
        <f>IF(AllC3_Data[[#This Row],[Door/Yard Number]]=3,"Yard","Door")</f>
        <v>Yard</v>
      </c>
      <c r="P3682" s="33">
        <f t="shared" si="114"/>
        <v>5.2999999999883585</v>
      </c>
      <c r="Q3682" s="3" t="str">
        <f t="shared" si="115"/>
        <v>02/11/2022 08:42 AM</v>
      </c>
      <c r="R3682" s="573" t="str">
        <f>IF(AND(AllC3_Data[[#This Row],[Workflow]]="Vendor Trailer",AllC3_Data[[#This Row],[OB Load Type]]="",AllC3_Data[[#This Row],[IB Load Type]]="",AllC3_Data[[#This Row],[Reusable Load Type]]=""),"Empty", HLOOKUP("*",AllC3_Data[[#This Row],[OB Load Type]:[Workflow]],1,FALSE))</f>
        <v>Empty</v>
      </c>
      <c r="S36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3" spans="1:21" x14ac:dyDescent="0.25">
      <c r="A3683" s="567" t="s">
        <v>17288</v>
      </c>
      <c r="B3683" s="568"/>
      <c r="C3683" s="568" t="s">
        <v>50</v>
      </c>
      <c r="D3683" s="569"/>
      <c r="E3683" s="569" t="s">
        <v>897</v>
      </c>
      <c r="F3683" s="569">
        <v>3</v>
      </c>
      <c r="G3683" s="568" t="s">
        <v>8490</v>
      </c>
      <c r="H3683" s="568" t="s">
        <v>17289</v>
      </c>
      <c r="I3683" s="570" t="s">
        <v>13342</v>
      </c>
      <c r="J3683" s="568" t="s">
        <v>8202</v>
      </c>
      <c r="K3683" s="571" t="s">
        <v>8401</v>
      </c>
      <c r="L3683" s="568" t="s">
        <v>14333</v>
      </c>
      <c r="M3683" s="572" t="s">
        <v>13342</v>
      </c>
      <c r="N3683" s="570" t="s">
        <v>8402</v>
      </c>
      <c r="O3683" s="303" t="str">
        <f>IF(AllC3_Data[[#This Row],[Door/Yard Number]]=3,"Yard","Door")</f>
        <v>Yard</v>
      </c>
      <c r="P3683" s="33">
        <f t="shared" si="114"/>
        <v>5.2833333334419876</v>
      </c>
      <c r="Q3683" s="3" t="str">
        <f t="shared" si="115"/>
        <v>02/11/2022 08:43 AM</v>
      </c>
      <c r="R3683" s="573" t="str">
        <f>IF(AND(AllC3_Data[[#This Row],[Workflow]]="Vendor Trailer",AllC3_Data[[#This Row],[OB Load Type]]="",AllC3_Data[[#This Row],[IB Load Type]]="",AllC3_Data[[#This Row],[Reusable Load Type]]=""),"Empty", HLOOKUP("*",AllC3_Data[[#This Row],[OB Load Type]:[Workflow]],1,FALSE))</f>
        <v>B707</v>
      </c>
      <c r="S36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6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4" spans="1:21" x14ac:dyDescent="0.25">
      <c r="A3684" s="567" t="s">
        <v>17290</v>
      </c>
      <c r="B3684" s="568"/>
      <c r="C3684" s="568" t="s">
        <v>52</v>
      </c>
      <c r="D3684" s="569"/>
      <c r="E3684" s="569" t="s">
        <v>897</v>
      </c>
      <c r="F3684" s="569">
        <v>1</v>
      </c>
      <c r="G3684" s="568" t="s">
        <v>1179</v>
      </c>
      <c r="H3684" s="568" t="s">
        <v>17291</v>
      </c>
      <c r="I3684" s="570" t="s">
        <v>9046</v>
      </c>
      <c r="J3684" s="568" t="s">
        <v>8205</v>
      </c>
      <c r="K3684" s="571" t="s">
        <v>8401</v>
      </c>
      <c r="L3684" s="568" t="s">
        <v>10491</v>
      </c>
      <c r="M3684" s="572" t="s">
        <v>9046</v>
      </c>
      <c r="N3684" s="570" t="s">
        <v>8402</v>
      </c>
      <c r="O3684" s="303" t="str">
        <f>IF(AllC3_Data[[#This Row],[Door/Yard Number]]=3,"Yard","Door")</f>
        <v>Door</v>
      </c>
      <c r="P3684" s="33">
        <f t="shared" si="114"/>
        <v>5.2666666667209938</v>
      </c>
      <c r="Q3684" s="3" t="str">
        <f t="shared" si="115"/>
        <v>02/11/2022 08:44 AM</v>
      </c>
      <c r="R3684" s="573" t="str">
        <f>IF(AND(AllC3_Data[[#This Row],[Workflow]]="Vendor Trailer",AllC3_Data[[#This Row],[OB Load Type]]="",AllC3_Data[[#This Row],[IB Load Type]]="",AllC3_Data[[#This Row],[Reusable Load Type]]=""),"Empty", HLOOKUP("*",AllC3_Data[[#This Row],[OB Load Type]:[Workflow]],1,FALSE))</f>
        <v>B709</v>
      </c>
      <c r="S36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36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5" spans="1:21" x14ac:dyDescent="0.25">
      <c r="A3685" s="567" t="s">
        <v>17292</v>
      </c>
      <c r="B3685" s="568"/>
      <c r="C3685" s="568"/>
      <c r="D3685" s="569"/>
      <c r="E3685" s="569" t="s">
        <v>8461</v>
      </c>
      <c r="F3685" s="569">
        <v>3</v>
      </c>
      <c r="G3685" s="568" t="s">
        <v>13345</v>
      </c>
      <c r="H3685" s="568"/>
      <c r="I3685" s="570" t="s">
        <v>9046</v>
      </c>
      <c r="J3685" s="568" t="s">
        <v>8202</v>
      </c>
      <c r="K3685" s="571" t="s">
        <v>8401</v>
      </c>
      <c r="L3685" s="568" t="s">
        <v>14594</v>
      </c>
      <c r="M3685" s="572" t="s">
        <v>9006</v>
      </c>
      <c r="N3685" s="570" t="s">
        <v>8425</v>
      </c>
      <c r="O3685" s="303" t="str">
        <f>IF(AllC3_Data[[#This Row],[Door/Yard Number]]=3,"Yard","Door")</f>
        <v>Yard</v>
      </c>
      <c r="P3685" s="33">
        <f t="shared" si="114"/>
        <v>5.2666666667209938</v>
      </c>
      <c r="Q3685" s="3" t="str">
        <f t="shared" si="115"/>
        <v>02/11/2022 08:44 AM</v>
      </c>
      <c r="R3685" s="573" t="str">
        <f>IF(AND(AllC3_Data[[#This Row],[Workflow]]="Vendor Trailer",AllC3_Data[[#This Row],[OB Load Type]]="",AllC3_Data[[#This Row],[IB Load Type]]="",AllC3_Data[[#This Row],[Reusable Load Type]]=""),"Empty", HLOOKUP("*",AllC3_Data[[#This Row],[OB Load Type]:[Workflow]],1,FALSE))</f>
        <v>Empty</v>
      </c>
      <c r="S36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6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6" spans="1:21" x14ac:dyDescent="0.25">
      <c r="A3686" s="567" t="s">
        <v>17293</v>
      </c>
      <c r="B3686" s="568"/>
      <c r="C3686" s="568" t="s">
        <v>16698</v>
      </c>
      <c r="D3686" s="569"/>
      <c r="E3686" s="569" t="s">
        <v>897</v>
      </c>
      <c r="F3686" s="569">
        <v>1</v>
      </c>
      <c r="G3686" s="568" t="s">
        <v>1179</v>
      </c>
      <c r="H3686" s="568" t="s">
        <v>12630</v>
      </c>
      <c r="I3686" s="570" t="s">
        <v>17294</v>
      </c>
      <c r="J3686" s="568" t="s">
        <v>8210</v>
      </c>
      <c r="K3686" s="571" t="s">
        <v>8401</v>
      </c>
      <c r="L3686" s="568" t="s">
        <v>14324</v>
      </c>
      <c r="M3686" s="572" t="s">
        <v>17294</v>
      </c>
      <c r="N3686" s="570" t="s">
        <v>8451</v>
      </c>
      <c r="O3686" s="303" t="str">
        <f>IF(AllC3_Data[[#This Row],[Door/Yard Number]]=3,"Yard","Door")</f>
        <v>Door</v>
      </c>
      <c r="P3686" s="33">
        <f t="shared" si="114"/>
        <v>5.2333333334536292</v>
      </c>
      <c r="Q3686" s="3" t="str">
        <f t="shared" si="115"/>
        <v>02/11/2022 08:46 AM</v>
      </c>
      <c r="R3686" s="573" t="str">
        <f>IF(AND(AllC3_Data[[#This Row],[Workflow]]="Vendor Trailer",AllC3_Data[[#This Row],[OB Load Type]]="",AllC3_Data[[#This Row],[IB Load Type]]="",AllC3_Data[[#This Row],[Reusable Load Type]]=""),"Empty", HLOOKUP("*",AllC3_Data[[#This Row],[OB Load Type]:[Workflow]],1,FALSE))</f>
        <v>Bread to 227</v>
      </c>
      <c r="S36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687" spans="1:21" x14ac:dyDescent="0.25">
      <c r="A3687" s="567" t="s">
        <v>17295</v>
      </c>
      <c r="B3687" s="568"/>
      <c r="C3687" s="568"/>
      <c r="D3687" s="569" t="s">
        <v>179</v>
      </c>
      <c r="E3687" s="569" t="s">
        <v>8430</v>
      </c>
      <c r="F3687" s="569">
        <v>1</v>
      </c>
      <c r="G3687" s="568" t="s">
        <v>1667</v>
      </c>
      <c r="H3687" s="568"/>
      <c r="I3687" s="570" t="s">
        <v>8567</v>
      </c>
      <c r="J3687" s="568" t="s">
        <v>8213</v>
      </c>
      <c r="K3687" s="571" t="s">
        <v>8401</v>
      </c>
      <c r="L3687" s="568" t="s">
        <v>17296</v>
      </c>
      <c r="M3687" s="572" t="s">
        <v>17297</v>
      </c>
      <c r="N3687" s="570" t="s">
        <v>8402</v>
      </c>
      <c r="O3687" s="303" t="str">
        <f>IF(AllC3_Data[[#This Row],[Door/Yard Number]]=3,"Yard","Door")</f>
        <v>Door</v>
      </c>
      <c r="P3687" s="33">
        <f t="shared" si="114"/>
        <v>5.2166666667326353</v>
      </c>
      <c r="Q3687" s="3" t="str">
        <f t="shared" si="115"/>
        <v>02/11/2022 08:47 AM</v>
      </c>
      <c r="R3687" s="573" t="str">
        <f>IF(AND(AllC3_Data[[#This Row],[Workflow]]="Vendor Trailer",AllC3_Data[[#This Row],[OB Load Type]]="",AllC3_Data[[#This Row],[IB Load Type]]="",AllC3_Data[[#This Row],[Reusable Load Type]]=""),"Empty", HLOOKUP("*",AllC3_Data[[#This Row],[OB Load Type]:[Workflow]],1,FALSE))</f>
        <v>PBCY</v>
      </c>
      <c r="S36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6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688" spans="1:21" x14ac:dyDescent="0.25">
      <c r="A3688" s="567" t="s">
        <v>17298</v>
      </c>
      <c r="B3688" s="568"/>
      <c r="C3688" s="568"/>
      <c r="D3688" s="569"/>
      <c r="E3688" s="569" t="s">
        <v>1657</v>
      </c>
      <c r="F3688" s="569">
        <v>3</v>
      </c>
      <c r="G3688" s="568" t="s">
        <v>1179</v>
      </c>
      <c r="H3688" s="568"/>
      <c r="I3688" s="570" t="s">
        <v>13355</v>
      </c>
      <c r="J3688" s="568" t="s">
        <v>8204</v>
      </c>
      <c r="K3688" s="571" t="s">
        <v>8589</v>
      </c>
      <c r="L3688" s="568" t="s">
        <v>14003</v>
      </c>
      <c r="M3688" s="572" t="s">
        <v>10753</v>
      </c>
      <c r="N3688" s="570" t="s">
        <v>8402</v>
      </c>
      <c r="O3688" s="303" t="str">
        <f>IF(AllC3_Data[[#This Row],[Door/Yard Number]]=3,"Yard","Door")</f>
        <v>Yard</v>
      </c>
      <c r="P3688" s="33">
        <f t="shared" si="114"/>
        <v>5.1666666667442769</v>
      </c>
      <c r="Q3688" s="3" t="str">
        <f t="shared" si="115"/>
        <v>02/11/2022 08:50 AM</v>
      </c>
      <c r="R3688" s="573" t="str">
        <f>IF(AND(AllC3_Data[[#This Row],[Workflow]]="Vendor Trailer",AllC3_Data[[#This Row],[OB Load Type]]="",AllC3_Data[[#This Row],[IB Load Type]]="",AllC3_Data[[#This Row],[Reusable Load Type]]=""),"Empty", HLOOKUP("*",AllC3_Data[[#This Row],[OB Load Type]:[Workflow]],1,FALSE))</f>
        <v>Empty</v>
      </c>
      <c r="S36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89" spans="1:21" x14ac:dyDescent="0.25">
      <c r="A3689" s="567" t="s">
        <v>17299</v>
      </c>
      <c r="B3689" s="568"/>
      <c r="C3689" s="568"/>
      <c r="D3689" s="569"/>
      <c r="E3689" s="569" t="s">
        <v>1657</v>
      </c>
      <c r="F3689" s="569">
        <v>3</v>
      </c>
      <c r="G3689" s="568" t="s">
        <v>1179</v>
      </c>
      <c r="H3689" s="568"/>
      <c r="I3689" s="570" t="s">
        <v>11504</v>
      </c>
      <c r="J3689" s="568" t="s">
        <v>647</v>
      </c>
      <c r="K3689" s="571" t="s">
        <v>8401</v>
      </c>
      <c r="L3689" s="568" t="s">
        <v>14333</v>
      </c>
      <c r="M3689" s="572"/>
      <c r="N3689" s="570" t="s">
        <v>8402</v>
      </c>
      <c r="O3689" s="303" t="str">
        <f>IF(AllC3_Data[[#This Row],[Door/Yard Number]]=3,"Yard","Door")</f>
        <v>Yard</v>
      </c>
      <c r="P3689" s="33">
        <f t="shared" si="114"/>
        <v>5.1500000000232831</v>
      </c>
      <c r="Q3689" s="3" t="str">
        <f t="shared" si="115"/>
        <v>02/11/2022 08:51 AM</v>
      </c>
      <c r="R3689" s="573" t="str">
        <f>IF(AND(AllC3_Data[[#This Row],[Workflow]]="Vendor Trailer",AllC3_Data[[#This Row],[OB Load Type]]="",AllC3_Data[[#This Row],[IB Load Type]]="",AllC3_Data[[#This Row],[Reusable Load Type]]=""),"Empty", HLOOKUP("*",AllC3_Data[[#This Row],[OB Load Type]:[Workflow]],1,FALSE))</f>
        <v>Empty</v>
      </c>
      <c r="S36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0" spans="1:21" x14ac:dyDescent="0.25">
      <c r="A3690" s="567" t="s">
        <v>17300</v>
      </c>
      <c r="B3690" s="568"/>
      <c r="C3690" s="568"/>
      <c r="D3690" s="569" t="s">
        <v>170</v>
      </c>
      <c r="E3690" s="569" t="s">
        <v>8430</v>
      </c>
      <c r="F3690" s="569">
        <v>3</v>
      </c>
      <c r="G3690" s="568" t="s">
        <v>9217</v>
      </c>
      <c r="H3690" s="568"/>
      <c r="I3690" s="570" t="s">
        <v>9617</v>
      </c>
      <c r="J3690" s="568" t="s">
        <v>8202</v>
      </c>
      <c r="K3690" s="571" t="s">
        <v>8401</v>
      </c>
      <c r="L3690" s="568" t="s">
        <v>13828</v>
      </c>
      <c r="M3690" s="572"/>
      <c r="N3690" s="570" t="s">
        <v>8402</v>
      </c>
      <c r="O3690" s="303" t="str">
        <f>IF(AllC3_Data[[#This Row],[Door/Yard Number]]=3,"Yard","Door")</f>
        <v>Yard</v>
      </c>
      <c r="P3690" s="33">
        <f t="shared" si="114"/>
        <v>5.1333333334769122</v>
      </c>
      <c r="Q3690" s="3" t="str">
        <f t="shared" si="115"/>
        <v>02/11/2022 08:52 AM</v>
      </c>
      <c r="R3690" s="573" t="str">
        <f>IF(AND(AllC3_Data[[#This Row],[Workflow]]="Vendor Trailer",AllC3_Data[[#This Row],[OB Load Type]]="",AllC3_Data[[#This Row],[IB Load Type]]="",AllC3_Data[[#This Row],[Reusable Load Type]]=""),"Empty", HLOOKUP("*",AllC3_Data[[#This Row],[OB Load Type]:[Workflow]],1,FALSE))</f>
        <v>OGPS</v>
      </c>
      <c r="S36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6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1" spans="1:21" x14ac:dyDescent="0.25">
      <c r="A3691" s="567" t="s">
        <v>17301</v>
      </c>
      <c r="B3691" s="568" t="s">
        <v>455</v>
      </c>
      <c r="C3691" s="568"/>
      <c r="D3691" s="569"/>
      <c r="E3691" s="569" t="s">
        <v>1659</v>
      </c>
      <c r="F3691" s="569">
        <v>1</v>
      </c>
      <c r="G3691" s="568" t="s">
        <v>1179</v>
      </c>
      <c r="H3691" s="568"/>
      <c r="I3691" s="570" t="s">
        <v>17302</v>
      </c>
      <c r="J3691" s="568" t="s">
        <v>8205</v>
      </c>
      <c r="K3691" s="571" t="s">
        <v>8401</v>
      </c>
      <c r="L3691" s="568" t="s">
        <v>12089</v>
      </c>
      <c r="M3691" s="572" t="s">
        <v>9585</v>
      </c>
      <c r="N3691" s="570" t="s">
        <v>8402</v>
      </c>
      <c r="O3691" s="303" t="str">
        <f>IF(AllC3_Data[[#This Row],[Door/Yard Number]]=3,"Yard","Door")</f>
        <v>Door</v>
      </c>
      <c r="P3691" s="33">
        <f t="shared" si="114"/>
        <v>5.1166666667559184</v>
      </c>
      <c r="Q3691" s="3" t="str">
        <f t="shared" si="115"/>
        <v>02/11/2022 08:53 AM</v>
      </c>
      <c r="R3691" s="573" t="str">
        <f>IF(AND(AllC3_Data[[#This Row],[Workflow]]="Vendor Trailer",AllC3_Data[[#This Row],[OB Load Type]]="",AllC3_Data[[#This Row],[IB Load Type]]="",AllC3_Data[[#This Row],[Reusable Load Type]]=""),"Empty", HLOOKUP("*",AllC3_Data[[#This Row],[OB Load Type]:[Workflow]],1,FALSE))</f>
        <v>O706</v>
      </c>
      <c r="S36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2" spans="1:21" x14ac:dyDescent="0.25">
      <c r="A3692" s="567" t="s">
        <v>17303</v>
      </c>
      <c r="B3692" s="568" t="s">
        <v>455</v>
      </c>
      <c r="C3692" s="568"/>
      <c r="D3692" s="569"/>
      <c r="E3692" s="569" t="s">
        <v>1659</v>
      </c>
      <c r="F3692" s="569">
        <v>1</v>
      </c>
      <c r="G3692" s="568" t="s">
        <v>1179</v>
      </c>
      <c r="H3692" s="568"/>
      <c r="I3692" s="570" t="s">
        <v>17302</v>
      </c>
      <c r="J3692" s="568" t="s">
        <v>8205</v>
      </c>
      <c r="K3692" s="571" t="s">
        <v>8401</v>
      </c>
      <c r="L3692" s="568" t="s">
        <v>17304</v>
      </c>
      <c r="M3692" s="572" t="s">
        <v>17305</v>
      </c>
      <c r="N3692" s="570" t="s">
        <v>8402</v>
      </c>
      <c r="O3692" s="303" t="str">
        <f>IF(AllC3_Data[[#This Row],[Door/Yard Number]]=3,"Yard","Door")</f>
        <v>Door</v>
      </c>
      <c r="P3692" s="33">
        <f t="shared" si="114"/>
        <v>5.1166666667559184</v>
      </c>
      <c r="Q3692" s="3" t="str">
        <f t="shared" si="115"/>
        <v>02/11/2022 08:53 AM</v>
      </c>
      <c r="R3692" s="573" t="str">
        <f>IF(AND(AllC3_Data[[#This Row],[Workflow]]="Vendor Trailer",AllC3_Data[[#This Row],[OB Load Type]]="",AllC3_Data[[#This Row],[IB Load Type]]="",AllC3_Data[[#This Row],[Reusable Load Type]]=""),"Empty", HLOOKUP("*",AllC3_Data[[#This Row],[OB Load Type]:[Workflow]],1,FALSE))</f>
        <v>O706</v>
      </c>
      <c r="S36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3" spans="1:21" x14ac:dyDescent="0.25">
      <c r="A3693" s="567" t="s">
        <v>17306</v>
      </c>
      <c r="B3693" s="568" t="s">
        <v>455</v>
      </c>
      <c r="C3693" s="568"/>
      <c r="D3693" s="569"/>
      <c r="E3693" s="569" t="s">
        <v>1659</v>
      </c>
      <c r="F3693" s="569">
        <v>1</v>
      </c>
      <c r="G3693" s="568" t="s">
        <v>1179</v>
      </c>
      <c r="H3693" s="568"/>
      <c r="I3693" s="570" t="s">
        <v>17302</v>
      </c>
      <c r="J3693" s="568" t="s">
        <v>8205</v>
      </c>
      <c r="K3693" s="571" t="s">
        <v>8401</v>
      </c>
      <c r="L3693" s="568" t="s">
        <v>12305</v>
      </c>
      <c r="M3693" s="572" t="s">
        <v>12887</v>
      </c>
      <c r="N3693" s="570" t="s">
        <v>8402</v>
      </c>
      <c r="O3693" s="303" t="str">
        <f>IF(AllC3_Data[[#This Row],[Door/Yard Number]]=3,"Yard","Door")</f>
        <v>Door</v>
      </c>
      <c r="P3693" s="33">
        <f t="shared" si="114"/>
        <v>5.1166666667559184</v>
      </c>
      <c r="Q3693" s="3" t="str">
        <f t="shared" si="115"/>
        <v>02/11/2022 08:53 AM</v>
      </c>
      <c r="R3693" s="573" t="str">
        <f>IF(AND(AllC3_Data[[#This Row],[Workflow]]="Vendor Trailer",AllC3_Data[[#This Row],[OB Load Type]]="",AllC3_Data[[#This Row],[IB Load Type]]="",AllC3_Data[[#This Row],[Reusable Load Type]]=""),"Empty", HLOOKUP("*",AllC3_Data[[#This Row],[OB Load Type]:[Workflow]],1,FALSE))</f>
        <v>O706</v>
      </c>
      <c r="S36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4" spans="1:21" x14ac:dyDescent="0.25">
      <c r="A3694" s="567" t="s">
        <v>17307</v>
      </c>
      <c r="B3694" s="568" t="s">
        <v>455</v>
      </c>
      <c r="C3694" s="568"/>
      <c r="D3694" s="569"/>
      <c r="E3694" s="569" t="s">
        <v>1659</v>
      </c>
      <c r="F3694" s="569">
        <v>1</v>
      </c>
      <c r="G3694" s="568" t="s">
        <v>1179</v>
      </c>
      <c r="H3694" s="568"/>
      <c r="I3694" s="570" t="s">
        <v>17302</v>
      </c>
      <c r="J3694" s="568" t="s">
        <v>8205</v>
      </c>
      <c r="K3694" s="571" t="s">
        <v>8401</v>
      </c>
      <c r="L3694" s="568" t="s">
        <v>17036</v>
      </c>
      <c r="M3694" s="572" t="s">
        <v>10806</v>
      </c>
      <c r="N3694" s="570" t="s">
        <v>8402</v>
      </c>
      <c r="O3694" s="303" t="str">
        <f>IF(AllC3_Data[[#This Row],[Door/Yard Number]]=3,"Yard","Door")</f>
        <v>Door</v>
      </c>
      <c r="P3694" s="33">
        <f t="shared" si="114"/>
        <v>5.1166666667559184</v>
      </c>
      <c r="Q3694" s="3" t="str">
        <f t="shared" si="115"/>
        <v>02/11/2022 08:53 AM</v>
      </c>
      <c r="R3694" s="573" t="str">
        <f>IF(AND(AllC3_Data[[#This Row],[Workflow]]="Vendor Trailer",AllC3_Data[[#This Row],[OB Load Type]]="",AllC3_Data[[#This Row],[IB Load Type]]="",AllC3_Data[[#This Row],[Reusable Load Type]]=""),"Empty", HLOOKUP("*",AllC3_Data[[#This Row],[OB Load Type]:[Workflow]],1,FALSE))</f>
        <v>O706</v>
      </c>
      <c r="S36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5" spans="1:21" x14ac:dyDescent="0.25">
      <c r="A3695" s="567" t="s">
        <v>17308</v>
      </c>
      <c r="B3695" s="568" t="s">
        <v>455</v>
      </c>
      <c r="C3695" s="568"/>
      <c r="D3695" s="569"/>
      <c r="E3695" s="569" t="s">
        <v>1659</v>
      </c>
      <c r="F3695" s="569">
        <v>1</v>
      </c>
      <c r="G3695" s="568" t="s">
        <v>1179</v>
      </c>
      <c r="H3695" s="568"/>
      <c r="I3695" s="570" t="s">
        <v>17302</v>
      </c>
      <c r="J3695" s="568" t="s">
        <v>8208</v>
      </c>
      <c r="K3695" s="571" t="s">
        <v>8401</v>
      </c>
      <c r="L3695" s="568" t="s">
        <v>17309</v>
      </c>
      <c r="M3695" s="572" t="s">
        <v>13256</v>
      </c>
      <c r="N3695" s="570" t="s">
        <v>8402</v>
      </c>
      <c r="O3695" s="303" t="str">
        <f>IF(AllC3_Data[[#This Row],[Door/Yard Number]]=3,"Yard","Door")</f>
        <v>Door</v>
      </c>
      <c r="P3695" s="33">
        <f t="shared" si="114"/>
        <v>5.1166666667559184</v>
      </c>
      <c r="Q3695" s="3" t="str">
        <f t="shared" si="115"/>
        <v>02/11/2022 08:53 AM</v>
      </c>
      <c r="R3695" s="573" t="str">
        <f>IF(AND(AllC3_Data[[#This Row],[Workflow]]="Vendor Trailer",AllC3_Data[[#This Row],[OB Load Type]]="",AllC3_Data[[#This Row],[IB Load Type]]="",AllC3_Data[[#This Row],[Reusable Load Type]]=""),"Empty", HLOOKUP("*",AllC3_Data[[#This Row],[OB Load Type]:[Workflow]],1,FALSE))</f>
        <v>O706</v>
      </c>
      <c r="S36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6" spans="1:21" x14ac:dyDescent="0.25">
      <c r="A3696" s="567" t="s">
        <v>17310</v>
      </c>
      <c r="B3696" s="568"/>
      <c r="C3696" s="568"/>
      <c r="D3696" s="569"/>
      <c r="E3696" s="569" t="s">
        <v>1657</v>
      </c>
      <c r="F3696" s="569">
        <v>3</v>
      </c>
      <c r="G3696" s="568" t="s">
        <v>1179</v>
      </c>
      <c r="H3696" s="568"/>
      <c r="I3696" s="570" t="s">
        <v>17302</v>
      </c>
      <c r="J3696" s="568" t="s">
        <v>8205</v>
      </c>
      <c r="K3696" s="571" t="s">
        <v>8401</v>
      </c>
      <c r="L3696" s="568" t="s">
        <v>14423</v>
      </c>
      <c r="M3696" s="572" t="s">
        <v>12849</v>
      </c>
      <c r="N3696" s="570" t="s">
        <v>8402</v>
      </c>
      <c r="O3696" s="303" t="str">
        <f>IF(AllC3_Data[[#This Row],[Door/Yard Number]]=3,"Yard","Door")</f>
        <v>Yard</v>
      </c>
      <c r="P3696" s="33">
        <f t="shared" si="114"/>
        <v>5.1166666667559184</v>
      </c>
      <c r="Q3696" s="3" t="str">
        <f t="shared" si="115"/>
        <v>02/11/2022 08:53 AM</v>
      </c>
      <c r="R3696" s="573" t="str">
        <f>IF(AND(AllC3_Data[[#This Row],[Workflow]]="Vendor Trailer",AllC3_Data[[#This Row],[OB Load Type]]="",AllC3_Data[[#This Row],[IB Load Type]]="",AllC3_Data[[#This Row],[Reusable Load Type]]=""),"Empty", HLOOKUP("*",AllC3_Data[[#This Row],[OB Load Type]:[Workflow]],1,FALSE))</f>
        <v>Empty</v>
      </c>
      <c r="S36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7" spans="1:21" x14ac:dyDescent="0.25">
      <c r="A3697" s="567" t="s">
        <v>17311</v>
      </c>
      <c r="B3697" s="568"/>
      <c r="C3697" s="568"/>
      <c r="D3697" s="569"/>
      <c r="E3697" s="569" t="s">
        <v>1657</v>
      </c>
      <c r="F3697" s="569">
        <v>3</v>
      </c>
      <c r="G3697" s="568" t="s">
        <v>1179</v>
      </c>
      <c r="H3697" s="568"/>
      <c r="I3697" s="570" t="s">
        <v>13365</v>
      </c>
      <c r="J3697" s="568" t="s">
        <v>8205</v>
      </c>
      <c r="K3697" s="571" t="s">
        <v>8401</v>
      </c>
      <c r="L3697" s="568" t="s">
        <v>14383</v>
      </c>
      <c r="M3697" s="572" t="s">
        <v>17312</v>
      </c>
      <c r="N3697" s="570" t="s">
        <v>8402</v>
      </c>
      <c r="O3697" s="303" t="str">
        <f>IF(AllC3_Data[[#This Row],[Door/Yard Number]]=3,"Yard","Door")</f>
        <v>Yard</v>
      </c>
      <c r="P3697" s="33">
        <f t="shared" si="114"/>
        <v>5.1000000000349246</v>
      </c>
      <c r="Q3697" s="3" t="str">
        <f t="shared" si="115"/>
        <v>02/11/2022 08:54 AM</v>
      </c>
      <c r="R3697" s="573" t="str">
        <f>IF(AND(AllC3_Data[[#This Row],[Workflow]]="Vendor Trailer",AllC3_Data[[#This Row],[OB Load Type]]="",AllC3_Data[[#This Row],[IB Load Type]]="",AllC3_Data[[#This Row],[Reusable Load Type]]=""),"Empty", HLOOKUP("*",AllC3_Data[[#This Row],[OB Load Type]:[Workflow]],1,FALSE))</f>
        <v>Empty</v>
      </c>
      <c r="S36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6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698" spans="1:21" x14ac:dyDescent="0.25">
      <c r="A3698" s="567" t="s">
        <v>17313</v>
      </c>
      <c r="B3698" s="568"/>
      <c r="C3698" s="568"/>
      <c r="D3698" s="569" t="s">
        <v>16830</v>
      </c>
      <c r="E3698" s="569" t="s">
        <v>882</v>
      </c>
      <c r="F3698" s="569">
        <v>3</v>
      </c>
      <c r="G3698" s="568" t="s">
        <v>1179</v>
      </c>
      <c r="H3698" s="568"/>
      <c r="I3698" s="570" t="s">
        <v>11936</v>
      </c>
      <c r="J3698" s="568" t="s">
        <v>8210</v>
      </c>
      <c r="K3698" s="571" t="s">
        <v>8401</v>
      </c>
      <c r="L3698" s="568" t="s">
        <v>14135</v>
      </c>
      <c r="M3698" s="572" t="s">
        <v>16258</v>
      </c>
      <c r="N3698" s="570" t="s">
        <v>8421</v>
      </c>
      <c r="O3698" s="303" t="str">
        <f>IF(AllC3_Data[[#This Row],[Door/Yard Number]]=3,"Yard","Door")</f>
        <v>Yard</v>
      </c>
      <c r="P3698" s="33">
        <f t="shared" si="114"/>
        <v>5.0833333333139308</v>
      </c>
      <c r="Q3698" s="3" t="str">
        <f t="shared" si="115"/>
        <v>02/11/2022 08:55 AM</v>
      </c>
      <c r="R3698" s="573" t="str">
        <f>IF(AND(AllC3_Data[[#This Row],[Workflow]]="Vendor Trailer",AllC3_Data[[#This Row],[OB Load Type]]="",AllC3_Data[[#This Row],[IB Load Type]]="",AllC3_Data[[#This Row],[Reusable Load Type]]=""),"Empty", HLOOKUP("*",AllC3_Data[[#This Row],[OB Load Type]:[Workflow]],1,FALSE))</f>
        <v>REPARK</v>
      </c>
      <c r="S36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699" spans="1:21" x14ac:dyDescent="0.25">
      <c r="A3699" s="567" t="s">
        <v>17314</v>
      </c>
      <c r="B3699" s="568" t="s">
        <v>14099</v>
      </c>
      <c r="C3699" s="568"/>
      <c r="D3699" s="569"/>
      <c r="E3699" s="569" t="s">
        <v>1659</v>
      </c>
      <c r="F3699" s="569">
        <v>1</v>
      </c>
      <c r="G3699" s="568" t="s">
        <v>1179</v>
      </c>
      <c r="H3699" s="568"/>
      <c r="I3699" s="570" t="s">
        <v>17315</v>
      </c>
      <c r="J3699" s="568" t="s">
        <v>8208</v>
      </c>
      <c r="K3699" s="571" t="s">
        <v>8401</v>
      </c>
      <c r="L3699" s="568" t="s">
        <v>5059</v>
      </c>
      <c r="M3699" s="572" t="s">
        <v>8663</v>
      </c>
      <c r="N3699" s="570" t="s">
        <v>8402</v>
      </c>
      <c r="O3699" s="303" t="str">
        <f>IF(AllC3_Data[[#This Row],[Door/Yard Number]]=3,"Yard","Door")</f>
        <v>Door</v>
      </c>
      <c r="P3699" s="33">
        <f t="shared" si="114"/>
        <v>5.0666666667675599</v>
      </c>
      <c r="Q3699" s="3" t="str">
        <f t="shared" si="115"/>
        <v>02/11/2022 08:56 AM</v>
      </c>
      <c r="R3699" s="573" t="str">
        <f>IF(AND(AllC3_Data[[#This Row],[Workflow]]="Vendor Trailer",AllC3_Data[[#This Row],[OB Load Type]]="",AllC3_Data[[#This Row],[IB Load Type]]="",AllC3_Data[[#This Row],[Reusable Load Type]]=""),"Empty", HLOOKUP("*",AllC3_Data[[#This Row],[OB Load Type]:[Workflow]],1,FALSE))</f>
        <v>RuleNotWorking</v>
      </c>
      <c r="S369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6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69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700" spans="1:21" x14ac:dyDescent="0.25">
      <c r="A3700" s="567" t="s">
        <v>17316</v>
      </c>
      <c r="B3700" s="568"/>
      <c r="C3700" s="568"/>
      <c r="D3700" s="569" t="s">
        <v>9168</v>
      </c>
      <c r="E3700" s="569" t="s">
        <v>8430</v>
      </c>
      <c r="F3700" s="569">
        <v>3</v>
      </c>
      <c r="G3700" s="568" t="s">
        <v>8515</v>
      </c>
      <c r="H3700" s="568"/>
      <c r="I3700" s="570" t="s">
        <v>17315</v>
      </c>
      <c r="J3700" s="568" t="s">
        <v>8202</v>
      </c>
      <c r="K3700" s="571" t="s">
        <v>8401</v>
      </c>
      <c r="L3700" s="568" t="s">
        <v>13897</v>
      </c>
      <c r="M3700" s="572" t="s">
        <v>17317</v>
      </c>
      <c r="N3700" s="570" t="s">
        <v>8402</v>
      </c>
      <c r="O3700" s="303" t="str">
        <f>IF(AllC3_Data[[#This Row],[Door/Yard Number]]=3,"Yard","Door")</f>
        <v>Yard</v>
      </c>
      <c r="P3700" s="33">
        <f t="shared" si="114"/>
        <v>5.0666666667675599</v>
      </c>
      <c r="Q3700" s="3" t="str">
        <f t="shared" si="115"/>
        <v>02/11/2022 08:56 AM</v>
      </c>
      <c r="R3700" s="573" t="str">
        <f>IF(AND(AllC3_Data[[#This Row],[Workflow]]="Vendor Trailer",AllC3_Data[[#This Row],[OB Load Type]]="",AllC3_Data[[#This Row],[IB Load Type]]="",AllC3_Data[[#This Row],[Reusable Load Type]]=""),"Empty", HLOOKUP("*",AllC3_Data[[#This Row],[OB Load Type]:[Workflow]],1,FALSE))</f>
        <v>WOOOD</v>
      </c>
      <c r="S370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1" spans="1:21" x14ac:dyDescent="0.25">
      <c r="A3701" s="567" t="s">
        <v>17318</v>
      </c>
      <c r="B3701" s="568"/>
      <c r="C3701" s="568"/>
      <c r="D3701" s="569"/>
      <c r="E3701" s="569" t="s">
        <v>1657</v>
      </c>
      <c r="F3701" s="569">
        <v>3</v>
      </c>
      <c r="G3701" s="568" t="s">
        <v>1179</v>
      </c>
      <c r="H3701" s="568"/>
      <c r="I3701" s="570" t="s">
        <v>10941</v>
      </c>
      <c r="J3701" s="568" t="s">
        <v>647</v>
      </c>
      <c r="K3701" s="571" t="s">
        <v>8401</v>
      </c>
      <c r="L3701" s="568" t="s">
        <v>14713</v>
      </c>
      <c r="M3701" s="572"/>
      <c r="N3701" s="570" t="s">
        <v>8402</v>
      </c>
      <c r="O3701" s="303" t="str">
        <f>IF(AllC3_Data[[#This Row],[Door/Yard Number]]=3,"Yard","Door")</f>
        <v>Yard</v>
      </c>
      <c r="P3701" s="33">
        <f t="shared" si="114"/>
        <v>5.0166666667792015</v>
      </c>
      <c r="Q3701" s="3" t="str">
        <f t="shared" si="115"/>
        <v>02/11/2022 08:59 AM</v>
      </c>
      <c r="R3701" s="573" t="str">
        <f>IF(AND(AllC3_Data[[#This Row],[Workflow]]="Vendor Trailer",AllC3_Data[[#This Row],[OB Load Type]]="",AllC3_Data[[#This Row],[IB Load Type]]="",AllC3_Data[[#This Row],[Reusable Load Type]]=""),"Empty", HLOOKUP("*",AllC3_Data[[#This Row],[OB Load Type]:[Workflow]],1,FALSE))</f>
        <v>Empty</v>
      </c>
      <c r="S37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2" spans="1:21" x14ac:dyDescent="0.25">
      <c r="A3702" s="567" t="s">
        <v>17319</v>
      </c>
      <c r="B3702" s="568"/>
      <c r="C3702" s="568"/>
      <c r="D3702" s="569"/>
      <c r="E3702" s="569" t="s">
        <v>1657</v>
      </c>
      <c r="F3702" s="569">
        <v>3</v>
      </c>
      <c r="G3702" s="568" t="s">
        <v>1179</v>
      </c>
      <c r="H3702" s="568"/>
      <c r="I3702" s="570" t="s">
        <v>8554</v>
      </c>
      <c r="J3702" s="568" t="s">
        <v>647</v>
      </c>
      <c r="K3702" s="571" t="s">
        <v>8401</v>
      </c>
      <c r="L3702" s="568" t="s">
        <v>14248</v>
      </c>
      <c r="M3702" s="572"/>
      <c r="N3702" s="570" t="s">
        <v>8402</v>
      </c>
      <c r="O3702" s="303" t="str">
        <f>IF(AllC3_Data[[#This Row],[Door/Yard Number]]=3,"Yard","Door")</f>
        <v>Yard</v>
      </c>
      <c r="P3702" s="33">
        <f t="shared" si="114"/>
        <v>4.9833333333372138</v>
      </c>
      <c r="Q3702" s="3" t="str">
        <f t="shared" si="115"/>
        <v>02/11/2022 09:01 AM</v>
      </c>
      <c r="R3702" s="573" t="str">
        <f>IF(AND(AllC3_Data[[#This Row],[Workflow]]="Vendor Trailer",AllC3_Data[[#This Row],[OB Load Type]]="",AllC3_Data[[#This Row],[IB Load Type]]="",AllC3_Data[[#This Row],[Reusable Load Type]]=""),"Empty", HLOOKUP("*",AllC3_Data[[#This Row],[OB Load Type]:[Workflow]],1,FALSE))</f>
        <v>Empty</v>
      </c>
      <c r="S37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3" spans="1:21" x14ac:dyDescent="0.25">
      <c r="A3703" s="567" t="s">
        <v>17320</v>
      </c>
      <c r="B3703" s="568"/>
      <c r="C3703" s="568" t="s">
        <v>8404</v>
      </c>
      <c r="D3703" s="569"/>
      <c r="E3703" s="569" t="s">
        <v>897</v>
      </c>
      <c r="F3703" s="569">
        <v>1</v>
      </c>
      <c r="G3703" s="568" t="s">
        <v>8405</v>
      </c>
      <c r="H3703" s="568" t="s">
        <v>17321</v>
      </c>
      <c r="I3703" s="570" t="s">
        <v>8554</v>
      </c>
      <c r="J3703" s="568" t="s">
        <v>8202</v>
      </c>
      <c r="K3703" s="571" t="s">
        <v>8401</v>
      </c>
      <c r="L3703" s="568" t="s">
        <v>17322</v>
      </c>
      <c r="M3703" s="572" t="s">
        <v>17323</v>
      </c>
      <c r="N3703" s="570" t="s">
        <v>8402</v>
      </c>
      <c r="O3703" s="303" t="str">
        <f>IF(AllC3_Data[[#This Row],[Door/Yard Number]]=3,"Yard","Door")</f>
        <v>Door</v>
      </c>
      <c r="P3703" s="33">
        <f t="shared" si="114"/>
        <v>4.9166666668024845</v>
      </c>
      <c r="Q3703" s="3" t="str">
        <f t="shared" si="115"/>
        <v>02/11/2022 09:05 AM</v>
      </c>
      <c r="R3703" s="573" t="str">
        <f>IF(AND(AllC3_Data[[#This Row],[Workflow]]="Vendor Trailer",AllC3_Data[[#This Row],[OB Load Type]]="",AllC3_Data[[#This Row],[IB Load Type]]="",AllC3_Data[[#This Row],[Reusable Load Type]]=""),"Empty", HLOOKUP("*",AllC3_Data[[#This Row],[OB Load Type]:[Workflow]],1,FALSE))</f>
        <v>A Live Delivery</v>
      </c>
      <c r="S37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4" spans="1:21" x14ac:dyDescent="0.25">
      <c r="A3704" s="567" t="s">
        <v>17324</v>
      </c>
      <c r="B3704" s="568"/>
      <c r="C3704" s="568"/>
      <c r="D3704" s="569" t="s">
        <v>109</v>
      </c>
      <c r="E3704" s="569" t="s">
        <v>8430</v>
      </c>
      <c r="F3704" s="569">
        <v>3</v>
      </c>
      <c r="G3704" s="568" t="s">
        <v>8515</v>
      </c>
      <c r="H3704" s="568"/>
      <c r="I3704" s="570" t="s">
        <v>9619</v>
      </c>
      <c r="J3704" s="568" t="s">
        <v>8202</v>
      </c>
      <c r="K3704" s="571" t="s">
        <v>8401</v>
      </c>
      <c r="L3704" s="568" t="s">
        <v>14072</v>
      </c>
      <c r="M3704" s="572" t="s">
        <v>9619</v>
      </c>
      <c r="N3704" s="570" t="s">
        <v>8402</v>
      </c>
      <c r="O3704" s="303" t="str">
        <f>IF(AllC3_Data[[#This Row],[Door/Yard Number]]=3,"Yard","Door")</f>
        <v>Yard</v>
      </c>
      <c r="P3704" s="33">
        <f t="shared" si="114"/>
        <v>4.966666666790843</v>
      </c>
      <c r="Q3704" s="3" t="str">
        <f t="shared" si="115"/>
        <v>02/11/2022 09:02 AM</v>
      </c>
      <c r="R3704" s="573" t="str">
        <f>IF(AND(AllC3_Data[[#This Row],[Workflow]]="Vendor Trailer",AllC3_Data[[#This Row],[OB Load Type]]="",AllC3_Data[[#This Row],[IB Load Type]]="",AllC3_Data[[#This Row],[Reusable Load Type]]=""),"Empty", HLOOKUP("*",AllC3_Data[[#This Row],[OB Load Type]:[Workflow]],1,FALSE))</f>
        <v>MPJG</v>
      </c>
      <c r="S37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37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5" spans="1:21" x14ac:dyDescent="0.25">
      <c r="A3705" s="567" t="s">
        <v>17325</v>
      </c>
      <c r="B3705" s="568"/>
      <c r="C3705" s="568"/>
      <c r="D3705" s="569"/>
      <c r="E3705" s="569" t="s">
        <v>8461</v>
      </c>
      <c r="F3705" s="569">
        <v>3</v>
      </c>
      <c r="G3705" s="568" t="s">
        <v>1215</v>
      </c>
      <c r="H3705" s="568"/>
      <c r="I3705" s="570" t="s">
        <v>17326</v>
      </c>
      <c r="J3705" s="568" t="s">
        <v>8202</v>
      </c>
      <c r="K3705" s="571" t="s">
        <v>8401</v>
      </c>
      <c r="L3705" s="568" t="s">
        <v>14594</v>
      </c>
      <c r="M3705" s="572" t="s">
        <v>13368</v>
      </c>
      <c r="N3705" s="570" t="s">
        <v>8425</v>
      </c>
      <c r="O3705" s="303" t="str">
        <f>IF(AllC3_Data[[#This Row],[Door/Yard Number]]=3,"Yard","Door")</f>
        <v>Yard</v>
      </c>
      <c r="P3705" s="33">
        <f t="shared" si="114"/>
        <v>4.9500000000698492</v>
      </c>
      <c r="Q3705" s="3" t="str">
        <f t="shared" si="115"/>
        <v>02/11/2022 09:03 AM</v>
      </c>
      <c r="R3705" s="573" t="str">
        <f>IF(AND(AllC3_Data[[#This Row],[Workflow]]="Vendor Trailer",AllC3_Data[[#This Row],[OB Load Type]]="",AllC3_Data[[#This Row],[IB Load Type]]="",AllC3_Data[[#This Row],[Reusable Load Type]]=""),"Empty", HLOOKUP("*",AllC3_Data[[#This Row],[OB Load Type]:[Workflow]],1,FALSE))</f>
        <v>Empty</v>
      </c>
      <c r="S37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7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6" spans="1:21" x14ac:dyDescent="0.25">
      <c r="A3706" s="567" t="s">
        <v>17327</v>
      </c>
      <c r="B3706" s="568"/>
      <c r="C3706" s="568"/>
      <c r="D3706" s="569"/>
      <c r="E3706" s="569" t="s">
        <v>1657</v>
      </c>
      <c r="F3706" s="569">
        <v>3</v>
      </c>
      <c r="G3706" s="568" t="s">
        <v>1179</v>
      </c>
      <c r="H3706" s="568"/>
      <c r="I3706" s="570" t="s">
        <v>17326</v>
      </c>
      <c r="J3706" s="568" t="s">
        <v>8205</v>
      </c>
      <c r="K3706" s="571" t="s">
        <v>8401</v>
      </c>
      <c r="L3706" s="568" t="s">
        <v>13828</v>
      </c>
      <c r="M3706" s="572" t="s">
        <v>16648</v>
      </c>
      <c r="N3706" s="570" t="s">
        <v>8402</v>
      </c>
      <c r="O3706" s="303" t="str">
        <f>IF(AllC3_Data[[#This Row],[Door/Yard Number]]=3,"Yard","Door")</f>
        <v>Yard</v>
      </c>
      <c r="P3706" s="33">
        <f t="shared" si="114"/>
        <v>4.9500000000698492</v>
      </c>
      <c r="Q3706" s="3" t="str">
        <f t="shared" si="115"/>
        <v>02/11/2022 09:03 AM</v>
      </c>
      <c r="R3706" s="573" t="str">
        <f>IF(AND(AllC3_Data[[#This Row],[Workflow]]="Vendor Trailer",AllC3_Data[[#This Row],[OB Load Type]]="",AllC3_Data[[#This Row],[IB Load Type]]="",AllC3_Data[[#This Row],[Reusable Load Type]]=""),"Empty", HLOOKUP("*",AllC3_Data[[#This Row],[OB Load Type]:[Workflow]],1,FALSE))</f>
        <v>Empty</v>
      </c>
      <c r="S37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7" spans="1:21" x14ac:dyDescent="0.25">
      <c r="A3707" s="567" t="s">
        <v>17328</v>
      </c>
      <c r="B3707" s="568"/>
      <c r="C3707" s="568" t="s">
        <v>50</v>
      </c>
      <c r="D3707" s="569"/>
      <c r="E3707" s="569" t="s">
        <v>897</v>
      </c>
      <c r="F3707" s="569">
        <v>3</v>
      </c>
      <c r="G3707" s="568" t="s">
        <v>1179</v>
      </c>
      <c r="H3707" s="568"/>
      <c r="I3707" s="570" t="s">
        <v>17326</v>
      </c>
      <c r="J3707" s="568" t="s">
        <v>8210</v>
      </c>
      <c r="K3707" s="571" t="s">
        <v>8401</v>
      </c>
      <c r="L3707" s="568" t="s">
        <v>15024</v>
      </c>
      <c r="M3707" s="572" t="s">
        <v>17326</v>
      </c>
      <c r="N3707" s="570" t="s">
        <v>8402</v>
      </c>
      <c r="O3707" s="303" t="str">
        <f>IF(AllC3_Data[[#This Row],[Door/Yard Number]]=3,"Yard","Door")</f>
        <v>Yard</v>
      </c>
      <c r="P3707" s="33">
        <f t="shared" si="114"/>
        <v>4.9500000000698492</v>
      </c>
      <c r="Q3707" s="3" t="str">
        <f t="shared" si="115"/>
        <v>02/11/2022 09:03 AM</v>
      </c>
      <c r="R3707" s="573" t="str">
        <f>IF(AND(AllC3_Data[[#This Row],[Workflow]]="Vendor Trailer",AllC3_Data[[#This Row],[OB Load Type]]="",AllC3_Data[[#This Row],[IB Load Type]]="",AllC3_Data[[#This Row],[Reusable Load Type]]=""),"Empty", HLOOKUP("*",AllC3_Data[[#This Row],[OB Load Type]:[Workflow]],1,FALSE))</f>
        <v>B707</v>
      </c>
      <c r="S37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8" spans="1:21" x14ac:dyDescent="0.25">
      <c r="A3708" s="567" t="s">
        <v>17329</v>
      </c>
      <c r="B3708" s="568"/>
      <c r="C3708" s="568" t="s">
        <v>774</v>
      </c>
      <c r="D3708" s="569"/>
      <c r="E3708" s="569" t="s">
        <v>897</v>
      </c>
      <c r="F3708" s="569">
        <v>3</v>
      </c>
      <c r="G3708" s="568" t="s">
        <v>1215</v>
      </c>
      <c r="H3708" s="568" t="s">
        <v>17330</v>
      </c>
      <c r="I3708" s="570" t="s">
        <v>10944</v>
      </c>
      <c r="J3708" s="568" t="s">
        <v>8202</v>
      </c>
      <c r="K3708" s="571" t="s">
        <v>8401</v>
      </c>
      <c r="L3708" s="568" t="s">
        <v>13874</v>
      </c>
      <c r="M3708" s="572" t="s">
        <v>10944</v>
      </c>
      <c r="N3708" s="570" t="s">
        <v>8451</v>
      </c>
      <c r="O3708" s="303" t="str">
        <f>IF(AllC3_Data[[#This Row],[Door/Yard Number]]=3,"Yard","Door")</f>
        <v>Yard</v>
      </c>
      <c r="P3708" s="33">
        <f t="shared" si="114"/>
        <v>4.9333333333488554</v>
      </c>
      <c r="Q3708" s="3" t="str">
        <f t="shared" si="115"/>
        <v>02/11/2022 09:04 AM</v>
      </c>
      <c r="R3708" s="573" t="str">
        <f>IF(AND(AllC3_Data[[#This Row],[Workflow]]="Vendor Trailer",AllC3_Data[[#This Row],[OB Load Type]]="",AllC3_Data[[#This Row],[IB Load Type]]="",AllC3_Data[[#This Row],[Reusable Load Type]]=""),"Empty", HLOOKUP("*",AllC3_Data[[#This Row],[OB Load Type]:[Workflow]],1,FALSE))</f>
        <v>B227</v>
      </c>
      <c r="S37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7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09" spans="1:21" x14ac:dyDescent="0.25">
      <c r="A3709" s="567" t="s">
        <v>17331</v>
      </c>
      <c r="B3709" s="568"/>
      <c r="C3709" s="568"/>
      <c r="D3709" s="569" t="s">
        <v>479</v>
      </c>
      <c r="E3709" s="569" t="s">
        <v>8430</v>
      </c>
      <c r="F3709" s="569">
        <v>3</v>
      </c>
      <c r="G3709" s="568" t="s">
        <v>1667</v>
      </c>
      <c r="H3709" s="568"/>
      <c r="I3709" s="570" t="s">
        <v>9621</v>
      </c>
      <c r="J3709" s="568" t="s">
        <v>8213</v>
      </c>
      <c r="K3709" s="571" t="s">
        <v>8401</v>
      </c>
      <c r="L3709" s="568" t="s">
        <v>14003</v>
      </c>
      <c r="M3709" s="572" t="s">
        <v>17332</v>
      </c>
      <c r="N3709" s="570" t="s">
        <v>8402</v>
      </c>
      <c r="O3709" s="303" t="str">
        <f>IF(AllC3_Data[[#This Row],[Door/Yard Number]]=3,"Yard","Door")</f>
        <v>Yard</v>
      </c>
      <c r="P3709" s="33">
        <f t="shared" si="114"/>
        <v>4.9000000000814907</v>
      </c>
      <c r="Q3709" s="3" t="str">
        <f t="shared" si="115"/>
        <v>02/11/2022 09:06 AM</v>
      </c>
      <c r="R3709" s="573" t="str">
        <f>IF(AND(AllC3_Data[[#This Row],[Workflow]]="Vendor Trailer",AllC3_Data[[#This Row],[OB Load Type]]="",AllC3_Data[[#This Row],[IB Load Type]]="",AllC3_Data[[#This Row],[Reusable Load Type]]=""),"Empty", HLOOKUP("*",AllC3_Data[[#This Row],[OB Load Type]:[Workflow]],1,FALSE))</f>
        <v>PPLS</v>
      </c>
      <c r="S37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0" spans="1:21" x14ac:dyDescent="0.25">
      <c r="A3710" s="567" t="s">
        <v>17333</v>
      </c>
      <c r="B3710" s="568"/>
      <c r="C3710" s="568"/>
      <c r="D3710" s="569" t="s">
        <v>496</v>
      </c>
      <c r="E3710" s="569" t="s">
        <v>1660</v>
      </c>
      <c r="F3710" s="569">
        <v>1</v>
      </c>
      <c r="G3710" s="568" t="s">
        <v>1179</v>
      </c>
      <c r="H3710" s="568"/>
      <c r="I3710" s="570" t="s">
        <v>9621</v>
      </c>
      <c r="J3710" s="568" t="s">
        <v>8205</v>
      </c>
      <c r="K3710" s="571" t="s">
        <v>8401</v>
      </c>
      <c r="L3710" s="568" t="s">
        <v>17334</v>
      </c>
      <c r="M3710" s="572" t="s">
        <v>9621</v>
      </c>
      <c r="N3710" s="570" t="s">
        <v>8402</v>
      </c>
      <c r="O3710" s="303" t="str">
        <f>IF(AllC3_Data[[#This Row],[Door/Yard Number]]=3,"Yard","Door")</f>
        <v>Door</v>
      </c>
      <c r="P3710" s="33">
        <f t="shared" si="114"/>
        <v>4.9000000000814907</v>
      </c>
      <c r="Q3710" s="3" t="str">
        <f t="shared" si="115"/>
        <v>02/11/2022 09:06 AM</v>
      </c>
      <c r="R3710" s="573" t="str">
        <f>IF(AND(AllC3_Data[[#This Row],[Workflow]]="Vendor Trailer",AllC3_Data[[#This Row],[OB Load Type]]="",AllC3_Data[[#This Row],[IB Load Type]]="",AllC3_Data[[#This Row],[Reusable Load Type]]=""),"Empty", HLOOKUP("*",AllC3_Data[[#This Row],[OB Load Type]:[Workflow]],1,FALSE))</f>
        <v>RSAL</v>
      </c>
      <c r="S37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1" spans="1:21" x14ac:dyDescent="0.25">
      <c r="A3711" s="567" t="s">
        <v>17335</v>
      </c>
      <c r="B3711" s="568"/>
      <c r="C3711" s="568"/>
      <c r="D3711" s="569"/>
      <c r="E3711" s="569" t="s">
        <v>1657</v>
      </c>
      <c r="F3711" s="569">
        <v>3</v>
      </c>
      <c r="G3711" s="568" t="s">
        <v>1179</v>
      </c>
      <c r="H3711" s="568"/>
      <c r="I3711" s="570" t="s">
        <v>9013</v>
      </c>
      <c r="J3711" s="568" t="s">
        <v>647</v>
      </c>
      <c r="K3711" s="571" t="s">
        <v>8401</v>
      </c>
      <c r="L3711" s="568" t="s">
        <v>13828</v>
      </c>
      <c r="M3711" s="572"/>
      <c r="N3711" s="570" t="s">
        <v>8402</v>
      </c>
      <c r="O3711" s="303" t="str">
        <f>IF(AllC3_Data[[#This Row],[Door/Yard Number]]=3,"Yard","Door")</f>
        <v>Yard</v>
      </c>
      <c r="P3711" s="33">
        <f t="shared" si="114"/>
        <v>4.8833333333604969</v>
      </c>
      <c r="Q3711" s="3" t="str">
        <f t="shared" si="115"/>
        <v>02/11/2022 09:07 AM</v>
      </c>
      <c r="R3711" s="573" t="str">
        <f>IF(AND(AllC3_Data[[#This Row],[Workflow]]="Vendor Trailer",AllC3_Data[[#This Row],[OB Load Type]]="",AllC3_Data[[#This Row],[IB Load Type]]="",AllC3_Data[[#This Row],[Reusable Load Type]]=""),"Empty", HLOOKUP("*",AllC3_Data[[#This Row],[OB Load Type]:[Workflow]],1,FALSE))</f>
        <v>Empty</v>
      </c>
      <c r="S37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2" spans="1:21" x14ac:dyDescent="0.25">
      <c r="A3712" s="567" t="s">
        <v>17336</v>
      </c>
      <c r="B3712" s="568"/>
      <c r="C3712" s="568"/>
      <c r="D3712" s="569" t="s">
        <v>496</v>
      </c>
      <c r="E3712" s="569" t="s">
        <v>1660</v>
      </c>
      <c r="F3712" s="569">
        <v>1</v>
      </c>
      <c r="G3712" s="568" t="s">
        <v>1179</v>
      </c>
      <c r="H3712" s="568"/>
      <c r="I3712" s="570" t="s">
        <v>17337</v>
      </c>
      <c r="J3712" s="568" t="s">
        <v>8205</v>
      </c>
      <c r="K3712" s="571" t="s">
        <v>8401</v>
      </c>
      <c r="L3712" s="568" t="s">
        <v>17338</v>
      </c>
      <c r="M3712" s="572" t="s">
        <v>17337</v>
      </c>
      <c r="N3712" s="570" t="s">
        <v>8402</v>
      </c>
      <c r="O3712" s="303" t="str">
        <f>IF(AllC3_Data[[#This Row],[Door/Yard Number]]=3,"Yard","Door")</f>
        <v>Door</v>
      </c>
      <c r="P3712" s="33">
        <f t="shared" si="114"/>
        <v>4.8666666666395031</v>
      </c>
      <c r="Q3712" s="3" t="str">
        <f t="shared" si="115"/>
        <v>02/11/2022 09:08 AM</v>
      </c>
      <c r="R3712" s="573" t="str">
        <f>IF(AND(AllC3_Data[[#This Row],[Workflow]]="Vendor Trailer",AllC3_Data[[#This Row],[OB Load Type]]="",AllC3_Data[[#This Row],[IB Load Type]]="",AllC3_Data[[#This Row],[Reusable Load Type]]=""),"Empty", HLOOKUP("*",AllC3_Data[[#This Row],[OB Load Type]:[Workflow]],1,FALSE))</f>
        <v>RSAL</v>
      </c>
      <c r="S37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3" spans="1:21" x14ac:dyDescent="0.25">
      <c r="A3713" s="567" t="s">
        <v>10750</v>
      </c>
      <c r="B3713" s="568"/>
      <c r="C3713" s="568" t="s">
        <v>774</v>
      </c>
      <c r="D3713" s="569"/>
      <c r="E3713" s="569" t="s">
        <v>897</v>
      </c>
      <c r="F3713" s="569">
        <v>3</v>
      </c>
      <c r="G3713" s="568" t="s">
        <v>1667</v>
      </c>
      <c r="H3713" s="568" t="s">
        <v>17339</v>
      </c>
      <c r="I3713" s="570" t="s">
        <v>13373</v>
      </c>
      <c r="J3713" s="568" t="s">
        <v>8213</v>
      </c>
      <c r="K3713" s="571" t="s">
        <v>8401</v>
      </c>
      <c r="L3713" s="568" t="s">
        <v>13874</v>
      </c>
      <c r="M3713" s="572" t="s">
        <v>13373</v>
      </c>
      <c r="N3713" s="570" t="s">
        <v>8451</v>
      </c>
      <c r="O3713" s="303" t="str">
        <f>IF(AllC3_Data[[#This Row],[Door/Yard Number]]=3,"Yard","Door")</f>
        <v>Yard</v>
      </c>
      <c r="P3713" s="33">
        <f t="shared" si="114"/>
        <v>4.8500000000931323</v>
      </c>
      <c r="Q3713" s="3" t="str">
        <f t="shared" si="115"/>
        <v>02/11/2022 09:09 AM</v>
      </c>
      <c r="R3713" s="573" t="str">
        <f>IF(AND(AllC3_Data[[#This Row],[Workflow]]="Vendor Trailer",AllC3_Data[[#This Row],[OB Load Type]]="",AllC3_Data[[#This Row],[IB Load Type]]="",AllC3_Data[[#This Row],[Reusable Load Type]]=""),"Empty", HLOOKUP("*",AllC3_Data[[#This Row],[OB Load Type]:[Workflow]],1,FALSE))</f>
        <v>B227</v>
      </c>
      <c r="S37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4" spans="1:21" x14ac:dyDescent="0.25">
      <c r="A3714" s="567" t="s">
        <v>17340</v>
      </c>
      <c r="B3714" s="568"/>
      <c r="C3714" s="568"/>
      <c r="D3714" s="569"/>
      <c r="E3714" s="569" t="s">
        <v>1657</v>
      </c>
      <c r="F3714" s="569">
        <v>3</v>
      </c>
      <c r="G3714" s="568" t="s">
        <v>1179</v>
      </c>
      <c r="H3714" s="568"/>
      <c r="I3714" s="570" t="s">
        <v>9016</v>
      </c>
      <c r="J3714" s="568" t="s">
        <v>8208</v>
      </c>
      <c r="K3714" s="571" t="s">
        <v>8401</v>
      </c>
      <c r="L3714" s="568" t="s">
        <v>15152</v>
      </c>
      <c r="M3714" s="572" t="s">
        <v>17341</v>
      </c>
      <c r="N3714" s="570" t="s">
        <v>8402</v>
      </c>
      <c r="O3714" s="303" t="str">
        <f>IF(AllC3_Data[[#This Row],[Door/Yard Number]]=3,"Yard","Door")</f>
        <v>Yard</v>
      </c>
      <c r="P3714" s="33">
        <f t="shared" si="114"/>
        <v>4.8000000001047738</v>
      </c>
      <c r="Q3714" s="3" t="str">
        <f t="shared" si="115"/>
        <v>02/11/2022 09:12 AM</v>
      </c>
      <c r="R3714" s="573" t="str">
        <f>IF(AND(AllC3_Data[[#This Row],[Workflow]]="Vendor Trailer",AllC3_Data[[#This Row],[OB Load Type]]="",AllC3_Data[[#This Row],[IB Load Type]]="",AllC3_Data[[#This Row],[Reusable Load Type]]=""),"Empty", HLOOKUP("*",AllC3_Data[[#This Row],[OB Load Type]:[Workflow]],1,FALSE))</f>
        <v>Empty</v>
      </c>
      <c r="S37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5" spans="1:21" x14ac:dyDescent="0.25">
      <c r="A3715" s="567" t="s">
        <v>17342</v>
      </c>
      <c r="B3715" s="568"/>
      <c r="C3715" s="568" t="s">
        <v>829</v>
      </c>
      <c r="D3715" s="569"/>
      <c r="E3715" s="569" t="s">
        <v>897</v>
      </c>
      <c r="F3715" s="569">
        <v>1</v>
      </c>
      <c r="G3715" s="568" t="s">
        <v>1339</v>
      </c>
      <c r="H3715" s="568" t="s">
        <v>17343</v>
      </c>
      <c r="I3715" s="570" t="s">
        <v>9016</v>
      </c>
      <c r="J3715" s="568" t="s">
        <v>8202</v>
      </c>
      <c r="K3715" s="571" t="s">
        <v>8401</v>
      </c>
      <c r="L3715" s="568" t="s">
        <v>11646</v>
      </c>
      <c r="M3715" s="572" t="s">
        <v>9016</v>
      </c>
      <c r="N3715" s="570" t="s">
        <v>8451</v>
      </c>
      <c r="O3715" s="303" t="str">
        <f>IF(AllC3_Data[[#This Row],[Door/Yard Number]]=3,"Yard","Door")</f>
        <v>Door</v>
      </c>
      <c r="P3715" s="33">
        <f t="shared" si="114"/>
        <v>4.8000000001047738</v>
      </c>
      <c r="Q3715" s="3" t="str">
        <f t="shared" si="115"/>
        <v>02/11/2022 09:12 AM</v>
      </c>
      <c r="R3715" s="573" t="str">
        <f>IF(AND(AllC3_Data[[#This Row],[Workflow]]="Vendor Trailer",AllC3_Data[[#This Row],[OB Load Type]]="",AllC3_Data[[#This Row],[IB Load Type]]="",AllC3_Data[[#This Row],[Reusable Load Type]]=""),"Empty", HLOOKUP("*",AllC3_Data[[#This Row],[OB Load Type]:[Workflow]],1,FALSE))</f>
        <v>LTL</v>
      </c>
      <c r="S37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7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7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6" spans="1:21" x14ac:dyDescent="0.25">
      <c r="A3716" s="567" t="s">
        <v>17344</v>
      </c>
      <c r="B3716" s="568"/>
      <c r="C3716" s="568"/>
      <c r="D3716" s="569"/>
      <c r="E3716" s="569" t="s">
        <v>1657</v>
      </c>
      <c r="F3716" s="569">
        <v>3</v>
      </c>
      <c r="G3716" s="568" t="s">
        <v>1179</v>
      </c>
      <c r="H3716" s="568"/>
      <c r="I3716" s="570" t="s">
        <v>13375</v>
      </c>
      <c r="J3716" s="568" t="s">
        <v>647</v>
      </c>
      <c r="K3716" s="571" t="s">
        <v>8401</v>
      </c>
      <c r="L3716" s="568" t="s">
        <v>14094</v>
      </c>
      <c r="M3716" s="572"/>
      <c r="N3716" s="570" t="s">
        <v>8402</v>
      </c>
      <c r="O3716" s="303" t="str">
        <f>IF(AllC3_Data[[#This Row],[Door/Yard Number]]=3,"Yard","Door")</f>
        <v>Yard</v>
      </c>
      <c r="P3716" s="33">
        <f t="shared" si="114"/>
        <v>4.78333333338378</v>
      </c>
      <c r="Q3716" s="3" t="str">
        <f t="shared" si="115"/>
        <v>02/11/2022 09:13 AM</v>
      </c>
      <c r="R3716" s="573" t="str">
        <f>IF(AND(AllC3_Data[[#This Row],[Workflow]]="Vendor Trailer",AllC3_Data[[#This Row],[OB Load Type]]="",AllC3_Data[[#This Row],[IB Load Type]]="",AllC3_Data[[#This Row],[Reusable Load Type]]=""),"Empty", HLOOKUP("*",AllC3_Data[[#This Row],[OB Load Type]:[Workflow]],1,FALSE))</f>
        <v>Empty</v>
      </c>
      <c r="S37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7" spans="1:21" x14ac:dyDescent="0.25">
      <c r="A3717" s="567" t="s">
        <v>17345</v>
      </c>
      <c r="B3717" s="568"/>
      <c r="C3717" s="568"/>
      <c r="D3717" s="569"/>
      <c r="E3717" s="569" t="s">
        <v>8461</v>
      </c>
      <c r="F3717" s="569">
        <v>3</v>
      </c>
      <c r="G3717" s="568" t="s">
        <v>1241</v>
      </c>
      <c r="H3717" s="568"/>
      <c r="I3717" s="570" t="s">
        <v>13375</v>
      </c>
      <c r="J3717" s="568" t="s">
        <v>8202</v>
      </c>
      <c r="K3717" s="571" t="s">
        <v>8401</v>
      </c>
      <c r="L3717" s="568" t="s">
        <v>14208</v>
      </c>
      <c r="M3717" s="572"/>
      <c r="N3717" s="570" t="s">
        <v>8402</v>
      </c>
      <c r="O3717" s="303" t="str">
        <f>IF(AllC3_Data[[#This Row],[Door/Yard Number]]=3,"Yard","Door")</f>
        <v>Yard</v>
      </c>
      <c r="P3717" s="33">
        <f t="shared" si="114"/>
        <v>4.78333333338378</v>
      </c>
      <c r="Q3717" s="3" t="str">
        <f t="shared" si="115"/>
        <v>02/11/2022 09:13 AM</v>
      </c>
      <c r="R3717" s="573" t="str">
        <f>IF(AND(AllC3_Data[[#This Row],[Workflow]]="Vendor Trailer",AllC3_Data[[#This Row],[OB Load Type]]="",AllC3_Data[[#This Row],[IB Load Type]]="",AllC3_Data[[#This Row],[Reusable Load Type]]=""),"Empty", HLOOKUP("*",AllC3_Data[[#This Row],[OB Load Type]:[Workflow]],1,FALSE))</f>
        <v>Empty</v>
      </c>
      <c r="S37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7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18" spans="1:21" x14ac:dyDescent="0.25">
      <c r="A3718" s="567" t="s">
        <v>17346</v>
      </c>
      <c r="B3718" s="568"/>
      <c r="C3718" s="568" t="s">
        <v>17347</v>
      </c>
      <c r="D3718" s="569"/>
      <c r="E3718" s="569" t="s">
        <v>897</v>
      </c>
      <c r="F3718" s="569">
        <v>1</v>
      </c>
      <c r="G3718" s="568" t="s">
        <v>1179</v>
      </c>
      <c r="H3718" s="568" t="s">
        <v>17348</v>
      </c>
      <c r="I3718" s="570" t="s">
        <v>13375</v>
      </c>
      <c r="J3718" s="568" t="s">
        <v>8205</v>
      </c>
      <c r="K3718" s="571" t="s">
        <v>8401</v>
      </c>
      <c r="L3718" s="568" t="s">
        <v>13064</v>
      </c>
      <c r="M3718" s="572" t="s">
        <v>13375</v>
      </c>
      <c r="N3718" s="570" t="s">
        <v>8451</v>
      </c>
      <c r="O3718" s="303" t="str">
        <f>IF(AllC3_Data[[#This Row],[Door/Yard Number]]=3,"Yard","Door")</f>
        <v>Door</v>
      </c>
      <c r="P3718" s="33">
        <f t="shared" si="114"/>
        <v>4.78333333338378</v>
      </c>
      <c r="Q3718" s="3" t="str">
        <f t="shared" si="115"/>
        <v>02/11/2022 09:13 AM</v>
      </c>
      <c r="R3718" s="573" t="str">
        <f>IF(AND(AllC3_Data[[#This Row],[Workflow]]="Vendor Trailer",AllC3_Data[[#This Row],[OB Load Type]]="",AllC3_Data[[#This Row],[IB Load Type]]="",AllC3_Data[[#This Row],[Reusable Load Type]]=""),"Empty", HLOOKUP("*",AllC3_Data[[#This Row],[OB Load Type]:[Workflow]],1,FALSE))</f>
        <v>B227C</v>
      </c>
      <c r="S37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719" spans="1:21" x14ac:dyDescent="0.25">
      <c r="A3719" s="567" t="s">
        <v>17349</v>
      </c>
      <c r="B3719" s="568"/>
      <c r="C3719" s="568"/>
      <c r="D3719" s="569"/>
      <c r="E3719" s="569" t="s">
        <v>1657</v>
      </c>
      <c r="F3719" s="569">
        <v>1</v>
      </c>
      <c r="G3719" s="568" t="s">
        <v>1179</v>
      </c>
      <c r="H3719" s="568"/>
      <c r="I3719" s="570" t="s">
        <v>13375</v>
      </c>
      <c r="J3719" s="568" t="s">
        <v>8210</v>
      </c>
      <c r="K3719" s="571" t="s">
        <v>8401</v>
      </c>
      <c r="L3719" s="568" t="s">
        <v>12102</v>
      </c>
      <c r="M3719" s="572" t="s">
        <v>8864</v>
      </c>
      <c r="N3719" s="570" t="s">
        <v>8402</v>
      </c>
      <c r="O3719" s="303" t="str">
        <f>IF(AllC3_Data[[#This Row],[Door/Yard Number]]=3,"Yard","Door")</f>
        <v>Door</v>
      </c>
      <c r="P3719" s="33">
        <f t="shared" si="114"/>
        <v>4.78333333338378</v>
      </c>
      <c r="Q3719" s="3" t="str">
        <f t="shared" si="115"/>
        <v>02/11/2022 09:13 AM</v>
      </c>
      <c r="R3719" s="573" t="str">
        <f>IF(AND(AllC3_Data[[#This Row],[Workflow]]="Vendor Trailer",AllC3_Data[[#This Row],[OB Load Type]]="",AllC3_Data[[#This Row],[IB Load Type]]="",AllC3_Data[[#This Row],[Reusable Load Type]]=""),"Empty", HLOOKUP("*",AllC3_Data[[#This Row],[OB Load Type]:[Workflow]],1,FALSE))</f>
        <v>Empty</v>
      </c>
      <c r="S37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0" spans="1:21" x14ac:dyDescent="0.25">
      <c r="A3720" s="567" t="s">
        <v>17350</v>
      </c>
      <c r="B3720" s="568"/>
      <c r="C3720" s="568"/>
      <c r="D3720" s="569"/>
      <c r="E3720" s="569" t="s">
        <v>1657</v>
      </c>
      <c r="F3720" s="569">
        <v>1</v>
      </c>
      <c r="G3720" s="568" t="s">
        <v>1179</v>
      </c>
      <c r="H3720" s="568"/>
      <c r="I3720" s="570" t="s">
        <v>8700</v>
      </c>
      <c r="J3720" s="568" t="s">
        <v>8210</v>
      </c>
      <c r="K3720" s="571" t="s">
        <v>8401</v>
      </c>
      <c r="L3720" s="568" t="s">
        <v>12574</v>
      </c>
      <c r="M3720" s="572" t="s">
        <v>17351</v>
      </c>
      <c r="N3720" s="570" t="s">
        <v>8402</v>
      </c>
      <c r="O3720" s="303" t="str">
        <f>IF(AllC3_Data[[#This Row],[Door/Yard Number]]=3,"Yard","Door")</f>
        <v>Door</v>
      </c>
      <c r="P3720" s="33">
        <f t="shared" si="114"/>
        <v>4.7666666666627862</v>
      </c>
      <c r="Q3720" s="3" t="str">
        <f t="shared" si="115"/>
        <v>02/11/2022 09:14 AM</v>
      </c>
      <c r="R3720" s="573" t="str">
        <f>IF(AND(AllC3_Data[[#This Row],[Workflow]]="Vendor Trailer",AllC3_Data[[#This Row],[OB Load Type]]="",AllC3_Data[[#This Row],[IB Load Type]]="",AllC3_Data[[#This Row],[Reusable Load Type]]=""),"Empty", HLOOKUP("*",AllC3_Data[[#This Row],[OB Load Type]:[Workflow]],1,FALSE))</f>
        <v>Empty</v>
      </c>
      <c r="S37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1" spans="1:21" x14ac:dyDescent="0.25">
      <c r="A3721" s="567" t="s">
        <v>17352</v>
      </c>
      <c r="B3721" s="568"/>
      <c r="C3721" s="568"/>
      <c r="D3721" s="569"/>
      <c r="E3721" s="569" t="s">
        <v>1657</v>
      </c>
      <c r="F3721" s="569">
        <v>1</v>
      </c>
      <c r="G3721" s="568" t="s">
        <v>1179</v>
      </c>
      <c r="H3721" s="568"/>
      <c r="I3721" s="570" t="s">
        <v>8700</v>
      </c>
      <c r="J3721" s="568" t="s">
        <v>8210</v>
      </c>
      <c r="K3721" s="571" t="s">
        <v>8401</v>
      </c>
      <c r="L3721" s="568" t="s">
        <v>12089</v>
      </c>
      <c r="M3721" s="572" t="s">
        <v>13516</v>
      </c>
      <c r="N3721" s="570" t="s">
        <v>8402</v>
      </c>
      <c r="O3721" s="303" t="str">
        <f>IF(AllC3_Data[[#This Row],[Door/Yard Number]]=3,"Yard","Door")</f>
        <v>Door</v>
      </c>
      <c r="P3721" s="33">
        <f t="shared" ref="P3721:P3784" si="116">($A$1-Q3721)*24</f>
        <v>4.7666666666627862</v>
      </c>
      <c r="Q3721" s="3" t="str">
        <f t="shared" ref="Q3721:Q3784" si="117">IF(I3721&gt;M3721,I3721,IF(I3721&lt;M3721,M3721,IF(I3721=M3721,I3721)))</f>
        <v>02/11/2022 09:14 AM</v>
      </c>
      <c r="R3721" s="573" t="str">
        <f>IF(AND(AllC3_Data[[#This Row],[Workflow]]="Vendor Trailer",AllC3_Data[[#This Row],[OB Load Type]]="",AllC3_Data[[#This Row],[IB Load Type]]="",AllC3_Data[[#This Row],[Reusable Load Type]]=""),"Empty", HLOOKUP("*",AllC3_Data[[#This Row],[OB Load Type]:[Workflow]],1,FALSE))</f>
        <v>Empty</v>
      </c>
      <c r="S37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2" spans="1:21" x14ac:dyDescent="0.25">
      <c r="A3722" s="567" t="s">
        <v>17353</v>
      </c>
      <c r="B3722" s="568"/>
      <c r="C3722" s="568"/>
      <c r="D3722" s="569"/>
      <c r="E3722" s="569" t="s">
        <v>1657</v>
      </c>
      <c r="F3722" s="569">
        <v>3</v>
      </c>
      <c r="G3722" s="568" t="s">
        <v>1179</v>
      </c>
      <c r="H3722" s="568"/>
      <c r="I3722" s="570" t="s">
        <v>8700</v>
      </c>
      <c r="J3722" s="568" t="s">
        <v>647</v>
      </c>
      <c r="K3722" s="571" t="s">
        <v>8401</v>
      </c>
      <c r="L3722" s="568" t="s">
        <v>13831</v>
      </c>
      <c r="M3722" s="572"/>
      <c r="N3722" s="570" t="s">
        <v>8402</v>
      </c>
      <c r="O3722" s="303" t="str">
        <f>IF(AllC3_Data[[#This Row],[Door/Yard Number]]=3,"Yard","Door")</f>
        <v>Yard</v>
      </c>
      <c r="P3722" s="33">
        <f t="shared" si="116"/>
        <v>4.7666666666627862</v>
      </c>
      <c r="Q3722" s="3" t="str">
        <f t="shared" si="117"/>
        <v>02/11/2022 09:14 AM</v>
      </c>
      <c r="R3722" s="573" t="str">
        <f>IF(AND(AllC3_Data[[#This Row],[Workflow]]="Vendor Trailer",AllC3_Data[[#This Row],[OB Load Type]]="",AllC3_Data[[#This Row],[IB Load Type]]="",AllC3_Data[[#This Row],[Reusable Load Type]]=""),"Empty", HLOOKUP("*",AllC3_Data[[#This Row],[OB Load Type]:[Workflow]],1,FALSE))</f>
        <v>Empty</v>
      </c>
      <c r="S37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3" spans="1:21" x14ac:dyDescent="0.25">
      <c r="A3723" s="567" t="s">
        <v>17354</v>
      </c>
      <c r="B3723" s="568"/>
      <c r="C3723" s="568" t="s">
        <v>50</v>
      </c>
      <c r="D3723" s="569"/>
      <c r="E3723" s="569" t="s">
        <v>897</v>
      </c>
      <c r="F3723" s="569">
        <v>3</v>
      </c>
      <c r="G3723" s="568" t="s">
        <v>8820</v>
      </c>
      <c r="H3723" s="568" t="s">
        <v>17355</v>
      </c>
      <c r="I3723" s="570" t="s">
        <v>9624</v>
      </c>
      <c r="J3723" s="568" t="s">
        <v>8202</v>
      </c>
      <c r="K3723" s="571" t="s">
        <v>8401</v>
      </c>
      <c r="L3723" s="568" t="s">
        <v>13954</v>
      </c>
      <c r="M3723" s="572" t="s">
        <v>9624</v>
      </c>
      <c r="N3723" s="570" t="s">
        <v>8402</v>
      </c>
      <c r="O3723" s="303" t="str">
        <f>IF(AllC3_Data[[#This Row],[Door/Yard Number]]=3,"Yard","Door")</f>
        <v>Yard</v>
      </c>
      <c r="P3723" s="33">
        <f t="shared" si="116"/>
        <v>4.7333333333954215</v>
      </c>
      <c r="Q3723" s="3" t="str">
        <f t="shared" si="117"/>
        <v>02/11/2022 09:16 AM</v>
      </c>
      <c r="R3723" s="573" t="str">
        <f>IF(AND(AllC3_Data[[#This Row],[Workflow]]="Vendor Trailer",AllC3_Data[[#This Row],[OB Load Type]]="",AllC3_Data[[#This Row],[IB Load Type]]="",AllC3_Data[[#This Row],[Reusable Load Type]]=""),"Empty", HLOOKUP("*",AllC3_Data[[#This Row],[OB Load Type]:[Workflow]],1,FALSE))</f>
        <v>B707</v>
      </c>
      <c r="S37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4" spans="1:21" x14ac:dyDescent="0.25">
      <c r="A3724" s="567" t="s">
        <v>17356</v>
      </c>
      <c r="B3724" s="568"/>
      <c r="C3724" s="568"/>
      <c r="D3724" s="569"/>
      <c r="E3724" s="569" t="s">
        <v>8461</v>
      </c>
      <c r="F3724" s="569">
        <v>3</v>
      </c>
      <c r="G3724" s="568" t="s">
        <v>13974</v>
      </c>
      <c r="H3724" s="568"/>
      <c r="I3724" s="570" t="s">
        <v>9624</v>
      </c>
      <c r="J3724" s="568" t="s">
        <v>8202</v>
      </c>
      <c r="K3724" s="571" t="s">
        <v>8401</v>
      </c>
      <c r="L3724" s="568" t="s">
        <v>14208</v>
      </c>
      <c r="M3724" s="572"/>
      <c r="N3724" s="570" t="s">
        <v>8402</v>
      </c>
      <c r="O3724" s="303" t="str">
        <f>IF(AllC3_Data[[#This Row],[Door/Yard Number]]=3,"Yard","Door")</f>
        <v>Yard</v>
      </c>
      <c r="P3724" s="33">
        <f t="shared" si="116"/>
        <v>4.7333333333954215</v>
      </c>
      <c r="Q3724" s="3" t="str">
        <f t="shared" si="117"/>
        <v>02/11/2022 09:16 AM</v>
      </c>
      <c r="R3724" s="573" t="str">
        <f>IF(AND(AllC3_Data[[#This Row],[Workflow]]="Vendor Trailer",AllC3_Data[[#This Row],[OB Load Type]]="",AllC3_Data[[#This Row],[IB Load Type]]="",AllC3_Data[[#This Row],[Reusable Load Type]]=""),"Empty", HLOOKUP("*",AllC3_Data[[#This Row],[OB Load Type]:[Workflow]],1,FALSE))</f>
        <v>Empty</v>
      </c>
      <c r="S37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5" spans="1:21" x14ac:dyDescent="0.25">
      <c r="A3725" s="567" t="s">
        <v>17357</v>
      </c>
      <c r="B3725" s="568"/>
      <c r="C3725" s="568"/>
      <c r="D3725" s="569"/>
      <c r="E3725" s="569" t="s">
        <v>1657</v>
      </c>
      <c r="F3725" s="569">
        <v>3</v>
      </c>
      <c r="G3725" s="568" t="s">
        <v>1179</v>
      </c>
      <c r="H3725" s="568"/>
      <c r="I3725" s="570" t="s">
        <v>13384</v>
      </c>
      <c r="J3725" s="568" t="s">
        <v>647</v>
      </c>
      <c r="K3725" s="571" t="s">
        <v>8401</v>
      </c>
      <c r="L3725" s="568" t="s">
        <v>14423</v>
      </c>
      <c r="M3725" s="572"/>
      <c r="N3725" s="570" t="s">
        <v>8402</v>
      </c>
      <c r="O3725" s="303" t="str">
        <f>IF(AllC3_Data[[#This Row],[Door/Yard Number]]=3,"Yard","Door")</f>
        <v>Yard</v>
      </c>
      <c r="P3725" s="33">
        <f t="shared" si="116"/>
        <v>4.7166666666744277</v>
      </c>
      <c r="Q3725" s="3" t="str">
        <f t="shared" si="117"/>
        <v>02/11/2022 09:17 AM</v>
      </c>
      <c r="R3725" s="573" t="str">
        <f>IF(AND(AllC3_Data[[#This Row],[Workflow]]="Vendor Trailer",AllC3_Data[[#This Row],[OB Load Type]]="",AllC3_Data[[#This Row],[IB Load Type]]="",AllC3_Data[[#This Row],[Reusable Load Type]]=""),"Empty", HLOOKUP("*",AllC3_Data[[#This Row],[OB Load Type]:[Workflow]],1,FALSE))</f>
        <v>Empty</v>
      </c>
      <c r="S37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6" spans="1:21" x14ac:dyDescent="0.25">
      <c r="A3726" s="567" t="s">
        <v>17358</v>
      </c>
      <c r="B3726" s="568"/>
      <c r="C3726" s="568"/>
      <c r="D3726" s="569"/>
      <c r="E3726" s="569" t="s">
        <v>1657</v>
      </c>
      <c r="F3726" s="569">
        <v>3</v>
      </c>
      <c r="G3726" s="568" t="s">
        <v>1179</v>
      </c>
      <c r="H3726" s="568"/>
      <c r="I3726" s="570" t="s">
        <v>10957</v>
      </c>
      <c r="J3726" s="568" t="s">
        <v>8205</v>
      </c>
      <c r="K3726" s="571" t="s">
        <v>8401</v>
      </c>
      <c r="L3726" s="568" t="s">
        <v>14003</v>
      </c>
      <c r="M3726" s="572" t="s">
        <v>17359</v>
      </c>
      <c r="N3726" s="570" t="s">
        <v>8402</v>
      </c>
      <c r="O3726" s="303" t="str">
        <f>IF(AllC3_Data[[#This Row],[Door/Yard Number]]=3,"Yard","Door")</f>
        <v>Yard</v>
      </c>
      <c r="P3726" s="33">
        <f t="shared" si="116"/>
        <v>4.7000000001280569</v>
      </c>
      <c r="Q3726" s="3" t="str">
        <f t="shared" si="117"/>
        <v>02/11/2022 09:18 AM</v>
      </c>
      <c r="R3726" s="573" t="str">
        <f>IF(AND(AllC3_Data[[#This Row],[Workflow]]="Vendor Trailer",AllC3_Data[[#This Row],[OB Load Type]]="",AllC3_Data[[#This Row],[IB Load Type]]="",AllC3_Data[[#This Row],[Reusable Load Type]]=""),"Empty", HLOOKUP("*",AllC3_Data[[#This Row],[OB Load Type]:[Workflow]],1,FALSE))</f>
        <v>Empty</v>
      </c>
      <c r="S37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7" spans="1:21" x14ac:dyDescent="0.25">
      <c r="A3727" s="567" t="s">
        <v>17360</v>
      </c>
      <c r="B3727" s="568"/>
      <c r="C3727" s="568"/>
      <c r="D3727" s="569"/>
      <c r="E3727" s="569" t="s">
        <v>1657</v>
      </c>
      <c r="F3727" s="569">
        <v>3</v>
      </c>
      <c r="G3727" s="568" t="s">
        <v>1179</v>
      </c>
      <c r="H3727" s="568"/>
      <c r="I3727" s="570" t="s">
        <v>10957</v>
      </c>
      <c r="J3727" s="568" t="s">
        <v>8205</v>
      </c>
      <c r="K3727" s="571" t="s">
        <v>8401</v>
      </c>
      <c r="L3727" s="568" t="s">
        <v>14003</v>
      </c>
      <c r="M3727" s="572" t="s">
        <v>16915</v>
      </c>
      <c r="N3727" s="570" t="s">
        <v>8402</v>
      </c>
      <c r="O3727" s="303" t="str">
        <f>IF(AllC3_Data[[#This Row],[Door/Yard Number]]=3,"Yard","Door")</f>
        <v>Yard</v>
      </c>
      <c r="P3727" s="33">
        <f t="shared" si="116"/>
        <v>4.7000000001280569</v>
      </c>
      <c r="Q3727" s="3" t="str">
        <f t="shared" si="117"/>
        <v>02/11/2022 09:18 AM</v>
      </c>
      <c r="R3727" s="573" t="str">
        <f>IF(AND(AllC3_Data[[#This Row],[Workflow]]="Vendor Trailer",AllC3_Data[[#This Row],[OB Load Type]]="",AllC3_Data[[#This Row],[IB Load Type]]="",AllC3_Data[[#This Row],[Reusable Load Type]]=""),"Empty", HLOOKUP("*",AllC3_Data[[#This Row],[OB Load Type]:[Workflow]],1,FALSE))</f>
        <v>Empty</v>
      </c>
      <c r="S37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8" spans="1:21" x14ac:dyDescent="0.25">
      <c r="A3728" s="567" t="s">
        <v>17361</v>
      </c>
      <c r="B3728" s="568"/>
      <c r="C3728" s="568"/>
      <c r="D3728" s="569"/>
      <c r="E3728" s="569" t="s">
        <v>8461</v>
      </c>
      <c r="F3728" s="569">
        <v>3</v>
      </c>
      <c r="G3728" s="568" t="s">
        <v>1241</v>
      </c>
      <c r="H3728" s="568"/>
      <c r="I3728" s="570" t="s">
        <v>17362</v>
      </c>
      <c r="J3728" s="568" t="s">
        <v>8202</v>
      </c>
      <c r="K3728" s="571" t="s">
        <v>8401</v>
      </c>
      <c r="L3728" s="568" t="s">
        <v>13897</v>
      </c>
      <c r="M3728" s="572"/>
      <c r="N3728" s="570" t="s">
        <v>8402</v>
      </c>
      <c r="O3728" s="303" t="str">
        <f>IF(AllC3_Data[[#This Row],[Door/Yard Number]]=3,"Yard","Door")</f>
        <v>Yard</v>
      </c>
      <c r="P3728" s="33">
        <f t="shared" si="116"/>
        <v>4.683333333407063</v>
      </c>
      <c r="Q3728" s="3" t="str">
        <f t="shared" si="117"/>
        <v>02/11/2022 09:19 AM</v>
      </c>
      <c r="R3728" s="573" t="str">
        <f>IF(AND(AllC3_Data[[#This Row],[Workflow]]="Vendor Trailer",AllC3_Data[[#This Row],[OB Load Type]]="",AllC3_Data[[#This Row],[IB Load Type]]="",AllC3_Data[[#This Row],[Reusable Load Type]]=""),"Empty", HLOOKUP("*",AllC3_Data[[#This Row],[OB Load Type]:[Workflow]],1,FALSE))</f>
        <v>Empty</v>
      </c>
      <c r="S37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7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29" spans="1:21" x14ac:dyDescent="0.25">
      <c r="A3729" s="567" t="s">
        <v>17363</v>
      </c>
      <c r="B3729" s="568"/>
      <c r="C3729" s="568"/>
      <c r="D3729" s="569" t="s">
        <v>109</v>
      </c>
      <c r="E3729" s="569" t="s">
        <v>8430</v>
      </c>
      <c r="F3729" s="569">
        <v>3</v>
      </c>
      <c r="G3729" s="568" t="s">
        <v>13974</v>
      </c>
      <c r="H3729" s="568"/>
      <c r="I3729" s="570" t="s">
        <v>9626</v>
      </c>
      <c r="J3729" s="568" t="s">
        <v>8202</v>
      </c>
      <c r="K3729" s="571" t="s">
        <v>8401</v>
      </c>
      <c r="L3729" s="568" t="s">
        <v>13729</v>
      </c>
      <c r="M3729" s="572" t="s">
        <v>9626</v>
      </c>
      <c r="N3729" s="570" t="s">
        <v>8402</v>
      </c>
      <c r="O3729" s="303" t="str">
        <f>IF(AllC3_Data[[#This Row],[Door/Yard Number]]=3,"Yard","Door")</f>
        <v>Yard</v>
      </c>
      <c r="P3729" s="33">
        <f t="shared" si="116"/>
        <v>4.6333333334187046</v>
      </c>
      <c r="Q3729" s="3" t="str">
        <f t="shared" si="117"/>
        <v>02/11/2022 09:22 AM</v>
      </c>
      <c r="R3729" s="573" t="str">
        <f>IF(AND(AllC3_Data[[#This Row],[Workflow]]="Vendor Trailer",AllC3_Data[[#This Row],[OB Load Type]]="",AllC3_Data[[#This Row],[IB Load Type]]="",AllC3_Data[[#This Row],[Reusable Load Type]]=""),"Empty", HLOOKUP("*",AllC3_Data[[#This Row],[OB Load Type]:[Workflow]],1,FALSE))</f>
        <v>MPJG</v>
      </c>
      <c r="S37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Milk Plant</v>
      </c>
      <c r="T37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0" spans="1:21" x14ac:dyDescent="0.25">
      <c r="A3730" s="567" t="s">
        <v>17364</v>
      </c>
      <c r="B3730" s="568"/>
      <c r="C3730" s="568"/>
      <c r="D3730" s="569"/>
      <c r="E3730" s="569" t="s">
        <v>8461</v>
      </c>
      <c r="F3730" s="569">
        <v>3</v>
      </c>
      <c r="G3730" s="568" t="s">
        <v>8820</v>
      </c>
      <c r="H3730" s="568"/>
      <c r="I3730" s="570" t="s">
        <v>9629</v>
      </c>
      <c r="J3730" s="568" t="s">
        <v>8202</v>
      </c>
      <c r="K3730" s="571" t="s">
        <v>8401</v>
      </c>
      <c r="L3730" s="568" t="s">
        <v>2967</v>
      </c>
      <c r="M3730" s="572" t="s">
        <v>12459</v>
      </c>
      <c r="N3730" s="570" t="s">
        <v>8402</v>
      </c>
      <c r="O3730" s="303" t="str">
        <f>IF(AllC3_Data[[#This Row],[Door/Yard Number]]=3,"Yard","Door")</f>
        <v>Yard</v>
      </c>
      <c r="P3730" s="33">
        <f t="shared" si="116"/>
        <v>4.6166666666977108</v>
      </c>
      <c r="Q3730" s="3" t="str">
        <f t="shared" si="117"/>
        <v>02/11/2022 09:23 AM</v>
      </c>
      <c r="R3730" s="573" t="str">
        <f>IF(AND(AllC3_Data[[#This Row],[Workflow]]="Vendor Trailer",AllC3_Data[[#This Row],[OB Load Type]]="",AllC3_Data[[#This Row],[IB Load Type]]="",AllC3_Data[[#This Row],[Reusable Load Type]]=""),"Empty", HLOOKUP("*",AllC3_Data[[#This Row],[OB Load Type]:[Workflow]],1,FALSE))</f>
        <v>Empty</v>
      </c>
      <c r="S37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1" spans="1:21" x14ac:dyDescent="0.25">
      <c r="A3731" s="567" t="s">
        <v>17365</v>
      </c>
      <c r="B3731" s="568"/>
      <c r="C3731" s="568"/>
      <c r="D3731" s="569"/>
      <c r="E3731" s="569" t="s">
        <v>8461</v>
      </c>
      <c r="F3731" s="569">
        <v>3</v>
      </c>
      <c r="G3731" s="568" t="s">
        <v>10027</v>
      </c>
      <c r="H3731" s="568"/>
      <c r="I3731" s="570" t="s">
        <v>9629</v>
      </c>
      <c r="J3731" s="568" t="s">
        <v>8202</v>
      </c>
      <c r="K3731" s="571" t="s">
        <v>8401</v>
      </c>
      <c r="L3731" s="568" t="s">
        <v>2967</v>
      </c>
      <c r="M3731" s="572" t="s">
        <v>12497</v>
      </c>
      <c r="N3731" s="570" t="s">
        <v>8402</v>
      </c>
      <c r="O3731" s="303" t="str">
        <f>IF(AllC3_Data[[#This Row],[Door/Yard Number]]=3,"Yard","Door")</f>
        <v>Yard</v>
      </c>
      <c r="P3731" s="33">
        <f t="shared" si="116"/>
        <v>4.6166666666977108</v>
      </c>
      <c r="Q3731" s="3" t="str">
        <f t="shared" si="117"/>
        <v>02/11/2022 09:23 AM</v>
      </c>
      <c r="R3731" s="573" t="str">
        <f>IF(AND(AllC3_Data[[#This Row],[Workflow]]="Vendor Trailer",AllC3_Data[[#This Row],[OB Load Type]]="",AllC3_Data[[#This Row],[IB Load Type]]="",AllC3_Data[[#This Row],[Reusable Load Type]]=""),"Empty", HLOOKUP("*",AllC3_Data[[#This Row],[OB Load Type]:[Workflow]],1,FALSE))</f>
        <v>Empty</v>
      </c>
      <c r="S37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2" spans="1:21" x14ac:dyDescent="0.25">
      <c r="A3732" s="567" t="s">
        <v>17366</v>
      </c>
      <c r="B3732" s="568"/>
      <c r="C3732" s="568"/>
      <c r="D3732" s="569" t="s">
        <v>299</v>
      </c>
      <c r="E3732" s="569" t="s">
        <v>882</v>
      </c>
      <c r="F3732" s="569">
        <v>1</v>
      </c>
      <c r="G3732" s="568" t="s">
        <v>1179</v>
      </c>
      <c r="H3732" s="568"/>
      <c r="I3732" s="570" t="s">
        <v>9629</v>
      </c>
      <c r="J3732" s="568" t="s">
        <v>8210</v>
      </c>
      <c r="K3732" s="571" t="s">
        <v>8401</v>
      </c>
      <c r="L3732" s="568" t="s">
        <v>13064</v>
      </c>
      <c r="M3732" s="572" t="s">
        <v>16216</v>
      </c>
      <c r="N3732" s="570" t="s">
        <v>8402</v>
      </c>
      <c r="O3732" s="303" t="str">
        <f>IF(AllC3_Data[[#This Row],[Door/Yard Number]]=3,"Yard","Door")</f>
        <v>Door</v>
      </c>
      <c r="P3732" s="33">
        <f t="shared" si="116"/>
        <v>4.6166666666977108</v>
      </c>
      <c r="Q3732" s="3" t="str">
        <f t="shared" si="117"/>
        <v>02/11/2022 09:23 AM</v>
      </c>
      <c r="R3732" s="573" t="str">
        <f>IF(AND(AllC3_Data[[#This Row],[Workflow]]="Vendor Trailer",AllC3_Data[[#This Row],[OB Load Type]]="",AllC3_Data[[#This Row],[IB Load Type]]="",AllC3_Data[[#This Row],[Reusable Load Type]]=""),"Empty", HLOOKUP("*",AllC3_Data[[#This Row],[OB Load Type]:[Workflow]],1,FALSE))</f>
        <v>T707</v>
      </c>
      <c r="S37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3" spans="1:21" x14ac:dyDescent="0.25">
      <c r="A3733" s="567" t="s">
        <v>17367</v>
      </c>
      <c r="B3733" s="568"/>
      <c r="C3733" s="568"/>
      <c r="D3733" s="569"/>
      <c r="E3733" s="569" t="s">
        <v>1657</v>
      </c>
      <c r="F3733" s="569">
        <v>3</v>
      </c>
      <c r="G3733" s="568" t="s">
        <v>1179</v>
      </c>
      <c r="H3733" s="568"/>
      <c r="I3733" s="570" t="s">
        <v>9629</v>
      </c>
      <c r="J3733" s="568" t="s">
        <v>8205</v>
      </c>
      <c r="K3733" s="571" t="s">
        <v>8401</v>
      </c>
      <c r="L3733" s="568" t="s">
        <v>13828</v>
      </c>
      <c r="M3733" s="572" t="s">
        <v>12857</v>
      </c>
      <c r="N3733" s="570" t="s">
        <v>8402</v>
      </c>
      <c r="O3733" s="303" t="str">
        <f>IF(AllC3_Data[[#This Row],[Door/Yard Number]]=3,"Yard","Door")</f>
        <v>Yard</v>
      </c>
      <c r="P3733" s="33">
        <f t="shared" si="116"/>
        <v>4.6166666666977108</v>
      </c>
      <c r="Q3733" s="3" t="str">
        <f t="shared" si="117"/>
        <v>02/11/2022 09:23 AM</v>
      </c>
      <c r="R3733" s="573" t="str">
        <f>IF(AND(AllC3_Data[[#This Row],[Workflow]]="Vendor Trailer",AllC3_Data[[#This Row],[OB Load Type]]="",AllC3_Data[[#This Row],[IB Load Type]]="",AllC3_Data[[#This Row],[Reusable Load Type]]=""),"Empty", HLOOKUP("*",AllC3_Data[[#This Row],[OB Load Type]:[Workflow]],1,FALSE))</f>
        <v>Empty</v>
      </c>
      <c r="S37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4" spans="1:21" x14ac:dyDescent="0.25">
      <c r="A3734" s="567" t="s">
        <v>17368</v>
      </c>
      <c r="B3734" s="568"/>
      <c r="C3734" s="568"/>
      <c r="D3734" s="569" t="s">
        <v>496</v>
      </c>
      <c r="E3734" s="569" t="s">
        <v>1660</v>
      </c>
      <c r="F3734" s="569">
        <v>3</v>
      </c>
      <c r="G3734" s="568" t="s">
        <v>1179</v>
      </c>
      <c r="H3734" s="568"/>
      <c r="I3734" s="570" t="s">
        <v>9629</v>
      </c>
      <c r="J3734" s="568" t="s">
        <v>8208</v>
      </c>
      <c r="K3734" s="571" t="s">
        <v>8401</v>
      </c>
      <c r="L3734" s="568" t="s">
        <v>13828</v>
      </c>
      <c r="M3734" s="572" t="s">
        <v>9629</v>
      </c>
      <c r="N3734" s="570" t="s">
        <v>8402</v>
      </c>
      <c r="O3734" s="303" t="str">
        <f>IF(AllC3_Data[[#This Row],[Door/Yard Number]]=3,"Yard","Door")</f>
        <v>Yard</v>
      </c>
      <c r="P3734" s="33">
        <f t="shared" si="116"/>
        <v>4.6166666666977108</v>
      </c>
      <c r="Q3734" s="3" t="str">
        <f t="shared" si="117"/>
        <v>02/11/2022 09:23 AM</v>
      </c>
      <c r="R3734" s="573" t="str">
        <f>IF(AND(AllC3_Data[[#This Row],[Workflow]]="Vendor Trailer",AllC3_Data[[#This Row],[OB Load Type]]="",AllC3_Data[[#This Row],[IB Load Type]]="",AllC3_Data[[#This Row],[Reusable Load Type]]=""),"Empty", HLOOKUP("*",AllC3_Data[[#This Row],[OB Load Type]:[Workflow]],1,FALSE))</f>
        <v>RSAL</v>
      </c>
      <c r="S37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5" spans="1:21" x14ac:dyDescent="0.25">
      <c r="A3735" s="567" t="s">
        <v>17369</v>
      </c>
      <c r="B3735" s="568"/>
      <c r="C3735" s="568"/>
      <c r="D3735" s="569"/>
      <c r="E3735" s="569" t="s">
        <v>1657</v>
      </c>
      <c r="F3735" s="569">
        <v>3</v>
      </c>
      <c r="G3735" s="568" t="s">
        <v>1179</v>
      </c>
      <c r="H3735" s="568"/>
      <c r="I3735" s="570" t="s">
        <v>13404</v>
      </c>
      <c r="J3735" s="568" t="s">
        <v>647</v>
      </c>
      <c r="K3735" s="571" t="s">
        <v>8401</v>
      </c>
      <c r="L3735" s="568" t="s">
        <v>13729</v>
      </c>
      <c r="M3735" s="572"/>
      <c r="N3735" s="570" t="s">
        <v>8402</v>
      </c>
      <c r="O3735" s="303" t="str">
        <f>IF(AllC3_Data[[#This Row],[Door/Yard Number]]=3,"Yard","Door")</f>
        <v>Yard</v>
      </c>
      <c r="P3735" s="33">
        <f t="shared" si="116"/>
        <v>4.5999999999767169</v>
      </c>
      <c r="Q3735" s="3" t="str">
        <f t="shared" si="117"/>
        <v>02/11/2022 09:24 AM</v>
      </c>
      <c r="R3735" s="573" t="str">
        <f>IF(AND(AllC3_Data[[#This Row],[Workflow]]="Vendor Trailer",AllC3_Data[[#This Row],[OB Load Type]]="",AllC3_Data[[#This Row],[IB Load Type]]="",AllC3_Data[[#This Row],[Reusable Load Type]]=""),"Empty", HLOOKUP("*",AllC3_Data[[#This Row],[OB Load Type]:[Workflow]],1,FALSE))</f>
        <v>Empty</v>
      </c>
      <c r="S37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6" spans="1:21" x14ac:dyDescent="0.25">
      <c r="A3736" s="567" t="s">
        <v>17370</v>
      </c>
      <c r="B3736" s="568"/>
      <c r="C3736" s="568" t="s">
        <v>774</v>
      </c>
      <c r="D3736" s="569"/>
      <c r="E3736" s="569" t="s">
        <v>897</v>
      </c>
      <c r="F3736" s="569">
        <v>3</v>
      </c>
      <c r="G3736" s="568" t="s">
        <v>1215</v>
      </c>
      <c r="H3736" s="568" t="s">
        <v>17371</v>
      </c>
      <c r="I3736" s="570" t="s">
        <v>9631</v>
      </c>
      <c r="J3736" s="568" t="s">
        <v>8202</v>
      </c>
      <c r="K3736" s="571" t="s">
        <v>8401</v>
      </c>
      <c r="L3736" s="568" t="s">
        <v>13874</v>
      </c>
      <c r="M3736" s="572" t="s">
        <v>9631</v>
      </c>
      <c r="N3736" s="570" t="s">
        <v>8451</v>
      </c>
      <c r="O3736" s="303" t="str">
        <f>IF(AllC3_Data[[#This Row],[Door/Yard Number]]=3,"Yard","Door")</f>
        <v>Yard</v>
      </c>
      <c r="P3736" s="33">
        <f t="shared" si="116"/>
        <v>4.5833333334303461</v>
      </c>
      <c r="Q3736" s="3" t="str">
        <f t="shared" si="117"/>
        <v>02/11/2022 09:25 AM</v>
      </c>
      <c r="R3736" s="573" t="str">
        <f>IF(AND(AllC3_Data[[#This Row],[Workflow]]="Vendor Trailer",AllC3_Data[[#This Row],[OB Load Type]]="",AllC3_Data[[#This Row],[IB Load Type]]="",AllC3_Data[[#This Row],[Reusable Load Type]]=""),"Empty", HLOOKUP("*",AllC3_Data[[#This Row],[OB Load Type]:[Workflow]],1,FALSE))</f>
        <v>B227</v>
      </c>
      <c r="S37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7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7" spans="1:21" x14ac:dyDescent="0.25">
      <c r="A3737" s="567" t="s">
        <v>17372</v>
      </c>
      <c r="B3737" s="568"/>
      <c r="C3737" s="568"/>
      <c r="D3737" s="569"/>
      <c r="E3737" s="569" t="s">
        <v>1657</v>
      </c>
      <c r="F3737" s="569">
        <v>1</v>
      </c>
      <c r="G3737" s="568" t="s">
        <v>1179</v>
      </c>
      <c r="H3737" s="568"/>
      <c r="I3737" s="570" t="s">
        <v>10963</v>
      </c>
      <c r="J3737" s="568" t="s">
        <v>8208</v>
      </c>
      <c r="K3737" s="571" t="s">
        <v>8401</v>
      </c>
      <c r="L3737" s="568" t="s">
        <v>12677</v>
      </c>
      <c r="M3737" s="572" t="s">
        <v>17373</v>
      </c>
      <c r="N3737" s="570" t="s">
        <v>8402</v>
      </c>
      <c r="O3737" s="303" t="str">
        <f>IF(AllC3_Data[[#This Row],[Door/Yard Number]]=3,"Yard","Door")</f>
        <v>Door</v>
      </c>
      <c r="P3737" s="33">
        <f t="shared" si="116"/>
        <v>4.5666666667093523</v>
      </c>
      <c r="Q3737" s="3" t="str">
        <f t="shared" si="117"/>
        <v>02/11/2022 09:26 AM</v>
      </c>
      <c r="R3737" s="573" t="str">
        <f>IF(AND(AllC3_Data[[#This Row],[Workflow]]="Vendor Trailer",AllC3_Data[[#This Row],[OB Load Type]]="",AllC3_Data[[#This Row],[IB Load Type]]="",AllC3_Data[[#This Row],[Reusable Load Type]]=""),"Empty", HLOOKUP("*",AllC3_Data[[#This Row],[OB Load Type]:[Workflow]],1,FALSE))</f>
        <v>Empty</v>
      </c>
      <c r="S37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8" spans="1:21" x14ac:dyDescent="0.25">
      <c r="A3738" s="567" t="s">
        <v>17374</v>
      </c>
      <c r="B3738" s="568"/>
      <c r="C3738" s="568" t="s">
        <v>774</v>
      </c>
      <c r="D3738" s="569"/>
      <c r="E3738" s="569" t="s">
        <v>897</v>
      </c>
      <c r="F3738" s="569">
        <v>3</v>
      </c>
      <c r="G3738" s="568" t="s">
        <v>1568</v>
      </c>
      <c r="H3738" s="568" t="s">
        <v>17375</v>
      </c>
      <c r="I3738" s="570" t="s">
        <v>10963</v>
      </c>
      <c r="J3738" s="568" t="s">
        <v>8212</v>
      </c>
      <c r="K3738" s="571" t="s">
        <v>8401</v>
      </c>
      <c r="L3738" s="568" t="s">
        <v>13874</v>
      </c>
      <c r="M3738" s="572" t="s">
        <v>10963</v>
      </c>
      <c r="N3738" s="570" t="s">
        <v>8451</v>
      </c>
      <c r="O3738" s="303" t="str">
        <f>IF(AllC3_Data[[#This Row],[Door/Yard Number]]=3,"Yard","Door")</f>
        <v>Yard</v>
      </c>
      <c r="P3738" s="33">
        <f t="shared" si="116"/>
        <v>4.5666666667093523</v>
      </c>
      <c r="Q3738" s="3" t="str">
        <f t="shared" si="117"/>
        <v>02/11/2022 09:26 AM</v>
      </c>
      <c r="R3738" s="573" t="str">
        <f>IF(AND(AllC3_Data[[#This Row],[Workflow]]="Vendor Trailer",AllC3_Data[[#This Row],[OB Load Type]]="",AllC3_Data[[#This Row],[IB Load Type]]="",AllC3_Data[[#This Row],[Reusable Load Type]]=""),"Empty", HLOOKUP("*",AllC3_Data[[#This Row],[OB Load Type]:[Workflow]],1,FALSE))</f>
        <v>B227</v>
      </c>
      <c r="S37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39" spans="1:21" x14ac:dyDescent="0.25">
      <c r="A3739" s="567" t="s">
        <v>17376</v>
      </c>
      <c r="B3739" s="568"/>
      <c r="C3739" s="568"/>
      <c r="D3739" s="569"/>
      <c r="E3739" s="569" t="s">
        <v>1657</v>
      </c>
      <c r="F3739" s="569">
        <v>1</v>
      </c>
      <c r="G3739" s="568" t="s">
        <v>1179</v>
      </c>
      <c r="H3739" s="568"/>
      <c r="I3739" s="570" t="s">
        <v>8570</v>
      </c>
      <c r="J3739" s="568" t="s">
        <v>8210</v>
      </c>
      <c r="K3739" s="571" t="s">
        <v>8401</v>
      </c>
      <c r="L3739" s="568" t="s">
        <v>17309</v>
      </c>
      <c r="M3739" s="572" t="s">
        <v>9568</v>
      </c>
      <c r="N3739" s="570" t="s">
        <v>8402</v>
      </c>
      <c r="O3739" s="303" t="str">
        <f>IF(AllC3_Data[[#This Row],[Door/Yard Number]]=3,"Yard","Door")</f>
        <v>Door</v>
      </c>
      <c r="P3739" s="33">
        <f t="shared" si="116"/>
        <v>4.5499999999883585</v>
      </c>
      <c r="Q3739" s="3" t="str">
        <f t="shared" si="117"/>
        <v>02/11/2022 09:27 AM</v>
      </c>
      <c r="R3739" s="573" t="str">
        <f>IF(AND(AllC3_Data[[#This Row],[Workflow]]="Vendor Trailer",AllC3_Data[[#This Row],[OB Load Type]]="",AllC3_Data[[#This Row],[IB Load Type]]="",AllC3_Data[[#This Row],[Reusable Load Type]]=""),"Empty", HLOOKUP("*",AllC3_Data[[#This Row],[OB Load Type]:[Workflow]],1,FALSE))</f>
        <v>Empty</v>
      </c>
      <c r="S37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0" spans="1:21" x14ac:dyDescent="0.25">
      <c r="A3740" s="567" t="s">
        <v>17377</v>
      </c>
      <c r="B3740" s="568"/>
      <c r="C3740" s="568"/>
      <c r="D3740" s="569"/>
      <c r="E3740" s="569" t="s">
        <v>1657</v>
      </c>
      <c r="F3740" s="569">
        <v>1</v>
      </c>
      <c r="G3740" s="568" t="s">
        <v>1179</v>
      </c>
      <c r="H3740" s="568"/>
      <c r="I3740" s="570" t="s">
        <v>8570</v>
      </c>
      <c r="J3740" s="568" t="s">
        <v>8210</v>
      </c>
      <c r="K3740" s="571" t="s">
        <v>8401</v>
      </c>
      <c r="L3740" s="568" t="s">
        <v>17125</v>
      </c>
      <c r="M3740" s="572" t="s">
        <v>16944</v>
      </c>
      <c r="N3740" s="570" t="s">
        <v>8402</v>
      </c>
      <c r="O3740" s="303" t="str">
        <f>IF(AllC3_Data[[#This Row],[Door/Yard Number]]=3,"Yard","Door")</f>
        <v>Door</v>
      </c>
      <c r="P3740" s="33">
        <f t="shared" si="116"/>
        <v>4.5499999999883585</v>
      </c>
      <c r="Q3740" s="3" t="str">
        <f t="shared" si="117"/>
        <v>02/11/2022 09:27 AM</v>
      </c>
      <c r="R3740" s="573" t="str">
        <f>IF(AND(AllC3_Data[[#This Row],[Workflow]]="Vendor Trailer",AllC3_Data[[#This Row],[OB Load Type]]="",AllC3_Data[[#This Row],[IB Load Type]]="",AllC3_Data[[#This Row],[Reusable Load Type]]=""),"Empty", HLOOKUP("*",AllC3_Data[[#This Row],[OB Load Type]:[Workflow]],1,FALSE))</f>
        <v>Empty</v>
      </c>
      <c r="S37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1" spans="1:21" x14ac:dyDescent="0.25">
      <c r="A3741" s="567" t="s">
        <v>14870</v>
      </c>
      <c r="B3741" s="568"/>
      <c r="C3741" s="568"/>
      <c r="D3741" s="569" t="s">
        <v>496</v>
      </c>
      <c r="E3741" s="569" t="s">
        <v>1660</v>
      </c>
      <c r="F3741" s="569">
        <v>3</v>
      </c>
      <c r="G3741" s="568" t="s">
        <v>1179</v>
      </c>
      <c r="H3741" s="568"/>
      <c r="I3741" s="570" t="s">
        <v>13707</v>
      </c>
      <c r="J3741" s="568" t="s">
        <v>8210</v>
      </c>
      <c r="K3741" s="571" t="s">
        <v>8401</v>
      </c>
      <c r="L3741" s="568" t="s">
        <v>14189</v>
      </c>
      <c r="M3741" s="572" t="s">
        <v>13707</v>
      </c>
      <c r="N3741" s="570" t="s">
        <v>8451</v>
      </c>
      <c r="O3741" s="303" t="str">
        <f>IF(AllC3_Data[[#This Row],[Door/Yard Number]]=3,"Yard","Door")</f>
        <v>Yard</v>
      </c>
      <c r="P3741" s="33">
        <f t="shared" si="116"/>
        <v>4.5333333334419876</v>
      </c>
      <c r="Q3741" s="3" t="str">
        <f t="shared" si="117"/>
        <v>02/11/2022 09:28 AM</v>
      </c>
      <c r="R3741" s="573" t="str">
        <f>IF(AND(AllC3_Data[[#This Row],[Workflow]]="Vendor Trailer",AllC3_Data[[#This Row],[OB Load Type]]="",AllC3_Data[[#This Row],[IB Load Type]]="",AllC3_Data[[#This Row],[Reusable Load Type]]=""),"Empty", HLOOKUP("*",AllC3_Data[[#This Row],[OB Load Type]:[Workflow]],1,FALSE))</f>
        <v>RSAL</v>
      </c>
      <c r="S37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2" spans="1:21" x14ac:dyDescent="0.25">
      <c r="A3742" s="567" t="s">
        <v>17378</v>
      </c>
      <c r="B3742" s="568"/>
      <c r="C3742" s="568"/>
      <c r="D3742" s="569"/>
      <c r="E3742" s="569" t="s">
        <v>1657</v>
      </c>
      <c r="F3742" s="569">
        <v>3</v>
      </c>
      <c r="G3742" s="568" t="s">
        <v>1179</v>
      </c>
      <c r="H3742" s="568"/>
      <c r="I3742" s="570" t="s">
        <v>11625</v>
      </c>
      <c r="J3742" s="568" t="s">
        <v>8205</v>
      </c>
      <c r="K3742" s="571" t="s">
        <v>8401</v>
      </c>
      <c r="L3742" s="568" t="s">
        <v>15152</v>
      </c>
      <c r="M3742" s="572" t="s">
        <v>17379</v>
      </c>
      <c r="N3742" s="570" t="s">
        <v>8402</v>
      </c>
      <c r="O3742" s="303" t="str">
        <f>IF(AllC3_Data[[#This Row],[Door/Yard Number]]=3,"Yard","Door")</f>
        <v>Yard</v>
      </c>
      <c r="P3742" s="33">
        <f t="shared" si="116"/>
        <v>4.5166666667209938</v>
      </c>
      <c r="Q3742" s="3" t="str">
        <f t="shared" si="117"/>
        <v>02/11/2022 09:29 AM</v>
      </c>
      <c r="R3742" s="573" t="str">
        <f>IF(AND(AllC3_Data[[#This Row],[Workflow]]="Vendor Trailer",AllC3_Data[[#This Row],[OB Load Type]]="",AllC3_Data[[#This Row],[IB Load Type]]="",AllC3_Data[[#This Row],[Reusable Load Type]]=""),"Empty", HLOOKUP("*",AllC3_Data[[#This Row],[OB Load Type]:[Workflow]],1,FALSE))</f>
        <v>Empty</v>
      </c>
      <c r="S37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3" spans="1:21" x14ac:dyDescent="0.25">
      <c r="A3743" s="567" t="s">
        <v>17380</v>
      </c>
      <c r="B3743" s="568"/>
      <c r="C3743" s="568"/>
      <c r="D3743" s="569"/>
      <c r="E3743" s="569" t="s">
        <v>1657</v>
      </c>
      <c r="F3743" s="569">
        <v>3</v>
      </c>
      <c r="G3743" s="568" t="s">
        <v>1179</v>
      </c>
      <c r="H3743" s="568"/>
      <c r="I3743" s="570" t="s">
        <v>11625</v>
      </c>
      <c r="J3743" s="568" t="s">
        <v>8208</v>
      </c>
      <c r="K3743" s="571" t="s">
        <v>8401</v>
      </c>
      <c r="L3743" s="568" t="s">
        <v>14333</v>
      </c>
      <c r="M3743" s="572" t="s">
        <v>10878</v>
      </c>
      <c r="N3743" s="570" t="s">
        <v>8402</v>
      </c>
      <c r="O3743" s="303" t="str">
        <f>IF(AllC3_Data[[#This Row],[Door/Yard Number]]=3,"Yard","Door")</f>
        <v>Yard</v>
      </c>
      <c r="P3743" s="33">
        <f t="shared" si="116"/>
        <v>4.5166666667209938</v>
      </c>
      <c r="Q3743" s="3" t="str">
        <f t="shared" si="117"/>
        <v>02/11/2022 09:29 AM</v>
      </c>
      <c r="R3743" s="573" t="str">
        <f>IF(AND(AllC3_Data[[#This Row],[Workflow]]="Vendor Trailer",AllC3_Data[[#This Row],[OB Load Type]]="",AllC3_Data[[#This Row],[IB Load Type]]="",AllC3_Data[[#This Row],[Reusable Load Type]]=""),"Empty", HLOOKUP("*",AllC3_Data[[#This Row],[OB Load Type]:[Workflow]],1,FALSE))</f>
        <v>Empty</v>
      </c>
      <c r="S37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4" spans="1:21" x14ac:dyDescent="0.25">
      <c r="A3744" s="567" t="s">
        <v>17381</v>
      </c>
      <c r="B3744" s="568"/>
      <c r="C3744" s="568"/>
      <c r="D3744" s="569" t="s">
        <v>496</v>
      </c>
      <c r="E3744" s="569" t="s">
        <v>1660</v>
      </c>
      <c r="F3744" s="569">
        <v>3</v>
      </c>
      <c r="G3744" s="568" t="s">
        <v>1179</v>
      </c>
      <c r="H3744" s="568"/>
      <c r="I3744" s="570" t="s">
        <v>13412</v>
      </c>
      <c r="J3744" s="568" t="s">
        <v>8210</v>
      </c>
      <c r="K3744" s="571" t="s">
        <v>8401</v>
      </c>
      <c r="L3744" s="568" t="s">
        <v>13958</v>
      </c>
      <c r="M3744" s="572" t="s">
        <v>13412</v>
      </c>
      <c r="N3744" s="570" t="s">
        <v>8451</v>
      </c>
      <c r="O3744" s="303" t="str">
        <f>IF(AllC3_Data[[#This Row],[Door/Yard Number]]=3,"Yard","Door")</f>
        <v>Yard</v>
      </c>
      <c r="P3744" s="33">
        <f t="shared" si="116"/>
        <v>4.5</v>
      </c>
      <c r="Q3744" s="3" t="str">
        <f t="shared" si="117"/>
        <v>02/11/2022 09:30 AM</v>
      </c>
      <c r="R3744" s="573" t="str">
        <f>IF(AND(AllC3_Data[[#This Row],[Workflow]]="Vendor Trailer",AllC3_Data[[#This Row],[OB Load Type]]="",AllC3_Data[[#This Row],[IB Load Type]]="",AllC3_Data[[#This Row],[Reusable Load Type]]=""),"Empty", HLOOKUP("*",AllC3_Data[[#This Row],[OB Load Type]:[Workflow]],1,FALSE))</f>
        <v>RSAL</v>
      </c>
      <c r="S37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5" spans="1:21" x14ac:dyDescent="0.25">
      <c r="A3745" s="567" t="s">
        <v>17382</v>
      </c>
      <c r="B3745" s="568"/>
      <c r="C3745" s="568"/>
      <c r="D3745" s="569"/>
      <c r="E3745" s="569" t="s">
        <v>1657</v>
      </c>
      <c r="F3745" s="569">
        <v>3</v>
      </c>
      <c r="G3745" s="568" t="s">
        <v>1179</v>
      </c>
      <c r="H3745" s="568"/>
      <c r="I3745" s="570" t="s">
        <v>8727</v>
      </c>
      <c r="J3745" s="568" t="s">
        <v>8205</v>
      </c>
      <c r="K3745" s="571" t="s">
        <v>8401</v>
      </c>
      <c r="L3745" s="568" t="s">
        <v>14713</v>
      </c>
      <c r="M3745" s="572" t="s">
        <v>17383</v>
      </c>
      <c r="N3745" s="570" t="s">
        <v>8402</v>
      </c>
      <c r="O3745" s="303" t="str">
        <f>IF(AllC3_Data[[#This Row],[Door/Yard Number]]=3,"Yard","Door")</f>
        <v>Yard</v>
      </c>
      <c r="P3745" s="33">
        <f t="shared" si="116"/>
        <v>4.4833333334536292</v>
      </c>
      <c r="Q3745" s="3" t="str">
        <f t="shared" si="117"/>
        <v>02/11/2022 09:31 AM</v>
      </c>
      <c r="R3745" s="573" t="str">
        <f>IF(AND(AllC3_Data[[#This Row],[Workflow]]="Vendor Trailer",AllC3_Data[[#This Row],[OB Load Type]]="",AllC3_Data[[#This Row],[IB Load Type]]="",AllC3_Data[[#This Row],[Reusable Load Type]]=""),"Empty", HLOOKUP("*",AllC3_Data[[#This Row],[OB Load Type]:[Workflow]],1,FALSE))</f>
        <v>Empty</v>
      </c>
      <c r="S37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6" spans="1:21" x14ac:dyDescent="0.25">
      <c r="A3746" s="567" t="s">
        <v>17384</v>
      </c>
      <c r="B3746" s="568"/>
      <c r="C3746" s="568"/>
      <c r="D3746" s="569" t="s">
        <v>553</v>
      </c>
      <c r="E3746" s="569" t="s">
        <v>8430</v>
      </c>
      <c r="F3746" s="569">
        <v>3</v>
      </c>
      <c r="G3746" s="568" t="s">
        <v>1568</v>
      </c>
      <c r="H3746" s="568"/>
      <c r="I3746" s="570" t="s">
        <v>8727</v>
      </c>
      <c r="J3746" s="568" t="s">
        <v>8212</v>
      </c>
      <c r="K3746" s="571" t="s">
        <v>8589</v>
      </c>
      <c r="L3746" s="568" t="s">
        <v>14208</v>
      </c>
      <c r="M3746" s="572" t="s">
        <v>17385</v>
      </c>
      <c r="N3746" s="570" t="s">
        <v>8402</v>
      </c>
      <c r="O3746" s="303" t="str">
        <f>IF(AllC3_Data[[#This Row],[Door/Yard Number]]=3,"Yard","Door")</f>
        <v>Yard</v>
      </c>
      <c r="P3746" s="33">
        <f t="shared" si="116"/>
        <v>1187.6833333333489</v>
      </c>
      <c r="Q3746" s="3" t="str">
        <f t="shared" si="117"/>
        <v>12/24/2021 02:19 AM</v>
      </c>
      <c r="R3746" s="573" t="str">
        <f>IF(AND(AllC3_Data[[#This Row],[Workflow]]="Vendor Trailer",AllC3_Data[[#This Row],[OB Load Type]]="",AllC3_Data[[#This Row],[IB Load Type]]="",AllC3_Data[[#This Row],[Reusable Load Type]]=""),"Empty", HLOOKUP("*",AllC3_Data[[#This Row],[OB Load Type]:[Workflow]],1,FALSE))</f>
        <v>PPDCQS</v>
      </c>
      <c r="S37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7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7" spans="1:21" x14ac:dyDescent="0.25">
      <c r="A3747" s="567" t="s">
        <v>17386</v>
      </c>
      <c r="B3747" s="568"/>
      <c r="C3747" s="568"/>
      <c r="D3747" s="569" t="s">
        <v>496</v>
      </c>
      <c r="E3747" s="569" t="s">
        <v>1660</v>
      </c>
      <c r="F3747" s="569">
        <v>1</v>
      </c>
      <c r="G3747" s="568" t="s">
        <v>1568</v>
      </c>
      <c r="H3747" s="568"/>
      <c r="I3747" s="570" t="s">
        <v>8574</v>
      </c>
      <c r="J3747" s="568" t="s">
        <v>8212</v>
      </c>
      <c r="K3747" s="571" t="s">
        <v>8401</v>
      </c>
      <c r="L3747" s="568" t="s">
        <v>17387</v>
      </c>
      <c r="M3747" s="572" t="s">
        <v>8574</v>
      </c>
      <c r="N3747" s="570" t="s">
        <v>8451</v>
      </c>
      <c r="O3747" s="303" t="str">
        <f>IF(AllC3_Data[[#This Row],[Door/Yard Number]]=3,"Yard","Door")</f>
        <v>Door</v>
      </c>
      <c r="P3747" s="33">
        <f t="shared" si="116"/>
        <v>4.4666666667326353</v>
      </c>
      <c r="Q3747" s="3" t="str">
        <f t="shared" si="117"/>
        <v>02/11/2022 09:32 AM</v>
      </c>
      <c r="R3747" s="573" t="str">
        <f>IF(AND(AllC3_Data[[#This Row],[Workflow]]="Vendor Trailer",AllC3_Data[[#This Row],[OB Load Type]]="",AllC3_Data[[#This Row],[IB Load Type]]="",AllC3_Data[[#This Row],[Reusable Load Type]]=""),"Empty", HLOOKUP("*",AllC3_Data[[#This Row],[OB Load Type]:[Workflow]],1,FALSE))</f>
        <v>RSAL</v>
      </c>
      <c r="S37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8" spans="1:21" x14ac:dyDescent="0.25">
      <c r="A3748" s="567" t="s">
        <v>17388</v>
      </c>
      <c r="B3748" s="568"/>
      <c r="C3748" s="568"/>
      <c r="D3748" s="569" t="s">
        <v>496</v>
      </c>
      <c r="E3748" s="569" t="s">
        <v>1660</v>
      </c>
      <c r="F3748" s="569">
        <v>1</v>
      </c>
      <c r="G3748" s="568" t="s">
        <v>1667</v>
      </c>
      <c r="H3748" s="568"/>
      <c r="I3748" s="570" t="s">
        <v>13425</v>
      </c>
      <c r="J3748" s="568" t="s">
        <v>8213</v>
      </c>
      <c r="K3748" s="571" t="s">
        <v>8401</v>
      </c>
      <c r="L3748" s="568" t="s">
        <v>17389</v>
      </c>
      <c r="M3748" s="572" t="s">
        <v>13425</v>
      </c>
      <c r="N3748" s="570" t="s">
        <v>8402</v>
      </c>
      <c r="O3748" s="303" t="str">
        <f>IF(AllC3_Data[[#This Row],[Door/Yard Number]]=3,"Yard","Door")</f>
        <v>Door</v>
      </c>
      <c r="P3748" s="33">
        <f t="shared" si="116"/>
        <v>4.4500000000116415</v>
      </c>
      <c r="Q3748" s="3" t="str">
        <f t="shared" si="117"/>
        <v>02/11/2022 09:33 AM</v>
      </c>
      <c r="R3748" s="573" t="str">
        <f>IF(AND(AllC3_Data[[#This Row],[Workflow]]="Vendor Trailer",AllC3_Data[[#This Row],[OB Load Type]]="",AllC3_Data[[#This Row],[IB Load Type]]="",AllC3_Data[[#This Row],[Reusable Load Type]]=""),"Empty", HLOOKUP("*",AllC3_Data[[#This Row],[OB Load Type]:[Workflow]],1,FALSE))</f>
        <v>RSAL</v>
      </c>
      <c r="S37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49" spans="1:21" x14ac:dyDescent="0.25">
      <c r="A3749" s="567" t="s">
        <v>17390</v>
      </c>
      <c r="B3749" s="568"/>
      <c r="C3749" s="568"/>
      <c r="D3749" s="569"/>
      <c r="E3749" s="569" t="s">
        <v>1657</v>
      </c>
      <c r="F3749" s="569">
        <v>1</v>
      </c>
      <c r="G3749" s="568" t="s">
        <v>1179</v>
      </c>
      <c r="H3749" s="568"/>
      <c r="I3749" s="570" t="s">
        <v>17391</v>
      </c>
      <c r="J3749" s="568" t="s">
        <v>8205</v>
      </c>
      <c r="K3749" s="571" t="s">
        <v>8401</v>
      </c>
      <c r="L3749" s="568" t="s">
        <v>17392</v>
      </c>
      <c r="M3749" s="572" t="s">
        <v>11678</v>
      </c>
      <c r="N3749" s="570" t="s">
        <v>8402</v>
      </c>
      <c r="O3749" s="303" t="str">
        <f>IF(AllC3_Data[[#This Row],[Door/Yard Number]]=3,"Yard","Door")</f>
        <v>Door</v>
      </c>
      <c r="P3749" s="33">
        <f t="shared" si="116"/>
        <v>4.4333333334652707</v>
      </c>
      <c r="Q3749" s="3" t="str">
        <f t="shared" si="117"/>
        <v>02/11/2022 09:34 AM</v>
      </c>
      <c r="R3749" s="573" t="str">
        <f>IF(AND(AllC3_Data[[#This Row],[Workflow]]="Vendor Trailer",AllC3_Data[[#This Row],[OB Load Type]]="",AllC3_Data[[#This Row],[IB Load Type]]="",AllC3_Data[[#This Row],[Reusable Load Type]]=""),"Empty", HLOOKUP("*",AllC3_Data[[#This Row],[OB Load Type]:[Workflow]],1,FALSE))</f>
        <v>Empty</v>
      </c>
      <c r="S37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0" spans="1:21" x14ac:dyDescent="0.25">
      <c r="A3750" s="567" t="s">
        <v>17393</v>
      </c>
      <c r="B3750" s="568"/>
      <c r="C3750" s="568"/>
      <c r="D3750" s="569"/>
      <c r="E3750" s="569" t="s">
        <v>8461</v>
      </c>
      <c r="F3750" s="569">
        <v>3</v>
      </c>
      <c r="G3750" s="568" t="s">
        <v>9151</v>
      </c>
      <c r="H3750" s="568"/>
      <c r="I3750" s="570" t="s">
        <v>9633</v>
      </c>
      <c r="J3750" s="568" t="s">
        <v>8202</v>
      </c>
      <c r="K3750" s="571" t="s">
        <v>8401</v>
      </c>
      <c r="L3750" s="568" t="s">
        <v>14208</v>
      </c>
      <c r="M3750" s="572"/>
      <c r="N3750" s="570" t="s">
        <v>8402</v>
      </c>
      <c r="O3750" s="303" t="str">
        <f>IF(AllC3_Data[[#This Row],[Door/Yard Number]]=3,"Yard","Door")</f>
        <v>Yard</v>
      </c>
      <c r="P3750" s="33">
        <f t="shared" si="116"/>
        <v>4.4000000000232831</v>
      </c>
      <c r="Q3750" s="3" t="str">
        <f t="shared" si="117"/>
        <v>02/11/2022 09:36 AM</v>
      </c>
      <c r="R3750" s="573" t="str">
        <f>IF(AND(AllC3_Data[[#This Row],[Workflow]]="Vendor Trailer",AllC3_Data[[#This Row],[OB Load Type]]="",AllC3_Data[[#This Row],[IB Load Type]]="",AllC3_Data[[#This Row],[Reusable Load Type]]=""),"Empty", HLOOKUP("*",AllC3_Data[[#This Row],[OB Load Type]:[Workflow]],1,FALSE))</f>
        <v>Empty</v>
      </c>
      <c r="S37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7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1" spans="1:21" x14ac:dyDescent="0.25">
      <c r="A3751" s="567" t="s">
        <v>17394</v>
      </c>
      <c r="B3751" s="568"/>
      <c r="C3751" s="568"/>
      <c r="D3751" s="569"/>
      <c r="E3751" s="569" t="s">
        <v>8461</v>
      </c>
      <c r="F3751" s="569">
        <v>3</v>
      </c>
      <c r="G3751" s="568" t="s">
        <v>1096</v>
      </c>
      <c r="H3751" s="568"/>
      <c r="I3751" s="570" t="s">
        <v>13431</v>
      </c>
      <c r="J3751" s="568" t="s">
        <v>8202</v>
      </c>
      <c r="K3751" s="571" t="s">
        <v>8401</v>
      </c>
      <c r="L3751" s="568" t="s">
        <v>14594</v>
      </c>
      <c r="M3751" s="572" t="s">
        <v>17391</v>
      </c>
      <c r="N3751" s="570" t="s">
        <v>8425</v>
      </c>
      <c r="O3751" s="303" t="str">
        <f>IF(AllC3_Data[[#This Row],[Door/Yard Number]]=3,"Yard","Door")</f>
        <v>Yard</v>
      </c>
      <c r="P3751" s="33">
        <f t="shared" si="116"/>
        <v>4.3833333334769122</v>
      </c>
      <c r="Q3751" s="3" t="str">
        <f t="shared" si="117"/>
        <v>02/11/2022 09:37 AM</v>
      </c>
      <c r="R3751" s="573" t="str">
        <f>IF(AND(AllC3_Data[[#This Row],[Workflow]]="Vendor Trailer",AllC3_Data[[#This Row],[OB Load Type]]="",AllC3_Data[[#This Row],[IB Load Type]]="",AllC3_Data[[#This Row],[Reusable Load Type]]=""),"Empty", HLOOKUP("*",AllC3_Data[[#This Row],[OB Load Type]:[Workflow]],1,FALSE))</f>
        <v>Empty</v>
      </c>
      <c r="S37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7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2" spans="1:21" x14ac:dyDescent="0.25">
      <c r="A3752" s="567" t="s">
        <v>17395</v>
      </c>
      <c r="B3752" s="568"/>
      <c r="C3752" s="568"/>
      <c r="D3752" s="569" t="s">
        <v>239</v>
      </c>
      <c r="E3752" s="569" t="s">
        <v>8430</v>
      </c>
      <c r="F3752" s="569">
        <v>3</v>
      </c>
      <c r="G3752" s="568" t="s">
        <v>1179</v>
      </c>
      <c r="H3752" s="568"/>
      <c r="I3752" s="570" t="s">
        <v>9635</v>
      </c>
      <c r="J3752" s="568" t="s">
        <v>8205</v>
      </c>
      <c r="K3752" s="571" t="s">
        <v>8401</v>
      </c>
      <c r="L3752" s="568" t="s">
        <v>14339</v>
      </c>
      <c r="M3752" s="572" t="s">
        <v>17396</v>
      </c>
      <c r="N3752" s="570" t="s">
        <v>8451</v>
      </c>
      <c r="O3752" s="303" t="str">
        <f>IF(AllC3_Data[[#This Row],[Door/Yard Number]]=3,"Yard","Door")</f>
        <v>Yard</v>
      </c>
      <c r="P3752" s="33">
        <f t="shared" si="116"/>
        <v>4.3500000000349246</v>
      </c>
      <c r="Q3752" s="3" t="str">
        <f t="shared" si="117"/>
        <v>02/11/2022 09:39 AM</v>
      </c>
      <c r="R3752" s="573" t="str">
        <f>IF(AND(AllC3_Data[[#This Row],[Workflow]]="Vendor Trailer",AllC3_Data[[#This Row],[OB Load Type]]="",AllC3_Data[[#This Row],[IB Load Type]]="",AllC3_Data[[#This Row],[Reusable Load Type]]=""),"Empty", HLOOKUP("*",AllC3_Data[[#This Row],[OB Load Type]:[Workflow]],1,FALSE))</f>
        <v>RRPC</v>
      </c>
      <c r="S37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753" spans="1:21" x14ac:dyDescent="0.25">
      <c r="A3753" s="567" t="s">
        <v>17397</v>
      </c>
      <c r="B3753" s="568"/>
      <c r="C3753" s="568"/>
      <c r="D3753" s="569" t="s">
        <v>65</v>
      </c>
      <c r="E3753" s="569" t="s">
        <v>882</v>
      </c>
      <c r="F3753" s="569">
        <v>1</v>
      </c>
      <c r="G3753" s="568" t="s">
        <v>1179</v>
      </c>
      <c r="H3753" s="568"/>
      <c r="I3753" s="570" t="s">
        <v>9635</v>
      </c>
      <c r="J3753" s="568" t="s">
        <v>8205</v>
      </c>
      <c r="K3753" s="571" t="s">
        <v>8401</v>
      </c>
      <c r="L3753" s="568" t="s">
        <v>11191</v>
      </c>
      <c r="M3753" s="572"/>
      <c r="N3753" s="570" t="s">
        <v>8402</v>
      </c>
      <c r="O3753" s="303" t="str">
        <f>IF(AllC3_Data[[#This Row],[Door/Yard Number]]=3,"Yard","Door")</f>
        <v>Door</v>
      </c>
      <c r="P3753" s="33">
        <f t="shared" si="116"/>
        <v>4.3500000000349246</v>
      </c>
      <c r="Q3753" s="3" t="str">
        <f t="shared" si="117"/>
        <v>02/11/2022 09:39 AM</v>
      </c>
      <c r="R3753" s="573" t="str">
        <f>IF(AND(AllC3_Data[[#This Row],[Workflow]]="Vendor Trailer",AllC3_Data[[#This Row],[OB Load Type]]="",AllC3_Data[[#This Row],[IB Load Type]]="",AllC3_Data[[#This Row],[Reusable Load Type]]=""),"Empty", HLOOKUP("*",AllC3_Data[[#This Row],[OB Load Type]:[Workflow]],1,FALSE))</f>
        <v>COTR</v>
      </c>
      <c r="S37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4" spans="1:21" x14ac:dyDescent="0.25">
      <c r="A3754" s="567" t="s">
        <v>17398</v>
      </c>
      <c r="B3754" s="568"/>
      <c r="C3754" s="568" t="s">
        <v>666</v>
      </c>
      <c r="D3754" s="569"/>
      <c r="E3754" s="569" t="s">
        <v>8397</v>
      </c>
      <c r="F3754" s="569">
        <v>3</v>
      </c>
      <c r="G3754" s="568" t="s">
        <v>8398</v>
      </c>
      <c r="H3754" s="568" t="s">
        <v>17399</v>
      </c>
      <c r="I3754" s="570" t="s">
        <v>9018</v>
      </c>
      <c r="J3754" s="568" t="s">
        <v>8202</v>
      </c>
      <c r="K3754" s="571" t="s">
        <v>8401</v>
      </c>
      <c r="L3754" s="568" t="s">
        <v>14132</v>
      </c>
      <c r="M3754" s="572" t="s">
        <v>9018</v>
      </c>
      <c r="N3754" s="570" t="s">
        <v>8402</v>
      </c>
      <c r="O3754" s="303" t="str">
        <f>IF(AllC3_Data[[#This Row],[Door/Yard Number]]=3,"Yard","Door")</f>
        <v>Yard</v>
      </c>
      <c r="P3754" s="33">
        <f t="shared" si="116"/>
        <v>4.3166666667675599</v>
      </c>
      <c r="Q3754" s="3" t="str">
        <f t="shared" si="117"/>
        <v>02/11/2022 09:41 AM</v>
      </c>
      <c r="R3754" s="573" t="str">
        <f>IF(AND(AllC3_Data[[#This Row],[Workflow]]="Vendor Trailer",AllC3_Data[[#This Row],[OB Load Type]]="",AllC3_Data[[#This Row],[IB Load Type]]="",AllC3_Data[[#This Row],[Reusable Load Type]]=""),"Empty", HLOOKUP("*",AllC3_Data[[#This Row],[OB Load Type]:[Workflow]],1,FALSE))</f>
        <v>B745</v>
      </c>
      <c r="S37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5" spans="1:21" x14ac:dyDescent="0.25">
      <c r="A3755" s="567" t="s">
        <v>17400</v>
      </c>
      <c r="B3755" s="568"/>
      <c r="C3755" s="568" t="s">
        <v>774</v>
      </c>
      <c r="D3755" s="569"/>
      <c r="E3755" s="569" t="s">
        <v>897</v>
      </c>
      <c r="F3755" s="569">
        <v>3</v>
      </c>
      <c r="G3755" s="568" t="s">
        <v>8434</v>
      </c>
      <c r="H3755" s="568" t="s">
        <v>17401</v>
      </c>
      <c r="I3755" s="570" t="s">
        <v>9018</v>
      </c>
      <c r="J3755" s="568" t="s">
        <v>8202</v>
      </c>
      <c r="K3755" s="571" t="s">
        <v>8589</v>
      </c>
      <c r="L3755" s="568" t="s">
        <v>13874</v>
      </c>
      <c r="M3755" s="572" t="s">
        <v>9018</v>
      </c>
      <c r="N3755" s="570" t="s">
        <v>8451</v>
      </c>
      <c r="O3755" s="303" t="str">
        <f>IF(AllC3_Data[[#This Row],[Door/Yard Number]]=3,"Yard","Door")</f>
        <v>Yard</v>
      </c>
      <c r="P3755" s="33">
        <f t="shared" si="116"/>
        <v>4.3166666667675599</v>
      </c>
      <c r="Q3755" s="3" t="str">
        <f t="shared" si="117"/>
        <v>02/11/2022 09:41 AM</v>
      </c>
      <c r="R3755" s="573" t="str">
        <f>IF(AND(AllC3_Data[[#This Row],[Workflow]]="Vendor Trailer",AllC3_Data[[#This Row],[OB Load Type]]="",AllC3_Data[[#This Row],[IB Load Type]]="",AllC3_Data[[#This Row],[Reusable Load Type]]=""),"Empty", HLOOKUP("*",AllC3_Data[[#This Row],[OB Load Type]:[Workflow]],1,FALSE))</f>
        <v>B227</v>
      </c>
      <c r="S37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6" spans="1:21" x14ac:dyDescent="0.25">
      <c r="A3756" s="567" t="s">
        <v>17402</v>
      </c>
      <c r="B3756" s="568"/>
      <c r="C3756" s="568" t="s">
        <v>50</v>
      </c>
      <c r="D3756" s="569"/>
      <c r="E3756" s="569" t="s">
        <v>897</v>
      </c>
      <c r="F3756" s="569">
        <v>3</v>
      </c>
      <c r="G3756" s="568" t="s">
        <v>9309</v>
      </c>
      <c r="H3756" s="568" t="s">
        <v>14267</v>
      </c>
      <c r="I3756" s="570" t="s">
        <v>11650</v>
      </c>
      <c r="J3756" s="568" t="s">
        <v>8202</v>
      </c>
      <c r="K3756" s="571" t="s">
        <v>8401</v>
      </c>
      <c r="L3756" s="568" t="s">
        <v>13729</v>
      </c>
      <c r="M3756" s="572"/>
      <c r="N3756" s="570" t="s">
        <v>8402</v>
      </c>
      <c r="O3756" s="303" t="str">
        <f>IF(AllC3_Data[[#This Row],[Door/Yard Number]]=3,"Yard","Door")</f>
        <v>Yard</v>
      </c>
      <c r="P3756" s="33">
        <f t="shared" si="116"/>
        <v>4.3000000000465661</v>
      </c>
      <c r="Q3756" s="3" t="str">
        <f t="shared" si="117"/>
        <v>02/11/2022 09:42 AM</v>
      </c>
      <c r="R3756" s="573" t="str">
        <f>IF(AND(AllC3_Data[[#This Row],[Workflow]]="Vendor Trailer",AllC3_Data[[#This Row],[OB Load Type]]="",AllC3_Data[[#This Row],[IB Load Type]]="",AllC3_Data[[#This Row],[Reusable Load Type]]=""),"Empty", HLOOKUP("*",AllC3_Data[[#This Row],[OB Load Type]:[Workflow]],1,FALSE))</f>
        <v>B707</v>
      </c>
      <c r="S37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57" spans="1:21" x14ac:dyDescent="0.25">
      <c r="A3757" s="567" t="s">
        <v>17403</v>
      </c>
      <c r="B3757" s="568"/>
      <c r="C3757" s="568"/>
      <c r="D3757" s="569"/>
      <c r="E3757" s="569" t="s">
        <v>8793</v>
      </c>
      <c r="F3757" s="569">
        <v>3</v>
      </c>
      <c r="G3757" s="568" t="s">
        <v>1179</v>
      </c>
      <c r="H3757" s="568"/>
      <c r="I3757" s="570" t="s">
        <v>8473</v>
      </c>
      <c r="J3757" s="568" t="s">
        <v>8208</v>
      </c>
      <c r="K3757" s="571" t="s">
        <v>8401</v>
      </c>
      <c r="L3757" s="568" t="s">
        <v>14003</v>
      </c>
      <c r="M3757" s="572" t="s">
        <v>9196</v>
      </c>
      <c r="N3757" s="570" t="s">
        <v>8402</v>
      </c>
      <c r="O3757" s="303" t="str">
        <f>IF(AllC3_Data[[#This Row],[Door/Yard Number]]=3,"Yard","Door")</f>
        <v>Yard</v>
      </c>
      <c r="P3757" s="33">
        <f t="shared" si="116"/>
        <v>4.2833333333255723</v>
      </c>
      <c r="Q3757" s="3" t="str">
        <f t="shared" si="117"/>
        <v>02/11/2022 09:43 AM</v>
      </c>
      <c r="R3757" s="573" t="str">
        <f>IF(AND(AllC3_Data[[#This Row],[Workflow]]="Vendor Trailer",AllC3_Data[[#This Row],[OB Load Type]]="",AllC3_Data[[#This Row],[IB Load Type]]="",AllC3_Data[[#This Row],[Reusable Load Type]]=""),"Empty", HLOOKUP("*",AllC3_Data[[#This Row],[OB Load Type]:[Workflow]],1,FALSE))</f>
        <v>XDock</v>
      </c>
      <c r="S37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5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758" spans="1:21" x14ac:dyDescent="0.25">
      <c r="A3758" s="567" t="s">
        <v>17404</v>
      </c>
      <c r="B3758" s="568"/>
      <c r="C3758" s="568"/>
      <c r="D3758" s="569" t="s">
        <v>367</v>
      </c>
      <c r="E3758" s="569" t="s">
        <v>882</v>
      </c>
      <c r="F3758" s="569">
        <v>1</v>
      </c>
      <c r="G3758" s="568" t="s">
        <v>1179</v>
      </c>
      <c r="H3758" s="568"/>
      <c r="I3758" s="570" t="s">
        <v>17405</v>
      </c>
      <c r="J3758" s="568" t="s">
        <v>8204</v>
      </c>
      <c r="K3758" s="571" t="s">
        <v>8401</v>
      </c>
      <c r="L3758" s="568" t="s">
        <v>10817</v>
      </c>
      <c r="M3758" s="572" t="s">
        <v>17071</v>
      </c>
      <c r="N3758" s="570" t="s">
        <v>8402</v>
      </c>
      <c r="O3758" s="303" t="str">
        <f>IF(AllC3_Data[[#This Row],[Door/Yard Number]]=3,"Yard","Door")</f>
        <v>Door</v>
      </c>
      <c r="P3758" s="33">
        <f t="shared" si="116"/>
        <v>4.2500000000582077</v>
      </c>
      <c r="Q3758" s="3" t="str">
        <f t="shared" si="117"/>
        <v>02/11/2022 09:45 AM</v>
      </c>
      <c r="R3758" s="573" t="str">
        <f>IF(AND(AllC3_Data[[#This Row],[Workflow]]="Vendor Trailer",AllC3_Data[[#This Row],[OB Load Type]]="",AllC3_Data[[#This Row],[IB Load Type]]="",AllC3_Data[[#This Row],[Reusable Load Type]]=""),"Empty", HLOOKUP("*",AllC3_Data[[#This Row],[OB Load Type]:[Workflow]],1,FALSE))</f>
        <v>BD27</v>
      </c>
      <c r="S37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7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759" spans="1:21" x14ac:dyDescent="0.25">
      <c r="A3759" s="567" t="s">
        <v>17406</v>
      </c>
      <c r="B3759" s="568"/>
      <c r="C3759" s="568"/>
      <c r="D3759" s="569" t="s">
        <v>668</v>
      </c>
      <c r="E3759" s="569" t="s">
        <v>882</v>
      </c>
      <c r="F3759" s="569">
        <v>1</v>
      </c>
      <c r="G3759" s="568" t="s">
        <v>1179</v>
      </c>
      <c r="H3759" s="568"/>
      <c r="I3759" s="570" t="s">
        <v>13442</v>
      </c>
      <c r="J3759" s="568" t="s">
        <v>8204</v>
      </c>
      <c r="K3759" s="571" t="s">
        <v>8401</v>
      </c>
      <c r="L3759" s="568" t="s">
        <v>10735</v>
      </c>
      <c r="M3759" s="572" t="s">
        <v>17407</v>
      </c>
      <c r="N3759" s="570" t="s">
        <v>8402</v>
      </c>
      <c r="O3759" s="303" t="str">
        <f>IF(AllC3_Data[[#This Row],[Door/Yard Number]]=3,"Yard","Door")</f>
        <v>Door</v>
      </c>
      <c r="P3759" s="33">
        <f t="shared" si="116"/>
        <v>4.2333333333372138</v>
      </c>
      <c r="Q3759" s="3" t="str">
        <f t="shared" si="117"/>
        <v>02/11/2022 09:46 AM</v>
      </c>
      <c r="R3759" s="573" t="str">
        <f>IF(AND(AllC3_Data[[#This Row],[Workflow]]="Vendor Trailer",AllC3_Data[[#This Row],[OB Load Type]]="",AllC3_Data[[#This Row],[IB Load Type]]="",AllC3_Data[[#This Row],[Reusable Load Type]]=""),"Empty", HLOOKUP("*",AllC3_Data[[#This Row],[OB Load Type]:[Workflow]],1,FALSE))</f>
        <v>BD47</v>
      </c>
      <c r="S37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0" spans="1:21" x14ac:dyDescent="0.25">
      <c r="A3760" s="567" t="s">
        <v>17408</v>
      </c>
      <c r="B3760" s="568"/>
      <c r="C3760" s="568"/>
      <c r="D3760" s="569" t="s">
        <v>496</v>
      </c>
      <c r="E3760" s="569" t="s">
        <v>1660</v>
      </c>
      <c r="F3760" s="569">
        <v>3</v>
      </c>
      <c r="G3760" s="568" t="s">
        <v>1179</v>
      </c>
      <c r="H3760" s="568"/>
      <c r="I3760" s="570" t="s">
        <v>13446</v>
      </c>
      <c r="J3760" s="568" t="s">
        <v>8210</v>
      </c>
      <c r="K3760" s="571" t="s">
        <v>8401</v>
      </c>
      <c r="L3760" s="568" t="s">
        <v>14255</v>
      </c>
      <c r="M3760" s="572" t="s">
        <v>16396</v>
      </c>
      <c r="N3760" s="570" t="s">
        <v>8451</v>
      </c>
      <c r="O3760" s="303" t="str">
        <f>IF(AllC3_Data[[#This Row],[Door/Yard Number]]=3,"Yard","Door")</f>
        <v>Yard</v>
      </c>
      <c r="P3760" s="33">
        <f t="shared" si="116"/>
        <v>4.216666666790843</v>
      </c>
      <c r="Q3760" s="3" t="str">
        <f t="shared" si="117"/>
        <v>02/11/2022 09:47 AM</v>
      </c>
      <c r="R3760" s="573" t="str">
        <f>IF(AND(AllC3_Data[[#This Row],[Workflow]]="Vendor Trailer",AllC3_Data[[#This Row],[OB Load Type]]="",AllC3_Data[[#This Row],[IB Load Type]]="",AllC3_Data[[#This Row],[Reusable Load Type]]=""),"Empty", HLOOKUP("*",AllC3_Data[[#This Row],[OB Load Type]:[Workflow]],1,FALSE))</f>
        <v>RSAL</v>
      </c>
      <c r="S37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1" spans="1:21" x14ac:dyDescent="0.25">
      <c r="A3761" s="567" t="s">
        <v>17409</v>
      </c>
      <c r="B3761" s="568"/>
      <c r="C3761" s="568"/>
      <c r="D3761" s="569"/>
      <c r="E3761" s="569" t="s">
        <v>8461</v>
      </c>
      <c r="F3761" s="569">
        <v>3</v>
      </c>
      <c r="G3761" s="568" t="s">
        <v>1215</v>
      </c>
      <c r="H3761" s="568"/>
      <c r="I3761" s="570" t="s">
        <v>9021</v>
      </c>
      <c r="J3761" s="568" t="s">
        <v>8202</v>
      </c>
      <c r="K3761" s="571" t="s">
        <v>8401</v>
      </c>
      <c r="L3761" s="568" t="s">
        <v>14444</v>
      </c>
      <c r="M3761" s="572" t="s">
        <v>17405</v>
      </c>
      <c r="N3761" s="570" t="s">
        <v>8425</v>
      </c>
      <c r="O3761" s="303" t="str">
        <f>IF(AllC3_Data[[#This Row],[Door/Yard Number]]=3,"Yard","Door")</f>
        <v>Yard</v>
      </c>
      <c r="P3761" s="33">
        <f t="shared" si="116"/>
        <v>4.2000000000698492</v>
      </c>
      <c r="Q3761" s="3" t="str">
        <f t="shared" si="117"/>
        <v>02/11/2022 09:48 AM</v>
      </c>
      <c r="R3761" s="573" t="str">
        <f>IF(AND(AllC3_Data[[#This Row],[Workflow]]="Vendor Trailer",AllC3_Data[[#This Row],[OB Load Type]]="",AllC3_Data[[#This Row],[IB Load Type]]="",AllC3_Data[[#This Row],[Reusable Load Type]]=""),"Empty", HLOOKUP("*",AllC3_Data[[#This Row],[OB Load Type]:[Workflow]],1,FALSE))</f>
        <v>Empty</v>
      </c>
      <c r="S37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7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2" spans="1:21" x14ac:dyDescent="0.25">
      <c r="A3762" s="567" t="s">
        <v>17410</v>
      </c>
      <c r="B3762" s="568"/>
      <c r="C3762" s="568"/>
      <c r="D3762" s="569" t="s">
        <v>270</v>
      </c>
      <c r="E3762" s="569" t="s">
        <v>882</v>
      </c>
      <c r="F3762" s="569">
        <v>3</v>
      </c>
      <c r="G3762" s="568" t="s">
        <v>1179</v>
      </c>
      <c r="H3762" s="568" t="s">
        <v>17411</v>
      </c>
      <c r="I3762" s="570" t="s">
        <v>9021</v>
      </c>
      <c r="J3762" s="568" t="s">
        <v>8205</v>
      </c>
      <c r="K3762" s="571" t="s">
        <v>8401</v>
      </c>
      <c r="L3762" s="568" t="s">
        <v>14407</v>
      </c>
      <c r="M3762" s="572" t="s">
        <v>16223</v>
      </c>
      <c r="N3762" s="570" t="s">
        <v>8402</v>
      </c>
      <c r="O3762" s="303" t="str">
        <f>IF(AllC3_Data[[#This Row],[Door/Yard Number]]=3,"Yard","Door")</f>
        <v>Yard</v>
      </c>
      <c r="P3762" s="33">
        <f t="shared" si="116"/>
        <v>4.2000000000698492</v>
      </c>
      <c r="Q3762" s="3" t="str">
        <f t="shared" si="117"/>
        <v>02/11/2022 09:48 AM</v>
      </c>
      <c r="R3762" s="573" t="str">
        <f>IF(AND(AllC3_Data[[#This Row],[Workflow]]="Vendor Trailer",AllC3_Data[[#This Row],[OB Load Type]]="",AllC3_Data[[#This Row],[IB Load Type]]="",AllC3_Data[[#This Row],[Reusable Load Type]]=""),"Empty", HLOOKUP("*",AllC3_Data[[#This Row],[OB Load Type]:[Workflow]],1,FALSE))</f>
        <v>T206</v>
      </c>
      <c r="S37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7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763" spans="1:21" x14ac:dyDescent="0.25">
      <c r="A3763" s="567" t="s">
        <v>17412</v>
      </c>
      <c r="B3763" s="568"/>
      <c r="C3763" s="568"/>
      <c r="D3763" s="569" t="s">
        <v>660</v>
      </c>
      <c r="E3763" s="569" t="s">
        <v>882</v>
      </c>
      <c r="F3763" s="569">
        <v>3</v>
      </c>
      <c r="G3763" s="568" t="s">
        <v>1179</v>
      </c>
      <c r="H3763" s="568" t="s">
        <v>17413</v>
      </c>
      <c r="I3763" s="570" t="s">
        <v>9637</v>
      </c>
      <c r="J3763" s="568" t="s">
        <v>8208</v>
      </c>
      <c r="K3763" s="571" t="s">
        <v>8401</v>
      </c>
      <c r="L3763" s="568" t="s">
        <v>14003</v>
      </c>
      <c r="M3763" s="572" t="s">
        <v>8998</v>
      </c>
      <c r="N3763" s="570" t="s">
        <v>8402</v>
      </c>
      <c r="O3763" s="303" t="str">
        <f>IF(AllC3_Data[[#This Row],[Door/Yard Number]]=3,"Yard","Door")</f>
        <v>Yard</v>
      </c>
      <c r="P3763" s="33">
        <f t="shared" si="116"/>
        <v>4.1833333333488554</v>
      </c>
      <c r="Q3763" s="3" t="str">
        <f t="shared" si="117"/>
        <v>02/11/2022 09:49 AM</v>
      </c>
      <c r="R3763" s="573" t="str">
        <f>IF(AND(AllC3_Data[[#This Row],[Workflow]]="Vendor Trailer",AllC3_Data[[#This Row],[OB Load Type]]="",AllC3_Data[[#This Row],[IB Load Type]]="",AllC3_Data[[#This Row],[Reusable Load Type]]=""),"Empty", HLOOKUP("*",AllC3_Data[[#This Row],[OB Load Type]:[Workflow]],1,FALSE))</f>
        <v>BSHK</v>
      </c>
      <c r="S37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4" spans="1:21" x14ac:dyDescent="0.25">
      <c r="A3764" s="567" t="s">
        <v>17414</v>
      </c>
      <c r="B3764" s="568"/>
      <c r="C3764" s="568"/>
      <c r="D3764" s="569"/>
      <c r="E3764" s="569" t="s">
        <v>8461</v>
      </c>
      <c r="F3764" s="569">
        <v>3</v>
      </c>
      <c r="G3764" s="568" t="s">
        <v>1412</v>
      </c>
      <c r="H3764" s="568"/>
      <c r="I3764" s="570" t="s">
        <v>17065</v>
      </c>
      <c r="J3764" s="568" t="s">
        <v>8202</v>
      </c>
      <c r="K3764" s="571" t="s">
        <v>8401</v>
      </c>
      <c r="L3764" s="568" t="s">
        <v>14713</v>
      </c>
      <c r="M3764" s="572" t="s">
        <v>13446</v>
      </c>
      <c r="N3764" s="570" t="s">
        <v>8402</v>
      </c>
      <c r="O3764" s="303" t="str">
        <f>IF(AllC3_Data[[#This Row],[Door/Yard Number]]=3,"Yard","Door")</f>
        <v>Yard</v>
      </c>
      <c r="P3764" s="33">
        <f t="shared" si="116"/>
        <v>4.1666666668024845</v>
      </c>
      <c r="Q3764" s="3" t="str">
        <f t="shared" si="117"/>
        <v>02/11/2022 09:50 AM</v>
      </c>
      <c r="R3764" s="573" t="str">
        <f>IF(AND(AllC3_Data[[#This Row],[Workflow]]="Vendor Trailer",AllC3_Data[[#This Row],[OB Load Type]]="",AllC3_Data[[#This Row],[IB Load Type]]="",AllC3_Data[[#This Row],[Reusable Load Type]]=""),"Empty", HLOOKUP("*",AllC3_Data[[#This Row],[OB Load Type]:[Workflow]],1,FALSE))</f>
        <v>Empty</v>
      </c>
      <c r="S37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7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5" spans="1:21" x14ac:dyDescent="0.25">
      <c r="A3765" s="567" t="s">
        <v>16960</v>
      </c>
      <c r="B3765" s="568"/>
      <c r="C3765" s="568"/>
      <c r="D3765" s="569" t="s">
        <v>490</v>
      </c>
      <c r="E3765" s="569" t="s">
        <v>8430</v>
      </c>
      <c r="F3765" s="569">
        <v>3</v>
      </c>
      <c r="G3765" s="568" t="s">
        <v>13345</v>
      </c>
      <c r="H3765" s="568"/>
      <c r="I3765" s="570" t="s">
        <v>13505</v>
      </c>
      <c r="J3765" s="568" t="s">
        <v>8202</v>
      </c>
      <c r="K3765" s="571" t="s">
        <v>8401</v>
      </c>
      <c r="L3765" s="568" t="s">
        <v>13726</v>
      </c>
      <c r="M3765" s="572" t="s">
        <v>17415</v>
      </c>
      <c r="N3765" s="570" t="s">
        <v>8451</v>
      </c>
      <c r="O3765" s="303" t="str">
        <f>IF(AllC3_Data[[#This Row],[Door/Yard Number]]=3,"Yard","Door")</f>
        <v>Yard</v>
      </c>
      <c r="P3765" s="33">
        <f t="shared" si="116"/>
        <v>4.1500000000814907</v>
      </c>
      <c r="Q3765" s="3" t="str">
        <f t="shared" si="117"/>
        <v>02/11/2022 09:51 AM</v>
      </c>
      <c r="R3765" s="573" t="str">
        <f>IF(AND(AllC3_Data[[#This Row],[Workflow]]="Vendor Trailer",AllC3_Data[[#This Row],[OB Load Type]]="",AllC3_Data[[#This Row],[IB Load Type]]="",AllC3_Data[[#This Row],[Reusable Load Type]]=""),"Empty", HLOOKUP("*",AllC3_Data[[#This Row],[OB Load Type]:[Workflow]],1,FALSE))</f>
        <v>RLBL</v>
      </c>
      <c r="S37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6" spans="1:21" x14ac:dyDescent="0.25">
      <c r="A3766" s="567" t="s">
        <v>17416</v>
      </c>
      <c r="B3766" s="568"/>
      <c r="C3766" s="568"/>
      <c r="D3766" s="569" t="s">
        <v>496</v>
      </c>
      <c r="E3766" s="569" t="s">
        <v>1660</v>
      </c>
      <c r="F3766" s="569">
        <v>3</v>
      </c>
      <c r="G3766" s="568" t="s">
        <v>1179</v>
      </c>
      <c r="H3766" s="568"/>
      <c r="I3766" s="570" t="s">
        <v>9023</v>
      </c>
      <c r="J3766" s="568" t="s">
        <v>8210</v>
      </c>
      <c r="K3766" s="571" t="s">
        <v>8401</v>
      </c>
      <c r="L3766" s="568" t="s">
        <v>14189</v>
      </c>
      <c r="M3766" s="572" t="s">
        <v>9023</v>
      </c>
      <c r="N3766" s="570" t="s">
        <v>8451</v>
      </c>
      <c r="O3766" s="303" t="str">
        <f>IF(AllC3_Data[[#This Row],[Door/Yard Number]]=3,"Yard","Door")</f>
        <v>Yard</v>
      </c>
      <c r="P3766" s="33">
        <f t="shared" si="116"/>
        <v>4.1333333333604969</v>
      </c>
      <c r="Q3766" s="3" t="str">
        <f t="shared" si="117"/>
        <v>02/11/2022 09:52 AM</v>
      </c>
      <c r="R3766" s="573" t="str">
        <f>IF(AND(AllC3_Data[[#This Row],[Workflow]]="Vendor Trailer",AllC3_Data[[#This Row],[OB Load Type]]="",AllC3_Data[[#This Row],[IB Load Type]]="",AllC3_Data[[#This Row],[Reusable Load Type]]=""),"Empty", HLOOKUP("*",AllC3_Data[[#This Row],[OB Load Type]:[Workflow]],1,FALSE))</f>
        <v>RSAL</v>
      </c>
      <c r="S37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7" spans="1:21" x14ac:dyDescent="0.25">
      <c r="A3767" s="567" t="s">
        <v>17417</v>
      </c>
      <c r="B3767" s="568"/>
      <c r="C3767" s="568"/>
      <c r="D3767" s="569" t="s">
        <v>496</v>
      </c>
      <c r="E3767" s="569" t="s">
        <v>1660</v>
      </c>
      <c r="F3767" s="569">
        <v>3</v>
      </c>
      <c r="G3767" s="568" t="s">
        <v>1179</v>
      </c>
      <c r="H3767" s="568"/>
      <c r="I3767" s="570" t="s">
        <v>13452</v>
      </c>
      <c r="J3767" s="568" t="s">
        <v>8210</v>
      </c>
      <c r="K3767" s="571" t="s">
        <v>8401</v>
      </c>
      <c r="L3767" s="568" t="s">
        <v>13958</v>
      </c>
      <c r="M3767" s="572" t="s">
        <v>13452</v>
      </c>
      <c r="N3767" s="570" t="s">
        <v>8451</v>
      </c>
      <c r="O3767" s="303" t="str">
        <f>IF(AllC3_Data[[#This Row],[Door/Yard Number]]=3,"Yard","Door")</f>
        <v>Yard</v>
      </c>
      <c r="P3767" s="33">
        <f t="shared" si="116"/>
        <v>4.1166666666395031</v>
      </c>
      <c r="Q3767" s="3" t="str">
        <f t="shared" si="117"/>
        <v>02/11/2022 09:53 AM</v>
      </c>
      <c r="R3767" s="573" t="str">
        <f>IF(AND(AllC3_Data[[#This Row],[Workflow]]="Vendor Trailer",AllC3_Data[[#This Row],[OB Load Type]]="",AllC3_Data[[#This Row],[IB Load Type]]="",AllC3_Data[[#This Row],[Reusable Load Type]]=""),"Empty", HLOOKUP("*",AllC3_Data[[#This Row],[OB Load Type]:[Workflow]],1,FALSE))</f>
        <v>RSAL</v>
      </c>
      <c r="S37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8" spans="1:21" x14ac:dyDescent="0.25">
      <c r="A3768" s="567" t="s">
        <v>17418</v>
      </c>
      <c r="B3768" s="568"/>
      <c r="C3768" s="568"/>
      <c r="D3768" s="569" t="s">
        <v>492</v>
      </c>
      <c r="E3768" s="569" t="s">
        <v>8430</v>
      </c>
      <c r="F3768" s="569">
        <v>3</v>
      </c>
      <c r="G3768" s="568" t="s">
        <v>1179</v>
      </c>
      <c r="H3768" s="568"/>
      <c r="I3768" s="570" t="s">
        <v>13452</v>
      </c>
      <c r="J3768" s="568" t="s">
        <v>8210</v>
      </c>
      <c r="K3768" s="571" t="s">
        <v>8401</v>
      </c>
      <c r="L3768" s="568" t="s">
        <v>13828</v>
      </c>
      <c r="M3768" s="572" t="s">
        <v>13452</v>
      </c>
      <c r="N3768" s="570" t="s">
        <v>8402</v>
      </c>
      <c r="O3768" s="303" t="str">
        <f>IF(AllC3_Data[[#This Row],[Door/Yard Number]]=3,"Yard","Door")</f>
        <v>Yard</v>
      </c>
      <c r="P3768" s="33">
        <f t="shared" si="116"/>
        <v>4.1166666666395031</v>
      </c>
      <c r="Q3768" s="3" t="str">
        <f t="shared" si="117"/>
        <v>02/11/2022 09:53 AM</v>
      </c>
      <c r="R3768" s="573" t="str">
        <f>IF(AND(AllC3_Data[[#This Row],[Workflow]]="Vendor Trailer",AllC3_Data[[#This Row],[OB Load Type]]="",AllC3_Data[[#This Row],[IB Load Type]]="",AllC3_Data[[#This Row],[Reusable Load Type]]=""),"Empty", HLOOKUP("*",AllC3_Data[[#This Row],[OB Load Type]:[Workflow]],1,FALSE))</f>
        <v>RMCP</v>
      </c>
      <c r="S37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69" spans="1:21" x14ac:dyDescent="0.25">
      <c r="A3769" s="567" t="s">
        <v>17419</v>
      </c>
      <c r="B3769" s="568"/>
      <c r="C3769" s="568" t="s">
        <v>774</v>
      </c>
      <c r="D3769" s="569"/>
      <c r="E3769" s="569" t="s">
        <v>897</v>
      </c>
      <c r="F3769" s="569">
        <v>3</v>
      </c>
      <c r="G3769" s="568" t="s">
        <v>1215</v>
      </c>
      <c r="H3769" s="568" t="s">
        <v>17420</v>
      </c>
      <c r="I3769" s="570" t="s">
        <v>17421</v>
      </c>
      <c r="J3769" s="568" t="s">
        <v>8202</v>
      </c>
      <c r="K3769" s="571" t="s">
        <v>8401</v>
      </c>
      <c r="L3769" s="568" t="s">
        <v>13874</v>
      </c>
      <c r="M3769" s="572" t="s">
        <v>17421</v>
      </c>
      <c r="N3769" s="570" t="s">
        <v>8451</v>
      </c>
      <c r="O3769" s="303" t="str">
        <f>IF(AllC3_Data[[#This Row],[Door/Yard Number]]=3,"Yard","Door")</f>
        <v>Yard</v>
      </c>
      <c r="P3769" s="33">
        <f t="shared" si="116"/>
        <v>4.0833333333721384</v>
      </c>
      <c r="Q3769" s="3" t="str">
        <f t="shared" si="117"/>
        <v>02/11/2022 09:55 AM</v>
      </c>
      <c r="R3769" s="573" t="str">
        <f>IF(AND(AllC3_Data[[#This Row],[Workflow]]="Vendor Trailer",AllC3_Data[[#This Row],[OB Load Type]]="",AllC3_Data[[#This Row],[IB Load Type]]="",AllC3_Data[[#This Row],[Reusable Load Type]]=""),"Empty", HLOOKUP("*",AllC3_Data[[#This Row],[OB Load Type]:[Workflow]],1,FALSE))</f>
        <v>B227</v>
      </c>
      <c r="S37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7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0" spans="1:21" x14ac:dyDescent="0.25">
      <c r="A3770" s="567" t="s">
        <v>13344</v>
      </c>
      <c r="B3770" s="568"/>
      <c r="C3770" s="568"/>
      <c r="D3770" s="569" t="s">
        <v>496</v>
      </c>
      <c r="E3770" s="569" t="s">
        <v>1660</v>
      </c>
      <c r="F3770" s="569">
        <v>3</v>
      </c>
      <c r="G3770" s="568" t="s">
        <v>1179</v>
      </c>
      <c r="H3770" s="568"/>
      <c r="I3770" s="570" t="s">
        <v>10970</v>
      </c>
      <c r="J3770" s="568" t="s">
        <v>8210</v>
      </c>
      <c r="K3770" s="571" t="s">
        <v>8401</v>
      </c>
      <c r="L3770" s="568" t="s">
        <v>13958</v>
      </c>
      <c r="M3770" s="572" t="s">
        <v>10970</v>
      </c>
      <c r="N3770" s="570" t="s">
        <v>8451</v>
      </c>
      <c r="O3770" s="303" t="str">
        <f>IF(AllC3_Data[[#This Row],[Door/Yard Number]]=3,"Yard","Door")</f>
        <v>Yard</v>
      </c>
      <c r="P3770" s="33">
        <f t="shared" si="116"/>
        <v>4.0666666666511446</v>
      </c>
      <c r="Q3770" s="3" t="str">
        <f t="shared" si="117"/>
        <v>02/11/2022 09:56 AM</v>
      </c>
      <c r="R3770" s="573" t="str">
        <f>IF(AND(AllC3_Data[[#This Row],[Workflow]]="Vendor Trailer",AllC3_Data[[#This Row],[OB Load Type]]="",AllC3_Data[[#This Row],[IB Load Type]]="",AllC3_Data[[#This Row],[Reusable Load Type]]=""),"Empty", HLOOKUP("*",AllC3_Data[[#This Row],[OB Load Type]:[Workflow]],1,FALSE))</f>
        <v>RSAL</v>
      </c>
      <c r="S37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1" spans="1:21" x14ac:dyDescent="0.25">
      <c r="A3771" s="567" t="s">
        <v>17422</v>
      </c>
      <c r="B3771" s="568"/>
      <c r="C3771" s="568" t="s">
        <v>50</v>
      </c>
      <c r="D3771" s="569"/>
      <c r="E3771" s="569" t="s">
        <v>897</v>
      </c>
      <c r="F3771" s="569">
        <v>3</v>
      </c>
      <c r="G3771" s="568" t="s">
        <v>9780</v>
      </c>
      <c r="H3771" s="568" t="s">
        <v>17423</v>
      </c>
      <c r="I3771" s="570" t="s">
        <v>10970</v>
      </c>
      <c r="J3771" s="568" t="s">
        <v>8202</v>
      </c>
      <c r="K3771" s="571" t="s">
        <v>8401</v>
      </c>
      <c r="L3771" s="568" t="s">
        <v>13828</v>
      </c>
      <c r="M3771" s="572" t="s">
        <v>10970</v>
      </c>
      <c r="N3771" s="570" t="s">
        <v>8402</v>
      </c>
      <c r="O3771" s="303" t="str">
        <f>IF(AllC3_Data[[#This Row],[Door/Yard Number]]=3,"Yard","Door")</f>
        <v>Yard</v>
      </c>
      <c r="P3771" s="33">
        <f t="shared" si="116"/>
        <v>4.0666666666511446</v>
      </c>
      <c r="Q3771" s="3" t="str">
        <f t="shared" si="117"/>
        <v>02/11/2022 09:56 AM</v>
      </c>
      <c r="R3771" s="573" t="str">
        <f>IF(AND(AllC3_Data[[#This Row],[Workflow]]="Vendor Trailer",AllC3_Data[[#This Row],[OB Load Type]]="",AllC3_Data[[#This Row],[IB Load Type]]="",AllC3_Data[[#This Row],[Reusable Load Type]]=""),"Empty", HLOOKUP("*",AllC3_Data[[#This Row],[OB Load Type]:[Workflow]],1,FALSE))</f>
        <v>B707</v>
      </c>
      <c r="S37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7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2" spans="1:21" x14ac:dyDescent="0.25">
      <c r="A3772" s="567" t="s">
        <v>17424</v>
      </c>
      <c r="B3772" s="568"/>
      <c r="C3772" s="568" t="s">
        <v>50</v>
      </c>
      <c r="D3772" s="569"/>
      <c r="E3772" s="569" t="s">
        <v>897</v>
      </c>
      <c r="F3772" s="569">
        <v>3</v>
      </c>
      <c r="G3772" s="568" t="s">
        <v>1667</v>
      </c>
      <c r="H3772" s="568"/>
      <c r="I3772" s="570" t="s">
        <v>14921</v>
      </c>
      <c r="J3772" s="568" t="s">
        <v>8213</v>
      </c>
      <c r="K3772" s="571" t="s">
        <v>8401</v>
      </c>
      <c r="L3772" s="568" t="s">
        <v>14094</v>
      </c>
      <c r="M3772" s="572" t="s">
        <v>14921</v>
      </c>
      <c r="N3772" s="570" t="s">
        <v>8402</v>
      </c>
      <c r="O3772" s="303" t="str">
        <f>IF(AllC3_Data[[#This Row],[Door/Yard Number]]=3,"Yard","Door")</f>
        <v>Yard</v>
      </c>
      <c r="P3772" s="33">
        <f t="shared" si="116"/>
        <v>3.9666666666744277</v>
      </c>
      <c r="Q3772" s="3" t="str">
        <f t="shared" si="117"/>
        <v>02/11/2022 10:02 AM</v>
      </c>
      <c r="R3772" s="573" t="str">
        <f>IF(AND(AllC3_Data[[#This Row],[Workflow]]="Vendor Trailer",AllC3_Data[[#This Row],[OB Load Type]]="",AllC3_Data[[#This Row],[IB Load Type]]="",AllC3_Data[[#This Row],[Reusable Load Type]]=""),"Empty", HLOOKUP("*",AllC3_Data[[#This Row],[OB Load Type]:[Workflow]],1,FALSE))</f>
        <v>B707</v>
      </c>
      <c r="S37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3" spans="1:21" x14ac:dyDescent="0.25">
      <c r="A3773" s="567" t="s">
        <v>17425</v>
      </c>
      <c r="B3773" s="568"/>
      <c r="C3773" s="568" t="s">
        <v>50</v>
      </c>
      <c r="D3773" s="569"/>
      <c r="E3773" s="569" t="s">
        <v>897</v>
      </c>
      <c r="F3773" s="569">
        <v>3</v>
      </c>
      <c r="G3773" s="568" t="s">
        <v>8820</v>
      </c>
      <c r="H3773" s="568" t="s">
        <v>17426</v>
      </c>
      <c r="I3773" s="570" t="s">
        <v>17427</v>
      </c>
      <c r="J3773" s="568" t="s">
        <v>8202</v>
      </c>
      <c r="K3773" s="571" t="s">
        <v>8401</v>
      </c>
      <c r="L3773" s="568" t="s">
        <v>13828</v>
      </c>
      <c r="M3773" s="572" t="s">
        <v>17427</v>
      </c>
      <c r="N3773" s="570" t="s">
        <v>8402</v>
      </c>
      <c r="O3773" s="303" t="str">
        <f>IF(AllC3_Data[[#This Row],[Door/Yard Number]]=3,"Yard","Door")</f>
        <v>Yard</v>
      </c>
      <c r="P3773" s="33">
        <f t="shared" si="116"/>
        <v>3.9166666666860692</v>
      </c>
      <c r="Q3773" s="3" t="str">
        <f t="shared" si="117"/>
        <v>02/11/2022 10:05 AM</v>
      </c>
      <c r="R3773" s="573" t="str">
        <f>IF(AND(AllC3_Data[[#This Row],[Workflow]]="Vendor Trailer",AllC3_Data[[#This Row],[OB Load Type]]="",AllC3_Data[[#This Row],[IB Load Type]]="",AllC3_Data[[#This Row],[Reusable Load Type]]=""),"Empty", HLOOKUP("*",AllC3_Data[[#This Row],[OB Load Type]:[Workflow]],1,FALSE))</f>
        <v>B707</v>
      </c>
      <c r="S37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4" spans="1:21" x14ac:dyDescent="0.25">
      <c r="A3774" s="567" t="s">
        <v>17428</v>
      </c>
      <c r="B3774" s="568"/>
      <c r="C3774" s="568"/>
      <c r="D3774" s="569" t="s">
        <v>496</v>
      </c>
      <c r="E3774" s="569" t="s">
        <v>1660</v>
      </c>
      <c r="F3774" s="569">
        <v>1</v>
      </c>
      <c r="G3774" s="568" t="s">
        <v>1667</v>
      </c>
      <c r="H3774" s="568"/>
      <c r="I3774" s="570" t="s">
        <v>17429</v>
      </c>
      <c r="J3774" s="568" t="s">
        <v>8213</v>
      </c>
      <c r="K3774" s="571" t="s">
        <v>8401</v>
      </c>
      <c r="L3774" s="568" t="s">
        <v>17430</v>
      </c>
      <c r="M3774" s="572" t="s">
        <v>17429</v>
      </c>
      <c r="N3774" s="570" t="s">
        <v>8402</v>
      </c>
      <c r="O3774" s="303" t="str">
        <f>IF(AllC3_Data[[#This Row],[Door/Yard Number]]=3,"Yard","Door")</f>
        <v>Door</v>
      </c>
      <c r="P3774" s="33">
        <f t="shared" si="116"/>
        <v>3.9000000001396984</v>
      </c>
      <c r="Q3774" s="3" t="str">
        <f t="shared" si="117"/>
        <v>02/11/2022 10:06 AM</v>
      </c>
      <c r="R3774" s="573" t="str">
        <f>IF(AND(AllC3_Data[[#This Row],[Workflow]]="Vendor Trailer",AllC3_Data[[#This Row],[OB Load Type]]="",AllC3_Data[[#This Row],[IB Load Type]]="",AllC3_Data[[#This Row],[Reusable Load Type]]=""),"Empty", HLOOKUP("*",AllC3_Data[[#This Row],[OB Load Type]:[Workflow]],1,FALSE))</f>
        <v>RSAL</v>
      </c>
      <c r="S37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5" spans="1:21" x14ac:dyDescent="0.25">
      <c r="A3775" s="567" t="s">
        <v>17431</v>
      </c>
      <c r="B3775" s="568"/>
      <c r="C3775" s="568"/>
      <c r="D3775" s="569"/>
      <c r="E3775" s="569" t="s">
        <v>8793</v>
      </c>
      <c r="F3775" s="569">
        <v>3</v>
      </c>
      <c r="G3775" s="568" t="s">
        <v>1667</v>
      </c>
      <c r="H3775" s="568"/>
      <c r="I3775" s="570" t="s">
        <v>17429</v>
      </c>
      <c r="J3775" s="568" t="s">
        <v>8213</v>
      </c>
      <c r="K3775" s="571" t="s">
        <v>8401</v>
      </c>
      <c r="L3775" s="568" t="s">
        <v>14423</v>
      </c>
      <c r="M3775" s="572" t="s">
        <v>12641</v>
      </c>
      <c r="N3775" s="570" t="s">
        <v>8402</v>
      </c>
      <c r="O3775" s="303" t="str">
        <f>IF(AllC3_Data[[#This Row],[Door/Yard Number]]=3,"Yard","Door")</f>
        <v>Yard</v>
      </c>
      <c r="P3775" s="33">
        <f t="shared" si="116"/>
        <v>3.9000000001396984</v>
      </c>
      <c r="Q3775" s="3" t="str">
        <f t="shared" si="117"/>
        <v>02/11/2022 10:06 AM</v>
      </c>
      <c r="R3775" s="573" t="str">
        <f>IF(AND(AllC3_Data[[#This Row],[Workflow]]="Vendor Trailer",AllC3_Data[[#This Row],[OB Load Type]]="",AllC3_Data[[#This Row],[IB Load Type]]="",AllC3_Data[[#This Row],[Reusable Load Type]]=""),"Empty", HLOOKUP("*",AllC3_Data[[#This Row],[OB Load Type]:[Workflow]],1,FALSE))</f>
        <v>XDock</v>
      </c>
      <c r="S37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776" spans="1:21" x14ac:dyDescent="0.25">
      <c r="A3776" s="567" t="s">
        <v>17432</v>
      </c>
      <c r="B3776" s="568"/>
      <c r="C3776" s="568"/>
      <c r="D3776" s="569" t="s">
        <v>496</v>
      </c>
      <c r="E3776" s="569" t="s">
        <v>1660</v>
      </c>
      <c r="F3776" s="569">
        <v>3</v>
      </c>
      <c r="G3776" s="568" t="s">
        <v>1179</v>
      </c>
      <c r="H3776" s="568"/>
      <c r="I3776" s="570" t="s">
        <v>17429</v>
      </c>
      <c r="J3776" s="568" t="s">
        <v>8210</v>
      </c>
      <c r="K3776" s="571" t="s">
        <v>8401</v>
      </c>
      <c r="L3776" s="568" t="s">
        <v>14189</v>
      </c>
      <c r="M3776" s="572" t="s">
        <v>17429</v>
      </c>
      <c r="N3776" s="570" t="s">
        <v>8451</v>
      </c>
      <c r="O3776" s="303" t="str">
        <f>IF(AllC3_Data[[#This Row],[Door/Yard Number]]=3,"Yard","Door")</f>
        <v>Yard</v>
      </c>
      <c r="P3776" s="33">
        <f t="shared" si="116"/>
        <v>3.9000000001396984</v>
      </c>
      <c r="Q3776" s="3" t="str">
        <f t="shared" si="117"/>
        <v>02/11/2022 10:06 AM</v>
      </c>
      <c r="R3776" s="573" t="str">
        <f>IF(AND(AllC3_Data[[#This Row],[Workflow]]="Vendor Trailer",AllC3_Data[[#This Row],[OB Load Type]]="",AllC3_Data[[#This Row],[IB Load Type]]="",AllC3_Data[[#This Row],[Reusable Load Type]]=""),"Empty", HLOOKUP("*",AllC3_Data[[#This Row],[OB Load Type]:[Workflow]],1,FALSE))</f>
        <v>RSAL</v>
      </c>
      <c r="S37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7" spans="1:21" x14ac:dyDescent="0.25">
      <c r="A3777" s="567" t="s">
        <v>17433</v>
      </c>
      <c r="B3777" s="568"/>
      <c r="C3777" s="568"/>
      <c r="D3777" s="569"/>
      <c r="E3777" s="569" t="s">
        <v>1657</v>
      </c>
      <c r="F3777" s="569">
        <v>3</v>
      </c>
      <c r="G3777" s="568" t="s">
        <v>1179</v>
      </c>
      <c r="H3777" s="568"/>
      <c r="I3777" s="570" t="s">
        <v>11838</v>
      </c>
      <c r="J3777" s="568" t="s">
        <v>8205</v>
      </c>
      <c r="K3777" s="571" t="s">
        <v>8401</v>
      </c>
      <c r="L3777" s="568" t="s">
        <v>14423</v>
      </c>
      <c r="M3777" s="572" t="s">
        <v>16811</v>
      </c>
      <c r="N3777" s="570" t="s">
        <v>8402</v>
      </c>
      <c r="O3777" s="303" t="str">
        <f>IF(AllC3_Data[[#This Row],[Door/Yard Number]]=3,"Yard","Door")</f>
        <v>Yard</v>
      </c>
      <c r="P3777" s="33">
        <f t="shared" si="116"/>
        <v>13.416666666744277</v>
      </c>
      <c r="Q3777" s="3" t="str">
        <f t="shared" si="117"/>
        <v>02/11/2022 12:35 AM</v>
      </c>
      <c r="R3777" s="573" t="str">
        <f>IF(AND(AllC3_Data[[#This Row],[Workflow]]="Vendor Trailer",AllC3_Data[[#This Row],[OB Load Type]]="",AllC3_Data[[#This Row],[IB Load Type]]="",AllC3_Data[[#This Row],[Reusable Load Type]]=""),"Empty", HLOOKUP("*",AllC3_Data[[#This Row],[OB Load Type]:[Workflow]],1,FALSE))</f>
        <v>Empty</v>
      </c>
      <c r="S37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8" spans="1:21" x14ac:dyDescent="0.25">
      <c r="A3778" s="567" t="s">
        <v>17434</v>
      </c>
      <c r="B3778" s="568"/>
      <c r="C3778" s="568"/>
      <c r="D3778" s="569"/>
      <c r="E3778" s="569" t="s">
        <v>1657</v>
      </c>
      <c r="F3778" s="569">
        <v>3</v>
      </c>
      <c r="G3778" s="568" t="s">
        <v>1568</v>
      </c>
      <c r="H3778" s="568"/>
      <c r="I3778" s="570" t="s">
        <v>11838</v>
      </c>
      <c r="J3778" s="568" t="s">
        <v>8212</v>
      </c>
      <c r="K3778" s="571" t="s">
        <v>8401</v>
      </c>
      <c r="L3778" s="568" t="s">
        <v>14352</v>
      </c>
      <c r="M3778" s="572" t="s">
        <v>17278</v>
      </c>
      <c r="N3778" s="570" t="s">
        <v>8402</v>
      </c>
      <c r="O3778" s="303" t="str">
        <f>IF(AllC3_Data[[#This Row],[Door/Yard Number]]=3,"Yard","Door")</f>
        <v>Yard</v>
      </c>
      <c r="P3778" s="33">
        <f t="shared" si="116"/>
        <v>3.8499999999767169</v>
      </c>
      <c r="Q3778" s="3" t="str">
        <f t="shared" si="117"/>
        <v>02/11/2022 10:09 AM</v>
      </c>
      <c r="R3778" s="573" t="str">
        <f>IF(AND(AllC3_Data[[#This Row],[Workflow]]="Vendor Trailer",AllC3_Data[[#This Row],[OB Load Type]]="",AllC3_Data[[#This Row],[IB Load Type]]="",AllC3_Data[[#This Row],[Reusable Load Type]]=""),"Empty", HLOOKUP("*",AllC3_Data[[#This Row],[OB Load Type]:[Workflow]],1,FALSE))</f>
        <v>Empty</v>
      </c>
      <c r="S37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79" spans="1:21" x14ac:dyDescent="0.25">
      <c r="A3779" s="567" t="s">
        <v>17435</v>
      </c>
      <c r="B3779" s="568"/>
      <c r="C3779" s="568"/>
      <c r="D3779" s="569"/>
      <c r="E3779" s="569" t="s">
        <v>8461</v>
      </c>
      <c r="F3779" s="569">
        <v>3</v>
      </c>
      <c r="G3779" s="568" t="s">
        <v>11360</v>
      </c>
      <c r="H3779" s="568"/>
      <c r="I3779" s="570" t="s">
        <v>11571</v>
      </c>
      <c r="J3779" s="568" t="s">
        <v>8202</v>
      </c>
      <c r="K3779" s="571" t="s">
        <v>8401</v>
      </c>
      <c r="L3779" s="568" t="s">
        <v>14182</v>
      </c>
      <c r="M3779" s="572" t="s">
        <v>17436</v>
      </c>
      <c r="N3779" s="570" t="s">
        <v>8451</v>
      </c>
      <c r="O3779" s="303" t="str">
        <f>IF(AllC3_Data[[#This Row],[Door/Yard Number]]=3,"Yard","Door")</f>
        <v>Yard</v>
      </c>
      <c r="P3779" s="33">
        <f t="shared" si="116"/>
        <v>3.8333333334303461</v>
      </c>
      <c r="Q3779" s="3" t="str">
        <f t="shared" si="117"/>
        <v>02/11/2022 10:10 AM</v>
      </c>
      <c r="R3779" s="573" t="str">
        <f>IF(AND(AllC3_Data[[#This Row],[Workflow]]="Vendor Trailer",AllC3_Data[[#This Row],[OB Load Type]]="",AllC3_Data[[#This Row],[IB Load Type]]="",AllC3_Data[[#This Row],[Reusable Load Type]]=""),"Empty", HLOOKUP("*",AllC3_Data[[#This Row],[OB Load Type]:[Workflow]],1,FALSE))</f>
        <v>Empty</v>
      </c>
      <c r="S37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0" spans="1:21" x14ac:dyDescent="0.25">
      <c r="A3780" s="567" t="s">
        <v>17437</v>
      </c>
      <c r="B3780" s="568"/>
      <c r="C3780" s="568" t="s">
        <v>774</v>
      </c>
      <c r="D3780" s="569"/>
      <c r="E3780" s="569" t="s">
        <v>897</v>
      </c>
      <c r="F3780" s="569">
        <v>3</v>
      </c>
      <c r="G3780" s="568" t="s">
        <v>1568</v>
      </c>
      <c r="H3780" s="568" t="s">
        <v>17438</v>
      </c>
      <c r="I3780" s="570" t="s">
        <v>11571</v>
      </c>
      <c r="J3780" s="568" t="s">
        <v>8205</v>
      </c>
      <c r="K3780" s="571" t="s">
        <v>8401</v>
      </c>
      <c r="L3780" s="568" t="s">
        <v>13874</v>
      </c>
      <c r="M3780" s="572" t="s">
        <v>11571</v>
      </c>
      <c r="N3780" s="570" t="s">
        <v>8451</v>
      </c>
      <c r="O3780" s="303" t="str">
        <f>IF(AllC3_Data[[#This Row],[Door/Yard Number]]=3,"Yard","Door")</f>
        <v>Yard</v>
      </c>
      <c r="P3780" s="33">
        <f t="shared" si="116"/>
        <v>3.8333333334303461</v>
      </c>
      <c r="Q3780" s="3" t="str">
        <f t="shared" si="117"/>
        <v>02/11/2022 10:10 AM</v>
      </c>
      <c r="R3780" s="573" t="str">
        <f>IF(AND(AllC3_Data[[#This Row],[Workflow]]="Vendor Trailer",AllC3_Data[[#This Row],[OB Load Type]]="",AllC3_Data[[#This Row],[IB Load Type]]="",AllC3_Data[[#This Row],[Reusable Load Type]]=""),"Empty", HLOOKUP("*",AllC3_Data[[#This Row],[OB Load Type]:[Workflow]],1,FALSE))</f>
        <v>B227</v>
      </c>
      <c r="S37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1" spans="1:21" x14ac:dyDescent="0.25">
      <c r="A3781" s="567" t="s">
        <v>17439</v>
      </c>
      <c r="B3781" s="568"/>
      <c r="C3781" s="568" t="s">
        <v>50</v>
      </c>
      <c r="D3781" s="569"/>
      <c r="E3781" s="569" t="s">
        <v>897</v>
      </c>
      <c r="F3781" s="569">
        <v>3</v>
      </c>
      <c r="G3781" s="568" t="s">
        <v>1179</v>
      </c>
      <c r="H3781" s="568" t="s">
        <v>17440</v>
      </c>
      <c r="I3781" s="570" t="s">
        <v>8702</v>
      </c>
      <c r="J3781" s="568" t="s">
        <v>8210</v>
      </c>
      <c r="K3781" s="571" t="s">
        <v>8401</v>
      </c>
      <c r="L3781" s="568" t="s">
        <v>14423</v>
      </c>
      <c r="M3781" s="572" t="s">
        <v>8702</v>
      </c>
      <c r="N3781" s="570" t="s">
        <v>8402</v>
      </c>
      <c r="O3781" s="303" t="str">
        <f>IF(AllC3_Data[[#This Row],[Door/Yard Number]]=3,"Yard","Door")</f>
        <v>Yard</v>
      </c>
      <c r="P3781" s="33">
        <f t="shared" si="116"/>
        <v>3.8166666667093523</v>
      </c>
      <c r="Q3781" s="3" t="str">
        <f t="shared" si="117"/>
        <v>02/11/2022 10:11 AM</v>
      </c>
      <c r="R3781" s="573" t="str">
        <f>IF(AND(AllC3_Data[[#This Row],[Workflow]]="Vendor Trailer",AllC3_Data[[#This Row],[OB Load Type]]="",AllC3_Data[[#This Row],[IB Load Type]]="",AllC3_Data[[#This Row],[Reusable Load Type]]=""),"Empty", HLOOKUP("*",AllC3_Data[[#This Row],[OB Load Type]:[Workflow]],1,FALSE))</f>
        <v>B707</v>
      </c>
      <c r="S37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2" spans="1:21" x14ac:dyDescent="0.25">
      <c r="A3782" s="567" t="s">
        <v>17441</v>
      </c>
      <c r="B3782" s="568"/>
      <c r="C3782" s="568"/>
      <c r="D3782" s="569"/>
      <c r="E3782" s="569" t="s">
        <v>1657</v>
      </c>
      <c r="F3782" s="569">
        <v>3</v>
      </c>
      <c r="G3782" s="568" t="s">
        <v>1179</v>
      </c>
      <c r="H3782" s="568"/>
      <c r="I3782" s="570" t="s">
        <v>13471</v>
      </c>
      <c r="J3782" s="568" t="s">
        <v>8205</v>
      </c>
      <c r="K3782" s="571" t="s">
        <v>8401</v>
      </c>
      <c r="L3782" s="568" t="s">
        <v>13729</v>
      </c>
      <c r="M3782" s="572" t="s">
        <v>10830</v>
      </c>
      <c r="N3782" s="570" t="s">
        <v>8402</v>
      </c>
      <c r="O3782" s="303" t="str">
        <f>IF(AllC3_Data[[#This Row],[Door/Yard Number]]=3,"Yard","Door")</f>
        <v>Yard</v>
      </c>
      <c r="P3782" s="33">
        <f t="shared" si="116"/>
        <v>3.7999999999883585</v>
      </c>
      <c r="Q3782" s="3" t="str">
        <f t="shared" si="117"/>
        <v>02/11/2022 10:12 AM</v>
      </c>
      <c r="R3782" s="573" t="str">
        <f>IF(AND(AllC3_Data[[#This Row],[Workflow]]="Vendor Trailer",AllC3_Data[[#This Row],[OB Load Type]]="",AllC3_Data[[#This Row],[IB Load Type]]="",AllC3_Data[[#This Row],[Reusable Load Type]]=""),"Empty", HLOOKUP("*",AllC3_Data[[#This Row],[OB Load Type]:[Workflow]],1,FALSE))</f>
        <v>Empty</v>
      </c>
      <c r="S37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3" spans="1:21" x14ac:dyDescent="0.25">
      <c r="A3783" s="567" t="s">
        <v>17442</v>
      </c>
      <c r="B3783" s="568"/>
      <c r="C3783" s="568"/>
      <c r="D3783" s="569"/>
      <c r="E3783" s="569" t="s">
        <v>1657</v>
      </c>
      <c r="F3783" s="569">
        <v>3</v>
      </c>
      <c r="G3783" s="568" t="s">
        <v>1179</v>
      </c>
      <c r="H3783" s="568"/>
      <c r="I3783" s="570" t="s">
        <v>13471</v>
      </c>
      <c r="J3783" s="568" t="s">
        <v>8205</v>
      </c>
      <c r="K3783" s="571" t="s">
        <v>8401</v>
      </c>
      <c r="L3783" s="568" t="s">
        <v>14383</v>
      </c>
      <c r="M3783" s="572" t="s">
        <v>17443</v>
      </c>
      <c r="N3783" s="570" t="s">
        <v>8402</v>
      </c>
      <c r="O3783" s="303" t="str">
        <f>IF(AllC3_Data[[#This Row],[Door/Yard Number]]=3,"Yard","Door")</f>
        <v>Yard</v>
      </c>
      <c r="P3783" s="33">
        <f t="shared" si="116"/>
        <v>3.7999999999883585</v>
      </c>
      <c r="Q3783" s="3" t="str">
        <f t="shared" si="117"/>
        <v>02/11/2022 10:12 AM</v>
      </c>
      <c r="R3783" s="573" t="str">
        <f>IF(AND(AllC3_Data[[#This Row],[Workflow]]="Vendor Trailer",AllC3_Data[[#This Row],[OB Load Type]]="",AllC3_Data[[#This Row],[IB Load Type]]="",AllC3_Data[[#This Row],[Reusable Load Type]]=""),"Empty", HLOOKUP("*",AllC3_Data[[#This Row],[OB Load Type]:[Workflow]],1,FALSE))</f>
        <v>Empty</v>
      </c>
      <c r="S37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4" spans="1:21" x14ac:dyDescent="0.25">
      <c r="A3784" s="567" t="s">
        <v>17444</v>
      </c>
      <c r="B3784" s="568"/>
      <c r="C3784" s="568"/>
      <c r="D3784" s="569"/>
      <c r="E3784" s="569" t="s">
        <v>8461</v>
      </c>
      <c r="F3784" s="569">
        <v>3</v>
      </c>
      <c r="G3784" s="568" t="s">
        <v>1215</v>
      </c>
      <c r="H3784" s="568"/>
      <c r="I3784" s="570" t="s">
        <v>17445</v>
      </c>
      <c r="J3784" s="568" t="s">
        <v>8202</v>
      </c>
      <c r="K3784" s="571" t="s">
        <v>8401</v>
      </c>
      <c r="L3784" s="568" t="s">
        <v>14444</v>
      </c>
      <c r="M3784" s="572" t="s">
        <v>11571</v>
      </c>
      <c r="N3784" s="570" t="s">
        <v>8425</v>
      </c>
      <c r="O3784" s="303" t="str">
        <f>IF(AllC3_Data[[#This Row],[Door/Yard Number]]=3,"Yard","Door")</f>
        <v>Yard</v>
      </c>
      <c r="P3784" s="33">
        <f t="shared" si="116"/>
        <v>3.7833333334419876</v>
      </c>
      <c r="Q3784" s="3" t="str">
        <f t="shared" si="117"/>
        <v>02/11/2022 10:13 AM</v>
      </c>
      <c r="R3784" s="573" t="str">
        <f>IF(AND(AllC3_Data[[#This Row],[Workflow]]="Vendor Trailer",AllC3_Data[[#This Row],[OB Load Type]]="",AllC3_Data[[#This Row],[IB Load Type]]="",AllC3_Data[[#This Row],[Reusable Load Type]]=""),"Empty", HLOOKUP("*",AllC3_Data[[#This Row],[OB Load Type]:[Workflow]],1,FALSE))</f>
        <v>Empty</v>
      </c>
      <c r="S37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7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5" spans="1:21" x14ac:dyDescent="0.25">
      <c r="A3785" s="567" t="s">
        <v>17446</v>
      </c>
      <c r="B3785" s="568"/>
      <c r="C3785" s="568" t="s">
        <v>50</v>
      </c>
      <c r="D3785" s="569"/>
      <c r="E3785" s="569" t="s">
        <v>897</v>
      </c>
      <c r="F3785" s="569">
        <v>3</v>
      </c>
      <c r="G3785" s="568" t="s">
        <v>1179</v>
      </c>
      <c r="H3785" s="568" t="s">
        <v>17447</v>
      </c>
      <c r="I3785" s="570" t="s">
        <v>12024</v>
      </c>
      <c r="J3785" s="568" t="s">
        <v>8205</v>
      </c>
      <c r="K3785" s="571" t="s">
        <v>8401</v>
      </c>
      <c r="L3785" s="568" t="s">
        <v>13954</v>
      </c>
      <c r="M3785" s="572" t="s">
        <v>12024</v>
      </c>
      <c r="N3785" s="570" t="s">
        <v>8402</v>
      </c>
      <c r="O3785" s="303" t="str">
        <f>IF(AllC3_Data[[#This Row],[Door/Yard Number]]=3,"Yard","Door")</f>
        <v>Yard</v>
      </c>
      <c r="P3785" s="33">
        <f t="shared" ref="P3785:P3848" si="118">($A$1-Q3785)*24</f>
        <v>3.7666666667209938</v>
      </c>
      <c r="Q3785" s="3" t="str">
        <f t="shared" ref="Q3785:Q3848" si="119">IF(I3785&gt;M3785,I3785,IF(I3785&lt;M3785,M3785,IF(I3785=M3785,I3785)))</f>
        <v>02/11/2022 10:14 AM</v>
      </c>
      <c r="R3785" s="573" t="str">
        <f>IF(AND(AllC3_Data[[#This Row],[Workflow]]="Vendor Trailer",AllC3_Data[[#This Row],[OB Load Type]]="",AllC3_Data[[#This Row],[IB Load Type]]="",AllC3_Data[[#This Row],[Reusable Load Type]]=""),"Empty", HLOOKUP("*",AllC3_Data[[#This Row],[OB Load Type]:[Workflow]],1,FALSE))</f>
        <v>B707</v>
      </c>
      <c r="S37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7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6" spans="1:21" x14ac:dyDescent="0.25">
      <c r="A3786" s="567" t="s">
        <v>17448</v>
      </c>
      <c r="B3786" s="568"/>
      <c r="C3786" s="568" t="s">
        <v>774</v>
      </c>
      <c r="D3786" s="569"/>
      <c r="E3786" s="569" t="s">
        <v>897</v>
      </c>
      <c r="F3786" s="569">
        <v>3</v>
      </c>
      <c r="G3786" s="568" t="s">
        <v>1215</v>
      </c>
      <c r="H3786" s="568" t="s">
        <v>17449</v>
      </c>
      <c r="I3786" s="570" t="s">
        <v>13473</v>
      </c>
      <c r="J3786" s="568" t="s">
        <v>8202</v>
      </c>
      <c r="K3786" s="571" t="s">
        <v>8401</v>
      </c>
      <c r="L3786" s="568" t="s">
        <v>13874</v>
      </c>
      <c r="M3786" s="572" t="s">
        <v>13473</v>
      </c>
      <c r="N3786" s="570" t="s">
        <v>8451</v>
      </c>
      <c r="O3786" s="303" t="str">
        <f>IF(AllC3_Data[[#This Row],[Door/Yard Number]]=3,"Yard","Door")</f>
        <v>Yard</v>
      </c>
      <c r="P3786" s="33">
        <f t="shared" si="118"/>
        <v>3.75</v>
      </c>
      <c r="Q3786" s="3" t="str">
        <f t="shared" si="119"/>
        <v>02/11/2022 10:15 AM</v>
      </c>
      <c r="R3786" s="573" t="str">
        <f>IF(AND(AllC3_Data[[#This Row],[Workflow]]="Vendor Trailer",AllC3_Data[[#This Row],[OB Load Type]]="",AllC3_Data[[#This Row],[IB Load Type]]="",AllC3_Data[[#This Row],[Reusable Load Type]]=""),"Empty", HLOOKUP("*",AllC3_Data[[#This Row],[OB Load Type]:[Workflow]],1,FALSE))</f>
        <v>B227</v>
      </c>
      <c r="S37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7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7" spans="1:21" x14ac:dyDescent="0.25">
      <c r="A3787" s="567" t="s">
        <v>17450</v>
      </c>
      <c r="B3787" s="568"/>
      <c r="C3787" s="568"/>
      <c r="D3787" s="569"/>
      <c r="E3787" s="569" t="s">
        <v>1657</v>
      </c>
      <c r="F3787" s="569">
        <v>3</v>
      </c>
      <c r="G3787" s="568" t="s">
        <v>1179</v>
      </c>
      <c r="H3787" s="568"/>
      <c r="I3787" s="570" t="s">
        <v>9028</v>
      </c>
      <c r="J3787" s="568" t="s">
        <v>8205</v>
      </c>
      <c r="K3787" s="571" t="s">
        <v>8589</v>
      </c>
      <c r="L3787" s="568" t="s">
        <v>13954</v>
      </c>
      <c r="M3787" s="572" t="s">
        <v>10878</v>
      </c>
      <c r="N3787" s="570" t="s">
        <v>8402</v>
      </c>
      <c r="O3787" s="303" t="str">
        <f>IF(AllC3_Data[[#This Row],[Door/Yard Number]]=3,"Yard","Door")</f>
        <v>Yard</v>
      </c>
      <c r="P3787" s="33">
        <f t="shared" si="118"/>
        <v>3.7333333334536292</v>
      </c>
      <c r="Q3787" s="3" t="str">
        <f t="shared" si="119"/>
        <v>02/11/2022 10:16 AM</v>
      </c>
      <c r="R3787" s="573" t="str">
        <f>IF(AND(AllC3_Data[[#This Row],[Workflow]]="Vendor Trailer",AllC3_Data[[#This Row],[OB Load Type]]="",AllC3_Data[[#This Row],[IB Load Type]]="",AllC3_Data[[#This Row],[Reusable Load Type]]=""),"Empty", HLOOKUP("*",AllC3_Data[[#This Row],[OB Load Type]:[Workflow]],1,FALSE))</f>
        <v>Empty</v>
      </c>
      <c r="S37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7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8" spans="1:21" x14ac:dyDescent="0.25">
      <c r="A3788" s="567" t="s">
        <v>12456</v>
      </c>
      <c r="B3788" s="568"/>
      <c r="C3788" s="568"/>
      <c r="D3788" s="569"/>
      <c r="E3788" s="569" t="s">
        <v>897</v>
      </c>
      <c r="F3788" s="569">
        <v>3</v>
      </c>
      <c r="G3788" s="568" t="s">
        <v>17451</v>
      </c>
      <c r="H3788" s="568" t="s">
        <v>9864</v>
      </c>
      <c r="I3788" s="570" t="s">
        <v>9028</v>
      </c>
      <c r="J3788" s="568" t="s">
        <v>8202</v>
      </c>
      <c r="K3788" s="571" t="s">
        <v>8401</v>
      </c>
      <c r="L3788" s="568" t="s">
        <v>13715</v>
      </c>
      <c r="M3788" s="572" t="s">
        <v>9028</v>
      </c>
      <c r="N3788" s="570" t="s">
        <v>8421</v>
      </c>
      <c r="O3788" s="303" t="str">
        <f>IF(AllC3_Data[[#This Row],[Door/Yard Number]]=3,"Yard","Door")</f>
        <v>Yard</v>
      </c>
      <c r="P3788" s="33">
        <f t="shared" si="118"/>
        <v>3.7333333334536292</v>
      </c>
      <c r="Q3788" s="3" t="str">
        <f t="shared" si="119"/>
        <v>02/11/2022 10:16 AM</v>
      </c>
      <c r="R3788" s="573" t="str">
        <f>IF(AND(AllC3_Data[[#This Row],[Workflow]]="Vendor Trailer",AllC3_Data[[#This Row],[OB Load Type]]="",AllC3_Data[[#This Row],[IB Load Type]]="",AllC3_Data[[#This Row],[Reusable Load Type]]=""),"Empty", HLOOKUP("*",AllC3_Data[[#This Row],[OB Load Type]:[Workflow]],1,FALSE))</f>
        <v>Inbound</v>
      </c>
      <c r="S37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89" spans="1:21" x14ac:dyDescent="0.25">
      <c r="A3789" s="567" t="s">
        <v>17452</v>
      </c>
      <c r="B3789" s="568"/>
      <c r="C3789" s="568"/>
      <c r="D3789" s="569" t="s">
        <v>496</v>
      </c>
      <c r="E3789" s="569" t="s">
        <v>1660</v>
      </c>
      <c r="F3789" s="569">
        <v>3</v>
      </c>
      <c r="G3789" s="568" t="s">
        <v>1179</v>
      </c>
      <c r="H3789" s="568"/>
      <c r="I3789" s="570" t="s">
        <v>8704</v>
      </c>
      <c r="J3789" s="568" t="s">
        <v>8210</v>
      </c>
      <c r="K3789" s="571" t="s">
        <v>8401</v>
      </c>
      <c r="L3789" s="568" t="s">
        <v>14003</v>
      </c>
      <c r="M3789" s="572" t="s">
        <v>8704</v>
      </c>
      <c r="N3789" s="570" t="s">
        <v>8402</v>
      </c>
      <c r="O3789" s="303" t="str">
        <f>IF(AllC3_Data[[#This Row],[Door/Yard Number]]=3,"Yard","Door")</f>
        <v>Yard</v>
      </c>
      <c r="P3789" s="33">
        <f t="shared" si="118"/>
        <v>3.7000000000116415</v>
      </c>
      <c r="Q3789" s="3" t="str">
        <f t="shared" si="119"/>
        <v>02/11/2022 10:18 AM</v>
      </c>
      <c r="R3789" s="573" t="str">
        <f>IF(AND(AllC3_Data[[#This Row],[Workflow]]="Vendor Trailer",AllC3_Data[[#This Row],[OB Load Type]]="",AllC3_Data[[#This Row],[IB Load Type]]="",AllC3_Data[[#This Row],[Reusable Load Type]]=""),"Empty", HLOOKUP("*",AllC3_Data[[#This Row],[OB Load Type]:[Workflow]],1,FALSE))</f>
        <v>RSAL</v>
      </c>
      <c r="S37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0" spans="1:21" x14ac:dyDescent="0.25">
      <c r="A3790" s="567" t="s">
        <v>17453</v>
      </c>
      <c r="B3790" s="568" t="s">
        <v>171</v>
      </c>
      <c r="C3790" s="568"/>
      <c r="D3790" s="569"/>
      <c r="E3790" s="569" t="s">
        <v>1659</v>
      </c>
      <c r="F3790" s="569">
        <v>3</v>
      </c>
      <c r="G3790" s="568" t="s">
        <v>1179</v>
      </c>
      <c r="H3790" s="568"/>
      <c r="I3790" s="570" t="s">
        <v>9648</v>
      </c>
      <c r="J3790" s="568" t="s">
        <v>8210</v>
      </c>
      <c r="K3790" s="571" t="s">
        <v>8401</v>
      </c>
      <c r="L3790" s="568" t="s">
        <v>14803</v>
      </c>
      <c r="M3790" s="572" t="s">
        <v>17454</v>
      </c>
      <c r="N3790" s="570" t="s">
        <v>8409</v>
      </c>
      <c r="O3790" s="303" t="str">
        <f>IF(AllC3_Data[[#This Row],[Door/Yard Number]]=3,"Yard","Door")</f>
        <v>Yard</v>
      </c>
      <c r="P3790" s="33">
        <f t="shared" si="118"/>
        <v>3.6833333334652707</v>
      </c>
      <c r="Q3790" s="3" t="str">
        <f t="shared" si="119"/>
        <v>02/11/2022 10:19 AM</v>
      </c>
      <c r="R3790" s="573" t="str">
        <f>IF(AND(AllC3_Data[[#This Row],[Workflow]]="Vendor Trailer",AllC3_Data[[#This Row],[OB Load Type]]="",AllC3_Data[[#This Row],[IB Load Type]]="",AllC3_Data[[#This Row],[Reusable Load Type]]=""),"Empty", HLOOKUP("*",AllC3_Data[[#This Row],[OB Load Type]:[Workflow]],1,FALSE))</f>
        <v>OMCP</v>
      </c>
      <c r="S37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7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3791" spans="1:21" x14ac:dyDescent="0.25">
      <c r="A3791" s="567" t="s">
        <v>17455</v>
      </c>
      <c r="B3791" s="568"/>
      <c r="C3791" s="568"/>
      <c r="D3791" s="569" t="s">
        <v>496</v>
      </c>
      <c r="E3791" s="569" t="s">
        <v>1660</v>
      </c>
      <c r="F3791" s="569">
        <v>3</v>
      </c>
      <c r="G3791" s="568" t="s">
        <v>1179</v>
      </c>
      <c r="H3791" s="568"/>
      <c r="I3791" s="570" t="s">
        <v>9648</v>
      </c>
      <c r="J3791" s="568" t="s">
        <v>8210</v>
      </c>
      <c r="K3791" s="571" t="s">
        <v>8401</v>
      </c>
      <c r="L3791" s="568" t="s">
        <v>14189</v>
      </c>
      <c r="M3791" s="572" t="s">
        <v>9648</v>
      </c>
      <c r="N3791" s="570" t="s">
        <v>8451</v>
      </c>
      <c r="O3791" s="303" t="str">
        <f>IF(AllC3_Data[[#This Row],[Door/Yard Number]]=3,"Yard","Door")</f>
        <v>Yard</v>
      </c>
      <c r="P3791" s="33">
        <f t="shared" si="118"/>
        <v>3.6833333334652707</v>
      </c>
      <c r="Q3791" s="3" t="str">
        <f t="shared" si="119"/>
        <v>02/11/2022 10:19 AM</v>
      </c>
      <c r="R3791" s="573" t="str">
        <f>IF(AND(AllC3_Data[[#This Row],[Workflow]]="Vendor Trailer",AllC3_Data[[#This Row],[OB Load Type]]="",AllC3_Data[[#This Row],[IB Load Type]]="",AllC3_Data[[#This Row],[Reusable Load Type]]=""),"Empty", HLOOKUP("*",AllC3_Data[[#This Row],[OB Load Type]:[Workflow]],1,FALSE))</f>
        <v>RSAL</v>
      </c>
      <c r="S37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2" spans="1:21" x14ac:dyDescent="0.25">
      <c r="A3792" s="567" t="s">
        <v>17456</v>
      </c>
      <c r="B3792" s="568"/>
      <c r="C3792" s="568"/>
      <c r="D3792" s="569" t="s">
        <v>373</v>
      </c>
      <c r="E3792" s="569" t="s">
        <v>8430</v>
      </c>
      <c r="F3792" s="569">
        <v>3</v>
      </c>
      <c r="G3792" s="568" t="s">
        <v>8462</v>
      </c>
      <c r="H3792" s="568"/>
      <c r="I3792" s="570" t="s">
        <v>9648</v>
      </c>
      <c r="J3792" s="568" t="s">
        <v>8202</v>
      </c>
      <c r="K3792" s="571" t="s">
        <v>8401</v>
      </c>
      <c r="L3792" s="568" t="s">
        <v>13897</v>
      </c>
      <c r="M3792" s="572"/>
      <c r="N3792" s="570" t="s">
        <v>8402</v>
      </c>
      <c r="O3792" s="303" t="str">
        <f>IF(AllC3_Data[[#This Row],[Door/Yard Number]]=3,"Yard","Door")</f>
        <v>Yard</v>
      </c>
      <c r="P3792" s="33">
        <f t="shared" si="118"/>
        <v>3.6833333334652707</v>
      </c>
      <c r="Q3792" s="3" t="str">
        <f t="shared" si="119"/>
        <v>02/11/2022 10:19 AM</v>
      </c>
      <c r="R3792" s="573" t="str">
        <f>IF(AND(AllC3_Data[[#This Row],[Workflow]]="Vendor Trailer",AllC3_Data[[#This Row],[OB Load Type]]="",AllC3_Data[[#This Row],[IB Load Type]]="",AllC3_Data[[#This Row],[Reusable Load Type]]=""),"Empty", HLOOKUP("*",AllC3_Data[[#This Row],[OB Load Type]:[Workflow]],1,FALSE))</f>
        <v>PECO</v>
      </c>
      <c r="S37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7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7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3" spans="1:21" x14ac:dyDescent="0.25">
      <c r="A3793" s="567" t="s">
        <v>17457</v>
      </c>
      <c r="B3793" s="568"/>
      <c r="C3793" s="568"/>
      <c r="D3793" s="569" t="s">
        <v>9168</v>
      </c>
      <c r="E3793" s="569" t="s">
        <v>8430</v>
      </c>
      <c r="F3793" s="569">
        <v>3</v>
      </c>
      <c r="G3793" s="568" t="s">
        <v>8515</v>
      </c>
      <c r="H3793" s="568"/>
      <c r="I3793" s="570" t="s">
        <v>9648</v>
      </c>
      <c r="J3793" s="568" t="s">
        <v>8202</v>
      </c>
      <c r="K3793" s="571" t="s">
        <v>8401</v>
      </c>
      <c r="L3793" s="568" t="s">
        <v>14208</v>
      </c>
      <c r="M3793" s="572" t="s">
        <v>17458</v>
      </c>
      <c r="N3793" s="570" t="s">
        <v>8402</v>
      </c>
      <c r="O3793" s="303" t="str">
        <f>IF(AllC3_Data[[#This Row],[Door/Yard Number]]=3,"Yard","Door")</f>
        <v>Yard</v>
      </c>
      <c r="P3793" s="33">
        <f t="shared" si="118"/>
        <v>3.6833333334652707</v>
      </c>
      <c r="Q3793" s="3" t="str">
        <f t="shared" si="119"/>
        <v>02/11/2022 10:19 AM</v>
      </c>
      <c r="R3793" s="573" t="str">
        <f>IF(AND(AllC3_Data[[#This Row],[Workflow]]="Vendor Trailer",AllC3_Data[[#This Row],[OB Load Type]]="",AllC3_Data[[#This Row],[IB Load Type]]="",AllC3_Data[[#This Row],[Reusable Load Type]]=""),"Empty", HLOOKUP("*",AllC3_Data[[#This Row],[OB Load Type]:[Workflow]],1,FALSE))</f>
        <v>WOOOD</v>
      </c>
      <c r="S37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7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4" spans="1:21" x14ac:dyDescent="0.25">
      <c r="A3794" s="567" t="s">
        <v>13675</v>
      </c>
      <c r="B3794" s="568" t="s">
        <v>171</v>
      </c>
      <c r="C3794" s="568"/>
      <c r="D3794" s="569"/>
      <c r="E3794" s="569" t="s">
        <v>1659</v>
      </c>
      <c r="F3794" s="569">
        <v>3</v>
      </c>
      <c r="G3794" s="568" t="s">
        <v>1179</v>
      </c>
      <c r="H3794" s="568"/>
      <c r="I3794" s="570" t="s">
        <v>9032</v>
      </c>
      <c r="J3794" s="568" t="s">
        <v>8210</v>
      </c>
      <c r="K3794" s="571" t="s">
        <v>8401</v>
      </c>
      <c r="L3794" s="568" t="s">
        <v>14803</v>
      </c>
      <c r="M3794" s="572" t="s">
        <v>17225</v>
      </c>
      <c r="N3794" s="570" t="s">
        <v>8409</v>
      </c>
      <c r="O3794" s="303" t="str">
        <f>IF(AllC3_Data[[#This Row],[Door/Yard Number]]=3,"Yard","Door")</f>
        <v>Yard</v>
      </c>
      <c r="P3794" s="33">
        <f t="shared" si="118"/>
        <v>3.6666666667442769</v>
      </c>
      <c r="Q3794" s="3" t="str">
        <f t="shared" si="119"/>
        <v>02/11/2022 10:20 AM</v>
      </c>
      <c r="R3794" s="573" t="str">
        <f>IF(AND(AllC3_Data[[#This Row],[Workflow]]="Vendor Trailer",AllC3_Data[[#This Row],[OB Load Type]]="",AllC3_Data[[#This Row],[IB Load Type]]="",AllC3_Data[[#This Row],[Reusable Load Type]]=""),"Empty", HLOOKUP("*",AllC3_Data[[#This Row],[OB Load Type]:[Workflow]],1,FALSE))</f>
        <v>OMCP</v>
      </c>
      <c r="S37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7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3795" spans="1:21" x14ac:dyDescent="0.25">
      <c r="A3795" s="567" t="s">
        <v>17459</v>
      </c>
      <c r="B3795" s="568"/>
      <c r="C3795" s="568"/>
      <c r="D3795" s="569"/>
      <c r="E3795" s="569" t="s">
        <v>1657</v>
      </c>
      <c r="F3795" s="569">
        <v>1</v>
      </c>
      <c r="G3795" s="568" t="s">
        <v>1179</v>
      </c>
      <c r="H3795" s="568"/>
      <c r="I3795" s="570" t="s">
        <v>9035</v>
      </c>
      <c r="J3795" s="568" t="s">
        <v>8210</v>
      </c>
      <c r="K3795" s="571" t="s">
        <v>8401</v>
      </c>
      <c r="L3795" s="568" t="s">
        <v>11082</v>
      </c>
      <c r="M3795" s="572" t="s">
        <v>17460</v>
      </c>
      <c r="N3795" s="570" t="s">
        <v>8421</v>
      </c>
      <c r="O3795" s="303" t="str">
        <f>IF(AllC3_Data[[#This Row],[Door/Yard Number]]=3,"Yard","Door")</f>
        <v>Door</v>
      </c>
      <c r="P3795" s="33">
        <f t="shared" si="118"/>
        <v>3.6500000000232831</v>
      </c>
      <c r="Q3795" s="3" t="str">
        <f t="shared" si="119"/>
        <v>02/11/2022 10:21 AM</v>
      </c>
      <c r="R3795" s="573" t="str">
        <f>IF(AND(AllC3_Data[[#This Row],[Workflow]]="Vendor Trailer",AllC3_Data[[#This Row],[OB Load Type]]="",AllC3_Data[[#This Row],[IB Load Type]]="",AllC3_Data[[#This Row],[Reusable Load Type]]=""),"Empty", HLOOKUP("*",AllC3_Data[[#This Row],[OB Load Type]:[Workflow]],1,FALSE))</f>
        <v>Empty</v>
      </c>
      <c r="S37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7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796" spans="1:21" x14ac:dyDescent="0.25">
      <c r="A3796" s="567" t="s">
        <v>17461</v>
      </c>
      <c r="B3796" s="568"/>
      <c r="C3796" s="568" t="s">
        <v>46</v>
      </c>
      <c r="D3796" s="569"/>
      <c r="E3796" s="569" t="s">
        <v>897</v>
      </c>
      <c r="F3796" s="569">
        <v>3</v>
      </c>
      <c r="G3796" s="568" t="s">
        <v>1179</v>
      </c>
      <c r="H3796" s="568" t="s">
        <v>17462</v>
      </c>
      <c r="I3796" s="570" t="s">
        <v>9035</v>
      </c>
      <c r="J3796" s="568" t="s">
        <v>8205</v>
      </c>
      <c r="K3796" s="571" t="s">
        <v>8401</v>
      </c>
      <c r="L3796" s="568" t="s">
        <v>13954</v>
      </c>
      <c r="M3796" s="572" t="s">
        <v>9035</v>
      </c>
      <c r="N3796" s="570" t="s">
        <v>8402</v>
      </c>
      <c r="O3796" s="303" t="str">
        <f>IF(AllC3_Data[[#This Row],[Door/Yard Number]]=3,"Yard","Door")</f>
        <v>Yard</v>
      </c>
      <c r="P3796" s="33">
        <f t="shared" si="118"/>
        <v>3.6500000000232831</v>
      </c>
      <c r="Q3796" s="3" t="str">
        <f t="shared" si="119"/>
        <v>02/11/2022 10:21 AM</v>
      </c>
      <c r="R3796" s="573" t="str">
        <f>IF(AND(AllC3_Data[[#This Row],[Workflow]]="Vendor Trailer",AllC3_Data[[#This Row],[OB Load Type]]="",AllC3_Data[[#This Row],[IB Load Type]]="",AllC3_Data[[#This Row],[Reusable Load Type]]=""),"Empty", HLOOKUP("*",AllC3_Data[[#This Row],[OB Load Type]:[Workflow]],1,FALSE))</f>
        <v>B705</v>
      </c>
      <c r="S37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7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7" spans="1:21" x14ac:dyDescent="0.25">
      <c r="A3797" s="567" t="s">
        <v>17463</v>
      </c>
      <c r="B3797" s="568"/>
      <c r="C3797" s="568" t="s">
        <v>774</v>
      </c>
      <c r="D3797" s="569"/>
      <c r="E3797" s="569" t="s">
        <v>897</v>
      </c>
      <c r="F3797" s="569">
        <v>3</v>
      </c>
      <c r="G3797" s="568" t="s">
        <v>1667</v>
      </c>
      <c r="H3797" s="568" t="s">
        <v>17464</v>
      </c>
      <c r="I3797" s="570" t="s">
        <v>13479</v>
      </c>
      <c r="J3797" s="568" t="s">
        <v>8213</v>
      </c>
      <c r="K3797" s="571" t="s">
        <v>8401</v>
      </c>
      <c r="L3797" s="568" t="s">
        <v>13874</v>
      </c>
      <c r="M3797" s="572" t="s">
        <v>13479</v>
      </c>
      <c r="N3797" s="570" t="s">
        <v>8451</v>
      </c>
      <c r="O3797" s="303" t="str">
        <f>IF(AllC3_Data[[#This Row],[Door/Yard Number]]=3,"Yard","Door")</f>
        <v>Yard</v>
      </c>
      <c r="P3797" s="33">
        <f t="shared" si="118"/>
        <v>3.6333333334769122</v>
      </c>
      <c r="Q3797" s="3" t="str">
        <f t="shared" si="119"/>
        <v>02/11/2022 10:22 AM</v>
      </c>
      <c r="R3797" s="573" t="str">
        <f>IF(AND(AllC3_Data[[#This Row],[Workflow]]="Vendor Trailer",AllC3_Data[[#This Row],[OB Load Type]]="",AllC3_Data[[#This Row],[IB Load Type]]="",AllC3_Data[[#This Row],[Reusable Load Type]]=""),"Empty", HLOOKUP("*",AllC3_Data[[#This Row],[OB Load Type]:[Workflow]],1,FALSE))</f>
        <v>B227</v>
      </c>
      <c r="S37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7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8" spans="1:21" x14ac:dyDescent="0.25">
      <c r="A3798" s="567" t="s">
        <v>17465</v>
      </c>
      <c r="B3798" s="568"/>
      <c r="C3798" s="568"/>
      <c r="D3798" s="569" t="s">
        <v>496</v>
      </c>
      <c r="E3798" s="569" t="s">
        <v>1660</v>
      </c>
      <c r="F3798" s="569">
        <v>3</v>
      </c>
      <c r="G3798" s="568" t="s">
        <v>1179</v>
      </c>
      <c r="H3798" s="568"/>
      <c r="I3798" s="570" t="s">
        <v>13479</v>
      </c>
      <c r="J3798" s="568" t="s">
        <v>8210</v>
      </c>
      <c r="K3798" s="571" t="s">
        <v>8401</v>
      </c>
      <c r="L3798" s="568" t="s">
        <v>15089</v>
      </c>
      <c r="M3798" s="572" t="s">
        <v>13479</v>
      </c>
      <c r="N3798" s="570" t="s">
        <v>8451</v>
      </c>
      <c r="O3798" s="303" t="str">
        <f>IF(AllC3_Data[[#This Row],[Door/Yard Number]]=3,"Yard","Door")</f>
        <v>Yard</v>
      </c>
      <c r="P3798" s="33">
        <f t="shared" si="118"/>
        <v>3.6333333334769122</v>
      </c>
      <c r="Q3798" s="3" t="str">
        <f t="shared" si="119"/>
        <v>02/11/2022 10:22 AM</v>
      </c>
      <c r="R3798" s="573" t="str">
        <f>IF(AND(AllC3_Data[[#This Row],[Workflow]]="Vendor Trailer",AllC3_Data[[#This Row],[OB Load Type]]="",AllC3_Data[[#This Row],[IB Load Type]]="",AllC3_Data[[#This Row],[Reusable Load Type]]=""),"Empty", HLOOKUP("*",AllC3_Data[[#This Row],[OB Load Type]:[Workflow]],1,FALSE))</f>
        <v>RSAL</v>
      </c>
      <c r="S37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7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799" spans="1:21" x14ac:dyDescent="0.25">
      <c r="A3799" s="567" t="s">
        <v>17466</v>
      </c>
      <c r="B3799" s="568"/>
      <c r="C3799" s="568"/>
      <c r="D3799" s="569" t="s">
        <v>482</v>
      </c>
      <c r="E3799" s="569" t="s">
        <v>8430</v>
      </c>
      <c r="F3799" s="569">
        <v>1</v>
      </c>
      <c r="G3799" s="568" t="s">
        <v>8556</v>
      </c>
      <c r="H3799" s="568"/>
      <c r="I3799" s="570" t="s">
        <v>13479</v>
      </c>
      <c r="J3799" s="568" t="s">
        <v>8202</v>
      </c>
      <c r="K3799" s="571" t="s">
        <v>8401</v>
      </c>
      <c r="L3799" s="568" t="s">
        <v>13421</v>
      </c>
      <c r="M3799" s="572" t="s">
        <v>9615</v>
      </c>
      <c r="N3799" s="570" t="s">
        <v>8402</v>
      </c>
      <c r="O3799" s="303" t="str">
        <f>IF(AllC3_Data[[#This Row],[Door/Yard Number]]=3,"Yard","Door")</f>
        <v>Door</v>
      </c>
      <c r="P3799" s="33">
        <f t="shared" si="118"/>
        <v>3.6333333334769122</v>
      </c>
      <c r="Q3799" s="3" t="str">
        <f t="shared" si="119"/>
        <v>02/11/2022 10:22 AM</v>
      </c>
      <c r="R3799" s="573" t="str">
        <f>IF(AND(AllC3_Data[[#This Row],[Workflow]]="Vendor Trailer",AllC3_Data[[#This Row],[OB Load Type]]="",AllC3_Data[[#This Row],[IB Load Type]]="",AllC3_Data[[#This Row],[Reusable Load Type]]=""),"Empty", HLOOKUP("*",AllC3_Data[[#This Row],[OB Load Type]:[Workflow]],1,FALSE))</f>
        <v>RECP</v>
      </c>
      <c r="S37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7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7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0" spans="1:21" x14ac:dyDescent="0.25">
      <c r="A3800" s="567" t="s">
        <v>17467</v>
      </c>
      <c r="B3800" s="568"/>
      <c r="C3800" s="568"/>
      <c r="D3800" s="569"/>
      <c r="E3800" s="569" t="s">
        <v>1657</v>
      </c>
      <c r="F3800" s="569">
        <v>3</v>
      </c>
      <c r="G3800" s="568" t="s">
        <v>1179</v>
      </c>
      <c r="H3800" s="568"/>
      <c r="I3800" s="570" t="s">
        <v>13479</v>
      </c>
      <c r="J3800" s="568" t="s">
        <v>8205</v>
      </c>
      <c r="K3800" s="571" t="s">
        <v>8401</v>
      </c>
      <c r="L3800" s="568" t="s">
        <v>14135</v>
      </c>
      <c r="M3800" s="572" t="s">
        <v>12766</v>
      </c>
      <c r="N3800" s="570" t="s">
        <v>8421</v>
      </c>
      <c r="O3800" s="303" t="str">
        <f>IF(AllC3_Data[[#This Row],[Door/Yard Number]]=3,"Yard","Door")</f>
        <v>Yard</v>
      </c>
      <c r="P3800" s="33">
        <f t="shared" si="118"/>
        <v>3.6333333334769122</v>
      </c>
      <c r="Q3800" s="3" t="str">
        <f t="shared" si="119"/>
        <v>02/11/2022 10:22 AM</v>
      </c>
      <c r="R3800" s="573" t="str">
        <f>IF(AND(AllC3_Data[[#This Row],[Workflow]]="Vendor Trailer",AllC3_Data[[#This Row],[OB Load Type]]="",AllC3_Data[[#This Row],[IB Load Type]]="",AllC3_Data[[#This Row],[Reusable Load Type]]=""),"Empty", HLOOKUP("*",AllC3_Data[[#This Row],[OB Load Type]:[Workflow]],1,FALSE))</f>
        <v>Empty</v>
      </c>
      <c r="S38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8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801" spans="1:21" x14ac:dyDescent="0.25">
      <c r="A3801" s="567" t="s">
        <v>17468</v>
      </c>
      <c r="B3801" s="568"/>
      <c r="C3801" s="568"/>
      <c r="D3801" s="569" t="s">
        <v>496</v>
      </c>
      <c r="E3801" s="569" t="s">
        <v>1660</v>
      </c>
      <c r="F3801" s="569">
        <v>3</v>
      </c>
      <c r="G3801" s="568" t="s">
        <v>1179</v>
      </c>
      <c r="H3801" s="568"/>
      <c r="I3801" s="570" t="s">
        <v>13479</v>
      </c>
      <c r="J3801" s="568" t="s">
        <v>8205</v>
      </c>
      <c r="K3801" s="571" t="s">
        <v>8401</v>
      </c>
      <c r="L3801" s="568" t="s">
        <v>14189</v>
      </c>
      <c r="M3801" s="572" t="s">
        <v>13479</v>
      </c>
      <c r="N3801" s="570" t="s">
        <v>8451</v>
      </c>
      <c r="O3801" s="303" t="str">
        <f>IF(AllC3_Data[[#This Row],[Door/Yard Number]]=3,"Yard","Door")</f>
        <v>Yard</v>
      </c>
      <c r="P3801" s="33">
        <f t="shared" si="118"/>
        <v>3.6333333334769122</v>
      </c>
      <c r="Q3801" s="3" t="str">
        <f t="shared" si="119"/>
        <v>02/11/2022 10:22 AM</v>
      </c>
      <c r="R3801" s="573" t="str">
        <f>IF(AND(AllC3_Data[[#This Row],[Workflow]]="Vendor Trailer",AllC3_Data[[#This Row],[OB Load Type]]="",AllC3_Data[[#This Row],[IB Load Type]]="",AllC3_Data[[#This Row],[Reusable Load Type]]=""),"Empty", HLOOKUP("*",AllC3_Data[[#This Row],[OB Load Type]:[Workflow]],1,FALSE))</f>
        <v>RSAL</v>
      </c>
      <c r="S38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2" spans="1:21" x14ac:dyDescent="0.25">
      <c r="A3802" s="567" t="s">
        <v>17469</v>
      </c>
      <c r="B3802" s="568"/>
      <c r="C3802" s="568" t="s">
        <v>52</v>
      </c>
      <c r="D3802" s="569"/>
      <c r="E3802" s="569" t="s">
        <v>897</v>
      </c>
      <c r="F3802" s="569">
        <v>1</v>
      </c>
      <c r="G3802" s="568" t="s">
        <v>1179</v>
      </c>
      <c r="H3802" s="568" t="s">
        <v>17470</v>
      </c>
      <c r="I3802" s="570" t="s">
        <v>10936</v>
      </c>
      <c r="J3802" s="568" t="s">
        <v>8205</v>
      </c>
      <c r="K3802" s="571" t="s">
        <v>8401</v>
      </c>
      <c r="L3802" s="568" t="s">
        <v>10328</v>
      </c>
      <c r="M3802" s="572" t="s">
        <v>10936</v>
      </c>
      <c r="N3802" s="570" t="s">
        <v>8402</v>
      </c>
      <c r="O3802" s="303" t="str">
        <f>IF(AllC3_Data[[#This Row],[Door/Yard Number]]=3,"Yard","Door")</f>
        <v>Door</v>
      </c>
      <c r="P3802" s="33">
        <f t="shared" si="118"/>
        <v>3.6000000000349246</v>
      </c>
      <c r="Q3802" s="3" t="str">
        <f t="shared" si="119"/>
        <v>02/11/2022 10:24 AM</v>
      </c>
      <c r="R3802" s="573" t="str">
        <f>IF(AND(AllC3_Data[[#This Row],[Workflow]]="Vendor Trailer",AllC3_Data[[#This Row],[OB Load Type]]="",AllC3_Data[[#This Row],[IB Load Type]]="",AllC3_Data[[#This Row],[Reusable Load Type]]=""),"Empty", HLOOKUP("*",AllC3_Data[[#This Row],[OB Load Type]:[Workflow]],1,FALSE))</f>
        <v>B709</v>
      </c>
      <c r="S38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38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3" spans="1:21" x14ac:dyDescent="0.25">
      <c r="A3803" s="567" t="s">
        <v>17471</v>
      </c>
      <c r="B3803" s="568"/>
      <c r="C3803" s="568"/>
      <c r="D3803" s="569"/>
      <c r="E3803" s="569" t="s">
        <v>8793</v>
      </c>
      <c r="F3803" s="569">
        <v>1</v>
      </c>
      <c r="G3803" s="568" t="s">
        <v>1179</v>
      </c>
      <c r="H3803" s="568"/>
      <c r="I3803" s="570" t="s">
        <v>8580</v>
      </c>
      <c r="J3803" s="568" t="s">
        <v>8210</v>
      </c>
      <c r="K3803" s="571" t="s">
        <v>8401</v>
      </c>
      <c r="L3803" s="568" t="s">
        <v>10593</v>
      </c>
      <c r="M3803" s="572" t="s">
        <v>8580</v>
      </c>
      <c r="N3803" s="570" t="s">
        <v>8451</v>
      </c>
      <c r="O3803" s="303" t="str">
        <f>IF(AllC3_Data[[#This Row],[Door/Yard Number]]=3,"Yard","Door")</f>
        <v>Door</v>
      </c>
      <c r="P3803" s="33">
        <f t="shared" si="118"/>
        <v>3.5833333333139308</v>
      </c>
      <c r="Q3803" s="3" t="str">
        <f t="shared" si="119"/>
        <v>02/11/2022 10:25 AM</v>
      </c>
      <c r="R3803" s="573" t="str">
        <f>IF(AND(AllC3_Data[[#This Row],[Workflow]]="Vendor Trailer",AllC3_Data[[#This Row],[OB Load Type]]="",AllC3_Data[[#This Row],[IB Load Type]]="",AllC3_Data[[#This Row],[Reusable Load Type]]=""),"Empty", HLOOKUP("*",AllC3_Data[[#This Row],[OB Load Type]:[Workflow]],1,FALSE))</f>
        <v>XDock</v>
      </c>
      <c r="S38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804" spans="1:21" x14ac:dyDescent="0.25">
      <c r="A3804" s="567" t="s">
        <v>17472</v>
      </c>
      <c r="B3804" s="568"/>
      <c r="C3804" s="568" t="s">
        <v>46</v>
      </c>
      <c r="D3804" s="569"/>
      <c r="E3804" s="569" t="s">
        <v>897</v>
      </c>
      <c r="F3804" s="569">
        <v>3</v>
      </c>
      <c r="G3804" s="568" t="s">
        <v>1179</v>
      </c>
      <c r="H3804" s="568" t="s">
        <v>17473</v>
      </c>
      <c r="I3804" s="570" t="s">
        <v>17474</v>
      </c>
      <c r="J3804" s="568" t="s">
        <v>8205</v>
      </c>
      <c r="K3804" s="571" t="s">
        <v>8401</v>
      </c>
      <c r="L3804" s="568" t="s">
        <v>17475</v>
      </c>
      <c r="M3804" s="572" t="s">
        <v>17474</v>
      </c>
      <c r="N3804" s="570" t="s">
        <v>8402</v>
      </c>
      <c r="O3804" s="303" t="str">
        <f>IF(AllC3_Data[[#This Row],[Door/Yard Number]]=3,"Yard","Door")</f>
        <v>Yard</v>
      </c>
      <c r="P3804" s="33">
        <f t="shared" si="118"/>
        <v>3.5666666667675599</v>
      </c>
      <c r="Q3804" s="3" t="str">
        <f t="shared" si="119"/>
        <v>02/11/2022 10:26 AM</v>
      </c>
      <c r="R3804" s="573" t="str">
        <f>IF(AND(AllC3_Data[[#This Row],[Workflow]]="Vendor Trailer",AllC3_Data[[#This Row],[OB Load Type]]="",AllC3_Data[[#This Row],[IB Load Type]]="",AllC3_Data[[#This Row],[Reusable Load Type]]=""),"Empty", HLOOKUP("*",AllC3_Data[[#This Row],[OB Load Type]:[Workflow]],1,FALSE))</f>
        <v>B705</v>
      </c>
      <c r="S38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8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5" spans="1:21" x14ac:dyDescent="0.25">
      <c r="A3805" s="567" t="s">
        <v>17476</v>
      </c>
      <c r="B3805" s="568"/>
      <c r="C3805" s="568"/>
      <c r="D3805" s="569" t="s">
        <v>481</v>
      </c>
      <c r="E3805" s="569" t="s">
        <v>8430</v>
      </c>
      <c r="F3805" s="569">
        <v>3</v>
      </c>
      <c r="G3805" s="568" t="s">
        <v>1179</v>
      </c>
      <c r="H3805" s="568"/>
      <c r="I3805" s="570" t="s">
        <v>8706</v>
      </c>
      <c r="J3805" s="568" t="s">
        <v>8210</v>
      </c>
      <c r="K3805" s="571" t="s">
        <v>8401</v>
      </c>
      <c r="L3805" s="568" t="s">
        <v>14505</v>
      </c>
      <c r="M3805" s="572" t="s">
        <v>8706</v>
      </c>
      <c r="N3805" s="570" t="s">
        <v>8421</v>
      </c>
      <c r="O3805" s="303" t="str">
        <f>IF(AllC3_Data[[#This Row],[Door/Yard Number]]=3,"Yard","Door")</f>
        <v>Yard</v>
      </c>
      <c r="P3805" s="33">
        <f t="shared" si="118"/>
        <v>3.5333333333255723</v>
      </c>
      <c r="Q3805" s="3" t="str">
        <f t="shared" si="119"/>
        <v>02/11/2022 10:28 AM</v>
      </c>
      <c r="R3805" s="573" t="str">
        <f>IF(AND(AllC3_Data[[#This Row],[Workflow]]="Vendor Trailer",AllC3_Data[[#This Row],[OB Load Type]]="",AllC3_Data[[#This Row],[IB Load Type]]="",AllC3_Data[[#This Row],[Reusable Load Type]]=""),"Empty", HLOOKUP("*",AllC3_Data[[#This Row],[OB Load Type]:[Workflow]],1,FALSE))</f>
        <v>RBTN</v>
      </c>
      <c r="S38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8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6" spans="1:21" x14ac:dyDescent="0.25">
      <c r="A3806" s="567" t="s">
        <v>17477</v>
      </c>
      <c r="B3806" s="568"/>
      <c r="C3806" s="568" t="s">
        <v>23</v>
      </c>
      <c r="D3806" s="569"/>
      <c r="E3806" s="569" t="s">
        <v>897</v>
      </c>
      <c r="F3806" s="569">
        <v>3</v>
      </c>
      <c r="G3806" s="568" t="s">
        <v>1179</v>
      </c>
      <c r="H3806" s="568" t="s">
        <v>17478</v>
      </c>
      <c r="I3806" s="570" t="s">
        <v>8706</v>
      </c>
      <c r="J3806" s="568" t="s">
        <v>8205</v>
      </c>
      <c r="K3806" s="571" t="s">
        <v>8401</v>
      </c>
      <c r="L3806" s="568" t="s">
        <v>14803</v>
      </c>
      <c r="M3806" s="572" t="s">
        <v>8706</v>
      </c>
      <c r="N3806" s="570" t="s">
        <v>8409</v>
      </c>
      <c r="O3806" s="303" t="str">
        <f>IF(AllC3_Data[[#This Row],[Door/Yard Number]]=3,"Yard","Door")</f>
        <v>Yard</v>
      </c>
      <c r="P3806" s="33">
        <f t="shared" si="118"/>
        <v>3.5333333333255723</v>
      </c>
      <c r="Q3806" s="3" t="str">
        <f t="shared" si="119"/>
        <v>02/11/2022 10:28 AM</v>
      </c>
      <c r="R3806" s="573" t="str">
        <f>IF(AND(AllC3_Data[[#This Row],[Workflow]]="Vendor Trailer",AllC3_Data[[#This Row],[OB Load Type]]="",AllC3_Data[[#This Row],[IB Load Type]]="",AllC3_Data[[#This Row],[Reusable Load Type]]=""),"Empty", HLOOKUP("*",AllC3_Data[[#This Row],[OB Load Type]:[Workflow]],1,FALSE))</f>
        <v>B206</v>
      </c>
      <c r="S38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8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7" spans="1:21" x14ac:dyDescent="0.25">
      <c r="A3807" s="567" t="s">
        <v>17479</v>
      </c>
      <c r="B3807" s="568"/>
      <c r="C3807" s="568"/>
      <c r="D3807" s="569" t="s">
        <v>496</v>
      </c>
      <c r="E3807" s="569" t="s">
        <v>1660</v>
      </c>
      <c r="F3807" s="569">
        <v>1</v>
      </c>
      <c r="G3807" s="568" t="s">
        <v>1179</v>
      </c>
      <c r="H3807" s="568"/>
      <c r="I3807" s="570" t="s">
        <v>8706</v>
      </c>
      <c r="J3807" s="568" t="s">
        <v>8208</v>
      </c>
      <c r="K3807" s="571" t="s">
        <v>8401</v>
      </c>
      <c r="L3807" s="568" t="s">
        <v>17480</v>
      </c>
      <c r="M3807" s="572" t="s">
        <v>8706</v>
      </c>
      <c r="N3807" s="570" t="s">
        <v>8402</v>
      </c>
      <c r="O3807" s="303" t="str">
        <f>IF(AllC3_Data[[#This Row],[Door/Yard Number]]=3,"Yard","Door")</f>
        <v>Door</v>
      </c>
      <c r="P3807" s="33">
        <f t="shared" si="118"/>
        <v>3.5333333333255723</v>
      </c>
      <c r="Q3807" s="3" t="str">
        <f t="shared" si="119"/>
        <v>02/11/2022 10:28 AM</v>
      </c>
      <c r="R3807" s="573" t="str">
        <f>IF(AND(AllC3_Data[[#This Row],[Workflow]]="Vendor Trailer",AllC3_Data[[#This Row],[OB Load Type]]="",AllC3_Data[[#This Row],[IB Load Type]]="",AllC3_Data[[#This Row],[Reusable Load Type]]=""),"Empty", HLOOKUP("*",AllC3_Data[[#This Row],[OB Load Type]:[Workflow]],1,FALSE))</f>
        <v>RSAL</v>
      </c>
      <c r="S38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8" spans="1:21" x14ac:dyDescent="0.25">
      <c r="A3808" s="567" t="s">
        <v>17481</v>
      </c>
      <c r="B3808" s="568"/>
      <c r="C3808" s="568"/>
      <c r="D3808" s="569"/>
      <c r="E3808" s="569" t="s">
        <v>1657</v>
      </c>
      <c r="F3808" s="569">
        <v>3</v>
      </c>
      <c r="G3808" s="568" t="s">
        <v>1179</v>
      </c>
      <c r="H3808" s="568"/>
      <c r="I3808" s="570" t="s">
        <v>8706</v>
      </c>
      <c r="J3808" s="568" t="s">
        <v>8205</v>
      </c>
      <c r="K3808" s="571" t="s">
        <v>8401</v>
      </c>
      <c r="L3808" s="568" t="s">
        <v>14383</v>
      </c>
      <c r="M3808" s="572" t="s">
        <v>10909</v>
      </c>
      <c r="N3808" s="570" t="s">
        <v>8402</v>
      </c>
      <c r="O3808" s="303" t="str">
        <f>IF(AllC3_Data[[#This Row],[Door/Yard Number]]=3,"Yard","Door")</f>
        <v>Yard</v>
      </c>
      <c r="P3808" s="33">
        <f t="shared" si="118"/>
        <v>3.5333333333255723</v>
      </c>
      <c r="Q3808" s="3" t="str">
        <f t="shared" si="119"/>
        <v>02/11/2022 10:28 AM</v>
      </c>
      <c r="R3808" s="573" t="str">
        <f>IF(AND(AllC3_Data[[#This Row],[Workflow]]="Vendor Trailer",AllC3_Data[[#This Row],[OB Load Type]]="",AllC3_Data[[#This Row],[IB Load Type]]="",AllC3_Data[[#This Row],[Reusable Load Type]]=""),"Empty", HLOOKUP("*",AllC3_Data[[#This Row],[OB Load Type]:[Workflow]],1,FALSE))</f>
        <v>Empty</v>
      </c>
      <c r="S38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09" spans="1:21" x14ac:dyDescent="0.25">
      <c r="A3809" s="567" t="s">
        <v>17482</v>
      </c>
      <c r="B3809" s="568"/>
      <c r="C3809" s="568"/>
      <c r="D3809" s="569"/>
      <c r="E3809" s="569" t="s">
        <v>1657</v>
      </c>
      <c r="F3809" s="569">
        <v>1</v>
      </c>
      <c r="G3809" s="568" t="s">
        <v>1179</v>
      </c>
      <c r="H3809" s="568"/>
      <c r="I3809" s="570" t="s">
        <v>10981</v>
      </c>
      <c r="J3809" s="568" t="s">
        <v>8208</v>
      </c>
      <c r="K3809" s="571" t="s">
        <v>8401</v>
      </c>
      <c r="L3809" s="568" t="s">
        <v>12735</v>
      </c>
      <c r="M3809" s="572" t="s">
        <v>13365</v>
      </c>
      <c r="N3809" s="570" t="s">
        <v>8402</v>
      </c>
      <c r="O3809" s="303" t="str">
        <f>IF(AllC3_Data[[#This Row],[Door/Yard Number]]=3,"Yard","Door")</f>
        <v>Door</v>
      </c>
      <c r="P3809" s="33">
        <f t="shared" si="118"/>
        <v>3.5166666667792015</v>
      </c>
      <c r="Q3809" s="3" t="str">
        <f t="shared" si="119"/>
        <v>02/11/2022 10:29 AM</v>
      </c>
      <c r="R3809" s="573" t="str">
        <f>IF(AND(AllC3_Data[[#This Row],[Workflow]]="Vendor Trailer",AllC3_Data[[#This Row],[OB Load Type]]="",AllC3_Data[[#This Row],[IB Load Type]]="",AllC3_Data[[#This Row],[Reusable Load Type]]=""),"Empty", HLOOKUP("*",AllC3_Data[[#This Row],[OB Load Type]:[Workflow]],1,FALSE))</f>
        <v>Empty</v>
      </c>
      <c r="S38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0" spans="1:21" x14ac:dyDescent="0.25">
      <c r="A3810" s="567" t="s">
        <v>17483</v>
      </c>
      <c r="B3810" s="568"/>
      <c r="C3810" s="568" t="s">
        <v>52</v>
      </c>
      <c r="D3810" s="569"/>
      <c r="E3810" s="569" t="s">
        <v>897</v>
      </c>
      <c r="F3810" s="569">
        <v>1</v>
      </c>
      <c r="G3810" s="568" t="s">
        <v>1667</v>
      </c>
      <c r="H3810" s="568" t="s">
        <v>17484</v>
      </c>
      <c r="I3810" s="570" t="s">
        <v>10981</v>
      </c>
      <c r="J3810" s="568" t="s">
        <v>8213</v>
      </c>
      <c r="K3810" s="571" t="s">
        <v>8401</v>
      </c>
      <c r="L3810" s="568" t="s">
        <v>17485</v>
      </c>
      <c r="M3810" s="572" t="s">
        <v>10981</v>
      </c>
      <c r="N3810" s="570" t="s">
        <v>8402</v>
      </c>
      <c r="O3810" s="303" t="str">
        <f>IF(AllC3_Data[[#This Row],[Door/Yard Number]]=3,"Yard","Door")</f>
        <v>Door</v>
      </c>
      <c r="P3810" s="33">
        <f t="shared" si="118"/>
        <v>3.5166666667792015</v>
      </c>
      <c r="Q3810" s="3" t="str">
        <f t="shared" si="119"/>
        <v>02/11/2022 10:29 AM</v>
      </c>
      <c r="R3810" s="573" t="str">
        <f>IF(AND(AllC3_Data[[#This Row],[Workflow]]="Vendor Trailer",AllC3_Data[[#This Row],[OB Load Type]]="",AllC3_Data[[#This Row],[IB Load Type]]="",AllC3_Data[[#This Row],[Reusable Load Type]]=""),"Empty", HLOOKUP("*",AllC3_Data[[#This Row],[OB Load Type]:[Workflow]],1,FALSE))</f>
        <v>B709</v>
      </c>
      <c r="S38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38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1" spans="1:21" x14ac:dyDescent="0.25">
      <c r="A3811" s="567" t="s">
        <v>17486</v>
      </c>
      <c r="B3811" s="568"/>
      <c r="C3811" s="568"/>
      <c r="D3811" s="569"/>
      <c r="E3811" s="569" t="s">
        <v>9827</v>
      </c>
      <c r="F3811" s="569">
        <v>4</v>
      </c>
      <c r="G3811" s="568" t="s">
        <v>8820</v>
      </c>
      <c r="H3811" s="568"/>
      <c r="I3811" s="570" t="s">
        <v>17487</v>
      </c>
      <c r="J3811" s="568" t="s">
        <v>8202</v>
      </c>
      <c r="K3811" s="571" t="s">
        <v>8401</v>
      </c>
      <c r="L3811" s="568" t="s">
        <v>14662</v>
      </c>
      <c r="M3811" s="572" t="s">
        <v>17474</v>
      </c>
      <c r="N3811" s="570" t="s">
        <v>8402</v>
      </c>
      <c r="O3811" s="303" t="str">
        <f>IF(AllC3_Data[[#This Row],[Door/Yard Number]]=3,"Yard","Door")</f>
        <v>Door</v>
      </c>
      <c r="P3811" s="33">
        <f t="shared" si="118"/>
        <v>3.5000000000582077</v>
      </c>
      <c r="Q3811" s="3" t="str">
        <f t="shared" si="119"/>
        <v>02/11/2022 10:30 AM</v>
      </c>
      <c r="R3811" s="573" t="str">
        <f>IF(AND(AllC3_Data[[#This Row],[Workflow]]="Vendor Trailer",AllC3_Data[[#This Row],[OB Load Type]]="",AllC3_Data[[#This Row],[IB Load Type]]="",AllC3_Data[[#This Row],[Reusable Load Type]]=""),"Empty", HLOOKUP("*",AllC3_Data[[#This Row],[OB Load Type]:[Workflow]],1,FALSE))</f>
        <v>Live Empty</v>
      </c>
      <c r="S38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2" spans="1:21" x14ac:dyDescent="0.25">
      <c r="A3812" s="567" t="s">
        <v>17488</v>
      </c>
      <c r="B3812" s="568"/>
      <c r="C3812" s="568"/>
      <c r="D3812" s="569" t="s">
        <v>496</v>
      </c>
      <c r="E3812" s="569" t="s">
        <v>1660</v>
      </c>
      <c r="F3812" s="569">
        <v>3</v>
      </c>
      <c r="G3812" s="568" t="s">
        <v>1179</v>
      </c>
      <c r="H3812" s="568"/>
      <c r="I3812" s="570" t="s">
        <v>13484</v>
      </c>
      <c r="J3812" s="568" t="s">
        <v>8205</v>
      </c>
      <c r="K3812" s="571" t="s">
        <v>8401</v>
      </c>
      <c r="L3812" s="568" t="s">
        <v>13954</v>
      </c>
      <c r="M3812" s="572" t="s">
        <v>13484</v>
      </c>
      <c r="N3812" s="570" t="s">
        <v>8402</v>
      </c>
      <c r="O3812" s="303" t="str">
        <f>IF(AllC3_Data[[#This Row],[Door/Yard Number]]=3,"Yard","Door")</f>
        <v>Yard</v>
      </c>
      <c r="P3812" s="33">
        <f t="shared" si="118"/>
        <v>3.4833333333372138</v>
      </c>
      <c r="Q3812" s="3" t="str">
        <f t="shared" si="119"/>
        <v>02/11/2022 10:31 AM</v>
      </c>
      <c r="R3812" s="573" t="str">
        <f>IF(AND(AllC3_Data[[#This Row],[Workflow]]="Vendor Trailer",AllC3_Data[[#This Row],[OB Load Type]]="",AllC3_Data[[#This Row],[IB Load Type]]="",AllC3_Data[[#This Row],[Reusable Load Type]]=""),"Empty", HLOOKUP("*",AllC3_Data[[#This Row],[OB Load Type]:[Workflow]],1,FALSE))</f>
        <v>RSAL</v>
      </c>
      <c r="S38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3" spans="1:21" x14ac:dyDescent="0.25">
      <c r="A3813" s="567" t="s">
        <v>17489</v>
      </c>
      <c r="B3813" s="568"/>
      <c r="C3813" s="568"/>
      <c r="D3813" s="569" t="s">
        <v>299</v>
      </c>
      <c r="E3813" s="569" t="s">
        <v>882</v>
      </c>
      <c r="F3813" s="569">
        <v>1</v>
      </c>
      <c r="G3813" s="568" t="s">
        <v>1568</v>
      </c>
      <c r="H3813" s="568" t="s">
        <v>17490</v>
      </c>
      <c r="I3813" s="570" t="s">
        <v>11601</v>
      </c>
      <c r="J3813" s="568" t="s">
        <v>8212</v>
      </c>
      <c r="K3813" s="571" t="s">
        <v>8401</v>
      </c>
      <c r="L3813" s="568" t="s">
        <v>13294</v>
      </c>
      <c r="M3813" s="572" t="s">
        <v>17491</v>
      </c>
      <c r="N3813" s="570" t="s">
        <v>8402</v>
      </c>
      <c r="O3813" s="303" t="str">
        <f>IF(AllC3_Data[[#This Row],[Door/Yard Number]]=3,"Yard","Door")</f>
        <v>Door</v>
      </c>
      <c r="P3813" s="33">
        <f t="shared" si="118"/>
        <v>3.4500000000698492</v>
      </c>
      <c r="Q3813" s="3" t="str">
        <f t="shared" si="119"/>
        <v>02/11/2022 10:33 AM</v>
      </c>
      <c r="R3813" s="573" t="str">
        <f>IF(AND(AllC3_Data[[#This Row],[Workflow]]="Vendor Trailer",AllC3_Data[[#This Row],[OB Load Type]]="",AllC3_Data[[#This Row],[IB Load Type]]="",AllC3_Data[[#This Row],[Reusable Load Type]]=""),"Empty", HLOOKUP("*",AllC3_Data[[#This Row],[OB Load Type]:[Workflow]],1,FALSE))</f>
        <v>T707</v>
      </c>
      <c r="S38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4" spans="1:21" x14ac:dyDescent="0.25">
      <c r="A3814" s="567" t="s">
        <v>17492</v>
      </c>
      <c r="B3814" s="568"/>
      <c r="C3814" s="568"/>
      <c r="D3814" s="569"/>
      <c r="E3814" s="569" t="s">
        <v>1657</v>
      </c>
      <c r="F3814" s="569">
        <v>1</v>
      </c>
      <c r="G3814" s="568" t="s">
        <v>1179</v>
      </c>
      <c r="H3814" s="568"/>
      <c r="I3814" s="570" t="s">
        <v>11601</v>
      </c>
      <c r="J3814" s="568" t="s">
        <v>8208</v>
      </c>
      <c r="K3814" s="571" t="s">
        <v>8401</v>
      </c>
      <c r="L3814" s="568" t="s">
        <v>10296</v>
      </c>
      <c r="M3814" s="572" t="s">
        <v>8698</v>
      </c>
      <c r="N3814" s="570" t="s">
        <v>8402</v>
      </c>
      <c r="O3814" s="303" t="str">
        <f>IF(AllC3_Data[[#This Row],[Door/Yard Number]]=3,"Yard","Door")</f>
        <v>Door</v>
      </c>
      <c r="P3814" s="33">
        <f t="shared" si="118"/>
        <v>3.4500000000698492</v>
      </c>
      <c r="Q3814" s="3" t="str">
        <f t="shared" si="119"/>
        <v>02/11/2022 10:33 AM</v>
      </c>
      <c r="R3814" s="573" t="str">
        <f>IF(AND(AllC3_Data[[#This Row],[Workflow]]="Vendor Trailer",AllC3_Data[[#This Row],[OB Load Type]]="",AllC3_Data[[#This Row],[IB Load Type]]="",AllC3_Data[[#This Row],[Reusable Load Type]]=""),"Empty", HLOOKUP("*",AllC3_Data[[#This Row],[OB Load Type]:[Workflow]],1,FALSE))</f>
        <v>Empty</v>
      </c>
      <c r="S38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5" spans="1:21" x14ac:dyDescent="0.25">
      <c r="A3815" s="567" t="s">
        <v>17493</v>
      </c>
      <c r="B3815" s="568"/>
      <c r="C3815" s="568"/>
      <c r="D3815" s="569"/>
      <c r="E3815" s="569" t="s">
        <v>1657</v>
      </c>
      <c r="F3815" s="569">
        <v>3</v>
      </c>
      <c r="G3815" s="568" t="s">
        <v>1667</v>
      </c>
      <c r="H3815" s="568"/>
      <c r="I3815" s="570" t="s">
        <v>10339</v>
      </c>
      <c r="J3815" s="568" t="s">
        <v>8213</v>
      </c>
      <c r="K3815" s="571" t="s">
        <v>8401</v>
      </c>
      <c r="L3815" s="568" t="s">
        <v>14803</v>
      </c>
      <c r="M3815" s="572" t="s">
        <v>17494</v>
      </c>
      <c r="N3815" s="570" t="s">
        <v>8409</v>
      </c>
      <c r="O3815" s="303" t="str">
        <f>IF(AllC3_Data[[#This Row],[Door/Yard Number]]=3,"Yard","Door")</f>
        <v>Yard</v>
      </c>
      <c r="P3815" s="33">
        <f t="shared" si="118"/>
        <v>3.4333333333488554</v>
      </c>
      <c r="Q3815" s="3" t="str">
        <f t="shared" si="119"/>
        <v>02/11/2022 10:34 AM</v>
      </c>
      <c r="R3815" s="573" t="str">
        <f>IF(AND(AllC3_Data[[#This Row],[Workflow]]="Vendor Trailer",AllC3_Data[[#This Row],[OB Load Type]]="",AllC3_Data[[#This Row],[IB Load Type]]="",AllC3_Data[[#This Row],[Reusable Load Type]]=""),"Empty", HLOOKUP("*",AllC3_Data[[#This Row],[OB Load Type]:[Workflow]],1,FALSE))</f>
        <v>Empty</v>
      </c>
      <c r="S38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6" spans="1:21" x14ac:dyDescent="0.25">
      <c r="A3816" s="567" t="s">
        <v>17495</v>
      </c>
      <c r="B3816" s="568"/>
      <c r="C3816" s="568"/>
      <c r="D3816" s="569" t="s">
        <v>496</v>
      </c>
      <c r="E3816" s="569" t="s">
        <v>1660</v>
      </c>
      <c r="F3816" s="569">
        <v>3</v>
      </c>
      <c r="G3816" s="568" t="s">
        <v>1179</v>
      </c>
      <c r="H3816" s="568"/>
      <c r="I3816" s="570" t="s">
        <v>10339</v>
      </c>
      <c r="J3816" s="568" t="s">
        <v>8210</v>
      </c>
      <c r="K3816" s="571" t="s">
        <v>8401</v>
      </c>
      <c r="L3816" s="568" t="s">
        <v>14189</v>
      </c>
      <c r="M3816" s="572" t="s">
        <v>10339</v>
      </c>
      <c r="N3816" s="570" t="s">
        <v>8451</v>
      </c>
      <c r="O3816" s="303" t="str">
        <f>IF(AllC3_Data[[#This Row],[Door/Yard Number]]=3,"Yard","Door")</f>
        <v>Yard</v>
      </c>
      <c r="P3816" s="33">
        <f t="shared" si="118"/>
        <v>3.4333333333488554</v>
      </c>
      <c r="Q3816" s="3" t="str">
        <f t="shared" si="119"/>
        <v>02/11/2022 10:34 AM</v>
      </c>
      <c r="R3816" s="573" t="str">
        <f>IF(AND(AllC3_Data[[#This Row],[Workflow]]="Vendor Trailer",AllC3_Data[[#This Row],[OB Load Type]]="",AllC3_Data[[#This Row],[IB Load Type]]="",AllC3_Data[[#This Row],[Reusable Load Type]]=""),"Empty", HLOOKUP("*",AllC3_Data[[#This Row],[OB Load Type]:[Workflow]],1,FALSE))</f>
        <v>RSAL</v>
      </c>
      <c r="S38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7" spans="1:21" x14ac:dyDescent="0.25">
      <c r="A3817" s="567" t="s">
        <v>17496</v>
      </c>
      <c r="B3817" s="568"/>
      <c r="C3817" s="568"/>
      <c r="D3817" s="569" t="s">
        <v>496</v>
      </c>
      <c r="E3817" s="569" t="s">
        <v>1660</v>
      </c>
      <c r="F3817" s="569">
        <v>3</v>
      </c>
      <c r="G3817" s="568" t="s">
        <v>1179</v>
      </c>
      <c r="H3817" s="568"/>
      <c r="I3817" s="570" t="s">
        <v>11853</v>
      </c>
      <c r="J3817" s="568" t="s">
        <v>8205</v>
      </c>
      <c r="K3817" s="571" t="s">
        <v>8401</v>
      </c>
      <c r="L3817" s="568" t="s">
        <v>15089</v>
      </c>
      <c r="M3817" s="572" t="s">
        <v>11853</v>
      </c>
      <c r="N3817" s="570" t="s">
        <v>8451</v>
      </c>
      <c r="O3817" s="303" t="str">
        <f>IF(AllC3_Data[[#This Row],[Door/Yard Number]]=3,"Yard","Door")</f>
        <v>Yard</v>
      </c>
      <c r="P3817" s="33">
        <f t="shared" si="118"/>
        <v>3.4166666668024845</v>
      </c>
      <c r="Q3817" s="3" t="str">
        <f t="shared" si="119"/>
        <v>02/11/2022 10:35 AM</v>
      </c>
      <c r="R3817" s="573" t="str">
        <f>IF(AND(AllC3_Data[[#This Row],[Workflow]]="Vendor Trailer",AllC3_Data[[#This Row],[OB Load Type]]="",AllC3_Data[[#This Row],[IB Load Type]]="",AllC3_Data[[#This Row],[Reusable Load Type]]=""),"Empty", HLOOKUP("*",AllC3_Data[[#This Row],[OB Load Type]:[Workflow]],1,FALSE))</f>
        <v>RSAL</v>
      </c>
      <c r="S38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8" spans="1:21" x14ac:dyDescent="0.25">
      <c r="A3818" s="567" t="s">
        <v>17497</v>
      </c>
      <c r="B3818" s="568"/>
      <c r="C3818" s="568"/>
      <c r="D3818" s="569"/>
      <c r="E3818" s="569" t="s">
        <v>1657</v>
      </c>
      <c r="F3818" s="569">
        <v>3</v>
      </c>
      <c r="G3818" s="568" t="s">
        <v>1179</v>
      </c>
      <c r="H3818" s="568"/>
      <c r="I3818" s="570" t="s">
        <v>8711</v>
      </c>
      <c r="J3818" s="568" t="s">
        <v>8206</v>
      </c>
      <c r="K3818" s="571" t="s">
        <v>8401</v>
      </c>
      <c r="L3818" s="568" t="s">
        <v>13831</v>
      </c>
      <c r="M3818" s="572" t="s">
        <v>10941</v>
      </c>
      <c r="N3818" s="570" t="s">
        <v>8402</v>
      </c>
      <c r="O3818" s="303" t="str">
        <f>IF(AllC3_Data[[#This Row],[Door/Yard Number]]=3,"Yard","Door")</f>
        <v>Yard</v>
      </c>
      <c r="P3818" s="33">
        <f t="shared" si="118"/>
        <v>3.3833333333604969</v>
      </c>
      <c r="Q3818" s="3" t="str">
        <f t="shared" si="119"/>
        <v>02/11/2022 10:37 AM</v>
      </c>
      <c r="R3818" s="573" t="str">
        <f>IF(AND(AllC3_Data[[#This Row],[Workflow]]="Vendor Trailer",AllC3_Data[[#This Row],[OB Load Type]]="",AllC3_Data[[#This Row],[IB Load Type]]="",AllC3_Data[[#This Row],[Reusable Load Type]]=""),"Empty", HLOOKUP("*",AllC3_Data[[#This Row],[OB Load Type]:[Workflow]],1,FALSE))</f>
        <v>Empty</v>
      </c>
      <c r="S38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19" spans="1:21" x14ac:dyDescent="0.25">
      <c r="A3819" s="567" t="s">
        <v>17498</v>
      </c>
      <c r="B3819" s="568"/>
      <c r="C3819" s="568"/>
      <c r="D3819" s="569" t="s">
        <v>492</v>
      </c>
      <c r="E3819" s="569" t="s">
        <v>8430</v>
      </c>
      <c r="F3819" s="569">
        <v>3</v>
      </c>
      <c r="G3819" s="568" t="s">
        <v>1568</v>
      </c>
      <c r="H3819" s="568"/>
      <c r="I3819" s="570" t="s">
        <v>8711</v>
      </c>
      <c r="J3819" s="568" t="s">
        <v>8209</v>
      </c>
      <c r="K3819" s="571" t="s">
        <v>8401</v>
      </c>
      <c r="L3819" s="568" t="s">
        <v>14333</v>
      </c>
      <c r="M3819" s="572" t="s">
        <v>8711</v>
      </c>
      <c r="N3819" s="570" t="s">
        <v>8402</v>
      </c>
      <c r="O3819" s="303" t="str">
        <f>IF(AllC3_Data[[#This Row],[Door/Yard Number]]=3,"Yard","Door")</f>
        <v>Yard</v>
      </c>
      <c r="P3819" s="33">
        <f t="shared" si="118"/>
        <v>3.3833333333604969</v>
      </c>
      <c r="Q3819" s="3" t="str">
        <f t="shared" si="119"/>
        <v>02/11/2022 10:37 AM</v>
      </c>
      <c r="R3819" s="573" t="str">
        <f>IF(AND(AllC3_Data[[#This Row],[Workflow]]="Vendor Trailer",AllC3_Data[[#This Row],[OB Load Type]]="",AllC3_Data[[#This Row],[IB Load Type]]="",AllC3_Data[[#This Row],[Reusable Load Type]]=""),"Empty", HLOOKUP("*",AllC3_Data[[#This Row],[OB Load Type]:[Workflow]],1,FALSE))</f>
        <v>RMCP</v>
      </c>
      <c r="S38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0" spans="1:21" x14ac:dyDescent="0.25">
      <c r="A3820" s="567" t="s">
        <v>17499</v>
      </c>
      <c r="B3820" s="568"/>
      <c r="C3820" s="568"/>
      <c r="D3820" s="569" t="s">
        <v>299</v>
      </c>
      <c r="E3820" s="569" t="s">
        <v>882</v>
      </c>
      <c r="F3820" s="569">
        <v>1</v>
      </c>
      <c r="G3820" s="568" t="s">
        <v>1179</v>
      </c>
      <c r="H3820" s="568" t="s">
        <v>17500</v>
      </c>
      <c r="I3820" s="570" t="s">
        <v>17230</v>
      </c>
      <c r="J3820" s="568" t="s">
        <v>8216</v>
      </c>
      <c r="K3820" s="571" t="s">
        <v>8401</v>
      </c>
      <c r="L3820" s="568" t="s">
        <v>12733</v>
      </c>
      <c r="M3820" s="572" t="s">
        <v>10723</v>
      </c>
      <c r="N3820" s="570" t="s">
        <v>8402</v>
      </c>
      <c r="O3820" s="303" t="str">
        <f>IF(AllC3_Data[[#This Row],[Door/Yard Number]]=3,"Yard","Door")</f>
        <v>Door</v>
      </c>
      <c r="P3820" s="33">
        <f t="shared" si="118"/>
        <v>3.3666666666395031</v>
      </c>
      <c r="Q3820" s="3" t="str">
        <f t="shared" si="119"/>
        <v>02/11/2022 10:38 AM</v>
      </c>
      <c r="R3820" s="573" t="str">
        <f>IF(AND(AllC3_Data[[#This Row],[Workflow]]="Vendor Trailer",AllC3_Data[[#This Row],[OB Load Type]]="",AllC3_Data[[#This Row],[IB Load Type]]="",AllC3_Data[[#This Row],[Reusable Load Type]]=""),"Empty", HLOOKUP("*",AllC3_Data[[#This Row],[OB Load Type]:[Workflow]],1,FALSE))</f>
        <v>T707</v>
      </c>
      <c r="S38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1" spans="1:21" x14ac:dyDescent="0.25">
      <c r="A3821" s="567" t="s">
        <v>17501</v>
      </c>
      <c r="B3821" s="568"/>
      <c r="C3821" s="568"/>
      <c r="D3821" s="569"/>
      <c r="E3821" s="569" t="s">
        <v>1657</v>
      </c>
      <c r="F3821" s="569">
        <v>3</v>
      </c>
      <c r="G3821" s="568" t="s">
        <v>1179</v>
      </c>
      <c r="H3821" s="568"/>
      <c r="I3821" s="570" t="s">
        <v>17230</v>
      </c>
      <c r="J3821" s="568" t="s">
        <v>8208</v>
      </c>
      <c r="K3821" s="571" t="s">
        <v>8401</v>
      </c>
      <c r="L3821" s="568" t="s">
        <v>14003</v>
      </c>
      <c r="M3821" s="572" t="s">
        <v>13005</v>
      </c>
      <c r="N3821" s="570" t="s">
        <v>8402</v>
      </c>
      <c r="O3821" s="303" t="str">
        <f>IF(AllC3_Data[[#This Row],[Door/Yard Number]]=3,"Yard","Door")</f>
        <v>Yard</v>
      </c>
      <c r="P3821" s="33">
        <f t="shared" si="118"/>
        <v>3.3666666666395031</v>
      </c>
      <c r="Q3821" s="3" t="str">
        <f t="shared" si="119"/>
        <v>02/11/2022 10:38 AM</v>
      </c>
      <c r="R3821" s="573" t="str">
        <f>IF(AND(AllC3_Data[[#This Row],[Workflow]]="Vendor Trailer",AllC3_Data[[#This Row],[OB Load Type]]="",AllC3_Data[[#This Row],[IB Load Type]]="",AllC3_Data[[#This Row],[Reusable Load Type]]=""),"Empty", HLOOKUP("*",AllC3_Data[[#This Row],[OB Load Type]:[Workflow]],1,FALSE))</f>
        <v>Empty</v>
      </c>
      <c r="S38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2" spans="1:21" x14ac:dyDescent="0.25">
      <c r="A3822" s="567" t="s">
        <v>17502</v>
      </c>
      <c r="B3822" s="568"/>
      <c r="C3822" s="568"/>
      <c r="D3822" s="569" t="s">
        <v>182</v>
      </c>
      <c r="E3822" s="569" t="s">
        <v>8430</v>
      </c>
      <c r="F3822" s="569">
        <v>1</v>
      </c>
      <c r="G3822" s="568" t="s">
        <v>1179</v>
      </c>
      <c r="H3822" s="568"/>
      <c r="I3822" s="570" t="s">
        <v>17230</v>
      </c>
      <c r="J3822" s="568" t="s">
        <v>8205</v>
      </c>
      <c r="K3822" s="571" t="s">
        <v>8401</v>
      </c>
      <c r="L3822" s="568" t="s">
        <v>12649</v>
      </c>
      <c r="M3822" s="572" t="s">
        <v>17203</v>
      </c>
      <c r="N3822" s="570" t="s">
        <v>8402</v>
      </c>
      <c r="O3822" s="303" t="str">
        <f>IF(AllC3_Data[[#This Row],[Door/Yard Number]]=3,"Yard","Door")</f>
        <v>Door</v>
      </c>
      <c r="P3822" s="33">
        <f t="shared" si="118"/>
        <v>3.3666666666395031</v>
      </c>
      <c r="Q3822" s="3" t="str">
        <f t="shared" si="119"/>
        <v>02/11/2022 10:38 AM</v>
      </c>
      <c r="R3822" s="573" t="str">
        <f>IF(AND(AllC3_Data[[#This Row],[Workflow]]="Vendor Trailer",AllC3_Data[[#This Row],[OB Load Type]]="",AllC3_Data[[#This Row],[IB Load Type]]="",AllC3_Data[[#This Row],[Reusable Load Type]]=""),"Empty", HLOOKUP("*",AllC3_Data[[#This Row],[OB Load Type]:[Workflow]],1,FALSE))</f>
        <v>PMIX</v>
      </c>
      <c r="S38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8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3" spans="1:21" x14ac:dyDescent="0.25">
      <c r="A3823" s="567" t="s">
        <v>17503</v>
      </c>
      <c r="B3823" s="568"/>
      <c r="C3823" s="568"/>
      <c r="D3823" s="569"/>
      <c r="E3823" s="569" t="s">
        <v>9827</v>
      </c>
      <c r="F3823" s="569">
        <v>5</v>
      </c>
      <c r="G3823" s="568" t="s">
        <v>17504</v>
      </c>
      <c r="H3823" s="568"/>
      <c r="I3823" s="570" t="s">
        <v>10986</v>
      </c>
      <c r="J3823" s="568" t="s">
        <v>8202</v>
      </c>
      <c r="K3823" s="571" t="s">
        <v>8401</v>
      </c>
      <c r="L3823" s="568" t="s">
        <v>11527</v>
      </c>
      <c r="M3823" s="572" t="s">
        <v>13484</v>
      </c>
      <c r="N3823" s="570" t="s">
        <v>8402</v>
      </c>
      <c r="O3823" s="303" t="str">
        <f>IF(AllC3_Data[[#This Row],[Door/Yard Number]]=3,"Yard","Door")</f>
        <v>Door</v>
      </c>
      <c r="P3823" s="33">
        <f t="shared" si="118"/>
        <v>3.3500000000931323</v>
      </c>
      <c r="Q3823" s="3" t="str">
        <f t="shared" si="119"/>
        <v>02/11/2022 10:39 AM</v>
      </c>
      <c r="R3823" s="573" t="str">
        <f>IF(AND(AllC3_Data[[#This Row],[Workflow]]="Vendor Trailer",AllC3_Data[[#This Row],[OB Load Type]]="",AllC3_Data[[#This Row],[IB Load Type]]="",AllC3_Data[[#This Row],[Reusable Load Type]]=""),"Empty", HLOOKUP("*",AllC3_Data[[#This Row],[OB Load Type]:[Workflow]],1,FALSE))</f>
        <v>Live Empty</v>
      </c>
      <c r="S382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4" spans="1:21" x14ac:dyDescent="0.25">
      <c r="A3824" s="567" t="s">
        <v>17505</v>
      </c>
      <c r="B3824" s="568"/>
      <c r="C3824" s="568"/>
      <c r="D3824" s="569" t="s">
        <v>179</v>
      </c>
      <c r="E3824" s="569" t="s">
        <v>8430</v>
      </c>
      <c r="F3824" s="569">
        <v>3</v>
      </c>
      <c r="G3824" s="568" t="s">
        <v>1667</v>
      </c>
      <c r="H3824" s="568"/>
      <c r="I3824" s="570" t="s">
        <v>10986</v>
      </c>
      <c r="J3824" s="568" t="s">
        <v>8213</v>
      </c>
      <c r="K3824" s="571" t="s">
        <v>8401</v>
      </c>
      <c r="L3824" s="568" t="s">
        <v>14170</v>
      </c>
      <c r="M3824" s="572"/>
      <c r="N3824" s="570" t="s">
        <v>8402</v>
      </c>
      <c r="O3824" s="303" t="str">
        <f>IF(AllC3_Data[[#This Row],[Door/Yard Number]]=3,"Yard","Door")</f>
        <v>Yard</v>
      </c>
      <c r="P3824" s="33">
        <f t="shared" si="118"/>
        <v>3.3500000000931323</v>
      </c>
      <c r="Q3824" s="3" t="str">
        <f t="shared" si="119"/>
        <v>02/11/2022 10:39 AM</v>
      </c>
      <c r="R3824" s="573" t="str">
        <f>IF(AND(AllC3_Data[[#This Row],[Workflow]]="Vendor Trailer",AllC3_Data[[#This Row],[OB Load Type]]="",AllC3_Data[[#This Row],[IB Load Type]]="",AllC3_Data[[#This Row],[Reusable Load Type]]=""),"Empty", HLOOKUP("*",AllC3_Data[[#This Row],[OB Load Type]:[Workflow]],1,FALSE))</f>
        <v>PBCY</v>
      </c>
      <c r="S38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825" spans="1:21" x14ac:dyDescent="0.25">
      <c r="A3825" s="567" t="s">
        <v>17506</v>
      </c>
      <c r="B3825" s="568"/>
      <c r="C3825" s="568"/>
      <c r="D3825" s="569"/>
      <c r="E3825" s="569" t="s">
        <v>1657</v>
      </c>
      <c r="F3825" s="569">
        <v>3</v>
      </c>
      <c r="G3825" s="568" t="s">
        <v>1568</v>
      </c>
      <c r="H3825" s="568"/>
      <c r="I3825" s="570" t="s">
        <v>9889</v>
      </c>
      <c r="J3825" s="568" t="s">
        <v>8209</v>
      </c>
      <c r="K3825" s="571" t="s">
        <v>8589</v>
      </c>
      <c r="L3825" s="568" t="s">
        <v>14208</v>
      </c>
      <c r="M3825" s="572" t="s">
        <v>17507</v>
      </c>
      <c r="N3825" s="570" t="s">
        <v>8402</v>
      </c>
      <c r="O3825" s="303" t="str">
        <f>IF(AllC3_Data[[#This Row],[Door/Yard Number]]=3,"Yard","Door")</f>
        <v>Yard</v>
      </c>
      <c r="P3825" s="33">
        <f t="shared" si="118"/>
        <v>3878.0333333333256</v>
      </c>
      <c r="Q3825" s="3" t="str">
        <f t="shared" si="119"/>
        <v>09/02/2021 11:58 PM</v>
      </c>
      <c r="R3825" s="573" t="str">
        <f>IF(AND(AllC3_Data[[#This Row],[Workflow]]="Vendor Trailer",AllC3_Data[[#This Row],[OB Load Type]]="",AllC3_Data[[#This Row],[IB Load Type]]="",AllC3_Data[[#This Row],[Reusable Load Type]]=""),"Empty", HLOOKUP("*",AllC3_Data[[#This Row],[OB Load Type]:[Workflow]],1,FALSE))</f>
        <v>Empty</v>
      </c>
      <c r="S38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6" spans="1:21" x14ac:dyDescent="0.25">
      <c r="A3826" s="567" t="s">
        <v>17508</v>
      </c>
      <c r="B3826" s="568"/>
      <c r="C3826" s="568"/>
      <c r="D3826" s="569"/>
      <c r="E3826" s="569" t="s">
        <v>1657</v>
      </c>
      <c r="F3826" s="569">
        <v>3</v>
      </c>
      <c r="G3826" s="568" t="s">
        <v>1179</v>
      </c>
      <c r="H3826" s="568"/>
      <c r="I3826" s="570" t="s">
        <v>9889</v>
      </c>
      <c r="J3826" s="568" t="s">
        <v>8208</v>
      </c>
      <c r="K3826" s="571" t="s">
        <v>8401</v>
      </c>
      <c r="L3826" s="568" t="s">
        <v>14423</v>
      </c>
      <c r="M3826" s="572" t="s">
        <v>9594</v>
      </c>
      <c r="N3826" s="570" t="s">
        <v>8402</v>
      </c>
      <c r="O3826" s="303" t="str">
        <f>IF(AllC3_Data[[#This Row],[Door/Yard Number]]=3,"Yard","Door")</f>
        <v>Yard</v>
      </c>
      <c r="P3826" s="33">
        <f t="shared" si="118"/>
        <v>3.3333333333721384</v>
      </c>
      <c r="Q3826" s="3" t="str">
        <f t="shared" si="119"/>
        <v>02/11/2022 10:40 AM</v>
      </c>
      <c r="R3826" s="573" t="str">
        <f>IF(AND(AllC3_Data[[#This Row],[Workflow]]="Vendor Trailer",AllC3_Data[[#This Row],[OB Load Type]]="",AllC3_Data[[#This Row],[IB Load Type]]="",AllC3_Data[[#This Row],[Reusable Load Type]]=""),"Empty", HLOOKUP("*",AllC3_Data[[#This Row],[OB Load Type]:[Workflow]],1,FALSE))</f>
        <v>Empty</v>
      </c>
      <c r="S38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7" spans="1:21" x14ac:dyDescent="0.25">
      <c r="A3827" s="567" t="s">
        <v>17509</v>
      </c>
      <c r="B3827" s="568"/>
      <c r="C3827" s="568"/>
      <c r="D3827" s="569"/>
      <c r="E3827" s="569" t="s">
        <v>1657</v>
      </c>
      <c r="F3827" s="569">
        <v>1</v>
      </c>
      <c r="G3827" s="568" t="s">
        <v>1179</v>
      </c>
      <c r="H3827" s="568"/>
      <c r="I3827" s="570" t="s">
        <v>17510</v>
      </c>
      <c r="J3827" s="568" t="s">
        <v>8208</v>
      </c>
      <c r="K3827" s="571" t="s">
        <v>8401</v>
      </c>
      <c r="L3827" s="568" t="s">
        <v>12348</v>
      </c>
      <c r="M3827" s="572" t="s">
        <v>12980</v>
      </c>
      <c r="N3827" s="570" t="s">
        <v>8402</v>
      </c>
      <c r="O3827" s="303" t="str">
        <f>IF(AllC3_Data[[#This Row],[Door/Yard Number]]=3,"Yard","Door")</f>
        <v>Door</v>
      </c>
      <c r="P3827" s="33">
        <f t="shared" si="118"/>
        <v>3.3166666666511446</v>
      </c>
      <c r="Q3827" s="3" t="str">
        <f t="shared" si="119"/>
        <v>02/11/2022 10:41 AM</v>
      </c>
      <c r="R3827" s="573" t="str">
        <f>IF(AND(AllC3_Data[[#This Row],[Workflow]]="Vendor Trailer",AllC3_Data[[#This Row],[OB Load Type]]="",AllC3_Data[[#This Row],[IB Load Type]]="",AllC3_Data[[#This Row],[Reusable Load Type]]=""),"Empty", HLOOKUP("*",AllC3_Data[[#This Row],[OB Load Type]:[Workflow]],1,FALSE))</f>
        <v>Empty</v>
      </c>
      <c r="S38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8" spans="1:21" x14ac:dyDescent="0.25">
      <c r="A3828" s="567" t="s">
        <v>17511</v>
      </c>
      <c r="B3828" s="568"/>
      <c r="C3828" s="568"/>
      <c r="D3828" s="569" t="s">
        <v>492</v>
      </c>
      <c r="E3828" s="569" t="s">
        <v>8430</v>
      </c>
      <c r="F3828" s="569">
        <v>1</v>
      </c>
      <c r="G3828" s="568" t="s">
        <v>1179</v>
      </c>
      <c r="H3828" s="568"/>
      <c r="I3828" s="570" t="s">
        <v>8713</v>
      </c>
      <c r="J3828" s="568" t="s">
        <v>647</v>
      </c>
      <c r="K3828" s="571" t="s">
        <v>8401</v>
      </c>
      <c r="L3828" s="568" t="s">
        <v>11273</v>
      </c>
      <c r="M3828" s="572"/>
      <c r="N3828" s="570" t="s">
        <v>8402</v>
      </c>
      <c r="O3828" s="303" t="str">
        <f>IF(AllC3_Data[[#This Row],[Door/Yard Number]]=3,"Yard","Door")</f>
        <v>Door</v>
      </c>
      <c r="P3828" s="33">
        <f t="shared" si="118"/>
        <v>3.3000000001047738</v>
      </c>
      <c r="Q3828" s="3" t="str">
        <f t="shared" si="119"/>
        <v>02/11/2022 10:42 AM</v>
      </c>
      <c r="R3828" s="573" t="str">
        <f>IF(AND(AllC3_Data[[#This Row],[Workflow]]="Vendor Trailer",AllC3_Data[[#This Row],[OB Load Type]]="",AllC3_Data[[#This Row],[IB Load Type]]="",AllC3_Data[[#This Row],[Reusable Load Type]]=""),"Empty", HLOOKUP("*",AllC3_Data[[#This Row],[OB Load Type]:[Workflow]],1,FALSE))</f>
        <v>RMCP</v>
      </c>
      <c r="S38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29" spans="1:21" x14ac:dyDescent="0.25">
      <c r="A3829" s="567" t="s">
        <v>17512</v>
      </c>
      <c r="B3829" s="568"/>
      <c r="C3829" s="568"/>
      <c r="D3829" s="569"/>
      <c r="E3829" s="569" t="s">
        <v>1657</v>
      </c>
      <c r="F3829" s="569">
        <v>3</v>
      </c>
      <c r="G3829" s="568" t="s">
        <v>1179</v>
      </c>
      <c r="H3829" s="568"/>
      <c r="I3829" s="570" t="s">
        <v>8715</v>
      </c>
      <c r="J3829" s="568" t="s">
        <v>8205</v>
      </c>
      <c r="K3829" s="571" t="s">
        <v>8401</v>
      </c>
      <c r="L3829" s="568" t="s">
        <v>14003</v>
      </c>
      <c r="M3829" s="572" t="s">
        <v>17217</v>
      </c>
      <c r="N3829" s="570" t="s">
        <v>8402</v>
      </c>
      <c r="O3829" s="303" t="str">
        <f>IF(AllC3_Data[[#This Row],[Door/Yard Number]]=3,"Yard","Door")</f>
        <v>Yard</v>
      </c>
      <c r="P3829" s="33">
        <f t="shared" si="118"/>
        <v>3.28333333338378</v>
      </c>
      <c r="Q3829" s="3" t="str">
        <f t="shared" si="119"/>
        <v>02/11/2022 10:43 AM</v>
      </c>
      <c r="R3829" s="573" t="str">
        <f>IF(AND(AllC3_Data[[#This Row],[Workflow]]="Vendor Trailer",AllC3_Data[[#This Row],[OB Load Type]]="",AllC3_Data[[#This Row],[IB Load Type]]="",AllC3_Data[[#This Row],[Reusable Load Type]]=""),"Empty", HLOOKUP("*",AllC3_Data[[#This Row],[OB Load Type]:[Workflow]],1,FALSE))</f>
        <v>Empty</v>
      </c>
      <c r="S38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0" spans="1:21" x14ac:dyDescent="0.25">
      <c r="A3830" s="567" t="s">
        <v>17513</v>
      </c>
      <c r="B3830" s="568"/>
      <c r="C3830" s="568"/>
      <c r="D3830" s="569"/>
      <c r="E3830" s="569" t="s">
        <v>1657</v>
      </c>
      <c r="F3830" s="569">
        <v>3</v>
      </c>
      <c r="G3830" s="568" t="s">
        <v>1179</v>
      </c>
      <c r="H3830" s="568"/>
      <c r="I3830" s="570" t="s">
        <v>9651</v>
      </c>
      <c r="J3830" s="568" t="s">
        <v>8226</v>
      </c>
      <c r="K3830" s="571" t="s">
        <v>8401</v>
      </c>
      <c r="L3830" s="568" t="s">
        <v>13828</v>
      </c>
      <c r="M3830" s="572" t="s">
        <v>11504</v>
      </c>
      <c r="N3830" s="570" t="s">
        <v>8402</v>
      </c>
      <c r="O3830" s="303" t="str">
        <f>IF(AllC3_Data[[#This Row],[Door/Yard Number]]=3,"Yard","Door")</f>
        <v>Yard</v>
      </c>
      <c r="P3830" s="33">
        <f t="shared" si="118"/>
        <v>3.2666666666627862</v>
      </c>
      <c r="Q3830" s="3" t="str">
        <f t="shared" si="119"/>
        <v>02/11/2022 10:44 AM</v>
      </c>
      <c r="R3830" s="573" t="str">
        <f>IF(AND(AllC3_Data[[#This Row],[Workflow]]="Vendor Trailer",AllC3_Data[[#This Row],[OB Load Type]]="",AllC3_Data[[#This Row],[IB Load Type]]="",AllC3_Data[[#This Row],[Reusable Load Type]]=""),"Empty", HLOOKUP("*",AllC3_Data[[#This Row],[OB Load Type]:[Workflow]],1,FALSE))</f>
        <v>Empty</v>
      </c>
      <c r="S38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1" spans="1:21" x14ac:dyDescent="0.25">
      <c r="A3831" s="567" t="s">
        <v>17514</v>
      </c>
      <c r="B3831" s="568"/>
      <c r="C3831" s="568"/>
      <c r="D3831" s="569"/>
      <c r="E3831" s="569" t="s">
        <v>1657</v>
      </c>
      <c r="F3831" s="569">
        <v>3</v>
      </c>
      <c r="G3831" s="568" t="s">
        <v>1179</v>
      </c>
      <c r="H3831" s="568"/>
      <c r="I3831" s="570" t="s">
        <v>8719</v>
      </c>
      <c r="J3831" s="568" t="s">
        <v>8205</v>
      </c>
      <c r="K3831" s="571" t="s">
        <v>8401</v>
      </c>
      <c r="L3831" s="568" t="s">
        <v>12146</v>
      </c>
      <c r="M3831" s="572" t="s">
        <v>14918</v>
      </c>
      <c r="N3831" s="570" t="s">
        <v>8402</v>
      </c>
      <c r="O3831" s="303" t="str">
        <f>IF(AllC3_Data[[#This Row],[Door/Yard Number]]=3,"Yard","Door")</f>
        <v>Yard</v>
      </c>
      <c r="P3831" s="33">
        <f t="shared" si="118"/>
        <v>3.2500000001164153</v>
      </c>
      <c r="Q3831" s="3" t="str">
        <f t="shared" si="119"/>
        <v>02/11/2022 10:45 AM</v>
      </c>
      <c r="R3831" s="573" t="str">
        <f>IF(AND(AllC3_Data[[#This Row],[Workflow]]="Vendor Trailer",AllC3_Data[[#This Row],[OB Load Type]]="",AllC3_Data[[#This Row],[IB Load Type]]="",AllC3_Data[[#This Row],[Reusable Load Type]]=""),"Empty", HLOOKUP("*",AllC3_Data[[#This Row],[OB Load Type]:[Workflow]],1,FALSE))</f>
        <v>Empty</v>
      </c>
      <c r="S38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2" spans="1:21" x14ac:dyDescent="0.25">
      <c r="A3832" s="567" t="s">
        <v>17515</v>
      </c>
      <c r="B3832" s="568"/>
      <c r="C3832" s="568"/>
      <c r="D3832" s="569" t="s">
        <v>239</v>
      </c>
      <c r="E3832" s="569" t="s">
        <v>8430</v>
      </c>
      <c r="F3832" s="569">
        <v>1</v>
      </c>
      <c r="G3832" s="568" t="s">
        <v>1667</v>
      </c>
      <c r="H3832" s="568"/>
      <c r="I3832" s="570" t="s">
        <v>8719</v>
      </c>
      <c r="J3832" s="568" t="s">
        <v>8213</v>
      </c>
      <c r="K3832" s="571" t="s">
        <v>8401</v>
      </c>
      <c r="L3832" s="568" t="s">
        <v>17516</v>
      </c>
      <c r="M3832" s="572" t="s">
        <v>17517</v>
      </c>
      <c r="N3832" s="570" t="s">
        <v>8402</v>
      </c>
      <c r="O3832" s="303" t="str">
        <f>IF(AllC3_Data[[#This Row],[Door/Yard Number]]=3,"Yard","Door")</f>
        <v>Door</v>
      </c>
      <c r="P3832" s="33">
        <f t="shared" si="118"/>
        <v>3.2500000001164153</v>
      </c>
      <c r="Q3832" s="3" t="str">
        <f t="shared" si="119"/>
        <v>02/11/2022 10:45 AM</v>
      </c>
      <c r="R3832" s="573" t="str">
        <f>IF(AND(AllC3_Data[[#This Row],[Workflow]]="Vendor Trailer",AllC3_Data[[#This Row],[OB Load Type]]="",AllC3_Data[[#This Row],[IB Load Type]]="",AllC3_Data[[#This Row],[Reusable Load Type]]=""),"Empty", HLOOKUP("*",AllC3_Data[[#This Row],[OB Load Type]:[Workflow]],1,FALSE))</f>
        <v>RRPC</v>
      </c>
      <c r="S38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833" spans="1:21" x14ac:dyDescent="0.25">
      <c r="A3833" s="567" t="s">
        <v>17518</v>
      </c>
      <c r="B3833" s="568"/>
      <c r="C3833" s="568"/>
      <c r="D3833" s="569"/>
      <c r="E3833" s="569" t="s">
        <v>1657</v>
      </c>
      <c r="F3833" s="569">
        <v>3</v>
      </c>
      <c r="G3833" s="568" t="s">
        <v>1179</v>
      </c>
      <c r="H3833" s="568"/>
      <c r="I3833" s="570" t="s">
        <v>11301</v>
      </c>
      <c r="J3833" s="568" t="s">
        <v>8205</v>
      </c>
      <c r="K3833" s="571" t="s">
        <v>8401</v>
      </c>
      <c r="L3833" s="568" t="s">
        <v>17475</v>
      </c>
      <c r="M3833" s="572" t="s">
        <v>11301</v>
      </c>
      <c r="N3833" s="570" t="s">
        <v>8402</v>
      </c>
      <c r="O3833" s="303" t="str">
        <f>IF(AllC3_Data[[#This Row],[Door/Yard Number]]=3,"Yard","Door")</f>
        <v>Yard</v>
      </c>
      <c r="P3833" s="33">
        <f t="shared" si="118"/>
        <v>3.2333333333954215</v>
      </c>
      <c r="Q3833" s="3" t="str">
        <f t="shared" si="119"/>
        <v>02/11/2022 10:46 AM</v>
      </c>
      <c r="R3833" s="573" t="str">
        <f>IF(AND(AllC3_Data[[#This Row],[Workflow]]="Vendor Trailer",AllC3_Data[[#This Row],[OB Load Type]]="",AllC3_Data[[#This Row],[IB Load Type]]="",AllC3_Data[[#This Row],[Reusable Load Type]]=""),"Empty", HLOOKUP("*",AllC3_Data[[#This Row],[OB Load Type]:[Workflow]],1,FALSE))</f>
        <v>Empty</v>
      </c>
      <c r="S38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4" spans="1:21" x14ac:dyDescent="0.25">
      <c r="A3834" s="567" t="s">
        <v>17519</v>
      </c>
      <c r="B3834" s="568"/>
      <c r="C3834" s="568"/>
      <c r="D3834" s="569" t="s">
        <v>299</v>
      </c>
      <c r="E3834" s="569" t="s">
        <v>882</v>
      </c>
      <c r="F3834" s="569">
        <v>1</v>
      </c>
      <c r="G3834" s="568" t="s">
        <v>1179</v>
      </c>
      <c r="H3834" s="568" t="s">
        <v>17520</v>
      </c>
      <c r="I3834" s="570" t="s">
        <v>11301</v>
      </c>
      <c r="J3834" s="568" t="s">
        <v>8205</v>
      </c>
      <c r="K3834" s="571" t="s">
        <v>8401</v>
      </c>
      <c r="L3834" s="568" t="s">
        <v>13308</v>
      </c>
      <c r="M3834" s="572" t="s">
        <v>16073</v>
      </c>
      <c r="N3834" s="570" t="s">
        <v>8402</v>
      </c>
      <c r="O3834" s="303" t="str">
        <f>IF(AllC3_Data[[#This Row],[Door/Yard Number]]=3,"Yard","Door")</f>
        <v>Door</v>
      </c>
      <c r="P3834" s="33">
        <f t="shared" si="118"/>
        <v>3.2333333333954215</v>
      </c>
      <c r="Q3834" s="3" t="str">
        <f t="shared" si="119"/>
        <v>02/11/2022 10:46 AM</v>
      </c>
      <c r="R3834" s="573" t="str">
        <f>IF(AND(AllC3_Data[[#This Row],[Workflow]]="Vendor Trailer",AllC3_Data[[#This Row],[OB Load Type]]="",AllC3_Data[[#This Row],[IB Load Type]]="",AllC3_Data[[#This Row],[Reusable Load Type]]=""),"Empty", HLOOKUP("*",AllC3_Data[[#This Row],[OB Load Type]:[Workflow]],1,FALSE))</f>
        <v>T707</v>
      </c>
      <c r="S38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5" spans="1:21" x14ac:dyDescent="0.25">
      <c r="A3835" s="567" t="s">
        <v>17521</v>
      </c>
      <c r="B3835" s="568"/>
      <c r="C3835" s="568"/>
      <c r="D3835" s="569"/>
      <c r="E3835" s="569" t="s">
        <v>8461</v>
      </c>
      <c r="F3835" s="569">
        <v>3</v>
      </c>
      <c r="G3835" s="568" t="s">
        <v>13339</v>
      </c>
      <c r="H3835" s="568"/>
      <c r="I3835" s="570" t="s">
        <v>11301</v>
      </c>
      <c r="J3835" s="568" t="s">
        <v>8202</v>
      </c>
      <c r="K3835" s="571" t="s">
        <v>8401</v>
      </c>
      <c r="L3835" s="568" t="s">
        <v>13868</v>
      </c>
      <c r="M3835" s="572" t="s">
        <v>17522</v>
      </c>
      <c r="N3835" s="570" t="s">
        <v>8451</v>
      </c>
      <c r="O3835" s="303" t="str">
        <f>IF(AllC3_Data[[#This Row],[Door/Yard Number]]=3,"Yard","Door")</f>
        <v>Yard</v>
      </c>
      <c r="P3835" s="33">
        <f t="shared" si="118"/>
        <v>3.2333333333954215</v>
      </c>
      <c r="Q3835" s="3" t="str">
        <f t="shared" si="119"/>
        <v>02/11/2022 10:46 AM</v>
      </c>
      <c r="R3835" s="573" t="str">
        <f>IF(AND(AllC3_Data[[#This Row],[Workflow]]="Vendor Trailer",AllC3_Data[[#This Row],[OB Load Type]]="",AllC3_Data[[#This Row],[IB Load Type]]="",AllC3_Data[[#This Row],[Reusable Load Type]]=""),"Empty", HLOOKUP("*",AllC3_Data[[#This Row],[OB Load Type]:[Workflow]],1,FALSE))</f>
        <v>Empty</v>
      </c>
      <c r="S38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6" spans="1:21" x14ac:dyDescent="0.25">
      <c r="A3836" s="567" t="s">
        <v>17523</v>
      </c>
      <c r="B3836" s="568"/>
      <c r="C3836" s="568" t="s">
        <v>774</v>
      </c>
      <c r="D3836" s="569"/>
      <c r="E3836" s="569" t="s">
        <v>897</v>
      </c>
      <c r="F3836" s="569">
        <v>3</v>
      </c>
      <c r="G3836" s="568" t="s">
        <v>1179</v>
      </c>
      <c r="H3836" s="568" t="s">
        <v>17524</v>
      </c>
      <c r="I3836" s="570" t="s">
        <v>17525</v>
      </c>
      <c r="J3836" s="568" t="s">
        <v>8207</v>
      </c>
      <c r="K3836" s="571" t="s">
        <v>8401</v>
      </c>
      <c r="L3836" s="568" t="s">
        <v>13949</v>
      </c>
      <c r="M3836" s="572" t="s">
        <v>17525</v>
      </c>
      <c r="N3836" s="570" t="s">
        <v>8451</v>
      </c>
      <c r="O3836" s="303" t="str">
        <f>IF(AllC3_Data[[#This Row],[Door/Yard Number]]=3,"Yard","Door")</f>
        <v>Yard</v>
      </c>
      <c r="P3836" s="33">
        <f t="shared" si="118"/>
        <v>3.2166666666744277</v>
      </c>
      <c r="Q3836" s="3" t="str">
        <f t="shared" si="119"/>
        <v>02/11/2022 10:47 AM</v>
      </c>
      <c r="R3836" s="573" t="str">
        <f>IF(AND(AllC3_Data[[#This Row],[Workflow]]="Vendor Trailer",AllC3_Data[[#This Row],[OB Load Type]]="",AllC3_Data[[#This Row],[IB Load Type]]="",AllC3_Data[[#This Row],[Reusable Load Type]]=""),"Empty", HLOOKUP("*",AllC3_Data[[#This Row],[OB Load Type]:[Workflow]],1,FALSE))</f>
        <v>B227</v>
      </c>
      <c r="S38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7" spans="1:21" x14ac:dyDescent="0.25">
      <c r="A3837" s="567" t="s">
        <v>17526</v>
      </c>
      <c r="B3837" s="568"/>
      <c r="C3837" s="568"/>
      <c r="D3837" s="569"/>
      <c r="E3837" s="569" t="s">
        <v>1657</v>
      </c>
      <c r="F3837" s="569">
        <v>3</v>
      </c>
      <c r="G3837" s="568" t="s">
        <v>1568</v>
      </c>
      <c r="H3837" s="568"/>
      <c r="I3837" s="570" t="s">
        <v>17525</v>
      </c>
      <c r="J3837" s="568" t="s">
        <v>8212</v>
      </c>
      <c r="K3837" s="571" t="s">
        <v>8401</v>
      </c>
      <c r="L3837" s="568" t="s">
        <v>14208</v>
      </c>
      <c r="M3837" s="572" t="s">
        <v>17527</v>
      </c>
      <c r="N3837" s="570" t="s">
        <v>8402</v>
      </c>
      <c r="O3837" s="303" t="str">
        <f>IF(AllC3_Data[[#This Row],[Door/Yard Number]]=3,"Yard","Door")</f>
        <v>Yard</v>
      </c>
      <c r="P3837" s="33">
        <f t="shared" si="118"/>
        <v>3.2166666666744277</v>
      </c>
      <c r="Q3837" s="3" t="str">
        <f t="shared" si="119"/>
        <v>02/11/2022 10:47 AM</v>
      </c>
      <c r="R3837" s="573" t="str">
        <f>IF(AND(AllC3_Data[[#This Row],[Workflow]]="Vendor Trailer",AllC3_Data[[#This Row],[OB Load Type]]="",AllC3_Data[[#This Row],[IB Load Type]]="",AllC3_Data[[#This Row],[Reusable Load Type]]=""),"Empty", HLOOKUP("*",AllC3_Data[[#This Row],[OB Load Type]:[Workflow]],1,FALSE))</f>
        <v>Empty</v>
      </c>
      <c r="S38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8" spans="1:21" x14ac:dyDescent="0.25">
      <c r="A3838" s="567" t="s">
        <v>17528</v>
      </c>
      <c r="B3838" s="568"/>
      <c r="C3838" s="568" t="s">
        <v>50</v>
      </c>
      <c r="D3838" s="569"/>
      <c r="E3838" s="569" t="s">
        <v>897</v>
      </c>
      <c r="F3838" s="569">
        <v>3</v>
      </c>
      <c r="G3838" s="568" t="s">
        <v>1179</v>
      </c>
      <c r="H3838" s="568" t="s">
        <v>9864</v>
      </c>
      <c r="I3838" s="570" t="s">
        <v>17525</v>
      </c>
      <c r="J3838" s="568" t="s">
        <v>8210</v>
      </c>
      <c r="K3838" s="571" t="s">
        <v>8401</v>
      </c>
      <c r="L3838" s="568" t="s">
        <v>14423</v>
      </c>
      <c r="M3838" s="572" t="s">
        <v>17525</v>
      </c>
      <c r="N3838" s="570" t="s">
        <v>8402</v>
      </c>
      <c r="O3838" s="303" t="str">
        <f>IF(AllC3_Data[[#This Row],[Door/Yard Number]]=3,"Yard","Door")</f>
        <v>Yard</v>
      </c>
      <c r="P3838" s="33">
        <f t="shared" si="118"/>
        <v>3.2166666666744277</v>
      </c>
      <c r="Q3838" s="3" t="str">
        <f t="shared" si="119"/>
        <v>02/11/2022 10:47 AM</v>
      </c>
      <c r="R3838" s="573" t="str">
        <f>IF(AND(AllC3_Data[[#This Row],[Workflow]]="Vendor Trailer",AllC3_Data[[#This Row],[OB Load Type]]="",AllC3_Data[[#This Row],[IB Load Type]]="",AllC3_Data[[#This Row],[Reusable Load Type]]=""),"Empty", HLOOKUP("*",AllC3_Data[[#This Row],[OB Load Type]:[Workflow]],1,FALSE))</f>
        <v>B707</v>
      </c>
      <c r="S38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39" spans="1:21" x14ac:dyDescent="0.25">
      <c r="A3839" s="567" t="s">
        <v>17529</v>
      </c>
      <c r="B3839" s="568"/>
      <c r="C3839" s="568"/>
      <c r="D3839" s="569"/>
      <c r="E3839" s="569" t="s">
        <v>1657</v>
      </c>
      <c r="F3839" s="569">
        <v>3</v>
      </c>
      <c r="G3839" s="568" t="s">
        <v>1179</v>
      </c>
      <c r="H3839" s="568"/>
      <c r="I3839" s="570" t="s">
        <v>17525</v>
      </c>
      <c r="J3839" s="568" t="s">
        <v>647</v>
      </c>
      <c r="K3839" s="571" t="s">
        <v>8401</v>
      </c>
      <c r="L3839" s="568" t="s">
        <v>12146</v>
      </c>
      <c r="M3839" s="572"/>
      <c r="N3839" s="570" t="s">
        <v>8402</v>
      </c>
      <c r="O3839" s="303" t="str">
        <f>IF(AllC3_Data[[#This Row],[Door/Yard Number]]=3,"Yard","Door")</f>
        <v>Yard</v>
      </c>
      <c r="P3839" s="33">
        <f t="shared" si="118"/>
        <v>3.2166666666744277</v>
      </c>
      <c r="Q3839" s="3" t="str">
        <f t="shared" si="119"/>
        <v>02/11/2022 10:47 AM</v>
      </c>
      <c r="R3839" s="573" t="str">
        <f>IF(AND(AllC3_Data[[#This Row],[Workflow]]="Vendor Trailer",AllC3_Data[[#This Row],[OB Load Type]]="",AllC3_Data[[#This Row],[IB Load Type]]="",AllC3_Data[[#This Row],[Reusable Load Type]]=""),"Empty", HLOOKUP("*",AllC3_Data[[#This Row],[OB Load Type]:[Workflow]],1,FALSE))</f>
        <v>Empty</v>
      </c>
      <c r="S38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0" spans="1:21" x14ac:dyDescent="0.25">
      <c r="A3840" s="567" t="s">
        <v>17530</v>
      </c>
      <c r="B3840" s="568"/>
      <c r="C3840" s="568"/>
      <c r="D3840" s="569"/>
      <c r="E3840" s="569" t="s">
        <v>1657</v>
      </c>
      <c r="F3840" s="569">
        <v>3</v>
      </c>
      <c r="G3840" s="568" t="s">
        <v>1179</v>
      </c>
      <c r="H3840" s="568"/>
      <c r="I3840" s="570" t="s">
        <v>17531</v>
      </c>
      <c r="J3840" s="568" t="s">
        <v>8205</v>
      </c>
      <c r="K3840" s="571" t="s">
        <v>8401</v>
      </c>
      <c r="L3840" s="568" t="s">
        <v>14135</v>
      </c>
      <c r="M3840" s="572" t="s">
        <v>17532</v>
      </c>
      <c r="N3840" s="570" t="s">
        <v>8421</v>
      </c>
      <c r="O3840" s="303" t="str">
        <f>IF(AllC3_Data[[#This Row],[Door/Yard Number]]=3,"Yard","Door")</f>
        <v>Yard</v>
      </c>
      <c r="P3840" s="33">
        <f t="shared" si="118"/>
        <v>3.2000000001280569</v>
      </c>
      <c r="Q3840" s="3" t="str">
        <f t="shared" si="119"/>
        <v>02/11/2022 10:48 AM</v>
      </c>
      <c r="R3840" s="573" t="str">
        <f>IF(AND(AllC3_Data[[#This Row],[Workflow]]="Vendor Trailer",AllC3_Data[[#This Row],[OB Load Type]]="",AllC3_Data[[#This Row],[IB Load Type]]="",AllC3_Data[[#This Row],[Reusable Load Type]]=""),"Empty", HLOOKUP("*",AllC3_Data[[#This Row],[OB Load Type]:[Workflow]],1,FALSE))</f>
        <v>Empty</v>
      </c>
      <c r="S38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8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841" spans="1:21" x14ac:dyDescent="0.25">
      <c r="A3841" s="567" t="s">
        <v>17533</v>
      </c>
      <c r="B3841" s="568"/>
      <c r="C3841" s="568"/>
      <c r="D3841" s="569"/>
      <c r="E3841" s="569" t="s">
        <v>1657</v>
      </c>
      <c r="F3841" s="569">
        <v>3</v>
      </c>
      <c r="G3841" s="568" t="s">
        <v>1179</v>
      </c>
      <c r="H3841" s="568"/>
      <c r="I3841" s="570" t="s">
        <v>8463</v>
      </c>
      <c r="J3841" s="568" t="s">
        <v>647</v>
      </c>
      <c r="K3841" s="571" t="s">
        <v>8401</v>
      </c>
      <c r="L3841" s="568" t="s">
        <v>14930</v>
      </c>
      <c r="M3841" s="572"/>
      <c r="N3841" s="570" t="s">
        <v>8402</v>
      </c>
      <c r="O3841" s="303" t="str">
        <f>IF(AllC3_Data[[#This Row],[Door/Yard Number]]=3,"Yard","Door")</f>
        <v>Yard</v>
      </c>
      <c r="P3841" s="33">
        <f t="shared" si="118"/>
        <v>3.1666666666860692</v>
      </c>
      <c r="Q3841" s="3" t="str">
        <f t="shared" si="119"/>
        <v>02/11/2022 10:50 AM</v>
      </c>
      <c r="R3841" s="573" t="str">
        <f>IF(AND(AllC3_Data[[#This Row],[Workflow]]="Vendor Trailer",AllC3_Data[[#This Row],[OB Load Type]]="",AllC3_Data[[#This Row],[IB Load Type]]="",AllC3_Data[[#This Row],[Reusable Load Type]]=""),"Empty", HLOOKUP("*",AllC3_Data[[#This Row],[OB Load Type]:[Workflow]],1,FALSE))</f>
        <v>Empty</v>
      </c>
      <c r="S38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2" spans="1:21" x14ac:dyDescent="0.25">
      <c r="A3842" s="567" t="s">
        <v>17534</v>
      </c>
      <c r="B3842" s="568"/>
      <c r="C3842" s="568"/>
      <c r="D3842" s="569"/>
      <c r="E3842" s="569" t="s">
        <v>1657</v>
      </c>
      <c r="F3842" s="569">
        <v>1</v>
      </c>
      <c r="G3842" s="568" t="s">
        <v>1667</v>
      </c>
      <c r="H3842" s="568"/>
      <c r="I3842" s="570" t="s">
        <v>8463</v>
      </c>
      <c r="J3842" s="568" t="s">
        <v>8213</v>
      </c>
      <c r="K3842" s="571" t="s">
        <v>8401</v>
      </c>
      <c r="L3842" s="568" t="s">
        <v>10410</v>
      </c>
      <c r="M3842" s="572" t="s">
        <v>17535</v>
      </c>
      <c r="N3842" s="570" t="s">
        <v>8402</v>
      </c>
      <c r="O3842" s="303" t="str">
        <f>IF(AllC3_Data[[#This Row],[Door/Yard Number]]=3,"Yard","Door")</f>
        <v>Door</v>
      </c>
      <c r="P3842" s="33">
        <f t="shared" si="118"/>
        <v>3.1666666666860692</v>
      </c>
      <c r="Q3842" s="3" t="str">
        <f t="shared" si="119"/>
        <v>02/11/2022 10:50 AM</v>
      </c>
      <c r="R3842" s="573" t="str">
        <f>IF(AND(AllC3_Data[[#This Row],[Workflow]]="Vendor Trailer",AllC3_Data[[#This Row],[OB Load Type]]="",AllC3_Data[[#This Row],[IB Load Type]]="",AllC3_Data[[#This Row],[Reusable Load Type]]=""),"Empty", HLOOKUP("*",AllC3_Data[[#This Row],[OB Load Type]:[Workflow]],1,FALSE))</f>
        <v>Empty</v>
      </c>
      <c r="S38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3" spans="1:21" x14ac:dyDescent="0.25">
      <c r="A3843" s="567" t="s">
        <v>17536</v>
      </c>
      <c r="B3843" s="568"/>
      <c r="C3843" s="568"/>
      <c r="D3843" s="569" t="s">
        <v>496</v>
      </c>
      <c r="E3843" s="569" t="s">
        <v>1660</v>
      </c>
      <c r="F3843" s="569">
        <v>1</v>
      </c>
      <c r="G3843" s="568" t="s">
        <v>1179</v>
      </c>
      <c r="H3843" s="568"/>
      <c r="I3843" s="570" t="s">
        <v>8463</v>
      </c>
      <c r="J3843" s="568" t="s">
        <v>8208</v>
      </c>
      <c r="K3843" s="571" t="s">
        <v>8401</v>
      </c>
      <c r="L3843" s="568" t="s">
        <v>11114</v>
      </c>
      <c r="M3843" s="572" t="s">
        <v>8463</v>
      </c>
      <c r="N3843" s="570" t="s">
        <v>8402</v>
      </c>
      <c r="O3843" s="303" t="str">
        <f>IF(AllC3_Data[[#This Row],[Door/Yard Number]]=3,"Yard","Door")</f>
        <v>Door</v>
      </c>
      <c r="P3843" s="33">
        <f t="shared" si="118"/>
        <v>3.1666666666860692</v>
      </c>
      <c r="Q3843" s="3" t="str">
        <f t="shared" si="119"/>
        <v>02/11/2022 10:50 AM</v>
      </c>
      <c r="R3843" s="573" t="str">
        <f>IF(AND(AllC3_Data[[#This Row],[Workflow]]="Vendor Trailer",AllC3_Data[[#This Row],[OB Load Type]]="",AllC3_Data[[#This Row],[IB Load Type]]="",AllC3_Data[[#This Row],[Reusable Load Type]]=""),"Empty", HLOOKUP("*",AllC3_Data[[#This Row],[OB Load Type]:[Workflow]],1,FALSE))</f>
        <v>RSAL</v>
      </c>
      <c r="S38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4" spans="1:21" x14ac:dyDescent="0.25">
      <c r="A3844" s="567" t="s">
        <v>17537</v>
      </c>
      <c r="B3844" s="568"/>
      <c r="C3844" s="568"/>
      <c r="D3844" s="569"/>
      <c r="E3844" s="569" t="s">
        <v>9827</v>
      </c>
      <c r="F3844" s="569">
        <v>5</v>
      </c>
      <c r="G3844" s="568" t="s">
        <v>17538</v>
      </c>
      <c r="H3844" s="568"/>
      <c r="I3844" s="570" t="s">
        <v>10329</v>
      </c>
      <c r="J3844" s="568" t="s">
        <v>8202</v>
      </c>
      <c r="K3844" s="571" t="s">
        <v>8401</v>
      </c>
      <c r="L3844" s="568" t="s">
        <v>10258</v>
      </c>
      <c r="M3844" s="572" t="s">
        <v>10957</v>
      </c>
      <c r="N3844" s="570" t="s">
        <v>8402</v>
      </c>
      <c r="O3844" s="303" t="str">
        <f>IF(AllC3_Data[[#This Row],[Door/Yard Number]]=3,"Yard","Door")</f>
        <v>Door</v>
      </c>
      <c r="P3844" s="33">
        <f t="shared" si="118"/>
        <v>3.1500000001396984</v>
      </c>
      <c r="Q3844" s="3" t="str">
        <f t="shared" si="119"/>
        <v>02/11/2022 10:51 AM</v>
      </c>
      <c r="R3844" s="573" t="str">
        <f>IF(AND(AllC3_Data[[#This Row],[Workflow]]="Vendor Trailer",AllC3_Data[[#This Row],[OB Load Type]]="",AllC3_Data[[#This Row],[IB Load Type]]="",AllC3_Data[[#This Row],[Reusable Load Type]]=""),"Empty", HLOOKUP("*",AllC3_Data[[#This Row],[OB Load Type]:[Workflow]],1,FALSE))</f>
        <v>Live Empty</v>
      </c>
      <c r="S38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5" spans="1:21" x14ac:dyDescent="0.25">
      <c r="A3845" s="567" t="s">
        <v>17539</v>
      </c>
      <c r="B3845" s="568"/>
      <c r="C3845" s="568"/>
      <c r="D3845" s="569" t="s">
        <v>299</v>
      </c>
      <c r="E3845" s="569" t="s">
        <v>882</v>
      </c>
      <c r="F3845" s="569">
        <v>1</v>
      </c>
      <c r="G3845" s="568" t="s">
        <v>1179</v>
      </c>
      <c r="H3845" s="568" t="s">
        <v>17540</v>
      </c>
      <c r="I3845" s="570" t="s">
        <v>10329</v>
      </c>
      <c r="J3845" s="568" t="s">
        <v>8210</v>
      </c>
      <c r="K3845" s="571" t="s">
        <v>8401</v>
      </c>
      <c r="L3845" s="568" t="s">
        <v>17541</v>
      </c>
      <c r="M3845" s="572" t="s">
        <v>17542</v>
      </c>
      <c r="N3845" s="570" t="s">
        <v>8402</v>
      </c>
      <c r="O3845" s="303" t="str">
        <f>IF(AllC3_Data[[#This Row],[Door/Yard Number]]=3,"Yard","Door")</f>
        <v>Door</v>
      </c>
      <c r="P3845" s="33">
        <f t="shared" si="118"/>
        <v>3.1500000001396984</v>
      </c>
      <c r="Q3845" s="3" t="str">
        <f t="shared" si="119"/>
        <v>02/11/2022 10:51 AM</v>
      </c>
      <c r="R3845" s="573" t="str">
        <f>IF(AND(AllC3_Data[[#This Row],[Workflow]]="Vendor Trailer",AllC3_Data[[#This Row],[OB Load Type]]="",AllC3_Data[[#This Row],[IB Load Type]]="",AllC3_Data[[#This Row],[Reusable Load Type]]=""),"Empty", HLOOKUP("*",AllC3_Data[[#This Row],[OB Load Type]:[Workflow]],1,FALSE))</f>
        <v>T707</v>
      </c>
      <c r="S38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6" spans="1:21" x14ac:dyDescent="0.25">
      <c r="A3846" s="567" t="s">
        <v>17543</v>
      </c>
      <c r="B3846" s="568"/>
      <c r="C3846" s="568"/>
      <c r="D3846" s="569"/>
      <c r="E3846" s="569" t="s">
        <v>1657</v>
      </c>
      <c r="F3846" s="569">
        <v>3</v>
      </c>
      <c r="G3846" s="568" t="s">
        <v>1179</v>
      </c>
      <c r="H3846" s="568"/>
      <c r="I3846" s="570" t="s">
        <v>10329</v>
      </c>
      <c r="J3846" s="568" t="s">
        <v>8206</v>
      </c>
      <c r="K3846" s="571" t="s">
        <v>8401</v>
      </c>
      <c r="L3846" s="568" t="s">
        <v>13954</v>
      </c>
      <c r="M3846" s="572" t="s">
        <v>8441</v>
      </c>
      <c r="N3846" s="570" t="s">
        <v>8402</v>
      </c>
      <c r="O3846" s="303" t="str">
        <f>IF(AllC3_Data[[#This Row],[Door/Yard Number]]=3,"Yard","Door")</f>
        <v>Yard</v>
      </c>
      <c r="P3846" s="33">
        <f t="shared" si="118"/>
        <v>3.1500000001396984</v>
      </c>
      <c r="Q3846" s="3" t="str">
        <f t="shared" si="119"/>
        <v>02/11/2022 10:51 AM</v>
      </c>
      <c r="R3846" s="573" t="str">
        <f>IF(AND(AllC3_Data[[#This Row],[Workflow]]="Vendor Trailer",AllC3_Data[[#This Row],[OB Load Type]]="",AllC3_Data[[#This Row],[IB Load Type]]="",AllC3_Data[[#This Row],[Reusable Load Type]]=""),"Empty", HLOOKUP("*",AllC3_Data[[#This Row],[OB Load Type]:[Workflow]],1,FALSE))</f>
        <v>Empty</v>
      </c>
      <c r="S38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7" spans="1:21" x14ac:dyDescent="0.25">
      <c r="A3847" s="567" t="s">
        <v>17544</v>
      </c>
      <c r="B3847" s="568"/>
      <c r="C3847" s="568"/>
      <c r="D3847" s="569" t="s">
        <v>496</v>
      </c>
      <c r="E3847" s="569" t="s">
        <v>1660</v>
      </c>
      <c r="F3847" s="569">
        <v>1</v>
      </c>
      <c r="G3847" s="568" t="s">
        <v>1179</v>
      </c>
      <c r="H3847" s="568"/>
      <c r="I3847" s="570" t="s">
        <v>9653</v>
      </c>
      <c r="J3847" s="568" t="s">
        <v>8208</v>
      </c>
      <c r="K3847" s="571" t="s">
        <v>8401</v>
      </c>
      <c r="L3847" s="568" t="s">
        <v>11943</v>
      </c>
      <c r="M3847" s="572" t="s">
        <v>9653</v>
      </c>
      <c r="N3847" s="570" t="s">
        <v>8402</v>
      </c>
      <c r="O3847" s="303" t="str">
        <f>IF(AllC3_Data[[#This Row],[Door/Yard Number]]=3,"Yard","Door")</f>
        <v>Door</v>
      </c>
      <c r="P3847" s="33">
        <f t="shared" si="118"/>
        <v>3.1333333334187046</v>
      </c>
      <c r="Q3847" s="3" t="str">
        <f t="shared" si="119"/>
        <v>02/11/2022 10:52 AM</v>
      </c>
      <c r="R3847" s="573" t="str">
        <f>IF(AND(AllC3_Data[[#This Row],[Workflow]]="Vendor Trailer",AllC3_Data[[#This Row],[OB Load Type]]="",AllC3_Data[[#This Row],[IB Load Type]]="",AllC3_Data[[#This Row],[Reusable Load Type]]=""),"Empty", HLOOKUP("*",AllC3_Data[[#This Row],[OB Load Type]:[Workflow]],1,FALSE))</f>
        <v>RSAL</v>
      </c>
      <c r="S38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8" spans="1:21" x14ac:dyDescent="0.25">
      <c r="A3848" s="567" t="s">
        <v>1782</v>
      </c>
      <c r="B3848" s="568"/>
      <c r="C3848" s="568"/>
      <c r="D3848" s="569"/>
      <c r="E3848" s="569" t="s">
        <v>8461</v>
      </c>
      <c r="F3848" s="569">
        <v>3</v>
      </c>
      <c r="G3848" s="568" t="s">
        <v>1589</v>
      </c>
      <c r="H3848" s="568"/>
      <c r="I3848" s="570" t="s">
        <v>9653</v>
      </c>
      <c r="J3848" s="568" t="s">
        <v>8202</v>
      </c>
      <c r="K3848" s="571" t="s">
        <v>8401</v>
      </c>
      <c r="L3848" s="568" t="s">
        <v>13954</v>
      </c>
      <c r="M3848" s="572" t="s">
        <v>8463</v>
      </c>
      <c r="N3848" s="570" t="s">
        <v>8402</v>
      </c>
      <c r="O3848" s="303" t="str">
        <f>IF(AllC3_Data[[#This Row],[Door/Yard Number]]=3,"Yard","Door")</f>
        <v>Yard</v>
      </c>
      <c r="P3848" s="33">
        <f t="shared" si="118"/>
        <v>3.1333333334187046</v>
      </c>
      <c r="Q3848" s="3" t="str">
        <f t="shared" si="119"/>
        <v>02/11/2022 10:52 AM</v>
      </c>
      <c r="R3848" s="573" t="str">
        <f>IF(AND(AllC3_Data[[#This Row],[Workflow]]="Vendor Trailer",AllC3_Data[[#This Row],[OB Load Type]]="",AllC3_Data[[#This Row],[IB Load Type]]="",AllC3_Data[[#This Row],[Reusable Load Type]]=""),"Empty", HLOOKUP("*",AllC3_Data[[#This Row],[OB Load Type]:[Workflow]],1,FALSE))</f>
        <v>Empty</v>
      </c>
      <c r="S38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8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49" spans="1:21" x14ac:dyDescent="0.25">
      <c r="A3849" s="567" t="s">
        <v>17545</v>
      </c>
      <c r="B3849" s="568"/>
      <c r="C3849" s="568"/>
      <c r="D3849" s="569"/>
      <c r="E3849" s="569" t="s">
        <v>8461</v>
      </c>
      <c r="F3849" s="569">
        <v>3</v>
      </c>
      <c r="G3849" s="568" t="s">
        <v>11356</v>
      </c>
      <c r="H3849" s="568"/>
      <c r="I3849" s="570" t="s">
        <v>8465</v>
      </c>
      <c r="J3849" s="568" t="s">
        <v>8202</v>
      </c>
      <c r="K3849" s="571" t="s">
        <v>8401</v>
      </c>
      <c r="L3849" s="568" t="s">
        <v>14594</v>
      </c>
      <c r="M3849" s="572" t="s">
        <v>13347</v>
      </c>
      <c r="N3849" s="570" t="s">
        <v>8425</v>
      </c>
      <c r="O3849" s="303" t="str">
        <f>IF(AllC3_Data[[#This Row],[Door/Yard Number]]=3,"Yard","Door")</f>
        <v>Yard</v>
      </c>
      <c r="P3849" s="33">
        <f t="shared" ref="P3849:P3912" si="120">($A$1-Q3849)*24</f>
        <v>3.1166666666977108</v>
      </c>
      <c r="Q3849" s="3" t="str">
        <f t="shared" ref="Q3849:Q3912" si="121">IF(I3849&gt;M3849,I3849,IF(I3849&lt;M3849,M3849,IF(I3849=M3849,I3849)))</f>
        <v>02/11/2022 10:53 AM</v>
      </c>
      <c r="R3849" s="573" t="str">
        <f>IF(AND(AllC3_Data[[#This Row],[Workflow]]="Vendor Trailer",AllC3_Data[[#This Row],[OB Load Type]]="",AllC3_Data[[#This Row],[IB Load Type]]="",AllC3_Data[[#This Row],[Reusable Load Type]]=""),"Empty", HLOOKUP("*",AllC3_Data[[#This Row],[OB Load Type]:[Workflow]],1,FALSE))</f>
        <v>Empty</v>
      </c>
      <c r="S38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0" spans="1:21" x14ac:dyDescent="0.25">
      <c r="A3850" s="567" t="s">
        <v>17546</v>
      </c>
      <c r="B3850" s="568"/>
      <c r="C3850" s="568"/>
      <c r="D3850" s="569" t="s">
        <v>182</v>
      </c>
      <c r="E3850" s="569" t="s">
        <v>8430</v>
      </c>
      <c r="F3850" s="569">
        <v>3</v>
      </c>
      <c r="G3850" s="568" t="s">
        <v>1667</v>
      </c>
      <c r="H3850" s="568"/>
      <c r="I3850" s="570" t="s">
        <v>9067</v>
      </c>
      <c r="J3850" s="568" t="s">
        <v>8213</v>
      </c>
      <c r="K3850" s="571" t="s">
        <v>8401</v>
      </c>
      <c r="L3850" s="568" t="s">
        <v>14208</v>
      </c>
      <c r="M3850" s="572" t="s">
        <v>17547</v>
      </c>
      <c r="N3850" s="570" t="s">
        <v>8402</v>
      </c>
      <c r="O3850" s="303" t="str">
        <f>IF(AllC3_Data[[#This Row],[Door/Yard Number]]=3,"Yard","Door")</f>
        <v>Yard</v>
      </c>
      <c r="P3850" s="33">
        <f t="shared" si="120"/>
        <v>3.0999999999767169</v>
      </c>
      <c r="Q3850" s="3" t="str">
        <f t="shared" si="121"/>
        <v>02/11/2022 10:54 AM</v>
      </c>
      <c r="R3850" s="573" t="str">
        <f>IF(AND(AllC3_Data[[#This Row],[Workflow]]="Vendor Trailer",AllC3_Data[[#This Row],[OB Load Type]]="",AllC3_Data[[#This Row],[IB Load Type]]="",AllC3_Data[[#This Row],[Reusable Load Type]]=""),"Empty", HLOOKUP("*",AllC3_Data[[#This Row],[OB Load Type]:[Workflow]],1,FALSE))</f>
        <v>PMIX</v>
      </c>
      <c r="S38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8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1" spans="1:21" x14ac:dyDescent="0.25">
      <c r="A3851" s="567" t="s">
        <v>17548</v>
      </c>
      <c r="B3851" s="568"/>
      <c r="C3851" s="568"/>
      <c r="D3851" s="569" t="s">
        <v>299</v>
      </c>
      <c r="E3851" s="569" t="s">
        <v>882</v>
      </c>
      <c r="F3851" s="569">
        <v>1</v>
      </c>
      <c r="G3851" s="568" t="s">
        <v>1179</v>
      </c>
      <c r="H3851" s="568" t="s">
        <v>17549</v>
      </c>
      <c r="I3851" s="570" t="s">
        <v>9067</v>
      </c>
      <c r="J3851" s="568" t="s">
        <v>8210</v>
      </c>
      <c r="K3851" s="571" t="s">
        <v>8401</v>
      </c>
      <c r="L3851" s="568" t="s">
        <v>13140</v>
      </c>
      <c r="M3851" s="572" t="s">
        <v>15718</v>
      </c>
      <c r="N3851" s="570" t="s">
        <v>8402</v>
      </c>
      <c r="O3851" s="303" t="str">
        <f>IF(AllC3_Data[[#This Row],[Door/Yard Number]]=3,"Yard","Door")</f>
        <v>Door</v>
      </c>
      <c r="P3851" s="33">
        <f t="shared" si="120"/>
        <v>3.0999999999767169</v>
      </c>
      <c r="Q3851" s="3" t="str">
        <f t="shared" si="121"/>
        <v>02/11/2022 10:54 AM</v>
      </c>
      <c r="R3851" s="573" t="str">
        <f>IF(AND(AllC3_Data[[#This Row],[Workflow]]="Vendor Trailer",AllC3_Data[[#This Row],[OB Load Type]]="",AllC3_Data[[#This Row],[IB Load Type]]="",AllC3_Data[[#This Row],[Reusable Load Type]]=""),"Empty", HLOOKUP("*",AllC3_Data[[#This Row],[OB Load Type]:[Workflow]],1,FALSE))</f>
        <v>T707</v>
      </c>
      <c r="S38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2" spans="1:21" x14ac:dyDescent="0.25">
      <c r="A3852" s="567" t="s">
        <v>17550</v>
      </c>
      <c r="B3852" s="568"/>
      <c r="C3852" s="568"/>
      <c r="D3852" s="569"/>
      <c r="E3852" s="569" t="s">
        <v>8793</v>
      </c>
      <c r="F3852" s="569">
        <v>3</v>
      </c>
      <c r="G3852" s="568" t="s">
        <v>1179</v>
      </c>
      <c r="H3852" s="568"/>
      <c r="I3852" s="570" t="s">
        <v>12067</v>
      </c>
      <c r="J3852" s="568" t="s">
        <v>8208</v>
      </c>
      <c r="K3852" s="571" t="s">
        <v>8401</v>
      </c>
      <c r="L3852" s="568" t="s">
        <v>14333</v>
      </c>
      <c r="M3852" s="572" t="s">
        <v>17551</v>
      </c>
      <c r="N3852" s="570" t="s">
        <v>8402</v>
      </c>
      <c r="O3852" s="303" t="str">
        <f>IF(AllC3_Data[[#This Row],[Door/Yard Number]]=3,"Yard","Door")</f>
        <v>Yard</v>
      </c>
      <c r="P3852" s="33">
        <f t="shared" si="120"/>
        <v>3.0833333334303461</v>
      </c>
      <c r="Q3852" s="3" t="str">
        <f t="shared" si="121"/>
        <v>02/11/2022 10:55 AM</v>
      </c>
      <c r="R3852" s="573" t="str">
        <f>IF(AND(AllC3_Data[[#This Row],[Workflow]]="Vendor Trailer",AllC3_Data[[#This Row],[OB Load Type]]="",AllC3_Data[[#This Row],[IB Load Type]]="",AllC3_Data[[#This Row],[Reusable Load Type]]=""),"Empty", HLOOKUP("*",AllC3_Data[[#This Row],[OB Load Type]:[Workflow]],1,FALSE))</f>
        <v>XDock</v>
      </c>
      <c r="S38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853" spans="1:21" x14ac:dyDescent="0.25">
      <c r="A3853" s="567" t="s">
        <v>17552</v>
      </c>
      <c r="B3853" s="568"/>
      <c r="C3853" s="568"/>
      <c r="D3853" s="569" t="s">
        <v>496</v>
      </c>
      <c r="E3853" s="569" t="s">
        <v>1660</v>
      </c>
      <c r="F3853" s="569">
        <v>3</v>
      </c>
      <c r="G3853" s="568" t="s">
        <v>1179</v>
      </c>
      <c r="H3853" s="568"/>
      <c r="I3853" s="570" t="s">
        <v>10993</v>
      </c>
      <c r="J3853" s="568" t="s">
        <v>8216</v>
      </c>
      <c r="K3853" s="571" t="s">
        <v>8401</v>
      </c>
      <c r="L3853" s="568" t="s">
        <v>13954</v>
      </c>
      <c r="M3853" s="572" t="s">
        <v>10993</v>
      </c>
      <c r="N3853" s="570" t="s">
        <v>8402</v>
      </c>
      <c r="O3853" s="303" t="str">
        <f>IF(AllC3_Data[[#This Row],[Door/Yard Number]]=3,"Yard","Door")</f>
        <v>Yard</v>
      </c>
      <c r="P3853" s="33">
        <f t="shared" si="120"/>
        <v>3.0499999999883585</v>
      </c>
      <c r="Q3853" s="3" t="str">
        <f t="shared" si="121"/>
        <v>02/11/2022 10:57 AM</v>
      </c>
      <c r="R3853" s="573" t="str">
        <f>IF(AND(AllC3_Data[[#This Row],[Workflow]]="Vendor Trailer",AllC3_Data[[#This Row],[OB Load Type]]="",AllC3_Data[[#This Row],[IB Load Type]]="",AllC3_Data[[#This Row],[Reusable Load Type]]=""),"Empty", HLOOKUP("*",AllC3_Data[[#This Row],[OB Load Type]:[Workflow]],1,FALSE))</f>
        <v>RSAL</v>
      </c>
      <c r="S38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4" spans="1:21" x14ac:dyDescent="0.25">
      <c r="A3854" s="567" t="s">
        <v>17553</v>
      </c>
      <c r="B3854" s="568"/>
      <c r="C3854" s="568"/>
      <c r="D3854" s="569"/>
      <c r="E3854" s="569" t="s">
        <v>1657</v>
      </c>
      <c r="F3854" s="569">
        <v>3</v>
      </c>
      <c r="G3854" s="568" t="s">
        <v>1179</v>
      </c>
      <c r="H3854" s="568"/>
      <c r="I3854" s="570" t="s">
        <v>13528</v>
      </c>
      <c r="J3854" s="568" t="s">
        <v>8205</v>
      </c>
      <c r="K3854" s="571" t="s">
        <v>8401</v>
      </c>
      <c r="L3854" s="568" t="s">
        <v>17475</v>
      </c>
      <c r="M3854" s="572" t="s">
        <v>13528</v>
      </c>
      <c r="N3854" s="570" t="s">
        <v>8402</v>
      </c>
      <c r="O3854" s="303" t="str">
        <f>IF(AllC3_Data[[#This Row],[Door/Yard Number]]=3,"Yard","Door")</f>
        <v>Yard</v>
      </c>
      <c r="P3854" s="33">
        <f t="shared" si="120"/>
        <v>3.0333333334419876</v>
      </c>
      <c r="Q3854" s="3" t="str">
        <f t="shared" si="121"/>
        <v>02/11/2022 10:58 AM</v>
      </c>
      <c r="R3854" s="573" t="str">
        <f>IF(AND(AllC3_Data[[#This Row],[Workflow]]="Vendor Trailer",AllC3_Data[[#This Row],[OB Load Type]]="",AllC3_Data[[#This Row],[IB Load Type]]="",AllC3_Data[[#This Row],[Reusable Load Type]]=""),"Empty", HLOOKUP("*",AllC3_Data[[#This Row],[OB Load Type]:[Workflow]],1,FALSE))</f>
        <v>Empty</v>
      </c>
      <c r="S38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5" spans="1:21" x14ac:dyDescent="0.25">
      <c r="A3855" s="567" t="s">
        <v>17554</v>
      </c>
      <c r="B3855" s="568"/>
      <c r="C3855" s="568"/>
      <c r="D3855" s="569"/>
      <c r="E3855" s="569" t="s">
        <v>1657</v>
      </c>
      <c r="F3855" s="569">
        <v>3</v>
      </c>
      <c r="G3855" s="568" t="s">
        <v>1179</v>
      </c>
      <c r="H3855" s="568"/>
      <c r="I3855" s="570" t="s">
        <v>13528</v>
      </c>
      <c r="J3855" s="568" t="s">
        <v>8205</v>
      </c>
      <c r="K3855" s="571" t="s">
        <v>8401</v>
      </c>
      <c r="L3855" s="568" t="s">
        <v>15152</v>
      </c>
      <c r="M3855" s="572" t="s">
        <v>12975</v>
      </c>
      <c r="N3855" s="570" t="s">
        <v>8402</v>
      </c>
      <c r="O3855" s="303" t="str">
        <f>IF(AllC3_Data[[#This Row],[Door/Yard Number]]=3,"Yard","Door")</f>
        <v>Yard</v>
      </c>
      <c r="P3855" s="33">
        <f t="shared" si="120"/>
        <v>3.0333333334419876</v>
      </c>
      <c r="Q3855" s="3" t="str">
        <f t="shared" si="121"/>
        <v>02/11/2022 10:58 AM</v>
      </c>
      <c r="R3855" s="573" t="str">
        <f>IF(AND(AllC3_Data[[#This Row],[Workflow]]="Vendor Trailer",AllC3_Data[[#This Row],[OB Load Type]]="",AllC3_Data[[#This Row],[IB Load Type]]="",AllC3_Data[[#This Row],[Reusable Load Type]]=""),"Empty", HLOOKUP("*",AllC3_Data[[#This Row],[OB Load Type]:[Workflow]],1,FALSE))</f>
        <v>Empty</v>
      </c>
      <c r="S38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6" spans="1:21" x14ac:dyDescent="0.25">
      <c r="A3856" s="567" t="s">
        <v>17555</v>
      </c>
      <c r="B3856" s="568"/>
      <c r="C3856" s="568" t="s">
        <v>774</v>
      </c>
      <c r="D3856" s="569"/>
      <c r="E3856" s="569" t="s">
        <v>897</v>
      </c>
      <c r="F3856" s="569">
        <v>3</v>
      </c>
      <c r="G3856" s="568" t="s">
        <v>1179</v>
      </c>
      <c r="H3856" s="568" t="s">
        <v>17556</v>
      </c>
      <c r="I3856" s="570" t="s">
        <v>13528</v>
      </c>
      <c r="J3856" s="568" t="s">
        <v>8210</v>
      </c>
      <c r="K3856" s="571" t="s">
        <v>8401</v>
      </c>
      <c r="L3856" s="568" t="s">
        <v>15678</v>
      </c>
      <c r="M3856" s="572" t="s">
        <v>13528</v>
      </c>
      <c r="N3856" s="570" t="s">
        <v>8451</v>
      </c>
      <c r="O3856" s="303" t="str">
        <f>IF(AllC3_Data[[#This Row],[Door/Yard Number]]=3,"Yard","Door")</f>
        <v>Yard</v>
      </c>
      <c r="P3856" s="33">
        <f t="shared" si="120"/>
        <v>3.0333333334419876</v>
      </c>
      <c r="Q3856" s="3" t="str">
        <f t="shared" si="121"/>
        <v>02/11/2022 10:58 AM</v>
      </c>
      <c r="R3856" s="573" t="str">
        <f>IF(AND(AllC3_Data[[#This Row],[Workflow]]="Vendor Trailer",AllC3_Data[[#This Row],[OB Load Type]]="",AllC3_Data[[#This Row],[IB Load Type]]="",AllC3_Data[[#This Row],[Reusable Load Type]]=""),"Empty", HLOOKUP("*",AllC3_Data[[#This Row],[OB Load Type]:[Workflow]],1,FALSE))</f>
        <v>B227</v>
      </c>
      <c r="S38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7" spans="1:21" x14ac:dyDescent="0.25">
      <c r="A3857" s="567" t="s">
        <v>17557</v>
      </c>
      <c r="B3857" s="568"/>
      <c r="C3857" s="568"/>
      <c r="D3857" s="569" t="s">
        <v>299</v>
      </c>
      <c r="E3857" s="569" t="s">
        <v>882</v>
      </c>
      <c r="F3857" s="569">
        <v>1</v>
      </c>
      <c r="G3857" s="568" t="s">
        <v>1179</v>
      </c>
      <c r="H3857" s="568" t="s">
        <v>17558</v>
      </c>
      <c r="I3857" s="570" t="s">
        <v>9040</v>
      </c>
      <c r="J3857" s="568" t="s">
        <v>8207</v>
      </c>
      <c r="K3857" s="571" t="s">
        <v>8401</v>
      </c>
      <c r="L3857" s="568" t="s">
        <v>17075</v>
      </c>
      <c r="M3857" s="572" t="s">
        <v>17559</v>
      </c>
      <c r="N3857" s="570" t="s">
        <v>8402</v>
      </c>
      <c r="O3857" s="303" t="str">
        <f>IF(AllC3_Data[[#This Row],[Door/Yard Number]]=3,"Yard","Door")</f>
        <v>Door</v>
      </c>
      <c r="P3857" s="33">
        <f t="shared" si="120"/>
        <v>3.0166666667209938</v>
      </c>
      <c r="Q3857" s="3" t="str">
        <f t="shared" si="121"/>
        <v>02/11/2022 10:59 AM</v>
      </c>
      <c r="R3857" s="573" t="str">
        <f>IF(AND(AllC3_Data[[#This Row],[Workflow]]="Vendor Trailer",AllC3_Data[[#This Row],[OB Load Type]]="",AllC3_Data[[#This Row],[IB Load Type]]="",AllC3_Data[[#This Row],[Reusable Load Type]]=""),"Empty", HLOOKUP("*",AllC3_Data[[#This Row],[OB Load Type]:[Workflow]],1,FALSE))</f>
        <v>T707</v>
      </c>
      <c r="S38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8" spans="1:21" x14ac:dyDescent="0.25">
      <c r="A3858" s="567" t="s">
        <v>17560</v>
      </c>
      <c r="B3858" s="568"/>
      <c r="C3858" s="568"/>
      <c r="D3858" s="569" t="s">
        <v>496</v>
      </c>
      <c r="E3858" s="569" t="s">
        <v>1660</v>
      </c>
      <c r="F3858" s="569">
        <v>3</v>
      </c>
      <c r="G3858" s="568" t="s">
        <v>1179</v>
      </c>
      <c r="H3858" s="568"/>
      <c r="I3858" s="570" t="s">
        <v>10995</v>
      </c>
      <c r="J3858" s="568" t="s">
        <v>8208</v>
      </c>
      <c r="K3858" s="571" t="s">
        <v>8401</v>
      </c>
      <c r="L3858" s="568" t="s">
        <v>14352</v>
      </c>
      <c r="M3858" s="572" t="s">
        <v>10995</v>
      </c>
      <c r="N3858" s="570" t="s">
        <v>8402</v>
      </c>
      <c r="O3858" s="303" t="str">
        <f>IF(AllC3_Data[[#This Row],[Door/Yard Number]]=3,"Yard","Door")</f>
        <v>Yard</v>
      </c>
      <c r="P3858" s="33">
        <f t="shared" si="120"/>
        <v>3</v>
      </c>
      <c r="Q3858" s="3" t="str">
        <f t="shared" si="121"/>
        <v>02/11/2022 11:00 AM</v>
      </c>
      <c r="R3858" s="573" t="str">
        <f>IF(AND(AllC3_Data[[#This Row],[Workflow]]="Vendor Trailer",AllC3_Data[[#This Row],[OB Load Type]]="",AllC3_Data[[#This Row],[IB Load Type]]="",AllC3_Data[[#This Row],[Reusable Load Type]]=""),"Empty", HLOOKUP("*",AllC3_Data[[#This Row],[OB Load Type]:[Workflow]],1,FALSE))</f>
        <v>RSAL</v>
      </c>
      <c r="S38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59" spans="1:21" x14ac:dyDescent="0.25">
      <c r="A3859" s="567" t="s">
        <v>17561</v>
      </c>
      <c r="B3859" s="568"/>
      <c r="C3859" s="568"/>
      <c r="D3859" s="569" t="s">
        <v>496</v>
      </c>
      <c r="E3859" s="569" t="s">
        <v>1660</v>
      </c>
      <c r="F3859" s="569">
        <v>3</v>
      </c>
      <c r="G3859" s="568" t="s">
        <v>1179</v>
      </c>
      <c r="H3859" s="568"/>
      <c r="I3859" s="570" t="s">
        <v>10995</v>
      </c>
      <c r="J3859" s="568" t="s">
        <v>8210</v>
      </c>
      <c r="K3859" s="571" t="s">
        <v>8401</v>
      </c>
      <c r="L3859" s="568" t="s">
        <v>14803</v>
      </c>
      <c r="M3859" s="572" t="s">
        <v>10995</v>
      </c>
      <c r="N3859" s="570" t="s">
        <v>8409</v>
      </c>
      <c r="O3859" s="303" t="str">
        <f>IF(AllC3_Data[[#This Row],[Door/Yard Number]]=3,"Yard","Door")</f>
        <v>Yard</v>
      </c>
      <c r="P3859" s="33">
        <f t="shared" si="120"/>
        <v>3</v>
      </c>
      <c r="Q3859" s="3" t="str">
        <f t="shared" si="121"/>
        <v>02/11/2022 11:00 AM</v>
      </c>
      <c r="R3859" s="573" t="str">
        <f>IF(AND(AllC3_Data[[#This Row],[Workflow]]="Vendor Trailer",AllC3_Data[[#This Row],[OB Load Type]]="",AllC3_Data[[#This Row],[IB Load Type]]="",AllC3_Data[[#This Row],[Reusable Load Type]]=""),"Empty", HLOOKUP("*",AllC3_Data[[#This Row],[OB Load Type]:[Workflow]],1,FALSE))</f>
        <v>RSAL</v>
      </c>
      <c r="S38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0" spans="1:21" x14ac:dyDescent="0.25">
      <c r="A3860" s="567" t="s">
        <v>17562</v>
      </c>
      <c r="B3860" s="568"/>
      <c r="C3860" s="568"/>
      <c r="D3860" s="569" t="s">
        <v>496</v>
      </c>
      <c r="E3860" s="569" t="s">
        <v>1660</v>
      </c>
      <c r="F3860" s="569">
        <v>3</v>
      </c>
      <c r="G3860" s="568" t="s">
        <v>1179</v>
      </c>
      <c r="H3860" s="568"/>
      <c r="I3860" s="570" t="s">
        <v>9043</v>
      </c>
      <c r="J3860" s="568" t="s">
        <v>8205</v>
      </c>
      <c r="K3860" s="571" t="s">
        <v>8401</v>
      </c>
      <c r="L3860" s="568" t="s">
        <v>13954</v>
      </c>
      <c r="M3860" s="572" t="s">
        <v>9043</v>
      </c>
      <c r="N3860" s="570" t="s">
        <v>8402</v>
      </c>
      <c r="O3860" s="303" t="str">
        <f>IF(AllC3_Data[[#This Row],[Door/Yard Number]]=3,"Yard","Door")</f>
        <v>Yard</v>
      </c>
      <c r="P3860" s="33">
        <f t="shared" si="120"/>
        <v>2.9833333334536292</v>
      </c>
      <c r="Q3860" s="3" t="str">
        <f t="shared" si="121"/>
        <v>02/11/2022 11:01 AM</v>
      </c>
      <c r="R3860" s="573" t="str">
        <f>IF(AND(AllC3_Data[[#This Row],[Workflow]]="Vendor Trailer",AllC3_Data[[#This Row],[OB Load Type]]="",AllC3_Data[[#This Row],[IB Load Type]]="",AllC3_Data[[#This Row],[Reusable Load Type]]=""),"Empty", HLOOKUP("*",AllC3_Data[[#This Row],[OB Load Type]:[Workflow]],1,FALSE))</f>
        <v>RSAL</v>
      </c>
      <c r="S38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1" spans="1:21" x14ac:dyDescent="0.25">
      <c r="A3861" s="567" t="s">
        <v>17563</v>
      </c>
      <c r="B3861" s="568"/>
      <c r="C3861" s="568"/>
      <c r="D3861" s="569" t="s">
        <v>299</v>
      </c>
      <c r="E3861" s="569" t="s">
        <v>882</v>
      </c>
      <c r="F3861" s="569">
        <v>1</v>
      </c>
      <c r="G3861" s="568" t="s">
        <v>1179</v>
      </c>
      <c r="H3861" s="568" t="s">
        <v>17564</v>
      </c>
      <c r="I3861" s="570" t="s">
        <v>9043</v>
      </c>
      <c r="J3861" s="568" t="s">
        <v>8210</v>
      </c>
      <c r="K3861" s="571" t="s">
        <v>8401</v>
      </c>
      <c r="L3861" s="568" t="s">
        <v>16695</v>
      </c>
      <c r="M3861" s="572" t="s">
        <v>12816</v>
      </c>
      <c r="N3861" s="570" t="s">
        <v>8402</v>
      </c>
      <c r="O3861" s="303" t="str">
        <f>IF(AllC3_Data[[#This Row],[Door/Yard Number]]=3,"Yard","Door")</f>
        <v>Door</v>
      </c>
      <c r="P3861" s="33">
        <f t="shared" si="120"/>
        <v>2.9833333334536292</v>
      </c>
      <c r="Q3861" s="3" t="str">
        <f t="shared" si="121"/>
        <v>02/11/2022 11:01 AM</v>
      </c>
      <c r="R3861" s="573" t="str">
        <f>IF(AND(AllC3_Data[[#This Row],[Workflow]]="Vendor Trailer",AllC3_Data[[#This Row],[OB Load Type]]="",AllC3_Data[[#This Row],[IB Load Type]]="",AllC3_Data[[#This Row],[Reusable Load Type]]=""),"Empty", HLOOKUP("*",AllC3_Data[[#This Row],[OB Load Type]:[Workflow]],1,FALSE))</f>
        <v>T707</v>
      </c>
      <c r="S38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2" spans="1:21" x14ac:dyDescent="0.25">
      <c r="A3862" s="567" t="s">
        <v>17565</v>
      </c>
      <c r="B3862" s="568"/>
      <c r="C3862" s="568"/>
      <c r="D3862" s="569" t="s">
        <v>496</v>
      </c>
      <c r="E3862" s="569" t="s">
        <v>1660</v>
      </c>
      <c r="F3862" s="569">
        <v>3</v>
      </c>
      <c r="G3862" s="568" t="s">
        <v>1179</v>
      </c>
      <c r="H3862" s="568"/>
      <c r="I3862" s="570" t="s">
        <v>10997</v>
      </c>
      <c r="J3862" s="568" t="s">
        <v>8205</v>
      </c>
      <c r="K3862" s="571" t="s">
        <v>8401</v>
      </c>
      <c r="L3862" s="568" t="s">
        <v>14803</v>
      </c>
      <c r="M3862" s="572" t="s">
        <v>9043</v>
      </c>
      <c r="N3862" s="570" t="s">
        <v>8409</v>
      </c>
      <c r="O3862" s="303" t="str">
        <f>IF(AllC3_Data[[#This Row],[Door/Yard Number]]=3,"Yard","Door")</f>
        <v>Yard</v>
      </c>
      <c r="P3862" s="33">
        <f t="shared" si="120"/>
        <v>2.9666666667326353</v>
      </c>
      <c r="Q3862" s="3" t="str">
        <f t="shared" si="121"/>
        <v>02/11/2022 11:02 AM</v>
      </c>
      <c r="R3862" s="573" t="str">
        <f>IF(AND(AllC3_Data[[#This Row],[Workflow]]="Vendor Trailer",AllC3_Data[[#This Row],[OB Load Type]]="",AllC3_Data[[#This Row],[IB Load Type]]="",AllC3_Data[[#This Row],[Reusable Load Type]]=""),"Empty", HLOOKUP("*",AllC3_Data[[#This Row],[OB Load Type]:[Workflow]],1,FALSE))</f>
        <v>RSAL</v>
      </c>
      <c r="S38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3" spans="1:21" x14ac:dyDescent="0.25">
      <c r="A3863" s="567" t="s">
        <v>17566</v>
      </c>
      <c r="B3863" s="568"/>
      <c r="C3863" s="568"/>
      <c r="D3863" s="569"/>
      <c r="E3863" s="569" t="s">
        <v>8461</v>
      </c>
      <c r="F3863" s="569">
        <v>3</v>
      </c>
      <c r="G3863" s="568" t="s">
        <v>13345</v>
      </c>
      <c r="H3863" s="568"/>
      <c r="I3863" s="570" t="s">
        <v>10997</v>
      </c>
      <c r="J3863" s="568" t="s">
        <v>8202</v>
      </c>
      <c r="K3863" s="571" t="s">
        <v>8401</v>
      </c>
      <c r="L3863" s="568" t="s">
        <v>13726</v>
      </c>
      <c r="M3863" s="572" t="s">
        <v>10995</v>
      </c>
      <c r="N3863" s="570" t="s">
        <v>8451</v>
      </c>
      <c r="O3863" s="303" t="str">
        <f>IF(AllC3_Data[[#This Row],[Door/Yard Number]]=3,"Yard","Door")</f>
        <v>Yard</v>
      </c>
      <c r="P3863" s="33">
        <f t="shared" si="120"/>
        <v>2.9666666667326353</v>
      </c>
      <c r="Q3863" s="3" t="str">
        <f t="shared" si="121"/>
        <v>02/11/2022 11:02 AM</v>
      </c>
      <c r="R3863" s="573" t="str">
        <f>IF(AND(AllC3_Data[[#This Row],[Workflow]]="Vendor Trailer",AllC3_Data[[#This Row],[OB Load Type]]="",AllC3_Data[[#This Row],[IB Load Type]]="",AllC3_Data[[#This Row],[Reusable Load Type]]=""),"Empty", HLOOKUP("*",AllC3_Data[[#This Row],[OB Load Type]:[Workflow]],1,FALSE))</f>
        <v>Empty</v>
      </c>
      <c r="S38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4" spans="1:21" x14ac:dyDescent="0.25">
      <c r="A3864" s="567" t="s">
        <v>17567</v>
      </c>
      <c r="B3864" s="568"/>
      <c r="C3864" s="568"/>
      <c r="D3864" s="569" t="s">
        <v>496</v>
      </c>
      <c r="E3864" s="569" t="s">
        <v>1660</v>
      </c>
      <c r="F3864" s="569">
        <v>3</v>
      </c>
      <c r="G3864" s="568" t="s">
        <v>1179</v>
      </c>
      <c r="H3864" s="568"/>
      <c r="I3864" s="570" t="s">
        <v>17568</v>
      </c>
      <c r="J3864" s="568" t="s">
        <v>8204</v>
      </c>
      <c r="K3864" s="571" t="s">
        <v>8401</v>
      </c>
      <c r="L3864" s="568" t="s">
        <v>17475</v>
      </c>
      <c r="M3864" s="572" t="s">
        <v>17568</v>
      </c>
      <c r="N3864" s="570" t="s">
        <v>8402</v>
      </c>
      <c r="O3864" s="303" t="str">
        <f>IF(AllC3_Data[[#This Row],[Door/Yard Number]]=3,"Yard","Door")</f>
        <v>Yard</v>
      </c>
      <c r="P3864" s="33">
        <f t="shared" si="120"/>
        <v>2.9166666667442769</v>
      </c>
      <c r="Q3864" s="3" t="str">
        <f t="shared" si="121"/>
        <v>02/11/2022 11:05 AM</v>
      </c>
      <c r="R3864" s="573" t="str">
        <f>IF(AND(AllC3_Data[[#This Row],[Workflow]]="Vendor Trailer",AllC3_Data[[#This Row],[OB Load Type]]="",AllC3_Data[[#This Row],[IB Load Type]]="",AllC3_Data[[#This Row],[Reusable Load Type]]=""),"Empty", HLOOKUP("*",AllC3_Data[[#This Row],[OB Load Type]:[Workflow]],1,FALSE))</f>
        <v>RSAL</v>
      </c>
      <c r="S38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5" spans="1:21" x14ac:dyDescent="0.25">
      <c r="A3865" s="567" t="s">
        <v>17569</v>
      </c>
      <c r="B3865" s="568"/>
      <c r="C3865" s="568"/>
      <c r="D3865" s="569" t="s">
        <v>299</v>
      </c>
      <c r="E3865" s="569" t="s">
        <v>882</v>
      </c>
      <c r="F3865" s="569">
        <v>1</v>
      </c>
      <c r="G3865" s="568" t="s">
        <v>1179</v>
      </c>
      <c r="H3865" s="568" t="s">
        <v>17570</v>
      </c>
      <c r="I3865" s="570" t="s">
        <v>9656</v>
      </c>
      <c r="J3865" s="568" t="s">
        <v>8207</v>
      </c>
      <c r="K3865" s="571" t="s">
        <v>8401</v>
      </c>
      <c r="L3865" s="568" t="s">
        <v>17571</v>
      </c>
      <c r="M3865" s="572" t="s">
        <v>17572</v>
      </c>
      <c r="N3865" s="570" t="s">
        <v>8402</v>
      </c>
      <c r="O3865" s="303" t="str">
        <f>IF(AllC3_Data[[#This Row],[Door/Yard Number]]=3,"Yard","Door")</f>
        <v>Door</v>
      </c>
      <c r="P3865" s="33">
        <f t="shared" si="120"/>
        <v>2.9000000000232831</v>
      </c>
      <c r="Q3865" s="3" t="str">
        <f t="shared" si="121"/>
        <v>02/11/2022 11:06 AM</v>
      </c>
      <c r="R3865" s="573" t="str">
        <f>IF(AND(AllC3_Data[[#This Row],[Workflow]]="Vendor Trailer",AllC3_Data[[#This Row],[OB Load Type]]="",AllC3_Data[[#This Row],[IB Load Type]]="",AllC3_Data[[#This Row],[Reusable Load Type]]=""),"Empty", HLOOKUP("*",AllC3_Data[[#This Row],[OB Load Type]:[Workflow]],1,FALSE))</f>
        <v>T707</v>
      </c>
      <c r="S38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6" spans="1:21" x14ac:dyDescent="0.25">
      <c r="A3866" s="567" t="s">
        <v>17573</v>
      </c>
      <c r="B3866" s="568"/>
      <c r="C3866" s="568"/>
      <c r="D3866" s="569" t="s">
        <v>496</v>
      </c>
      <c r="E3866" s="569" t="s">
        <v>1660</v>
      </c>
      <c r="F3866" s="569">
        <v>3</v>
      </c>
      <c r="G3866" s="568" t="s">
        <v>1179</v>
      </c>
      <c r="H3866" s="568"/>
      <c r="I3866" s="570" t="s">
        <v>8721</v>
      </c>
      <c r="J3866" s="568" t="s">
        <v>8204</v>
      </c>
      <c r="K3866" s="571" t="s">
        <v>8401</v>
      </c>
      <c r="L3866" s="568" t="s">
        <v>13954</v>
      </c>
      <c r="M3866" s="572" t="s">
        <v>8721</v>
      </c>
      <c r="N3866" s="570" t="s">
        <v>8402</v>
      </c>
      <c r="O3866" s="303" t="str">
        <f>IF(AllC3_Data[[#This Row],[Door/Yard Number]]=3,"Yard","Door")</f>
        <v>Yard</v>
      </c>
      <c r="P3866" s="33">
        <f t="shared" si="120"/>
        <v>2.8833333334769122</v>
      </c>
      <c r="Q3866" s="3" t="str">
        <f t="shared" si="121"/>
        <v>02/11/2022 11:07 AM</v>
      </c>
      <c r="R3866" s="573" t="str">
        <f>IF(AND(AllC3_Data[[#This Row],[Workflow]]="Vendor Trailer",AllC3_Data[[#This Row],[OB Load Type]]="",AllC3_Data[[#This Row],[IB Load Type]]="",AllC3_Data[[#This Row],[Reusable Load Type]]=""),"Empty", HLOOKUP("*",AllC3_Data[[#This Row],[OB Load Type]:[Workflow]],1,FALSE))</f>
        <v>RSAL</v>
      </c>
      <c r="S38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7" spans="1:21" x14ac:dyDescent="0.25">
      <c r="A3867" s="567" t="s">
        <v>17574</v>
      </c>
      <c r="B3867" s="568"/>
      <c r="C3867" s="568"/>
      <c r="D3867" s="569"/>
      <c r="E3867" s="569" t="s">
        <v>1562</v>
      </c>
      <c r="F3867" s="569">
        <v>1</v>
      </c>
      <c r="G3867" s="568" t="s">
        <v>1179</v>
      </c>
      <c r="H3867" s="568"/>
      <c r="I3867" s="570" t="s">
        <v>8721</v>
      </c>
      <c r="J3867" s="568" t="s">
        <v>8208</v>
      </c>
      <c r="K3867" s="571" t="s">
        <v>8401</v>
      </c>
      <c r="L3867" s="568" t="s">
        <v>17575</v>
      </c>
      <c r="M3867" s="572" t="s">
        <v>17576</v>
      </c>
      <c r="N3867" s="570" t="s">
        <v>8451</v>
      </c>
      <c r="O3867" s="303" t="str">
        <f>IF(AllC3_Data[[#This Row],[Door/Yard Number]]=3,"Yard","Door")</f>
        <v>Door</v>
      </c>
      <c r="P3867" s="33">
        <f t="shared" si="120"/>
        <v>2.8833333334769122</v>
      </c>
      <c r="Q3867" s="3" t="str">
        <f t="shared" si="121"/>
        <v>02/11/2022 11:07 AM</v>
      </c>
      <c r="R3867" s="573" t="str">
        <f>IF(AND(AllC3_Data[[#This Row],[Workflow]]="Vendor Trailer",AllC3_Data[[#This Row],[OB Load Type]]="",AllC3_Data[[#This Row],[IB Load Type]]="",AllC3_Data[[#This Row],[Reusable Load Type]]=""),"Empty", HLOOKUP("*",AllC3_Data[[#This Row],[OB Load Type]:[Workflow]],1,FALSE))</f>
        <v>Unknown</v>
      </c>
      <c r="S386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868" spans="1:21" x14ac:dyDescent="0.25">
      <c r="A3868" s="567" t="s">
        <v>17577</v>
      </c>
      <c r="B3868" s="568"/>
      <c r="C3868" s="568"/>
      <c r="D3868" s="569" t="s">
        <v>496</v>
      </c>
      <c r="E3868" s="569" t="s">
        <v>1660</v>
      </c>
      <c r="F3868" s="569">
        <v>3</v>
      </c>
      <c r="G3868" s="568" t="s">
        <v>1179</v>
      </c>
      <c r="H3868" s="568"/>
      <c r="I3868" s="570" t="s">
        <v>9045</v>
      </c>
      <c r="J3868" s="568" t="s">
        <v>647</v>
      </c>
      <c r="K3868" s="571" t="s">
        <v>8401</v>
      </c>
      <c r="L3868" s="568" t="s">
        <v>14803</v>
      </c>
      <c r="M3868" s="572"/>
      <c r="N3868" s="570" t="s">
        <v>8409</v>
      </c>
      <c r="O3868" s="303" t="str">
        <f>IF(AllC3_Data[[#This Row],[Door/Yard Number]]=3,"Yard","Door")</f>
        <v>Yard</v>
      </c>
      <c r="P3868" s="33">
        <f t="shared" si="120"/>
        <v>2.8666666667559184</v>
      </c>
      <c r="Q3868" s="3" t="str">
        <f t="shared" si="121"/>
        <v>02/11/2022 11:08 AM</v>
      </c>
      <c r="R3868" s="573" t="str">
        <f>IF(AND(AllC3_Data[[#This Row],[Workflow]]="Vendor Trailer",AllC3_Data[[#This Row],[OB Load Type]]="",AllC3_Data[[#This Row],[IB Load Type]]="",AllC3_Data[[#This Row],[Reusable Load Type]]=""),"Empty", HLOOKUP("*",AllC3_Data[[#This Row],[OB Load Type]:[Workflow]],1,FALSE))</f>
        <v>RSAL</v>
      </c>
      <c r="S38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69" spans="1:21" x14ac:dyDescent="0.25">
      <c r="A3869" s="567" t="s">
        <v>17578</v>
      </c>
      <c r="B3869" s="568"/>
      <c r="C3869" s="568"/>
      <c r="D3869" s="569" t="s">
        <v>496</v>
      </c>
      <c r="E3869" s="569" t="s">
        <v>1660</v>
      </c>
      <c r="F3869" s="569">
        <v>3</v>
      </c>
      <c r="G3869" s="568" t="s">
        <v>1179</v>
      </c>
      <c r="H3869" s="568"/>
      <c r="I3869" s="570" t="s">
        <v>9045</v>
      </c>
      <c r="J3869" s="568" t="s">
        <v>8210</v>
      </c>
      <c r="K3869" s="571" t="s">
        <v>8401</v>
      </c>
      <c r="L3869" s="568" t="s">
        <v>13958</v>
      </c>
      <c r="M3869" s="572" t="s">
        <v>9045</v>
      </c>
      <c r="N3869" s="570" t="s">
        <v>8451</v>
      </c>
      <c r="O3869" s="303" t="str">
        <f>IF(AllC3_Data[[#This Row],[Door/Yard Number]]=3,"Yard","Door")</f>
        <v>Yard</v>
      </c>
      <c r="P3869" s="33">
        <f t="shared" si="120"/>
        <v>2.8666666667559184</v>
      </c>
      <c r="Q3869" s="3" t="str">
        <f t="shared" si="121"/>
        <v>02/11/2022 11:08 AM</v>
      </c>
      <c r="R3869" s="573" t="str">
        <f>IF(AND(AllC3_Data[[#This Row],[Workflow]]="Vendor Trailer",AllC3_Data[[#This Row],[OB Load Type]]="",AllC3_Data[[#This Row],[IB Load Type]]="",AllC3_Data[[#This Row],[Reusable Load Type]]=""),"Empty", HLOOKUP("*",AllC3_Data[[#This Row],[OB Load Type]:[Workflow]],1,FALSE))</f>
        <v>RSAL</v>
      </c>
      <c r="S38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0" spans="1:21" x14ac:dyDescent="0.25">
      <c r="A3870" s="567" t="s">
        <v>17579</v>
      </c>
      <c r="B3870" s="568" t="s">
        <v>14099</v>
      </c>
      <c r="C3870" s="568"/>
      <c r="D3870" s="569"/>
      <c r="E3870" s="569" t="s">
        <v>1659</v>
      </c>
      <c r="F3870" s="569">
        <v>1</v>
      </c>
      <c r="G3870" s="568" t="s">
        <v>10027</v>
      </c>
      <c r="H3870" s="568"/>
      <c r="I3870" s="570" t="s">
        <v>11002</v>
      </c>
      <c r="J3870" s="568" t="s">
        <v>8202</v>
      </c>
      <c r="K3870" s="571" t="s">
        <v>8401</v>
      </c>
      <c r="L3870" s="568" t="s">
        <v>5055</v>
      </c>
      <c r="M3870" s="572"/>
      <c r="N3870" s="570" t="s">
        <v>8402</v>
      </c>
      <c r="O3870" s="303" t="str">
        <f>IF(AllC3_Data[[#This Row],[Door/Yard Number]]=3,"Yard","Door")</f>
        <v>Door</v>
      </c>
      <c r="P3870" s="33">
        <f t="shared" si="120"/>
        <v>2.8500000000349246</v>
      </c>
      <c r="Q3870" s="3" t="str">
        <f t="shared" si="121"/>
        <v>02/11/2022 11:09 AM</v>
      </c>
      <c r="R3870" s="573" t="str">
        <f>IF(AND(AllC3_Data[[#This Row],[Workflow]]="Vendor Trailer",AllC3_Data[[#This Row],[OB Load Type]]="",AllC3_Data[[#This Row],[IB Load Type]]="",AllC3_Data[[#This Row],[Reusable Load Type]]=""),"Empty", HLOOKUP("*",AllC3_Data[[#This Row],[OB Load Type]:[Workflow]],1,FALSE))</f>
        <v>RuleNotWorking</v>
      </c>
      <c r="S38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1" spans="1:21" x14ac:dyDescent="0.25">
      <c r="A3871" s="567" t="s">
        <v>17580</v>
      </c>
      <c r="B3871" s="568"/>
      <c r="C3871" s="568"/>
      <c r="D3871" s="569" t="s">
        <v>496</v>
      </c>
      <c r="E3871" s="569" t="s">
        <v>1660</v>
      </c>
      <c r="F3871" s="569">
        <v>1</v>
      </c>
      <c r="G3871" s="568" t="s">
        <v>1179</v>
      </c>
      <c r="H3871" s="568"/>
      <c r="I3871" s="570" t="s">
        <v>11004</v>
      </c>
      <c r="J3871" s="568" t="s">
        <v>8205</v>
      </c>
      <c r="K3871" s="571" t="s">
        <v>8401</v>
      </c>
      <c r="L3871" s="568" t="s">
        <v>12081</v>
      </c>
      <c r="M3871" s="572" t="s">
        <v>11004</v>
      </c>
      <c r="N3871" s="570" t="s">
        <v>8402</v>
      </c>
      <c r="O3871" s="303" t="str">
        <f>IF(AllC3_Data[[#This Row],[Door/Yard Number]]=3,"Yard","Door")</f>
        <v>Door</v>
      </c>
      <c r="P3871" s="33">
        <f t="shared" si="120"/>
        <v>2.8333333333139308</v>
      </c>
      <c r="Q3871" s="3" t="str">
        <f t="shared" si="121"/>
        <v>02/11/2022 11:10 AM</v>
      </c>
      <c r="R3871" s="573" t="str">
        <f>IF(AND(AllC3_Data[[#This Row],[Workflow]]="Vendor Trailer",AllC3_Data[[#This Row],[OB Load Type]]="",AllC3_Data[[#This Row],[IB Load Type]]="",AllC3_Data[[#This Row],[Reusable Load Type]]=""),"Empty", HLOOKUP("*",AllC3_Data[[#This Row],[OB Load Type]:[Workflow]],1,FALSE))</f>
        <v>RSAL</v>
      </c>
      <c r="S38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2" spans="1:21" x14ac:dyDescent="0.25">
      <c r="A3872" s="567" t="s">
        <v>17581</v>
      </c>
      <c r="B3872" s="568"/>
      <c r="C3872" s="568"/>
      <c r="D3872" s="569"/>
      <c r="E3872" s="569" t="s">
        <v>8793</v>
      </c>
      <c r="F3872" s="569">
        <v>1</v>
      </c>
      <c r="G3872" s="568" t="s">
        <v>1179</v>
      </c>
      <c r="H3872" s="568"/>
      <c r="I3872" s="570" t="s">
        <v>11004</v>
      </c>
      <c r="J3872" s="568" t="s">
        <v>8207</v>
      </c>
      <c r="K3872" s="571" t="s">
        <v>8401</v>
      </c>
      <c r="L3872" s="568" t="s">
        <v>10381</v>
      </c>
      <c r="M3872" s="572" t="s">
        <v>11004</v>
      </c>
      <c r="N3872" s="570" t="s">
        <v>8451</v>
      </c>
      <c r="O3872" s="303" t="str">
        <f>IF(AllC3_Data[[#This Row],[Door/Yard Number]]=3,"Yard","Door")</f>
        <v>Door</v>
      </c>
      <c r="P3872" s="33">
        <f t="shared" si="120"/>
        <v>2.8333333333139308</v>
      </c>
      <c r="Q3872" s="3" t="str">
        <f t="shared" si="121"/>
        <v>02/11/2022 11:10 AM</v>
      </c>
      <c r="R3872" s="573" t="str">
        <f>IF(AND(AllC3_Data[[#This Row],[Workflow]]="Vendor Trailer",AllC3_Data[[#This Row],[OB Load Type]]="",AllC3_Data[[#This Row],[IB Load Type]]="",AllC3_Data[[#This Row],[Reusable Load Type]]=""),"Empty", HLOOKUP("*",AllC3_Data[[#This Row],[OB Load Type]:[Workflow]],1,FALSE))</f>
        <v>XDock</v>
      </c>
      <c r="S38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8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2"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873" spans="1:21" x14ac:dyDescent="0.25">
      <c r="A3873" s="567" t="s">
        <v>17582</v>
      </c>
      <c r="B3873" s="568"/>
      <c r="C3873" s="568"/>
      <c r="D3873" s="569" t="s">
        <v>650</v>
      </c>
      <c r="E3873" s="569" t="s">
        <v>8430</v>
      </c>
      <c r="F3873" s="569">
        <v>3</v>
      </c>
      <c r="G3873" s="568" t="s">
        <v>1215</v>
      </c>
      <c r="H3873" s="568"/>
      <c r="I3873" s="570" t="s">
        <v>11004</v>
      </c>
      <c r="J3873" s="568" t="s">
        <v>8202</v>
      </c>
      <c r="K3873" s="571" t="s">
        <v>8401</v>
      </c>
      <c r="L3873" s="568" t="s">
        <v>14208</v>
      </c>
      <c r="M3873" s="572"/>
      <c r="N3873" s="570" t="s">
        <v>8402</v>
      </c>
      <c r="O3873" s="303" t="str">
        <f>IF(AllC3_Data[[#This Row],[Door/Yard Number]]=3,"Yard","Door")</f>
        <v>Yard</v>
      </c>
      <c r="P3873" s="33">
        <f t="shared" si="120"/>
        <v>2.8333333333139308</v>
      </c>
      <c r="Q3873" s="3" t="str">
        <f t="shared" si="121"/>
        <v>02/11/2022 11:10 AM</v>
      </c>
      <c r="R3873" s="573" t="str">
        <f>IF(AND(AllC3_Data[[#This Row],[Workflow]]="Vendor Trailer",AllC3_Data[[#This Row],[OB Load Type]]="",AllC3_Data[[#This Row],[IB Load Type]]="",AllC3_Data[[#This Row],[Reusable Load Type]]=""),"Empty", HLOOKUP("*",AllC3_Data[[#This Row],[OB Load Type]:[Workflow]],1,FALSE))</f>
        <v>CHEP</v>
      </c>
      <c r="S38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8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4" spans="1:21" x14ac:dyDescent="0.25">
      <c r="A3874" s="567" t="s">
        <v>17583</v>
      </c>
      <c r="B3874" s="568"/>
      <c r="C3874" s="568"/>
      <c r="D3874" s="569"/>
      <c r="E3874" s="569" t="s">
        <v>1657</v>
      </c>
      <c r="F3874" s="569">
        <v>3</v>
      </c>
      <c r="G3874" s="568" t="s">
        <v>1179</v>
      </c>
      <c r="H3874" s="568"/>
      <c r="I3874" s="570" t="s">
        <v>11004</v>
      </c>
      <c r="J3874" s="568" t="s">
        <v>8210</v>
      </c>
      <c r="K3874" s="571" t="s">
        <v>8401</v>
      </c>
      <c r="L3874" s="568" t="s">
        <v>13954</v>
      </c>
      <c r="M3874" s="572" t="s">
        <v>11004</v>
      </c>
      <c r="N3874" s="570" t="s">
        <v>8402</v>
      </c>
      <c r="O3874" s="303" t="str">
        <f>IF(AllC3_Data[[#This Row],[Door/Yard Number]]=3,"Yard","Door")</f>
        <v>Yard</v>
      </c>
      <c r="P3874" s="33">
        <f t="shared" si="120"/>
        <v>2.8333333333139308</v>
      </c>
      <c r="Q3874" s="3" t="str">
        <f t="shared" si="121"/>
        <v>02/11/2022 11:10 AM</v>
      </c>
      <c r="R3874" s="573" t="str">
        <f>IF(AND(AllC3_Data[[#This Row],[Workflow]]="Vendor Trailer",AllC3_Data[[#This Row],[OB Load Type]]="",AllC3_Data[[#This Row],[IB Load Type]]="",AllC3_Data[[#This Row],[Reusable Load Type]]=""),"Empty", HLOOKUP("*",AllC3_Data[[#This Row],[OB Load Type]:[Workflow]],1,FALSE))</f>
        <v>Empty</v>
      </c>
      <c r="S38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5" spans="1:21" x14ac:dyDescent="0.25">
      <c r="A3875" s="567" t="s">
        <v>17584</v>
      </c>
      <c r="B3875" s="568"/>
      <c r="C3875" s="568"/>
      <c r="D3875" s="569"/>
      <c r="E3875" s="569" t="s">
        <v>1657</v>
      </c>
      <c r="F3875" s="569">
        <v>3</v>
      </c>
      <c r="G3875" s="568" t="s">
        <v>1179</v>
      </c>
      <c r="H3875" s="568"/>
      <c r="I3875" s="570" t="s">
        <v>9659</v>
      </c>
      <c r="J3875" s="568" t="s">
        <v>8210</v>
      </c>
      <c r="K3875" s="571" t="s">
        <v>8401</v>
      </c>
      <c r="L3875" s="568" t="s">
        <v>14352</v>
      </c>
      <c r="M3875" s="572" t="s">
        <v>9659</v>
      </c>
      <c r="N3875" s="570" t="s">
        <v>8402</v>
      </c>
      <c r="O3875" s="303" t="str">
        <f>IF(AllC3_Data[[#This Row],[Door/Yard Number]]=3,"Yard","Door")</f>
        <v>Yard</v>
      </c>
      <c r="P3875" s="33">
        <f t="shared" si="120"/>
        <v>2.8166666667675599</v>
      </c>
      <c r="Q3875" s="3" t="str">
        <f t="shared" si="121"/>
        <v>02/11/2022 11:11 AM</v>
      </c>
      <c r="R3875" s="573" t="str">
        <f>IF(AND(AllC3_Data[[#This Row],[Workflow]]="Vendor Trailer",AllC3_Data[[#This Row],[OB Load Type]]="",AllC3_Data[[#This Row],[IB Load Type]]="",AllC3_Data[[#This Row],[Reusable Load Type]]=""),"Empty", HLOOKUP("*",AllC3_Data[[#This Row],[OB Load Type]:[Workflow]],1,FALSE))</f>
        <v>Empty</v>
      </c>
      <c r="S38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7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6" spans="1:21" x14ac:dyDescent="0.25">
      <c r="A3876" s="567" t="s">
        <v>17585</v>
      </c>
      <c r="B3876" s="568"/>
      <c r="C3876" s="568"/>
      <c r="D3876" s="569" t="s">
        <v>496</v>
      </c>
      <c r="E3876" s="569" t="s">
        <v>1660</v>
      </c>
      <c r="F3876" s="569">
        <v>3</v>
      </c>
      <c r="G3876" s="568" t="s">
        <v>1179</v>
      </c>
      <c r="H3876" s="568"/>
      <c r="I3876" s="570" t="s">
        <v>9659</v>
      </c>
      <c r="J3876" s="568" t="s">
        <v>8205</v>
      </c>
      <c r="K3876" s="571" t="s">
        <v>8401</v>
      </c>
      <c r="L3876" s="568" t="s">
        <v>14003</v>
      </c>
      <c r="M3876" s="572" t="s">
        <v>9659</v>
      </c>
      <c r="N3876" s="570" t="s">
        <v>8402</v>
      </c>
      <c r="O3876" s="303" t="str">
        <f>IF(AllC3_Data[[#This Row],[Door/Yard Number]]=3,"Yard","Door")</f>
        <v>Yard</v>
      </c>
      <c r="P3876" s="33">
        <f t="shared" si="120"/>
        <v>2.8166666667675599</v>
      </c>
      <c r="Q3876" s="3" t="str">
        <f t="shared" si="121"/>
        <v>02/11/2022 11:11 AM</v>
      </c>
      <c r="R3876" s="573" t="str">
        <f>IF(AND(AllC3_Data[[#This Row],[Workflow]]="Vendor Trailer",AllC3_Data[[#This Row],[OB Load Type]]="",AllC3_Data[[#This Row],[IB Load Type]]="",AllC3_Data[[#This Row],[Reusable Load Type]]=""),"Empty", HLOOKUP("*",AllC3_Data[[#This Row],[OB Load Type]:[Workflow]],1,FALSE))</f>
        <v>RSAL</v>
      </c>
      <c r="S38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7" spans="1:21" x14ac:dyDescent="0.25">
      <c r="A3877" s="567" t="s">
        <v>17586</v>
      </c>
      <c r="B3877" s="568"/>
      <c r="C3877" s="568"/>
      <c r="D3877" s="569"/>
      <c r="E3877" s="569" t="s">
        <v>8461</v>
      </c>
      <c r="F3877" s="569">
        <v>1</v>
      </c>
      <c r="G3877" s="568" t="s">
        <v>9309</v>
      </c>
      <c r="H3877" s="568"/>
      <c r="I3877" s="570" t="s">
        <v>13550</v>
      </c>
      <c r="J3877" s="568" t="s">
        <v>8202</v>
      </c>
      <c r="K3877" s="571" t="s">
        <v>8401</v>
      </c>
      <c r="L3877" s="568" t="s">
        <v>17587</v>
      </c>
      <c r="M3877" s="572" t="s">
        <v>8618</v>
      </c>
      <c r="N3877" s="570" t="s">
        <v>8451</v>
      </c>
      <c r="O3877" s="303" t="str">
        <f>IF(AllC3_Data[[#This Row],[Door/Yard Number]]=3,"Yard","Door")</f>
        <v>Door</v>
      </c>
      <c r="P3877" s="33">
        <f t="shared" si="120"/>
        <v>2.8000000000465661</v>
      </c>
      <c r="Q3877" s="3" t="str">
        <f t="shared" si="121"/>
        <v>02/11/2022 11:12 AM</v>
      </c>
      <c r="R3877" s="573" t="str">
        <f>IF(AND(AllC3_Data[[#This Row],[Workflow]]="Vendor Trailer",AllC3_Data[[#This Row],[OB Load Type]]="",AllC3_Data[[#This Row],[IB Load Type]]="",AllC3_Data[[#This Row],[Reusable Load Type]]=""),"Empty", HLOOKUP("*",AllC3_Data[[#This Row],[OB Load Type]:[Workflow]],1,FALSE))</f>
        <v>Empty</v>
      </c>
      <c r="S38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8" spans="1:21" x14ac:dyDescent="0.25">
      <c r="A3878" s="567" t="s">
        <v>17588</v>
      </c>
      <c r="B3878" s="568"/>
      <c r="C3878" s="568"/>
      <c r="D3878" s="569"/>
      <c r="E3878" s="569" t="s">
        <v>1657</v>
      </c>
      <c r="F3878" s="569">
        <v>1</v>
      </c>
      <c r="G3878" s="568" t="s">
        <v>1179</v>
      </c>
      <c r="H3878" s="568"/>
      <c r="I3878" s="570" t="s">
        <v>13550</v>
      </c>
      <c r="J3878" s="568" t="s">
        <v>8210</v>
      </c>
      <c r="K3878" s="571" t="s">
        <v>8401</v>
      </c>
      <c r="L3878" s="568" t="s">
        <v>17589</v>
      </c>
      <c r="M3878" s="572" t="s">
        <v>17590</v>
      </c>
      <c r="N3878" s="570" t="s">
        <v>8451</v>
      </c>
      <c r="O3878" s="303" t="str">
        <f>IF(AllC3_Data[[#This Row],[Door/Yard Number]]=3,"Yard","Door")</f>
        <v>Door</v>
      </c>
      <c r="P3878" s="33">
        <f t="shared" si="120"/>
        <v>2.8000000000465661</v>
      </c>
      <c r="Q3878" s="3" t="str">
        <f t="shared" si="121"/>
        <v>02/11/2022 11:12 AM</v>
      </c>
      <c r="R3878" s="573" t="str">
        <f>IF(AND(AllC3_Data[[#This Row],[Workflow]]="Vendor Trailer",AllC3_Data[[#This Row],[OB Load Type]]="",AllC3_Data[[#This Row],[IB Load Type]]="",AllC3_Data[[#This Row],[Reusable Load Type]]=""),"Empty", HLOOKUP("*",AllC3_Data[[#This Row],[OB Load Type]:[Workflow]],1,FALSE))</f>
        <v>Empty</v>
      </c>
      <c r="S38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79" spans="1:21" x14ac:dyDescent="0.25">
      <c r="A3879" s="567" t="s">
        <v>17591</v>
      </c>
      <c r="B3879" s="568"/>
      <c r="C3879" s="568"/>
      <c r="D3879" s="569" t="s">
        <v>479</v>
      </c>
      <c r="E3879" s="569" t="s">
        <v>8430</v>
      </c>
      <c r="F3879" s="569">
        <v>3</v>
      </c>
      <c r="G3879" s="568" t="s">
        <v>1179</v>
      </c>
      <c r="H3879" s="568"/>
      <c r="I3879" s="570" t="s">
        <v>13550</v>
      </c>
      <c r="J3879" s="568" t="s">
        <v>8210</v>
      </c>
      <c r="K3879" s="571" t="s">
        <v>8401</v>
      </c>
      <c r="L3879" s="568" t="s">
        <v>13726</v>
      </c>
      <c r="M3879" s="572" t="s">
        <v>13550</v>
      </c>
      <c r="N3879" s="570" t="s">
        <v>8451</v>
      </c>
      <c r="O3879" s="303" t="str">
        <f>IF(AllC3_Data[[#This Row],[Door/Yard Number]]=3,"Yard","Door")</f>
        <v>Yard</v>
      </c>
      <c r="P3879" s="33">
        <f t="shared" si="120"/>
        <v>2.8000000000465661</v>
      </c>
      <c r="Q3879" s="3" t="str">
        <f t="shared" si="121"/>
        <v>02/11/2022 11:12 AM</v>
      </c>
      <c r="R3879" s="573" t="str">
        <f>IF(AND(AllC3_Data[[#This Row],[Workflow]]="Vendor Trailer",AllC3_Data[[#This Row],[OB Load Type]]="",AllC3_Data[[#This Row],[IB Load Type]]="",AllC3_Data[[#This Row],[Reusable Load Type]]=""),"Empty", HLOOKUP("*",AllC3_Data[[#This Row],[OB Load Type]:[Workflow]],1,FALSE))</f>
        <v>PPLS</v>
      </c>
      <c r="S38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0" spans="1:21" x14ac:dyDescent="0.25">
      <c r="A3880" s="567" t="s">
        <v>17592</v>
      </c>
      <c r="B3880" s="568"/>
      <c r="C3880" s="568"/>
      <c r="D3880" s="569" t="s">
        <v>299</v>
      </c>
      <c r="E3880" s="569" t="s">
        <v>882</v>
      </c>
      <c r="F3880" s="569">
        <v>1</v>
      </c>
      <c r="G3880" s="568" t="s">
        <v>1179</v>
      </c>
      <c r="H3880" s="568" t="s">
        <v>17593</v>
      </c>
      <c r="I3880" s="570" t="s">
        <v>13550</v>
      </c>
      <c r="J3880" s="568" t="s">
        <v>8210</v>
      </c>
      <c r="K3880" s="571" t="s">
        <v>8401</v>
      </c>
      <c r="L3880" s="568" t="s">
        <v>13450</v>
      </c>
      <c r="M3880" s="572" t="s">
        <v>17594</v>
      </c>
      <c r="N3880" s="570" t="s">
        <v>8402</v>
      </c>
      <c r="O3880" s="303" t="str">
        <f>IF(AllC3_Data[[#This Row],[Door/Yard Number]]=3,"Yard","Door")</f>
        <v>Door</v>
      </c>
      <c r="P3880" s="33">
        <f t="shared" si="120"/>
        <v>2.8000000000465661</v>
      </c>
      <c r="Q3880" s="3" t="str">
        <f t="shared" si="121"/>
        <v>02/11/2022 11:12 AM</v>
      </c>
      <c r="R3880" s="573" t="str">
        <f>IF(AND(AllC3_Data[[#This Row],[Workflow]]="Vendor Trailer",AllC3_Data[[#This Row],[OB Load Type]]="",AllC3_Data[[#This Row],[IB Load Type]]="",AllC3_Data[[#This Row],[Reusable Load Type]]=""),"Empty", HLOOKUP("*",AllC3_Data[[#This Row],[OB Load Type]:[Workflow]],1,FALSE))</f>
        <v>T707</v>
      </c>
      <c r="S38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8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1" spans="1:21" x14ac:dyDescent="0.25">
      <c r="A3881" s="567" t="s">
        <v>17595</v>
      </c>
      <c r="B3881" s="568"/>
      <c r="C3881" s="568"/>
      <c r="D3881" s="569"/>
      <c r="E3881" s="569" t="s">
        <v>1657</v>
      </c>
      <c r="F3881" s="569">
        <v>3</v>
      </c>
      <c r="G3881" s="568" t="s">
        <v>1179</v>
      </c>
      <c r="H3881" s="568"/>
      <c r="I3881" s="570" t="s">
        <v>13550</v>
      </c>
      <c r="J3881" s="568" t="s">
        <v>8205</v>
      </c>
      <c r="K3881" s="571" t="s">
        <v>8401</v>
      </c>
      <c r="L3881" s="568" t="s">
        <v>14423</v>
      </c>
      <c r="M3881" s="572" t="s">
        <v>16589</v>
      </c>
      <c r="N3881" s="570" t="s">
        <v>8402</v>
      </c>
      <c r="O3881" s="303" t="str">
        <f>IF(AllC3_Data[[#This Row],[Door/Yard Number]]=3,"Yard","Door")</f>
        <v>Yard</v>
      </c>
      <c r="P3881" s="33">
        <f t="shared" si="120"/>
        <v>2.8000000000465661</v>
      </c>
      <c r="Q3881" s="3" t="str">
        <f t="shared" si="121"/>
        <v>02/11/2022 11:12 AM</v>
      </c>
      <c r="R3881" s="573" t="str">
        <f>IF(AND(AllC3_Data[[#This Row],[Workflow]]="Vendor Trailer",AllC3_Data[[#This Row],[OB Load Type]]="",AllC3_Data[[#This Row],[IB Load Type]]="",AllC3_Data[[#This Row],[Reusable Load Type]]=""),"Empty", HLOOKUP("*",AllC3_Data[[#This Row],[OB Load Type]:[Workflow]],1,FALSE))</f>
        <v>Empty</v>
      </c>
      <c r="S38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2" spans="1:21" x14ac:dyDescent="0.25">
      <c r="A3882" s="567" t="s">
        <v>17596</v>
      </c>
      <c r="B3882" s="568"/>
      <c r="C3882" s="568"/>
      <c r="D3882" s="569" t="s">
        <v>492</v>
      </c>
      <c r="E3882" s="569" t="s">
        <v>8430</v>
      </c>
      <c r="F3882" s="569">
        <v>3</v>
      </c>
      <c r="G3882" s="568" t="s">
        <v>1179</v>
      </c>
      <c r="H3882" s="568"/>
      <c r="I3882" s="570" t="s">
        <v>9048</v>
      </c>
      <c r="J3882" s="568" t="s">
        <v>8205</v>
      </c>
      <c r="K3882" s="571" t="s">
        <v>8401</v>
      </c>
      <c r="L3882" s="568" t="s">
        <v>14505</v>
      </c>
      <c r="M3882" s="572" t="s">
        <v>9048</v>
      </c>
      <c r="N3882" s="570" t="s">
        <v>8421</v>
      </c>
      <c r="O3882" s="303" t="str">
        <f>IF(AllC3_Data[[#This Row],[Door/Yard Number]]=3,"Yard","Door")</f>
        <v>Yard</v>
      </c>
      <c r="P3882" s="33">
        <f t="shared" si="120"/>
        <v>2.7833333333255723</v>
      </c>
      <c r="Q3882" s="3" t="str">
        <f t="shared" si="121"/>
        <v>02/11/2022 11:13 AM</v>
      </c>
      <c r="R3882" s="573" t="str">
        <f>IF(AND(AllC3_Data[[#This Row],[Workflow]]="Vendor Trailer",AllC3_Data[[#This Row],[OB Load Type]]="",AllC3_Data[[#This Row],[IB Load Type]]="",AllC3_Data[[#This Row],[Reusable Load Type]]=""),"Empty", HLOOKUP("*",AllC3_Data[[#This Row],[OB Load Type]:[Workflow]],1,FALSE))</f>
        <v>RMCP</v>
      </c>
      <c r="S38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8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883" spans="1:21" x14ac:dyDescent="0.25">
      <c r="A3883" s="567" t="s">
        <v>17597</v>
      </c>
      <c r="B3883" s="568"/>
      <c r="C3883" s="568" t="s">
        <v>776</v>
      </c>
      <c r="D3883" s="569"/>
      <c r="E3883" s="569" t="s">
        <v>897</v>
      </c>
      <c r="F3883" s="569">
        <v>3</v>
      </c>
      <c r="G3883" s="568" t="s">
        <v>1179</v>
      </c>
      <c r="H3883" s="568" t="s">
        <v>17598</v>
      </c>
      <c r="I3883" s="570" t="s">
        <v>9048</v>
      </c>
      <c r="J3883" s="568" t="s">
        <v>8210</v>
      </c>
      <c r="K3883" s="571" t="s">
        <v>8401</v>
      </c>
      <c r="L3883" s="568" t="s">
        <v>13868</v>
      </c>
      <c r="M3883" s="572" t="s">
        <v>9048</v>
      </c>
      <c r="N3883" s="570" t="s">
        <v>8451</v>
      </c>
      <c r="O3883" s="303" t="str">
        <f>IF(AllC3_Data[[#This Row],[Door/Yard Number]]=3,"Yard","Door")</f>
        <v>Yard</v>
      </c>
      <c r="P3883" s="33">
        <f t="shared" si="120"/>
        <v>2.7833333333255723</v>
      </c>
      <c r="Q3883" s="3" t="str">
        <f t="shared" si="121"/>
        <v>02/11/2022 11:13 AM</v>
      </c>
      <c r="R3883" s="573" t="str">
        <f>IF(AND(AllC3_Data[[#This Row],[Workflow]]="Vendor Trailer",AllC3_Data[[#This Row],[OB Load Type]]="",AllC3_Data[[#This Row],[IB Load Type]]="",AllC3_Data[[#This Row],[Reusable Load Type]]=""),"Empty", HLOOKUP("*",AllC3_Data[[#This Row],[OB Load Type]:[Workflow]],1,FALSE))</f>
        <v>B217</v>
      </c>
      <c r="S38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884" spans="1:21" x14ac:dyDescent="0.25">
      <c r="A3884" s="567" t="s">
        <v>17599</v>
      </c>
      <c r="B3884" s="568"/>
      <c r="C3884" s="568"/>
      <c r="D3884" s="569"/>
      <c r="E3884" s="569" t="s">
        <v>1657</v>
      </c>
      <c r="F3884" s="569">
        <v>1</v>
      </c>
      <c r="G3884" s="568" t="s">
        <v>1179</v>
      </c>
      <c r="H3884" s="568"/>
      <c r="I3884" s="570" t="s">
        <v>9661</v>
      </c>
      <c r="J3884" s="568" t="s">
        <v>8205</v>
      </c>
      <c r="K3884" s="571" t="s">
        <v>8401</v>
      </c>
      <c r="L3884" s="568" t="s">
        <v>10771</v>
      </c>
      <c r="M3884" s="572" t="s">
        <v>17600</v>
      </c>
      <c r="N3884" s="570" t="s">
        <v>8402</v>
      </c>
      <c r="O3884" s="303" t="str">
        <f>IF(AllC3_Data[[#This Row],[Door/Yard Number]]=3,"Yard","Door")</f>
        <v>Door</v>
      </c>
      <c r="P3884" s="33">
        <f t="shared" si="120"/>
        <v>2.7666666667792015</v>
      </c>
      <c r="Q3884" s="3" t="str">
        <f t="shared" si="121"/>
        <v>02/11/2022 11:14 AM</v>
      </c>
      <c r="R3884" s="573" t="str">
        <f>IF(AND(AllC3_Data[[#This Row],[Workflow]]="Vendor Trailer",AllC3_Data[[#This Row],[OB Load Type]]="",AllC3_Data[[#This Row],[IB Load Type]]="",AllC3_Data[[#This Row],[Reusable Load Type]]=""),"Empty", HLOOKUP("*",AllC3_Data[[#This Row],[OB Load Type]:[Workflow]],1,FALSE))</f>
        <v>Empty</v>
      </c>
      <c r="S38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5" spans="1:21" x14ac:dyDescent="0.25">
      <c r="A3885" s="567" t="s">
        <v>17601</v>
      </c>
      <c r="B3885" s="568"/>
      <c r="C3885" s="568"/>
      <c r="D3885" s="569" t="s">
        <v>660</v>
      </c>
      <c r="E3885" s="569" t="s">
        <v>882</v>
      </c>
      <c r="F3885" s="569">
        <v>1</v>
      </c>
      <c r="G3885" s="568" t="s">
        <v>1179</v>
      </c>
      <c r="H3885" s="568"/>
      <c r="I3885" s="570" t="s">
        <v>9661</v>
      </c>
      <c r="J3885" s="568" t="s">
        <v>8205</v>
      </c>
      <c r="K3885" s="571" t="s">
        <v>8401</v>
      </c>
      <c r="L3885" s="568" t="s">
        <v>17602</v>
      </c>
      <c r="M3885" s="572" t="s">
        <v>17603</v>
      </c>
      <c r="N3885" s="570" t="s">
        <v>8402</v>
      </c>
      <c r="O3885" s="303" t="str">
        <f>IF(AllC3_Data[[#This Row],[Door/Yard Number]]=3,"Yard","Door")</f>
        <v>Door</v>
      </c>
      <c r="P3885" s="33">
        <f t="shared" si="120"/>
        <v>2.7666666667792015</v>
      </c>
      <c r="Q3885" s="3" t="str">
        <f t="shared" si="121"/>
        <v>02/11/2022 11:14 AM</v>
      </c>
      <c r="R3885" s="573" t="str">
        <f>IF(AND(AllC3_Data[[#This Row],[Workflow]]="Vendor Trailer",AllC3_Data[[#This Row],[OB Load Type]]="",AllC3_Data[[#This Row],[IB Load Type]]="",AllC3_Data[[#This Row],[Reusable Load Type]]=""),"Empty", HLOOKUP("*",AllC3_Data[[#This Row],[OB Load Type]:[Workflow]],1,FALSE))</f>
        <v>BSHK</v>
      </c>
      <c r="S38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8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6" spans="1:21" x14ac:dyDescent="0.25">
      <c r="A3886" s="567" t="s">
        <v>17604</v>
      </c>
      <c r="B3886" s="568"/>
      <c r="C3886" s="568" t="s">
        <v>774</v>
      </c>
      <c r="D3886" s="569"/>
      <c r="E3886" s="569" t="s">
        <v>897</v>
      </c>
      <c r="F3886" s="569">
        <v>3</v>
      </c>
      <c r="G3886" s="568" t="s">
        <v>1179</v>
      </c>
      <c r="H3886" s="568" t="s">
        <v>17605</v>
      </c>
      <c r="I3886" s="570" t="s">
        <v>9661</v>
      </c>
      <c r="J3886" s="568" t="s">
        <v>8210</v>
      </c>
      <c r="K3886" s="571" t="s">
        <v>8401</v>
      </c>
      <c r="L3886" s="568" t="s">
        <v>15678</v>
      </c>
      <c r="M3886" s="572" t="s">
        <v>9661</v>
      </c>
      <c r="N3886" s="570" t="s">
        <v>8451</v>
      </c>
      <c r="O3886" s="303" t="str">
        <f>IF(AllC3_Data[[#This Row],[Door/Yard Number]]=3,"Yard","Door")</f>
        <v>Yard</v>
      </c>
      <c r="P3886" s="33">
        <f t="shared" si="120"/>
        <v>2.7666666667792015</v>
      </c>
      <c r="Q3886" s="3" t="str">
        <f t="shared" si="121"/>
        <v>02/11/2022 11:14 AM</v>
      </c>
      <c r="R3886" s="573" t="str">
        <f>IF(AND(AllC3_Data[[#This Row],[Workflow]]="Vendor Trailer",AllC3_Data[[#This Row],[OB Load Type]]="",AllC3_Data[[#This Row],[IB Load Type]]="",AllC3_Data[[#This Row],[Reusable Load Type]]=""),"Empty", HLOOKUP("*",AllC3_Data[[#This Row],[OB Load Type]:[Workflow]],1,FALSE))</f>
        <v>B227</v>
      </c>
      <c r="S38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7" spans="1:21" x14ac:dyDescent="0.25">
      <c r="A3887" s="567" t="s">
        <v>17606</v>
      </c>
      <c r="B3887" s="568"/>
      <c r="C3887" s="568" t="s">
        <v>50</v>
      </c>
      <c r="D3887" s="569"/>
      <c r="E3887" s="569" t="s">
        <v>897</v>
      </c>
      <c r="F3887" s="569">
        <v>3</v>
      </c>
      <c r="G3887" s="568" t="s">
        <v>1179</v>
      </c>
      <c r="H3887" s="568" t="s">
        <v>17607</v>
      </c>
      <c r="I3887" s="570" t="s">
        <v>9051</v>
      </c>
      <c r="J3887" s="568" t="s">
        <v>8208</v>
      </c>
      <c r="K3887" s="571" t="s">
        <v>8401</v>
      </c>
      <c r="L3887" s="568" t="s">
        <v>13828</v>
      </c>
      <c r="M3887" s="572" t="s">
        <v>9051</v>
      </c>
      <c r="N3887" s="570" t="s">
        <v>8402</v>
      </c>
      <c r="O3887" s="303" t="str">
        <f>IF(AllC3_Data[[#This Row],[Door/Yard Number]]=3,"Yard","Door")</f>
        <v>Yard</v>
      </c>
      <c r="P3887" s="33">
        <f t="shared" si="120"/>
        <v>2.7500000000582077</v>
      </c>
      <c r="Q3887" s="3" t="str">
        <f t="shared" si="121"/>
        <v>02/11/2022 11:15 AM</v>
      </c>
      <c r="R3887" s="573" t="str">
        <f>IF(AND(AllC3_Data[[#This Row],[Workflow]]="Vendor Trailer",AllC3_Data[[#This Row],[OB Load Type]]="",AllC3_Data[[#This Row],[IB Load Type]]="",AllC3_Data[[#This Row],[Reusable Load Type]]=""),"Empty", HLOOKUP("*",AllC3_Data[[#This Row],[OB Load Type]:[Workflow]],1,FALSE))</f>
        <v>B707</v>
      </c>
      <c r="S38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8" spans="1:21" x14ac:dyDescent="0.25">
      <c r="A3888" s="567" t="s">
        <v>17608</v>
      </c>
      <c r="B3888" s="568"/>
      <c r="C3888" s="568" t="s">
        <v>774</v>
      </c>
      <c r="D3888" s="569"/>
      <c r="E3888" s="569" t="s">
        <v>897</v>
      </c>
      <c r="F3888" s="569">
        <v>3</v>
      </c>
      <c r="G3888" s="568" t="s">
        <v>1179</v>
      </c>
      <c r="H3888" s="568" t="s">
        <v>17609</v>
      </c>
      <c r="I3888" s="570" t="s">
        <v>13065</v>
      </c>
      <c r="J3888" s="568" t="s">
        <v>8205</v>
      </c>
      <c r="K3888" s="571" t="s">
        <v>8401</v>
      </c>
      <c r="L3888" s="568" t="s">
        <v>14182</v>
      </c>
      <c r="M3888" s="572" t="s">
        <v>13065</v>
      </c>
      <c r="N3888" s="570" t="s">
        <v>8451</v>
      </c>
      <c r="O3888" s="303" t="str">
        <f>IF(AllC3_Data[[#This Row],[Door/Yard Number]]=3,"Yard","Door")</f>
        <v>Yard</v>
      </c>
      <c r="P3888" s="33">
        <f t="shared" si="120"/>
        <v>2.716666666790843</v>
      </c>
      <c r="Q3888" s="3" t="str">
        <f t="shared" si="121"/>
        <v>02/11/2022 11:17 AM</v>
      </c>
      <c r="R3888" s="573" t="str">
        <f>IF(AND(AllC3_Data[[#This Row],[Workflow]]="Vendor Trailer",AllC3_Data[[#This Row],[OB Load Type]]="",AllC3_Data[[#This Row],[IB Load Type]]="",AllC3_Data[[#This Row],[Reusable Load Type]]=""),"Empty", HLOOKUP("*",AllC3_Data[[#This Row],[OB Load Type]:[Workflow]],1,FALSE))</f>
        <v>B227</v>
      </c>
      <c r="S38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89" spans="1:21" x14ac:dyDescent="0.25">
      <c r="A3889" s="567" t="s">
        <v>17610</v>
      </c>
      <c r="B3889" s="568"/>
      <c r="C3889" s="568"/>
      <c r="D3889" s="569" t="s">
        <v>492</v>
      </c>
      <c r="E3889" s="569" t="s">
        <v>8430</v>
      </c>
      <c r="F3889" s="569">
        <v>3</v>
      </c>
      <c r="G3889" s="568" t="s">
        <v>1568</v>
      </c>
      <c r="H3889" s="568"/>
      <c r="I3889" s="570" t="s">
        <v>10453</v>
      </c>
      <c r="J3889" s="568" t="s">
        <v>8212</v>
      </c>
      <c r="K3889" s="571" t="s">
        <v>8401</v>
      </c>
      <c r="L3889" s="568" t="s">
        <v>15024</v>
      </c>
      <c r="M3889" s="572" t="s">
        <v>10453</v>
      </c>
      <c r="N3889" s="570" t="s">
        <v>8402</v>
      </c>
      <c r="O3889" s="303" t="str">
        <f>IF(AllC3_Data[[#This Row],[Door/Yard Number]]=3,"Yard","Door")</f>
        <v>Yard</v>
      </c>
      <c r="P3889" s="33">
        <f t="shared" si="120"/>
        <v>2.7000000000698492</v>
      </c>
      <c r="Q3889" s="3" t="str">
        <f t="shared" si="121"/>
        <v>02/11/2022 11:18 AM</v>
      </c>
      <c r="R3889" s="573" t="str">
        <f>IF(AND(AllC3_Data[[#This Row],[Workflow]]="Vendor Trailer",AllC3_Data[[#This Row],[OB Load Type]]="",AllC3_Data[[#This Row],[IB Load Type]]="",AllC3_Data[[#This Row],[Reusable Load Type]]=""),"Empty", HLOOKUP("*",AllC3_Data[[#This Row],[OB Load Type]:[Workflow]],1,FALSE))</f>
        <v>RMCP</v>
      </c>
      <c r="S38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0" spans="1:21" x14ac:dyDescent="0.25">
      <c r="A3890" s="567" t="s">
        <v>17611</v>
      </c>
      <c r="B3890" s="568"/>
      <c r="C3890" s="568"/>
      <c r="D3890" s="569" t="s">
        <v>179</v>
      </c>
      <c r="E3890" s="569" t="s">
        <v>8430</v>
      </c>
      <c r="F3890" s="569">
        <v>1</v>
      </c>
      <c r="G3890" s="568" t="s">
        <v>1179</v>
      </c>
      <c r="H3890" s="568"/>
      <c r="I3890" s="570" t="s">
        <v>10453</v>
      </c>
      <c r="J3890" s="568" t="s">
        <v>8205</v>
      </c>
      <c r="K3890" s="571" t="s">
        <v>8401</v>
      </c>
      <c r="L3890" s="568" t="s">
        <v>12692</v>
      </c>
      <c r="M3890" s="572" t="s">
        <v>12947</v>
      </c>
      <c r="N3890" s="570" t="s">
        <v>8451</v>
      </c>
      <c r="O3890" s="303" t="str">
        <f>IF(AllC3_Data[[#This Row],[Door/Yard Number]]=3,"Yard","Door")</f>
        <v>Door</v>
      </c>
      <c r="P3890" s="33">
        <f t="shared" si="120"/>
        <v>2.7000000000698492</v>
      </c>
      <c r="Q3890" s="3" t="str">
        <f t="shared" si="121"/>
        <v>02/11/2022 11:18 AM</v>
      </c>
      <c r="R3890" s="573" t="str">
        <f>IF(AND(AllC3_Data[[#This Row],[Workflow]]="Vendor Trailer",AllC3_Data[[#This Row],[OB Load Type]]="",AllC3_Data[[#This Row],[IB Load Type]]="",AllC3_Data[[#This Row],[Reusable Load Type]]=""),"Empty", HLOOKUP("*",AllC3_Data[[#This Row],[OB Load Type]:[Workflow]],1,FALSE))</f>
        <v>PBCY</v>
      </c>
      <c r="S38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891" spans="1:21" x14ac:dyDescent="0.25">
      <c r="A3891" s="567" t="s">
        <v>17612</v>
      </c>
      <c r="B3891" s="568"/>
      <c r="C3891" s="568"/>
      <c r="D3891" s="569" t="s">
        <v>496</v>
      </c>
      <c r="E3891" s="569" t="s">
        <v>1660</v>
      </c>
      <c r="F3891" s="569">
        <v>1</v>
      </c>
      <c r="G3891" s="568" t="s">
        <v>1179</v>
      </c>
      <c r="H3891" s="568"/>
      <c r="I3891" s="570" t="s">
        <v>10453</v>
      </c>
      <c r="J3891" s="568" t="s">
        <v>8210</v>
      </c>
      <c r="K3891" s="571" t="s">
        <v>8401</v>
      </c>
      <c r="L3891" s="568" t="s">
        <v>17613</v>
      </c>
      <c r="M3891" s="572" t="s">
        <v>10453</v>
      </c>
      <c r="N3891" s="570" t="s">
        <v>8402</v>
      </c>
      <c r="O3891" s="303" t="str">
        <f>IF(AllC3_Data[[#This Row],[Door/Yard Number]]=3,"Yard","Door")</f>
        <v>Door</v>
      </c>
      <c r="P3891" s="33">
        <f t="shared" si="120"/>
        <v>2.7000000000698492</v>
      </c>
      <c r="Q3891" s="3" t="str">
        <f t="shared" si="121"/>
        <v>02/11/2022 11:18 AM</v>
      </c>
      <c r="R3891" s="573" t="str">
        <f>IF(AND(AllC3_Data[[#This Row],[Workflow]]="Vendor Trailer",AllC3_Data[[#This Row],[OB Load Type]]="",AllC3_Data[[#This Row],[IB Load Type]]="",AllC3_Data[[#This Row],[Reusable Load Type]]=""),"Empty", HLOOKUP("*",AllC3_Data[[#This Row],[OB Load Type]:[Workflow]],1,FALSE))</f>
        <v>RSAL</v>
      </c>
      <c r="S38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2" spans="1:21" x14ac:dyDescent="0.25">
      <c r="A3892" s="567" t="s">
        <v>17614</v>
      </c>
      <c r="B3892" s="568"/>
      <c r="C3892" s="568"/>
      <c r="D3892" s="569"/>
      <c r="E3892" s="569" t="s">
        <v>8461</v>
      </c>
      <c r="F3892" s="569">
        <v>3</v>
      </c>
      <c r="G3892" s="568" t="s">
        <v>1412</v>
      </c>
      <c r="H3892" s="568"/>
      <c r="I3892" s="570" t="s">
        <v>10345</v>
      </c>
      <c r="J3892" s="568" t="s">
        <v>8202</v>
      </c>
      <c r="K3892" s="571" t="s">
        <v>8401</v>
      </c>
      <c r="L3892" s="568" t="s">
        <v>14713</v>
      </c>
      <c r="M3892" s="572" t="s">
        <v>10351</v>
      </c>
      <c r="N3892" s="570" t="s">
        <v>8402</v>
      </c>
      <c r="O3892" s="303" t="str">
        <f>IF(AllC3_Data[[#This Row],[Door/Yard Number]]=3,"Yard","Door")</f>
        <v>Yard</v>
      </c>
      <c r="P3892" s="33">
        <f t="shared" si="120"/>
        <v>2.6833333333488554</v>
      </c>
      <c r="Q3892" s="3" t="str">
        <f t="shared" si="121"/>
        <v>02/11/2022 11:19 AM</v>
      </c>
      <c r="R3892" s="573" t="str">
        <f>IF(AND(AllC3_Data[[#This Row],[Workflow]]="Vendor Trailer",AllC3_Data[[#This Row],[OB Load Type]]="",AllC3_Data[[#This Row],[IB Load Type]]="",AllC3_Data[[#This Row],[Reusable Load Type]]=""),"Empty", HLOOKUP("*",AllC3_Data[[#This Row],[OB Load Type]:[Workflow]],1,FALSE))</f>
        <v>Empty</v>
      </c>
      <c r="S38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8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8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3" spans="1:21" x14ac:dyDescent="0.25">
      <c r="A3893" s="567" t="s">
        <v>17615</v>
      </c>
      <c r="B3893" s="568"/>
      <c r="C3893" s="568"/>
      <c r="D3893" s="569" t="s">
        <v>496</v>
      </c>
      <c r="E3893" s="569" t="s">
        <v>1660</v>
      </c>
      <c r="F3893" s="569">
        <v>3</v>
      </c>
      <c r="G3893" s="568" t="s">
        <v>1179</v>
      </c>
      <c r="H3893" s="568"/>
      <c r="I3893" s="570" t="s">
        <v>10345</v>
      </c>
      <c r="J3893" s="568" t="s">
        <v>8205</v>
      </c>
      <c r="K3893" s="571" t="s">
        <v>8401</v>
      </c>
      <c r="L3893" s="568" t="s">
        <v>13868</v>
      </c>
      <c r="M3893" s="572" t="s">
        <v>10345</v>
      </c>
      <c r="N3893" s="570" t="s">
        <v>8451</v>
      </c>
      <c r="O3893" s="303" t="str">
        <f>IF(AllC3_Data[[#This Row],[Door/Yard Number]]=3,"Yard","Door")</f>
        <v>Yard</v>
      </c>
      <c r="P3893" s="33">
        <f t="shared" si="120"/>
        <v>2.6833333333488554</v>
      </c>
      <c r="Q3893" s="3" t="str">
        <f t="shared" si="121"/>
        <v>02/11/2022 11:19 AM</v>
      </c>
      <c r="R3893" s="573" t="str">
        <f>IF(AND(AllC3_Data[[#This Row],[Workflow]]="Vendor Trailer",AllC3_Data[[#This Row],[OB Load Type]]="",AllC3_Data[[#This Row],[IB Load Type]]="",AllC3_Data[[#This Row],[Reusable Load Type]]=""),"Empty", HLOOKUP("*",AllC3_Data[[#This Row],[OB Load Type]:[Workflow]],1,FALSE))</f>
        <v>RSAL</v>
      </c>
      <c r="S38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4" spans="1:21" x14ac:dyDescent="0.25">
      <c r="A3894" s="567" t="s">
        <v>17616</v>
      </c>
      <c r="B3894" s="568"/>
      <c r="C3894" s="568"/>
      <c r="D3894" s="569" t="s">
        <v>496</v>
      </c>
      <c r="E3894" s="569" t="s">
        <v>1660</v>
      </c>
      <c r="F3894" s="569">
        <v>3</v>
      </c>
      <c r="G3894" s="568" t="s">
        <v>1667</v>
      </c>
      <c r="H3894" s="568"/>
      <c r="I3894" s="570" t="s">
        <v>10345</v>
      </c>
      <c r="J3894" s="568" t="s">
        <v>8215</v>
      </c>
      <c r="K3894" s="571" t="s">
        <v>8401</v>
      </c>
      <c r="L3894" s="568" t="s">
        <v>14803</v>
      </c>
      <c r="M3894" s="572" t="s">
        <v>10345</v>
      </c>
      <c r="N3894" s="570" t="s">
        <v>8409</v>
      </c>
      <c r="O3894" s="303" t="str">
        <f>IF(AllC3_Data[[#This Row],[Door/Yard Number]]=3,"Yard","Door")</f>
        <v>Yard</v>
      </c>
      <c r="P3894" s="33">
        <f t="shared" si="120"/>
        <v>2.6833333333488554</v>
      </c>
      <c r="Q3894" s="3" t="str">
        <f t="shared" si="121"/>
        <v>02/11/2022 11:19 AM</v>
      </c>
      <c r="R3894" s="573" t="str">
        <f>IF(AND(AllC3_Data[[#This Row],[Workflow]]="Vendor Trailer",AllC3_Data[[#This Row],[OB Load Type]]="",AllC3_Data[[#This Row],[IB Load Type]]="",AllC3_Data[[#This Row],[Reusable Load Type]]=""),"Empty", HLOOKUP("*",AllC3_Data[[#This Row],[OB Load Type]:[Workflow]],1,FALSE))</f>
        <v>RSAL</v>
      </c>
      <c r="S38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5" spans="1:21" x14ac:dyDescent="0.25">
      <c r="A3895" s="567" t="s">
        <v>17617</v>
      </c>
      <c r="B3895" s="568"/>
      <c r="C3895" s="568" t="s">
        <v>50</v>
      </c>
      <c r="D3895" s="569"/>
      <c r="E3895" s="569" t="s">
        <v>897</v>
      </c>
      <c r="F3895" s="569">
        <v>3</v>
      </c>
      <c r="G3895" s="568" t="s">
        <v>14363</v>
      </c>
      <c r="H3895" s="568" t="s">
        <v>17618</v>
      </c>
      <c r="I3895" s="570" t="s">
        <v>10772</v>
      </c>
      <c r="J3895" s="568" t="s">
        <v>8202</v>
      </c>
      <c r="K3895" s="571" t="s">
        <v>8401</v>
      </c>
      <c r="L3895" s="568" t="s">
        <v>15152</v>
      </c>
      <c r="M3895" s="572" t="s">
        <v>10772</v>
      </c>
      <c r="N3895" s="570" t="s">
        <v>8402</v>
      </c>
      <c r="O3895" s="303" t="str">
        <f>IF(AllC3_Data[[#This Row],[Door/Yard Number]]=3,"Yard","Door")</f>
        <v>Yard</v>
      </c>
      <c r="P3895" s="33">
        <f t="shared" si="120"/>
        <v>2.6500000000814907</v>
      </c>
      <c r="Q3895" s="3" t="str">
        <f t="shared" si="121"/>
        <v>02/11/2022 11:21 AM</v>
      </c>
      <c r="R3895" s="573" t="str">
        <f>IF(AND(AllC3_Data[[#This Row],[Workflow]]="Vendor Trailer",AllC3_Data[[#This Row],[OB Load Type]]="",AllC3_Data[[#This Row],[IB Load Type]]="",AllC3_Data[[#This Row],[Reusable Load Type]]=""),"Empty", HLOOKUP("*",AllC3_Data[[#This Row],[OB Load Type]:[Workflow]],1,FALSE))</f>
        <v>B707</v>
      </c>
      <c r="S38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8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6" spans="1:21" x14ac:dyDescent="0.25">
      <c r="A3896" s="567" t="s">
        <v>17619</v>
      </c>
      <c r="B3896" s="568"/>
      <c r="C3896" s="568" t="s">
        <v>774</v>
      </c>
      <c r="D3896" s="569"/>
      <c r="E3896" s="569" t="s">
        <v>897</v>
      </c>
      <c r="F3896" s="569">
        <v>3</v>
      </c>
      <c r="G3896" s="568" t="s">
        <v>1667</v>
      </c>
      <c r="H3896" s="568" t="s">
        <v>17620</v>
      </c>
      <c r="I3896" s="570" t="s">
        <v>10772</v>
      </c>
      <c r="J3896" s="568" t="s">
        <v>8213</v>
      </c>
      <c r="K3896" s="571" t="s">
        <v>8401</v>
      </c>
      <c r="L3896" s="568" t="s">
        <v>13726</v>
      </c>
      <c r="M3896" s="572" t="s">
        <v>10772</v>
      </c>
      <c r="N3896" s="570" t="s">
        <v>8451</v>
      </c>
      <c r="O3896" s="303" t="str">
        <f>IF(AllC3_Data[[#This Row],[Door/Yard Number]]=3,"Yard","Door")</f>
        <v>Yard</v>
      </c>
      <c r="P3896" s="33">
        <f t="shared" si="120"/>
        <v>2.6500000000814907</v>
      </c>
      <c r="Q3896" s="3" t="str">
        <f t="shared" si="121"/>
        <v>02/11/2022 11:21 AM</v>
      </c>
      <c r="R3896" s="573" t="str">
        <f>IF(AND(AllC3_Data[[#This Row],[Workflow]]="Vendor Trailer",AllC3_Data[[#This Row],[OB Load Type]]="",AllC3_Data[[#This Row],[IB Load Type]]="",AllC3_Data[[#This Row],[Reusable Load Type]]=""),"Empty", HLOOKUP("*",AllC3_Data[[#This Row],[OB Load Type]:[Workflow]],1,FALSE))</f>
        <v>B227</v>
      </c>
      <c r="S38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8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7" spans="1:21" x14ac:dyDescent="0.25">
      <c r="A3897" s="567" t="s">
        <v>17621</v>
      </c>
      <c r="B3897" s="568"/>
      <c r="C3897" s="568"/>
      <c r="D3897" s="569" t="s">
        <v>496</v>
      </c>
      <c r="E3897" s="569" t="s">
        <v>1660</v>
      </c>
      <c r="F3897" s="569">
        <v>1</v>
      </c>
      <c r="G3897" s="568" t="s">
        <v>1667</v>
      </c>
      <c r="H3897" s="568"/>
      <c r="I3897" s="570" t="s">
        <v>10448</v>
      </c>
      <c r="J3897" s="568" t="s">
        <v>8214</v>
      </c>
      <c r="K3897" s="571" t="s">
        <v>8401</v>
      </c>
      <c r="L3897" s="568" t="s">
        <v>17622</v>
      </c>
      <c r="M3897" s="572" t="s">
        <v>17623</v>
      </c>
      <c r="N3897" s="570" t="s">
        <v>8402</v>
      </c>
      <c r="O3897" s="303" t="str">
        <f>IF(AllC3_Data[[#This Row],[Door/Yard Number]]=3,"Yard","Door")</f>
        <v>Door</v>
      </c>
      <c r="P3897" s="33">
        <f t="shared" si="120"/>
        <v>2.6000000000931323</v>
      </c>
      <c r="Q3897" s="3" t="str">
        <f t="shared" si="121"/>
        <v>02/11/2022 11:24 AM</v>
      </c>
      <c r="R3897" s="573" t="str">
        <f>IF(AND(AllC3_Data[[#This Row],[Workflow]]="Vendor Trailer",AllC3_Data[[#This Row],[OB Load Type]]="",AllC3_Data[[#This Row],[IB Load Type]]="",AllC3_Data[[#This Row],[Reusable Load Type]]=""),"Empty", HLOOKUP("*",AllC3_Data[[#This Row],[OB Load Type]:[Workflow]],1,FALSE))</f>
        <v>RSAL</v>
      </c>
      <c r="S38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8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898" spans="1:21" x14ac:dyDescent="0.25">
      <c r="A3898" s="567" t="s">
        <v>17624</v>
      </c>
      <c r="B3898" s="568"/>
      <c r="C3898" s="568"/>
      <c r="D3898" s="569" t="s">
        <v>496</v>
      </c>
      <c r="E3898" s="569" t="s">
        <v>1660</v>
      </c>
      <c r="F3898" s="569">
        <v>1</v>
      </c>
      <c r="G3898" s="568" t="s">
        <v>1179</v>
      </c>
      <c r="H3898" s="568"/>
      <c r="I3898" s="570" t="s">
        <v>11016</v>
      </c>
      <c r="J3898" s="568" t="s">
        <v>8210</v>
      </c>
      <c r="K3898" s="571" t="s">
        <v>8401</v>
      </c>
      <c r="L3898" s="568" t="s">
        <v>10568</v>
      </c>
      <c r="M3898" s="572" t="s">
        <v>17151</v>
      </c>
      <c r="N3898" s="570" t="s">
        <v>8421</v>
      </c>
      <c r="O3898" s="303" t="str">
        <f>IF(AllC3_Data[[#This Row],[Door/Yard Number]]=3,"Yard","Door")</f>
        <v>Door</v>
      </c>
      <c r="P3898" s="33">
        <f t="shared" si="120"/>
        <v>2.5833333333721384</v>
      </c>
      <c r="Q3898" s="3" t="str">
        <f t="shared" si="121"/>
        <v>02/11/2022 11:25 AM</v>
      </c>
      <c r="R3898" s="573" t="str">
        <f>IF(AND(AllC3_Data[[#This Row],[Workflow]]="Vendor Trailer",AllC3_Data[[#This Row],[OB Load Type]]="",AllC3_Data[[#This Row],[IB Load Type]]="",AllC3_Data[[#This Row],[Reusable Load Type]]=""),"Empty", HLOOKUP("*",AllC3_Data[[#This Row],[OB Load Type]:[Workflow]],1,FALSE))</f>
        <v>RSAL</v>
      </c>
      <c r="S38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8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899" spans="1:21" x14ac:dyDescent="0.25">
      <c r="A3899" s="567" t="s">
        <v>17625</v>
      </c>
      <c r="B3899" s="568"/>
      <c r="C3899" s="568"/>
      <c r="D3899" s="569" t="s">
        <v>299</v>
      </c>
      <c r="E3899" s="569" t="s">
        <v>882</v>
      </c>
      <c r="F3899" s="569">
        <v>1</v>
      </c>
      <c r="G3899" s="568" t="s">
        <v>1179</v>
      </c>
      <c r="H3899" s="568" t="s">
        <v>17626</v>
      </c>
      <c r="I3899" s="570" t="s">
        <v>11016</v>
      </c>
      <c r="J3899" s="568" t="s">
        <v>8210</v>
      </c>
      <c r="K3899" s="571" t="s">
        <v>8401</v>
      </c>
      <c r="L3899" s="568" t="s">
        <v>13426</v>
      </c>
      <c r="M3899" s="572" t="s">
        <v>17627</v>
      </c>
      <c r="N3899" s="570" t="s">
        <v>8402</v>
      </c>
      <c r="O3899" s="303" t="str">
        <f>IF(AllC3_Data[[#This Row],[Door/Yard Number]]=3,"Yard","Door")</f>
        <v>Door</v>
      </c>
      <c r="P3899" s="33">
        <f t="shared" si="120"/>
        <v>2.5833333333721384</v>
      </c>
      <c r="Q3899" s="3" t="str">
        <f t="shared" si="121"/>
        <v>02/11/2022 11:25 AM</v>
      </c>
      <c r="R3899" s="573" t="str">
        <f>IF(AND(AllC3_Data[[#This Row],[Workflow]]="Vendor Trailer",AllC3_Data[[#This Row],[OB Load Type]]="",AllC3_Data[[#This Row],[IB Load Type]]="",AllC3_Data[[#This Row],[Reusable Load Type]]=""),"Empty", HLOOKUP("*",AllC3_Data[[#This Row],[OB Load Type]:[Workflow]],1,FALSE))</f>
        <v>T707</v>
      </c>
      <c r="S38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8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8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0" spans="1:21" x14ac:dyDescent="0.25">
      <c r="A3900" s="567" t="s">
        <v>17628</v>
      </c>
      <c r="B3900" s="568"/>
      <c r="C3900" s="568"/>
      <c r="D3900" s="569" t="s">
        <v>496</v>
      </c>
      <c r="E3900" s="569" t="s">
        <v>1660</v>
      </c>
      <c r="F3900" s="569">
        <v>3</v>
      </c>
      <c r="G3900" s="568" t="s">
        <v>1179</v>
      </c>
      <c r="H3900" s="568"/>
      <c r="I3900" s="570" t="s">
        <v>9664</v>
      </c>
      <c r="J3900" s="568" t="s">
        <v>8205</v>
      </c>
      <c r="K3900" s="571" t="s">
        <v>8401</v>
      </c>
      <c r="L3900" s="568" t="s">
        <v>13954</v>
      </c>
      <c r="M3900" s="572" t="s">
        <v>9664</v>
      </c>
      <c r="N3900" s="570" t="s">
        <v>8402</v>
      </c>
      <c r="O3900" s="303" t="str">
        <f>IF(AllC3_Data[[#This Row],[Door/Yard Number]]=3,"Yard","Door")</f>
        <v>Yard</v>
      </c>
      <c r="P3900" s="33">
        <f t="shared" si="120"/>
        <v>2.5666666666511446</v>
      </c>
      <c r="Q3900" s="3" t="str">
        <f t="shared" si="121"/>
        <v>02/11/2022 11:26 AM</v>
      </c>
      <c r="R3900" s="573" t="str">
        <f>IF(AND(AllC3_Data[[#This Row],[Workflow]]="Vendor Trailer",AllC3_Data[[#This Row],[OB Load Type]]="",AllC3_Data[[#This Row],[IB Load Type]]="",AllC3_Data[[#This Row],[Reusable Load Type]]=""),"Empty", HLOOKUP("*",AllC3_Data[[#This Row],[OB Load Type]:[Workflow]],1,FALSE))</f>
        <v>RSAL</v>
      </c>
      <c r="S39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1" spans="1:21" x14ac:dyDescent="0.25">
      <c r="A3901" s="567" t="s">
        <v>17629</v>
      </c>
      <c r="B3901" s="568"/>
      <c r="C3901" s="568"/>
      <c r="D3901" s="569" t="s">
        <v>496</v>
      </c>
      <c r="E3901" s="569" t="s">
        <v>1660</v>
      </c>
      <c r="F3901" s="569">
        <v>3</v>
      </c>
      <c r="G3901" s="568" t="s">
        <v>1179</v>
      </c>
      <c r="H3901" s="568"/>
      <c r="I3901" s="570" t="s">
        <v>9054</v>
      </c>
      <c r="J3901" s="568" t="s">
        <v>8205</v>
      </c>
      <c r="K3901" s="571" t="s">
        <v>8401</v>
      </c>
      <c r="L3901" s="568" t="s">
        <v>14803</v>
      </c>
      <c r="M3901" s="572" t="s">
        <v>9054</v>
      </c>
      <c r="N3901" s="570" t="s">
        <v>8409</v>
      </c>
      <c r="O3901" s="303" t="str">
        <f>IF(AllC3_Data[[#This Row],[Door/Yard Number]]=3,"Yard","Door")</f>
        <v>Yard</v>
      </c>
      <c r="P3901" s="33">
        <f t="shared" si="120"/>
        <v>2.5500000001047738</v>
      </c>
      <c r="Q3901" s="3" t="str">
        <f t="shared" si="121"/>
        <v>02/11/2022 11:27 AM</v>
      </c>
      <c r="R3901" s="573" t="str">
        <f>IF(AND(AllC3_Data[[#This Row],[Workflow]]="Vendor Trailer",AllC3_Data[[#This Row],[OB Load Type]]="",AllC3_Data[[#This Row],[IB Load Type]]="",AllC3_Data[[#This Row],[Reusable Load Type]]=""),"Empty", HLOOKUP("*",AllC3_Data[[#This Row],[OB Load Type]:[Workflow]],1,FALSE))</f>
        <v>RSAL</v>
      </c>
      <c r="S39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2" spans="1:21" x14ac:dyDescent="0.25">
      <c r="A3902" s="567" t="s">
        <v>17630</v>
      </c>
      <c r="B3902" s="568"/>
      <c r="C3902" s="568"/>
      <c r="D3902" s="569" t="s">
        <v>504</v>
      </c>
      <c r="E3902" s="569" t="s">
        <v>1660</v>
      </c>
      <c r="F3902" s="569">
        <v>3</v>
      </c>
      <c r="G3902" s="568" t="s">
        <v>1179</v>
      </c>
      <c r="H3902" s="568"/>
      <c r="I3902" s="570" t="s">
        <v>9054</v>
      </c>
      <c r="J3902" s="568" t="s">
        <v>8207</v>
      </c>
      <c r="K3902" s="571" t="s">
        <v>8401</v>
      </c>
      <c r="L3902" s="568" t="s">
        <v>13828</v>
      </c>
      <c r="M3902" s="572" t="s">
        <v>9054</v>
      </c>
      <c r="N3902" s="570" t="s">
        <v>8402</v>
      </c>
      <c r="O3902" s="303" t="str">
        <f>IF(AllC3_Data[[#This Row],[Door/Yard Number]]=3,"Yard","Door")</f>
        <v>Yard</v>
      </c>
      <c r="P3902" s="33">
        <f t="shared" si="120"/>
        <v>2.5500000001047738</v>
      </c>
      <c r="Q3902" s="3" t="str">
        <f t="shared" si="121"/>
        <v>02/11/2022 11:27 AM</v>
      </c>
      <c r="R3902" s="573" t="str">
        <f>IF(AND(AllC3_Data[[#This Row],[Workflow]]="Vendor Trailer",AllC3_Data[[#This Row],[OB Load Type]]="",AllC3_Data[[#This Row],[IB Load Type]]="",AllC3_Data[[#This Row],[Reusable Load Type]]=""),"Empty", HLOOKUP("*",AllC3_Data[[#This Row],[OB Load Type]:[Workflow]],1,FALSE))</f>
        <v>WASH</v>
      </c>
      <c r="S39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3" spans="1:21" x14ac:dyDescent="0.25">
      <c r="A3903" s="567" t="s">
        <v>17631</v>
      </c>
      <c r="B3903" s="568"/>
      <c r="C3903" s="568"/>
      <c r="D3903" s="569" t="s">
        <v>270</v>
      </c>
      <c r="E3903" s="569" t="s">
        <v>882</v>
      </c>
      <c r="F3903" s="569">
        <v>3</v>
      </c>
      <c r="G3903" s="568" t="s">
        <v>1179</v>
      </c>
      <c r="H3903" s="568" t="s">
        <v>17632</v>
      </c>
      <c r="I3903" s="570" t="s">
        <v>9054</v>
      </c>
      <c r="J3903" s="568" t="s">
        <v>8206</v>
      </c>
      <c r="K3903" s="571" t="s">
        <v>8401</v>
      </c>
      <c r="L3903" s="568" t="s">
        <v>14003</v>
      </c>
      <c r="M3903" s="572" t="s">
        <v>16346</v>
      </c>
      <c r="N3903" s="570" t="s">
        <v>8402</v>
      </c>
      <c r="O3903" s="303" t="str">
        <f>IF(AllC3_Data[[#This Row],[Door/Yard Number]]=3,"Yard","Door")</f>
        <v>Yard</v>
      </c>
      <c r="P3903" s="33">
        <f t="shared" si="120"/>
        <v>2.5500000001047738</v>
      </c>
      <c r="Q3903" s="3" t="str">
        <f t="shared" si="121"/>
        <v>02/11/2022 11:27 AM</v>
      </c>
      <c r="R3903" s="573" t="str">
        <f>IF(AND(AllC3_Data[[#This Row],[Workflow]]="Vendor Trailer",AllC3_Data[[#This Row],[OB Load Type]]="",AllC3_Data[[#This Row],[IB Load Type]]="",AllC3_Data[[#This Row],[Reusable Load Type]]=""),"Empty", HLOOKUP("*",AllC3_Data[[#This Row],[OB Load Type]:[Workflow]],1,FALSE))</f>
        <v>T206</v>
      </c>
      <c r="S39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904" spans="1:21" x14ac:dyDescent="0.25">
      <c r="A3904" s="567" t="s">
        <v>17633</v>
      </c>
      <c r="B3904" s="568"/>
      <c r="C3904" s="568"/>
      <c r="D3904" s="569" t="s">
        <v>270</v>
      </c>
      <c r="E3904" s="569" t="s">
        <v>882</v>
      </c>
      <c r="F3904" s="569">
        <v>3</v>
      </c>
      <c r="G3904" s="568" t="s">
        <v>1179</v>
      </c>
      <c r="H3904" s="568" t="s">
        <v>17634</v>
      </c>
      <c r="I3904" s="570" t="s">
        <v>9054</v>
      </c>
      <c r="J3904" s="568" t="s">
        <v>8205</v>
      </c>
      <c r="K3904" s="571" t="s">
        <v>8401</v>
      </c>
      <c r="L3904" s="568" t="s">
        <v>15152</v>
      </c>
      <c r="M3904" s="572" t="s">
        <v>16065</v>
      </c>
      <c r="N3904" s="570" t="s">
        <v>8402</v>
      </c>
      <c r="O3904" s="303" t="str">
        <f>IF(AllC3_Data[[#This Row],[Door/Yard Number]]=3,"Yard","Door")</f>
        <v>Yard</v>
      </c>
      <c r="P3904" s="33">
        <f t="shared" si="120"/>
        <v>2.5500000001047738</v>
      </c>
      <c r="Q3904" s="3" t="str">
        <f t="shared" si="121"/>
        <v>02/11/2022 11:27 AM</v>
      </c>
      <c r="R3904" s="573" t="str">
        <f>IF(AND(AllC3_Data[[#This Row],[Workflow]]="Vendor Trailer",AllC3_Data[[#This Row],[OB Load Type]]="",AllC3_Data[[#This Row],[IB Load Type]]="",AllC3_Data[[#This Row],[Reusable Load Type]]=""),"Empty", HLOOKUP("*",AllC3_Data[[#This Row],[OB Load Type]:[Workflow]],1,FALSE))</f>
        <v>T206</v>
      </c>
      <c r="S39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3905" spans="1:21" x14ac:dyDescent="0.25">
      <c r="A3905" s="567" t="s">
        <v>17635</v>
      </c>
      <c r="B3905" s="568"/>
      <c r="C3905" s="568"/>
      <c r="D3905" s="569"/>
      <c r="E3905" s="569" t="s">
        <v>8461</v>
      </c>
      <c r="F3905" s="569">
        <v>1</v>
      </c>
      <c r="G3905" s="568" t="s">
        <v>10027</v>
      </c>
      <c r="H3905" s="568"/>
      <c r="I3905" s="570" t="s">
        <v>13580</v>
      </c>
      <c r="J3905" s="568" t="s">
        <v>8202</v>
      </c>
      <c r="K3905" s="571" t="s">
        <v>8401</v>
      </c>
      <c r="L3905" s="568" t="s">
        <v>17636</v>
      </c>
      <c r="M3905" s="572" t="s">
        <v>17637</v>
      </c>
      <c r="N3905" s="570" t="s">
        <v>8451</v>
      </c>
      <c r="O3905" s="303" t="str">
        <f>IF(AllC3_Data[[#This Row],[Door/Yard Number]]=3,"Yard","Door")</f>
        <v>Door</v>
      </c>
      <c r="P3905" s="33">
        <f t="shared" si="120"/>
        <v>2.53333333338378</v>
      </c>
      <c r="Q3905" s="3" t="str">
        <f t="shared" si="121"/>
        <v>02/11/2022 11:28 AM</v>
      </c>
      <c r="R3905" s="573" t="str">
        <f>IF(AND(AllC3_Data[[#This Row],[Workflow]]="Vendor Trailer",AllC3_Data[[#This Row],[OB Load Type]]="",AllC3_Data[[#This Row],[IB Load Type]]="",AllC3_Data[[#This Row],[Reusable Load Type]]=""),"Empty", HLOOKUP("*",AllC3_Data[[#This Row],[OB Load Type]:[Workflow]],1,FALSE))</f>
        <v>Empty</v>
      </c>
      <c r="S39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6" spans="1:21" x14ac:dyDescent="0.25">
      <c r="A3906" s="567" t="s">
        <v>17638</v>
      </c>
      <c r="B3906" s="568"/>
      <c r="C3906" s="568"/>
      <c r="D3906" s="569" t="s">
        <v>496</v>
      </c>
      <c r="E3906" s="569" t="s">
        <v>1660</v>
      </c>
      <c r="F3906" s="569">
        <v>3</v>
      </c>
      <c r="G3906" s="568" t="s">
        <v>1179</v>
      </c>
      <c r="H3906" s="568"/>
      <c r="I3906" s="570" t="s">
        <v>13582</v>
      </c>
      <c r="J3906" s="568" t="s">
        <v>8208</v>
      </c>
      <c r="K3906" s="571" t="s">
        <v>8401</v>
      </c>
      <c r="L3906" s="568" t="s">
        <v>14803</v>
      </c>
      <c r="M3906" s="572" t="s">
        <v>13582</v>
      </c>
      <c r="N3906" s="570" t="s">
        <v>8409</v>
      </c>
      <c r="O3906" s="303" t="str">
        <f>IF(AllC3_Data[[#This Row],[Door/Yard Number]]=3,"Yard","Door")</f>
        <v>Yard</v>
      </c>
      <c r="P3906" s="33">
        <f t="shared" si="120"/>
        <v>2.5166666666627862</v>
      </c>
      <c r="Q3906" s="3" t="str">
        <f t="shared" si="121"/>
        <v>02/11/2022 11:29 AM</v>
      </c>
      <c r="R3906" s="573" t="str">
        <f>IF(AND(AllC3_Data[[#This Row],[Workflow]]="Vendor Trailer",AllC3_Data[[#This Row],[OB Load Type]]="",AllC3_Data[[#This Row],[IB Load Type]]="",AllC3_Data[[#This Row],[Reusable Load Type]]=""),"Empty", HLOOKUP("*",AllC3_Data[[#This Row],[OB Load Type]:[Workflow]],1,FALSE))</f>
        <v>RSAL</v>
      </c>
      <c r="S39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7" spans="1:21" x14ac:dyDescent="0.25">
      <c r="A3907" s="567" t="s">
        <v>17639</v>
      </c>
      <c r="B3907" s="568"/>
      <c r="C3907" s="568"/>
      <c r="D3907" s="569"/>
      <c r="E3907" s="569" t="s">
        <v>8461</v>
      </c>
      <c r="F3907" s="569">
        <v>1</v>
      </c>
      <c r="G3907" s="568" t="s">
        <v>9780</v>
      </c>
      <c r="H3907" s="568"/>
      <c r="I3907" s="570" t="s">
        <v>11018</v>
      </c>
      <c r="J3907" s="568" t="s">
        <v>8202</v>
      </c>
      <c r="K3907" s="571" t="s">
        <v>8401</v>
      </c>
      <c r="L3907" s="568" t="s">
        <v>17640</v>
      </c>
      <c r="M3907" s="572" t="s">
        <v>15283</v>
      </c>
      <c r="N3907" s="570" t="s">
        <v>8451</v>
      </c>
      <c r="O3907" s="303" t="str">
        <f>IF(AllC3_Data[[#This Row],[Door/Yard Number]]=3,"Yard","Door")</f>
        <v>Door</v>
      </c>
      <c r="P3907" s="33">
        <f t="shared" si="120"/>
        <v>2.5000000001164153</v>
      </c>
      <c r="Q3907" s="3" t="str">
        <f t="shared" si="121"/>
        <v>02/11/2022 11:30 AM</v>
      </c>
      <c r="R3907" s="573" t="str">
        <f>IF(AND(AllC3_Data[[#This Row],[Workflow]]="Vendor Trailer",AllC3_Data[[#This Row],[OB Load Type]]="",AllC3_Data[[#This Row],[IB Load Type]]="",AllC3_Data[[#This Row],[Reusable Load Type]]=""),"Empty", HLOOKUP("*",AllC3_Data[[#This Row],[OB Load Type]:[Workflow]],1,FALSE))</f>
        <v>Empty</v>
      </c>
      <c r="S39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0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8" spans="1:21" x14ac:dyDescent="0.25">
      <c r="A3908" s="567" t="s">
        <v>17641</v>
      </c>
      <c r="B3908" s="568"/>
      <c r="C3908" s="568"/>
      <c r="D3908" s="569" t="s">
        <v>168</v>
      </c>
      <c r="E3908" s="569" t="s">
        <v>8430</v>
      </c>
      <c r="F3908" s="569">
        <v>3</v>
      </c>
      <c r="G3908" s="568" t="s">
        <v>1667</v>
      </c>
      <c r="H3908" s="568"/>
      <c r="I3908" s="570" t="s">
        <v>13589</v>
      </c>
      <c r="J3908" s="568" t="s">
        <v>8213</v>
      </c>
      <c r="K3908" s="571" t="s">
        <v>8401</v>
      </c>
      <c r="L3908" s="568" t="s">
        <v>14248</v>
      </c>
      <c r="M3908" s="572"/>
      <c r="N3908" s="570" t="s">
        <v>8402</v>
      </c>
      <c r="O3908" s="303" t="str">
        <f>IF(AllC3_Data[[#This Row],[Door/Yard Number]]=3,"Yard","Door")</f>
        <v>Yard</v>
      </c>
      <c r="P3908" s="33">
        <f t="shared" si="120"/>
        <v>2.4833333333954215</v>
      </c>
      <c r="Q3908" s="3" t="str">
        <f t="shared" si="121"/>
        <v>02/11/2022 11:31 AM</v>
      </c>
      <c r="R3908" s="573" t="str">
        <f>IF(AND(AllC3_Data[[#This Row],[Workflow]]="Vendor Trailer",AllC3_Data[[#This Row],[OB Load Type]]="",AllC3_Data[[#This Row],[IB Load Type]]="",AllC3_Data[[#This Row],[Reusable Load Type]]=""),"Empty", HLOOKUP("*",AllC3_Data[[#This Row],[OB Load Type]:[Workflow]],1,FALSE))</f>
        <v>OGAR</v>
      </c>
      <c r="S39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09" spans="1:21" x14ac:dyDescent="0.25">
      <c r="A3909" s="567" t="s">
        <v>17642</v>
      </c>
      <c r="B3909" s="568"/>
      <c r="C3909" s="568" t="s">
        <v>488</v>
      </c>
      <c r="D3909" s="569"/>
      <c r="E3909" s="569" t="s">
        <v>897</v>
      </c>
      <c r="F3909" s="569">
        <v>3</v>
      </c>
      <c r="G3909" s="568" t="s">
        <v>1179</v>
      </c>
      <c r="H3909" s="568" t="s">
        <v>17643</v>
      </c>
      <c r="I3909" s="570" t="s">
        <v>13589</v>
      </c>
      <c r="J3909" s="568" t="s">
        <v>8206</v>
      </c>
      <c r="K3909" s="571" t="s">
        <v>8401</v>
      </c>
      <c r="L3909" s="568" t="s">
        <v>13954</v>
      </c>
      <c r="M3909" s="572" t="s">
        <v>13589</v>
      </c>
      <c r="N3909" s="570" t="s">
        <v>8402</v>
      </c>
      <c r="O3909" s="303" t="str">
        <f>IF(AllC3_Data[[#This Row],[Door/Yard Number]]=3,"Yard","Door")</f>
        <v>Yard</v>
      </c>
      <c r="P3909" s="33">
        <f t="shared" si="120"/>
        <v>2.4833333333954215</v>
      </c>
      <c r="Q3909" s="3" t="str">
        <f t="shared" si="121"/>
        <v>02/11/2022 11:31 AM</v>
      </c>
      <c r="R3909" s="573" t="str">
        <f>IF(AND(AllC3_Data[[#This Row],[Workflow]]="Vendor Trailer",AllC3_Data[[#This Row],[OB Load Type]]="",AllC3_Data[[#This Row],[IB Load Type]]="",AllC3_Data[[#This Row],[Reusable Load Type]]=""),"Empty", HLOOKUP("*",AllC3_Data[[#This Row],[OB Load Type]:[Workflow]],1,FALSE))</f>
        <v>RIBS</v>
      </c>
      <c r="S39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39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0" spans="1:21" x14ac:dyDescent="0.25">
      <c r="A3910" s="567" t="s">
        <v>17644</v>
      </c>
      <c r="B3910" s="568"/>
      <c r="C3910" s="568"/>
      <c r="D3910" s="569" t="s">
        <v>496</v>
      </c>
      <c r="E3910" s="569" t="s">
        <v>1660</v>
      </c>
      <c r="F3910" s="569">
        <v>3</v>
      </c>
      <c r="G3910" s="568" t="s">
        <v>1179</v>
      </c>
      <c r="H3910" s="568"/>
      <c r="I3910" s="570" t="s">
        <v>13589</v>
      </c>
      <c r="J3910" s="568" t="s">
        <v>8208</v>
      </c>
      <c r="K3910" s="571" t="s">
        <v>8401</v>
      </c>
      <c r="L3910" s="568" t="s">
        <v>14803</v>
      </c>
      <c r="M3910" s="572" t="s">
        <v>13589</v>
      </c>
      <c r="N3910" s="570" t="s">
        <v>8409</v>
      </c>
      <c r="O3910" s="303" t="str">
        <f>IF(AllC3_Data[[#This Row],[Door/Yard Number]]=3,"Yard","Door")</f>
        <v>Yard</v>
      </c>
      <c r="P3910" s="33">
        <f t="shared" si="120"/>
        <v>2.4833333333954215</v>
      </c>
      <c r="Q3910" s="3" t="str">
        <f t="shared" si="121"/>
        <v>02/11/2022 11:31 AM</v>
      </c>
      <c r="R3910" s="573" t="str">
        <f>IF(AND(AllC3_Data[[#This Row],[Workflow]]="Vendor Trailer",AllC3_Data[[#This Row],[OB Load Type]]="",AllC3_Data[[#This Row],[IB Load Type]]="",AllC3_Data[[#This Row],[Reusable Load Type]]=""),"Empty", HLOOKUP("*",AllC3_Data[[#This Row],[OB Load Type]:[Workflow]],1,FALSE))</f>
        <v>RSAL</v>
      </c>
      <c r="S39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1" spans="1:21" x14ac:dyDescent="0.25">
      <c r="A3911" s="567" t="s">
        <v>17645</v>
      </c>
      <c r="B3911" s="568"/>
      <c r="C3911" s="568"/>
      <c r="D3911" s="569"/>
      <c r="E3911" s="569" t="s">
        <v>8461</v>
      </c>
      <c r="F3911" s="569">
        <v>1</v>
      </c>
      <c r="G3911" s="568" t="s">
        <v>8490</v>
      </c>
      <c r="H3911" s="568"/>
      <c r="I3911" s="570" t="s">
        <v>11020</v>
      </c>
      <c r="J3911" s="568" t="s">
        <v>8202</v>
      </c>
      <c r="K3911" s="571" t="s">
        <v>8401</v>
      </c>
      <c r="L3911" s="568" t="s">
        <v>17646</v>
      </c>
      <c r="M3911" s="572" t="s">
        <v>10501</v>
      </c>
      <c r="N3911" s="570" t="s">
        <v>8451</v>
      </c>
      <c r="O3911" s="303" t="str">
        <f>IF(AllC3_Data[[#This Row],[Door/Yard Number]]=3,"Yard","Door")</f>
        <v>Door</v>
      </c>
      <c r="P3911" s="33">
        <f t="shared" si="120"/>
        <v>2.4666666666744277</v>
      </c>
      <c r="Q3911" s="3" t="str">
        <f t="shared" si="121"/>
        <v>02/11/2022 11:32 AM</v>
      </c>
      <c r="R3911" s="573" t="str">
        <f>IF(AND(AllC3_Data[[#This Row],[Workflow]]="Vendor Trailer",AllC3_Data[[#This Row],[OB Load Type]]="",AllC3_Data[[#This Row],[IB Load Type]]="",AllC3_Data[[#This Row],[Reusable Load Type]]=""),"Empty", HLOOKUP("*",AllC3_Data[[#This Row],[OB Load Type]:[Workflow]],1,FALSE))</f>
        <v>Empty</v>
      </c>
      <c r="S39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2" spans="1:21" x14ac:dyDescent="0.25">
      <c r="A3912" s="567" t="s">
        <v>17647</v>
      </c>
      <c r="B3912" s="568"/>
      <c r="C3912" s="568"/>
      <c r="D3912" s="569" t="s">
        <v>481</v>
      </c>
      <c r="E3912" s="569" t="s">
        <v>8430</v>
      </c>
      <c r="F3912" s="569">
        <v>1</v>
      </c>
      <c r="G3912" s="568" t="s">
        <v>1179</v>
      </c>
      <c r="H3912" s="568"/>
      <c r="I3912" s="570" t="s">
        <v>11020</v>
      </c>
      <c r="J3912" s="568" t="s">
        <v>8205</v>
      </c>
      <c r="K3912" s="571" t="s">
        <v>8401</v>
      </c>
      <c r="L3912" s="568" t="s">
        <v>13286</v>
      </c>
      <c r="M3912" s="572" t="s">
        <v>17648</v>
      </c>
      <c r="N3912" s="570" t="s">
        <v>8451</v>
      </c>
      <c r="O3912" s="303" t="str">
        <f>IF(AllC3_Data[[#This Row],[Door/Yard Number]]=3,"Yard","Door")</f>
        <v>Door</v>
      </c>
      <c r="P3912" s="33">
        <f t="shared" si="120"/>
        <v>2.4666666666744277</v>
      </c>
      <c r="Q3912" s="3" t="str">
        <f t="shared" si="121"/>
        <v>02/11/2022 11:32 AM</v>
      </c>
      <c r="R3912" s="573" t="str">
        <f>IF(AND(AllC3_Data[[#This Row],[Workflow]]="Vendor Trailer",AllC3_Data[[#This Row],[OB Load Type]]="",AllC3_Data[[#This Row],[IB Load Type]]="",AllC3_Data[[#This Row],[Reusable Load Type]]=""),"Empty", HLOOKUP("*",AllC3_Data[[#This Row],[OB Load Type]:[Workflow]],1,FALSE))</f>
        <v>RBTN</v>
      </c>
      <c r="S39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Corpus</v>
      </c>
    </row>
    <row r="3913" spans="1:21" x14ac:dyDescent="0.25">
      <c r="A3913" s="567" t="s">
        <v>17649</v>
      </c>
      <c r="B3913" s="568"/>
      <c r="C3913" s="568"/>
      <c r="D3913" s="569"/>
      <c r="E3913" s="569" t="s">
        <v>1657</v>
      </c>
      <c r="F3913" s="569">
        <v>1</v>
      </c>
      <c r="G3913" s="568" t="s">
        <v>1667</v>
      </c>
      <c r="H3913" s="568"/>
      <c r="I3913" s="570" t="s">
        <v>11010</v>
      </c>
      <c r="J3913" s="568" t="s">
        <v>8213</v>
      </c>
      <c r="K3913" s="571" t="s">
        <v>8401</v>
      </c>
      <c r="L3913" s="568" t="s">
        <v>12785</v>
      </c>
      <c r="M3913" s="572" t="s">
        <v>8711</v>
      </c>
      <c r="N3913" s="570" t="s">
        <v>8451</v>
      </c>
      <c r="O3913" s="303" t="str">
        <f>IF(AllC3_Data[[#This Row],[Door/Yard Number]]=3,"Yard","Door")</f>
        <v>Door</v>
      </c>
      <c r="P3913" s="33">
        <f t="shared" ref="P3913:P3976" si="122">($A$1-Q3913)*24</f>
        <v>2.4500000001280569</v>
      </c>
      <c r="Q3913" s="3" t="str">
        <f t="shared" ref="Q3913:Q3976" si="123">IF(I3913&gt;M3913,I3913,IF(I3913&lt;M3913,M3913,IF(I3913=M3913,I3913)))</f>
        <v>02/11/2022 11:33 AM</v>
      </c>
      <c r="R3913" s="573" t="str">
        <f>IF(AND(AllC3_Data[[#This Row],[Workflow]]="Vendor Trailer",AllC3_Data[[#This Row],[OB Load Type]]="",AllC3_Data[[#This Row],[IB Load Type]]="",AllC3_Data[[#This Row],[Reusable Load Type]]=""),"Empty", HLOOKUP("*",AllC3_Data[[#This Row],[OB Load Type]:[Workflow]],1,FALSE))</f>
        <v>Empty</v>
      </c>
      <c r="S39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4" spans="1:21" x14ac:dyDescent="0.25">
      <c r="A3914" s="567" t="s">
        <v>17650</v>
      </c>
      <c r="B3914" s="568"/>
      <c r="C3914" s="568"/>
      <c r="D3914" s="569"/>
      <c r="E3914" s="569" t="s">
        <v>1657</v>
      </c>
      <c r="F3914" s="569">
        <v>3</v>
      </c>
      <c r="G3914" s="568" t="s">
        <v>1667</v>
      </c>
      <c r="H3914" s="568"/>
      <c r="I3914" s="570" t="s">
        <v>11023</v>
      </c>
      <c r="J3914" s="568" t="s">
        <v>8214</v>
      </c>
      <c r="K3914" s="571" t="s">
        <v>8401</v>
      </c>
      <c r="L3914" s="568" t="s">
        <v>13961</v>
      </c>
      <c r="M3914" s="572" t="s">
        <v>17651</v>
      </c>
      <c r="N3914" s="570" t="s">
        <v>8451</v>
      </c>
      <c r="O3914" s="303" t="str">
        <f>IF(AllC3_Data[[#This Row],[Door/Yard Number]]=3,"Yard","Door")</f>
        <v>Yard</v>
      </c>
      <c r="P3914" s="33">
        <f t="shared" si="122"/>
        <v>2.433333333407063</v>
      </c>
      <c r="Q3914" s="3" t="str">
        <f t="shared" si="123"/>
        <v>02/11/2022 11:34 AM</v>
      </c>
      <c r="R3914" s="573" t="str">
        <f>IF(AND(AllC3_Data[[#This Row],[Workflow]]="Vendor Trailer",AllC3_Data[[#This Row],[OB Load Type]]="",AllC3_Data[[#This Row],[IB Load Type]]="",AllC3_Data[[#This Row],[Reusable Load Type]]=""),"Empty", HLOOKUP("*",AllC3_Data[[#This Row],[OB Load Type]:[Workflow]],1,FALSE))</f>
        <v>Empty</v>
      </c>
      <c r="S39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5" spans="1:21" x14ac:dyDescent="0.25">
      <c r="A3915" s="567" t="s">
        <v>17652</v>
      </c>
      <c r="B3915" s="568"/>
      <c r="C3915" s="568"/>
      <c r="D3915" s="569" t="s">
        <v>496</v>
      </c>
      <c r="E3915" s="569" t="s">
        <v>1660</v>
      </c>
      <c r="F3915" s="569">
        <v>3</v>
      </c>
      <c r="G3915" s="568" t="s">
        <v>1179</v>
      </c>
      <c r="H3915" s="568"/>
      <c r="I3915" s="570" t="s">
        <v>11023</v>
      </c>
      <c r="J3915" s="568" t="s">
        <v>8210</v>
      </c>
      <c r="K3915" s="571" t="s">
        <v>8401</v>
      </c>
      <c r="L3915" s="568" t="s">
        <v>13958</v>
      </c>
      <c r="M3915" s="572" t="s">
        <v>11023</v>
      </c>
      <c r="N3915" s="570" t="s">
        <v>8451</v>
      </c>
      <c r="O3915" s="303" t="str">
        <f>IF(AllC3_Data[[#This Row],[Door/Yard Number]]=3,"Yard","Door")</f>
        <v>Yard</v>
      </c>
      <c r="P3915" s="33">
        <f t="shared" si="122"/>
        <v>2.433333333407063</v>
      </c>
      <c r="Q3915" s="3" t="str">
        <f t="shared" si="123"/>
        <v>02/11/2022 11:34 AM</v>
      </c>
      <c r="R3915" s="573" t="str">
        <f>IF(AND(AllC3_Data[[#This Row],[Workflow]]="Vendor Trailer",AllC3_Data[[#This Row],[OB Load Type]]="",AllC3_Data[[#This Row],[IB Load Type]]="",AllC3_Data[[#This Row],[Reusable Load Type]]=""),"Empty", HLOOKUP("*",AllC3_Data[[#This Row],[OB Load Type]:[Workflow]],1,FALSE))</f>
        <v>RSAL</v>
      </c>
      <c r="S39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6" spans="1:21" x14ac:dyDescent="0.25">
      <c r="A3916" s="567" t="s">
        <v>17653</v>
      </c>
      <c r="B3916" s="568"/>
      <c r="C3916" s="568"/>
      <c r="D3916" s="569"/>
      <c r="E3916" s="569" t="s">
        <v>1657</v>
      </c>
      <c r="F3916" s="569">
        <v>1</v>
      </c>
      <c r="G3916" s="568" t="s">
        <v>1568</v>
      </c>
      <c r="H3916" s="568"/>
      <c r="I3916" s="570" t="s">
        <v>11023</v>
      </c>
      <c r="J3916" s="568" t="s">
        <v>8212</v>
      </c>
      <c r="K3916" s="571" t="s">
        <v>8401</v>
      </c>
      <c r="L3916" s="568" t="s">
        <v>13123</v>
      </c>
      <c r="M3916" s="572" t="s">
        <v>17654</v>
      </c>
      <c r="N3916" s="570" t="s">
        <v>8402</v>
      </c>
      <c r="O3916" s="303" t="str">
        <f>IF(AllC3_Data[[#This Row],[Door/Yard Number]]=3,"Yard","Door")</f>
        <v>Door</v>
      </c>
      <c r="P3916" s="33">
        <f t="shared" si="122"/>
        <v>2.433333333407063</v>
      </c>
      <c r="Q3916" s="3" t="str">
        <f t="shared" si="123"/>
        <v>02/11/2022 11:34 AM</v>
      </c>
      <c r="R3916" s="573" t="str">
        <f>IF(AND(AllC3_Data[[#This Row],[Workflow]]="Vendor Trailer",AllC3_Data[[#This Row],[OB Load Type]]="",AllC3_Data[[#This Row],[IB Load Type]]="",AllC3_Data[[#This Row],[Reusable Load Type]]=""),"Empty", HLOOKUP("*",AllC3_Data[[#This Row],[OB Load Type]:[Workflow]],1,FALSE))</f>
        <v>Empty</v>
      </c>
      <c r="S39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7" spans="1:21" x14ac:dyDescent="0.25">
      <c r="A3917" s="567" t="s">
        <v>17655</v>
      </c>
      <c r="B3917" s="568"/>
      <c r="C3917" s="568"/>
      <c r="D3917" s="569" t="s">
        <v>668</v>
      </c>
      <c r="E3917" s="569" t="s">
        <v>882</v>
      </c>
      <c r="F3917" s="569">
        <v>1</v>
      </c>
      <c r="G3917" s="568" t="s">
        <v>1179</v>
      </c>
      <c r="H3917" s="568"/>
      <c r="I3917" s="570" t="s">
        <v>11026</v>
      </c>
      <c r="J3917" s="568" t="s">
        <v>8204</v>
      </c>
      <c r="K3917" s="571" t="s">
        <v>8401</v>
      </c>
      <c r="L3917" s="568" t="s">
        <v>10754</v>
      </c>
      <c r="M3917" s="572" t="s">
        <v>8427</v>
      </c>
      <c r="N3917" s="570" t="s">
        <v>8402</v>
      </c>
      <c r="O3917" s="303" t="str">
        <f>IF(AllC3_Data[[#This Row],[Door/Yard Number]]=3,"Yard","Door")</f>
        <v>Door</v>
      </c>
      <c r="P3917" s="33">
        <f t="shared" si="122"/>
        <v>2.4166666666860692</v>
      </c>
      <c r="Q3917" s="3" t="str">
        <f t="shared" si="123"/>
        <v>02/11/2022 11:35 AM</v>
      </c>
      <c r="R3917" s="573" t="str">
        <f>IF(AND(AllC3_Data[[#This Row],[Workflow]]="Vendor Trailer",AllC3_Data[[#This Row],[OB Load Type]]="",AllC3_Data[[#This Row],[IB Load Type]]="",AllC3_Data[[#This Row],[Reusable Load Type]]=""),"Empty", HLOOKUP("*",AllC3_Data[[#This Row],[OB Load Type]:[Workflow]],1,FALSE))</f>
        <v>BD47</v>
      </c>
      <c r="S39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8" spans="1:21" x14ac:dyDescent="0.25">
      <c r="A3918" s="567" t="s">
        <v>17656</v>
      </c>
      <c r="B3918" s="568"/>
      <c r="C3918" s="568"/>
      <c r="D3918" s="569" t="s">
        <v>492</v>
      </c>
      <c r="E3918" s="569" t="s">
        <v>8430</v>
      </c>
      <c r="F3918" s="569">
        <v>3</v>
      </c>
      <c r="G3918" s="568" t="s">
        <v>1568</v>
      </c>
      <c r="H3918" s="568"/>
      <c r="I3918" s="570" t="s">
        <v>11026</v>
      </c>
      <c r="J3918" s="568" t="s">
        <v>8212</v>
      </c>
      <c r="K3918" s="571" t="s">
        <v>8401</v>
      </c>
      <c r="L3918" s="568" t="s">
        <v>13729</v>
      </c>
      <c r="M3918" s="572"/>
      <c r="N3918" s="570" t="s">
        <v>8402</v>
      </c>
      <c r="O3918" s="303" t="str">
        <f>IF(AllC3_Data[[#This Row],[Door/Yard Number]]=3,"Yard","Door")</f>
        <v>Yard</v>
      </c>
      <c r="P3918" s="33">
        <f t="shared" si="122"/>
        <v>2.4166666666860692</v>
      </c>
      <c r="Q3918" s="3" t="str">
        <f t="shared" si="123"/>
        <v>02/11/2022 11:35 AM</v>
      </c>
      <c r="R3918" s="573" t="str">
        <f>IF(AND(AllC3_Data[[#This Row],[Workflow]]="Vendor Trailer",AllC3_Data[[#This Row],[OB Load Type]]="",AllC3_Data[[#This Row],[IB Load Type]]="",AllC3_Data[[#This Row],[Reusable Load Type]]=""),"Empty", HLOOKUP("*",AllC3_Data[[#This Row],[OB Load Type]:[Workflow]],1,FALSE))</f>
        <v>RMCP</v>
      </c>
      <c r="S39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19" spans="1:21" x14ac:dyDescent="0.25">
      <c r="A3919" s="567" t="s">
        <v>17657</v>
      </c>
      <c r="B3919" s="568"/>
      <c r="C3919" s="568"/>
      <c r="D3919" s="569"/>
      <c r="E3919" s="569" t="s">
        <v>1657</v>
      </c>
      <c r="F3919" s="569">
        <v>1</v>
      </c>
      <c r="G3919" s="568" t="s">
        <v>1667</v>
      </c>
      <c r="H3919" s="568"/>
      <c r="I3919" s="570" t="s">
        <v>11026</v>
      </c>
      <c r="J3919" s="568" t="s">
        <v>8213</v>
      </c>
      <c r="K3919" s="571" t="s">
        <v>8401</v>
      </c>
      <c r="L3919" s="568" t="s">
        <v>17658</v>
      </c>
      <c r="M3919" s="572" t="s">
        <v>12229</v>
      </c>
      <c r="N3919" s="570" t="s">
        <v>8451</v>
      </c>
      <c r="O3919" s="303" t="str">
        <f>IF(AllC3_Data[[#This Row],[Door/Yard Number]]=3,"Yard","Door")</f>
        <v>Door</v>
      </c>
      <c r="P3919" s="33">
        <f t="shared" si="122"/>
        <v>2.4166666666860692</v>
      </c>
      <c r="Q3919" s="3" t="str">
        <f t="shared" si="123"/>
        <v>02/11/2022 11:35 AM</v>
      </c>
      <c r="R3919" s="573" t="str">
        <f>IF(AND(AllC3_Data[[#This Row],[Workflow]]="Vendor Trailer",AllC3_Data[[#This Row],[OB Load Type]]="",AllC3_Data[[#This Row],[IB Load Type]]="",AllC3_Data[[#This Row],[Reusable Load Type]]=""),"Empty", HLOOKUP("*",AllC3_Data[[#This Row],[OB Load Type]:[Workflow]],1,FALSE))</f>
        <v>Empty</v>
      </c>
      <c r="S39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0" spans="1:21" x14ac:dyDescent="0.25">
      <c r="A3920" s="567" t="s">
        <v>17659</v>
      </c>
      <c r="B3920" s="568"/>
      <c r="C3920" s="568" t="s">
        <v>774</v>
      </c>
      <c r="D3920" s="569"/>
      <c r="E3920" s="569" t="s">
        <v>897</v>
      </c>
      <c r="F3920" s="569">
        <v>3</v>
      </c>
      <c r="G3920" s="568" t="s">
        <v>1179</v>
      </c>
      <c r="H3920" s="568" t="s">
        <v>17660</v>
      </c>
      <c r="I3920" s="570" t="s">
        <v>11060</v>
      </c>
      <c r="J3920" s="568" t="s">
        <v>8205</v>
      </c>
      <c r="K3920" s="571" t="s">
        <v>8401</v>
      </c>
      <c r="L3920" s="568" t="s">
        <v>13868</v>
      </c>
      <c r="M3920" s="572" t="s">
        <v>11060</v>
      </c>
      <c r="N3920" s="570" t="s">
        <v>8451</v>
      </c>
      <c r="O3920" s="303" t="str">
        <f>IF(AllC3_Data[[#This Row],[Door/Yard Number]]=3,"Yard","Door")</f>
        <v>Yard</v>
      </c>
      <c r="P3920" s="33">
        <f t="shared" si="122"/>
        <v>2.4000000001396984</v>
      </c>
      <c r="Q3920" s="3" t="str">
        <f t="shared" si="123"/>
        <v>02/11/2022 11:36 AM</v>
      </c>
      <c r="R3920" s="573" t="str">
        <f>IF(AND(AllC3_Data[[#This Row],[Workflow]]="Vendor Trailer",AllC3_Data[[#This Row],[OB Load Type]]="",AllC3_Data[[#This Row],[IB Load Type]]="",AllC3_Data[[#This Row],[Reusable Load Type]]=""),"Empty", HLOOKUP("*",AllC3_Data[[#This Row],[OB Load Type]:[Workflow]],1,FALSE))</f>
        <v>B227</v>
      </c>
      <c r="S39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1" spans="1:21" x14ac:dyDescent="0.25">
      <c r="A3921" s="567" t="s">
        <v>17661</v>
      </c>
      <c r="B3921" s="568"/>
      <c r="C3921" s="568"/>
      <c r="D3921" s="569"/>
      <c r="E3921" s="569" t="s">
        <v>1657</v>
      </c>
      <c r="F3921" s="569">
        <v>3</v>
      </c>
      <c r="G3921" s="568" t="s">
        <v>1568</v>
      </c>
      <c r="H3921" s="568"/>
      <c r="I3921" s="570" t="s">
        <v>14785</v>
      </c>
      <c r="J3921" s="568" t="s">
        <v>8209</v>
      </c>
      <c r="K3921" s="571" t="s">
        <v>8401</v>
      </c>
      <c r="L3921" s="568" t="s">
        <v>13897</v>
      </c>
      <c r="M3921" s="572" t="s">
        <v>15805</v>
      </c>
      <c r="N3921" s="570" t="s">
        <v>8402</v>
      </c>
      <c r="O3921" s="303" t="str">
        <f>IF(AllC3_Data[[#This Row],[Door/Yard Number]]=3,"Yard","Door")</f>
        <v>Yard</v>
      </c>
      <c r="P3921" s="33">
        <f t="shared" si="122"/>
        <v>2.3833333334187046</v>
      </c>
      <c r="Q3921" s="3" t="str">
        <f t="shared" si="123"/>
        <v>02/11/2022 11:37 AM</v>
      </c>
      <c r="R3921" s="573" t="str">
        <f>IF(AND(AllC3_Data[[#This Row],[Workflow]]="Vendor Trailer",AllC3_Data[[#This Row],[OB Load Type]]="",AllC3_Data[[#This Row],[IB Load Type]]="",AllC3_Data[[#This Row],[Reusable Load Type]]=""),"Empty", HLOOKUP("*",AllC3_Data[[#This Row],[OB Load Type]:[Workflow]],1,FALSE))</f>
        <v>Empty</v>
      </c>
      <c r="S39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2" spans="1:21" x14ac:dyDescent="0.25">
      <c r="A3922" s="567" t="s">
        <v>17662</v>
      </c>
      <c r="B3922" s="568"/>
      <c r="C3922" s="568" t="s">
        <v>50</v>
      </c>
      <c r="D3922" s="569"/>
      <c r="E3922" s="569" t="s">
        <v>897</v>
      </c>
      <c r="F3922" s="569">
        <v>3</v>
      </c>
      <c r="G3922" s="568" t="s">
        <v>1179</v>
      </c>
      <c r="H3922" s="568" t="s">
        <v>9864</v>
      </c>
      <c r="I3922" s="570" t="s">
        <v>9057</v>
      </c>
      <c r="J3922" s="568" t="s">
        <v>8210</v>
      </c>
      <c r="K3922" s="571" t="s">
        <v>8401</v>
      </c>
      <c r="L3922" s="568" t="s">
        <v>14713</v>
      </c>
      <c r="M3922" s="572" t="s">
        <v>9057</v>
      </c>
      <c r="N3922" s="570" t="s">
        <v>8402</v>
      </c>
      <c r="O3922" s="303" t="str">
        <f>IF(AllC3_Data[[#This Row],[Door/Yard Number]]=3,"Yard","Door")</f>
        <v>Yard</v>
      </c>
      <c r="P3922" s="33">
        <f t="shared" si="122"/>
        <v>2.3666666666977108</v>
      </c>
      <c r="Q3922" s="3" t="str">
        <f t="shared" si="123"/>
        <v>02/11/2022 11:38 AM</v>
      </c>
      <c r="R3922" s="573" t="str">
        <f>IF(AND(AllC3_Data[[#This Row],[Workflow]]="Vendor Trailer",AllC3_Data[[#This Row],[OB Load Type]]="",AllC3_Data[[#This Row],[IB Load Type]]="",AllC3_Data[[#This Row],[Reusable Load Type]]=""),"Empty", HLOOKUP("*",AllC3_Data[[#This Row],[OB Load Type]:[Workflow]],1,FALSE))</f>
        <v>B707</v>
      </c>
      <c r="S39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9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3" spans="1:21" x14ac:dyDescent="0.25">
      <c r="A3923" s="567" t="s">
        <v>17663</v>
      </c>
      <c r="B3923" s="568"/>
      <c r="C3923" s="568"/>
      <c r="D3923" s="569"/>
      <c r="E3923" s="569" t="s">
        <v>8461</v>
      </c>
      <c r="F3923" s="569">
        <v>3</v>
      </c>
      <c r="G3923" s="568" t="s">
        <v>9309</v>
      </c>
      <c r="H3923" s="568"/>
      <c r="I3923" s="570" t="s">
        <v>9057</v>
      </c>
      <c r="J3923" s="568" t="s">
        <v>8202</v>
      </c>
      <c r="K3923" s="571" t="s">
        <v>8401</v>
      </c>
      <c r="L3923" s="568" t="s">
        <v>13897</v>
      </c>
      <c r="M3923" s="572" t="s">
        <v>17664</v>
      </c>
      <c r="N3923" s="570" t="s">
        <v>8402</v>
      </c>
      <c r="O3923" s="303" t="str">
        <f>IF(AllC3_Data[[#This Row],[Door/Yard Number]]=3,"Yard","Door")</f>
        <v>Yard</v>
      </c>
      <c r="P3923" s="33">
        <f t="shared" si="122"/>
        <v>2.3666666666977108</v>
      </c>
      <c r="Q3923" s="3" t="str">
        <f t="shared" si="123"/>
        <v>02/11/2022 11:38 AM</v>
      </c>
      <c r="R3923" s="573" t="str">
        <f>IF(AND(AllC3_Data[[#This Row],[Workflow]]="Vendor Trailer",AllC3_Data[[#This Row],[OB Load Type]]="",AllC3_Data[[#This Row],[IB Load Type]]="",AllC3_Data[[#This Row],[Reusable Load Type]]=""),"Empty", HLOOKUP("*",AllC3_Data[[#This Row],[OB Load Type]:[Workflow]],1,FALSE))</f>
        <v>Empty</v>
      </c>
      <c r="S39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4" spans="1:21" x14ac:dyDescent="0.25">
      <c r="A3924" s="567" t="s">
        <v>17665</v>
      </c>
      <c r="B3924" s="568"/>
      <c r="C3924" s="568"/>
      <c r="D3924" s="569" t="s">
        <v>496</v>
      </c>
      <c r="E3924" s="569" t="s">
        <v>1660</v>
      </c>
      <c r="F3924" s="569">
        <v>3</v>
      </c>
      <c r="G3924" s="568" t="s">
        <v>1179</v>
      </c>
      <c r="H3924" s="568"/>
      <c r="I3924" s="570" t="s">
        <v>11029</v>
      </c>
      <c r="J3924" s="568" t="s">
        <v>8205</v>
      </c>
      <c r="K3924" s="571" t="s">
        <v>8401</v>
      </c>
      <c r="L3924" s="568" t="s">
        <v>14003</v>
      </c>
      <c r="M3924" s="572" t="s">
        <v>11029</v>
      </c>
      <c r="N3924" s="570" t="s">
        <v>8402</v>
      </c>
      <c r="O3924" s="303" t="str">
        <f>IF(AllC3_Data[[#This Row],[Door/Yard Number]]=3,"Yard","Door")</f>
        <v>Yard</v>
      </c>
      <c r="P3924" s="33">
        <f t="shared" si="122"/>
        <v>2.3499999999767169</v>
      </c>
      <c r="Q3924" s="3" t="str">
        <f t="shared" si="123"/>
        <v>02/11/2022 11:39 AM</v>
      </c>
      <c r="R3924" s="573" t="str">
        <f>IF(AND(AllC3_Data[[#This Row],[Workflow]]="Vendor Trailer",AllC3_Data[[#This Row],[OB Load Type]]="",AllC3_Data[[#This Row],[IB Load Type]]="",AllC3_Data[[#This Row],[Reusable Load Type]]=""),"Empty", HLOOKUP("*",AllC3_Data[[#This Row],[OB Load Type]:[Workflow]],1,FALSE))</f>
        <v>RSAL</v>
      </c>
      <c r="S39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5" spans="1:21" x14ac:dyDescent="0.25">
      <c r="A3925" s="567" t="s">
        <v>17666</v>
      </c>
      <c r="B3925" s="568"/>
      <c r="C3925" s="568"/>
      <c r="D3925" s="569" t="s">
        <v>182</v>
      </c>
      <c r="E3925" s="569" t="s">
        <v>8430</v>
      </c>
      <c r="F3925" s="569">
        <v>3</v>
      </c>
      <c r="G3925" s="568" t="s">
        <v>1179</v>
      </c>
      <c r="H3925" s="568"/>
      <c r="I3925" s="570" t="s">
        <v>11029</v>
      </c>
      <c r="J3925" s="568" t="s">
        <v>8204</v>
      </c>
      <c r="K3925" s="571" t="s">
        <v>8401</v>
      </c>
      <c r="L3925" s="568" t="s">
        <v>14208</v>
      </c>
      <c r="M3925" s="572" t="s">
        <v>17667</v>
      </c>
      <c r="N3925" s="570" t="s">
        <v>8402</v>
      </c>
      <c r="O3925" s="303" t="str">
        <f>IF(AllC3_Data[[#This Row],[Door/Yard Number]]=3,"Yard","Door")</f>
        <v>Yard</v>
      </c>
      <c r="P3925" s="33">
        <f t="shared" si="122"/>
        <v>2.3499999999767169</v>
      </c>
      <c r="Q3925" s="3" t="str">
        <f t="shared" si="123"/>
        <v>02/11/2022 11:39 AM</v>
      </c>
      <c r="R3925" s="573" t="str">
        <f>IF(AND(AllC3_Data[[#This Row],[Workflow]]="Vendor Trailer",AllC3_Data[[#This Row],[OB Load Type]]="",AllC3_Data[[#This Row],[IB Load Type]]="",AllC3_Data[[#This Row],[Reusable Load Type]]=""),"Empty", HLOOKUP("*",AllC3_Data[[#This Row],[OB Load Type]:[Workflow]],1,FALSE))</f>
        <v>PMIX</v>
      </c>
      <c r="S39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9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6" spans="1:21" x14ac:dyDescent="0.25">
      <c r="A3926" s="567" t="s">
        <v>17668</v>
      </c>
      <c r="B3926" s="568"/>
      <c r="C3926" s="568" t="s">
        <v>776</v>
      </c>
      <c r="D3926" s="569"/>
      <c r="E3926" s="569" t="s">
        <v>897</v>
      </c>
      <c r="F3926" s="569">
        <v>3</v>
      </c>
      <c r="G3926" s="568" t="s">
        <v>1179</v>
      </c>
      <c r="H3926" s="568" t="s">
        <v>17669</v>
      </c>
      <c r="I3926" s="570" t="s">
        <v>11029</v>
      </c>
      <c r="J3926" s="568" t="s">
        <v>8205</v>
      </c>
      <c r="K3926" s="571" t="s">
        <v>8401</v>
      </c>
      <c r="L3926" s="568" t="s">
        <v>13868</v>
      </c>
      <c r="M3926" s="572" t="s">
        <v>11029</v>
      </c>
      <c r="N3926" s="570" t="s">
        <v>8451</v>
      </c>
      <c r="O3926" s="303" t="str">
        <f>IF(AllC3_Data[[#This Row],[Door/Yard Number]]=3,"Yard","Door")</f>
        <v>Yard</v>
      </c>
      <c r="P3926" s="33">
        <f t="shared" si="122"/>
        <v>2.3499999999767169</v>
      </c>
      <c r="Q3926" s="3" t="str">
        <f t="shared" si="123"/>
        <v>02/11/2022 11:39 AM</v>
      </c>
      <c r="R3926" s="573" t="str">
        <f>IF(AND(AllC3_Data[[#This Row],[Workflow]]="Vendor Trailer",AllC3_Data[[#This Row],[OB Load Type]]="",AllC3_Data[[#This Row],[IB Load Type]]="",AllC3_Data[[#This Row],[Reusable Load Type]]=""),"Empty", HLOOKUP("*",AllC3_Data[[#This Row],[OB Load Type]:[Workflow]],1,FALSE))</f>
        <v>B217</v>
      </c>
      <c r="S39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927" spans="1:21" x14ac:dyDescent="0.25">
      <c r="A3927" s="567" t="s">
        <v>17670</v>
      </c>
      <c r="B3927" s="568"/>
      <c r="C3927" s="568"/>
      <c r="D3927" s="569" t="s">
        <v>496</v>
      </c>
      <c r="E3927" s="569" t="s">
        <v>1660</v>
      </c>
      <c r="F3927" s="569">
        <v>3</v>
      </c>
      <c r="G3927" s="568" t="s">
        <v>1179</v>
      </c>
      <c r="H3927" s="568"/>
      <c r="I3927" s="570" t="s">
        <v>11029</v>
      </c>
      <c r="J3927" s="568" t="s">
        <v>8216</v>
      </c>
      <c r="K3927" s="571" t="s">
        <v>8401</v>
      </c>
      <c r="L3927" s="568" t="s">
        <v>15089</v>
      </c>
      <c r="M3927" s="572" t="s">
        <v>11029</v>
      </c>
      <c r="N3927" s="570" t="s">
        <v>8451</v>
      </c>
      <c r="O3927" s="303" t="str">
        <f>IF(AllC3_Data[[#This Row],[Door/Yard Number]]=3,"Yard","Door")</f>
        <v>Yard</v>
      </c>
      <c r="P3927" s="33">
        <f t="shared" si="122"/>
        <v>2.3499999999767169</v>
      </c>
      <c r="Q3927" s="3" t="str">
        <f t="shared" si="123"/>
        <v>02/11/2022 11:39 AM</v>
      </c>
      <c r="R3927" s="573" t="str">
        <f>IF(AND(AllC3_Data[[#This Row],[Workflow]]="Vendor Trailer",AllC3_Data[[#This Row],[OB Load Type]]="",AllC3_Data[[#This Row],[IB Load Type]]="",AllC3_Data[[#This Row],[Reusable Load Type]]=""),"Empty", HLOOKUP("*",AllC3_Data[[#This Row],[OB Load Type]:[Workflow]],1,FALSE))</f>
        <v>RSAL</v>
      </c>
      <c r="S39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8" spans="1:21" x14ac:dyDescent="0.25">
      <c r="A3928" s="567" t="s">
        <v>17671</v>
      </c>
      <c r="B3928" s="568"/>
      <c r="C3928" s="568"/>
      <c r="D3928" s="569"/>
      <c r="E3928" s="569" t="s">
        <v>1657</v>
      </c>
      <c r="F3928" s="569">
        <v>1</v>
      </c>
      <c r="G3928" s="568" t="s">
        <v>1179</v>
      </c>
      <c r="H3928" s="568"/>
      <c r="I3928" s="570" t="s">
        <v>11029</v>
      </c>
      <c r="J3928" s="568" t="s">
        <v>8205</v>
      </c>
      <c r="K3928" s="571" t="s">
        <v>8401</v>
      </c>
      <c r="L3928" s="568" t="s">
        <v>17672</v>
      </c>
      <c r="M3928" s="572" t="s">
        <v>16417</v>
      </c>
      <c r="N3928" s="570" t="s">
        <v>8402</v>
      </c>
      <c r="O3928" s="303" t="str">
        <f>IF(AllC3_Data[[#This Row],[Door/Yard Number]]=3,"Yard","Door")</f>
        <v>Door</v>
      </c>
      <c r="P3928" s="33">
        <f t="shared" si="122"/>
        <v>2.3499999999767169</v>
      </c>
      <c r="Q3928" s="3" t="str">
        <f t="shared" si="123"/>
        <v>02/11/2022 11:39 AM</v>
      </c>
      <c r="R3928" s="573" t="str">
        <f>IF(AND(AllC3_Data[[#This Row],[Workflow]]="Vendor Trailer",AllC3_Data[[#This Row],[OB Load Type]]="",AllC3_Data[[#This Row],[IB Load Type]]="",AllC3_Data[[#This Row],[Reusable Load Type]]=""),"Empty", HLOOKUP("*",AllC3_Data[[#This Row],[OB Load Type]:[Workflow]],1,FALSE))</f>
        <v>Empty</v>
      </c>
      <c r="S39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29" spans="1:21" x14ac:dyDescent="0.25">
      <c r="A3929" s="567" t="s">
        <v>17673</v>
      </c>
      <c r="B3929" s="568"/>
      <c r="C3929" s="568"/>
      <c r="D3929" s="569"/>
      <c r="E3929" s="569" t="s">
        <v>1657</v>
      </c>
      <c r="F3929" s="569">
        <v>1</v>
      </c>
      <c r="G3929" s="568" t="s">
        <v>1179</v>
      </c>
      <c r="H3929" s="568"/>
      <c r="I3929" s="570" t="s">
        <v>17674</v>
      </c>
      <c r="J3929" s="568" t="s">
        <v>8205</v>
      </c>
      <c r="K3929" s="571" t="s">
        <v>8401</v>
      </c>
      <c r="L3929" s="568" t="s">
        <v>13899</v>
      </c>
      <c r="M3929" s="572" t="s">
        <v>13446</v>
      </c>
      <c r="N3929" s="570" t="s">
        <v>8402</v>
      </c>
      <c r="O3929" s="303" t="str">
        <f>IF(AllC3_Data[[#This Row],[Door/Yard Number]]=3,"Yard","Door")</f>
        <v>Door</v>
      </c>
      <c r="P3929" s="33">
        <f t="shared" si="122"/>
        <v>2.3333333334303461</v>
      </c>
      <c r="Q3929" s="3" t="str">
        <f t="shared" si="123"/>
        <v>02/11/2022 11:40 AM</v>
      </c>
      <c r="R3929" s="573" t="str">
        <f>IF(AND(AllC3_Data[[#This Row],[Workflow]]="Vendor Trailer",AllC3_Data[[#This Row],[OB Load Type]]="",AllC3_Data[[#This Row],[IB Load Type]]="",AllC3_Data[[#This Row],[Reusable Load Type]]=""),"Empty", HLOOKUP("*",AllC3_Data[[#This Row],[OB Load Type]:[Workflow]],1,FALSE))</f>
        <v>Empty</v>
      </c>
      <c r="S39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0" spans="1:21" x14ac:dyDescent="0.25">
      <c r="A3930" s="567" t="s">
        <v>17675</v>
      </c>
      <c r="B3930" s="568"/>
      <c r="C3930" s="568"/>
      <c r="D3930" s="569" t="s">
        <v>496</v>
      </c>
      <c r="E3930" s="569" t="s">
        <v>1660</v>
      </c>
      <c r="F3930" s="569">
        <v>3</v>
      </c>
      <c r="G3930" s="568" t="s">
        <v>1179</v>
      </c>
      <c r="H3930" s="568"/>
      <c r="I3930" s="570" t="s">
        <v>17674</v>
      </c>
      <c r="J3930" s="568" t="s">
        <v>8210</v>
      </c>
      <c r="K3930" s="571" t="s">
        <v>8401</v>
      </c>
      <c r="L3930" s="568" t="s">
        <v>14803</v>
      </c>
      <c r="M3930" s="572" t="s">
        <v>17674</v>
      </c>
      <c r="N3930" s="570" t="s">
        <v>8409</v>
      </c>
      <c r="O3930" s="303" t="str">
        <f>IF(AllC3_Data[[#This Row],[Door/Yard Number]]=3,"Yard","Door")</f>
        <v>Yard</v>
      </c>
      <c r="P3930" s="33">
        <f t="shared" si="122"/>
        <v>2.3333333334303461</v>
      </c>
      <c r="Q3930" s="3" t="str">
        <f t="shared" si="123"/>
        <v>02/11/2022 11:40 AM</v>
      </c>
      <c r="R3930" s="573" t="str">
        <f>IF(AND(AllC3_Data[[#This Row],[Workflow]]="Vendor Trailer",AllC3_Data[[#This Row],[OB Load Type]]="",AllC3_Data[[#This Row],[IB Load Type]]="",AllC3_Data[[#This Row],[Reusable Load Type]]=""),"Empty", HLOOKUP("*",AllC3_Data[[#This Row],[OB Load Type]:[Workflow]],1,FALSE))</f>
        <v>RSAL</v>
      </c>
      <c r="S39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1" spans="1:21" x14ac:dyDescent="0.25">
      <c r="A3931" s="567" t="s">
        <v>14616</v>
      </c>
      <c r="B3931" s="568"/>
      <c r="C3931" s="568"/>
      <c r="D3931" s="569"/>
      <c r="E3931" s="569" t="s">
        <v>8793</v>
      </c>
      <c r="F3931" s="569">
        <v>3</v>
      </c>
      <c r="G3931" s="568" t="s">
        <v>1179</v>
      </c>
      <c r="H3931" s="568"/>
      <c r="I3931" s="570" t="s">
        <v>17674</v>
      </c>
      <c r="J3931" s="568" t="s">
        <v>8205</v>
      </c>
      <c r="K3931" s="571" t="s">
        <v>8401</v>
      </c>
      <c r="L3931" s="568" t="s">
        <v>14383</v>
      </c>
      <c r="M3931" s="572" t="s">
        <v>9589</v>
      </c>
      <c r="N3931" s="570" t="s">
        <v>8402</v>
      </c>
      <c r="O3931" s="303" t="str">
        <f>IF(AllC3_Data[[#This Row],[Door/Yard Number]]=3,"Yard","Door")</f>
        <v>Yard</v>
      </c>
      <c r="P3931" s="33">
        <f t="shared" si="122"/>
        <v>2.3333333334303461</v>
      </c>
      <c r="Q3931" s="3" t="str">
        <f t="shared" si="123"/>
        <v>02/11/2022 11:40 AM</v>
      </c>
      <c r="R3931" s="573" t="str">
        <f>IF(AND(AllC3_Data[[#This Row],[Workflow]]="Vendor Trailer",AllC3_Data[[#This Row],[OB Load Type]]="",AllC3_Data[[#This Row],[IB Load Type]]="",AllC3_Data[[#This Row],[Reusable Load Type]]=""),"Empty", HLOOKUP("*",AllC3_Data[[#This Row],[OB Load Type]:[Workflow]],1,FALSE))</f>
        <v>XDock</v>
      </c>
      <c r="S393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1"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932" spans="1:21" x14ac:dyDescent="0.25">
      <c r="A3932" s="567" t="s">
        <v>17676</v>
      </c>
      <c r="B3932" s="568"/>
      <c r="C3932" s="568" t="s">
        <v>774</v>
      </c>
      <c r="D3932" s="569"/>
      <c r="E3932" s="569" t="s">
        <v>897</v>
      </c>
      <c r="F3932" s="569">
        <v>3</v>
      </c>
      <c r="G3932" s="568" t="s">
        <v>11673</v>
      </c>
      <c r="H3932" s="568" t="s">
        <v>17677</v>
      </c>
      <c r="I3932" s="570" t="s">
        <v>17674</v>
      </c>
      <c r="J3932" s="568" t="s">
        <v>8202</v>
      </c>
      <c r="K3932" s="571" t="s">
        <v>8401</v>
      </c>
      <c r="L3932" s="568" t="s">
        <v>13868</v>
      </c>
      <c r="M3932" s="572" t="s">
        <v>17674</v>
      </c>
      <c r="N3932" s="570" t="s">
        <v>8451</v>
      </c>
      <c r="O3932" s="303" t="str">
        <f>IF(AllC3_Data[[#This Row],[Door/Yard Number]]=3,"Yard","Door")</f>
        <v>Yard</v>
      </c>
      <c r="P3932" s="33">
        <f t="shared" si="122"/>
        <v>2.3333333334303461</v>
      </c>
      <c r="Q3932" s="3" t="str">
        <f t="shared" si="123"/>
        <v>02/11/2022 11:40 AM</v>
      </c>
      <c r="R3932" s="573" t="str">
        <f>IF(AND(AllC3_Data[[#This Row],[Workflow]]="Vendor Trailer",AllC3_Data[[#This Row],[OB Load Type]]="",AllC3_Data[[#This Row],[IB Load Type]]="",AllC3_Data[[#This Row],[Reusable Load Type]]=""),"Empty", HLOOKUP("*",AllC3_Data[[#This Row],[OB Load Type]:[Workflow]],1,FALSE))</f>
        <v>B227</v>
      </c>
      <c r="S39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3" spans="1:21" x14ac:dyDescent="0.25">
      <c r="A3933" s="567" t="s">
        <v>17678</v>
      </c>
      <c r="B3933" s="568"/>
      <c r="C3933" s="568"/>
      <c r="D3933" s="569"/>
      <c r="E3933" s="569" t="s">
        <v>8793</v>
      </c>
      <c r="F3933" s="569">
        <v>1</v>
      </c>
      <c r="G3933" s="568" t="s">
        <v>1667</v>
      </c>
      <c r="H3933" s="568"/>
      <c r="I3933" s="570" t="s">
        <v>17674</v>
      </c>
      <c r="J3933" s="568" t="s">
        <v>8214</v>
      </c>
      <c r="K3933" s="571" t="s">
        <v>8401</v>
      </c>
      <c r="L3933" s="568" t="s">
        <v>10531</v>
      </c>
      <c r="M3933" s="572" t="s">
        <v>17674</v>
      </c>
      <c r="N3933" s="570" t="s">
        <v>8451</v>
      </c>
      <c r="O3933" s="303" t="str">
        <f>IF(AllC3_Data[[#This Row],[Door/Yard Number]]=3,"Yard","Door")</f>
        <v>Door</v>
      </c>
      <c r="P3933" s="33">
        <f t="shared" si="122"/>
        <v>2.3333333334303461</v>
      </c>
      <c r="Q3933" s="3" t="str">
        <f t="shared" si="123"/>
        <v>02/11/2022 11:40 AM</v>
      </c>
      <c r="R3933" s="573" t="str">
        <f>IF(AND(AllC3_Data[[#This Row],[Workflow]]="Vendor Trailer",AllC3_Data[[#This Row],[OB Load Type]]="",AllC3_Data[[#This Row],[IB Load Type]]="",AllC3_Data[[#This Row],[Reusable Load Type]]=""),"Empty", HLOOKUP("*",AllC3_Data[[#This Row],[OB Load Type]:[Workflow]],1,FALSE))</f>
        <v>XDock</v>
      </c>
      <c r="S39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934" spans="1:21" x14ac:dyDescent="0.25">
      <c r="A3934" s="567" t="s">
        <v>17679</v>
      </c>
      <c r="B3934" s="568"/>
      <c r="C3934" s="568"/>
      <c r="D3934" s="569" t="s">
        <v>757</v>
      </c>
      <c r="E3934" s="569" t="s">
        <v>882</v>
      </c>
      <c r="F3934" s="569">
        <v>3</v>
      </c>
      <c r="G3934" s="568" t="s">
        <v>1179</v>
      </c>
      <c r="H3934" s="568"/>
      <c r="I3934" s="570" t="s">
        <v>17680</v>
      </c>
      <c r="J3934" s="568" t="s">
        <v>8205</v>
      </c>
      <c r="K3934" s="571" t="s">
        <v>8401</v>
      </c>
      <c r="L3934" s="568" t="s">
        <v>3068</v>
      </c>
      <c r="M3934" s="572"/>
      <c r="N3934" s="570" t="s">
        <v>8402</v>
      </c>
      <c r="O3934" s="303" t="str">
        <f>IF(AllC3_Data[[#This Row],[Door/Yard Number]]=3,"Yard","Door")</f>
        <v>Yard</v>
      </c>
      <c r="P3934" s="33">
        <f t="shared" si="122"/>
        <v>2.3166666667093523</v>
      </c>
      <c r="Q3934" s="3" t="str">
        <f t="shared" si="123"/>
        <v>02/11/2022 11:41 AM</v>
      </c>
      <c r="R3934" s="573" t="str">
        <f>IF(AND(AllC3_Data[[#This Row],[Workflow]]="Vendor Trailer",AllC3_Data[[#This Row],[OB Load Type]]="",AllC3_Data[[#This Row],[IB Load Type]]="",AllC3_Data[[#This Row],[Reusable Load Type]]=""),"Empty", HLOOKUP("*",AllC3_Data[[#This Row],[OB Load Type]:[Workflow]],1,FALSE))</f>
        <v>TCOR</v>
      </c>
      <c r="S39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5" spans="1:21" x14ac:dyDescent="0.25">
      <c r="A3935" s="567" t="s">
        <v>17681</v>
      </c>
      <c r="B3935" s="568"/>
      <c r="C3935" s="568"/>
      <c r="D3935" s="569"/>
      <c r="E3935" s="569" t="s">
        <v>8461</v>
      </c>
      <c r="F3935" s="569">
        <v>3</v>
      </c>
      <c r="G3935" s="568" t="s">
        <v>1215</v>
      </c>
      <c r="H3935" s="568"/>
      <c r="I3935" s="570" t="s">
        <v>8724</v>
      </c>
      <c r="J3935" s="568" t="s">
        <v>8202</v>
      </c>
      <c r="K3935" s="571" t="s">
        <v>8401</v>
      </c>
      <c r="L3935" s="568" t="s">
        <v>14444</v>
      </c>
      <c r="M3935" s="572" t="s">
        <v>17674</v>
      </c>
      <c r="N3935" s="570" t="s">
        <v>8425</v>
      </c>
      <c r="O3935" s="303" t="str">
        <f>IF(AllC3_Data[[#This Row],[Door/Yard Number]]=3,"Yard","Door")</f>
        <v>Yard</v>
      </c>
      <c r="P3935" s="33">
        <f t="shared" si="122"/>
        <v>2.2999999999883585</v>
      </c>
      <c r="Q3935" s="3" t="str">
        <f t="shared" si="123"/>
        <v>02/11/2022 11:42 AM</v>
      </c>
      <c r="R3935" s="573" t="str">
        <f>IF(AND(AllC3_Data[[#This Row],[Workflow]]="Vendor Trailer",AllC3_Data[[#This Row],[OB Load Type]]="",AllC3_Data[[#This Row],[IB Load Type]]="",AllC3_Data[[#This Row],[Reusable Load Type]]=""),"Empty", HLOOKUP("*",AllC3_Data[[#This Row],[OB Load Type]:[Workflow]],1,FALSE))</f>
        <v>Empty</v>
      </c>
      <c r="S39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9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6" spans="1:21" x14ac:dyDescent="0.25">
      <c r="A3936" s="567" t="s">
        <v>17682</v>
      </c>
      <c r="B3936" s="568"/>
      <c r="C3936" s="568"/>
      <c r="D3936" s="569"/>
      <c r="E3936" s="569" t="s">
        <v>1657</v>
      </c>
      <c r="F3936" s="569">
        <v>1</v>
      </c>
      <c r="G3936" s="568" t="s">
        <v>1179</v>
      </c>
      <c r="H3936" s="568"/>
      <c r="I3936" s="570" t="s">
        <v>8724</v>
      </c>
      <c r="J3936" s="568" t="s">
        <v>8210</v>
      </c>
      <c r="K3936" s="571" t="s">
        <v>8401</v>
      </c>
      <c r="L3936" s="568" t="s">
        <v>17683</v>
      </c>
      <c r="M3936" s="572" t="s">
        <v>17684</v>
      </c>
      <c r="N3936" s="570" t="s">
        <v>8451</v>
      </c>
      <c r="O3936" s="303" t="str">
        <f>IF(AllC3_Data[[#This Row],[Door/Yard Number]]=3,"Yard","Door")</f>
        <v>Door</v>
      </c>
      <c r="P3936" s="33">
        <f t="shared" si="122"/>
        <v>2.2999999999883585</v>
      </c>
      <c r="Q3936" s="3" t="str">
        <f t="shared" si="123"/>
        <v>02/11/2022 11:42 AM</v>
      </c>
      <c r="R3936" s="573" t="str">
        <f>IF(AND(AllC3_Data[[#This Row],[Workflow]]="Vendor Trailer",AllC3_Data[[#This Row],[OB Load Type]]="",AllC3_Data[[#This Row],[IB Load Type]]="",AllC3_Data[[#This Row],[Reusable Load Type]]=""),"Empty", HLOOKUP("*",AllC3_Data[[#This Row],[OB Load Type]:[Workflow]],1,FALSE))</f>
        <v>Empty</v>
      </c>
      <c r="S39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7" spans="1:21" x14ac:dyDescent="0.25">
      <c r="A3937" s="567" t="s">
        <v>17685</v>
      </c>
      <c r="B3937" s="568"/>
      <c r="C3937" s="568"/>
      <c r="D3937" s="569" t="s">
        <v>496</v>
      </c>
      <c r="E3937" s="569" t="s">
        <v>1660</v>
      </c>
      <c r="F3937" s="569">
        <v>3</v>
      </c>
      <c r="G3937" s="568" t="s">
        <v>1179</v>
      </c>
      <c r="H3937" s="568"/>
      <c r="I3937" s="570" t="s">
        <v>17686</v>
      </c>
      <c r="J3937" s="568" t="s">
        <v>8210</v>
      </c>
      <c r="K3937" s="571" t="s">
        <v>8401</v>
      </c>
      <c r="L3937" s="568" t="s">
        <v>14803</v>
      </c>
      <c r="M3937" s="572" t="s">
        <v>17686</v>
      </c>
      <c r="N3937" s="570" t="s">
        <v>8409</v>
      </c>
      <c r="O3937" s="303" t="str">
        <f>IF(AllC3_Data[[#This Row],[Door/Yard Number]]=3,"Yard","Door")</f>
        <v>Yard</v>
      </c>
      <c r="P3937" s="33">
        <f t="shared" si="122"/>
        <v>2.2833333334419876</v>
      </c>
      <c r="Q3937" s="3" t="str">
        <f t="shared" si="123"/>
        <v>02/11/2022 11:43 AM</v>
      </c>
      <c r="R3937" s="573" t="str">
        <f>IF(AND(AllC3_Data[[#This Row],[Workflow]]="Vendor Trailer",AllC3_Data[[#This Row],[OB Load Type]]="",AllC3_Data[[#This Row],[IB Load Type]]="",AllC3_Data[[#This Row],[Reusable Load Type]]=""),"Empty", HLOOKUP("*",AllC3_Data[[#This Row],[OB Load Type]:[Workflow]],1,FALSE))</f>
        <v>RSAL</v>
      </c>
      <c r="S39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8" spans="1:21" x14ac:dyDescent="0.25">
      <c r="A3938" s="567" t="s">
        <v>17687</v>
      </c>
      <c r="B3938" s="568"/>
      <c r="C3938" s="568"/>
      <c r="D3938" s="569"/>
      <c r="E3938" s="569" t="s">
        <v>1657</v>
      </c>
      <c r="F3938" s="569">
        <v>1</v>
      </c>
      <c r="G3938" s="568" t="s">
        <v>1179</v>
      </c>
      <c r="H3938" s="568"/>
      <c r="I3938" s="570" t="s">
        <v>17686</v>
      </c>
      <c r="J3938" s="568" t="s">
        <v>8205</v>
      </c>
      <c r="K3938" s="571" t="s">
        <v>8401</v>
      </c>
      <c r="L3938" s="568" t="s">
        <v>10938</v>
      </c>
      <c r="M3938" s="572" t="s">
        <v>9606</v>
      </c>
      <c r="N3938" s="570" t="s">
        <v>8402</v>
      </c>
      <c r="O3938" s="303" t="str">
        <f>IF(AllC3_Data[[#This Row],[Door/Yard Number]]=3,"Yard","Door")</f>
        <v>Door</v>
      </c>
      <c r="P3938" s="33">
        <f t="shared" si="122"/>
        <v>2.2833333334419876</v>
      </c>
      <c r="Q3938" s="3" t="str">
        <f t="shared" si="123"/>
        <v>02/11/2022 11:43 AM</v>
      </c>
      <c r="R3938" s="573" t="str">
        <f>IF(AND(AllC3_Data[[#This Row],[Workflow]]="Vendor Trailer",AllC3_Data[[#This Row],[OB Load Type]]="",AllC3_Data[[#This Row],[IB Load Type]]="",AllC3_Data[[#This Row],[Reusable Load Type]]=""),"Empty", HLOOKUP("*",AllC3_Data[[#This Row],[OB Load Type]:[Workflow]],1,FALSE))</f>
        <v>Empty</v>
      </c>
      <c r="S39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39" spans="1:21" x14ac:dyDescent="0.25">
      <c r="A3939" s="567" t="s">
        <v>17688</v>
      </c>
      <c r="B3939" s="568"/>
      <c r="C3939" s="568" t="s">
        <v>16698</v>
      </c>
      <c r="D3939" s="569"/>
      <c r="E3939" s="569" t="s">
        <v>897</v>
      </c>
      <c r="F3939" s="569">
        <v>1</v>
      </c>
      <c r="G3939" s="568" t="s">
        <v>1179</v>
      </c>
      <c r="H3939" s="568" t="s">
        <v>12630</v>
      </c>
      <c r="I3939" s="570" t="s">
        <v>17686</v>
      </c>
      <c r="J3939" s="568" t="s">
        <v>8207</v>
      </c>
      <c r="K3939" s="571" t="s">
        <v>8401</v>
      </c>
      <c r="L3939" s="568" t="s">
        <v>16584</v>
      </c>
      <c r="M3939" s="572" t="s">
        <v>17686</v>
      </c>
      <c r="N3939" s="570" t="s">
        <v>8451</v>
      </c>
      <c r="O3939" s="303" t="str">
        <f>IF(AllC3_Data[[#This Row],[Door/Yard Number]]=3,"Yard","Door")</f>
        <v>Door</v>
      </c>
      <c r="P3939" s="33">
        <f t="shared" si="122"/>
        <v>2.2833333334419876</v>
      </c>
      <c r="Q3939" s="3" t="str">
        <f t="shared" si="123"/>
        <v>02/11/2022 11:43 AM</v>
      </c>
      <c r="R3939" s="573" t="str">
        <f>IF(AND(AllC3_Data[[#This Row],[Workflow]]="Vendor Trailer",AllC3_Data[[#This Row],[OB Load Type]]="",AllC3_Data[[#This Row],[IB Load Type]]="",AllC3_Data[[#This Row],[Reusable Load Type]]=""),"Empty", HLOOKUP("*",AllC3_Data[[#This Row],[OB Load Type]:[Workflow]],1,FALSE))</f>
        <v>Bread to 227</v>
      </c>
      <c r="S39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3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940" spans="1:21" x14ac:dyDescent="0.25">
      <c r="A3940" s="567" t="s">
        <v>17689</v>
      </c>
      <c r="B3940" s="568"/>
      <c r="C3940" s="568"/>
      <c r="D3940" s="569"/>
      <c r="E3940" s="569" t="s">
        <v>8461</v>
      </c>
      <c r="F3940" s="569">
        <v>1</v>
      </c>
      <c r="G3940" s="568" t="s">
        <v>11673</v>
      </c>
      <c r="H3940" s="568"/>
      <c r="I3940" s="570" t="s">
        <v>10269</v>
      </c>
      <c r="J3940" s="568" t="s">
        <v>8202</v>
      </c>
      <c r="K3940" s="571" t="s">
        <v>8401</v>
      </c>
      <c r="L3940" s="568" t="s">
        <v>17690</v>
      </c>
      <c r="M3940" s="572" t="s">
        <v>15339</v>
      </c>
      <c r="N3940" s="570" t="s">
        <v>8451</v>
      </c>
      <c r="O3940" s="303" t="str">
        <f>IF(AllC3_Data[[#This Row],[Door/Yard Number]]=3,"Yard","Door")</f>
        <v>Door</v>
      </c>
      <c r="P3940" s="33">
        <f t="shared" si="122"/>
        <v>2.2666666667209938</v>
      </c>
      <c r="Q3940" s="3" t="str">
        <f t="shared" si="123"/>
        <v>02/11/2022 11:44 AM</v>
      </c>
      <c r="R3940" s="573" t="str">
        <f>IF(AND(AllC3_Data[[#This Row],[Workflow]]="Vendor Trailer",AllC3_Data[[#This Row],[OB Load Type]]="",AllC3_Data[[#This Row],[IB Load Type]]="",AllC3_Data[[#This Row],[Reusable Load Type]]=""),"Empty", HLOOKUP("*",AllC3_Data[[#This Row],[OB Load Type]:[Workflow]],1,FALSE))</f>
        <v>Empty</v>
      </c>
      <c r="S39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1" spans="1:21" x14ac:dyDescent="0.25">
      <c r="A3941" s="567" t="s">
        <v>17691</v>
      </c>
      <c r="B3941" s="568"/>
      <c r="C3941" s="568" t="s">
        <v>23</v>
      </c>
      <c r="D3941" s="569"/>
      <c r="E3941" s="569" t="s">
        <v>897</v>
      </c>
      <c r="F3941" s="569">
        <v>3</v>
      </c>
      <c r="G3941" s="568" t="s">
        <v>1179</v>
      </c>
      <c r="H3941" s="568" t="s">
        <v>17692</v>
      </c>
      <c r="I3941" s="570" t="s">
        <v>11039</v>
      </c>
      <c r="J3941" s="568" t="s">
        <v>8205</v>
      </c>
      <c r="K3941" s="571" t="s">
        <v>8401</v>
      </c>
      <c r="L3941" s="568" t="s">
        <v>14803</v>
      </c>
      <c r="M3941" s="572" t="s">
        <v>17693</v>
      </c>
      <c r="N3941" s="570" t="s">
        <v>8409</v>
      </c>
      <c r="O3941" s="303" t="str">
        <f>IF(AllC3_Data[[#This Row],[Door/Yard Number]]=3,"Yard","Door")</f>
        <v>Yard</v>
      </c>
      <c r="P3941" s="33">
        <f t="shared" si="122"/>
        <v>2.2333333334536292</v>
      </c>
      <c r="Q3941" s="3" t="str">
        <f t="shared" si="123"/>
        <v>02/11/2022 11:46 AM</v>
      </c>
      <c r="R3941" s="573" t="str">
        <f>IF(AND(AllC3_Data[[#This Row],[Workflow]]="Vendor Trailer",AllC3_Data[[#This Row],[OB Load Type]]="",AllC3_Data[[#This Row],[IB Load Type]]="",AllC3_Data[[#This Row],[Reusable Load Type]]=""),"Empty", HLOOKUP("*",AllC3_Data[[#This Row],[OB Load Type]:[Workflow]],1,FALSE))</f>
        <v>B206</v>
      </c>
      <c r="S39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94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2" spans="1:21" x14ac:dyDescent="0.25">
      <c r="A3942" s="567" t="s">
        <v>17694</v>
      </c>
      <c r="B3942" s="568"/>
      <c r="C3942" s="568"/>
      <c r="D3942" s="569"/>
      <c r="E3942" s="569" t="s">
        <v>1657</v>
      </c>
      <c r="F3942" s="569">
        <v>1</v>
      </c>
      <c r="G3942" s="568" t="s">
        <v>1179</v>
      </c>
      <c r="H3942" s="568"/>
      <c r="I3942" s="570" t="s">
        <v>11039</v>
      </c>
      <c r="J3942" s="568" t="s">
        <v>8210</v>
      </c>
      <c r="K3942" s="571" t="s">
        <v>8401</v>
      </c>
      <c r="L3942" s="568" t="s">
        <v>17695</v>
      </c>
      <c r="M3942" s="572" t="s">
        <v>17696</v>
      </c>
      <c r="N3942" s="570" t="s">
        <v>8451</v>
      </c>
      <c r="O3942" s="303" t="str">
        <f>IF(AllC3_Data[[#This Row],[Door/Yard Number]]=3,"Yard","Door")</f>
        <v>Door</v>
      </c>
      <c r="P3942" s="33">
        <f t="shared" si="122"/>
        <v>2.2333333334536292</v>
      </c>
      <c r="Q3942" s="3" t="str">
        <f t="shared" si="123"/>
        <v>02/11/2022 11:46 AM</v>
      </c>
      <c r="R3942" s="573" t="str">
        <f>IF(AND(AllC3_Data[[#This Row],[Workflow]]="Vendor Trailer",AllC3_Data[[#This Row],[OB Load Type]]="",AllC3_Data[[#This Row],[IB Load Type]]="",AllC3_Data[[#This Row],[Reusable Load Type]]=""),"Empty", HLOOKUP("*",AllC3_Data[[#This Row],[OB Load Type]:[Workflow]],1,FALSE))</f>
        <v>Empty</v>
      </c>
      <c r="S39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3" spans="1:21" x14ac:dyDescent="0.25">
      <c r="A3943" s="567" t="s">
        <v>17697</v>
      </c>
      <c r="B3943" s="568"/>
      <c r="C3943" s="568"/>
      <c r="D3943" s="569" t="s">
        <v>749</v>
      </c>
      <c r="E3943" s="569" t="s">
        <v>882</v>
      </c>
      <c r="F3943" s="569">
        <v>1</v>
      </c>
      <c r="G3943" s="568" t="s">
        <v>1179</v>
      </c>
      <c r="H3943" s="568"/>
      <c r="I3943" s="570" t="s">
        <v>13314</v>
      </c>
      <c r="J3943" s="568" t="s">
        <v>8205</v>
      </c>
      <c r="K3943" s="571" t="s">
        <v>8401</v>
      </c>
      <c r="L3943" s="568" t="s">
        <v>17698</v>
      </c>
      <c r="M3943" s="572" t="s">
        <v>17699</v>
      </c>
      <c r="N3943" s="570" t="s">
        <v>8409</v>
      </c>
      <c r="O3943" s="303" t="str">
        <f>IF(AllC3_Data[[#This Row],[Door/Yard Number]]=3,"Yard","Door")</f>
        <v>Door</v>
      </c>
      <c r="P3943" s="33">
        <f t="shared" si="122"/>
        <v>2.2166666667326353</v>
      </c>
      <c r="Q3943" s="3" t="str">
        <f t="shared" si="123"/>
        <v>02/11/2022 11:47 AM</v>
      </c>
      <c r="R3943" s="573" t="str">
        <f>IF(AND(AllC3_Data[[#This Row],[Workflow]]="Vendor Trailer",AllC3_Data[[#This Row],[OB Load Type]]="",AllC3_Data[[#This Row],[IB Load Type]]="",AllC3_Data[[#This Row],[Reusable Load Type]]=""),"Empty", HLOOKUP("*",AllC3_Data[[#This Row],[OB Load Type]:[Workflow]],1,FALSE))</f>
        <v>T206BKK</v>
      </c>
      <c r="S39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9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4" spans="1:21" x14ac:dyDescent="0.25">
      <c r="A3944" s="567" t="s">
        <v>17700</v>
      </c>
      <c r="B3944" s="568"/>
      <c r="C3944" s="568" t="s">
        <v>218</v>
      </c>
      <c r="D3944" s="569"/>
      <c r="E3944" s="569" t="s">
        <v>8397</v>
      </c>
      <c r="F3944" s="569">
        <v>3</v>
      </c>
      <c r="G3944" s="568" t="s">
        <v>1179</v>
      </c>
      <c r="H3944" s="568" t="s">
        <v>9864</v>
      </c>
      <c r="I3944" s="570" t="s">
        <v>13314</v>
      </c>
      <c r="J3944" s="568" t="s">
        <v>8208</v>
      </c>
      <c r="K3944" s="571" t="s">
        <v>8401</v>
      </c>
      <c r="L3944" s="568" t="s">
        <v>17475</v>
      </c>
      <c r="M3944" s="572" t="s">
        <v>13314</v>
      </c>
      <c r="N3944" s="570" t="s">
        <v>8402</v>
      </c>
      <c r="O3944" s="303" t="str">
        <f>IF(AllC3_Data[[#This Row],[Door/Yard Number]]=3,"Yard","Door")</f>
        <v>Yard</v>
      </c>
      <c r="P3944" s="33">
        <f t="shared" si="122"/>
        <v>2.2166666667326353</v>
      </c>
      <c r="Q3944" s="3" t="str">
        <f t="shared" si="123"/>
        <v>02/11/2022 11:47 AM</v>
      </c>
      <c r="R3944" s="573" t="str">
        <f>IF(AND(AllC3_Data[[#This Row],[Workflow]]="Vendor Trailer",AllC3_Data[[#This Row],[OB Load Type]]="",AllC3_Data[[#This Row],[IB Load Type]]="",AllC3_Data[[#This Row],[Reusable Load Type]]=""),"Empty", HLOOKUP("*",AllC3_Data[[#This Row],[OB Load Type]:[Workflow]],1,FALSE))</f>
        <v>R706</v>
      </c>
      <c r="S39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9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5" spans="1:21" x14ac:dyDescent="0.25">
      <c r="A3945" s="567" t="s">
        <v>17701</v>
      </c>
      <c r="B3945" s="568"/>
      <c r="C3945" s="568"/>
      <c r="D3945" s="569" t="s">
        <v>749</v>
      </c>
      <c r="E3945" s="569" t="s">
        <v>882</v>
      </c>
      <c r="F3945" s="569">
        <v>1</v>
      </c>
      <c r="G3945" s="568" t="s">
        <v>1179</v>
      </c>
      <c r="H3945" s="568"/>
      <c r="I3945" s="570" t="s">
        <v>13314</v>
      </c>
      <c r="J3945" s="568" t="s">
        <v>8206</v>
      </c>
      <c r="K3945" s="571" t="s">
        <v>8401</v>
      </c>
      <c r="L3945" s="568" t="s">
        <v>17702</v>
      </c>
      <c r="M3945" s="572" t="s">
        <v>17302</v>
      </c>
      <c r="N3945" s="570" t="s">
        <v>8409</v>
      </c>
      <c r="O3945" s="303" t="str">
        <f>IF(AllC3_Data[[#This Row],[Door/Yard Number]]=3,"Yard","Door")</f>
        <v>Door</v>
      </c>
      <c r="P3945" s="33">
        <f t="shared" si="122"/>
        <v>2.2166666667326353</v>
      </c>
      <c r="Q3945" s="3" t="str">
        <f t="shared" si="123"/>
        <v>02/11/2022 11:47 AM</v>
      </c>
      <c r="R3945" s="573" t="str">
        <f>IF(AND(AllC3_Data[[#This Row],[Workflow]]="Vendor Trailer",AllC3_Data[[#This Row],[OB Load Type]]="",AllC3_Data[[#This Row],[IB Load Type]]="",AllC3_Data[[#This Row],[Reusable Load Type]]=""),"Empty", HLOOKUP("*",AllC3_Data[[#This Row],[OB Load Type]:[Workflow]],1,FALSE))</f>
        <v>T206BKK</v>
      </c>
      <c r="S39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9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6" spans="1:21" x14ac:dyDescent="0.25">
      <c r="A3946" s="567" t="s">
        <v>17703</v>
      </c>
      <c r="B3946" s="568"/>
      <c r="C3946" s="568"/>
      <c r="D3946" s="569"/>
      <c r="E3946" s="569" t="s">
        <v>8461</v>
      </c>
      <c r="F3946" s="569">
        <v>3</v>
      </c>
      <c r="G3946" s="568" t="s">
        <v>9217</v>
      </c>
      <c r="H3946" s="568"/>
      <c r="I3946" s="570" t="s">
        <v>8487</v>
      </c>
      <c r="J3946" s="568" t="s">
        <v>8202</v>
      </c>
      <c r="K3946" s="571" t="s">
        <v>8401</v>
      </c>
      <c r="L3946" s="568" t="s">
        <v>13897</v>
      </c>
      <c r="M3946" s="572"/>
      <c r="N3946" s="570" t="s">
        <v>8402</v>
      </c>
      <c r="O3946" s="303" t="str">
        <f>IF(AllC3_Data[[#This Row],[Door/Yard Number]]=3,"Yard","Door")</f>
        <v>Yard</v>
      </c>
      <c r="P3946" s="33">
        <f t="shared" si="122"/>
        <v>2.2000000000116415</v>
      </c>
      <c r="Q3946" s="3" t="str">
        <f t="shared" si="123"/>
        <v>02/11/2022 11:48 AM</v>
      </c>
      <c r="R3946" s="573" t="str">
        <f>IF(AND(AllC3_Data[[#This Row],[Workflow]]="Vendor Trailer",AllC3_Data[[#This Row],[OB Load Type]]="",AllC3_Data[[#This Row],[IB Load Type]]="",AllC3_Data[[#This Row],[Reusable Load Type]]=""),"Empty", HLOOKUP("*",AllC3_Data[[#This Row],[OB Load Type]:[Workflow]],1,FALSE))</f>
        <v>Empty</v>
      </c>
      <c r="S39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9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7" spans="1:21" x14ac:dyDescent="0.25">
      <c r="A3947" s="567" t="s">
        <v>17704</v>
      </c>
      <c r="B3947" s="568"/>
      <c r="C3947" s="568"/>
      <c r="D3947" s="569" t="s">
        <v>650</v>
      </c>
      <c r="E3947" s="569" t="s">
        <v>8430</v>
      </c>
      <c r="F3947" s="569">
        <v>1</v>
      </c>
      <c r="G3947" s="568" t="s">
        <v>1215</v>
      </c>
      <c r="H3947" s="568"/>
      <c r="I3947" s="570" t="s">
        <v>8487</v>
      </c>
      <c r="J3947" s="568" t="s">
        <v>8202</v>
      </c>
      <c r="K3947" s="571" t="s">
        <v>8401</v>
      </c>
      <c r="L3947" s="568" t="s">
        <v>5015</v>
      </c>
      <c r="M3947" s="572"/>
      <c r="N3947" s="570" t="s">
        <v>8402</v>
      </c>
      <c r="O3947" s="303" t="str">
        <f>IF(AllC3_Data[[#This Row],[Door/Yard Number]]=3,"Yard","Door")</f>
        <v>Door</v>
      </c>
      <c r="P3947" s="33">
        <f t="shared" si="122"/>
        <v>2.2000000000116415</v>
      </c>
      <c r="Q3947" s="3" t="str">
        <f t="shared" si="123"/>
        <v>02/11/2022 11:48 AM</v>
      </c>
      <c r="R3947" s="573" t="str">
        <f>IF(AND(AllC3_Data[[#This Row],[Workflow]]="Vendor Trailer",AllC3_Data[[#This Row],[OB Load Type]]="",AllC3_Data[[#This Row],[IB Load Type]]="",AllC3_Data[[#This Row],[Reusable Load Type]]=""),"Empty", HLOOKUP("*",AllC3_Data[[#This Row],[OB Load Type]:[Workflow]],1,FALSE))</f>
        <v>CHEP</v>
      </c>
      <c r="S39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9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8" spans="1:21" x14ac:dyDescent="0.25">
      <c r="A3948" s="567" t="s">
        <v>17705</v>
      </c>
      <c r="B3948" s="568"/>
      <c r="C3948" s="568"/>
      <c r="D3948" s="569"/>
      <c r="E3948" s="569" t="s">
        <v>8461</v>
      </c>
      <c r="F3948" s="569">
        <v>3</v>
      </c>
      <c r="G3948" s="568" t="s">
        <v>9780</v>
      </c>
      <c r="H3948" s="568"/>
      <c r="I3948" s="570" t="s">
        <v>13602</v>
      </c>
      <c r="J3948" s="568" t="s">
        <v>8202</v>
      </c>
      <c r="K3948" s="571" t="s">
        <v>8401</v>
      </c>
      <c r="L3948" s="568" t="s">
        <v>2969</v>
      </c>
      <c r="M3948" s="572" t="s">
        <v>17706</v>
      </c>
      <c r="N3948" s="570" t="s">
        <v>8402</v>
      </c>
      <c r="O3948" s="303" t="str">
        <f>IF(AllC3_Data[[#This Row],[Door/Yard Number]]=3,"Yard","Door")</f>
        <v>Yard</v>
      </c>
      <c r="P3948" s="33">
        <f t="shared" si="122"/>
        <v>2.1833333334652707</v>
      </c>
      <c r="Q3948" s="3" t="str">
        <f t="shared" si="123"/>
        <v>02/11/2022 11:49 AM</v>
      </c>
      <c r="R3948" s="573" t="str">
        <f>IF(AND(AllC3_Data[[#This Row],[Workflow]]="Vendor Trailer",AllC3_Data[[#This Row],[OB Load Type]]="",AllC3_Data[[#This Row],[IB Load Type]]="",AllC3_Data[[#This Row],[Reusable Load Type]]=""),"Empty", HLOOKUP("*",AllC3_Data[[#This Row],[OB Load Type]:[Workflow]],1,FALSE))</f>
        <v>Empty</v>
      </c>
      <c r="S39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49" spans="1:21" x14ac:dyDescent="0.25">
      <c r="A3949" s="567" t="s">
        <v>17707</v>
      </c>
      <c r="B3949" s="568"/>
      <c r="C3949" s="568" t="s">
        <v>774</v>
      </c>
      <c r="D3949" s="569"/>
      <c r="E3949" s="569" t="s">
        <v>897</v>
      </c>
      <c r="F3949" s="569">
        <v>3</v>
      </c>
      <c r="G3949" s="568" t="s">
        <v>1215</v>
      </c>
      <c r="H3949" s="568" t="s">
        <v>17708</v>
      </c>
      <c r="I3949" s="570" t="s">
        <v>13602</v>
      </c>
      <c r="J3949" s="568" t="s">
        <v>8202</v>
      </c>
      <c r="K3949" s="571" t="s">
        <v>8401</v>
      </c>
      <c r="L3949" s="568" t="s">
        <v>15678</v>
      </c>
      <c r="M3949" s="572" t="s">
        <v>13602</v>
      </c>
      <c r="N3949" s="570" t="s">
        <v>8451</v>
      </c>
      <c r="O3949" s="303" t="str">
        <f>IF(AllC3_Data[[#This Row],[Door/Yard Number]]=3,"Yard","Door")</f>
        <v>Yard</v>
      </c>
      <c r="P3949" s="33">
        <f t="shared" si="122"/>
        <v>2.1833333334652707</v>
      </c>
      <c r="Q3949" s="3" t="str">
        <f t="shared" si="123"/>
        <v>02/11/2022 11:49 AM</v>
      </c>
      <c r="R3949" s="573" t="str">
        <f>IF(AND(AllC3_Data[[#This Row],[Workflow]]="Vendor Trailer",AllC3_Data[[#This Row],[OB Load Type]]="",AllC3_Data[[#This Row],[IB Load Type]]="",AllC3_Data[[#This Row],[Reusable Load Type]]=""),"Empty", HLOOKUP("*",AllC3_Data[[#This Row],[OB Load Type]:[Workflow]],1,FALSE))</f>
        <v>B227</v>
      </c>
      <c r="S39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9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0" spans="1:21" x14ac:dyDescent="0.25">
      <c r="A3950" s="567" t="s">
        <v>17709</v>
      </c>
      <c r="B3950" s="568"/>
      <c r="C3950" s="568"/>
      <c r="D3950" s="569"/>
      <c r="E3950" s="569" t="s">
        <v>1657</v>
      </c>
      <c r="F3950" s="569">
        <v>3</v>
      </c>
      <c r="G3950" s="568" t="s">
        <v>1179</v>
      </c>
      <c r="H3950" s="568"/>
      <c r="I3950" s="570" t="s">
        <v>11596</v>
      </c>
      <c r="J3950" s="568" t="s">
        <v>8210</v>
      </c>
      <c r="K3950" s="571" t="s">
        <v>8401</v>
      </c>
      <c r="L3950" s="568" t="s">
        <v>13828</v>
      </c>
      <c r="M3950" s="572" t="s">
        <v>17710</v>
      </c>
      <c r="N3950" s="570" t="s">
        <v>8402</v>
      </c>
      <c r="O3950" s="303" t="str">
        <f>IF(AllC3_Data[[#This Row],[Door/Yard Number]]=3,"Yard","Door")</f>
        <v>Yard</v>
      </c>
      <c r="P3950" s="33">
        <f t="shared" si="122"/>
        <v>2.1666666667442769</v>
      </c>
      <c r="Q3950" s="3" t="str">
        <f t="shared" si="123"/>
        <v>02/11/2022 11:50 AM</v>
      </c>
      <c r="R3950" s="573" t="str">
        <f>IF(AND(AllC3_Data[[#This Row],[Workflow]]="Vendor Trailer",AllC3_Data[[#This Row],[OB Load Type]]="",AllC3_Data[[#This Row],[IB Load Type]]="",AllC3_Data[[#This Row],[Reusable Load Type]]=""),"Empty", HLOOKUP("*",AllC3_Data[[#This Row],[OB Load Type]:[Workflow]],1,FALSE))</f>
        <v>Empty</v>
      </c>
      <c r="S39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1" spans="1:21" x14ac:dyDescent="0.25">
      <c r="A3951" s="567" t="s">
        <v>17711</v>
      </c>
      <c r="B3951" s="568"/>
      <c r="C3951" s="568"/>
      <c r="D3951" s="569" t="s">
        <v>496</v>
      </c>
      <c r="E3951" s="569" t="s">
        <v>1660</v>
      </c>
      <c r="F3951" s="569">
        <v>3</v>
      </c>
      <c r="G3951" s="568" t="s">
        <v>1179</v>
      </c>
      <c r="H3951" s="568"/>
      <c r="I3951" s="570" t="s">
        <v>11596</v>
      </c>
      <c r="J3951" s="568" t="s">
        <v>8204</v>
      </c>
      <c r="K3951" s="571" t="s">
        <v>8401</v>
      </c>
      <c r="L3951" s="568" t="s">
        <v>14803</v>
      </c>
      <c r="M3951" s="572" t="s">
        <v>11596</v>
      </c>
      <c r="N3951" s="570" t="s">
        <v>8409</v>
      </c>
      <c r="O3951" s="303" t="str">
        <f>IF(AllC3_Data[[#This Row],[Door/Yard Number]]=3,"Yard","Door")</f>
        <v>Yard</v>
      </c>
      <c r="P3951" s="33">
        <f t="shared" si="122"/>
        <v>2.1666666667442769</v>
      </c>
      <c r="Q3951" s="3" t="str">
        <f t="shared" si="123"/>
        <v>02/11/2022 11:50 AM</v>
      </c>
      <c r="R3951" s="573" t="str">
        <f>IF(AND(AllC3_Data[[#This Row],[Workflow]]="Vendor Trailer",AllC3_Data[[#This Row],[OB Load Type]]="",AllC3_Data[[#This Row],[IB Load Type]]="",AllC3_Data[[#This Row],[Reusable Load Type]]=""),"Empty", HLOOKUP("*",AllC3_Data[[#This Row],[OB Load Type]:[Workflow]],1,FALSE))</f>
        <v>RSAL</v>
      </c>
      <c r="S39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2" spans="1:21" x14ac:dyDescent="0.25">
      <c r="A3952" s="567" t="s">
        <v>17712</v>
      </c>
      <c r="B3952" s="568"/>
      <c r="C3952" s="568"/>
      <c r="D3952" s="569"/>
      <c r="E3952" s="569" t="s">
        <v>1657</v>
      </c>
      <c r="F3952" s="569">
        <v>3</v>
      </c>
      <c r="G3952" s="568" t="s">
        <v>1667</v>
      </c>
      <c r="H3952" s="568"/>
      <c r="I3952" s="570" t="s">
        <v>11596</v>
      </c>
      <c r="J3952" s="568" t="s">
        <v>8214</v>
      </c>
      <c r="K3952" s="571" t="s">
        <v>8401</v>
      </c>
      <c r="L3952" s="568" t="s">
        <v>13828</v>
      </c>
      <c r="M3952" s="572" t="s">
        <v>17713</v>
      </c>
      <c r="N3952" s="570" t="s">
        <v>8402</v>
      </c>
      <c r="O3952" s="303" t="str">
        <f>IF(AllC3_Data[[#This Row],[Door/Yard Number]]=3,"Yard","Door")</f>
        <v>Yard</v>
      </c>
      <c r="P3952" s="33">
        <f t="shared" si="122"/>
        <v>2.1666666667442769</v>
      </c>
      <c r="Q3952" s="3" t="str">
        <f t="shared" si="123"/>
        <v>02/11/2022 11:50 AM</v>
      </c>
      <c r="R3952" s="573" t="str">
        <f>IF(AND(AllC3_Data[[#This Row],[Workflow]]="Vendor Trailer",AllC3_Data[[#This Row],[OB Load Type]]="",AllC3_Data[[#This Row],[IB Load Type]]="",AllC3_Data[[#This Row],[Reusable Load Type]]=""),"Empty", HLOOKUP("*",AllC3_Data[[#This Row],[OB Load Type]:[Workflow]],1,FALSE))</f>
        <v>Empty</v>
      </c>
      <c r="S39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3" spans="1:21" x14ac:dyDescent="0.25">
      <c r="A3953" s="567" t="s">
        <v>17714</v>
      </c>
      <c r="B3953" s="568"/>
      <c r="C3953" s="568"/>
      <c r="D3953" s="569" t="s">
        <v>496</v>
      </c>
      <c r="E3953" s="569" t="s">
        <v>1660</v>
      </c>
      <c r="F3953" s="569">
        <v>3</v>
      </c>
      <c r="G3953" s="568" t="s">
        <v>1179</v>
      </c>
      <c r="H3953" s="568"/>
      <c r="I3953" s="570" t="s">
        <v>13121</v>
      </c>
      <c r="J3953" s="568" t="s">
        <v>8205</v>
      </c>
      <c r="K3953" s="571" t="s">
        <v>8401</v>
      </c>
      <c r="L3953" s="568" t="s">
        <v>14803</v>
      </c>
      <c r="M3953" s="572"/>
      <c r="N3953" s="570" t="s">
        <v>8409</v>
      </c>
      <c r="O3953" s="303" t="str">
        <f>IF(AllC3_Data[[#This Row],[Door/Yard Number]]=3,"Yard","Door")</f>
        <v>Yard</v>
      </c>
      <c r="P3953" s="33">
        <f t="shared" si="122"/>
        <v>2.1500000000232831</v>
      </c>
      <c r="Q3953" s="3" t="str">
        <f t="shared" si="123"/>
        <v>02/11/2022 11:51 AM</v>
      </c>
      <c r="R3953" s="573" t="str">
        <f>IF(AND(AllC3_Data[[#This Row],[Workflow]]="Vendor Trailer",AllC3_Data[[#This Row],[OB Load Type]]="",AllC3_Data[[#This Row],[IB Load Type]]="",AllC3_Data[[#This Row],[Reusable Load Type]]=""),"Empty", HLOOKUP("*",AllC3_Data[[#This Row],[OB Load Type]:[Workflow]],1,FALSE))</f>
        <v>RSAL</v>
      </c>
      <c r="S39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4" spans="1:21" x14ac:dyDescent="0.25">
      <c r="A3954" s="567" t="s">
        <v>17715</v>
      </c>
      <c r="B3954" s="568"/>
      <c r="C3954" s="568"/>
      <c r="D3954" s="569" t="s">
        <v>299</v>
      </c>
      <c r="E3954" s="569" t="s">
        <v>882</v>
      </c>
      <c r="F3954" s="569">
        <v>1</v>
      </c>
      <c r="G3954" s="568" t="s">
        <v>1179</v>
      </c>
      <c r="H3954" s="568"/>
      <c r="I3954" s="570" t="s">
        <v>13121</v>
      </c>
      <c r="J3954" s="568" t="s">
        <v>8210</v>
      </c>
      <c r="K3954" s="571" t="s">
        <v>8401</v>
      </c>
      <c r="L3954" s="568" t="s">
        <v>12361</v>
      </c>
      <c r="M3954" s="572" t="s">
        <v>16040</v>
      </c>
      <c r="N3954" s="570" t="s">
        <v>8402</v>
      </c>
      <c r="O3954" s="303" t="str">
        <f>IF(AllC3_Data[[#This Row],[Door/Yard Number]]=3,"Yard","Door")</f>
        <v>Door</v>
      </c>
      <c r="P3954" s="33">
        <f t="shared" si="122"/>
        <v>2.1500000000232831</v>
      </c>
      <c r="Q3954" s="3" t="str">
        <f t="shared" si="123"/>
        <v>02/11/2022 11:51 AM</v>
      </c>
      <c r="R3954" s="573" t="str">
        <f>IF(AND(AllC3_Data[[#This Row],[Workflow]]="Vendor Trailer",AllC3_Data[[#This Row],[OB Load Type]]="",AllC3_Data[[#This Row],[IB Load Type]]="",AllC3_Data[[#This Row],[Reusable Load Type]]=""),"Empty", HLOOKUP("*",AllC3_Data[[#This Row],[OB Load Type]:[Workflow]],1,FALSE))</f>
        <v>T707</v>
      </c>
      <c r="S39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9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5" spans="1:21" x14ac:dyDescent="0.25">
      <c r="A3955" s="567" t="s">
        <v>17716</v>
      </c>
      <c r="B3955" s="568"/>
      <c r="C3955" s="568" t="s">
        <v>774</v>
      </c>
      <c r="D3955" s="569"/>
      <c r="E3955" s="569" t="s">
        <v>897</v>
      </c>
      <c r="F3955" s="569">
        <v>3</v>
      </c>
      <c r="G3955" s="568" t="s">
        <v>1179</v>
      </c>
      <c r="H3955" s="568" t="s">
        <v>17717</v>
      </c>
      <c r="I3955" s="570" t="s">
        <v>13121</v>
      </c>
      <c r="J3955" s="568" t="s">
        <v>8210</v>
      </c>
      <c r="K3955" s="571" t="s">
        <v>8401</v>
      </c>
      <c r="L3955" s="568" t="s">
        <v>14182</v>
      </c>
      <c r="M3955" s="572" t="s">
        <v>13121</v>
      </c>
      <c r="N3955" s="570" t="s">
        <v>8451</v>
      </c>
      <c r="O3955" s="303" t="str">
        <f>IF(AllC3_Data[[#This Row],[Door/Yard Number]]=3,"Yard","Door")</f>
        <v>Yard</v>
      </c>
      <c r="P3955" s="33">
        <f t="shared" si="122"/>
        <v>2.1500000000232831</v>
      </c>
      <c r="Q3955" s="3" t="str">
        <f t="shared" si="123"/>
        <v>02/11/2022 11:51 AM</v>
      </c>
      <c r="R3955" s="573" t="str">
        <f>IF(AND(AllC3_Data[[#This Row],[Workflow]]="Vendor Trailer",AllC3_Data[[#This Row],[OB Load Type]]="",AllC3_Data[[#This Row],[IB Load Type]]="",AllC3_Data[[#This Row],[Reusable Load Type]]=""),"Empty", HLOOKUP("*",AllC3_Data[[#This Row],[OB Load Type]:[Workflow]],1,FALSE))</f>
        <v>B227</v>
      </c>
      <c r="S39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6" spans="1:21" x14ac:dyDescent="0.25">
      <c r="A3956" s="567" t="s">
        <v>17718</v>
      </c>
      <c r="B3956" s="568"/>
      <c r="C3956" s="568"/>
      <c r="D3956" s="569"/>
      <c r="E3956" s="569" t="s">
        <v>8793</v>
      </c>
      <c r="F3956" s="569">
        <v>3</v>
      </c>
      <c r="G3956" s="568" t="s">
        <v>1179</v>
      </c>
      <c r="H3956" s="568"/>
      <c r="I3956" s="570" t="s">
        <v>11041</v>
      </c>
      <c r="J3956" s="568" t="s">
        <v>8205</v>
      </c>
      <c r="K3956" s="571" t="s">
        <v>8401</v>
      </c>
      <c r="L3956" s="568" t="s">
        <v>14003</v>
      </c>
      <c r="M3956" s="572" t="s">
        <v>10804</v>
      </c>
      <c r="N3956" s="570" t="s">
        <v>8402</v>
      </c>
      <c r="O3956" s="303" t="str">
        <f>IF(AllC3_Data[[#This Row],[Door/Yard Number]]=3,"Yard","Door")</f>
        <v>Yard</v>
      </c>
      <c r="P3956" s="33">
        <f t="shared" si="122"/>
        <v>2.1333333334769122</v>
      </c>
      <c r="Q3956" s="3" t="str">
        <f t="shared" si="123"/>
        <v>02/11/2022 11:52 AM</v>
      </c>
      <c r="R3956" s="573" t="str">
        <f>IF(AND(AllC3_Data[[#This Row],[Workflow]]="Vendor Trailer",AllC3_Data[[#This Row],[OB Load Type]]="",AllC3_Data[[#This Row],[IB Load Type]]="",AllC3_Data[[#This Row],[Reusable Load Type]]=""),"Empty", HLOOKUP("*",AllC3_Data[[#This Row],[OB Load Type]:[Workflow]],1,FALSE))</f>
        <v>XDock</v>
      </c>
      <c r="S39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6"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957" spans="1:21" x14ac:dyDescent="0.25">
      <c r="A3957" s="567" t="s">
        <v>17719</v>
      </c>
      <c r="B3957" s="568"/>
      <c r="C3957" s="568" t="s">
        <v>46</v>
      </c>
      <c r="D3957" s="569"/>
      <c r="E3957" s="569" t="s">
        <v>897</v>
      </c>
      <c r="F3957" s="569">
        <v>3</v>
      </c>
      <c r="G3957" s="568" t="s">
        <v>1179</v>
      </c>
      <c r="H3957" s="568" t="s">
        <v>17720</v>
      </c>
      <c r="I3957" s="570" t="s">
        <v>11041</v>
      </c>
      <c r="J3957" s="568" t="s">
        <v>8205</v>
      </c>
      <c r="K3957" s="571" t="s">
        <v>8401</v>
      </c>
      <c r="L3957" s="568" t="s">
        <v>15024</v>
      </c>
      <c r="M3957" s="572" t="s">
        <v>11041</v>
      </c>
      <c r="N3957" s="570" t="s">
        <v>8402</v>
      </c>
      <c r="O3957" s="303" t="str">
        <f>IF(AllC3_Data[[#This Row],[Door/Yard Number]]=3,"Yard","Door")</f>
        <v>Yard</v>
      </c>
      <c r="P3957" s="33">
        <f t="shared" si="122"/>
        <v>2.1333333334769122</v>
      </c>
      <c r="Q3957" s="3" t="str">
        <f t="shared" si="123"/>
        <v>02/11/2022 11:52 AM</v>
      </c>
      <c r="R3957" s="573" t="str">
        <f>IF(AND(AllC3_Data[[#This Row],[Workflow]]="Vendor Trailer",AllC3_Data[[#This Row],[OB Load Type]]="",AllC3_Data[[#This Row],[IB Load Type]]="",AllC3_Data[[#This Row],[Reusable Load Type]]=""),"Empty", HLOOKUP("*",AllC3_Data[[#This Row],[OB Load Type]:[Workflow]],1,FALSE))</f>
        <v>B705</v>
      </c>
      <c r="S39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9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8" spans="1:21" x14ac:dyDescent="0.25">
      <c r="A3958" s="567" t="s">
        <v>17721</v>
      </c>
      <c r="B3958" s="568"/>
      <c r="C3958" s="568"/>
      <c r="D3958" s="569"/>
      <c r="E3958" s="569" t="s">
        <v>1657</v>
      </c>
      <c r="F3958" s="569">
        <v>3</v>
      </c>
      <c r="G3958" s="568" t="s">
        <v>1179</v>
      </c>
      <c r="H3958" s="568"/>
      <c r="I3958" s="570" t="s">
        <v>11041</v>
      </c>
      <c r="J3958" s="568" t="s">
        <v>8210</v>
      </c>
      <c r="K3958" s="571" t="s">
        <v>8401</v>
      </c>
      <c r="L3958" s="568" t="s">
        <v>14339</v>
      </c>
      <c r="M3958" s="572" t="s">
        <v>17722</v>
      </c>
      <c r="N3958" s="570" t="s">
        <v>8451</v>
      </c>
      <c r="O3958" s="303" t="str">
        <f>IF(AllC3_Data[[#This Row],[Door/Yard Number]]=3,"Yard","Door")</f>
        <v>Yard</v>
      </c>
      <c r="P3958" s="33">
        <f t="shared" si="122"/>
        <v>2.1333333334769122</v>
      </c>
      <c r="Q3958" s="3" t="str">
        <f t="shared" si="123"/>
        <v>02/11/2022 11:52 AM</v>
      </c>
      <c r="R3958" s="573" t="str">
        <f>IF(AND(AllC3_Data[[#This Row],[Workflow]]="Vendor Trailer",AllC3_Data[[#This Row],[OB Load Type]]="",AllC3_Data[[#This Row],[IB Load Type]]="",AllC3_Data[[#This Row],[Reusable Load Type]]=""),"Empty", HLOOKUP("*",AllC3_Data[[#This Row],[OB Load Type]:[Workflow]],1,FALSE))</f>
        <v>Empty</v>
      </c>
      <c r="S39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59" spans="1:21" x14ac:dyDescent="0.25">
      <c r="A3959" s="567" t="s">
        <v>17723</v>
      </c>
      <c r="B3959" s="568"/>
      <c r="C3959" s="568"/>
      <c r="D3959" s="569" t="s">
        <v>496</v>
      </c>
      <c r="E3959" s="569" t="s">
        <v>1660</v>
      </c>
      <c r="F3959" s="569">
        <v>3</v>
      </c>
      <c r="G3959" s="568" t="s">
        <v>1179</v>
      </c>
      <c r="H3959" s="568"/>
      <c r="I3959" s="570" t="s">
        <v>11041</v>
      </c>
      <c r="J3959" s="568" t="s">
        <v>8210</v>
      </c>
      <c r="K3959" s="571" t="s">
        <v>8401</v>
      </c>
      <c r="L3959" s="568" t="s">
        <v>14189</v>
      </c>
      <c r="M3959" s="572" t="s">
        <v>11041</v>
      </c>
      <c r="N3959" s="570" t="s">
        <v>8451</v>
      </c>
      <c r="O3959" s="303" t="str">
        <f>IF(AllC3_Data[[#This Row],[Door/Yard Number]]=3,"Yard","Door")</f>
        <v>Yard</v>
      </c>
      <c r="P3959" s="33">
        <f t="shared" si="122"/>
        <v>2.1333333334769122</v>
      </c>
      <c r="Q3959" s="3" t="str">
        <f t="shared" si="123"/>
        <v>02/11/2022 11:52 AM</v>
      </c>
      <c r="R3959" s="573" t="str">
        <f>IF(AND(AllC3_Data[[#This Row],[Workflow]]="Vendor Trailer",AllC3_Data[[#This Row],[OB Load Type]]="",AllC3_Data[[#This Row],[IB Load Type]]="",AllC3_Data[[#This Row],[Reusable Load Type]]=""),"Empty", HLOOKUP("*",AllC3_Data[[#This Row],[OB Load Type]:[Workflow]],1,FALSE))</f>
        <v>RSAL</v>
      </c>
      <c r="S39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0" spans="1:21" x14ac:dyDescent="0.25">
      <c r="A3960" s="567" t="s">
        <v>17724</v>
      </c>
      <c r="B3960" s="568"/>
      <c r="C3960" s="568"/>
      <c r="D3960" s="569" t="s">
        <v>496</v>
      </c>
      <c r="E3960" s="569" t="s">
        <v>1660</v>
      </c>
      <c r="F3960" s="569">
        <v>3</v>
      </c>
      <c r="G3960" s="568" t="s">
        <v>1179</v>
      </c>
      <c r="H3960" s="568"/>
      <c r="I3960" s="570" t="s">
        <v>13606</v>
      </c>
      <c r="J3960" s="568" t="s">
        <v>8205</v>
      </c>
      <c r="K3960" s="571" t="s">
        <v>8401</v>
      </c>
      <c r="L3960" s="568" t="s">
        <v>13828</v>
      </c>
      <c r="M3960" s="572" t="s">
        <v>13606</v>
      </c>
      <c r="N3960" s="570" t="s">
        <v>8402</v>
      </c>
      <c r="O3960" s="303" t="str">
        <f>IF(AllC3_Data[[#This Row],[Door/Yard Number]]=3,"Yard","Door")</f>
        <v>Yard</v>
      </c>
      <c r="P3960" s="33">
        <f t="shared" si="122"/>
        <v>2.1166666667559184</v>
      </c>
      <c r="Q3960" s="3" t="str">
        <f t="shared" si="123"/>
        <v>02/11/2022 11:53 AM</v>
      </c>
      <c r="R3960" s="573" t="str">
        <f>IF(AND(AllC3_Data[[#This Row],[Workflow]]="Vendor Trailer",AllC3_Data[[#This Row],[OB Load Type]]="",AllC3_Data[[#This Row],[IB Load Type]]="",AllC3_Data[[#This Row],[Reusable Load Type]]=""),"Empty", HLOOKUP("*",AllC3_Data[[#This Row],[OB Load Type]:[Workflow]],1,FALSE))</f>
        <v>RSAL</v>
      </c>
      <c r="S39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1" spans="1:21" x14ac:dyDescent="0.25">
      <c r="A3961" s="567" t="s">
        <v>17725</v>
      </c>
      <c r="B3961" s="568"/>
      <c r="C3961" s="568"/>
      <c r="D3961" s="569" t="s">
        <v>496</v>
      </c>
      <c r="E3961" s="569" t="s">
        <v>1660</v>
      </c>
      <c r="F3961" s="569">
        <v>3</v>
      </c>
      <c r="G3961" s="568" t="s">
        <v>1179</v>
      </c>
      <c r="H3961" s="568"/>
      <c r="I3961" s="570" t="s">
        <v>8469</v>
      </c>
      <c r="J3961" s="568" t="s">
        <v>8205</v>
      </c>
      <c r="K3961" s="571" t="s">
        <v>8401</v>
      </c>
      <c r="L3961" s="568" t="s">
        <v>13954</v>
      </c>
      <c r="M3961" s="572" t="s">
        <v>8469</v>
      </c>
      <c r="N3961" s="570" t="s">
        <v>8402</v>
      </c>
      <c r="O3961" s="303" t="str">
        <f>IF(AllC3_Data[[#This Row],[Door/Yard Number]]=3,"Yard","Door")</f>
        <v>Yard</v>
      </c>
      <c r="P3961" s="33">
        <f t="shared" si="122"/>
        <v>2.0833333333139308</v>
      </c>
      <c r="Q3961" s="3" t="str">
        <f t="shared" si="123"/>
        <v>02/11/2022 11:55 AM</v>
      </c>
      <c r="R3961" s="573" t="str">
        <f>IF(AND(AllC3_Data[[#This Row],[Workflow]]="Vendor Trailer",AllC3_Data[[#This Row],[OB Load Type]]="",AllC3_Data[[#This Row],[IB Load Type]]="",AllC3_Data[[#This Row],[Reusable Load Type]]=""),"Empty", HLOOKUP("*",AllC3_Data[[#This Row],[OB Load Type]:[Workflow]],1,FALSE))</f>
        <v>RSAL</v>
      </c>
      <c r="S39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2" spans="1:21" x14ac:dyDescent="0.25">
      <c r="A3962" s="567" t="s">
        <v>17726</v>
      </c>
      <c r="B3962" s="568"/>
      <c r="C3962" s="568" t="s">
        <v>774</v>
      </c>
      <c r="D3962" s="569"/>
      <c r="E3962" s="569" t="s">
        <v>897</v>
      </c>
      <c r="F3962" s="569">
        <v>3</v>
      </c>
      <c r="G3962" s="568" t="s">
        <v>8434</v>
      </c>
      <c r="H3962" s="568" t="s">
        <v>17727</v>
      </c>
      <c r="I3962" s="570" t="s">
        <v>11044</v>
      </c>
      <c r="J3962" s="568" t="s">
        <v>8202</v>
      </c>
      <c r="K3962" s="571" t="s">
        <v>8589</v>
      </c>
      <c r="L3962" s="568" t="s">
        <v>15678</v>
      </c>
      <c r="M3962" s="572" t="s">
        <v>11044</v>
      </c>
      <c r="N3962" s="570" t="s">
        <v>8451</v>
      </c>
      <c r="O3962" s="303" t="str">
        <f>IF(AllC3_Data[[#This Row],[Door/Yard Number]]=3,"Yard","Door")</f>
        <v>Yard</v>
      </c>
      <c r="P3962" s="33">
        <f t="shared" si="122"/>
        <v>2.0666666667675599</v>
      </c>
      <c r="Q3962" s="3" t="str">
        <f t="shared" si="123"/>
        <v>02/11/2022 11:56 AM</v>
      </c>
      <c r="R3962" s="573" t="str">
        <f>IF(AND(AllC3_Data[[#This Row],[Workflow]]="Vendor Trailer",AllC3_Data[[#This Row],[OB Load Type]]="",AllC3_Data[[#This Row],[IB Load Type]]="",AllC3_Data[[#This Row],[Reusable Load Type]]=""),"Empty", HLOOKUP("*",AllC3_Data[[#This Row],[OB Load Type]:[Workflow]],1,FALSE))</f>
        <v>B227</v>
      </c>
      <c r="S39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3" spans="1:21" x14ac:dyDescent="0.25">
      <c r="A3963" s="567" t="s">
        <v>17728</v>
      </c>
      <c r="B3963" s="568"/>
      <c r="C3963" s="568"/>
      <c r="D3963" s="569" t="s">
        <v>650</v>
      </c>
      <c r="E3963" s="569" t="s">
        <v>8430</v>
      </c>
      <c r="F3963" s="569">
        <v>1</v>
      </c>
      <c r="G3963" s="568" t="s">
        <v>9151</v>
      </c>
      <c r="H3963" s="568"/>
      <c r="I3963" s="570" t="s">
        <v>17729</v>
      </c>
      <c r="J3963" s="568" t="s">
        <v>8202</v>
      </c>
      <c r="K3963" s="571" t="s">
        <v>8401</v>
      </c>
      <c r="L3963" s="568" t="s">
        <v>5017</v>
      </c>
      <c r="M3963" s="572"/>
      <c r="N3963" s="570" t="s">
        <v>8402</v>
      </c>
      <c r="O3963" s="303" t="str">
        <f>IF(AllC3_Data[[#This Row],[Door/Yard Number]]=3,"Yard","Door")</f>
        <v>Door</v>
      </c>
      <c r="P3963" s="33">
        <f t="shared" si="122"/>
        <v>2.0500000000465661</v>
      </c>
      <c r="Q3963" s="3" t="str">
        <f t="shared" si="123"/>
        <v>02/11/2022 11:57 AM</v>
      </c>
      <c r="R3963" s="573" t="str">
        <f>IF(AND(AllC3_Data[[#This Row],[Workflow]]="Vendor Trailer",AllC3_Data[[#This Row],[OB Load Type]]="",AllC3_Data[[#This Row],[IB Load Type]]="",AllC3_Data[[#This Row],[Reusable Load Type]]=""),"Empty", HLOOKUP("*",AllC3_Data[[#This Row],[OB Load Type]:[Workflow]],1,FALSE))</f>
        <v>CHEP</v>
      </c>
      <c r="S39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4" spans="1:21" x14ac:dyDescent="0.25">
      <c r="A3964" s="567" t="s">
        <v>17730</v>
      </c>
      <c r="B3964" s="568"/>
      <c r="C3964" s="568" t="s">
        <v>774</v>
      </c>
      <c r="D3964" s="569"/>
      <c r="E3964" s="569" t="s">
        <v>897</v>
      </c>
      <c r="F3964" s="569">
        <v>3</v>
      </c>
      <c r="G3964" s="568" t="s">
        <v>1179</v>
      </c>
      <c r="H3964" s="568" t="s">
        <v>17731</v>
      </c>
      <c r="I3964" s="570" t="s">
        <v>17729</v>
      </c>
      <c r="J3964" s="568" t="s">
        <v>8210</v>
      </c>
      <c r="K3964" s="571" t="s">
        <v>8401</v>
      </c>
      <c r="L3964" s="568" t="s">
        <v>13949</v>
      </c>
      <c r="M3964" s="572" t="s">
        <v>17729</v>
      </c>
      <c r="N3964" s="570" t="s">
        <v>8451</v>
      </c>
      <c r="O3964" s="303" t="str">
        <f>IF(AllC3_Data[[#This Row],[Door/Yard Number]]=3,"Yard","Door")</f>
        <v>Yard</v>
      </c>
      <c r="P3964" s="33">
        <f t="shared" si="122"/>
        <v>2.0500000000465661</v>
      </c>
      <c r="Q3964" s="3" t="str">
        <f t="shared" si="123"/>
        <v>02/11/2022 11:57 AM</v>
      </c>
      <c r="R3964" s="573" t="str">
        <f>IF(AND(AllC3_Data[[#This Row],[Workflow]]="Vendor Trailer",AllC3_Data[[#This Row],[OB Load Type]]="",AllC3_Data[[#This Row],[IB Load Type]]="",AllC3_Data[[#This Row],[Reusable Load Type]]=""),"Empty", HLOOKUP("*",AllC3_Data[[#This Row],[OB Load Type]:[Workflow]],1,FALSE))</f>
        <v>B227</v>
      </c>
      <c r="S39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5" spans="1:21" x14ac:dyDescent="0.25">
      <c r="A3965" s="567" t="s">
        <v>17732</v>
      </c>
      <c r="B3965" s="568"/>
      <c r="C3965" s="568"/>
      <c r="D3965" s="569"/>
      <c r="E3965" s="569" t="s">
        <v>1657</v>
      </c>
      <c r="F3965" s="569">
        <v>3</v>
      </c>
      <c r="G3965" s="568" t="s">
        <v>1179</v>
      </c>
      <c r="H3965" s="568"/>
      <c r="I3965" s="570" t="s">
        <v>13609</v>
      </c>
      <c r="J3965" s="568" t="s">
        <v>8206</v>
      </c>
      <c r="K3965" s="571" t="s">
        <v>8401</v>
      </c>
      <c r="L3965" s="568" t="s">
        <v>12146</v>
      </c>
      <c r="M3965" s="572" t="s">
        <v>16533</v>
      </c>
      <c r="N3965" s="570" t="s">
        <v>8402</v>
      </c>
      <c r="O3965" s="303" t="str">
        <f>IF(AllC3_Data[[#This Row],[Door/Yard Number]]=3,"Yard","Door")</f>
        <v>Yard</v>
      </c>
      <c r="P3965" s="33">
        <f t="shared" si="122"/>
        <v>2.0333333333255723</v>
      </c>
      <c r="Q3965" s="3" t="str">
        <f t="shared" si="123"/>
        <v>02/11/2022 11:58 AM</v>
      </c>
      <c r="R3965" s="573" t="str">
        <f>IF(AND(AllC3_Data[[#This Row],[Workflow]]="Vendor Trailer",AllC3_Data[[#This Row],[OB Load Type]]="",AllC3_Data[[#This Row],[IB Load Type]]="",AllC3_Data[[#This Row],[Reusable Load Type]]=""),"Empty", HLOOKUP("*",AllC3_Data[[#This Row],[OB Load Type]:[Workflow]],1,FALSE))</f>
        <v>Empty</v>
      </c>
      <c r="S39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6" spans="1:21" x14ac:dyDescent="0.25">
      <c r="A3966" s="567" t="s">
        <v>17733</v>
      </c>
      <c r="B3966" s="568"/>
      <c r="C3966" s="568"/>
      <c r="D3966" s="569" t="s">
        <v>182</v>
      </c>
      <c r="E3966" s="569" t="s">
        <v>8430</v>
      </c>
      <c r="F3966" s="569">
        <v>1</v>
      </c>
      <c r="G3966" s="568" t="s">
        <v>1667</v>
      </c>
      <c r="H3966" s="568"/>
      <c r="I3966" s="570" t="s">
        <v>13609</v>
      </c>
      <c r="J3966" s="568" t="s">
        <v>8213</v>
      </c>
      <c r="K3966" s="571" t="s">
        <v>8401</v>
      </c>
      <c r="L3966" s="568" t="s">
        <v>17734</v>
      </c>
      <c r="M3966" s="572" t="s">
        <v>17735</v>
      </c>
      <c r="N3966" s="570" t="s">
        <v>8402</v>
      </c>
      <c r="O3966" s="303" t="str">
        <f>IF(AllC3_Data[[#This Row],[Door/Yard Number]]=3,"Yard","Door")</f>
        <v>Door</v>
      </c>
      <c r="P3966" s="33">
        <f t="shared" si="122"/>
        <v>2.0333333333255723</v>
      </c>
      <c r="Q3966" s="3" t="str">
        <f t="shared" si="123"/>
        <v>02/11/2022 11:58 AM</v>
      </c>
      <c r="R3966" s="573" t="str">
        <f>IF(AND(AllC3_Data[[#This Row],[Workflow]]="Vendor Trailer",AllC3_Data[[#This Row],[OB Load Type]]="",AllC3_Data[[#This Row],[IB Load Type]]="",AllC3_Data[[#This Row],[Reusable Load Type]]=""),"Empty", HLOOKUP("*",AllC3_Data[[#This Row],[OB Load Type]:[Workflow]],1,FALSE))</f>
        <v>PMIX</v>
      </c>
      <c r="S39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39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7" spans="1:21" x14ac:dyDescent="0.25">
      <c r="A3967" s="567" t="s">
        <v>17736</v>
      </c>
      <c r="B3967" s="568"/>
      <c r="C3967" s="568" t="s">
        <v>50</v>
      </c>
      <c r="D3967" s="569"/>
      <c r="E3967" s="569" t="s">
        <v>897</v>
      </c>
      <c r="F3967" s="569">
        <v>3</v>
      </c>
      <c r="G3967" s="568" t="s">
        <v>1179</v>
      </c>
      <c r="H3967" s="568" t="s">
        <v>17737</v>
      </c>
      <c r="I3967" s="570" t="s">
        <v>13609</v>
      </c>
      <c r="J3967" s="568" t="s">
        <v>8210</v>
      </c>
      <c r="K3967" s="571" t="s">
        <v>8401</v>
      </c>
      <c r="L3967" s="568" t="s">
        <v>13828</v>
      </c>
      <c r="M3967" s="572" t="s">
        <v>13609</v>
      </c>
      <c r="N3967" s="570" t="s">
        <v>8402</v>
      </c>
      <c r="O3967" s="303" t="str">
        <f>IF(AllC3_Data[[#This Row],[Door/Yard Number]]=3,"Yard","Door")</f>
        <v>Yard</v>
      </c>
      <c r="P3967" s="33">
        <f t="shared" si="122"/>
        <v>2.0333333333255723</v>
      </c>
      <c r="Q3967" s="3" t="str">
        <f t="shared" si="123"/>
        <v>02/11/2022 11:58 AM</v>
      </c>
      <c r="R3967" s="573" t="str">
        <f>IF(AND(AllC3_Data[[#This Row],[Workflow]]="Vendor Trailer",AllC3_Data[[#This Row],[OB Load Type]]="",AllC3_Data[[#This Row],[IB Load Type]]="",AllC3_Data[[#This Row],[Reusable Load Type]]=""),"Empty", HLOOKUP("*",AllC3_Data[[#This Row],[OB Load Type]:[Workflow]],1,FALSE))</f>
        <v>B707</v>
      </c>
      <c r="S39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9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8" spans="1:21" x14ac:dyDescent="0.25">
      <c r="A3968" s="567" t="s">
        <v>17738</v>
      </c>
      <c r="B3968" s="568"/>
      <c r="C3968" s="568" t="s">
        <v>774</v>
      </c>
      <c r="D3968" s="569"/>
      <c r="E3968" s="569" t="s">
        <v>897</v>
      </c>
      <c r="F3968" s="569">
        <v>3</v>
      </c>
      <c r="G3968" s="568" t="s">
        <v>1215</v>
      </c>
      <c r="H3968" s="568" t="s">
        <v>17739</v>
      </c>
      <c r="I3968" s="570" t="s">
        <v>17740</v>
      </c>
      <c r="J3968" s="568" t="s">
        <v>8202</v>
      </c>
      <c r="K3968" s="571" t="s">
        <v>8401</v>
      </c>
      <c r="L3968" s="568" t="s">
        <v>13961</v>
      </c>
      <c r="M3968" s="572" t="s">
        <v>17740</v>
      </c>
      <c r="N3968" s="570" t="s">
        <v>8451</v>
      </c>
      <c r="O3968" s="303" t="str">
        <f>IF(AllC3_Data[[#This Row],[Door/Yard Number]]=3,"Yard","Door")</f>
        <v>Yard</v>
      </c>
      <c r="P3968" s="33">
        <f t="shared" si="122"/>
        <v>2.0166666667792015</v>
      </c>
      <c r="Q3968" s="3" t="str">
        <f t="shared" si="123"/>
        <v>02/11/2022 11:59 AM</v>
      </c>
      <c r="R3968" s="573" t="str">
        <f>IF(AND(AllC3_Data[[#This Row],[Workflow]]="Vendor Trailer",AllC3_Data[[#This Row],[OB Load Type]]="",AllC3_Data[[#This Row],[IB Load Type]]="",AllC3_Data[[#This Row],[Reusable Load Type]]=""),"Empty", HLOOKUP("*",AllC3_Data[[#This Row],[OB Load Type]:[Workflow]],1,FALSE))</f>
        <v>B227</v>
      </c>
      <c r="S39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39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69" spans="1:21" x14ac:dyDescent="0.25">
      <c r="A3969" s="567" t="s">
        <v>17741</v>
      </c>
      <c r="B3969" s="568"/>
      <c r="C3969" s="568"/>
      <c r="D3969" s="569" t="s">
        <v>496</v>
      </c>
      <c r="E3969" s="569" t="s">
        <v>1660</v>
      </c>
      <c r="F3969" s="569">
        <v>3</v>
      </c>
      <c r="G3969" s="568" t="s">
        <v>1179</v>
      </c>
      <c r="H3969" s="568"/>
      <c r="I3969" s="570" t="s">
        <v>8726</v>
      </c>
      <c r="J3969" s="568" t="s">
        <v>8204</v>
      </c>
      <c r="K3969" s="571" t="s">
        <v>8401</v>
      </c>
      <c r="L3969" s="568" t="s">
        <v>14189</v>
      </c>
      <c r="M3969" s="572" t="s">
        <v>8726</v>
      </c>
      <c r="N3969" s="570" t="s">
        <v>8451</v>
      </c>
      <c r="O3969" s="303" t="str">
        <f>IF(AllC3_Data[[#This Row],[Door/Yard Number]]=3,"Yard","Door")</f>
        <v>Yard</v>
      </c>
      <c r="P3969" s="33">
        <f t="shared" si="122"/>
        <v>2.0000000000582077</v>
      </c>
      <c r="Q3969" s="3" t="str">
        <f t="shared" si="123"/>
        <v>02/11/2022 12:00 PM</v>
      </c>
      <c r="R3969" s="573" t="str">
        <f>IF(AND(AllC3_Data[[#This Row],[Workflow]]="Vendor Trailer",AllC3_Data[[#This Row],[OB Load Type]]="",AllC3_Data[[#This Row],[IB Load Type]]="",AllC3_Data[[#This Row],[Reusable Load Type]]=""),"Empty", HLOOKUP("*",AllC3_Data[[#This Row],[OB Load Type]:[Workflow]],1,FALSE))</f>
        <v>RSAL</v>
      </c>
      <c r="S39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0" spans="1:21" x14ac:dyDescent="0.25">
      <c r="A3970" s="567" t="s">
        <v>17742</v>
      </c>
      <c r="B3970" s="568"/>
      <c r="C3970" s="568"/>
      <c r="D3970" s="569" t="s">
        <v>416</v>
      </c>
      <c r="E3970" s="569" t="s">
        <v>8430</v>
      </c>
      <c r="F3970" s="569">
        <v>3</v>
      </c>
      <c r="G3970" s="568" t="s">
        <v>1667</v>
      </c>
      <c r="H3970" s="568"/>
      <c r="I3970" s="570" t="s">
        <v>17743</v>
      </c>
      <c r="J3970" s="568" t="s">
        <v>8214</v>
      </c>
      <c r="K3970" s="571" t="s">
        <v>8401</v>
      </c>
      <c r="L3970" s="568" t="s">
        <v>14339</v>
      </c>
      <c r="M3970" s="572" t="s">
        <v>17743</v>
      </c>
      <c r="N3970" s="570" t="s">
        <v>8451</v>
      </c>
      <c r="O3970" s="303" t="str">
        <f>IF(AllC3_Data[[#This Row],[Door/Yard Number]]=3,"Yard","Door")</f>
        <v>Yard</v>
      </c>
      <c r="P3970" s="33">
        <f t="shared" si="122"/>
        <v>1.9500000000698492</v>
      </c>
      <c r="Q3970" s="3" t="str">
        <f t="shared" si="123"/>
        <v>02/11/2022 12:03 PM</v>
      </c>
      <c r="R3970" s="573" t="str">
        <f>IF(AND(AllC3_Data[[#This Row],[Workflow]]="Vendor Trailer",AllC3_Data[[#This Row],[OB Load Type]]="",AllC3_Data[[#This Row],[IB Load Type]]="",AllC3_Data[[#This Row],[Reusable Load Type]]=""),"Empty", HLOOKUP("*",AllC3_Data[[#This Row],[OB Load Type]:[Workflow]],1,FALSE))</f>
        <v>MBLK</v>
      </c>
      <c r="S39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1" spans="1:21" x14ac:dyDescent="0.25">
      <c r="A3971" s="567" t="s">
        <v>17744</v>
      </c>
      <c r="B3971" s="568"/>
      <c r="C3971" s="568"/>
      <c r="D3971" s="569" t="s">
        <v>299</v>
      </c>
      <c r="E3971" s="569" t="s">
        <v>882</v>
      </c>
      <c r="F3971" s="569">
        <v>1</v>
      </c>
      <c r="G3971" s="568" t="s">
        <v>1179</v>
      </c>
      <c r="H3971" s="568"/>
      <c r="I3971" s="570" t="s">
        <v>17743</v>
      </c>
      <c r="J3971" s="568" t="s">
        <v>8204</v>
      </c>
      <c r="K3971" s="571" t="s">
        <v>8401</v>
      </c>
      <c r="L3971" s="568" t="s">
        <v>17745</v>
      </c>
      <c r="M3971" s="572" t="s">
        <v>12167</v>
      </c>
      <c r="N3971" s="570" t="s">
        <v>8451</v>
      </c>
      <c r="O3971" s="303" t="str">
        <f>IF(AllC3_Data[[#This Row],[Door/Yard Number]]=3,"Yard","Door")</f>
        <v>Door</v>
      </c>
      <c r="P3971" s="33">
        <f t="shared" si="122"/>
        <v>1.9500000000698492</v>
      </c>
      <c r="Q3971" s="3" t="str">
        <f t="shared" si="123"/>
        <v>02/11/2022 12:03 PM</v>
      </c>
      <c r="R3971" s="573" t="str">
        <f>IF(AND(AllC3_Data[[#This Row],[Workflow]]="Vendor Trailer",AllC3_Data[[#This Row],[OB Load Type]]="",AllC3_Data[[#This Row],[IB Load Type]]="",AllC3_Data[[#This Row],[Reusable Load Type]]=""),"Empty", HLOOKUP("*",AllC3_Data[[#This Row],[OB Load Type]:[Workflow]],1,FALSE))</f>
        <v>T707</v>
      </c>
      <c r="S39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Super -&gt; Houston </v>
      </c>
    </row>
    <row r="3972" spans="1:21" x14ac:dyDescent="0.25">
      <c r="A3972" s="567" t="s">
        <v>17746</v>
      </c>
      <c r="B3972" s="568"/>
      <c r="C3972" s="568" t="s">
        <v>46</v>
      </c>
      <c r="D3972" s="569"/>
      <c r="E3972" s="569" t="s">
        <v>897</v>
      </c>
      <c r="F3972" s="569">
        <v>3</v>
      </c>
      <c r="G3972" s="568" t="s">
        <v>1179</v>
      </c>
      <c r="H3972" s="568" t="s">
        <v>8817</v>
      </c>
      <c r="I3972" s="570" t="s">
        <v>17743</v>
      </c>
      <c r="J3972" s="568" t="s">
        <v>8205</v>
      </c>
      <c r="K3972" s="571" t="s">
        <v>8401</v>
      </c>
      <c r="L3972" s="568" t="s">
        <v>14713</v>
      </c>
      <c r="M3972" s="572" t="s">
        <v>17743</v>
      </c>
      <c r="N3972" s="570" t="s">
        <v>8402</v>
      </c>
      <c r="O3972" s="303" t="str">
        <f>IF(AllC3_Data[[#This Row],[Door/Yard Number]]=3,"Yard","Door")</f>
        <v>Yard</v>
      </c>
      <c r="P3972" s="33">
        <f t="shared" si="122"/>
        <v>1.9500000000698492</v>
      </c>
      <c r="Q3972" s="3" t="str">
        <f t="shared" si="123"/>
        <v>02/11/2022 12:03 PM</v>
      </c>
      <c r="R3972" s="573" t="str">
        <f>IF(AND(AllC3_Data[[#This Row],[Workflow]]="Vendor Trailer",AllC3_Data[[#This Row],[OB Load Type]]="",AllC3_Data[[#This Row],[IB Load Type]]="",AllC3_Data[[#This Row],[Reusable Load Type]]=""),"Empty", HLOOKUP("*",AllC3_Data[[#This Row],[OB Load Type]:[Workflow]],1,FALSE))</f>
        <v>B705</v>
      </c>
      <c r="S39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9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3" spans="1:21" x14ac:dyDescent="0.25">
      <c r="A3973" s="567" t="s">
        <v>17747</v>
      </c>
      <c r="B3973" s="568"/>
      <c r="C3973" s="568"/>
      <c r="D3973" s="569"/>
      <c r="E3973" s="569" t="s">
        <v>1657</v>
      </c>
      <c r="F3973" s="569">
        <v>1</v>
      </c>
      <c r="G3973" s="568" t="s">
        <v>1179</v>
      </c>
      <c r="H3973" s="568"/>
      <c r="I3973" s="570" t="s">
        <v>17246</v>
      </c>
      <c r="J3973" s="568" t="s">
        <v>8227</v>
      </c>
      <c r="K3973" s="571" t="s">
        <v>8401</v>
      </c>
      <c r="L3973" s="568" t="s">
        <v>10935</v>
      </c>
      <c r="M3973" s="572" t="s">
        <v>8985</v>
      </c>
      <c r="N3973" s="570" t="s">
        <v>8402</v>
      </c>
      <c r="O3973" s="303" t="str">
        <f>IF(AllC3_Data[[#This Row],[Door/Yard Number]]=3,"Yard","Door")</f>
        <v>Door</v>
      </c>
      <c r="P3973" s="33">
        <f t="shared" si="122"/>
        <v>1.9333333333488554</v>
      </c>
      <c r="Q3973" s="3" t="str">
        <f t="shared" si="123"/>
        <v>02/11/2022 12:04 PM</v>
      </c>
      <c r="R3973" s="573" t="str">
        <f>IF(AND(AllC3_Data[[#This Row],[Workflow]]="Vendor Trailer",AllC3_Data[[#This Row],[OB Load Type]]="",AllC3_Data[[#This Row],[IB Load Type]]="",AllC3_Data[[#This Row],[Reusable Load Type]]=""),"Empty", HLOOKUP("*",AllC3_Data[[#This Row],[OB Load Type]:[Workflow]],1,FALSE))</f>
        <v>Empty</v>
      </c>
      <c r="S39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4" spans="1:21" x14ac:dyDescent="0.25">
      <c r="A3974" s="567" t="s">
        <v>17748</v>
      </c>
      <c r="B3974" s="568"/>
      <c r="C3974" s="568"/>
      <c r="D3974" s="569"/>
      <c r="E3974" s="569" t="s">
        <v>8461</v>
      </c>
      <c r="F3974" s="569">
        <v>3</v>
      </c>
      <c r="G3974" s="568" t="s">
        <v>1241</v>
      </c>
      <c r="H3974" s="568"/>
      <c r="I3974" s="570" t="s">
        <v>17246</v>
      </c>
      <c r="J3974" s="568" t="s">
        <v>8202</v>
      </c>
      <c r="K3974" s="571" t="s">
        <v>8401</v>
      </c>
      <c r="L3974" s="568" t="s">
        <v>14208</v>
      </c>
      <c r="M3974" s="572"/>
      <c r="N3974" s="570" t="s">
        <v>8402</v>
      </c>
      <c r="O3974" s="303" t="str">
        <f>IF(AllC3_Data[[#This Row],[Door/Yard Number]]=3,"Yard","Door")</f>
        <v>Yard</v>
      </c>
      <c r="P3974" s="33">
        <f t="shared" si="122"/>
        <v>1.9333333333488554</v>
      </c>
      <c r="Q3974" s="3" t="str">
        <f t="shared" si="123"/>
        <v>02/11/2022 12:04 PM</v>
      </c>
      <c r="R3974" s="573" t="str">
        <f>IF(AND(AllC3_Data[[#This Row],[Workflow]]="Vendor Trailer",AllC3_Data[[#This Row],[OB Load Type]]="",AllC3_Data[[#This Row],[IB Load Type]]="",AllC3_Data[[#This Row],[Reusable Load Type]]=""),"Empty", HLOOKUP("*",AllC3_Data[[#This Row],[OB Load Type]:[Workflow]],1,FALSE))</f>
        <v>Empty</v>
      </c>
      <c r="S39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397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39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5" spans="1:21" x14ac:dyDescent="0.25">
      <c r="A3975" s="567" t="s">
        <v>17749</v>
      </c>
      <c r="B3975" s="568"/>
      <c r="C3975" s="568"/>
      <c r="D3975" s="569" t="s">
        <v>299</v>
      </c>
      <c r="E3975" s="569" t="s">
        <v>882</v>
      </c>
      <c r="F3975" s="569">
        <v>3</v>
      </c>
      <c r="G3975" s="568" t="s">
        <v>8820</v>
      </c>
      <c r="H3975" s="568" t="s">
        <v>17750</v>
      </c>
      <c r="I3975" s="570" t="s">
        <v>17248</v>
      </c>
      <c r="J3975" s="568" t="s">
        <v>8202</v>
      </c>
      <c r="K3975" s="571" t="s">
        <v>8401</v>
      </c>
      <c r="L3975" s="568" t="s">
        <v>13874</v>
      </c>
      <c r="M3975" s="572" t="s">
        <v>17751</v>
      </c>
      <c r="N3975" s="570" t="s">
        <v>8451</v>
      </c>
      <c r="O3975" s="303" t="str">
        <f>IF(AllC3_Data[[#This Row],[Door/Yard Number]]=3,"Yard","Door")</f>
        <v>Yard</v>
      </c>
      <c r="P3975" s="33">
        <f t="shared" si="122"/>
        <v>1.9166666668024845</v>
      </c>
      <c r="Q3975" s="3" t="str">
        <f t="shared" si="123"/>
        <v>02/11/2022 12:05 PM</v>
      </c>
      <c r="R3975" s="573" t="str">
        <f>IF(AND(AllC3_Data[[#This Row],[Workflow]]="Vendor Trailer",AllC3_Data[[#This Row],[OB Load Type]]="",AllC3_Data[[#This Row],[IB Load Type]]="",AllC3_Data[[#This Row],[Reusable Load Type]]=""),"Empty", HLOOKUP("*",AllC3_Data[[#This Row],[OB Load Type]:[Workflow]],1,FALSE))</f>
        <v>T707</v>
      </c>
      <c r="S39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6" spans="1:21" x14ac:dyDescent="0.25">
      <c r="A3976" s="567" t="s">
        <v>17752</v>
      </c>
      <c r="B3976" s="568"/>
      <c r="C3976" s="568"/>
      <c r="D3976" s="569" t="s">
        <v>299</v>
      </c>
      <c r="E3976" s="569" t="s">
        <v>882</v>
      </c>
      <c r="F3976" s="569">
        <v>1</v>
      </c>
      <c r="G3976" s="568" t="s">
        <v>1179</v>
      </c>
      <c r="H3976" s="568"/>
      <c r="I3976" s="570" t="s">
        <v>17248</v>
      </c>
      <c r="J3976" s="568" t="s">
        <v>8210</v>
      </c>
      <c r="K3976" s="571" t="s">
        <v>8401</v>
      </c>
      <c r="L3976" s="568" t="s">
        <v>17753</v>
      </c>
      <c r="M3976" s="572" t="s">
        <v>17754</v>
      </c>
      <c r="N3976" s="570" t="s">
        <v>8451</v>
      </c>
      <c r="O3976" s="303" t="str">
        <f>IF(AllC3_Data[[#This Row],[Door/Yard Number]]=3,"Yard","Door")</f>
        <v>Door</v>
      </c>
      <c r="P3976" s="33">
        <f t="shared" si="122"/>
        <v>1.9166666668024845</v>
      </c>
      <c r="Q3976" s="3" t="str">
        <f t="shared" si="123"/>
        <v>02/11/2022 12:05 PM</v>
      </c>
      <c r="R3976" s="573" t="str">
        <f>IF(AND(AllC3_Data[[#This Row],[Workflow]]="Vendor Trailer",AllC3_Data[[#This Row],[OB Load Type]]="",AllC3_Data[[#This Row],[IB Load Type]]="",AllC3_Data[[#This Row],[Reusable Load Type]]=""),"Empty", HLOOKUP("*",AllC3_Data[[#This Row],[OB Load Type]:[Workflow]],1,FALSE))</f>
        <v>T707</v>
      </c>
      <c r="S39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Super -&gt; Houston </v>
      </c>
    </row>
    <row r="3977" spans="1:21" x14ac:dyDescent="0.25">
      <c r="A3977" s="567" t="s">
        <v>17755</v>
      </c>
      <c r="B3977" s="568"/>
      <c r="C3977" s="568"/>
      <c r="D3977" s="569" t="s">
        <v>878</v>
      </c>
      <c r="E3977" s="569" t="s">
        <v>8430</v>
      </c>
      <c r="F3977" s="569">
        <v>1</v>
      </c>
      <c r="G3977" s="568" t="s">
        <v>1179</v>
      </c>
      <c r="H3977" s="568"/>
      <c r="I3977" s="570" t="s">
        <v>11045</v>
      </c>
      <c r="J3977" s="568" t="s">
        <v>8207</v>
      </c>
      <c r="K3977" s="571" t="s">
        <v>8401</v>
      </c>
      <c r="L3977" s="568" t="s">
        <v>17756</v>
      </c>
      <c r="M3977" s="572" t="s">
        <v>17757</v>
      </c>
      <c r="N3977" s="570" t="s">
        <v>8402</v>
      </c>
      <c r="O3977" s="303" t="str">
        <f>IF(AllC3_Data[[#This Row],[Door/Yard Number]]=3,"Yard","Door")</f>
        <v>Door</v>
      </c>
      <c r="P3977" s="33">
        <f t="shared" ref="P3977:P4040" si="124">($A$1-Q3977)*24</f>
        <v>1.9000000000814907</v>
      </c>
      <c r="Q3977" s="3" t="str">
        <f t="shared" ref="Q3977:Q4040" si="125">IF(I3977&gt;M3977,I3977,IF(I3977&lt;M3977,M3977,IF(I3977=M3977,I3977)))</f>
        <v>02/11/2022 12:06 PM</v>
      </c>
      <c r="R3977" s="573" t="str">
        <f>IF(AND(AllC3_Data[[#This Row],[Workflow]]="Vendor Trailer",AllC3_Data[[#This Row],[OB Load Type]]="",AllC3_Data[[#This Row],[IB Load Type]]="",AllC3_Data[[#This Row],[Reusable Load Type]]=""),"Empty", HLOOKUP("*",AllC3_Data[[#This Row],[OB Load Type]:[Workflow]],1,FALSE))</f>
        <v>HBOX</v>
      </c>
      <c r="S39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397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978" spans="1:21" x14ac:dyDescent="0.25">
      <c r="A3978" s="567" t="s">
        <v>17758</v>
      </c>
      <c r="B3978" s="568"/>
      <c r="C3978" s="568" t="s">
        <v>50</v>
      </c>
      <c r="D3978" s="569"/>
      <c r="E3978" s="569" t="s">
        <v>897</v>
      </c>
      <c r="F3978" s="569">
        <v>3</v>
      </c>
      <c r="G3978" s="568" t="s">
        <v>8820</v>
      </c>
      <c r="H3978" s="568" t="s">
        <v>17759</v>
      </c>
      <c r="I3978" s="570" t="s">
        <v>17760</v>
      </c>
      <c r="J3978" s="568" t="s">
        <v>8202</v>
      </c>
      <c r="K3978" s="571" t="s">
        <v>8401</v>
      </c>
      <c r="L3978" s="568" t="s">
        <v>17475</v>
      </c>
      <c r="M3978" s="572" t="s">
        <v>17760</v>
      </c>
      <c r="N3978" s="570" t="s">
        <v>8402</v>
      </c>
      <c r="O3978" s="303" t="str">
        <f>IF(AllC3_Data[[#This Row],[Door/Yard Number]]=3,"Yard","Door")</f>
        <v>Yard</v>
      </c>
      <c r="P3978" s="33">
        <f t="shared" si="124"/>
        <v>1.8833333333604969</v>
      </c>
      <c r="Q3978" s="3" t="str">
        <f t="shared" si="125"/>
        <v>02/11/2022 12:07 PM</v>
      </c>
      <c r="R3978" s="573" t="str">
        <f>IF(AND(AllC3_Data[[#This Row],[Workflow]]="Vendor Trailer",AllC3_Data[[#This Row],[OB Load Type]]="",AllC3_Data[[#This Row],[IB Load Type]]="",AllC3_Data[[#This Row],[Reusable Load Type]]=""),"Empty", HLOOKUP("*",AllC3_Data[[#This Row],[OB Load Type]:[Workflow]],1,FALSE))</f>
        <v>B707</v>
      </c>
      <c r="S39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9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79" spans="1:21" x14ac:dyDescent="0.25">
      <c r="A3979" s="567" t="s">
        <v>17761</v>
      </c>
      <c r="B3979" s="568"/>
      <c r="C3979" s="568"/>
      <c r="D3979" s="569"/>
      <c r="E3979" s="569" t="s">
        <v>1657</v>
      </c>
      <c r="F3979" s="569">
        <v>3</v>
      </c>
      <c r="G3979" s="568" t="s">
        <v>1179</v>
      </c>
      <c r="H3979" s="568"/>
      <c r="I3979" s="570" t="s">
        <v>11933</v>
      </c>
      <c r="J3979" s="568" t="s">
        <v>8205</v>
      </c>
      <c r="K3979" s="571" t="s">
        <v>8401</v>
      </c>
      <c r="L3979" s="568" t="s">
        <v>14135</v>
      </c>
      <c r="M3979" s="572" t="s">
        <v>17603</v>
      </c>
      <c r="N3979" s="570" t="s">
        <v>8421</v>
      </c>
      <c r="O3979" s="303" t="str">
        <f>IF(AllC3_Data[[#This Row],[Door/Yard Number]]=3,"Yard","Door")</f>
        <v>Yard</v>
      </c>
      <c r="P3979" s="33">
        <f t="shared" si="124"/>
        <v>1.8666666666395031</v>
      </c>
      <c r="Q3979" s="3" t="str">
        <f t="shared" si="125"/>
        <v>02/11/2022 12:08 PM</v>
      </c>
      <c r="R3979" s="573" t="str">
        <f>IF(AND(AllC3_Data[[#This Row],[Workflow]]="Vendor Trailer",AllC3_Data[[#This Row],[OB Load Type]]="",AllC3_Data[[#This Row],[IB Load Type]]="",AllC3_Data[[#This Row],[Reusable Load Type]]=""),"Empty", HLOOKUP("*",AllC3_Data[[#This Row],[OB Load Type]:[Workflow]],1,FALSE))</f>
        <v>Empty</v>
      </c>
      <c r="S39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9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980" spans="1:21" x14ac:dyDescent="0.25">
      <c r="A3980" s="567" t="s">
        <v>17762</v>
      </c>
      <c r="B3980" s="568"/>
      <c r="C3980" s="568"/>
      <c r="D3980" s="569"/>
      <c r="E3980" s="569" t="s">
        <v>9827</v>
      </c>
      <c r="F3980" s="569">
        <v>5</v>
      </c>
      <c r="G3980" s="568" t="s">
        <v>8405</v>
      </c>
      <c r="H3980" s="568"/>
      <c r="I3980" s="570" t="s">
        <v>8729</v>
      </c>
      <c r="J3980" s="568" t="s">
        <v>8202</v>
      </c>
      <c r="K3980" s="571" t="s">
        <v>8401</v>
      </c>
      <c r="L3980" s="568" t="s">
        <v>17763</v>
      </c>
      <c r="M3980" s="572" t="s">
        <v>11504</v>
      </c>
      <c r="N3980" s="570" t="s">
        <v>8409</v>
      </c>
      <c r="O3980" s="303" t="str">
        <f>IF(AllC3_Data[[#This Row],[Door/Yard Number]]=3,"Yard","Door")</f>
        <v>Door</v>
      </c>
      <c r="P3980" s="33">
        <f t="shared" si="124"/>
        <v>1.8500000000931323</v>
      </c>
      <c r="Q3980" s="3" t="str">
        <f t="shared" si="125"/>
        <v>02/11/2022 12:09 PM</v>
      </c>
      <c r="R3980" s="573" t="str">
        <f>IF(AND(AllC3_Data[[#This Row],[Workflow]]="Vendor Trailer",AllC3_Data[[#This Row],[OB Load Type]]="",AllC3_Data[[#This Row],[IB Load Type]]="",AllC3_Data[[#This Row],[Reusable Load Type]]=""),"Empty", HLOOKUP("*",AllC3_Data[[#This Row],[OB Load Type]:[Workflow]],1,FALSE))</f>
        <v>Live Empty</v>
      </c>
      <c r="S39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1" spans="1:21" x14ac:dyDescent="0.25">
      <c r="A3981" s="567" t="s">
        <v>17764</v>
      </c>
      <c r="B3981" s="568"/>
      <c r="C3981" s="568"/>
      <c r="D3981" s="569"/>
      <c r="E3981" s="569" t="s">
        <v>1657</v>
      </c>
      <c r="F3981" s="569">
        <v>3</v>
      </c>
      <c r="G3981" s="568" t="s">
        <v>1179</v>
      </c>
      <c r="H3981" s="568"/>
      <c r="I3981" s="570" t="s">
        <v>8729</v>
      </c>
      <c r="J3981" s="568" t="s">
        <v>8204</v>
      </c>
      <c r="K3981" s="571" t="s">
        <v>8401</v>
      </c>
      <c r="L3981" s="568" t="s">
        <v>13828</v>
      </c>
      <c r="M3981" s="572" t="s">
        <v>9060</v>
      </c>
      <c r="N3981" s="570" t="s">
        <v>8402</v>
      </c>
      <c r="O3981" s="303" t="str">
        <f>IF(AllC3_Data[[#This Row],[Door/Yard Number]]=3,"Yard","Door")</f>
        <v>Yard</v>
      </c>
      <c r="P3981" s="33">
        <f t="shared" si="124"/>
        <v>1.8500000000931323</v>
      </c>
      <c r="Q3981" s="3" t="str">
        <f t="shared" si="125"/>
        <v>02/11/2022 12:09 PM</v>
      </c>
      <c r="R3981" s="573" t="str">
        <f>IF(AND(AllC3_Data[[#This Row],[Workflow]]="Vendor Trailer",AllC3_Data[[#This Row],[OB Load Type]]="",AllC3_Data[[#This Row],[IB Load Type]]="",AllC3_Data[[#This Row],[Reusable Load Type]]=""),"Empty", HLOOKUP("*",AllC3_Data[[#This Row],[OB Load Type]:[Workflow]],1,FALSE))</f>
        <v>Empty</v>
      </c>
      <c r="S39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2" spans="1:21" x14ac:dyDescent="0.25">
      <c r="A3982" s="567" t="s">
        <v>17765</v>
      </c>
      <c r="B3982" s="568"/>
      <c r="C3982" s="568"/>
      <c r="D3982" s="569" t="s">
        <v>285</v>
      </c>
      <c r="E3982" s="569" t="s">
        <v>882</v>
      </c>
      <c r="F3982" s="569">
        <v>3</v>
      </c>
      <c r="G3982" s="568" t="s">
        <v>8434</v>
      </c>
      <c r="H3982" s="568"/>
      <c r="I3982" s="570" t="s">
        <v>10313</v>
      </c>
      <c r="J3982" s="568" t="s">
        <v>8202</v>
      </c>
      <c r="K3982" s="571" t="s">
        <v>8401</v>
      </c>
      <c r="L3982" s="568" t="s">
        <v>14221</v>
      </c>
      <c r="M3982" s="572" t="s">
        <v>17766</v>
      </c>
      <c r="N3982" s="570" t="s">
        <v>8451</v>
      </c>
      <c r="O3982" s="303" t="str">
        <f>IF(AllC3_Data[[#This Row],[Door/Yard Number]]=3,"Yard","Door")</f>
        <v>Yard</v>
      </c>
      <c r="P3982" s="33">
        <f t="shared" si="124"/>
        <v>1.8333333333721384</v>
      </c>
      <c r="Q3982" s="3" t="str">
        <f t="shared" si="125"/>
        <v>02/11/2022 12:10 PM</v>
      </c>
      <c r="R3982" s="573" t="str">
        <f>IF(AND(AllC3_Data[[#This Row],[Workflow]]="Vendor Trailer",AllC3_Data[[#This Row],[OB Load Type]]="",AllC3_Data[[#This Row],[IB Load Type]]="",AllC3_Data[[#This Row],[Reusable Load Type]]=""),"Empty", HLOOKUP("*",AllC3_Data[[#This Row],[OB Load Type]:[Workflow]],1,FALSE))</f>
        <v>T407</v>
      </c>
      <c r="S398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3" spans="1:21" x14ac:dyDescent="0.25">
      <c r="A3983" s="567" t="s">
        <v>17767</v>
      </c>
      <c r="B3983" s="568"/>
      <c r="C3983" s="568"/>
      <c r="D3983" s="569" t="s">
        <v>496</v>
      </c>
      <c r="E3983" s="569" t="s">
        <v>1660</v>
      </c>
      <c r="F3983" s="569">
        <v>1</v>
      </c>
      <c r="G3983" s="568" t="s">
        <v>1179</v>
      </c>
      <c r="H3983" s="568"/>
      <c r="I3983" s="570" t="s">
        <v>10313</v>
      </c>
      <c r="J3983" s="568" t="s">
        <v>8210</v>
      </c>
      <c r="K3983" s="571" t="s">
        <v>8401</v>
      </c>
      <c r="L3983" s="568" t="s">
        <v>17768</v>
      </c>
      <c r="M3983" s="572" t="s">
        <v>10313</v>
      </c>
      <c r="N3983" s="570" t="s">
        <v>8421</v>
      </c>
      <c r="O3983" s="303" t="str">
        <f>IF(AllC3_Data[[#This Row],[Door/Yard Number]]=3,"Yard","Door")</f>
        <v>Door</v>
      </c>
      <c r="P3983" s="33">
        <f t="shared" si="124"/>
        <v>1.8333333333721384</v>
      </c>
      <c r="Q3983" s="3" t="str">
        <f t="shared" si="125"/>
        <v>02/11/2022 12:10 PM</v>
      </c>
      <c r="R3983" s="573" t="str">
        <f>IF(AND(AllC3_Data[[#This Row],[Workflow]]="Vendor Trailer",AllC3_Data[[#This Row],[OB Load Type]]="",AllC3_Data[[#This Row],[IB Load Type]]="",AllC3_Data[[#This Row],[Reusable Load Type]]=""),"Empty", HLOOKUP("*",AllC3_Data[[#This Row],[OB Load Type]:[Workflow]],1,FALSE))</f>
        <v>RSAL</v>
      </c>
      <c r="S398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9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984" spans="1:21" x14ac:dyDescent="0.25">
      <c r="A3984" s="567" t="s">
        <v>17769</v>
      </c>
      <c r="B3984" s="568"/>
      <c r="C3984" s="568"/>
      <c r="D3984" s="569"/>
      <c r="E3984" s="569" t="s">
        <v>1657</v>
      </c>
      <c r="F3984" s="569">
        <v>1</v>
      </c>
      <c r="G3984" s="568" t="s">
        <v>1179</v>
      </c>
      <c r="H3984" s="568"/>
      <c r="I3984" s="570" t="s">
        <v>11483</v>
      </c>
      <c r="J3984" s="568" t="s">
        <v>8208</v>
      </c>
      <c r="K3984" s="571" t="s">
        <v>8401</v>
      </c>
      <c r="L3984" s="568" t="s">
        <v>10235</v>
      </c>
      <c r="M3984" s="572" t="s">
        <v>17405</v>
      </c>
      <c r="N3984" s="570" t="s">
        <v>8402</v>
      </c>
      <c r="O3984" s="303" t="str">
        <f>IF(AllC3_Data[[#This Row],[Door/Yard Number]]=3,"Yard","Door")</f>
        <v>Door</v>
      </c>
      <c r="P3984" s="33">
        <f t="shared" si="124"/>
        <v>1.8166666666511446</v>
      </c>
      <c r="Q3984" s="3" t="str">
        <f t="shared" si="125"/>
        <v>02/11/2022 12:11 PM</v>
      </c>
      <c r="R3984" s="573" t="str">
        <f>IF(AND(AllC3_Data[[#This Row],[Workflow]]="Vendor Trailer",AllC3_Data[[#This Row],[OB Load Type]]="",AllC3_Data[[#This Row],[IB Load Type]]="",AllC3_Data[[#This Row],[Reusable Load Type]]=""),"Empty", HLOOKUP("*",AllC3_Data[[#This Row],[OB Load Type]:[Workflow]],1,FALSE))</f>
        <v>Empty</v>
      </c>
      <c r="S39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5" spans="1:21" x14ac:dyDescent="0.25">
      <c r="A3985" s="567" t="s">
        <v>17770</v>
      </c>
      <c r="B3985" s="568"/>
      <c r="C3985" s="568"/>
      <c r="D3985" s="569" t="s">
        <v>496</v>
      </c>
      <c r="E3985" s="569" t="s">
        <v>1660</v>
      </c>
      <c r="F3985" s="569">
        <v>3</v>
      </c>
      <c r="G3985" s="568" t="s">
        <v>1179</v>
      </c>
      <c r="H3985" s="568"/>
      <c r="I3985" s="570" t="s">
        <v>11483</v>
      </c>
      <c r="J3985" s="568" t="s">
        <v>8210</v>
      </c>
      <c r="K3985" s="571" t="s">
        <v>8401</v>
      </c>
      <c r="L3985" s="568" t="s">
        <v>14505</v>
      </c>
      <c r="M3985" s="572" t="s">
        <v>11483</v>
      </c>
      <c r="N3985" s="570" t="s">
        <v>8421</v>
      </c>
      <c r="O3985" s="303" t="str">
        <f>IF(AllC3_Data[[#This Row],[Door/Yard Number]]=3,"Yard","Door")</f>
        <v>Yard</v>
      </c>
      <c r="P3985" s="33">
        <f t="shared" si="124"/>
        <v>1.8166666666511446</v>
      </c>
      <c r="Q3985" s="3" t="str">
        <f t="shared" si="125"/>
        <v>02/11/2022 12:11 PM</v>
      </c>
      <c r="R3985" s="573" t="str">
        <f>IF(AND(AllC3_Data[[#This Row],[Workflow]]="Vendor Trailer",AllC3_Data[[#This Row],[OB Load Type]]="",AllC3_Data[[#This Row],[IB Load Type]]="",AllC3_Data[[#This Row],[Reusable Load Type]]=""),"Empty", HLOOKUP("*",AllC3_Data[[#This Row],[OB Load Type]:[Workflow]],1,FALSE))</f>
        <v>RSAL</v>
      </c>
      <c r="S39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39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3986" spans="1:21" x14ac:dyDescent="0.25">
      <c r="A3986" s="567" t="s">
        <v>17771</v>
      </c>
      <c r="B3986" s="568"/>
      <c r="C3986" s="568"/>
      <c r="D3986" s="569"/>
      <c r="E3986" s="569" t="s">
        <v>9827</v>
      </c>
      <c r="F3986" s="569">
        <v>5</v>
      </c>
      <c r="G3986" s="568" t="s">
        <v>8405</v>
      </c>
      <c r="H3986" s="568"/>
      <c r="I3986" s="570" t="s">
        <v>10318</v>
      </c>
      <c r="J3986" s="568" t="s">
        <v>8202</v>
      </c>
      <c r="K3986" s="571" t="s">
        <v>8401</v>
      </c>
      <c r="L3986" s="568" t="s">
        <v>13504</v>
      </c>
      <c r="M3986" s="572" t="s">
        <v>12945</v>
      </c>
      <c r="N3986" s="570" t="s">
        <v>8402</v>
      </c>
      <c r="O3986" s="303" t="str">
        <f>IF(AllC3_Data[[#This Row],[Door/Yard Number]]=3,"Yard","Door")</f>
        <v>Door</v>
      </c>
      <c r="P3986" s="33">
        <f t="shared" si="124"/>
        <v>1.8000000001047738</v>
      </c>
      <c r="Q3986" s="3" t="str">
        <f t="shared" si="125"/>
        <v>02/11/2022 12:12 PM</v>
      </c>
      <c r="R3986" s="573" t="str">
        <f>IF(AND(AllC3_Data[[#This Row],[Workflow]]="Vendor Trailer",AllC3_Data[[#This Row],[OB Load Type]]="",AllC3_Data[[#This Row],[IB Load Type]]="",AllC3_Data[[#This Row],[Reusable Load Type]]=""),"Empty", HLOOKUP("*",AllC3_Data[[#This Row],[OB Load Type]:[Workflow]],1,FALSE))</f>
        <v>Live Empty</v>
      </c>
      <c r="S39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7" spans="1:21" x14ac:dyDescent="0.25">
      <c r="A3987" s="567" t="s">
        <v>17772</v>
      </c>
      <c r="B3987" s="568"/>
      <c r="C3987" s="568" t="s">
        <v>50</v>
      </c>
      <c r="D3987" s="569"/>
      <c r="E3987" s="569" t="s">
        <v>897</v>
      </c>
      <c r="F3987" s="569">
        <v>3</v>
      </c>
      <c r="G3987" s="568" t="s">
        <v>1179</v>
      </c>
      <c r="H3987" s="568" t="s">
        <v>17773</v>
      </c>
      <c r="I3987" s="570" t="s">
        <v>10318</v>
      </c>
      <c r="J3987" s="568" t="s">
        <v>8205</v>
      </c>
      <c r="K3987" s="571" t="s">
        <v>8401</v>
      </c>
      <c r="L3987" s="568" t="s">
        <v>17475</v>
      </c>
      <c r="M3987" s="572" t="s">
        <v>10318</v>
      </c>
      <c r="N3987" s="570" t="s">
        <v>8402</v>
      </c>
      <c r="O3987" s="303" t="str">
        <f>IF(AllC3_Data[[#This Row],[Door/Yard Number]]=3,"Yard","Door")</f>
        <v>Yard</v>
      </c>
      <c r="P3987" s="33">
        <f t="shared" si="124"/>
        <v>1.8000000001047738</v>
      </c>
      <c r="Q3987" s="3" t="str">
        <f t="shared" si="125"/>
        <v>02/11/2022 12:12 PM</v>
      </c>
      <c r="R3987" s="573" t="str">
        <f>IF(AND(AllC3_Data[[#This Row],[Workflow]]="Vendor Trailer",AllC3_Data[[#This Row],[OB Load Type]]="",AllC3_Data[[#This Row],[IB Load Type]]="",AllC3_Data[[#This Row],[Reusable Load Type]]=""),"Empty", HLOOKUP("*",AllC3_Data[[#This Row],[OB Load Type]:[Workflow]],1,FALSE))</f>
        <v>B707</v>
      </c>
      <c r="S39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39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8" spans="1:21" x14ac:dyDescent="0.25">
      <c r="A3988" s="567" t="s">
        <v>17774</v>
      </c>
      <c r="B3988" s="568"/>
      <c r="C3988" s="568"/>
      <c r="D3988" s="569"/>
      <c r="E3988" s="569" t="s">
        <v>1657</v>
      </c>
      <c r="F3988" s="569">
        <v>1</v>
      </c>
      <c r="G3988" s="568" t="s">
        <v>1179</v>
      </c>
      <c r="H3988" s="568"/>
      <c r="I3988" s="570" t="s">
        <v>10318</v>
      </c>
      <c r="J3988" s="568" t="s">
        <v>8204</v>
      </c>
      <c r="K3988" s="571" t="s">
        <v>8401</v>
      </c>
      <c r="L3988" s="568" t="s">
        <v>17775</v>
      </c>
      <c r="M3988" s="572" t="s">
        <v>10963</v>
      </c>
      <c r="N3988" s="570" t="s">
        <v>8402</v>
      </c>
      <c r="O3988" s="303" t="str">
        <f>IF(AllC3_Data[[#This Row],[Door/Yard Number]]=3,"Yard","Door")</f>
        <v>Door</v>
      </c>
      <c r="P3988" s="33">
        <f t="shared" si="124"/>
        <v>1.8000000001047738</v>
      </c>
      <c r="Q3988" s="3" t="str">
        <f t="shared" si="125"/>
        <v>02/11/2022 12:12 PM</v>
      </c>
      <c r="R3988" s="573" t="str">
        <f>IF(AND(AllC3_Data[[#This Row],[Workflow]]="Vendor Trailer",AllC3_Data[[#This Row],[OB Load Type]]="",AllC3_Data[[#This Row],[IB Load Type]]="",AllC3_Data[[#This Row],[Reusable Load Type]]=""),"Empty", HLOOKUP("*",AllC3_Data[[#This Row],[OB Load Type]:[Workflow]],1,FALSE))</f>
        <v>Empty</v>
      </c>
      <c r="S39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89" spans="1:21" x14ac:dyDescent="0.25">
      <c r="A3989" s="567" t="s">
        <v>17776</v>
      </c>
      <c r="B3989" s="568"/>
      <c r="C3989" s="568" t="s">
        <v>774</v>
      </c>
      <c r="D3989" s="569"/>
      <c r="E3989" s="569" t="s">
        <v>897</v>
      </c>
      <c r="F3989" s="569">
        <v>3</v>
      </c>
      <c r="G3989" s="568" t="s">
        <v>1179</v>
      </c>
      <c r="H3989" s="568" t="s">
        <v>17777</v>
      </c>
      <c r="I3989" s="570" t="s">
        <v>10318</v>
      </c>
      <c r="J3989" s="568" t="s">
        <v>8207</v>
      </c>
      <c r="K3989" s="571" t="s">
        <v>8401</v>
      </c>
      <c r="L3989" s="568" t="s">
        <v>14182</v>
      </c>
      <c r="M3989" s="572" t="s">
        <v>10318</v>
      </c>
      <c r="N3989" s="570" t="s">
        <v>8451</v>
      </c>
      <c r="O3989" s="303" t="str">
        <f>IF(AllC3_Data[[#This Row],[Door/Yard Number]]=3,"Yard","Door")</f>
        <v>Yard</v>
      </c>
      <c r="P3989" s="33">
        <f t="shared" si="124"/>
        <v>1.8000000001047738</v>
      </c>
      <c r="Q3989" s="3" t="str">
        <f t="shared" si="125"/>
        <v>02/11/2022 12:12 PM</v>
      </c>
      <c r="R3989" s="573" t="str">
        <f>IF(AND(AllC3_Data[[#This Row],[Workflow]]="Vendor Trailer",AllC3_Data[[#This Row],[OB Load Type]]="",AllC3_Data[[#This Row],[IB Load Type]]="",AllC3_Data[[#This Row],[Reusable Load Type]]=""),"Empty", HLOOKUP("*",AllC3_Data[[#This Row],[OB Load Type]:[Workflow]],1,FALSE))</f>
        <v>B227</v>
      </c>
      <c r="S39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0" spans="1:21" x14ac:dyDescent="0.25">
      <c r="A3990" s="567" t="s">
        <v>17778</v>
      </c>
      <c r="B3990" s="568"/>
      <c r="C3990" s="568"/>
      <c r="D3990" s="569"/>
      <c r="E3990" s="569" t="s">
        <v>1657</v>
      </c>
      <c r="F3990" s="569">
        <v>1</v>
      </c>
      <c r="G3990" s="568" t="s">
        <v>1179</v>
      </c>
      <c r="H3990" s="568"/>
      <c r="I3990" s="570" t="s">
        <v>12063</v>
      </c>
      <c r="J3990" s="568" t="s">
        <v>8210</v>
      </c>
      <c r="K3990" s="571" t="s">
        <v>8401</v>
      </c>
      <c r="L3990" s="568" t="s">
        <v>17779</v>
      </c>
      <c r="M3990" s="572" t="s">
        <v>17780</v>
      </c>
      <c r="N3990" s="570" t="s">
        <v>8402</v>
      </c>
      <c r="O3990" s="303" t="str">
        <f>IF(AllC3_Data[[#This Row],[Door/Yard Number]]=3,"Yard","Door")</f>
        <v>Door</v>
      </c>
      <c r="P3990" s="33">
        <f t="shared" si="124"/>
        <v>1.78333333338378</v>
      </c>
      <c r="Q3990" s="3" t="str">
        <f t="shared" si="125"/>
        <v>02/11/2022 12:13 PM</v>
      </c>
      <c r="R3990" s="573" t="str">
        <f>IF(AND(AllC3_Data[[#This Row],[Workflow]]="Vendor Trailer",AllC3_Data[[#This Row],[OB Load Type]]="",AllC3_Data[[#This Row],[IB Load Type]]="",AllC3_Data[[#This Row],[Reusable Load Type]]=""),"Empty", HLOOKUP("*",AllC3_Data[[#This Row],[OB Load Type]:[Workflow]],1,FALSE))</f>
        <v>Empty</v>
      </c>
      <c r="S39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1" spans="1:21" x14ac:dyDescent="0.25">
      <c r="A3991" s="567" t="s">
        <v>17781</v>
      </c>
      <c r="B3991" s="568"/>
      <c r="C3991" s="568"/>
      <c r="D3991" s="569" t="s">
        <v>184</v>
      </c>
      <c r="E3991" s="569" t="s">
        <v>8430</v>
      </c>
      <c r="F3991" s="569">
        <v>3</v>
      </c>
      <c r="G3991" s="568" t="s">
        <v>1179</v>
      </c>
      <c r="H3991" s="568"/>
      <c r="I3991" s="570" t="s">
        <v>12063</v>
      </c>
      <c r="J3991" s="568" t="s">
        <v>8208</v>
      </c>
      <c r="K3991" s="571" t="s">
        <v>8401</v>
      </c>
      <c r="L3991" s="568" t="s">
        <v>13874</v>
      </c>
      <c r="M3991" s="572" t="s">
        <v>16334</v>
      </c>
      <c r="N3991" s="570" t="s">
        <v>8451</v>
      </c>
      <c r="O3991" s="303" t="str">
        <f>IF(AllC3_Data[[#This Row],[Door/Yard Number]]=3,"Yard","Door")</f>
        <v>Yard</v>
      </c>
      <c r="P3991" s="33">
        <f t="shared" si="124"/>
        <v>1.78333333338378</v>
      </c>
      <c r="Q3991" s="3" t="str">
        <f t="shared" si="125"/>
        <v>02/11/2022 12:13 PM</v>
      </c>
      <c r="R3991" s="573" t="str">
        <f>IF(AND(AllC3_Data[[#This Row],[Workflow]]="Vendor Trailer",AllC3_Data[[#This Row],[OB Load Type]]="",AllC3_Data[[#This Row],[IB Load Type]]="",AllC3_Data[[#This Row],[Reusable Load Type]]=""),"Empty", HLOOKUP("*",AllC3_Data[[#This Row],[OB Load Type]:[Workflow]],1,FALSE))</f>
        <v>POLY</v>
      </c>
      <c r="S399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399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3992" spans="1:21" x14ac:dyDescent="0.25">
      <c r="A3992" s="567" t="s">
        <v>17782</v>
      </c>
      <c r="B3992" s="568"/>
      <c r="C3992" s="568" t="s">
        <v>46</v>
      </c>
      <c r="D3992" s="569"/>
      <c r="E3992" s="569" t="s">
        <v>897</v>
      </c>
      <c r="F3992" s="569">
        <v>3</v>
      </c>
      <c r="G3992" s="568" t="s">
        <v>1179</v>
      </c>
      <c r="H3992" s="568" t="s">
        <v>17783</v>
      </c>
      <c r="I3992" s="570" t="s">
        <v>12063</v>
      </c>
      <c r="J3992" s="568" t="s">
        <v>8205</v>
      </c>
      <c r="K3992" s="571" t="s">
        <v>8401</v>
      </c>
      <c r="L3992" s="568" t="s">
        <v>13828</v>
      </c>
      <c r="M3992" s="572" t="s">
        <v>12063</v>
      </c>
      <c r="N3992" s="570" t="s">
        <v>8402</v>
      </c>
      <c r="O3992" s="303" t="str">
        <f>IF(AllC3_Data[[#This Row],[Door/Yard Number]]=3,"Yard","Door")</f>
        <v>Yard</v>
      </c>
      <c r="P3992" s="33">
        <f t="shared" si="124"/>
        <v>1.78333333338378</v>
      </c>
      <c r="Q3992" s="3" t="str">
        <f t="shared" si="125"/>
        <v>02/11/2022 12:13 PM</v>
      </c>
      <c r="R3992" s="573" t="str">
        <f>IF(AND(AllC3_Data[[#This Row],[Workflow]]="Vendor Trailer",AllC3_Data[[#This Row],[OB Load Type]]="",AllC3_Data[[#This Row],[IB Load Type]]="",AllC3_Data[[#This Row],[Reusable Load Type]]=""),"Empty", HLOOKUP("*",AllC3_Data[[#This Row],[OB Load Type]:[Workflow]],1,FALSE))</f>
        <v>B705</v>
      </c>
      <c r="S39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39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3" spans="1:21" x14ac:dyDescent="0.25">
      <c r="A3993" s="567" t="s">
        <v>17784</v>
      </c>
      <c r="B3993" s="568"/>
      <c r="C3993" s="568"/>
      <c r="D3993" s="569" t="s">
        <v>285</v>
      </c>
      <c r="E3993" s="569" t="s">
        <v>882</v>
      </c>
      <c r="F3993" s="569">
        <v>3</v>
      </c>
      <c r="G3993" s="568" t="s">
        <v>8434</v>
      </c>
      <c r="H3993" s="568"/>
      <c r="I3993" s="570" t="s">
        <v>12063</v>
      </c>
      <c r="J3993" s="568" t="s">
        <v>8202</v>
      </c>
      <c r="K3993" s="571" t="s">
        <v>8401</v>
      </c>
      <c r="L3993" s="568" t="s">
        <v>13868</v>
      </c>
      <c r="M3993" s="572" t="s">
        <v>17785</v>
      </c>
      <c r="N3993" s="570" t="s">
        <v>8451</v>
      </c>
      <c r="O3993" s="303" t="str">
        <f>IF(AllC3_Data[[#This Row],[Door/Yard Number]]=3,"Yard","Door")</f>
        <v>Yard</v>
      </c>
      <c r="P3993" s="33">
        <f t="shared" si="124"/>
        <v>1.78333333338378</v>
      </c>
      <c r="Q3993" s="3" t="str">
        <f t="shared" si="125"/>
        <v>02/11/2022 12:13 PM</v>
      </c>
      <c r="R3993" s="573" t="str">
        <f>IF(AND(AllC3_Data[[#This Row],[Workflow]]="Vendor Trailer",AllC3_Data[[#This Row],[OB Load Type]]="",AllC3_Data[[#This Row],[IB Load Type]]="",AllC3_Data[[#This Row],[Reusable Load Type]]=""),"Empty", HLOOKUP("*",AllC3_Data[[#This Row],[OB Load Type]:[Workflow]],1,FALSE))</f>
        <v>T407</v>
      </c>
      <c r="S39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39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39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4" spans="1:21" x14ac:dyDescent="0.25">
      <c r="A3994" s="567" t="s">
        <v>17786</v>
      </c>
      <c r="B3994" s="568"/>
      <c r="C3994" s="568"/>
      <c r="D3994" s="569"/>
      <c r="E3994" s="569" t="s">
        <v>8793</v>
      </c>
      <c r="F3994" s="569">
        <v>3</v>
      </c>
      <c r="G3994" s="568" t="s">
        <v>1179</v>
      </c>
      <c r="H3994" s="568"/>
      <c r="I3994" s="570" t="s">
        <v>8732</v>
      </c>
      <c r="J3994" s="568" t="s">
        <v>8208</v>
      </c>
      <c r="K3994" s="571" t="s">
        <v>8401</v>
      </c>
      <c r="L3994" s="568" t="s">
        <v>13828</v>
      </c>
      <c r="M3994" s="572" t="s">
        <v>10907</v>
      </c>
      <c r="N3994" s="570" t="s">
        <v>8402</v>
      </c>
      <c r="O3994" s="303" t="str">
        <f>IF(AllC3_Data[[#This Row],[Door/Yard Number]]=3,"Yard","Door")</f>
        <v>Yard</v>
      </c>
      <c r="P3994" s="33">
        <f t="shared" si="124"/>
        <v>1.7666666666627862</v>
      </c>
      <c r="Q3994" s="3" t="str">
        <f t="shared" si="125"/>
        <v>02/11/2022 12:14 PM</v>
      </c>
      <c r="R3994" s="573" t="str">
        <f>IF(AND(AllC3_Data[[#This Row],[Workflow]]="Vendor Trailer",AllC3_Data[[#This Row],[OB Load Type]]="",AllC3_Data[[#This Row],[IB Load Type]]="",AllC3_Data[[#This Row],[Reusable Load Type]]=""),"Empty", HLOOKUP("*",AllC3_Data[[#This Row],[OB Load Type]:[Workflow]],1,FALSE))</f>
        <v>XDock</v>
      </c>
      <c r="S39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39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3995" spans="1:21" x14ac:dyDescent="0.25">
      <c r="A3995" s="567" t="s">
        <v>17787</v>
      </c>
      <c r="B3995" s="568"/>
      <c r="C3995" s="568"/>
      <c r="D3995" s="569" t="s">
        <v>496</v>
      </c>
      <c r="E3995" s="569" t="s">
        <v>1660</v>
      </c>
      <c r="F3995" s="569">
        <v>3</v>
      </c>
      <c r="G3995" s="568" t="s">
        <v>1179</v>
      </c>
      <c r="H3995" s="568"/>
      <c r="I3995" s="570" t="s">
        <v>8732</v>
      </c>
      <c r="J3995" s="568" t="s">
        <v>8204</v>
      </c>
      <c r="K3995" s="571" t="s">
        <v>8401</v>
      </c>
      <c r="L3995" s="568" t="s">
        <v>13828</v>
      </c>
      <c r="M3995" s="572" t="s">
        <v>8732</v>
      </c>
      <c r="N3995" s="570" t="s">
        <v>8402</v>
      </c>
      <c r="O3995" s="303" t="str">
        <f>IF(AllC3_Data[[#This Row],[Door/Yard Number]]=3,"Yard","Door")</f>
        <v>Yard</v>
      </c>
      <c r="P3995" s="33">
        <f t="shared" si="124"/>
        <v>1.7666666666627862</v>
      </c>
      <c r="Q3995" s="3" t="str">
        <f t="shared" si="125"/>
        <v>02/11/2022 12:14 PM</v>
      </c>
      <c r="R3995" s="573" t="str">
        <f>IF(AND(AllC3_Data[[#This Row],[Workflow]]="Vendor Trailer",AllC3_Data[[#This Row],[OB Load Type]]="",AllC3_Data[[#This Row],[IB Load Type]]="",AllC3_Data[[#This Row],[Reusable Load Type]]=""),"Empty", HLOOKUP("*",AllC3_Data[[#This Row],[OB Load Type]:[Workflow]],1,FALSE))</f>
        <v>RSAL</v>
      </c>
      <c r="S39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39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6" spans="1:21" x14ac:dyDescent="0.25">
      <c r="A3996" s="567" t="s">
        <v>17788</v>
      </c>
      <c r="B3996" s="568"/>
      <c r="C3996" s="568" t="s">
        <v>774</v>
      </c>
      <c r="D3996" s="569"/>
      <c r="E3996" s="569" t="s">
        <v>897</v>
      </c>
      <c r="F3996" s="569">
        <v>3</v>
      </c>
      <c r="G3996" s="568" t="s">
        <v>1179</v>
      </c>
      <c r="H3996" s="568" t="s">
        <v>17789</v>
      </c>
      <c r="I3996" s="570" t="s">
        <v>9062</v>
      </c>
      <c r="J3996" s="568" t="s">
        <v>8210</v>
      </c>
      <c r="K3996" s="571" t="s">
        <v>8401</v>
      </c>
      <c r="L3996" s="568" t="s">
        <v>14182</v>
      </c>
      <c r="M3996" s="572" t="s">
        <v>9062</v>
      </c>
      <c r="N3996" s="570" t="s">
        <v>8451</v>
      </c>
      <c r="O3996" s="303" t="str">
        <f>IF(AllC3_Data[[#This Row],[Door/Yard Number]]=3,"Yard","Door")</f>
        <v>Yard</v>
      </c>
      <c r="P3996" s="33">
        <f t="shared" si="124"/>
        <v>1.7500000001164153</v>
      </c>
      <c r="Q3996" s="3" t="str">
        <f t="shared" si="125"/>
        <v>02/11/2022 12:15 PM</v>
      </c>
      <c r="R3996" s="573" t="str">
        <f>IF(AND(AllC3_Data[[#This Row],[Workflow]]="Vendor Trailer",AllC3_Data[[#This Row],[OB Load Type]]="",AllC3_Data[[#This Row],[IB Load Type]]="",AllC3_Data[[#This Row],[Reusable Load Type]]=""),"Empty", HLOOKUP("*",AllC3_Data[[#This Row],[OB Load Type]:[Workflow]],1,FALSE))</f>
        <v>B227</v>
      </c>
      <c r="S39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7" spans="1:21" x14ac:dyDescent="0.25">
      <c r="A3997" s="567" t="s">
        <v>17790</v>
      </c>
      <c r="B3997" s="568"/>
      <c r="C3997" s="568"/>
      <c r="D3997" s="569"/>
      <c r="E3997" s="569" t="s">
        <v>1657</v>
      </c>
      <c r="F3997" s="569">
        <v>3</v>
      </c>
      <c r="G3997" s="568" t="s">
        <v>1179</v>
      </c>
      <c r="H3997" s="568"/>
      <c r="I3997" s="570" t="s">
        <v>11053</v>
      </c>
      <c r="J3997" s="568" t="s">
        <v>8205</v>
      </c>
      <c r="K3997" s="571" t="s">
        <v>8401</v>
      </c>
      <c r="L3997" s="568" t="s">
        <v>14003</v>
      </c>
      <c r="M3997" s="572" t="s">
        <v>12831</v>
      </c>
      <c r="N3997" s="570" t="s">
        <v>8402</v>
      </c>
      <c r="O3997" s="303" t="str">
        <f>IF(AllC3_Data[[#This Row],[Door/Yard Number]]=3,"Yard","Door")</f>
        <v>Yard</v>
      </c>
      <c r="P3997" s="33">
        <f t="shared" si="124"/>
        <v>1.7166666666744277</v>
      </c>
      <c r="Q3997" s="3" t="str">
        <f t="shared" si="125"/>
        <v>02/11/2022 12:17 PM</v>
      </c>
      <c r="R3997" s="573" t="str">
        <f>IF(AND(AllC3_Data[[#This Row],[Workflow]]="Vendor Trailer",AllC3_Data[[#This Row],[OB Load Type]]="",AllC3_Data[[#This Row],[IB Load Type]]="",AllC3_Data[[#This Row],[Reusable Load Type]]=""),"Empty", HLOOKUP("*",AllC3_Data[[#This Row],[OB Load Type]:[Workflow]],1,FALSE))</f>
        <v>Empty</v>
      </c>
      <c r="S39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39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8" spans="1:21" x14ac:dyDescent="0.25">
      <c r="A3998" s="567" t="s">
        <v>17791</v>
      </c>
      <c r="B3998" s="568"/>
      <c r="C3998" s="568" t="s">
        <v>774</v>
      </c>
      <c r="D3998" s="569"/>
      <c r="E3998" s="569" t="s">
        <v>897</v>
      </c>
      <c r="F3998" s="569">
        <v>3</v>
      </c>
      <c r="G3998" s="568" t="s">
        <v>9780</v>
      </c>
      <c r="H3998" s="568" t="s">
        <v>17792</v>
      </c>
      <c r="I3998" s="570" t="s">
        <v>17793</v>
      </c>
      <c r="J3998" s="568" t="s">
        <v>8202</v>
      </c>
      <c r="K3998" s="571" t="s">
        <v>8401</v>
      </c>
      <c r="L3998" s="568" t="s">
        <v>14182</v>
      </c>
      <c r="M3998" s="572" t="s">
        <v>17793</v>
      </c>
      <c r="N3998" s="570" t="s">
        <v>8451</v>
      </c>
      <c r="O3998" s="303" t="str">
        <f>IF(AllC3_Data[[#This Row],[Door/Yard Number]]=3,"Yard","Door")</f>
        <v>Yard</v>
      </c>
      <c r="P3998" s="33">
        <f t="shared" si="124"/>
        <v>1.7000000001280569</v>
      </c>
      <c r="Q3998" s="3" t="str">
        <f t="shared" si="125"/>
        <v>02/11/2022 12:18 PM</v>
      </c>
      <c r="R3998" s="573" t="str">
        <f>IF(AND(AllC3_Data[[#This Row],[Workflow]]="Vendor Trailer",AllC3_Data[[#This Row],[OB Load Type]]="",AllC3_Data[[#This Row],[IB Load Type]]="",AllC3_Data[[#This Row],[Reusable Load Type]]=""),"Empty", HLOOKUP("*",AllC3_Data[[#This Row],[OB Load Type]:[Workflow]],1,FALSE))</f>
        <v>B227</v>
      </c>
      <c r="S39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39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39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3999" spans="1:21" x14ac:dyDescent="0.25">
      <c r="A3999" s="567" t="s">
        <v>17794</v>
      </c>
      <c r="B3999" s="568"/>
      <c r="C3999" s="568"/>
      <c r="D3999" s="569" t="s">
        <v>297</v>
      </c>
      <c r="E3999" s="569" t="s">
        <v>882</v>
      </c>
      <c r="F3999" s="569">
        <v>1</v>
      </c>
      <c r="G3999" s="568" t="s">
        <v>1179</v>
      </c>
      <c r="H3999" s="568"/>
      <c r="I3999" s="570" t="s">
        <v>17793</v>
      </c>
      <c r="J3999" s="568" t="s">
        <v>8205</v>
      </c>
      <c r="K3999" s="571" t="s">
        <v>8401</v>
      </c>
      <c r="L3999" s="568" t="s">
        <v>17795</v>
      </c>
      <c r="M3999" s="572" t="s">
        <v>17034</v>
      </c>
      <c r="N3999" s="570" t="s">
        <v>8402</v>
      </c>
      <c r="O3999" s="303" t="str">
        <f>IF(AllC3_Data[[#This Row],[Door/Yard Number]]=3,"Yard","Door")</f>
        <v>Door</v>
      </c>
      <c r="P3999" s="33">
        <f t="shared" si="124"/>
        <v>1.7000000001280569</v>
      </c>
      <c r="Q3999" s="3" t="str">
        <f t="shared" si="125"/>
        <v>02/11/2022 12:18 PM</v>
      </c>
      <c r="R3999" s="573" t="str">
        <f>IF(AND(AllC3_Data[[#This Row],[Workflow]]="Vendor Trailer",AllC3_Data[[#This Row],[OB Load Type]]="",AllC3_Data[[#This Row],[IB Load Type]]="",AllC3_Data[[#This Row],[Reusable Load Type]]=""),"Empty", HLOOKUP("*",AllC3_Data[[#This Row],[OB Load Type]:[Workflow]],1,FALSE))</f>
        <v>T706</v>
      </c>
      <c r="S39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39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39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0" spans="1:21" x14ac:dyDescent="0.25">
      <c r="A4000" s="567" t="s">
        <v>17796</v>
      </c>
      <c r="B4000" s="568"/>
      <c r="C4000" s="568" t="s">
        <v>46</v>
      </c>
      <c r="D4000" s="569"/>
      <c r="E4000" s="569" t="s">
        <v>897</v>
      </c>
      <c r="F4000" s="569">
        <v>3</v>
      </c>
      <c r="G4000" s="568" t="s">
        <v>1179</v>
      </c>
      <c r="H4000" s="568" t="s">
        <v>17797</v>
      </c>
      <c r="I4000" s="570" t="s">
        <v>11047</v>
      </c>
      <c r="J4000" s="568" t="s">
        <v>8205</v>
      </c>
      <c r="K4000" s="571" t="s">
        <v>8401</v>
      </c>
      <c r="L4000" s="568" t="s">
        <v>17475</v>
      </c>
      <c r="M4000" s="572" t="s">
        <v>11047</v>
      </c>
      <c r="N4000" s="570" t="s">
        <v>8402</v>
      </c>
      <c r="O4000" s="303" t="str">
        <f>IF(AllC3_Data[[#This Row],[Door/Yard Number]]=3,"Yard","Door")</f>
        <v>Yard</v>
      </c>
      <c r="P4000" s="33">
        <f t="shared" si="124"/>
        <v>1.683333333407063</v>
      </c>
      <c r="Q4000" s="3" t="str">
        <f t="shared" si="125"/>
        <v>02/11/2022 12:19 PM</v>
      </c>
      <c r="R4000" s="573" t="str">
        <f>IF(AND(AllC3_Data[[#This Row],[Workflow]]="Vendor Trailer",AllC3_Data[[#This Row],[OB Load Type]]="",AllC3_Data[[#This Row],[IB Load Type]]="",AllC3_Data[[#This Row],[Reusable Load Type]]=""),"Empty", HLOOKUP("*",AllC3_Data[[#This Row],[OB Load Type]:[Workflow]],1,FALSE))</f>
        <v>B705</v>
      </c>
      <c r="S40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40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1" spans="1:21" x14ac:dyDescent="0.25">
      <c r="A4001" s="567" t="s">
        <v>17798</v>
      </c>
      <c r="B4001" s="568"/>
      <c r="C4001" s="568"/>
      <c r="D4001" s="569" t="s">
        <v>270</v>
      </c>
      <c r="E4001" s="569" t="s">
        <v>882</v>
      </c>
      <c r="F4001" s="569">
        <v>3</v>
      </c>
      <c r="G4001" s="568" t="s">
        <v>1179</v>
      </c>
      <c r="H4001" s="568" t="s">
        <v>17799</v>
      </c>
      <c r="I4001" s="570" t="s">
        <v>11047</v>
      </c>
      <c r="J4001" s="568" t="s">
        <v>8208</v>
      </c>
      <c r="K4001" s="571" t="s">
        <v>8401</v>
      </c>
      <c r="L4001" s="568" t="s">
        <v>13729</v>
      </c>
      <c r="M4001" s="572" t="s">
        <v>8709</v>
      </c>
      <c r="N4001" s="570" t="s">
        <v>8402</v>
      </c>
      <c r="O4001" s="303" t="str">
        <f>IF(AllC3_Data[[#This Row],[Door/Yard Number]]=3,"Yard","Door")</f>
        <v>Yard</v>
      </c>
      <c r="P4001" s="33">
        <f t="shared" si="124"/>
        <v>1.683333333407063</v>
      </c>
      <c r="Q4001" s="3" t="str">
        <f t="shared" si="125"/>
        <v>02/11/2022 12:19 PM</v>
      </c>
      <c r="R4001" s="573" t="str">
        <f>IF(AND(AllC3_Data[[#This Row],[Workflow]]="Vendor Trailer",AllC3_Data[[#This Row],[OB Load Type]]="",AllC3_Data[[#This Row],[IB Load Type]]="",AllC3_Data[[#This Row],[Reusable Load Type]]=""),"Empty", HLOOKUP("*",AllC3_Data[[#This Row],[OB Load Type]:[Workflow]],1,FALSE))</f>
        <v>T206</v>
      </c>
      <c r="S40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40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4002" spans="1:21" x14ac:dyDescent="0.25">
      <c r="A4002" s="567" t="s">
        <v>17800</v>
      </c>
      <c r="B4002" s="568"/>
      <c r="C4002" s="568"/>
      <c r="D4002" s="569" t="s">
        <v>182</v>
      </c>
      <c r="E4002" s="569" t="s">
        <v>8430</v>
      </c>
      <c r="F4002" s="569">
        <v>1</v>
      </c>
      <c r="G4002" s="568" t="s">
        <v>1568</v>
      </c>
      <c r="H4002" s="568"/>
      <c r="I4002" s="570" t="s">
        <v>11050</v>
      </c>
      <c r="J4002" s="568" t="s">
        <v>8212</v>
      </c>
      <c r="K4002" s="571" t="s">
        <v>8401</v>
      </c>
      <c r="L4002" s="568" t="s">
        <v>17801</v>
      </c>
      <c r="M4002" s="572" t="s">
        <v>17802</v>
      </c>
      <c r="N4002" s="570" t="s">
        <v>8402</v>
      </c>
      <c r="O4002" s="303" t="str">
        <f>IF(AllC3_Data[[#This Row],[Door/Yard Number]]=3,"Yard","Door")</f>
        <v>Door</v>
      </c>
      <c r="P4002" s="33">
        <f t="shared" si="124"/>
        <v>1.6500000001396984</v>
      </c>
      <c r="Q4002" s="3" t="str">
        <f t="shared" si="125"/>
        <v>02/11/2022 12:21 PM</v>
      </c>
      <c r="R4002" s="573" t="str">
        <f>IF(AND(AllC3_Data[[#This Row],[Workflow]]="Vendor Trailer",AllC3_Data[[#This Row],[OB Load Type]]="",AllC3_Data[[#This Row],[IB Load Type]]="",AllC3_Data[[#This Row],[Reusable Load Type]]=""),"Empty", HLOOKUP("*",AllC3_Data[[#This Row],[OB Load Type]:[Workflow]],1,FALSE))</f>
        <v>PMIX</v>
      </c>
      <c r="S40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0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3" spans="1:21" x14ac:dyDescent="0.25">
      <c r="A4003" s="567" t="s">
        <v>17803</v>
      </c>
      <c r="B4003" s="568"/>
      <c r="C4003" s="568"/>
      <c r="D4003" s="569" t="s">
        <v>270</v>
      </c>
      <c r="E4003" s="569" t="s">
        <v>882</v>
      </c>
      <c r="F4003" s="569">
        <v>3</v>
      </c>
      <c r="G4003" s="568" t="s">
        <v>1179</v>
      </c>
      <c r="H4003" s="568" t="s">
        <v>17804</v>
      </c>
      <c r="I4003" s="570" t="s">
        <v>11050</v>
      </c>
      <c r="J4003" s="568" t="s">
        <v>8208</v>
      </c>
      <c r="K4003" s="571" t="s">
        <v>8401</v>
      </c>
      <c r="L4003" s="568" t="s">
        <v>14423</v>
      </c>
      <c r="M4003" s="572" t="s">
        <v>12746</v>
      </c>
      <c r="N4003" s="570" t="s">
        <v>8402</v>
      </c>
      <c r="O4003" s="303" t="str">
        <f>IF(AllC3_Data[[#This Row],[Door/Yard Number]]=3,"Yard","Door")</f>
        <v>Yard</v>
      </c>
      <c r="P4003" s="33">
        <f t="shared" si="124"/>
        <v>1.6500000001396984</v>
      </c>
      <c r="Q4003" s="3" t="str">
        <f t="shared" si="125"/>
        <v>02/11/2022 12:21 PM</v>
      </c>
      <c r="R4003" s="573" t="str">
        <f>IF(AND(AllC3_Data[[#This Row],[Workflow]]="Vendor Trailer",AllC3_Data[[#This Row],[OB Load Type]]="",AllC3_Data[[#This Row],[IB Load Type]]="",AllC3_Data[[#This Row],[Reusable Load Type]]=""),"Empty", HLOOKUP("*",AllC3_Data[[#This Row],[OB Load Type]:[Workflow]],1,FALSE))</f>
        <v>T206</v>
      </c>
      <c r="S40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400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4004" spans="1:21" x14ac:dyDescent="0.25">
      <c r="A4004" s="567" t="s">
        <v>17805</v>
      </c>
      <c r="B4004" s="568"/>
      <c r="C4004" s="568"/>
      <c r="D4004" s="569" t="s">
        <v>496</v>
      </c>
      <c r="E4004" s="569" t="s">
        <v>1660</v>
      </c>
      <c r="F4004" s="569">
        <v>3</v>
      </c>
      <c r="G4004" s="568" t="s">
        <v>1667</v>
      </c>
      <c r="H4004" s="568"/>
      <c r="I4004" s="570" t="s">
        <v>11050</v>
      </c>
      <c r="J4004" s="568" t="s">
        <v>8213</v>
      </c>
      <c r="K4004" s="571" t="s">
        <v>8401</v>
      </c>
      <c r="L4004" s="568" t="s">
        <v>13958</v>
      </c>
      <c r="M4004" s="572" t="s">
        <v>11050</v>
      </c>
      <c r="N4004" s="570" t="s">
        <v>8451</v>
      </c>
      <c r="O4004" s="303" t="str">
        <f>IF(AllC3_Data[[#This Row],[Door/Yard Number]]=3,"Yard","Door")</f>
        <v>Yard</v>
      </c>
      <c r="P4004" s="33">
        <f t="shared" si="124"/>
        <v>1.6500000001396984</v>
      </c>
      <c r="Q4004" s="3" t="str">
        <f t="shared" si="125"/>
        <v>02/11/2022 12:21 PM</v>
      </c>
      <c r="R4004" s="573" t="str">
        <f>IF(AND(AllC3_Data[[#This Row],[Workflow]]="Vendor Trailer",AllC3_Data[[#This Row],[OB Load Type]]="",AllC3_Data[[#This Row],[IB Load Type]]="",AllC3_Data[[#This Row],[Reusable Load Type]]=""),"Empty", HLOOKUP("*",AllC3_Data[[#This Row],[OB Load Type]:[Workflow]],1,FALSE))</f>
        <v>RSAL</v>
      </c>
      <c r="S40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5" spans="1:21" x14ac:dyDescent="0.25">
      <c r="A4005" s="567" t="s">
        <v>17806</v>
      </c>
      <c r="B4005" s="568"/>
      <c r="C4005" s="568"/>
      <c r="D4005" s="569" t="s">
        <v>504</v>
      </c>
      <c r="E4005" s="569" t="s">
        <v>1660</v>
      </c>
      <c r="F4005" s="569">
        <v>3</v>
      </c>
      <c r="G4005" s="568" t="s">
        <v>1179</v>
      </c>
      <c r="H4005" s="568"/>
      <c r="I4005" s="570" t="s">
        <v>11052</v>
      </c>
      <c r="J4005" s="568" t="s">
        <v>8207</v>
      </c>
      <c r="K4005" s="571" t="s">
        <v>8401</v>
      </c>
      <c r="L4005" s="568" t="s">
        <v>17475</v>
      </c>
      <c r="M4005" s="572" t="s">
        <v>11052</v>
      </c>
      <c r="N4005" s="570" t="s">
        <v>8402</v>
      </c>
      <c r="O4005" s="303" t="str">
        <f>IF(AllC3_Data[[#This Row],[Door/Yard Number]]=3,"Yard","Door")</f>
        <v>Yard</v>
      </c>
      <c r="P4005" s="33">
        <f t="shared" si="124"/>
        <v>1.6333333334187046</v>
      </c>
      <c r="Q4005" s="3" t="str">
        <f t="shared" si="125"/>
        <v>02/11/2022 12:22 PM</v>
      </c>
      <c r="R4005" s="573" t="str">
        <f>IF(AND(AllC3_Data[[#This Row],[Workflow]]="Vendor Trailer",AllC3_Data[[#This Row],[OB Load Type]]="",AllC3_Data[[#This Row],[IB Load Type]]="",AllC3_Data[[#This Row],[Reusable Load Type]]=""),"Empty", HLOOKUP("*",AllC3_Data[[#This Row],[OB Load Type]:[Workflow]],1,FALSE))</f>
        <v>WASH</v>
      </c>
      <c r="S40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6" spans="1:21" x14ac:dyDescent="0.25">
      <c r="A4006" s="567" t="s">
        <v>17807</v>
      </c>
      <c r="B4006" s="568"/>
      <c r="C4006" s="568"/>
      <c r="D4006" s="569"/>
      <c r="E4006" s="569" t="s">
        <v>1657</v>
      </c>
      <c r="F4006" s="569">
        <v>3</v>
      </c>
      <c r="G4006" s="568" t="s">
        <v>1179</v>
      </c>
      <c r="H4006" s="568"/>
      <c r="I4006" s="570" t="s">
        <v>11052</v>
      </c>
      <c r="J4006" s="568" t="s">
        <v>8204</v>
      </c>
      <c r="K4006" s="571" t="s">
        <v>8401</v>
      </c>
      <c r="L4006" s="568" t="s">
        <v>13828</v>
      </c>
      <c r="M4006" s="572" t="s">
        <v>17808</v>
      </c>
      <c r="N4006" s="570" t="s">
        <v>8402</v>
      </c>
      <c r="O4006" s="303" t="str">
        <f>IF(AllC3_Data[[#This Row],[Door/Yard Number]]=3,"Yard","Door")</f>
        <v>Yard</v>
      </c>
      <c r="P4006" s="33">
        <f t="shared" si="124"/>
        <v>1.6333333334187046</v>
      </c>
      <c r="Q4006" s="3" t="str">
        <f t="shared" si="125"/>
        <v>02/11/2022 12:22 PM</v>
      </c>
      <c r="R4006" s="573" t="str">
        <f>IF(AND(AllC3_Data[[#This Row],[Workflow]]="Vendor Trailer",AllC3_Data[[#This Row],[OB Load Type]]="",AllC3_Data[[#This Row],[IB Load Type]]="",AllC3_Data[[#This Row],[Reusable Load Type]]=""),"Empty", HLOOKUP("*",AllC3_Data[[#This Row],[OB Load Type]:[Workflow]],1,FALSE))</f>
        <v>Empty</v>
      </c>
      <c r="S400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7" spans="1:21" x14ac:dyDescent="0.25">
      <c r="A4007" s="567" t="s">
        <v>13103</v>
      </c>
      <c r="B4007" s="568"/>
      <c r="C4007" s="568"/>
      <c r="D4007" s="569"/>
      <c r="E4007" s="569" t="s">
        <v>9827</v>
      </c>
      <c r="F4007" s="569">
        <v>5</v>
      </c>
      <c r="G4007" s="568" t="s">
        <v>8405</v>
      </c>
      <c r="H4007" s="568"/>
      <c r="I4007" s="570" t="s">
        <v>11052</v>
      </c>
      <c r="J4007" s="568" t="s">
        <v>8202</v>
      </c>
      <c r="K4007" s="571" t="s">
        <v>8401</v>
      </c>
      <c r="L4007" s="568" t="s">
        <v>10127</v>
      </c>
      <c r="M4007" s="572" t="s">
        <v>17391</v>
      </c>
      <c r="N4007" s="570" t="s">
        <v>8402</v>
      </c>
      <c r="O4007" s="303" t="str">
        <f>IF(AllC3_Data[[#This Row],[Door/Yard Number]]=3,"Yard","Door")</f>
        <v>Door</v>
      </c>
      <c r="P4007" s="33">
        <f t="shared" si="124"/>
        <v>1.6333333334187046</v>
      </c>
      <c r="Q4007" s="3" t="str">
        <f t="shared" si="125"/>
        <v>02/11/2022 12:22 PM</v>
      </c>
      <c r="R4007" s="573" t="str">
        <f>IF(AND(AllC3_Data[[#This Row],[Workflow]]="Vendor Trailer",AllC3_Data[[#This Row],[OB Load Type]]="",AllC3_Data[[#This Row],[IB Load Type]]="",AllC3_Data[[#This Row],[Reusable Load Type]]=""),"Empty", HLOOKUP("*",AllC3_Data[[#This Row],[OB Load Type]:[Workflow]],1,FALSE))</f>
        <v>Live Empty</v>
      </c>
      <c r="S40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8" spans="1:21" x14ac:dyDescent="0.25">
      <c r="A4008" s="567" t="s">
        <v>17809</v>
      </c>
      <c r="B4008" s="568"/>
      <c r="C4008" s="568"/>
      <c r="D4008" s="569"/>
      <c r="E4008" s="569" t="s">
        <v>1657</v>
      </c>
      <c r="F4008" s="569">
        <v>1</v>
      </c>
      <c r="G4008" s="568" t="s">
        <v>1179</v>
      </c>
      <c r="H4008" s="568"/>
      <c r="I4008" s="570" t="s">
        <v>11052</v>
      </c>
      <c r="J4008" s="568" t="s">
        <v>8208</v>
      </c>
      <c r="K4008" s="571" t="s">
        <v>8401</v>
      </c>
      <c r="L4008" s="568" t="s">
        <v>10935</v>
      </c>
      <c r="M4008" s="572" t="s">
        <v>10944</v>
      </c>
      <c r="N4008" s="570" t="s">
        <v>8402</v>
      </c>
      <c r="O4008" s="303" t="str">
        <f>IF(AllC3_Data[[#This Row],[Door/Yard Number]]=3,"Yard","Door")</f>
        <v>Door</v>
      </c>
      <c r="P4008" s="33">
        <f t="shared" si="124"/>
        <v>1.6333333334187046</v>
      </c>
      <c r="Q4008" s="3" t="str">
        <f t="shared" si="125"/>
        <v>02/11/2022 12:22 PM</v>
      </c>
      <c r="R4008" s="573" t="str">
        <f>IF(AND(AllC3_Data[[#This Row],[Workflow]]="Vendor Trailer",AllC3_Data[[#This Row],[OB Load Type]]="",AllC3_Data[[#This Row],[IB Load Type]]="",AllC3_Data[[#This Row],[Reusable Load Type]]=""),"Empty", HLOOKUP("*",AllC3_Data[[#This Row],[OB Load Type]:[Workflow]],1,FALSE))</f>
        <v>Empty</v>
      </c>
      <c r="S400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0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09" spans="1:21" x14ac:dyDescent="0.25">
      <c r="A4009" s="567" t="s">
        <v>17810</v>
      </c>
      <c r="B4009" s="568"/>
      <c r="C4009" s="568"/>
      <c r="D4009" s="569"/>
      <c r="E4009" s="569" t="s">
        <v>1657</v>
      </c>
      <c r="F4009" s="569">
        <v>3</v>
      </c>
      <c r="G4009" s="568" t="s">
        <v>1568</v>
      </c>
      <c r="H4009" s="568"/>
      <c r="I4009" s="570" t="s">
        <v>11052</v>
      </c>
      <c r="J4009" s="568" t="s">
        <v>8209</v>
      </c>
      <c r="K4009" s="571" t="s">
        <v>8401</v>
      </c>
      <c r="L4009" s="568" t="s">
        <v>13897</v>
      </c>
      <c r="M4009" s="572" t="s">
        <v>9455</v>
      </c>
      <c r="N4009" s="570" t="s">
        <v>8402</v>
      </c>
      <c r="O4009" s="303" t="str">
        <f>IF(AllC3_Data[[#This Row],[Door/Yard Number]]=3,"Yard","Door")</f>
        <v>Yard</v>
      </c>
      <c r="P4009" s="33">
        <f t="shared" si="124"/>
        <v>1.6333333334187046</v>
      </c>
      <c r="Q4009" s="3" t="str">
        <f t="shared" si="125"/>
        <v>02/11/2022 12:22 PM</v>
      </c>
      <c r="R4009" s="573" t="str">
        <f>IF(AND(AllC3_Data[[#This Row],[Workflow]]="Vendor Trailer",AllC3_Data[[#This Row],[OB Load Type]]="",AllC3_Data[[#This Row],[IB Load Type]]="",AllC3_Data[[#This Row],[Reusable Load Type]]=""),"Empty", HLOOKUP("*",AllC3_Data[[#This Row],[OB Load Type]:[Workflow]],1,FALSE))</f>
        <v>Empty</v>
      </c>
      <c r="S40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0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0" spans="1:21" x14ac:dyDescent="0.25">
      <c r="A4010" s="567" t="s">
        <v>17811</v>
      </c>
      <c r="B4010" s="568"/>
      <c r="C4010" s="568"/>
      <c r="D4010" s="569"/>
      <c r="E4010" s="569" t="s">
        <v>1657</v>
      </c>
      <c r="F4010" s="569">
        <v>1</v>
      </c>
      <c r="G4010" s="568" t="s">
        <v>1179</v>
      </c>
      <c r="H4010" s="568"/>
      <c r="I4010" s="570" t="s">
        <v>11052</v>
      </c>
      <c r="J4010" s="568" t="s">
        <v>8208</v>
      </c>
      <c r="K4010" s="571" t="s">
        <v>8401</v>
      </c>
      <c r="L4010" s="568" t="s">
        <v>12574</v>
      </c>
      <c r="M4010" s="572" t="s">
        <v>8715</v>
      </c>
      <c r="N4010" s="570" t="s">
        <v>8402</v>
      </c>
      <c r="O4010" s="303" t="str">
        <f>IF(AllC3_Data[[#This Row],[Door/Yard Number]]=3,"Yard","Door")</f>
        <v>Door</v>
      </c>
      <c r="P4010" s="33">
        <f t="shared" si="124"/>
        <v>1.6333333334187046</v>
      </c>
      <c r="Q4010" s="3" t="str">
        <f t="shared" si="125"/>
        <v>02/11/2022 12:22 PM</v>
      </c>
      <c r="R4010" s="573" t="str">
        <f>IF(AND(AllC3_Data[[#This Row],[Workflow]]="Vendor Trailer",AllC3_Data[[#This Row],[OB Load Type]]="",AllC3_Data[[#This Row],[IB Load Type]]="",AllC3_Data[[#This Row],[Reusable Load Type]]=""),"Empty", HLOOKUP("*",AllC3_Data[[#This Row],[OB Load Type]:[Workflow]],1,FALSE))</f>
        <v>Empty</v>
      </c>
      <c r="S40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1" spans="1:21" x14ac:dyDescent="0.25">
      <c r="A4011" s="567" t="s">
        <v>17812</v>
      </c>
      <c r="B4011" s="568"/>
      <c r="C4011" s="568"/>
      <c r="D4011" s="569" t="s">
        <v>496</v>
      </c>
      <c r="E4011" s="569" t="s">
        <v>1660</v>
      </c>
      <c r="F4011" s="569">
        <v>3</v>
      </c>
      <c r="G4011" s="568" t="s">
        <v>1568</v>
      </c>
      <c r="H4011" s="568"/>
      <c r="I4011" s="570" t="s">
        <v>17813</v>
      </c>
      <c r="J4011" s="568" t="s">
        <v>8209</v>
      </c>
      <c r="K4011" s="571" t="s">
        <v>8401</v>
      </c>
      <c r="L4011" s="568" t="s">
        <v>13958</v>
      </c>
      <c r="M4011" s="572" t="s">
        <v>17813</v>
      </c>
      <c r="N4011" s="570" t="s">
        <v>8451</v>
      </c>
      <c r="O4011" s="303" t="str">
        <f>IF(AllC3_Data[[#This Row],[Door/Yard Number]]=3,"Yard","Door")</f>
        <v>Yard</v>
      </c>
      <c r="P4011" s="33">
        <f t="shared" si="124"/>
        <v>1.6166666666977108</v>
      </c>
      <c r="Q4011" s="3" t="str">
        <f t="shared" si="125"/>
        <v>02/11/2022 12:23 PM</v>
      </c>
      <c r="R4011" s="573" t="str">
        <f>IF(AND(AllC3_Data[[#This Row],[Workflow]]="Vendor Trailer",AllC3_Data[[#This Row],[OB Load Type]]="",AllC3_Data[[#This Row],[IB Load Type]]="",AllC3_Data[[#This Row],[Reusable Load Type]]=""),"Empty", HLOOKUP("*",AllC3_Data[[#This Row],[OB Load Type]:[Workflow]],1,FALSE))</f>
        <v>RSAL</v>
      </c>
      <c r="S40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2" spans="1:21" x14ac:dyDescent="0.25">
      <c r="A4012" s="567" t="s">
        <v>17814</v>
      </c>
      <c r="B4012" s="568"/>
      <c r="C4012" s="568"/>
      <c r="D4012" s="569" t="s">
        <v>299</v>
      </c>
      <c r="E4012" s="569" t="s">
        <v>882</v>
      </c>
      <c r="F4012" s="569">
        <v>1</v>
      </c>
      <c r="G4012" s="568" t="s">
        <v>1179</v>
      </c>
      <c r="H4012" s="568" t="s">
        <v>17593</v>
      </c>
      <c r="I4012" s="570" t="s">
        <v>17813</v>
      </c>
      <c r="J4012" s="568" t="s">
        <v>8208</v>
      </c>
      <c r="K4012" s="571" t="s">
        <v>8401</v>
      </c>
      <c r="L4012" s="568" t="s">
        <v>13529</v>
      </c>
      <c r="M4012" s="572" t="s">
        <v>9041</v>
      </c>
      <c r="N4012" s="570" t="s">
        <v>8402</v>
      </c>
      <c r="O4012" s="303" t="str">
        <f>IF(AllC3_Data[[#This Row],[Door/Yard Number]]=3,"Yard","Door")</f>
        <v>Door</v>
      </c>
      <c r="P4012" s="33">
        <f t="shared" si="124"/>
        <v>1.6166666666977108</v>
      </c>
      <c r="Q4012" s="3" t="str">
        <f t="shared" si="125"/>
        <v>02/11/2022 12:23 PM</v>
      </c>
      <c r="R4012" s="573" t="str">
        <f>IF(AND(AllC3_Data[[#This Row],[Workflow]]="Vendor Trailer",AllC3_Data[[#This Row],[OB Load Type]]="",AllC3_Data[[#This Row],[IB Load Type]]="",AllC3_Data[[#This Row],[Reusable Load Type]]=""),"Empty", HLOOKUP("*",AllC3_Data[[#This Row],[OB Load Type]:[Workflow]],1,FALSE))</f>
        <v>T707</v>
      </c>
      <c r="S401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401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3" spans="1:21" x14ac:dyDescent="0.25">
      <c r="A4013" s="567" t="s">
        <v>17815</v>
      </c>
      <c r="B4013" s="568"/>
      <c r="C4013" s="568"/>
      <c r="D4013" s="569" t="s">
        <v>481</v>
      </c>
      <c r="E4013" s="569" t="s">
        <v>8430</v>
      </c>
      <c r="F4013" s="569">
        <v>1</v>
      </c>
      <c r="G4013" s="568" t="s">
        <v>1179</v>
      </c>
      <c r="H4013" s="568"/>
      <c r="I4013" s="570" t="s">
        <v>13402</v>
      </c>
      <c r="J4013" s="568" t="s">
        <v>647</v>
      </c>
      <c r="K4013" s="571" t="s">
        <v>8401</v>
      </c>
      <c r="L4013" s="568" t="s">
        <v>17816</v>
      </c>
      <c r="M4013" s="572"/>
      <c r="N4013" s="570" t="s">
        <v>8402</v>
      </c>
      <c r="O4013" s="303" t="str">
        <f>IF(AllC3_Data[[#This Row],[Door/Yard Number]]=3,"Yard","Door")</f>
        <v>Door</v>
      </c>
      <c r="P4013" s="33">
        <f t="shared" si="124"/>
        <v>1.5999999999767169</v>
      </c>
      <c r="Q4013" s="3" t="str">
        <f t="shared" si="125"/>
        <v>02/11/2022 12:24 PM</v>
      </c>
      <c r="R4013" s="573" t="str">
        <f>IF(AND(AllC3_Data[[#This Row],[Workflow]]="Vendor Trailer",AllC3_Data[[#This Row],[OB Load Type]]="",AllC3_Data[[#This Row],[IB Load Type]]="",AllC3_Data[[#This Row],[Reusable Load Type]]=""),"Empty", HLOOKUP("*",AllC3_Data[[#This Row],[OB Load Type]:[Workflow]],1,FALSE))</f>
        <v>RBTN</v>
      </c>
      <c r="S401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1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4" spans="1:21" x14ac:dyDescent="0.25">
      <c r="A4014" s="567" t="s">
        <v>17817</v>
      </c>
      <c r="B4014" s="568"/>
      <c r="C4014" s="568"/>
      <c r="D4014" s="569" t="s">
        <v>504</v>
      </c>
      <c r="E4014" s="569" t="s">
        <v>1660</v>
      </c>
      <c r="F4014" s="569">
        <v>3</v>
      </c>
      <c r="G4014" s="568" t="s">
        <v>1179</v>
      </c>
      <c r="H4014" s="568"/>
      <c r="I4014" s="570" t="s">
        <v>13402</v>
      </c>
      <c r="J4014" s="568" t="s">
        <v>8208</v>
      </c>
      <c r="K4014" s="571" t="s">
        <v>8401</v>
      </c>
      <c r="L4014" s="568" t="s">
        <v>13828</v>
      </c>
      <c r="M4014" s="572" t="s">
        <v>13402</v>
      </c>
      <c r="N4014" s="570" t="s">
        <v>8402</v>
      </c>
      <c r="O4014" s="303" t="str">
        <f>IF(AllC3_Data[[#This Row],[Door/Yard Number]]=3,"Yard","Door")</f>
        <v>Yard</v>
      </c>
      <c r="P4014" s="33">
        <f t="shared" si="124"/>
        <v>1.5999999999767169</v>
      </c>
      <c r="Q4014" s="3" t="str">
        <f t="shared" si="125"/>
        <v>02/11/2022 12:24 PM</v>
      </c>
      <c r="R4014" s="573" t="str">
        <f>IF(AND(AllC3_Data[[#This Row],[Workflow]]="Vendor Trailer",AllC3_Data[[#This Row],[OB Load Type]]="",AllC3_Data[[#This Row],[IB Load Type]]="",AllC3_Data[[#This Row],[Reusable Load Type]]=""),"Empty", HLOOKUP("*",AllC3_Data[[#This Row],[OB Load Type]:[Workflow]],1,FALSE))</f>
        <v>WASH</v>
      </c>
      <c r="S401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1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5" spans="1:21" x14ac:dyDescent="0.25">
      <c r="A4015" s="567" t="s">
        <v>17818</v>
      </c>
      <c r="B4015" s="568"/>
      <c r="C4015" s="568"/>
      <c r="D4015" s="569"/>
      <c r="E4015" s="569" t="s">
        <v>8461</v>
      </c>
      <c r="F4015" s="569">
        <v>3</v>
      </c>
      <c r="G4015" s="568" t="s">
        <v>1215</v>
      </c>
      <c r="H4015" s="568"/>
      <c r="I4015" s="570" t="s">
        <v>13402</v>
      </c>
      <c r="J4015" s="568" t="s">
        <v>8202</v>
      </c>
      <c r="K4015" s="571" t="s">
        <v>8401</v>
      </c>
      <c r="L4015" s="568" t="s">
        <v>14594</v>
      </c>
      <c r="M4015" s="572" t="s">
        <v>11052</v>
      </c>
      <c r="N4015" s="570" t="s">
        <v>8425</v>
      </c>
      <c r="O4015" s="303" t="str">
        <f>IF(AllC3_Data[[#This Row],[Door/Yard Number]]=3,"Yard","Door")</f>
        <v>Yard</v>
      </c>
      <c r="P4015" s="33">
        <f t="shared" si="124"/>
        <v>1.5999999999767169</v>
      </c>
      <c r="Q4015" s="3" t="str">
        <f t="shared" si="125"/>
        <v>02/11/2022 12:24 PM</v>
      </c>
      <c r="R4015" s="573" t="str">
        <f>IF(AND(AllC3_Data[[#This Row],[Workflow]]="Vendor Trailer",AllC3_Data[[#This Row],[OB Load Type]]="",AllC3_Data[[#This Row],[IB Load Type]]="",AllC3_Data[[#This Row],[Reusable Load Type]]=""),"Empty", HLOOKUP("*",AllC3_Data[[#This Row],[OB Load Type]:[Workflow]],1,FALSE))</f>
        <v>Empty</v>
      </c>
      <c r="S401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0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6" spans="1:21" x14ac:dyDescent="0.25">
      <c r="A4016" s="567" t="s">
        <v>17819</v>
      </c>
      <c r="B4016" s="568"/>
      <c r="C4016" s="568"/>
      <c r="D4016" s="569" t="s">
        <v>553</v>
      </c>
      <c r="E4016" s="569" t="s">
        <v>8430</v>
      </c>
      <c r="F4016" s="569">
        <v>1</v>
      </c>
      <c r="G4016" s="568" t="s">
        <v>1179</v>
      </c>
      <c r="H4016" s="568"/>
      <c r="I4016" s="570" t="s">
        <v>11056</v>
      </c>
      <c r="J4016" s="568" t="s">
        <v>8207</v>
      </c>
      <c r="K4016" s="571" t="s">
        <v>8401</v>
      </c>
      <c r="L4016" s="568" t="s">
        <v>5003</v>
      </c>
      <c r="M4016" s="572" t="s">
        <v>12033</v>
      </c>
      <c r="N4016" s="570" t="s">
        <v>8402</v>
      </c>
      <c r="O4016" s="303" t="str">
        <f>IF(AllC3_Data[[#This Row],[Door/Yard Number]]=3,"Yard","Door")</f>
        <v>Door</v>
      </c>
      <c r="P4016" s="33">
        <f t="shared" si="124"/>
        <v>1.5833333334303461</v>
      </c>
      <c r="Q4016" s="3" t="str">
        <f t="shared" si="125"/>
        <v>02/11/2022 12:25 PM</v>
      </c>
      <c r="R4016" s="573" t="str">
        <f>IF(AND(AllC3_Data[[#This Row],[Workflow]]="Vendor Trailer",AllC3_Data[[#This Row],[OB Load Type]]="",AllC3_Data[[#This Row],[IB Load Type]]="",AllC3_Data[[#This Row],[Reusable Load Type]]=""),"Empty", HLOOKUP("*",AllC3_Data[[#This Row],[OB Load Type]:[Workflow]],1,FALSE))</f>
        <v>PPDCQS</v>
      </c>
      <c r="S40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0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7" spans="1:21" x14ac:dyDescent="0.25">
      <c r="A4017" s="567" t="s">
        <v>17820</v>
      </c>
      <c r="B4017" s="568"/>
      <c r="C4017" s="568"/>
      <c r="D4017" s="569"/>
      <c r="E4017" s="569" t="s">
        <v>1657</v>
      </c>
      <c r="F4017" s="569">
        <v>1</v>
      </c>
      <c r="G4017" s="568" t="s">
        <v>1179</v>
      </c>
      <c r="H4017" s="568"/>
      <c r="I4017" s="570" t="s">
        <v>11056</v>
      </c>
      <c r="J4017" s="568" t="s">
        <v>8208</v>
      </c>
      <c r="K4017" s="571" t="s">
        <v>8401</v>
      </c>
      <c r="L4017" s="568" t="s">
        <v>10771</v>
      </c>
      <c r="M4017" s="572" t="s">
        <v>17154</v>
      </c>
      <c r="N4017" s="570" t="s">
        <v>8402</v>
      </c>
      <c r="O4017" s="303" t="str">
        <f>IF(AllC3_Data[[#This Row],[Door/Yard Number]]=3,"Yard","Door")</f>
        <v>Door</v>
      </c>
      <c r="P4017" s="33">
        <f t="shared" si="124"/>
        <v>1.5833333334303461</v>
      </c>
      <c r="Q4017" s="3" t="str">
        <f t="shared" si="125"/>
        <v>02/11/2022 12:25 PM</v>
      </c>
      <c r="R4017" s="573" t="str">
        <f>IF(AND(AllC3_Data[[#This Row],[Workflow]]="Vendor Trailer",AllC3_Data[[#This Row],[OB Load Type]]="",AllC3_Data[[#This Row],[IB Load Type]]="",AllC3_Data[[#This Row],[Reusable Load Type]]=""),"Empty", HLOOKUP("*",AllC3_Data[[#This Row],[OB Load Type]:[Workflow]],1,FALSE))</f>
        <v>Empty</v>
      </c>
      <c r="S401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1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8" spans="1:21" x14ac:dyDescent="0.25">
      <c r="A4018" s="567" t="s">
        <v>17821</v>
      </c>
      <c r="B4018" s="568"/>
      <c r="C4018" s="568"/>
      <c r="D4018" s="569"/>
      <c r="E4018" s="569" t="s">
        <v>1657</v>
      </c>
      <c r="F4018" s="569">
        <v>1</v>
      </c>
      <c r="G4018" s="568" t="s">
        <v>1179</v>
      </c>
      <c r="H4018" s="568"/>
      <c r="I4018" s="570" t="s">
        <v>9064</v>
      </c>
      <c r="J4018" s="568" t="s">
        <v>8208</v>
      </c>
      <c r="K4018" s="571" t="s">
        <v>8401</v>
      </c>
      <c r="L4018" s="568" t="s">
        <v>11013</v>
      </c>
      <c r="M4018" s="572" t="s">
        <v>8447</v>
      </c>
      <c r="N4018" s="570" t="s">
        <v>8402</v>
      </c>
      <c r="O4018" s="303" t="str">
        <f>IF(AllC3_Data[[#This Row],[Door/Yard Number]]=3,"Yard","Door")</f>
        <v>Door</v>
      </c>
      <c r="P4018" s="33">
        <f t="shared" si="124"/>
        <v>1.5666666667093523</v>
      </c>
      <c r="Q4018" s="3" t="str">
        <f t="shared" si="125"/>
        <v>02/11/2022 12:26 PM</v>
      </c>
      <c r="R4018" s="573" t="str">
        <f>IF(AND(AllC3_Data[[#This Row],[Workflow]]="Vendor Trailer",AllC3_Data[[#This Row],[OB Load Type]]="",AllC3_Data[[#This Row],[IB Load Type]]="",AllC3_Data[[#This Row],[Reusable Load Type]]=""),"Empty", HLOOKUP("*",AllC3_Data[[#This Row],[OB Load Type]:[Workflow]],1,FALSE))</f>
        <v>Empty</v>
      </c>
      <c r="S40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1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19" spans="1:21" x14ac:dyDescent="0.25">
      <c r="A4019" s="567" t="s">
        <v>17822</v>
      </c>
      <c r="B4019" s="568"/>
      <c r="C4019" s="568"/>
      <c r="D4019" s="569" t="s">
        <v>496</v>
      </c>
      <c r="E4019" s="569" t="s">
        <v>1660</v>
      </c>
      <c r="F4019" s="569">
        <v>3</v>
      </c>
      <c r="G4019" s="568" t="s">
        <v>1179</v>
      </c>
      <c r="H4019" s="568"/>
      <c r="I4019" s="570" t="s">
        <v>11833</v>
      </c>
      <c r="J4019" s="568" t="s">
        <v>8208</v>
      </c>
      <c r="K4019" s="571" t="s">
        <v>8589</v>
      </c>
      <c r="L4019" s="568" t="s">
        <v>13958</v>
      </c>
      <c r="M4019" s="572" t="s">
        <v>11833</v>
      </c>
      <c r="N4019" s="570" t="s">
        <v>8451</v>
      </c>
      <c r="O4019" s="303" t="str">
        <f>IF(AllC3_Data[[#This Row],[Door/Yard Number]]=3,"Yard","Door")</f>
        <v>Yard</v>
      </c>
      <c r="P4019" s="33">
        <f t="shared" si="124"/>
        <v>1.5499999999883585</v>
      </c>
      <c r="Q4019" s="3" t="str">
        <f t="shared" si="125"/>
        <v>02/11/2022 12:27 PM</v>
      </c>
      <c r="R4019" s="573" t="str">
        <f>IF(AND(AllC3_Data[[#This Row],[Workflow]]="Vendor Trailer",AllC3_Data[[#This Row],[OB Load Type]]="",AllC3_Data[[#This Row],[IB Load Type]]="",AllC3_Data[[#This Row],[Reusable Load Type]]=""),"Empty", HLOOKUP("*",AllC3_Data[[#This Row],[OB Load Type]:[Workflow]],1,FALSE))</f>
        <v>RSAL</v>
      </c>
      <c r="S40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0" spans="1:21" x14ac:dyDescent="0.25">
      <c r="A4020" s="567" t="s">
        <v>17823</v>
      </c>
      <c r="B4020" s="568"/>
      <c r="C4020" s="568"/>
      <c r="D4020" s="569" t="s">
        <v>496</v>
      </c>
      <c r="E4020" s="569" t="s">
        <v>1660</v>
      </c>
      <c r="F4020" s="569">
        <v>3</v>
      </c>
      <c r="G4020" s="568" t="s">
        <v>1179</v>
      </c>
      <c r="H4020" s="568"/>
      <c r="I4020" s="570" t="s">
        <v>11833</v>
      </c>
      <c r="J4020" s="568" t="s">
        <v>8204</v>
      </c>
      <c r="K4020" s="571" t="s">
        <v>8401</v>
      </c>
      <c r="L4020" s="568" t="s">
        <v>17475</v>
      </c>
      <c r="M4020" s="572" t="s">
        <v>11833</v>
      </c>
      <c r="N4020" s="570" t="s">
        <v>8402</v>
      </c>
      <c r="O4020" s="303" t="str">
        <f>IF(AllC3_Data[[#This Row],[Door/Yard Number]]=3,"Yard","Door")</f>
        <v>Yard</v>
      </c>
      <c r="P4020" s="33">
        <f t="shared" si="124"/>
        <v>1.5499999999883585</v>
      </c>
      <c r="Q4020" s="3" t="str">
        <f t="shared" si="125"/>
        <v>02/11/2022 12:27 PM</v>
      </c>
      <c r="R4020" s="573" t="str">
        <f>IF(AND(AllC3_Data[[#This Row],[Workflow]]="Vendor Trailer",AllC3_Data[[#This Row],[OB Load Type]]="",AllC3_Data[[#This Row],[IB Load Type]]="",AllC3_Data[[#This Row],[Reusable Load Type]]=""),"Empty", HLOOKUP("*",AllC3_Data[[#This Row],[OB Load Type]:[Workflow]],1,FALSE))</f>
        <v>RSAL</v>
      </c>
      <c r="S40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1" spans="1:21" x14ac:dyDescent="0.25">
      <c r="A4021" s="567" t="s">
        <v>17824</v>
      </c>
      <c r="B4021" s="568"/>
      <c r="C4021" s="568"/>
      <c r="D4021" s="569"/>
      <c r="E4021" s="569" t="s">
        <v>1657</v>
      </c>
      <c r="F4021" s="569">
        <v>1</v>
      </c>
      <c r="G4021" s="568" t="s">
        <v>1179</v>
      </c>
      <c r="H4021" s="568"/>
      <c r="I4021" s="570" t="s">
        <v>11833</v>
      </c>
      <c r="J4021" s="568" t="s">
        <v>8216</v>
      </c>
      <c r="K4021" s="571" t="s">
        <v>8401</v>
      </c>
      <c r="L4021" s="568" t="s">
        <v>13426</v>
      </c>
      <c r="M4021" s="572" t="s">
        <v>9664</v>
      </c>
      <c r="N4021" s="570" t="s">
        <v>8451</v>
      </c>
      <c r="O4021" s="303" t="str">
        <f>IF(AllC3_Data[[#This Row],[Door/Yard Number]]=3,"Yard","Door")</f>
        <v>Door</v>
      </c>
      <c r="P4021" s="33">
        <f t="shared" si="124"/>
        <v>1.5499999999883585</v>
      </c>
      <c r="Q4021" s="3" t="str">
        <f t="shared" si="125"/>
        <v>02/11/2022 12:27 PM</v>
      </c>
      <c r="R4021" s="573" t="str">
        <f>IF(AND(AllC3_Data[[#This Row],[Workflow]]="Vendor Trailer",AllC3_Data[[#This Row],[OB Load Type]]="",AllC3_Data[[#This Row],[IB Load Type]]="",AllC3_Data[[#This Row],[Reusable Load Type]]=""),"Empty", HLOOKUP("*",AllC3_Data[[#This Row],[OB Load Type]:[Workflow]],1,FALSE))</f>
        <v>Empty</v>
      </c>
      <c r="S40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2" spans="1:21" x14ac:dyDescent="0.25">
      <c r="A4022" s="567" t="s">
        <v>17825</v>
      </c>
      <c r="B4022" s="568"/>
      <c r="C4022" s="568"/>
      <c r="D4022" s="569" t="s">
        <v>504</v>
      </c>
      <c r="E4022" s="569" t="s">
        <v>1660</v>
      </c>
      <c r="F4022" s="569">
        <v>3</v>
      </c>
      <c r="G4022" s="568" t="s">
        <v>1179</v>
      </c>
      <c r="H4022" s="568"/>
      <c r="I4022" s="570" t="s">
        <v>11833</v>
      </c>
      <c r="J4022" s="568" t="s">
        <v>8216</v>
      </c>
      <c r="K4022" s="571" t="s">
        <v>8401</v>
      </c>
      <c r="L4022" s="568" t="s">
        <v>17475</v>
      </c>
      <c r="M4022" s="572" t="s">
        <v>11833</v>
      </c>
      <c r="N4022" s="570" t="s">
        <v>8402</v>
      </c>
      <c r="O4022" s="303" t="str">
        <f>IF(AllC3_Data[[#This Row],[Door/Yard Number]]=3,"Yard","Door")</f>
        <v>Yard</v>
      </c>
      <c r="P4022" s="33">
        <f t="shared" si="124"/>
        <v>1.5499999999883585</v>
      </c>
      <c r="Q4022" s="3" t="str">
        <f t="shared" si="125"/>
        <v>02/11/2022 12:27 PM</v>
      </c>
      <c r="R4022" s="573" t="str">
        <f>IF(AND(AllC3_Data[[#This Row],[Workflow]]="Vendor Trailer",AllC3_Data[[#This Row],[OB Load Type]]="",AllC3_Data[[#This Row],[IB Load Type]]="",AllC3_Data[[#This Row],[Reusable Load Type]]=""),"Empty", HLOOKUP("*",AllC3_Data[[#This Row],[OB Load Type]:[Workflow]],1,FALSE))</f>
        <v>WASH</v>
      </c>
      <c r="S40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3" spans="1:21" x14ac:dyDescent="0.25">
      <c r="A4023" s="567" t="s">
        <v>17826</v>
      </c>
      <c r="B4023" s="568"/>
      <c r="C4023" s="568"/>
      <c r="D4023" s="569" t="s">
        <v>496</v>
      </c>
      <c r="E4023" s="569" t="s">
        <v>1660</v>
      </c>
      <c r="F4023" s="569">
        <v>3</v>
      </c>
      <c r="G4023" s="568" t="s">
        <v>1667</v>
      </c>
      <c r="H4023" s="568"/>
      <c r="I4023" s="570" t="s">
        <v>11833</v>
      </c>
      <c r="J4023" s="568" t="s">
        <v>8214</v>
      </c>
      <c r="K4023" s="571" t="s">
        <v>8401</v>
      </c>
      <c r="L4023" s="568" t="s">
        <v>14803</v>
      </c>
      <c r="M4023" s="572" t="s">
        <v>11833</v>
      </c>
      <c r="N4023" s="570" t="s">
        <v>8409</v>
      </c>
      <c r="O4023" s="303" t="str">
        <f>IF(AllC3_Data[[#This Row],[Door/Yard Number]]=3,"Yard","Door")</f>
        <v>Yard</v>
      </c>
      <c r="P4023" s="33">
        <f t="shared" si="124"/>
        <v>1.5499999999883585</v>
      </c>
      <c r="Q4023" s="3" t="str">
        <f t="shared" si="125"/>
        <v>02/11/2022 12:27 PM</v>
      </c>
      <c r="R4023" s="573" t="str">
        <f>IF(AND(AllC3_Data[[#This Row],[Workflow]]="Vendor Trailer",AllC3_Data[[#This Row],[OB Load Type]]="",AllC3_Data[[#This Row],[IB Load Type]]="",AllC3_Data[[#This Row],[Reusable Load Type]]=""),"Empty", HLOOKUP("*",AllC3_Data[[#This Row],[OB Load Type]:[Workflow]],1,FALSE))</f>
        <v>RSAL</v>
      </c>
      <c r="S40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4" spans="1:21" x14ac:dyDescent="0.25">
      <c r="A4024" s="567" t="s">
        <v>17827</v>
      </c>
      <c r="B4024" s="568"/>
      <c r="C4024" s="568"/>
      <c r="D4024" s="569"/>
      <c r="E4024" s="569" t="s">
        <v>8793</v>
      </c>
      <c r="F4024" s="569">
        <v>1</v>
      </c>
      <c r="G4024" s="568" t="s">
        <v>1568</v>
      </c>
      <c r="H4024" s="568"/>
      <c r="I4024" s="570" t="s">
        <v>9066</v>
      </c>
      <c r="J4024" s="568" t="s">
        <v>8209</v>
      </c>
      <c r="K4024" s="571" t="s">
        <v>8401</v>
      </c>
      <c r="L4024" s="568" t="s">
        <v>13223</v>
      </c>
      <c r="M4024" s="572" t="s">
        <v>9066</v>
      </c>
      <c r="N4024" s="570" t="s">
        <v>8451</v>
      </c>
      <c r="O4024" s="303" t="str">
        <f>IF(AllC3_Data[[#This Row],[Door/Yard Number]]=3,"Yard","Door")</f>
        <v>Door</v>
      </c>
      <c r="P4024" s="33">
        <f t="shared" si="124"/>
        <v>1.5333333334419876</v>
      </c>
      <c r="Q4024" s="3" t="str">
        <f t="shared" si="125"/>
        <v>02/11/2022 12:28 PM</v>
      </c>
      <c r="R4024" s="573" t="str">
        <f>IF(AND(AllC3_Data[[#This Row],[Workflow]]="Vendor Trailer",AllC3_Data[[#This Row],[OB Load Type]]="",AllC3_Data[[#This Row],[IB Load Type]]="",AllC3_Data[[#This Row],[Reusable Load Type]]=""),"Empty", HLOOKUP("*",AllC3_Data[[#This Row],[OB Load Type]:[Workflow]],1,FALSE))</f>
        <v>XDock</v>
      </c>
      <c r="S40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4"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25" spans="1:21" x14ac:dyDescent="0.25">
      <c r="A4025" s="567" t="s">
        <v>17828</v>
      </c>
      <c r="B4025" s="568"/>
      <c r="C4025" s="568"/>
      <c r="D4025" s="569"/>
      <c r="E4025" s="569" t="s">
        <v>1657</v>
      </c>
      <c r="F4025" s="569">
        <v>1</v>
      </c>
      <c r="G4025" s="568" t="s">
        <v>1179</v>
      </c>
      <c r="H4025" s="568"/>
      <c r="I4025" s="570" t="s">
        <v>9066</v>
      </c>
      <c r="J4025" s="568" t="s">
        <v>8205</v>
      </c>
      <c r="K4025" s="571" t="s">
        <v>8401</v>
      </c>
      <c r="L4025" s="568" t="s">
        <v>12102</v>
      </c>
      <c r="M4025" s="572" t="s">
        <v>13025</v>
      </c>
      <c r="N4025" s="570" t="s">
        <v>8402</v>
      </c>
      <c r="O4025" s="303" t="str">
        <f>IF(AllC3_Data[[#This Row],[Door/Yard Number]]=3,"Yard","Door")</f>
        <v>Door</v>
      </c>
      <c r="P4025" s="33">
        <f t="shared" si="124"/>
        <v>1.5333333334419876</v>
      </c>
      <c r="Q4025" s="3" t="str">
        <f t="shared" si="125"/>
        <v>02/11/2022 12:28 PM</v>
      </c>
      <c r="R4025" s="573" t="str">
        <f>IF(AND(AllC3_Data[[#This Row],[Workflow]]="Vendor Trailer",AllC3_Data[[#This Row],[OB Load Type]]="",AllC3_Data[[#This Row],[IB Load Type]]="",AllC3_Data[[#This Row],[Reusable Load Type]]=""),"Empty", HLOOKUP("*",AllC3_Data[[#This Row],[OB Load Type]:[Workflow]],1,FALSE))</f>
        <v>Empty</v>
      </c>
      <c r="S40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6" spans="1:21" x14ac:dyDescent="0.25">
      <c r="A4026" s="567" t="s">
        <v>17829</v>
      </c>
      <c r="B4026" s="568"/>
      <c r="C4026" s="568"/>
      <c r="D4026" s="569"/>
      <c r="E4026" s="569" t="s">
        <v>8461</v>
      </c>
      <c r="F4026" s="569">
        <v>3</v>
      </c>
      <c r="G4026" s="568" t="s">
        <v>13600</v>
      </c>
      <c r="H4026" s="568"/>
      <c r="I4026" s="570" t="s">
        <v>9066</v>
      </c>
      <c r="J4026" s="568" t="s">
        <v>8202</v>
      </c>
      <c r="K4026" s="571" t="s">
        <v>8401</v>
      </c>
      <c r="L4026" s="568" t="s">
        <v>13726</v>
      </c>
      <c r="M4026" s="572" t="s">
        <v>11056</v>
      </c>
      <c r="N4026" s="570" t="s">
        <v>8451</v>
      </c>
      <c r="O4026" s="303" t="str">
        <f>IF(AllC3_Data[[#This Row],[Door/Yard Number]]=3,"Yard","Door")</f>
        <v>Yard</v>
      </c>
      <c r="P4026" s="33">
        <f t="shared" si="124"/>
        <v>1.5333333334419876</v>
      </c>
      <c r="Q4026" s="3" t="str">
        <f t="shared" si="125"/>
        <v>02/11/2022 12:28 PM</v>
      </c>
      <c r="R4026" s="573" t="str">
        <f>IF(AND(AllC3_Data[[#This Row],[Workflow]]="Vendor Trailer",AllC3_Data[[#This Row],[OB Load Type]]="",AllC3_Data[[#This Row],[IB Load Type]]="",AllC3_Data[[#This Row],[Reusable Load Type]]=""),"Empty", HLOOKUP("*",AllC3_Data[[#This Row],[OB Load Type]:[Workflow]],1,FALSE))</f>
        <v>Empty</v>
      </c>
      <c r="S40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7" spans="1:21" x14ac:dyDescent="0.25">
      <c r="A4027" s="567" t="s">
        <v>11816</v>
      </c>
      <c r="B4027" s="568"/>
      <c r="C4027" s="568"/>
      <c r="D4027" s="569" t="s">
        <v>182</v>
      </c>
      <c r="E4027" s="569" t="s">
        <v>8430</v>
      </c>
      <c r="F4027" s="569">
        <v>1</v>
      </c>
      <c r="G4027" s="568" t="s">
        <v>1568</v>
      </c>
      <c r="H4027" s="568"/>
      <c r="I4027" s="570" t="s">
        <v>11903</v>
      </c>
      <c r="J4027" s="568" t="s">
        <v>8212</v>
      </c>
      <c r="K4027" s="571" t="s">
        <v>8401</v>
      </c>
      <c r="L4027" s="568" t="s">
        <v>13634</v>
      </c>
      <c r="M4027" s="572" t="s">
        <v>17830</v>
      </c>
      <c r="N4027" s="570" t="s">
        <v>8402</v>
      </c>
      <c r="O4027" s="303" t="str">
        <f>IF(AllC3_Data[[#This Row],[Door/Yard Number]]=3,"Yard","Door")</f>
        <v>Door</v>
      </c>
      <c r="P4027" s="33">
        <f t="shared" si="124"/>
        <v>1.5</v>
      </c>
      <c r="Q4027" s="3" t="str">
        <f t="shared" si="125"/>
        <v>02/11/2022 12:30 PM</v>
      </c>
      <c r="R4027" s="573" t="str">
        <f>IF(AND(AllC3_Data[[#This Row],[Workflow]]="Vendor Trailer",AllC3_Data[[#This Row],[OB Load Type]]="",AllC3_Data[[#This Row],[IB Load Type]]="",AllC3_Data[[#This Row],[Reusable Load Type]]=""),"Empty", HLOOKUP("*",AllC3_Data[[#This Row],[OB Load Type]:[Workflow]],1,FALSE))</f>
        <v>PMIX</v>
      </c>
      <c r="S40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0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8" spans="1:21" x14ac:dyDescent="0.25">
      <c r="A4028" s="567" t="s">
        <v>17831</v>
      </c>
      <c r="B4028" s="568"/>
      <c r="C4028" s="568"/>
      <c r="D4028" s="569"/>
      <c r="E4028" s="569" t="s">
        <v>1657</v>
      </c>
      <c r="F4028" s="569">
        <v>1</v>
      </c>
      <c r="G4028" s="568" t="s">
        <v>1179</v>
      </c>
      <c r="H4028" s="568"/>
      <c r="I4028" s="570" t="s">
        <v>11903</v>
      </c>
      <c r="J4028" s="568" t="s">
        <v>8205</v>
      </c>
      <c r="K4028" s="571" t="s">
        <v>8401</v>
      </c>
      <c r="L4028" s="568" t="s">
        <v>12210</v>
      </c>
      <c r="M4028" s="572" t="s">
        <v>11601</v>
      </c>
      <c r="N4028" s="570" t="s">
        <v>8402</v>
      </c>
      <c r="O4028" s="303" t="str">
        <f>IF(AllC3_Data[[#This Row],[Door/Yard Number]]=3,"Yard","Door")</f>
        <v>Door</v>
      </c>
      <c r="P4028" s="33">
        <f t="shared" si="124"/>
        <v>1.5</v>
      </c>
      <c r="Q4028" s="3" t="str">
        <f t="shared" si="125"/>
        <v>02/11/2022 12:30 PM</v>
      </c>
      <c r="R4028" s="573" t="str">
        <f>IF(AND(AllC3_Data[[#This Row],[Workflow]]="Vendor Trailer",AllC3_Data[[#This Row],[OB Load Type]]="",AllC3_Data[[#This Row],[IB Load Type]]="",AllC3_Data[[#This Row],[Reusable Load Type]]=""),"Empty", HLOOKUP("*",AllC3_Data[[#This Row],[OB Load Type]:[Workflow]],1,FALSE))</f>
        <v>Empty</v>
      </c>
      <c r="S40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2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29" spans="1:21" x14ac:dyDescent="0.25">
      <c r="A4029" s="567" t="s">
        <v>17832</v>
      </c>
      <c r="B4029" s="568"/>
      <c r="C4029" s="568" t="s">
        <v>776</v>
      </c>
      <c r="D4029" s="569"/>
      <c r="E4029" s="569" t="s">
        <v>897</v>
      </c>
      <c r="F4029" s="569">
        <v>3</v>
      </c>
      <c r="G4029" s="568" t="s">
        <v>1179</v>
      </c>
      <c r="H4029" s="568" t="s">
        <v>17833</v>
      </c>
      <c r="I4029" s="570" t="s">
        <v>11813</v>
      </c>
      <c r="J4029" s="568" t="s">
        <v>8207</v>
      </c>
      <c r="K4029" s="571" t="s">
        <v>8401</v>
      </c>
      <c r="L4029" s="568" t="s">
        <v>13868</v>
      </c>
      <c r="M4029" s="572" t="s">
        <v>11813</v>
      </c>
      <c r="N4029" s="570" t="s">
        <v>8451</v>
      </c>
      <c r="O4029" s="303" t="str">
        <f>IF(AllC3_Data[[#This Row],[Door/Yard Number]]=3,"Yard","Door")</f>
        <v>Yard</v>
      </c>
      <c r="P4029" s="33">
        <f t="shared" si="124"/>
        <v>1.4833333334536292</v>
      </c>
      <c r="Q4029" s="3" t="str">
        <f t="shared" si="125"/>
        <v>02/11/2022 12:31 PM</v>
      </c>
      <c r="R4029" s="573" t="str">
        <f>IF(AND(AllC3_Data[[#This Row],[Workflow]]="Vendor Trailer",AllC3_Data[[#This Row],[OB Load Type]]="",AllC3_Data[[#This Row],[IB Load Type]]="",AllC3_Data[[#This Row],[Reusable Load Type]]=""),"Empty", HLOOKUP("*",AllC3_Data[[#This Row],[OB Load Type]:[Workflow]],1,FALSE))</f>
        <v>B217</v>
      </c>
      <c r="S40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40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v>
      </c>
    </row>
    <row r="4030" spans="1:21" x14ac:dyDescent="0.25">
      <c r="A4030" s="567" t="s">
        <v>17834</v>
      </c>
      <c r="B4030" s="568"/>
      <c r="C4030" s="568" t="s">
        <v>46</v>
      </c>
      <c r="D4030" s="569"/>
      <c r="E4030" s="569" t="s">
        <v>897</v>
      </c>
      <c r="F4030" s="569">
        <v>3</v>
      </c>
      <c r="G4030" s="568" t="s">
        <v>1179</v>
      </c>
      <c r="H4030" s="568" t="s">
        <v>9864</v>
      </c>
      <c r="I4030" s="570" t="s">
        <v>11813</v>
      </c>
      <c r="J4030" s="568" t="s">
        <v>8205</v>
      </c>
      <c r="K4030" s="571" t="s">
        <v>8401</v>
      </c>
      <c r="L4030" s="568" t="s">
        <v>14094</v>
      </c>
      <c r="M4030" s="572" t="s">
        <v>11813</v>
      </c>
      <c r="N4030" s="570" t="s">
        <v>8402</v>
      </c>
      <c r="O4030" s="303" t="str">
        <f>IF(AllC3_Data[[#This Row],[Door/Yard Number]]=3,"Yard","Door")</f>
        <v>Yard</v>
      </c>
      <c r="P4030" s="33">
        <f t="shared" si="124"/>
        <v>1.4833333334536292</v>
      </c>
      <c r="Q4030" s="3" t="str">
        <f t="shared" si="125"/>
        <v>02/11/2022 12:31 PM</v>
      </c>
      <c r="R4030" s="573" t="str">
        <f>IF(AND(AllC3_Data[[#This Row],[Workflow]]="Vendor Trailer",AllC3_Data[[#This Row],[OB Load Type]]="",AllC3_Data[[#This Row],[IB Load Type]]="",AllC3_Data[[#This Row],[Reusable Load Type]]=""),"Empty", HLOOKUP("*",AllC3_Data[[#This Row],[OB Load Type]:[Workflow]],1,FALSE))</f>
        <v>B705</v>
      </c>
      <c r="S40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40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1" spans="1:21" x14ac:dyDescent="0.25">
      <c r="A4031" s="567" t="s">
        <v>17835</v>
      </c>
      <c r="B4031" s="568"/>
      <c r="C4031" s="568"/>
      <c r="D4031" s="569" t="s">
        <v>504</v>
      </c>
      <c r="E4031" s="569" t="s">
        <v>1660</v>
      </c>
      <c r="F4031" s="569">
        <v>3</v>
      </c>
      <c r="G4031" s="568" t="s">
        <v>1179</v>
      </c>
      <c r="H4031" s="568"/>
      <c r="I4031" s="570" t="s">
        <v>11813</v>
      </c>
      <c r="J4031" s="568" t="s">
        <v>8208</v>
      </c>
      <c r="K4031" s="571" t="s">
        <v>8401</v>
      </c>
      <c r="L4031" s="568" t="s">
        <v>15024</v>
      </c>
      <c r="M4031" s="572" t="s">
        <v>11813</v>
      </c>
      <c r="N4031" s="570" t="s">
        <v>8402</v>
      </c>
      <c r="O4031" s="303" t="str">
        <f>IF(AllC3_Data[[#This Row],[Door/Yard Number]]=3,"Yard","Door")</f>
        <v>Yard</v>
      </c>
      <c r="P4031" s="33">
        <f t="shared" si="124"/>
        <v>1.4833333334536292</v>
      </c>
      <c r="Q4031" s="3" t="str">
        <f t="shared" si="125"/>
        <v>02/11/2022 12:31 PM</v>
      </c>
      <c r="R4031" s="573" t="str">
        <f>IF(AND(AllC3_Data[[#This Row],[Workflow]]="Vendor Trailer",AllC3_Data[[#This Row],[OB Load Type]]="",AllC3_Data[[#This Row],[IB Load Type]]="",AllC3_Data[[#This Row],[Reusable Load Type]]=""),"Empty", HLOOKUP("*",AllC3_Data[[#This Row],[OB Load Type]:[Workflow]],1,FALSE))</f>
        <v>WASH</v>
      </c>
      <c r="S40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2" spans="1:21" x14ac:dyDescent="0.25">
      <c r="A4032" s="567" t="s">
        <v>17836</v>
      </c>
      <c r="B4032" s="568"/>
      <c r="C4032" s="568"/>
      <c r="D4032" s="569" t="s">
        <v>486</v>
      </c>
      <c r="E4032" s="569" t="s">
        <v>8430</v>
      </c>
      <c r="F4032" s="569">
        <v>3</v>
      </c>
      <c r="G4032" s="568" t="s">
        <v>1179</v>
      </c>
      <c r="H4032" s="568"/>
      <c r="I4032" s="570" t="s">
        <v>17837</v>
      </c>
      <c r="J4032" s="568" t="s">
        <v>8208</v>
      </c>
      <c r="K4032" s="571" t="s">
        <v>8401</v>
      </c>
      <c r="L4032" s="568" t="s">
        <v>14339</v>
      </c>
      <c r="M4032" s="572" t="s">
        <v>17837</v>
      </c>
      <c r="N4032" s="570" t="s">
        <v>8451</v>
      </c>
      <c r="O4032" s="303" t="str">
        <f>IF(AllC3_Data[[#This Row],[Door/Yard Number]]=3,"Yard","Door")</f>
        <v>Yard</v>
      </c>
      <c r="P4032" s="33">
        <f t="shared" si="124"/>
        <v>1.4666666667326353</v>
      </c>
      <c r="Q4032" s="3" t="str">
        <f t="shared" si="125"/>
        <v>02/11/2022 12:32 PM</v>
      </c>
      <c r="R4032" s="573" t="str">
        <f>IF(AND(AllC3_Data[[#This Row],[Workflow]]="Vendor Trailer",AllC3_Data[[#This Row],[OB Load Type]]="",AllC3_Data[[#This Row],[IB Load Type]]="",AllC3_Data[[#This Row],[Reusable Load Type]]=""),"Empty", HLOOKUP("*",AllC3_Data[[#This Row],[OB Load Type]:[Workflow]],1,FALSE))</f>
        <v>RGMB</v>
      </c>
      <c r="S40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Super -&gt; San Marcos</v>
      </c>
    </row>
    <row r="4033" spans="1:21" x14ac:dyDescent="0.25">
      <c r="A4033" s="567" t="s">
        <v>17838</v>
      </c>
      <c r="B4033" s="568"/>
      <c r="C4033" s="568"/>
      <c r="D4033" s="569" t="s">
        <v>367</v>
      </c>
      <c r="E4033" s="569" t="s">
        <v>882</v>
      </c>
      <c r="F4033" s="569">
        <v>3</v>
      </c>
      <c r="G4033" s="568" t="s">
        <v>1179</v>
      </c>
      <c r="H4033" s="568"/>
      <c r="I4033" s="570" t="s">
        <v>13625</v>
      </c>
      <c r="J4033" s="568" t="s">
        <v>8210</v>
      </c>
      <c r="K4033" s="571" t="s">
        <v>8401</v>
      </c>
      <c r="L4033" s="568" t="s">
        <v>14505</v>
      </c>
      <c r="M4033" s="572" t="s">
        <v>15300</v>
      </c>
      <c r="N4033" s="570" t="s">
        <v>8421</v>
      </c>
      <c r="O4033" s="303" t="str">
        <f>IF(AllC3_Data[[#This Row],[Door/Yard Number]]=3,"Yard","Door")</f>
        <v>Yard</v>
      </c>
      <c r="P4033" s="33">
        <f t="shared" si="124"/>
        <v>1.4166666667442769</v>
      </c>
      <c r="Q4033" s="3" t="str">
        <f t="shared" si="125"/>
        <v>02/11/2022 12:35 PM</v>
      </c>
      <c r="R4033" s="573" t="str">
        <f>IF(AND(AllC3_Data[[#This Row],[Workflow]]="Vendor Trailer",AllC3_Data[[#This Row],[OB Load Type]]="",AllC3_Data[[#This Row],[IB Load Type]]="",AllC3_Data[[#This Row],[Reusable Load Type]]=""),"Empty", HLOOKUP("*",AllC3_Data[[#This Row],[OB Load Type]:[Workflow]],1,FALSE))</f>
        <v>BD27</v>
      </c>
      <c r="S40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40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4034" spans="1:21" x14ac:dyDescent="0.25">
      <c r="A4034" s="567" t="s">
        <v>17839</v>
      </c>
      <c r="B4034" s="568"/>
      <c r="C4034" s="568"/>
      <c r="D4034" s="569"/>
      <c r="E4034" s="569" t="s">
        <v>1657</v>
      </c>
      <c r="F4034" s="569">
        <v>3</v>
      </c>
      <c r="G4034" s="568" t="s">
        <v>1568</v>
      </c>
      <c r="H4034" s="568"/>
      <c r="I4034" s="570" t="s">
        <v>11940</v>
      </c>
      <c r="J4034" s="568" t="s">
        <v>8209</v>
      </c>
      <c r="K4034" s="571" t="s">
        <v>8401</v>
      </c>
      <c r="L4034" s="568" t="s">
        <v>11507</v>
      </c>
      <c r="M4034" s="572" t="s">
        <v>10812</v>
      </c>
      <c r="N4034" s="570" t="s">
        <v>8402</v>
      </c>
      <c r="O4034" s="303" t="str">
        <f>IF(AllC3_Data[[#This Row],[Door/Yard Number]]=3,"Yard","Door")</f>
        <v>Yard</v>
      </c>
      <c r="P4034" s="33">
        <f t="shared" si="124"/>
        <v>1.4000000000232831</v>
      </c>
      <c r="Q4034" s="3" t="str">
        <f t="shared" si="125"/>
        <v>02/11/2022 12:36 PM</v>
      </c>
      <c r="R4034" s="573" t="str">
        <f>IF(AND(AllC3_Data[[#This Row],[Workflow]]="Vendor Trailer",AllC3_Data[[#This Row],[OB Load Type]]="",AllC3_Data[[#This Row],[IB Load Type]]="",AllC3_Data[[#This Row],[Reusable Load Type]]=""),"Empty", HLOOKUP("*",AllC3_Data[[#This Row],[OB Load Type]:[Workflow]],1,FALSE))</f>
        <v>Empty</v>
      </c>
      <c r="S40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5" spans="1:21" x14ac:dyDescent="0.25">
      <c r="A4035" s="567" t="s">
        <v>17840</v>
      </c>
      <c r="B4035" s="568"/>
      <c r="C4035" s="568"/>
      <c r="D4035" s="569" t="s">
        <v>496</v>
      </c>
      <c r="E4035" s="569" t="s">
        <v>1660</v>
      </c>
      <c r="F4035" s="569">
        <v>3</v>
      </c>
      <c r="G4035" s="568" t="s">
        <v>1568</v>
      </c>
      <c r="H4035" s="568"/>
      <c r="I4035" s="570" t="s">
        <v>13629</v>
      </c>
      <c r="J4035" s="568" t="s">
        <v>8212</v>
      </c>
      <c r="K4035" s="571" t="s">
        <v>8401</v>
      </c>
      <c r="L4035" s="568" t="s">
        <v>14803</v>
      </c>
      <c r="M4035" s="572" t="s">
        <v>13629</v>
      </c>
      <c r="N4035" s="570" t="s">
        <v>8409</v>
      </c>
      <c r="O4035" s="303" t="str">
        <f>IF(AllC3_Data[[#This Row],[Door/Yard Number]]=3,"Yard","Door")</f>
        <v>Yard</v>
      </c>
      <c r="P4035" s="33">
        <f t="shared" si="124"/>
        <v>1.3833333334769122</v>
      </c>
      <c r="Q4035" s="3" t="str">
        <f t="shared" si="125"/>
        <v>02/11/2022 12:37 PM</v>
      </c>
      <c r="R4035" s="573" t="str">
        <f>IF(AND(AllC3_Data[[#This Row],[Workflow]]="Vendor Trailer",AllC3_Data[[#This Row],[OB Load Type]]="",AllC3_Data[[#This Row],[IB Load Type]]="",AllC3_Data[[#This Row],[Reusable Load Type]]=""),"Empty", HLOOKUP("*",AllC3_Data[[#This Row],[OB Load Type]:[Workflow]],1,FALSE))</f>
        <v>RSAL</v>
      </c>
      <c r="S40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6" spans="1:21" x14ac:dyDescent="0.25">
      <c r="A4036" s="567" t="s">
        <v>17841</v>
      </c>
      <c r="B4036" s="568"/>
      <c r="C4036" s="568"/>
      <c r="D4036" s="569"/>
      <c r="E4036" s="569" t="s">
        <v>1657</v>
      </c>
      <c r="F4036" s="569">
        <v>1</v>
      </c>
      <c r="G4036" s="568" t="s">
        <v>1179</v>
      </c>
      <c r="H4036" s="568"/>
      <c r="I4036" s="570" t="s">
        <v>13629</v>
      </c>
      <c r="J4036" s="568" t="s">
        <v>8205</v>
      </c>
      <c r="K4036" s="571" t="s">
        <v>8401</v>
      </c>
      <c r="L4036" s="568" t="s">
        <v>11097</v>
      </c>
      <c r="M4036" s="572" t="s">
        <v>8996</v>
      </c>
      <c r="N4036" s="570" t="s">
        <v>8402</v>
      </c>
      <c r="O4036" s="303" t="str">
        <f>IF(AllC3_Data[[#This Row],[Door/Yard Number]]=3,"Yard","Door")</f>
        <v>Door</v>
      </c>
      <c r="P4036" s="33">
        <f t="shared" si="124"/>
        <v>1.3833333334769122</v>
      </c>
      <c r="Q4036" s="3" t="str">
        <f t="shared" si="125"/>
        <v>02/11/2022 12:37 PM</v>
      </c>
      <c r="R4036" s="573" t="str">
        <f>IF(AND(AllC3_Data[[#This Row],[Workflow]]="Vendor Trailer",AllC3_Data[[#This Row],[OB Load Type]]="",AllC3_Data[[#This Row],[IB Load Type]]="",AllC3_Data[[#This Row],[Reusable Load Type]]=""),"Empty", HLOOKUP("*",AllC3_Data[[#This Row],[OB Load Type]:[Workflow]],1,FALSE))</f>
        <v>Empty</v>
      </c>
      <c r="S40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7" spans="1:21" x14ac:dyDescent="0.25">
      <c r="A4037" s="567" t="s">
        <v>17842</v>
      </c>
      <c r="B4037" s="568"/>
      <c r="C4037" s="568" t="s">
        <v>17347</v>
      </c>
      <c r="D4037" s="569"/>
      <c r="E4037" s="569" t="s">
        <v>897</v>
      </c>
      <c r="F4037" s="569">
        <v>3</v>
      </c>
      <c r="G4037" s="568" t="s">
        <v>1179</v>
      </c>
      <c r="H4037" s="568" t="s">
        <v>17843</v>
      </c>
      <c r="I4037" s="570" t="s">
        <v>13629</v>
      </c>
      <c r="J4037" s="568" t="s">
        <v>8210</v>
      </c>
      <c r="K4037" s="571" t="s">
        <v>8401</v>
      </c>
      <c r="L4037" s="568" t="s">
        <v>14182</v>
      </c>
      <c r="M4037" s="572" t="s">
        <v>13629</v>
      </c>
      <c r="N4037" s="570" t="s">
        <v>8451</v>
      </c>
      <c r="O4037" s="303" t="str">
        <f>IF(AllC3_Data[[#This Row],[Door/Yard Number]]=3,"Yard","Door")</f>
        <v>Yard</v>
      </c>
      <c r="P4037" s="33">
        <f t="shared" si="124"/>
        <v>1.3833333334769122</v>
      </c>
      <c r="Q4037" s="3" t="str">
        <f t="shared" si="125"/>
        <v>02/11/2022 12:37 PM</v>
      </c>
      <c r="R4037" s="573" t="str">
        <f>IF(AND(AllC3_Data[[#This Row],[Workflow]]="Vendor Trailer",AllC3_Data[[#This Row],[OB Load Type]]="",AllC3_Data[[#This Row],[IB Load Type]]="",AllC3_Data[[#This Row],[Reusable Load Type]]=""),"Empty", HLOOKUP("*",AllC3_Data[[#This Row],[OB Load Type]:[Workflow]],1,FALSE))</f>
        <v>B227C</v>
      </c>
      <c r="S40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3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38" spans="1:21" x14ac:dyDescent="0.25">
      <c r="A4038" s="567" t="s">
        <v>17844</v>
      </c>
      <c r="B4038" s="568"/>
      <c r="C4038" s="568"/>
      <c r="D4038" s="569"/>
      <c r="E4038" s="569" t="s">
        <v>1657</v>
      </c>
      <c r="F4038" s="569">
        <v>1</v>
      </c>
      <c r="G4038" s="568" t="s">
        <v>1179</v>
      </c>
      <c r="H4038" s="568"/>
      <c r="I4038" s="570" t="s">
        <v>13631</v>
      </c>
      <c r="J4038" s="568" t="s">
        <v>8216</v>
      </c>
      <c r="K4038" s="571" t="s">
        <v>8401</v>
      </c>
      <c r="L4038" s="568" t="s">
        <v>12934</v>
      </c>
      <c r="M4038" s="572" t="s">
        <v>17225</v>
      </c>
      <c r="N4038" s="570" t="s">
        <v>8402</v>
      </c>
      <c r="O4038" s="303" t="str">
        <f>IF(AllC3_Data[[#This Row],[Door/Yard Number]]=3,"Yard","Door")</f>
        <v>Door</v>
      </c>
      <c r="P4038" s="33">
        <f t="shared" si="124"/>
        <v>1.3500000000349246</v>
      </c>
      <c r="Q4038" s="3" t="str">
        <f t="shared" si="125"/>
        <v>02/11/2022 12:39 PM</v>
      </c>
      <c r="R4038" s="573" t="str">
        <f>IF(AND(AllC3_Data[[#This Row],[Workflow]]="Vendor Trailer",AllC3_Data[[#This Row],[OB Load Type]]="",AllC3_Data[[#This Row],[IB Load Type]]="",AllC3_Data[[#This Row],[Reusable Load Type]]=""),"Empty", HLOOKUP("*",AllC3_Data[[#This Row],[OB Load Type]:[Workflow]],1,FALSE))</f>
        <v>Empty</v>
      </c>
      <c r="S40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39" spans="1:21" x14ac:dyDescent="0.25">
      <c r="A4039" s="567" t="s">
        <v>17845</v>
      </c>
      <c r="B4039" s="568"/>
      <c r="C4039" s="568"/>
      <c r="D4039" s="569"/>
      <c r="E4039" s="569" t="s">
        <v>1657</v>
      </c>
      <c r="F4039" s="569">
        <v>1</v>
      </c>
      <c r="G4039" s="568" t="s">
        <v>1179</v>
      </c>
      <c r="H4039" s="568"/>
      <c r="I4039" s="570" t="s">
        <v>13631</v>
      </c>
      <c r="J4039" s="568" t="s">
        <v>8205</v>
      </c>
      <c r="K4039" s="571" t="s">
        <v>8401</v>
      </c>
      <c r="L4039" s="568" t="s">
        <v>8559</v>
      </c>
      <c r="M4039" s="572" t="s">
        <v>13112</v>
      </c>
      <c r="N4039" s="570" t="s">
        <v>8402</v>
      </c>
      <c r="O4039" s="303" t="str">
        <f>IF(AllC3_Data[[#This Row],[Door/Yard Number]]=3,"Yard","Door")</f>
        <v>Door</v>
      </c>
      <c r="P4039" s="33">
        <f t="shared" si="124"/>
        <v>1.3500000000349246</v>
      </c>
      <c r="Q4039" s="3" t="str">
        <f t="shared" si="125"/>
        <v>02/11/2022 12:39 PM</v>
      </c>
      <c r="R4039" s="573" t="str">
        <f>IF(AND(AllC3_Data[[#This Row],[Workflow]]="Vendor Trailer",AllC3_Data[[#This Row],[OB Load Type]]="",AllC3_Data[[#This Row],[IB Load Type]]="",AllC3_Data[[#This Row],[Reusable Load Type]]=""),"Empty", HLOOKUP("*",AllC3_Data[[#This Row],[OB Load Type]:[Workflow]],1,FALSE))</f>
        <v>Empty</v>
      </c>
      <c r="S403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3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0" spans="1:21" x14ac:dyDescent="0.25">
      <c r="A4040" s="567" t="s">
        <v>17846</v>
      </c>
      <c r="B4040" s="568"/>
      <c r="C4040" s="568"/>
      <c r="D4040" s="569" t="s">
        <v>496</v>
      </c>
      <c r="E4040" s="569" t="s">
        <v>1660</v>
      </c>
      <c r="F4040" s="569">
        <v>3</v>
      </c>
      <c r="G4040" s="568" t="s">
        <v>1179</v>
      </c>
      <c r="H4040" s="568"/>
      <c r="I4040" s="570" t="s">
        <v>13631</v>
      </c>
      <c r="J4040" s="568" t="s">
        <v>8205</v>
      </c>
      <c r="K4040" s="571" t="s">
        <v>8401</v>
      </c>
      <c r="L4040" s="568" t="s">
        <v>14803</v>
      </c>
      <c r="M4040" s="572" t="s">
        <v>13631</v>
      </c>
      <c r="N4040" s="570" t="s">
        <v>8409</v>
      </c>
      <c r="O4040" s="303" t="str">
        <f>IF(AllC3_Data[[#This Row],[Door/Yard Number]]=3,"Yard","Door")</f>
        <v>Yard</v>
      </c>
      <c r="P4040" s="33">
        <f t="shared" si="124"/>
        <v>1.3500000000349246</v>
      </c>
      <c r="Q4040" s="3" t="str">
        <f t="shared" si="125"/>
        <v>02/11/2022 12:39 PM</v>
      </c>
      <c r="R4040" s="573" t="str">
        <f>IF(AND(AllC3_Data[[#This Row],[Workflow]]="Vendor Trailer",AllC3_Data[[#This Row],[OB Load Type]]="",AllC3_Data[[#This Row],[IB Load Type]]="",AllC3_Data[[#This Row],[Reusable Load Type]]=""),"Empty", HLOOKUP("*",AllC3_Data[[#This Row],[OB Load Type]:[Workflow]],1,FALSE))</f>
        <v>RSAL</v>
      </c>
      <c r="S404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4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1" spans="1:21" x14ac:dyDescent="0.25">
      <c r="A4041" s="567" t="s">
        <v>17847</v>
      </c>
      <c r="B4041" s="568"/>
      <c r="C4041" s="568"/>
      <c r="D4041" s="569"/>
      <c r="E4041" s="569" t="s">
        <v>8461</v>
      </c>
      <c r="F4041" s="569">
        <v>3</v>
      </c>
      <c r="G4041" s="568" t="s">
        <v>15066</v>
      </c>
      <c r="H4041" s="568"/>
      <c r="I4041" s="570" t="s">
        <v>8735</v>
      </c>
      <c r="J4041" s="568" t="s">
        <v>8202</v>
      </c>
      <c r="K4041" s="571" t="s">
        <v>8401</v>
      </c>
      <c r="L4041" s="568" t="s">
        <v>14444</v>
      </c>
      <c r="M4041" s="572" t="s">
        <v>13629</v>
      </c>
      <c r="N4041" s="570" t="s">
        <v>8425</v>
      </c>
      <c r="O4041" s="303" t="str">
        <f>IF(AllC3_Data[[#This Row],[Door/Yard Number]]=3,"Yard","Door")</f>
        <v>Yard</v>
      </c>
      <c r="P4041" s="33">
        <f t="shared" ref="P4041:P4104" si="126">($A$1-Q4041)*24</f>
        <v>1.3333333333139308</v>
      </c>
      <c r="Q4041" s="3" t="str">
        <f t="shared" ref="Q4041:Q4104" si="127">IF(I4041&gt;M4041,I4041,IF(I4041&lt;M4041,M4041,IF(I4041=M4041,I4041)))</f>
        <v>02/11/2022 12:40 PM</v>
      </c>
      <c r="R4041" s="573" t="str">
        <f>IF(AND(AllC3_Data[[#This Row],[Workflow]]="Vendor Trailer",AllC3_Data[[#This Row],[OB Load Type]]="",AllC3_Data[[#This Row],[IB Load Type]]="",AllC3_Data[[#This Row],[Reusable Load Type]]=""),"Empty", HLOOKUP("*",AllC3_Data[[#This Row],[OB Load Type]:[Workflow]],1,FALSE))</f>
        <v>Empty</v>
      </c>
      <c r="S40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2" spans="1:21" x14ac:dyDescent="0.25">
      <c r="A4042" s="567" t="s">
        <v>17848</v>
      </c>
      <c r="B4042" s="568"/>
      <c r="C4042" s="568"/>
      <c r="D4042" s="569" t="s">
        <v>504</v>
      </c>
      <c r="E4042" s="569" t="s">
        <v>1660</v>
      </c>
      <c r="F4042" s="569">
        <v>3</v>
      </c>
      <c r="G4042" s="568" t="s">
        <v>1179</v>
      </c>
      <c r="H4042" s="568"/>
      <c r="I4042" s="570" t="s">
        <v>8735</v>
      </c>
      <c r="J4042" s="568" t="s">
        <v>8208</v>
      </c>
      <c r="K4042" s="571" t="s">
        <v>8401</v>
      </c>
      <c r="L4042" s="568" t="s">
        <v>14094</v>
      </c>
      <c r="M4042" s="572" t="s">
        <v>8735</v>
      </c>
      <c r="N4042" s="570" t="s">
        <v>8402</v>
      </c>
      <c r="O4042" s="303" t="str">
        <f>IF(AllC3_Data[[#This Row],[Door/Yard Number]]=3,"Yard","Door")</f>
        <v>Yard</v>
      </c>
      <c r="P4042" s="33">
        <f t="shared" si="126"/>
        <v>1.3333333333139308</v>
      </c>
      <c r="Q4042" s="3" t="str">
        <f t="shared" si="127"/>
        <v>02/11/2022 12:40 PM</v>
      </c>
      <c r="R4042" s="573" t="str">
        <f>IF(AND(AllC3_Data[[#This Row],[Workflow]]="Vendor Trailer",AllC3_Data[[#This Row],[OB Load Type]]="",AllC3_Data[[#This Row],[IB Load Type]]="",AllC3_Data[[#This Row],[Reusable Load Type]]=""),"Empty", HLOOKUP("*",AllC3_Data[[#This Row],[OB Load Type]:[Workflow]],1,FALSE))</f>
        <v>WASH</v>
      </c>
      <c r="S40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3" spans="1:21" x14ac:dyDescent="0.25">
      <c r="A4043" s="567" t="s">
        <v>17849</v>
      </c>
      <c r="B4043" s="568"/>
      <c r="C4043" s="568" t="s">
        <v>774</v>
      </c>
      <c r="D4043" s="569"/>
      <c r="E4043" s="569" t="s">
        <v>897</v>
      </c>
      <c r="F4043" s="569">
        <v>3</v>
      </c>
      <c r="G4043" s="568" t="s">
        <v>1215</v>
      </c>
      <c r="H4043" s="568" t="s">
        <v>17850</v>
      </c>
      <c r="I4043" s="570" t="s">
        <v>8735</v>
      </c>
      <c r="J4043" s="568" t="s">
        <v>8202</v>
      </c>
      <c r="K4043" s="571" t="s">
        <v>8401</v>
      </c>
      <c r="L4043" s="568" t="s">
        <v>13868</v>
      </c>
      <c r="M4043" s="572" t="s">
        <v>8735</v>
      </c>
      <c r="N4043" s="570" t="s">
        <v>8451</v>
      </c>
      <c r="O4043" s="303" t="str">
        <f>IF(AllC3_Data[[#This Row],[Door/Yard Number]]=3,"Yard","Door")</f>
        <v>Yard</v>
      </c>
      <c r="P4043" s="33">
        <f t="shared" si="126"/>
        <v>1.3333333333139308</v>
      </c>
      <c r="Q4043" s="3" t="str">
        <f t="shared" si="127"/>
        <v>02/11/2022 12:40 PM</v>
      </c>
      <c r="R4043" s="573" t="str">
        <f>IF(AND(AllC3_Data[[#This Row],[Workflow]]="Vendor Trailer",AllC3_Data[[#This Row],[OB Load Type]]="",AllC3_Data[[#This Row],[IB Load Type]]="",AllC3_Data[[#This Row],[Reusable Load Type]]=""),"Empty", HLOOKUP("*",AllC3_Data[[#This Row],[OB Load Type]:[Workflow]],1,FALSE))</f>
        <v>B227</v>
      </c>
      <c r="S40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40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40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4" spans="1:21" x14ac:dyDescent="0.25">
      <c r="A4044" s="567" t="s">
        <v>17851</v>
      </c>
      <c r="B4044" s="568"/>
      <c r="C4044" s="568"/>
      <c r="D4044" s="569" t="s">
        <v>496</v>
      </c>
      <c r="E4044" s="569" t="s">
        <v>1660</v>
      </c>
      <c r="F4044" s="569">
        <v>3</v>
      </c>
      <c r="G4044" s="568" t="s">
        <v>1667</v>
      </c>
      <c r="H4044" s="568"/>
      <c r="I4044" s="570" t="s">
        <v>8735</v>
      </c>
      <c r="J4044" s="568" t="s">
        <v>8213</v>
      </c>
      <c r="K4044" s="571" t="s">
        <v>8401</v>
      </c>
      <c r="L4044" s="568" t="s">
        <v>14803</v>
      </c>
      <c r="M4044" s="572" t="s">
        <v>8735</v>
      </c>
      <c r="N4044" s="570" t="s">
        <v>8409</v>
      </c>
      <c r="O4044" s="303" t="str">
        <f>IF(AllC3_Data[[#This Row],[Door/Yard Number]]=3,"Yard","Door")</f>
        <v>Yard</v>
      </c>
      <c r="P4044" s="33">
        <f t="shared" si="126"/>
        <v>1.3333333333139308</v>
      </c>
      <c r="Q4044" s="3" t="str">
        <f t="shared" si="127"/>
        <v>02/11/2022 12:40 PM</v>
      </c>
      <c r="R4044" s="573" t="str">
        <f>IF(AND(AllC3_Data[[#This Row],[Workflow]]="Vendor Trailer",AllC3_Data[[#This Row],[OB Load Type]]="",AllC3_Data[[#This Row],[IB Load Type]]="",AllC3_Data[[#This Row],[Reusable Load Type]]=""),"Empty", HLOOKUP("*",AllC3_Data[[#This Row],[OB Load Type]:[Workflow]],1,FALSE))</f>
        <v>RSAL</v>
      </c>
      <c r="S40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5" spans="1:21" x14ac:dyDescent="0.25">
      <c r="A4045" s="567" t="s">
        <v>17852</v>
      </c>
      <c r="B4045" s="568"/>
      <c r="C4045" s="568"/>
      <c r="D4045" s="569"/>
      <c r="E4045" s="569" t="s">
        <v>8461</v>
      </c>
      <c r="F4045" s="569">
        <v>3</v>
      </c>
      <c r="G4045" s="568" t="s">
        <v>13600</v>
      </c>
      <c r="H4045" s="568"/>
      <c r="I4045" s="570" t="s">
        <v>12056</v>
      </c>
      <c r="J4045" s="568" t="s">
        <v>8202</v>
      </c>
      <c r="K4045" s="571" t="s">
        <v>8401</v>
      </c>
      <c r="L4045" s="568" t="s">
        <v>14189</v>
      </c>
      <c r="M4045" s="572"/>
      <c r="N4045" s="570" t="s">
        <v>8451</v>
      </c>
      <c r="O4045" s="303" t="str">
        <f>IF(AllC3_Data[[#This Row],[Door/Yard Number]]=3,"Yard","Door")</f>
        <v>Yard</v>
      </c>
      <c r="P4045" s="33">
        <f t="shared" si="126"/>
        <v>1.3166666667675599</v>
      </c>
      <c r="Q4045" s="3" t="str">
        <f t="shared" si="127"/>
        <v>02/11/2022 12:41 PM</v>
      </c>
      <c r="R4045" s="573" t="str">
        <f>IF(AND(AllC3_Data[[#This Row],[Workflow]]="Vendor Trailer",AllC3_Data[[#This Row],[OB Load Type]]="",AllC3_Data[[#This Row],[IB Load Type]]="",AllC3_Data[[#This Row],[Reusable Load Type]]=""),"Empty", HLOOKUP("*",AllC3_Data[[#This Row],[OB Load Type]:[Workflow]],1,FALSE))</f>
        <v>Empty</v>
      </c>
      <c r="S40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6" spans="1:21" x14ac:dyDescent="0.25">
      <c r="A4046" s="567" t="s">
        <v>17853</v>
      </c>
      <c r="B4046" s="568"/>
      <c r="C4046" s="568"/>
      <c r="D4046" s="569" t="s">
        <v>496</v>
      </c>
      <c r="E4046" s="569" t="s">
        <v>1660</v>
      </c>
      <c r="F4046" s="569">
        <v>3</v>
      </c>
      <c r="G4046" s="568" t="s">
        <v>1179</v>
      </c>
      <c r="H4046" s="568"/>
      <c r="I4046" s="570" t="s">
        <v>17854</v>
      </c>
      <c r="J4046" s="568" t="s">
        <v>8205</v>
      </c>
      <c r="K4046" s="571" t="s">
        <v>8401</v>
      </c>
      <c r="L4046" s="568" t="s">
        <v>17475</v>
      </c>
      <c r="M4046" s="572" t="s">
        <v>17854</v>
      </c>
      <c r="N4046" s="570" t="s">
        <v>8402</v>
      </c>
      <c r="O4046" s="303" t="str">
        <f>IF(AllC3_Data[[#This Row],[Door/Yard Number]]=3,"Yard","Door")</f>
        <v>Yard</v>
      </c>
      <c r="P4046" s="33">
        <f t="shared" si="126"/>
        <v>1.3000000000465661</v>
      </c>
      <c r="Q4046" s="3" t="str">
        <f t="shared" si="127"/>
        <v>02/11/2022 12:42 PM</v>
      </c>
      <c r="R4046" s="573" t="str">
        <f>IF(AND(AllC3_Data[[#This Row],[Workflow]]="Vendor Trailer",AllC3_Data[[#This Row],[OB Load Type]]="",AllC3_Data[[#This Row],[IB Load Type]]="",AllC3_Data[[#This Row],[Reusable Load Type]]=""),"Empty", HLOOKUP("*",AllC3_Data[[#This Row],[OB Load Type]:[Workflow]],1,FALSE))</f>
        <v>RSAL</v>
      </c>
      <c r="S404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4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7" spans="1:21" x14ac:dyDescent="0.25">
      <c r="A4047" s="567" t="s">
        <v>16869</v>
      </c>
      <c r="B4047" s="568"/>
      <c r="C4047" s="568"/>
      <c r="D4047" s="569" t="s">
        <v>496</v>
      </c>
      <c r="E4047" s="569" t="s">
        <v>1660</v>
      </c>
      <c r="F4047" s="569">
        <v>3</v>
      </c>
      <c r="G4047" s="568" t="s">
        <v>1179</v>
      </c>
      <c r="H4047" s="568"/>
      <c r="I4047" s="570" t="s">
        <v>17854</v>
      </c>
      <c r="J4047" s="568" t="s">
        <v>8210</v>
      </c>
      <c r="K4047" s="571" t="s">
        <v>8401</v>
      </c>
      <c r="L4047" s="568" t="s">
        <v>14189</v>
      </c>
      <c r="M4047" s="572" t="s">
        <v>17854</v>
      </c>
      <c r="N4047" s="570" t="s">
        <v>8451</v>
      </c>
      <c r="O4047" s="303" t="str">
        <f>IF(AllC3_Data[[#This Row],[Door/Yard Number]]=3,"Yard","Door")</f>
        <v>Yard</v>
      </c>
      <c r="P4047" s="33">
        <f t="shared" si="126"/>
        <v>1.3000000000465661</v>
      </c>
      <c r="Q4047" s="3" t="str">
        <f t="shared" si="127"/>
        <v>02/11/2022 12:42 PM</v>
      </c>
      <c r="R4047" s="573" t="str">
        <f>IF(AND(AllC3_Data[[#This Row],[Workflow]]="Vendor Trailer",AllC3_Data[[#This Row],[OB Load Type]]="",AllC3_Data[[#This Row],[IB Load Type]]="",AllC3_Data[[#This Row],[Reusable Load Type]]=""),"Empty", HLOOKUP("*",AllC3_Data[[#This Row],[OB Load Type]:[Workflow]],1,FALSE))</f>
        <v>RSAL</v>
      </c>
      <c r="S40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8" spans="1:21" x14ac:dyDescent="0.25">
      <c r="A4048" s="567" t="s">
        <v>17855</v>
      </c>
      <c r="B4048" s="568"/>
      <c r="C4048" s="568"/>
      <c r="D4048" s="569" t="s">
        <v>496</v>
      </c>
      <c r="E4048" s="569" t="s">
        <v>1660</v>
      </c>
      <c r="F4048" s="569">
        <v>3</v>
      </c>
      <c r="G4048" s="568" t="s">
        <v>1667</v>
      </c>
      <c r="H4048" s="568"/>
      <c r="I4048" s="570" t="s">
        <v>13076</v>
      </c>
      <c r="J4048" s="568" t="s">
        <v>8213</v>
      </c>
      <c r="K4048" s="571" t="s">
        <v>8401</v>
      </c>
      <c r="L4048" s="568" t="s">
        <v>15024</v>
      </c>
      <c r="M4048" s="572" t="s">
        <v>13076</v>
      </c>
      <c r="N4048" s="570" t="s">
        <v>8402</v>
      </c>
      <c r="O4048" s="303" t="str">
        <f>IF(AllC3_Data[[#This Row],[Door/Yard Number]]=3,"Yard","Door")</f>
        <v>Yard</v>
      </c>
      <c r="P4048" s="33">
        <f t="shared" si="126"/>
        <v>1.2833333333255723</v>
      </c>
      <c r="Q4048" s="3" t="str">
        <f t="shared" si="127"/>
        <v>02/11/2022 12:43 PM</v>
      </c>
      <c r="R4048" s="573" t="str">
        <f>IF(AND(AllC3_Data[[#This Row],[Workflow]]="Vendor Trailer",AllC3_Data[[#This Row],[OB Load Type]]="",AllC3_Data[[#This Row],[IB Load Type]]="",AllC3_Data[[#This Row],[Reusable Load Type]]=""),"Empty", HLOOKUP("*",AllC3_Data[[#This Row],[OB Load Type]:[Workflow]],1,FALSE))</f>
        <v>RSAL</v>
      </c>
      <c r="S404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4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49" spans="1:21" x14ac:dyDescent="0.25">
      <c r="A4049" s="567" t="s">
        <v>17856</v>
      </c>
      <c r="B4049" s="568"/>
      <c r="C4049" s="568"/>
      <c r="D4049" s="569" t="s">
        <v>283</v>
      </c>
      <c r="E4049" s="569" t="s">
        <v>882</v>
      </c>
      <c r="F4049" s="569">
        <v>3</v>
      </c>
      <c r="G4049" s="568" t="s">
        <v>1179</v>
      </c>
      <c r="H4049" s="568" t="s">
        <v>17857</v>
      </c>
      <c r="I4049" s="570" t="s">
        <v>17858</v>
      </c>
      <c r="J4049" s="568" t="s">
        <v>8205</v>
      </c>
      <c r="K4049" s="571" t="s">
        <v>8401</v>
      </c>
      <c r="L4049" s="568" t="s">
        <v>14803</v>
      </c>
      <c r="M4049" s="572" t="s">
        <v>10970</v>
      </c>
      <c r="N4049" s="570" t="s">
        <v>8409</v>
      </c>
      <c r="O4049" s="303" t="str">
        <f>IF(AllC3_Data[[#This Row],[Door/Yard Number]]=3,"Yard","Door")</f>
        <v>Yard</v>
      </c>
      <c r="P4049" s="33">
        <f t="shared" si="126"/>
        <v>1.2500000000582077</v>
      </c>
      <c r="Q4049" s="3" t="str">
        <f t="shared" si="127"/>
        <v>02/11/2022 12:45 PM</v>
      </c>
      <c r="R4049" s="573" t="str">
        <f>IF(AND(AllC3_Data[[#This Row],[Workflow]]="Vendor Trailer",AllC3_Data[[#This Row],[OB Load Type]]="",AllC3_Data[[#This Row],[IB Load Type]]="",AllC3_Data[[#This Row],[Reusable Load Type]]=""),"Empty", HLOOKUP("*",AllC3_Data[[#This Row],[OB Load Type]:[Workflow]],1,FALSE))</f>
        <v>T404</v>
      </c>
      <c r="S40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40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4050" spans="1:21" x14ac:dyDescent="0.25">
      <c r="A4050" s="567" t="s">
        <v>17859</v>
      </c>
      <c r="B4050" s="568"/>
      <c r="C4050" s="568"/>
      <c r="D4050" s="569"/>
      <c r="E4050" s="569" t="s">
        <v>1657</v>
      </c>
      <c r="F4050" s="569">
        <v>1</v>
      </c>
      <c r="G4050" s="568" t="s">
        <v>1179</v>
      </c>
      <c r="H4050" s="568"/>
      <c r="I4050" s="570" t="s">
        <v>17858</v>
      </c>
      <c r="J4050" s="568" t="s">
        <v>8205</v>
      </c>
      <c r="K4050" s="571" t="s">
        <v>8401</v>
      </c>
      <c r="L4050" s="568" t="s">
        <v>12674</v>
      </c>
      <c r="M4050" s="572" t="s">
        <v>13124</v>
      </c>
      <c r="N4050" s="570" t="s">
        <v>8402</v>
      </c>
      <c r="O4050" s="303" t="str">
        <f>IF(AllC3_Data[[#This Row],[Door/Yard Number]]=3,"Yard","Door")</f>
        <v>Door</v>
      </c>
      <c r="P4050" s="33">
        <f t="shared" si="126"/>
        <v>1.2500000000582077</v>
      </c>
      <c r="Q4050" s="3" t="str">
        <f t="shared" si="127"/>
        <v>02/11/2022 12:45 PM</v>
      </c>
      <c r="R4050" s="573" t="str">
        <f>IF(AND(AllC3_Data[[#This Row],[Workflow]]="Vendor Trailer",AllC3_Data[[#This Row],[OB Load Type]]="",AllC3_Data[[#This Row],[IB Load Type]]="",AllC3_Data[[#This Row],[Reusable Load Type]]=""),"Empty", HLOOKUP("*",AllC3_Data[[#This Row],[OB Load Type]:[Workflow]],1,FALSE))</f>
        <v>Empty</v>
      </c>
      <c r="S405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5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1" spans="1:21" x14ac:dyDescent="0.25">
      <c r="A4051" s="567" t="s">
        <v>17860</v>
      </c>
      <c r="B4051" s="568"/>
      <c r="C4051" s="568"/>
      <c r="D4051" s="569" t="s">
        <v>496</v>
      </c>
      <c r="E4051" s="569" t="s">
        <v>1660</v>
      </c>
      <c r="F4051" s="569">
        <v>3</v>
      </c>
      <c r="G4051" s="568" t="s">
        <v>1568</v>
      </c>
      <c r="H4051" s="568"/>
      <c r="I4051" s="570" t="s">
        <v>17858</v>
      </c>
      <c r="J4051" s="568" t="s">
        <v>8209</v>
      </c>
      <c r="K4051" s="571" t="s">
        <v>8401</v>
      </c>
      <c r="L4051" s="568" t="s">
        <v>14189</v>
      </c>
      <c r="M4051" s="572" t="s">
        <v>17858</v>
      </c>
      <c r="N4051" s="570" t="s">
        <v>8451</v>
      </c>
      <c r="O4051" s="303" t="str">
        <f>IF(AllC3_Data[[#This Row],[Door/Yard Number]]=3,"Yard","Door")</f>
        <v>Yard</v>
      </c>
      <c r="P4051" s="33">
        <f t="shared" si="126"/>
        <v>1.2500000000582077</v>
      </c>
      <c r="Q4051" s="3" t="str">
        <f t="shared" si="127"/>
        <v>02/11/2022 12:45 PM</v>
      </c>
      <c r="R4051" s="573" t="str">
        <f>IF(AND(AllC3_Data[[#This Row],[Workflow]]="Vendor Trailer",AllC3_Data[[#This Row],[OB Load Type]]="",AllC3_Data[[#This Row],[IB Load Type]]="",AllC3_Data[[#This Row],[Reusable Load Type]]=""),"Empty", HLOOKUP("*",AllC3_Data[[#This Row],[OB Load Type]:[Workflow]],1,FALSE))</f>
        <v>RSAL</v>
      </c>
      <c r="S40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2" spans="1:21" x14ac:dyDescent="0.25">
      <c r="A4052" s="567" t="s">
        <v>17861</v>
      </c>
      <c r="B4052" s="568"/>
      <c r="C4052" s="568"/>
      <c r="D4052" s="569" t="s">
        <v>496</v>
      </c>
      <c r="E4052" s="569" t="s">
        <v>1660</v>
      </c>
      <c r="F4052" s="569">
        <v>3</v>
      </c>
      <c r="G4052" s="568" t="s">
        <v>1179</v>
      </c>
      <c r="H4052" s="568"/>
      <c r="I4052" s="570" t="s">
        <v>11711</v>
      </c>
      <c r="J4052" s="568" t="s">
        <v>8205</v>
      </c>
      <c r="K4052" s="571" t="s">
        <v>8401</v>
      </c>
      <c r="L4052" s="568" t="s">
        <v>14803</v>
      </c>
      <c r="M4052" s="572" t="s">
        <v>11711</v>
      </c>
      <c r="N4052" s="570" t="s">
        <v>8409</v>
      </c>
      <c r="O4052" s="303" t="str">
        <f>IF(AllC3_Data[[#This Row],[Door/Yard Number]]=3,"Yard","Door")</f>
        <v>Yard</v>
      </c>
      <c r="P4052" s="33">
        <f t="shared" si="126"/>
        <v>1.2333333333372138</v>
      </c>
      <c r="Q4052" s="3" t="str">
        <f t="shared" si="127"/>
        <v>02/11/2022 12:46 PM</v>
      </c>
      <c r="R4052" s="573" t="str">
        <f>IF(AND(AllC3_Data[[#This Row],[Workflow]]="Vendor Trailer",AllC3_Data[[#This Row],[OB Load Type]]="",AllC3_Data[[#This Row],[IB Load Type]]="",AllC3_Data[[#This Row],[Reusable Load Type]]=""),"Empty", HLOOKUP("*",AllC3_Data[[#This Row],[OB Load Type]:[Workflow]],1,FALSE))</f>
        <v>RSAL</v>
      </c>
      <c r="S40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3" spans="1:21" x14ac:dyDescent="0.25">
      <c r="A4053" s="567" t="s">
        <v>17862</v>
      </c>
      <c r="B4053" s="568"/>
      <c r="C4053" s="568"/>
      <c r="D4053" s="569"/>
      <c r="E4053" s="569" t="s">
        <v>1657</v>
      </c>
      <c r="F4053" s="569">
        <v>3</v>
      </c>
      <c r="G4053" s="568" t="s">
        <v>1179</v>
      </c>
      <c r="H4053" s="568"/>
      <c r="I4053" s="570" t="s">
        <v>11711</v>
      </c>
      <c r="J4053" s="568" t="s">
        <v>8210</v>
      </c>
      <c r="K4053" s="571" t="s">
        <v>8401</v>
      </c>
      <c r="L4053" s="568" t="s">
        <v>14255</v>
      </c>
      <c r="M4053" s="572" t="s">
        <v>17863</v>
      </c>
      <c r="N4053" s="570" t="s">
        <v>8451</v>
      </c>
      <c r="O4053" s="303" t="str">
        <f>IF(AllC3_Data[[#This Row],[Door/Yard Number]]=3,"Yard","Door")</f>
        <v>Yard</v>
      </c>
      <c r="P4053" s="33">
        <f t="shared" si="126"/>
        <v>1.2333333333372138</v>
      </c>
      <c r="Q4053" s="3" t="str">
        <f t="shared" si="127"/>
        <v>02/11/2022 12:46 PM</v>
      </c>
      <c r="R4053" s="573" t="str">
        <f>IF(AND(AllC3_Data[[#This Row],[Workflow]]="Vendor Trailer",AllC3_Data[[#This Row],[OB Load Type]]="",AllC3_Data[[#This Row],[IB Load Type]]="",AllC3_Data[[#This Row],[Reusable Load Type]]=""),"Empty", HLOOKUP("*",AllC3_Data[[#This Row],[OB Load Type]:[Workflow]],1,FALSE))</f>
        <v>Empty</v>
      </c>
      <c r="S40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4" spans="1:21" x14ac:dyDescent="0.25">
      <c r="A4054" s="567" t="s">
        <v>17864</v>
      </c>
      <c r="B4054" s="568"/>
      <c r="C4054" s="568"/>
      <c r="D4054" s="569" t="s">
        <v>496</v>
      </c>
      <c r="E4054" s="569" t="s">
        <v>1660</v>
      </c>
      <c r="F4054" s="569">
        <v>3</v>
      </c>
      <c r="G4054" s="568" t="s">
        <v>1667</v>
      </c>
      <c r="H4054" s="568"/>
      <c r="I4054" s="570" t="s">
        <v>11711</v>
      </c>
      <c r="J4054" s="568" t="s">
        <v>8213</v>
      </c>
      <c r="K4054" s="571" t="s">
        <v>8401</v>
      </c>
      <c r="L4054" s="568" t="s">
        <v>15089</v>
      </c>
      <c r="M4054" s="572" t="s">
        <v>11711</v>
      </c>
      <c r="N4054" s="570" t="s">
        <v>8451</v>
      </c>
      <c r="O4054" s="303" t="str">
        <f>IF(AllC3_Data[[#This Row],[Door/Yard Number]]=3,"Yard","Door")</f>
        <v>Yard</v>
      </c>
      <c r="P4054" s="33">
        <f t="shared" si="126"/>
        <v>1.2333333333372138</v>
      </c>
      <c r="Q4054" s="3" t="str">
        <f t="shared" si="127"/>
        <v>02/11/2022 12:46 PM</v>
      </c>
      <c r="R4054" s="573" t="str">
        <f>IF(AND(AllC3_Data[[#This Row],[Workflow]]="Vendor Trailer",AllC3_Data[[#This Row],[OB Load Type]]="",AllC3_Data[[#This Row],[IB Load Type]]="",AllC3_Data[[#This Row],[Reusable Load Type]]=""),"Empty", HLOOKUP("*",AllC3_Data[[#This Row],[OB Load Type]:[Workflow]],1,FALSE))</f>
        <v>RSAL</v>
      </c>
      <c r="S40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5" spans="1:21" x14ac:dyDescent="0.25">
      <c r="A4055" s="567" t="s">
        <v>17865</v>
      </c>
      <c r="B4055" s="568"/>
      <c r="C4055" s="568"/>
      <c r="D4055" s="569" t="s">
        <v>668</v>
      </c>
      <c r="E4055" s="569" t="s">
        <v>882</v>
      </c>
      <c r="F4055" s="569">
        <v>3</v>
      </c>
      <c r="G4055" s="568" t="s">
        <v>1179</v>
      </c>
      <c r="H4055" s="568"/>
      <c r="I4055" s="570" t="s">
        <v>12049</v>
      </c>
      <c r="J4055" s="568" t="s">
        <v>8216</v>
      </c>
      <c r="K4055" s="571" t="s">
        <v>8401</v>
      </c>
      <c r="L4055" s="568" t="s">
        <v>14505</v>
      </c>
      <c r="M4055" s="572" t="s">
        <v>16207</v>
      </c>
      <c r="N4055" s="570" t="s">
        <v>8421</v>
      </c>
      <c r="O4055" s="303" t="str">
        <f>IF(AllC3_Data[[#This Row],[Door/Yard Number]]=3,"Yard","Door")</f>
        <v>Yard</v>
      </c>
      <c r="P4055" s="33">
        <f t="shared" si="126"/>
        <v>1.216666666790843</v>
      </c>
      <c r="Q4055" s="3" t="str">
        <f t="shared" si="127"/>
        <v>02/11/2022 12:47 PM</v>
      </c>
      <c r="R4055" s="573" t="str">
        <f>IF(AND(AllC3_Data[[#This Row],[Workflow]]="Vendor Trailer",AllC3_Data[[#This Row],[OB Load Type]]="",AllC3_Data[[#This Row],[IB Load Type]]="",AllC3_Data[[#This Row],[Reusable Load Type]]=""),"Empty", HLOOKUP("*",AllC3_Data[[#This Row],[OB Load Type]:[Workflow]],1,FALSE))</f>
        <v>BD47</v>
      </c>
      <c r="S40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CPT</v>
      </c>
      <c r="T40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4056" spans="1:21" x14ac:dyDescent="0.25">
      <c r="A4056" s="567" t="s">
        <v>17866</v>
      </c>
      <c r="B4056" s="568"/>
      <c r="C4056" s="568"/>
      <c r="D4056" s="569"/>
      <c r="E4056" s="569" t="s">
        <v>1657</v>
      </c>
      <c r="F4056" s="569">
        <v>1</v>
      </c>
      <c r="G4056" s="568" t="s">
        <v>1179</v>
      </c>
      <c r="H4056" s="568"/>
      <c r="I4056" s="570" t="s">
        <v>12049</v>
      </c>
      <c r="J4056" s="568" t="s">
        <v>647</v>
      </c>
      <c r="K4056" s="571" t="s">
        <v>8401</v>
      </c>
      <c r="L4056" s="568" t="s">
        <v>4193</v>
      </c>
      <c r="M4056" s="572"/>
      <c r="N4056" s="570" t="s">
        <v>8402</v>
      </c>
      <c r="O4056" s="303" t="str">
        <f>IF(AllC3_Data[[#This Row],[Door/Yard Number]]=3,"Yard","Door")</f>
        <v>Door</v>
      </c>
      <c r="P4056" s="33">
        <f t="shared" si="126"/>
        <v>1.216666666790843</v>
      </c>
      <c r="Q4056" s="3" t="str">
        <f t="shared" si="127"/>
        <v>02/11/2022 12:47 PM</v>
      </c>
      <c r="R4056" s="573" t="str">
        <f>IF(AND(AllC3_Data[[#This Row],[Workflow]]="Vendor Trailer",AllC3_Data[[#This Row],[OB Load Type]]="",AllC3_Data[[#This Row],[IB Load Type]]="",AllC3_Data[[#This Row],[Reusable Load Type]]=""),"Empty", HLOOKUP("*",AllC3_Data[[#This Row],[OB Load Type]:[Workflow]],1,FALSE))</f>
        <v>Empty</v>
      </c>
      <c r="S40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7" spans="1:21" x14ac:dyDescent="0.25">
      <c r="A4057" s="567" t="s">
        <v>17867</v>
      </c>
      <c r="B4057" s="568"/>
      <c r="C4057" s="568"/>
      <c r="D4057" s="569" t="s">
        <v>496</v>
      </c>
      <c r="E4057" s="569" t="s">
        <v>1660</v>
      </c>
      <c r="F4057" s="569">
        <v>3</v>
      </c>
      <c r="G4057" s="568" t="s">
        <v>1179</v>
      </c>
      <c r="H4057" s="568"/>
      <c r="I4057" s="570" t="s">
        <v>13643</v>
      </c>
      <c r="J4057" s="568" t="s">
        <v>8207</v>
      </c>
      <c r="K4057" s="571" t="s">
        <v>8401</v>
      </c>
      <c r="L4057" s="568" t="s">
        <v>14352</v>
      </c>
      <c r="M4057" s="572" t="s">
        <v>13643</v>
      </c>
      <c r="N4057" s="570" t="s">
        <v>8402</v>
      </c>
      <c r="O4057" s="303" t="str">
        <f>IF(AllC3_Data[[#This Row],[Door/Yard Number]]=3,"Yard","Door")</f>
        <v>Yard</v>
      </c>
      <c r="P4057" s="33">
        <f t="shared" si="126"/>
        <v>1.1833333333488554</v>
      </c>
      <c r="Q4057" s="3" t="str">
        <f t="shared" si="127"/>
        <v>02/11/2022 12:49 PM</v>
      </c>
      <c r="R4057" s="573" t="str">
        <f>IF(AND(AllC3_Data[[#This Row],[Workflow]]="Vendor Trailer",AllC3_Data[[#This Row],[OB Load Type]]="",AllC3_Data[[#This Row],[IB Load Type]]="",AllC3_Data[[#This Row],[Reusable Load Type]]=""),"Empty", HLOOKUP("*",AllC3_Data[[#This Row],[OB Load Type]:[Workflow]],1,FALSE))</f>
        <v>RSAL</v>
      </c>
      <c r="S40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8" spans="1:21" x14ac:dyDescent="0.25">
      <c r="A4058" s="567" t="s">
        <v>17868</v>
      </c>
      <c r="B4058" s="568"/>
      <c r="C4058" s="568" t="s">
        <v>774</v>
      </c>
      <c r="D4058" s="569"/>
      <c r="E4058" s="569" t="s">
        <v>897</v>
      </c>
      <c r="F4058" s="569">
        <v>3</v>
      </c>
      <c r="G4058" s="568" t="s">
        <v>1179</v>
      </c>
      <c r="H4058" s="568" t="s">
        <v>17869</v>
      </c>
      <c r="I4058" s="570" t="s">
        <v>13643</v>
      </c>
      <c r="J4058" s="568" t="s">
        <v>8210</v>
      </c>
      <c r="K4058" s="571" t="s">
        <v>8401</v>
      </c>
      <c r="L4058" s="568" t="s">
        <v>13961</v>
      </c>
      <c r="M4058" s="572" t="s">
        <v>13643</v>
      </c>
      <c r="N4058" s="570" t="s">
        <v>8451</v>
      </c>
      <c r="O4058" s="303" t="str">
        <f>IF(AllC3_Data[[#This Row],[Door/Yard Number]]=3,"Yard","Door")</f>
        <v>Yard</v>
      </c>
      <c r="P4058" s="33">
        <f t="shared" si="126"/>
        <v>1.1833333333488554</v>
      </c>
      <c r="Q4058" s="3" t="str">
        <f t="shared" si="127"/>
        <v>02/11/2022 12:49 PM</v>
      </c>
      <c r="R4058" s="573" t="str">
        <f>IF(AND(AllC3_Data[[#This Row],[Workflow]]="Vendor Trailer",AllC3_Data[[#This Row],[OB Load Type]]="",AllC3_Data[[#This Row],[IB Load Type]]="",AllC3_Data[[#This Row],[Reusable Load Type]]=""),"Empty", HLOOKUP("*",AllC3_Data[[#This Row],[OB Load Type]:[Workflow]],1,FALSE))</f>
        <v>B227</v>
      </c>
      <c r="S40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40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59" spans="1:21" x14ac:dyDescent="0.25">
      <c r="A4059" s="567" t="s">
        <v>17870</v>
      </c>
      <c r="B4059" s="568"/>
      <c r="C4059" s="568" t="s">
        <v>46</v>
      </c>
      <c r="D4059" s="569"/>
      <c r="E4059" s="569" t="s">
        <v>897</v>
      </c>
      <c r="F4059" s="569">
        <v>3</v>
      </c>
      <c r="G4059" s="568" t="s">
        <v>1667</v>
      </c>
      <c r="H4059" s="568" t="s">
        <v>17871</v>
      </c>
      <c r="I4059" s="570" t="s">
        <v>9071</v>
      </c>
      <c r="J4059" s="568" t="s">
        <v>8213</v>
      </c>
      <c r="K4059" s="571" t="s">
        <v>8401</v>
      </c>
      <c r="L4059" s="568" t="s">
        <v>13828</v>
      </c>
      <c r="M4059" s="572" t="s">
        <v>9071</v>
      </c>
      <c r="N4059" s="570" t="s">
        <v>8402</v>
      </c>
      <c r="O4059" s="303" t="str">
        <f>IF(AllC3_Data[[#This Row],[Door/Yard Number]]=3,"Yard","Door")</f>
        <v>Yard</v>
      </c>
      <c r="P4059" s="33">
        <f t="shared" si="126"/>
        <v>1.1666666668024845</v>
      </c>
      <c r="Q4059" s="3" t="str">
        <f t="shared" si="127"/>
        <v>02/11/2022 12:50 PM</v>
      </c>
      <c r="R4059" s="573" t="str">
        <f>IF(AND(AllC3_Data[[#This Row],[Workflow]]="Vendor Trailer",AllC3_Data[[#This Row],[OB Load Type]]="",AllC3_Data[[#This Row],[IB Load Type]]="",AllC3_Data[[#This Row],[Reusable Load Type]]=""),"Empty", HLOOKUP("*",AllC3_Data[[#This Row],[OB Load Type]:[Workflow]],1,FALSE))</f>
        <v>B705</v>
      </c>
      <c r="S40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Frozen</v>
      </c>
      <c r="T40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0" spans="1:21" x14ac:dyDescent="0.25">
      <c r="A4060" s="567" t="s">
        <v>17872</v>
      </c>
      <c r="B4060" s="568"/>
      <c r="C4060" s="568"/>
      <c r="D4060" s="569"/>
      <c r="E4060" s="569" t="s">
        <v>8461</v>
      </c>
      <c r="F4060" s="569">
        <v>1</v>
      </c>
      <c r="G4060" s="568" t="s">
        <v>11673</v>
      </c>
      <c r="H4060" s="568"/>
      <c r="I4060" s="570" t="s">
        <v>9074</v>
      </c>
      <c r="J4060" s="568" t="s">
        <v>8202</v>
      </c>
      <c r="K4060" s="571" t="s">
        <v>8401</v>
      </c>
      <c r="L4060" s="568" t="s">
        <v>12801</v>
      </c>
      <c r="M4060" s="572" t="s">
        <v>17873</v>
      </c>
      <c r="N4060" s="570" t="s">
        <v>8451</v>
      </c>
      <c r="O4060" s="303" t="str">
        <f>IF(AllC3_Data[[#This Row],[Door/Yard Number]]=3,"Yard","Door")</f>
        <v>Door</v>
      </c>
      <c r="P4060" s="33">
        <f t="shared" si="126"/>
        <v>1.1500000000814907</v>
      </c>
      <c r="Q4060" s="3" t="str">
        <f t="shared" si="127"/>
        <v>02/11/2022 12:51 PM</v>
      </c>
      <c r="R4060" s="573" t="str">
        <f>IF(AND(AllC3_Data[[#This Row],[Workflow]]="Vendor Trailer",AllC3_Data[[#This Row],[OB Load Type]]="",AllC3_Data[[#This Row],[IB Load Type]]="",AllC3_Data[[#This Row],[Reusable Load Type]]=""),"Empty", HLOOKUP("*",AllC3_Data[[#This Row],[OB Load Type]:[Workflow]],1,FALSE))</f>
        <v>Empty</v>
      </c>
      <c r="S40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0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1" spans="1:21" x14ac:dyDescent="0.25">
      <c r="A4061" s="567" t="s">
        <v>17874</v>
      </c>
      <c r="B4061" s="568"/>
      <c r="C4061" s="568"/>
      <c r="D4061" s="569"/>
      <c r="E4061" s="569" t="s">
        <v>1657</v>
      </c>
      <c r="F4061" s="569">
        <v>1</v>
      </c>
      <c r="G4061" s="568" t="s">
        <v>1568</v>
      </c>
      <c r="H4061" s="568"/>
      <c r="I4061" s="570" t="s">
        <v>9074</v>
      </c>
      <c r="J4061" s="568" t="s">
        <v>8209</v>
      </c>
      <c r="K4061" s="571" t="s">
        <v>8401</v>
      </c>
      <c r="L4061" s="568" t="s">
        <v>17875</v>
      </c>
      <c r="M4061" s="572" t="s">
        <v>17876</v>
      </c>
      <c r="N4061" s="570" t="s">
        <v>8402</v>
      </c>
      <c r="O4061" s="303" t="str">
        <f>IF(AllC3_Data[[#This Row],[Door/Yard Number]]=3,"Yard","Door")</f>
        <v>Door</v>
      </c>
      <c r="P4061" s="33">
        <f t="shared" si="126"/>
        <v>1.1500000000814907</v>
      </c>
      <c r="Q4061" s="3" t="str">
        <f t="shared" si="127"/>
        <v>02/11/2022 12:51 PM</v>
      </c>
      <c r="R4061" s="573" t="str">
        <f>IF(AND(AllC3_Data[[#This Row],[Workflow]]="Vendor Trailer",AllC3_Data[[#This Row],[OB Load Type]]="",AllC3_Data[[#This Row],[IB Load Type]]="",AllC3_Data[[#This Row],[Reusable Load Type]]=""),"Empty", HLOOKUP("*",AllC3_Data[[#This Row],[OB Load Type]:[Workflow]],1,FALSE))</f>
        <v>Empty</v>
      </c>
      <c r="S40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2" spans="1:21" x14ac:dyDescent="0.25">
      <c r="A4062" s="567" t="s">
        <v>17877</v>
      </c>
      <c r="B4062" s="568"/>
      <c r="C4062" s="568"/>
      <c r="D4062" s="569"/>
      <c r="E4062" s="569" t="s">
        <v>1657</v>
      </c>
      <c r="F4062" s="569">
        <v>3</v>
      </c>
      <c r="G4062" s="568" t="s">
        <v>1179</v>
      </c>
      <c r="H4062" s="568"/>
      <c r="I4062" s="570" t="s">
        <v>9074</v>
      </c>
      <c r="J4062" s="568" t="s">
        <v>8210</v>
      </c>
      <c r="K4062" s="571" t="s">
        <v>8401</v>
      </c>
      <c r="L4062" s="568" t="s">
        <v>14255</v>
      </c>
      <c r="M4062" s="572" t="s">
        <v>12518</v>
      </c>
      <c r="N4062" s="570" t="s">
        <v>8451</v>
      </c>
      <c r="O4062" s="303" t="str">
        <f>IF(AllC3_Data[[#This Row],[Door/Yard Number]]=3,"Yard","Door")</f>
        <v>Yard</v>
      </c>
      <c r="P4062" s="33">
        <f t="shared" si="126"/>
        <v>1.1500000000814907</v>
      </c>
      <c r="Q4062" s="3" t="str">
        <f t="shared" si="127"/>
        <v>02/11/2022 12:51 PM</v>
      </c>
      <c r="R4062" s="573" t="str">
        <f>IF(AND(AllC3_Data[[#This Row],[Workflow]]="Vendor Trailer",AllC3_Data[[#This Row],[OB Load Type]]="",AllC3_Data[[#This Row],[IB Load Type]]="",AllC3_Data[[#This Row],[Reusable Load Type]]=""),"Empty", HLOOKUP("*",AllC3_Data[[#This Row],[OB Load Type]:[Workflow]],1,FALSE))</f>
        <v>Empty</v>
      </c>
      <c r="S40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3" spans="1:21" x14ac:dyDescent="0.25">
      <c r="A4063" s="567" t="s">
        <v>17878</v>
      </c>
      <c r="B4063" s="568"/>
      <c r="C4063" s="568"/>
      <c r="D4063" s="569" t="s">
        <v>496</v>
      </c>
      <c r="E4063" s="569" t="s">
        <v>1660</v>
      </c>
      <c r="F4063" s="569">
        <v>3</v>
      </c>
      <c r="G4063" s="568" t="s">
        <v>1667</v>
      </c>
      <c r="H4063" s="568"/>
      <c r="I4063" s="570" t="s">
        <v>17879</v>
      </c>
      <c r="J4063" s="568" t="s">
        <v>8215</v>
      </c>
      <c r="K4063" s="571" t="s">
        <v>8401</v>
      </c>
      <c r="L4063" s="568" t="s">
        <v>15024</v>
      </c>
      <c r="M4063" s="572" t="s">
        <v>17879</v>
      </c>
      <c r="N4063" s="570" t="s">
        <v>8402</v>
      </c>
      <c r="O4063" s="303" t="str">
        <f>IF(AllC3_Data[[#This Row],[Door/Yard Number]]=3,"Yard","Door")</f>
        <v>Yard</v>
      </c>
      <c r="P4063" s="33">
        <f t="shared" si="126"/>
        <v>1.1333333333604969</v>
      </c>
      <c r="Q4063" s="3" t="str">
        <f t="shared" si="127"/>
        <v>02/11/2022 12:52 PM</v>
      </c>
      <c r="R4063" s="573" t="str">
        <f>IF(AND(AllC3_Data[[#This Row],[Workflow]]="Vendor Trailer",AllC3_Data[[#This Row],[OB Load Type]]="",AllC3_Data[[#This Row],[IB Load Type]]="",AllC3_Data[[#This Row],[Reusable Load Type]]=""),"Empty", HLOOKUP("*",AllC3_Data[[#This Row],[OB Load Type]:[Workflow]],1,FALSE))</f>
        <v>RSAL</v>
      </c>
      <c r="S40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6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4" spans="1:21" x14ac:dyDescent="0.25">
      <c r="A4064" s="567" t="s">
        <v>17880</v>
      </c>
      <c r="B4064" s="568"/>
      <c r="C4064" s="568"/>
      <c r="D4064" s="569"/>
      <c r="E4064" s="569" t="s">
        <v>8461</v>
      </c>
      <c r="F4064" s="569">
        <v>3</v>
      </c>
      <c r="G4064" s="568" t="s">
        <v>1096</v>
      </c>
      <c r="H4064" s="568"/>
      <c r="I4064" s="570" t="s">
        <v>13653</v>
      </c>
      <c r="J4064" s="568" t="s">
        <v>8202</v>
      </c>
      <c r="K4064" s="571" t="s">
        <v>8401</v>
      </c>
      <c r="L4064" s="568" t="s">
        <v>14003</v>
      </c>
      <c r="M4064" s="572" t="s">
        <v>9074</v>
      </c>
      <c r="N4064" s="570" t="s">
        <v>8402</v>
      </c>
      <c r="O4064" s="303" t="str">
        <f>IF(AllC3_Data[[#This Row],[Door/Yard Number]]=3,"Yard","Door")</f>
        <v>Yard</v>
      </c>
      <c r="P4064" s="33">
        <f t="shared" si="126"/>
        <v>1.1166666666395031</v>
      </c>
      <c r="Q4064" s="3" t="str">
        <f t="shared" si="127"/>
        <v>02/11/2022 12:53 PM</v>
      </c>
      <c r="R4064" s="573" t="str">
        <f>IF(AND(AllC3_Data[[#This Row],[Workflow]]="Vendor Trailer",AllC3_Data[[#This Row],[OB Load Type]]="",AllC3_Data[[#This Row],[IB Load Type]]="",AllC3_Data[[#This Row],[Reusable Load Type]]=""),"Empty", HLOOKUP("*",AllC3_Data[[#This Row],[OB Load Type]:[Workflow]],1,FALSE))</f>
        <v>Empty</v>
      </c>
      <c r="S40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0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5" spans="1:21" x14ac:dyDescent="0.25">
      <c r="A4065" s="567" t="s">
        <v>17881</v>
      </c>
      <c r="B4065" s="568"/>
      <c r="C4065" s="568"/>
      <c r="D4065" s="569"/>
      <c r="E4065" s="569" t="s">
        <v>1657</v>
      </c>
      <c r="F4065" s="569">
        <v>1</v>
      </c>
      <c r="G4065" s="568" t="s">
        <v>1179</v>
      </c>
      <c r="H4065" s="568"/>
      <c r="I4065" s="570" t="s">
        <v>8475</v>
      </c>
      <c r="J4065" s="568" t="s">
        <v>8205</v>
      </c>
      <c r="K4065" s="571" t="s">
        <v>8401</v>
      </c>
      <c r="L4065" s="568" t="s">
        <v>13332</v>
      </c>
      <c r="M4065" s="572" t="s">
        <v>17882</v>
      </c>
      <c r="N4065" s="570" t="s">
        <v>8451</v>
      </c>
      <c r="O4065" s="303" t="str">
        <f>IF(AllC3_Data[[#This Row],[Door/Yard Number]]=3,"Yard","Door")</f>
        <v>Door</v>
      </c>
      <c r="P4065" s="33">
        <f t="shared" si="126"/>
        <v>1.0500000001047738</v>
      </c>
      <c r="Q4065" s="3" t="str">
        <f t="shared" si="127"/>
        <v>02/11/2022 12:57 PM</v>
      </c>
      <c r="R4065" s="573" t="str">
        <f>IF(AND(AllC3_Data[[#This Row],[Workflow]]="Vendor Trailer",AllC3_Data[[#This Row],[OB Load Type]]="",AllC3_Data[[#This Row],[IB Load Type]]="",AllC3_Data[[#This Row],[Reusable Load Type]]=""),"Empty", HLOOKUP("*",AllC3_Data[[#This Row],[OB Load Type]:[Workflow]],1,FALSE))</f>
        <v>Empty</v>
      </c>
      <c r="S40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6" spans="1:21" x14ac:dyDescent="0.25">
      <c r="A4066" s="567" t="s">
        <v>17883</v>
      </c>
      <c r="B4066" s="568"/>
      <c r="C4066" s="568"/>
      <c r="D4066" s="569"/>
      <c r="E4066" s="569" t="s">
        <v>1657</v>
      </c>
      <c r="F4066" s="569">
        <v>3</v>
      </c>
      <c r="G4066" s="568" t="s">
        <v>1179</v>
      </c>
      <c r="H4066" s="568"/>
      <c r="I4066" s="570" t="s">
        <v>8475</v>
      </c>
      <c r="J4066" s="568" t="s">
        <v>8219</v>
      </c>
      <c r="K4066" s="571" t="s">
        <v>8401</v>
      </c>
      <c r="L4066" s="568" t="s">
        <v>13961</v>
      </c>
      <c r="M4066" s="572" t="s">
        <v>8475</v>
      </c>
      <c r="N4066" s="570" t="s">
        <v>8451</v>
      </c>
      <c r="O4066" s="303" t="str">
        <f>IF(AllC3_Data[[#This Row],[Door/Yard Number]]=3,"Yard","Door")</f>
        <v>Yard</v>
      </c>
      <c r="P4066" s="33">
        <f t="shared" si="126"/>
        <v>1.0500000001047738</v>
      </c>
      <c r="Q4066" s="3" t="str">
        <f t="shared" si="127"/>
        <v>02/11/2022 12:57 PM</v>
      </c>
      <c r="R4066" s="573" t="str">
        <f>IF(AND(AllC3_Data[[#This Row],[Workflow]]="Vendor Trailer",AllC3_Data[[#This Row],[OB Load Type]]="",AllC3_Data[[#This Row],[IB Load Type]]="",AllC3_Data[[#This Row],[Reusable Load Type]]=""),"Empty", HLOOKUP("*",AllC3_Data[[#This Row],[OB Load Type]:[Workflow]],1,FALSE))</f>
        <v>Empty</v>
      </c>
      <c r="S40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7" spans="1:21" x14ac:dyDescent="0.25">
      <c r="A4067" s="567" t="s">
        <v>17884</v>
      </c>
      <c r="B4067" s="568"/>
      <c r="C4067" s="568" t="s">
        <v>666</v>
      </c>
      <c r="D4067" s="569"/>
      <c r="E4067" s="569" t="s">
        <v>8397</v>
      </c>
      <c r="F4067" s="569">
        <v>3</v>
      </c>
      <c r="G4067" s="568" t="s">
        <v>8398</v>
      </c>
      <c r="H4067" s="568" t="s">
        <v>9864</v>
      </c>
      <c r="I4067" s="570" t="s">
        <v>11076</v>
      </c>
      <c r="J4067" s="568" t="s">
        <v>8202</v>
      </c>
      <c r="K4067" s="571" t="s">
        <v>8401</v>
      </c>
      <c r="L4067" s="568" t="s">
        <v>14132</v>
      </c>
      <c r="M4067" s="572" t="s">
        <v>11076</v>
      </c>
      <c r="N4067" s="570" t="s">
        <v>8402</v>
      </c>
      <c r="O4067" s="303" t="str">
        <f>IF(AllC3_Data[[#This Row],[Door/Yard Number]]=3,"Yard","Door")</f>
        <v>Yard</v>
      </c>
      <c r="P4067" s="33">
        <f t="shared" si="126"/>
        <v>1.03333333338378</v>
      </c>
      <c r="Q4067" s="3" t="str">
        <f t="shared" si="127"/>
        <v>02/11/2022 12:58 PM</v>
      </c>
      <c r="R4067" s="573" t="str">
        <f>IF(AND(AllC3_Data[[#This Row],[Workflow]]="Vendor Trailer",AllC3_Data[[#This Row],[OB Load Type]]="",AllC3_Data[[#This Row],[IB Load Type]]="",AllC3_Data[[#This Row],[Reusable Load Type]]=""),"Empty", HLOOKUP("*",AllC3_Data[[#This Row],[OB Load Type]:[Workflow]],1,FALSE))</f>
        <v>B745</v>
      </c>
      <c r="S40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68" spans="1:21" x14ac:dyDescent="0.25">
      <c r="A4068" s="567" t="s">
        <v>17885</v>
      </c>
      <c r="B4068" s="568"/>
      <c r="C4068" s="568"/>
      <c r="D4068" s="569"/>
      <c r="E4068" s="569" t="s">
        <v>8793</v>
      </c>
      <c r="F4068" s="569">
        <v>1</v>
      </c>
      <c r="G4068" s="568" t="s">
        <v>1179</v>
      </c>
      <c r="H4068" s="568"/>
      <c r="I4068" s="570" t="s">
        <v>11078</v>
      </c>
      <c r="J4068" s="568" t="s">
        <v>8208</v>
      </c>
      <c r="K4068" s="571" t="s">
        <v>8401</v>
      </c>
      <c r="L4068" s="568" t="s">
        <v>17125</v>
      </c>
      <c r="M4068" s="572" t="s">
        <v>17886</v>
      </c>
      <c r="N4068" s="570" t="s">
        <v>8402</v>
      </c>
      <c r="O4068" s="303" t="str">
        <f>IF(AllC3_Data[[#This Row],[Door/Yard Number]]=3,"Yard","Door")</f>
        <v>Door</v>
      </c>
      <c r="P4068" s="33">
        <f t="shared" si="126"/>
        <v>1.0166666666627862</v>
      </c>
      <c r="Q4068" s="3" t="str">
        <f t="shared" si="127"/>
        <v>02/11/2022 12:59 PM</v>
      </c>
      <c r="R4068" s="573" t="str">
        <f>IF(AND(AllC3_Data[[#This Row],[Workflow]]="Vendor Trailer",AllC3_Data[[#This Row],[OB Load Type]]="",AllC3_Data[[#This Row],[IB Load Type]]="",AllC3_Data[[#This Row],[Reusable Load Type]]=""),"Empty", HLOOKUP("*",AllC3_Data[[#This Row],[OB Load Type]:[Workflow]],1,FALSE))</f>
        <v>XDock</v>
      </c>
      <c r="S40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69" spans="1:21" x14ac:dyDescent="0.25">
      <c r="A4069" s="567" t="s">
        <v>17887</v>
      </c>
      <c r="B4069" s="568"/>
      <c r="C4069" s="568" t="s">
        <v>17347</v>
      </c>
      <c r="D4069" s="569"/>
      <c r="E4069" s="569" t="s">
        <v>897</v>
      </c>
      <c r="F4069" s="569">
        <v>3</v>
      </c>
      <c r="G4069" s="568" t="s">
        <v>1179</v>
      </c>
      <c r="H4069" s="568" t="s">
        <v>17888</v>
      </c>
      <c r="I4069" s="570" t="s">
        <v>11078</v>
      </c>
      <c r="J4069" s="568" t="s">
        <v>8210</v>
      </c>
      <c r="K4069" s="571" t="s">
        <v>8401</v>
      </c>
      <c r="L4069" s="568" t="s">
        <v>13961</v>
      </c>
      <c r="M4069" s="572" t="s">
        <v>11078</v>
      </c>
      <c r="N4069" s="570" t="s">
        <v>8451</v>
      </c>
      <c r="O4069" s="303" t="str">
        <f>IF(AllC3_Data[[#This Row],[Door/Yard Number]]=3,"Yard","Door")</f>
        <v>Yard</v>
      </c>
      <c r="P4069" s="33">
        <f t="shared" si="126"/>
        <v>1.0166666666627862</v>
      </c>
      <c r="Q4069" s="3" t="str">
        <f t="shared" si="127"/>
        <v>02/11/2022 12:59 PM</v>
      </c>
      <c r="R4069" s="573" t="str">
        <f>IF(AND(AllC3_Data[[#This Row],[Workflow]]="Vendor Trailer",AllC3_Data[[#This Row],[OB Load Type]]="",AllC3_Data[[#This Row],[IB Load Type]]="",AllC3_Data[[#This Row],[Reusable Load Type]]=""),"Empty", HLOOKUP("*",AllC3_Data[[#This Row],[OB Load Type]:[Workflow]],1,FALSE))</f>
        <v>B227C</v>
      </c>
      <c r="S40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6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69"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70" spans="1:21" x14ac:dyDescent="0.25">
      <c r="A4070" s="567" t="s">
        <v>17889</v>
      </c>
      <c r="B4070" s="568"/>
      <c r="C4070" s="568"/>
      <c r="D4070" s="569"/>
      <c r="E4070" s="569" t="s">
        <v>1657</v>
      </c>
      <c r="F4070" s="569">
        <v>3</v>
      </c>
      <c r="G4070" s="568" t="s">
        <v>1179</v>
      </c>
      <c r="H4070" s="568"/>
      <c r="I4070" s="570" t="s">
        <v>11460</v>
      </c>
      <c r="J4070" s="568" t="s">
        <v>8210</v>
      </c>
      <c r="K4070" s="571" t="s">
        <v>8401</v>
      </c>
      <c r="L4070" s="568" t="s">
        <v>14255</v>
      </c>
      <c r="M4070" s="572" t="s">
        <v>11460</v>
      </c>
      <c r="N4070" s="570" t="s">
        <v>8451</v>
      </c>
      <c r="O4070" s="303" t="str">
        <f>IF(AllC3_Data[[#This Row],[Door/Yard Number]]=3,"Yard","Door")</f>
        <v>Yard</v>
      </c>
      <c r="P4070" s="33">
        <f t="shared" si="126"/>
        <v>0.9833333333954215</v>
      </c>
      <c r="Q4070" s="3" t="str">
        <f t="shared" si="127"/>
        <v>02/11/2022 01:01 PM</v>
      </c>
      <c r="R4070" s="573" t="str">
        <f>IF(AND(AllC3_Data[[#This Row],[Workflow]]="Vendor Trailer",AllC3_Data[[#This Row],[OB Load Type]]="",AllC3_Data[[#This Row],[IB Load Type]]="",AllC3_Data[[#This Row],[Reusable Load Type]]=""),"Empty", HLOOKUP("*",AllC3_Data[[#This Row],[OB Load Type]:[Workflow]],1,FALSE))</f>
        <v>Empty</v>
      </c>
      <c r="S407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7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1" spans="1:21" x14ac:dyDescent="0.25">
      <c r="A4071" s="567" t="s">
        <v>17890</v>
      </c>
      <c r="B4071" s="568"/>
      <c r="C4071" s="568" t="s">
        <v>488</v>
      </c>
      <c r="D4071" s="569"/>
      <c r="E4071" s="569" t="s">
        <v>897</v>
      </c>
      <c r="F4071" s="569">
        <v>1</v>
      </c>
      <c r="G4071" s="568" t="s">
        <v>1179</v>
      </c>
      <c r="H4071" s="568" t="s">
        <v>17891</v>
      </c>
      <c r="I4071" s="570" t="s">
        <v>17892</v>
      </c>
      <c r="J4071" s="568" t="s">
        <v>8205</v>
      </c>
      <c r="K4071" s="571" t="s">
        <v>8401</v>
      </c>
      <c r="L4071" s="568" t="s">
        <v>17893</v>
      </c>
      <c r="M4071" s="572" t="s">
        <v>17892</v>
      </c>
      <c r="N4071" s="570" t="s">
        <v>8402</v>
      </c>
      <c r="O4071" s="303" t="str">
        <f>IF(AllC3_Data[[#This Row],[Door/Yard Number]]=3,"Yard","Door")</f>
        <v>Door</v>
      </c>
      <c r="P4071" s="33">
        <f t="shared" si="126"/>
        <v>0.96666666667442769</v>
      </c>
      <c r="Q4071" s="3" t="str">
        <f t="shared" si="127"/>
        <v>02/11/2022 01:02 PM</v>
      </c>
      <c r="R4071" s="573" t="str">
        <f>IF(AND(AllC3_Data[[#This Row],[Workflow]]="Vendor Trailer",AllC3_Data[[#This Row],[OB Load Type]]="",AllC3_Data[[#This Row],[IB Load Type]]="",AllC3_Data[[#This Row],[Reusable Load Type]]=""),"Empty", HLOOKUP("*",AllC3_Data[[#This Row],[OB Load Type]:[Workflow]],1,FALSE))</f>
        <v>RIBS</v>
      </c>
      <c r="S40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RDC</v>
      </c>
      <c r="T40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2" spans="1:21" x14ac:dyDescent="0.25">
      <c r="A4072" s="567" t="s">
        <v>17894</v>
      </c>
      <c r="B4072" s="568"/>
      <c r="C4072" s="568"/>
      <c r="D4072" s="569" t="s">
        <v>496</v>
      </c>
      <c r="E4072" s="569" t="s">
        <v>1660</v>
      </c>
      <c r="F4072" s="569">
        <v>3</v>
      </c>
      <c r="G4072" s="568" t="s">
        <v>1568</v>
      </c>
      <c r="H4072" s="568"/>
      <c r="I4072" s="570" t="s">
        <v>17892</v>
      </c>
      <c r="J4072" s="568" t="s">
        <v>8209</v>
      </c>
      <c r="K4072" s="571" t="s">
        <v>8401</v>
      </c>
      <c r="L4072" s="568" t="s">
        <v>14803</v>
      </c>
      <c r="M4072" s="572" t="s">
        <v>17892</v>
      </c>
      <c r="N4072" s="570" t="s">
        <v>8409</v>
      </c>
      <c r="O4072" s="303" t="str">
        <f>IF(AllC3_Data[[#This Row],[Door/Yard Number]]=3,"Yard","Door")</f>
        <v>Yard</v>
      </c>
      <c r="P4072" s="33">
        <f t="shared" si="126"/>
        <v>0.96666666667442769</v>
      </c>
      <c r="Q4072" s="3" t="str">
        <f t="shared" si="127"/>
        <v>02/11/2022 01:02 PM</v>
      </c>
      <c r="R4072" s="573" t="str">
        <f>IF(AND(AllC3_Data[[#This Row],[Workflow]]="Vendor Trailer",AllC3_Data[[#This Row],[OB Load Type]]="",AllC3_Data[[#This Row],[IB Load Type]]="",AllC3_Data[[#This Row],[Reusable Load Type]]=""),"Empty", HLOOKUP("*",AllC3_Data[[#This Row],[OB Load Type]:[Workflow]],1,FALSE))</f>
        <v>RSAL</v>
      </c>
      <c r="S407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7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3" spans="1:21" x14ac:dyDescent="0.25">
      <c r="A4073" s="567" t="s">
        <v>17895</v>
      </c>
      <c r="B4073" s="568"/>
      <c r="C4073" s="568"/>
      <c r="D4073" s="569" t="s">
        <v>229</v>
      </c>
      <c r="E4073" s="569" t="s">
        <v>8430</v>
      </c>
      <c r="F4073" s="569">
        <v>1</v>
      </c>
      <c r="G4073" s="568" t="s">
        <v>1179</v>
      </c>
      <c r="H4073" s="568"/>
      <c r="I4073" s="570" t="s">
        <v>11586</v>
      </c>
      <c r="J4073" s="568" t="s">
        <v>8205</v>
      </c>
      <c r="K4073" s="571" t="s">
        <v>8401</v>
      </c>
      <c r="L4073" s="568" t="s">
        <v>12291</v>
      </c>
      <c r="M4073" s="572" t="s">
        <v>16915</v>
      </c>
      <c r="N4073" s="570" t="s">
        <v>8402</v>
      </c>
      <c r="O4073" s="303" t="str">
        <f>IF(AllC3_Data[[#This Row],[Door/Yard Number]]=3,"Yard","Door")</f>
        <v>Door</v>
      </c>
      <c r="P4073" s="33">
        <f t="shared" si="126"/>
        <v>7.5166666667209938</v>
      </c>
      <c r="Q4073" s="3" t="str">
        <f t="shared" si="127"/>
        <v>02/11/2022 06:29 AM</v>
      </c>
      <c r="R4073" s="573" t="str">
        <f>IF(AND(AllC3_Data[[#This Row],[Workflow]]="Vendor Trailer",AllC3_Data[[#This Row],[OB Load Type]]="",AllC3_Data[[#This Row],[IB Load Type]]="",AllC3_Data[[#This Row],[Reusable Load Type]]=""),"Empty", HLOOKUP("*",AllC3_Data[[#This Row],[OB Load Type]:[Workflow]],1,FALSE))</f>
        <v>RECY</v>
      </c>
      <c r="S407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07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4" spans="1:21" x14ac:dyDescent="0.25">
      <c r="A4074" s="567" t="s">
        <v>17896</v>
      </c>
      <c r="B4074" s="568"/>
      <c r="C4074" s="568"/>
      <c r="D4074" s="569"/>
      <c r="E4074" s="569" t="s">
        <v>8461</v>
      </c>
      <c r="F4074" s="569">
        <v>1</v>
      </c>
      <c r="G4074" s="568" t="s">
        <v>8556</v>
      </c>
      <c r="H4074" s="568"/>
      <c r="I4074" s="570" t="s">
        <v>11586</v>
      </c>
      <c r="J4074" s="568" t="s">
        <v>8202</v>
      </c>
      <c r="K4074" s="571" t="s">
        <v>8401</v>
      </c>
      <c r="L4074" s="568" t="s">
        <v>17117</v>
      </c>
      <c r="M4074" s="572" t="s">
        <v>10953</v>
      </c>
      <c r="N4074" s="570" t="s">
        <v>8402</v>
      </c>
      <c r="O4074" s="303" t="str">
        <f>IF(AllC3_Data[[#This Row],[Door/Yard Number]]=3,"Yard","Door")</f>
        <v>Door</v>
      </c>
      <c r="P4074" s="33">
        <f t="shared" si="126"/>
        <v>3.183333333407063</v>
      </c>
      <c r="Q4074" s="3" t="str">
        <f t="shared" si="127"/>
        <v>02/11/2022 10:49 AM</v>
      </c>
      <c r="R4074" s="573" t="str">
        <f>IF(AND(AllC3_Data[[#This Row],[Workflow]]="Vendor Trailer",AllC3_Data[[#This Row],[OB Load Type]]="",AllC3_Data[[#This Row],[IB Load Type]]="",AllC3_Data[[#This Row],[Reusable Load Type]]=""),"Empty", HLOOKUP("*",AllC3_Data[[#This Row],[OB Load Type]:[Workflow]],1,FALSE))</f>
        <v>Empty</v>
      </c>
      <c r="S407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5" spans="1:21" x14ac:dyDescent="0.25">
      <c r="A4075" s="567" t="s">
        <v>17897</v>
      </c>
      <c r="B4075" s="568"/>
      <c r="C4075" s="568"/>
      <c r="D4075" s="569"/>
      <c r="E4075" s="569" t="s">
        <v>8461</v>
      </c>
      <c r="F4075" s="569">
        <v>1</v>
      </c>
      <c r="G4075" s="568" t="s">
        <v>8556</v>
      </c>
      <c r="H4075" s="568"/>
      <c r="I4075" s="570" t="s">
        <v>11468</v>
      </c>
      <c r="J4075" s="568" t="s">
        <v>8202</v>
      </c>
      <c r="K4075" s="571" t="s">
        <v>8401</v>
      </c>
      <c r="L4075" s="568" t="s">
        <v>10762</v>
      </c>
      <c r="M4075" s="572" t="s">
        <v>9023</v>
      </c>
      <c r="N4075" s="570" t="s">
        <v>8402</v>
      </c>
      <c r="O4075" s="303" t="str">
        <f>IF(AllC3_Data[[#This Row],[Door/Yard Number]]=3,"Yard","Door")</f>
        <v>Door</v>
      </c>
      <c r="P4075" s="33">
        <f t="shared" si="126"/>
        <v>4.1333333333604969</v>
      </c>
      <c r="Q4075" s="3" t="str">
        <f t="shared" si="127"/>
        <v>02/11/2022 09:52 AM</v>
      </c>
      <c r="R4075" s="573" t="str">
        <f>IF(AND(AllC3_Data[[#This Row],[Workflow]]="Vendor Trailer",AllC3_Data[[#This Row],[OB Load Type]]="",AllC3_Data[[#This Row],[IB Load Type]]="",AllC3_Data[[#This Row],[Reusable Load Type]]=""),"Empty", HLOOKUP("*",AllC3_Data[[#This Row],[OB Load Type]:[Workflow]],1,FALSE))</f>
        <v>Empty</v>
      </c>
      <c r="S407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6" spans="1:21" x14ac:dyDescent="0.25">
      <c r="A4076" s="567" t="s">
        <v>17898</v>
      </c>
      <c r="B4076" s="568"/>
      <c r="C4076" s="568"/>
      <c r="D4076" s="569"/>
      <c r="E4076" s="569" t="s">
        <v>8461</v>
      </c>
      <c r="F4076" s="569">
        <v>1</v>
      </c>
      <c r="G4076" s="568" t="s">
        <v>8556</v>
      </c>
      <c r="H4076" s="568"/>
      <c r="I4076" s="570" t="s">
        <v>11468</v>
      </c>
      <c r="J4076" s="568" t="s">
        <v>8202</v>
      </c>
      <c r="K4076" s="571" t="s">
        <v>8401</v>
      </c>
      <c r="L4076" s="568" t="s">
        <v>10826</v>
      </c>
      <c r="M4076" s="572" t="s">
        <v>9045</v>
      </c>
      <c r="N4076" s="570" t="s">
        <v>8402</v>
      </c>
      <c r="O4076" s="303" t="str">
        <f>IF(AllC3_Data[[#This Row],[Door/Yard Number]]=3,"Yard","Door")</f>
        <v>Door</v>
      </c>
      <c r="P4076" s="33">
        <f t="shared" si="126"/>
        <v>2.8666666667559184</v>
      </c>
      <c r="Q4076" s="3" t="str">
        <f t="shared" si="127"/>
        <v>02/11/2022 11:08 AM</v>
      </c>
      <c r="R4076" s="573" t="str">
        <f>IF(AND(AllC3_Data[[#This Row],[Workflow]]="Vendor Trailer",AllC3_Data[[#This Row],[OB Load Type]]="",AllC3_Data[[#This Row],[IB Load Type]]="",AllC3_Data[[#This Row],[Reusable Load Type]]=""),"Empty", HLOOKUP("*",AllC3_Data[[#This Row],[OB Load Type]:[Workflow]],1,FALSE))</f>
        <v>Empty</v>
      </c>
      <c r="S40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7" spans="1:21" x14ac:dyDescent="0.25">
      <c r="A4077" s="567" t="s">
        <v>17899</v>
      </c>
      <c r="B4077" s="568"/>
      <c r="C4077" s="568" t="s">
        <v>50</v>
      </c>
      <c r="D4077" s="569"/>
      <c r="E4077" s="569" t="s">
        <v>897</v>
      </c>
      <c r="F4077" s="569">
        <v>3</v>
      </c>
      <c r="G4077" s="568" t="s">
        <v>10027</v>
      </c>
      <c r="H4077" s="568" t="s">
        <v>17900</v>
      </c>
      <c r="I4077" s="570" t="s">
        <v>11468</v>
      </c>
      <c r="J4077" s="568" t="s">
        <v>8202</v>
      </c>
      <c r="K4077" s="571" t="s">
        <v>8401</v>
      </c>
      <c r="L4077" s="568" t="s">
        <v>13954</v>
      </c>
      <c r="M4077" s="572" t="s">
        <v>11468</v>
      </c>
      <c r="N4077" s="570" t="s">
        <v>8402</v>
      </c>
      <c r="O4077" s="303" t="str">
        <f>IF(AllC3_Data[[#This Row],[Door/Yard Number]]=3,"Yard","Door")</f>
        <v>Yard</v>
      </c>
      <c r="P4077" s="33">
        <f t="shared" si="126"/>
        <v>0.93333333340706304</v>
      </c>
      <c r="Q4077" s="3" t="str">
        <f t="shared" si="127"/>
        <v>02/11/2022 01:04 PM</v>
      </c>
      <c r="R4077" s="573" t="str">
        <f>IF(AND(AllC3_Data[[#This Row],[Workflow]]="Vendor Trailer",AllC3_Data[[#This Row],[OB Load Type]]="",AllC3_Data[[#This Row],[IB Load Type]]="",AllC3_Data[[#This Row],[Reusable Load Type]]=""),"Empty", HLOOKUP("*",AllC3_Data[[#This Row],[OB Load Type]:[Workflow]],1,FALSE))</f>
        <v>B707</v>
      </c>
      <c r="S407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40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8" spans="1:21" x14ac:dyDescent="0.25">
      <c r="A4078" s="567" t="s">
        <v>17901</v>
      </c>
      <c r="B4078" s="568"/>
      <c r="C4078" s="568"/>
      <c r="D4078" s="569" t="s">
        <v>504</v>
      </c>
      <c r="E4078" s="569" t="s">
        <v>1660</v>
      </c>
      <c r="F4078" s="569">
        <v>3</v>
      </c>
      <c r="G4078" s="568" t="s">
        <v>1179</v>
      </c>
      <c r="H4078" s="568"/>
      <c r="I4078" s="570" t="s">
        <v>17902</v>
      </c>
      <c r="J4078" s="568" t="s">
        <v>8208</v>
      </c>
      <c r="K4078" s="571" t="s">
        <v>8401</v>
      </c>
      <c r="L4078" s="568" t="s">
        <v>17475</v>
      </c>
      <c r="M4078" s="572" t="s">
        <v>17902</v>
      </c>
      <c r="N4078" s="570" t="s">
        <v>8402</v>
      </c>
      <c r="O4078" s="303" t="str">
        <f>IF(AllC3_Data[[#This Row],[Door/Yard Number]]=3,"Yard","Door")</f>
        <v>Yard</v>
      </c>
      <c r="P4078" s="33">
        <f t="shared" si="126"/>
        <v>0.91666666668606922</v>
      </c>
      <c r="Q4078" s="3" t="str">
        <f t="shared" si="127"/>
        <v>02/11/2022 01:05 PM</v>
      </c>
      <c r="R4078" s="573" t="str">
        <f>IF(AND(AllC3_Data[[#This Row],[Workflow]]="Vendor Trailer",AllC3_Data[[#This Row],[OB Load Type]]="",AllC3_Data[[#This Row],[IB Load Type]]="",AllC3_Data[[#This Row],[Reusable Load Type]]=""),"Empty", HLOOKUP("*",AllC3_Data[[#This Row],[OB Load Type]:[Workflow]],1,FALSE))</f>
        <v>WASH</v>
      </c>
      <c r="S407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7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79" spans="1:21" x14ac:dyDescent="0.25">
      <c r="A4079" s="567" t="s">
        <v>17903</v>
      </c>
      <c r="B4079" s="568"/>
      <c r="C4079" s="568"/>
      <c r="D4079" s="569" t="s">
        <v>496</v>
      </c>
      <c r="E4079" s="569" t="s">
        <v>1660</v>
      </c>
      <c r="F4079" s="569">
        <v>3</v>
      </c>
      <c r="G4079" s="568" t="s">
        <v>1179</v>
      </c>
      <c r="H4079" s="568"/>
      <c r="I4079" s="570" t="s">
        <v>17902</v>
      </c>
      <c r="J4079" s="568" t="s">
        <v>8207</v>
      </c>
      <c r="K4079" s="571" t="s">
        <v>8401</v>
      </c>
      <c r="L4079" s="568" t="s">
        <v>17475</v>
      </c>
      <c r="M4079" s="572" t="s">
        <v>17902</v>
      </c>
      <c r="N4079" s="570" t="s">
        <v>8402</v>
      </c>
      <c r="O4079" s="303" t="str">
        <f>IF(AllC3_Data[[#This Row],[Door/Yard Number]]=3,"Yard","Door")</f>
        <v>Yard</v>
      </c>
      <c r="P4079" s="33">
        <f t="shared" si="126"/>
        <v>0.91666666668606922</v>
      </c>
      <c r="Q4079" s="3" t="str">
        <f t="shared" si="127"/>
        <v>02/11/2022 01:05 PM</v>
      </c>
      <c r="R4079" s="573" t="str">
        <f>IF(AND(AllC3_Data[[#This Row],[Workflow]]="Vendor Trailer",AllC3_Data[[#This Row],[OB Load Type]]="",AllC3_Data[[#This Row],[IB Load Type]]="",AllC3_Data[[#This Row],[Reusable Load Type]]=""),"Empty", HLOOKUP("*",AllC3_Data[[#This Row],[OB Load Type]:[Workflow]],1,FALSE))</f>
        <v>RSAL</v>
      </c>
      <c r="S407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7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0" spans="1:21" x14ac:dyDescent="0.25">
      <c r="A4080" s="567" t="s">
        <v>11814</v>
      </c>
      <c r="B4080" s="568"/>
      <c r="C4080" s="568"/>
      <c r="D4080" s="569"/>
      <c r="E4080" s="569" t="s">
        <v>8461</v>
      </c>
      <c r="F4080" s="569">
        <v>1</v>
      </c>
      <c r="G4080" s="568" t="s">
        <v>10027</v>
      </c>
      <c r="H4080" s="568"/>
      <c r="I4080" s="570" t="s">
        <v>17902</v>
      </c>
      <c r="J4080" s="568" t="s">
        <v>8202</v>
      </c>
      <c r="K4080" s="571" t="s">
        <v>8401</v>
      </c>
      <c r="L4080" s="568" t="s">
        <v>17904</v>
      </c>
      <c r="M4080" s="572" t="s">
        <v>17905</v>
      </c>
      <c r="N4080" s="570" t="s">
        <v>8451</v>
      </c>
      <c r="O4080" s="303" t="str">
        <f>IF(AllC3_Data[[#This Row],[Door/Yard Number]]=3,"Yard","Door")</f>
        <v>Door</v>
      </c>
      <c r="P4080" s="33">
        <f t="shared" si="126"/>
        <v>0.91666666668606922</v>
      </c>
      <c r="Q4080" s="3" t="str">
        <f t="shared" si="127"/>
        <v>02/11/2022 01:05 PM</v>
      </c>
      <c r="R4080" s="573" t="str">
        <f>IF(AND(AllC3_Data[[#This Row],[Workflow]]="Vendor Trailer",AllC3_Data[[#This Row],[OB Load Type]]="",AllC3_Data[[#This Row],[IB Load Type]]="",AllC3_Data[[#This Row],[Reusable Load Type]]=""),"Empty", HLOOKUP("*",AllC3_Data[[#This Row],[OB Load Type]:[Workflow]],1,FALSE))</f>
        <v>Empty</v>
      </c>
      <c r="S408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0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1" spans="1:21" x14ac:dyDescent="0.25">
      <c r="A4081" s="567" t="s">
        <v>17906</v>
      </c>
      <c r="B4081" s="568"/>
      <c r="C4081" s="568"/>
      <c r="D4081" s="569"/>
      <c r="E4081" s="569" t="s">
        <v>1657</v>
      </c>
      <c r="F4081" s="569">
        <v>1</v>
      </c>
      <c r="G4081" s="568" t="s">
        <v>1179</v>
      </c>
      <c r="H4081" s="568"/>
      <c r="I4081" s="570" t="s">
        <v>17907</v>
      </c>
      <c r="J4081" s="568" t="s">
        <v>8210</v>
      </c>
      <c r="K4081" s="571" t="s">
        <v>8401</v>
      </c>
      <c r="L4081" s="568" t="s">
        <v>11191</v>
      </c>
      <c r="M4081" s="572" t="s">
        <v>13135</v>
      </c>
      <c r="N4081" s="570" t="s">
        <v>8402</v>
      </c>
      <c r="O4081" s="303" t="str">
        <f>IF(AllC3_Data[[#This Row],[Door/Yard Number]]=3,"Yard","Door")</f>
        <v>Door</v>
      </c>
      <c r="P4081" s="33">
        <f t="shared" si="126"/>
        <v>0.86666666669771075</v>
      </c>
      <c r="Q4081" s="3" t="str">
        <f t="shared" si="127"/>
        <v>02/11/2022 01:08 PM</v>
      </c>
      <c r="R4081" s="573" t="str">
        <f>IF(AND(AllC3_Data[[#This Row],[Workflow]]="Vendor Trailer",AllC3_Data[[#This Row],[OB Load Type]]="",AllC3_Data[[#This Row],[IB Load Type]]="",AllC3_Data[[#This Row],[Reusable Load Type]]=""),"Empty", HLOOKUP("*",AllC3_Data[[#This Row],[OB Load Type]:[Workflow]],1,FALSE))</f>
        <v>Empty</v>
      </c>
      <c r="S408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8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2" spans="1:21" x14ac:dyDescent="0.25">
      <c r="A4082" s="567" t="s">
        <v>17908</v>
      </c>
      <c r="B4082" s="568"/>
      <c r="C4082" s="568"/>
      <c r="D4082" s="569"/>
      <c r="E4082" s="569" t="s">
        <v>9827</v>
      </c>
      <c r="F4082" s="569">
        <v>5</v>
      </c>
      <c r="G4082" s="568" t="s">
        <v>17909</v>
      </c>
      <c r="H4082" s="568"/>
      <c r="I4082" s="570" t="s">
        <v>11085</v>
      </c>
      <c r="J4082" s="568" t="s">
        <v>8202</v>
      </c>
      <c r="K4082" s="571" t="s">
        <v>8401</v>
      </c>
      <c r="L4082" s="568" t="s">
        <v>17910</v>
      </c>
      <c r="M4082" s="572" t="s">
        <v>8715</v>
      </c>
      <c r="N4082" s="570" t="s">
        <v>8402</v>
      </c>
      <c r="O4082" s="303" t="str">
        <f>IF(AllC3_Data[[#This Row],[Door/Yard Number]]=3,"Yard","Door")</f>
        <v>Door</v>
      </c>
      <c r="P4082" s="33">
        <f t="shared" si="126"/>
        <v>3.28333333338378</v>
      </c>
      <c r="Q4082" s="3" t="str">
        <f t="shared" si="127"/>
        <v>02/11/2022 10:43 AM</v>
      </c>
      <c r="R4082" s="573" t="str">
        <f>IF(AND(AllC3_Data[[#This Row],[Workflow]]="Vendor Trailer",AllC3_Data[[#This Row],[OB Load Type]]="",AllC3_Data[[#This Row],[IB Load Type]]="",AllC3_Data[[#This Row],[Reusable Load Type]]=""),"Empty", HLOOKUP("*",AllC3_Data[[#This Row],[OB Load Type]:[Workflow]],1,FALSE))</f>
        <v>Live Empty</v>
      </c>
      <c r="S40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3" spans="1:21" x14ac:dyDescent="0.25">
      <c r="A4083" s="567" t="s">
        <v>17911</v>
      </c>
      <c r="B4083" s="568"/>
      <c r="C4083" s="568"/>
      <c r="D4083" s="569"/>
      <c r="E4083" s="569" t="s">
        <v>8793</v>
      </c>
      <c r="F4083" s="569">
        <v>1</v>
      </c>
      <c r="G4083" s="568" t="s">
        <v>1179</v>
      </c>
      <c r="H4083" s="568"/>
      <c r="I4083" s="570" t="s">
        <v>11090</v>
      </c>
      <c r="J4083" s="568" t="s">
        <v>8208</v>
      </c>
      <c r="K4083" s="571" t="s">
        <v>8401</v>
      </c>
      <c r="L4083" s="568" t="s">
        <v>13694</v>
      </c>
      <c r="M4083" s="572" t="s">
        <v>17912</v>
      </c>
      <c r="N4083" s="570" t="s">
        <v>8402</v>
      </c>
      <c r="O4083" s="303" t="str">
        <f>IF(AllC3_Data[[#This Row],[Door/Yard Number]]=3,"Yard","Door")</f>
        <v>Door</v>
      </c>
      <c r="P4083" s="33">
        <f t="shared" si="126"/>
        <v>0.81666666670935228</v>
      </c>
      <c r="Q4083" s="3" t="str">
        <f t="shared" si="127"/>
        <v>02/11/2022 01:11 PM</v>
      </c>
      <c r="R4083" s="573" t="str">
        <f>IF(AND(AllC3_Data[[#This Row],[Workflow]]="Vendor Trailer",AllC3_Data[[#This Row],[OB Load Type]]="",AllC3_Data[[#This Row],[IB Load Type]]="",AllC3_Data[[#This Row],[Reusable Load Type]]=""),"Empty", HLOOKUP("*",AllC3_Data[[#This Row],[OB Load Type]:[Workflow]],1,FALSE))</f>
        <v>XDock</v>
      </c>
      <c r="S40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8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3"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84" spans="1:21" x14ac:dyDescent="0.25">
      <c r="A4084" s="567" t="s">
        <v>17913</v>
      </c>
      <c r="B4084" s="568"/>
      <c r="C4084" s="568"/>
      <c r="D4084" s="569"/>
      <c r="E4084" s="569" t="s">
        <v>1657</v>
      </c>
      <c r="F4084" s="569">
        <v>3</v>
      </c>
      <c r="G4084" s="568" t="s">
        <v>1179</v>
      </c>
      <c r="H4084" s="568"/>
      <c r="I4084" s="570" t="s">
        <v>9667</v>
      </c>
      <c r="J4084" s="568" t="s">
        <v>8205</v>
      </c>
      <c r="K4084" s="571" t="s">
        <v>8401</v>
      </c>
      <c r="L4084" s="568" t="s">
        <v>17475</v>
      </c>
      <c r="M4084" s="572" t="s">
        <v>9667</v>
      </c>
      <c r="N4084" s="570" t="s">
        <v>8402</v>
      </c>
      <c r="O4084" s="303" t="str">
        <f>IF(AllC3_Data[[#This Row],[Door/Yard Number]]=3,"Yard","Door")</f>
        <v>Yard</v>
      </c>
      <c r="P4084" s="33">
        <f t="shared" si="126"/>
        <v>0.79999999998835847</v>
      </c>
      <c r="Q4084" s="3" t="str">
        <f t="shared" si="127"/>
        <v>02/11/2022 01:12 PM</v>
      </c>
      <c r="R4084" s="573" t="str">
        <f>IF(AND(AllC3_Data[[#This Row],[Workflow]]="Vendor Trailer",AllC3_Data[[#This Row],[OB Load Type]]="",AllC3_Data[[#This Row],[IB Load Type]]="",AllC3_Data[[#This Row],[Reusable Load Type]]=""),"Empty", HLOOKUP("*",AllC3_Data[[#This Row],[OB Load Type]:[Workflow]],1,FALSE))</f>
        <v>Empty</v>
      </c>
      <c r="S408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8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5" spans="1:21" x14ac:dyDescent="0.25">
      <c r="A4085" s="567" t="s">
        <v>17914</v>
      </c>
      <c r="B4085" s="568"/>
      <c r="C4085" s="568"/>
      <c r="D4085" s="569"/>
      <c r="E4085" s="569" t="s">
        <v>9827</v>
      </c>
      <c r="F4085" s="569">
        <v>5</v>
      </c>
      <c r="G4085" s="568" t="s">
        <v>17915</v>
      </c>
      <c r="H4085" s="568"/>
      <c r="I4085" s="570" t="s">
        <v>9667</v>
      </c>
      <c r="J4085" s="568" t="s">
        <v>8202</v>
      </c>
      <c r="K4085" s="571" t="s">
        <v>8401</v>
      </c>
      <c r="L4085" s="568" t="s">
        <v>17916</v>
      </c>
      <c r="M4085" s="572" t="s">
        <v>17760</v>
      </c>
      <c r="N4085" s="570" t="s">
        <v>8402</v>
      </c>
      <c r="O4085" s="303" t="str">
        <f>IF(AllC3_Data[[#This Row],[Door/Yard Number]]=3,"Yard","Door")</f>
        <v>Door</v>
      </c>
      <c r="P4085" s="33">
        <f t="shared" si="126"/>
        <v>1.8833333333604969</v>
      </c>
      <c r="Q4085" s="3" t="str">
        <f t="shared" si="127"/>
        <v>02/11/2022 12:07 PM</v>
      </c>
      <c r="R4085" s="573" t="str">
        <f>IF(AND(AllC3_Data[[#This Row],[Workflow]]="Vendor Trailer",AllC3_Data[[#This Row],[OB Load Type]]="",AllC3_Data[[#This Row],[IB Load Type]]="",AllC3_Data[[#This Row],[Reusable Load Type]]=""),"Empty", HLOOKUP("*",AllC3_Data[[#This Row],[OB Load Type]:[Workflow]],1,FALSE))</f>
        <v>Live Empty</v>
      </c>
      <c r="S40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6" spans="1:21" x14ac:dyDescent="0.25">
      <c r="A4086" s="567" t="s">
        <v>17917</v>
      </c>
      <c r="B4086" s="568"/>
      <c r="C4086" s="568"/>
      <c r="D4086" s="569" t="s">
        <v>496</v>
      </c>
      <c r="E4086" s="569" t="s">
        <v>1660</v>
      </c>
      <c r="F4086" s="569">
        <v>3</v>
      </c>
      <c r="G4086" s="568" t="s">
        <v>1568</v>
      </c>
      <c r="H4086" s="568"/>
      <c r="I4086" s="570" t="s">
        <v>8477</v>
      </c>
      <c r="J4086" s="568" t="s">
        <v>8209</v>
      </c>
      <c r="K4086" s="571" t="s">
        <v>8401</v>
      </c>
      <c r="L4086" s="568" t="s">
        <v>14189</v>
      </c>
      <c r="M4086" s="572" t="s">
        <v>8477</v>
      </c>
      <c r="N4086" s="570" t="s">
        <v>8451</v>
      </c>
      <c r="O4086" s="303" t="str">
        <f>IF(AllC3_Data[[#This Row],[Door/Yard Number]]=3,"Yard","Door")</f>
        <v>Yard</v>
      </c>
      <c r="P4086" s="33">
        <f t="shared" si="126"/>
        <v>0.78333333344198763</v>
      </c>
      <c r="Q4086" s="3" t="str">
        <f t="shared" si="127"/>
        <v>02/11/2022 01:13 PM</v>
      </c>
      <c r="R4086" s="573" t="str">
        <f>IF(AND(AllC3_Data[[#This Row],[Workflow]]="Vendor Trailer",AllC3_Data[[#This Row],[OB Load Type]]="",AllC3_Data[[#This Row],[IB Load Type]]="",AllC3_Data[[#This Row],[Reusable Load Type]]=""),"Empty", HLOOKUP("*",AllC3_Data[[#This Row],[OB Load Type]:[Workflow]],1,FALSE))</f>
        <v>RSAL</v>
      </c>
      <c r="S408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8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7" spans="1:21" x14ac:dyDescent="0.25">
      <c r="A4087" s="567" t="s">
        <v>17918</v>
      </c>
      <c r="B4087" s="568"/>
      <c r="C4087" s="568"/>
      <c r="D4087" s="569"/>
      <c r="E4087" s="569" t="s">
        <v>1657</v>
      </c>
      <c r="F4087" s="569">
        <v>1</v>
      </c>
      <c r="G4087" s="568" t="s">
        <v>1179</v>
      </c>
      <c r="H4087" s="568"/>
      <c r="I4087" s="570" t="s">
        <v>8477</v>
      </c>
      <c r="J4087" s="568" t="s">
        <v>8210</v>
      </c>
      <c r="K4087" s="571" t="s">
        <v>8401</v>
      </c>
      <c r="L4087" s="568" t="s">
        <v>17919</v>
      </c>
      <c r="M4087" s="572" t="s">
        <v>11002</v>
      </c>
      <c r="N4087" s="570" t="s">
        <v>8402</v>
      </c>
      <c r="O4087" s="303" t="str">
        <f>IF(AllC3_Data[[#This Row],[Door/Yard Number]]=3,"Yard","Door")</f>
        <v>Door</v>
      </c>
      <c r="P4087" s="33">
        <f t="shared" si="126"/>
        <v>2.8500000000349246</v>
      </c>
      <c r="Q4087" s="3" t="str">
        <f t="shared" si="127"/>
        <v>02/11/2022 11:09 AM</v>
      </c>
      <c r="R4087" s="573" t="str">
        <f>IF(AND(AllC3_Data[[#This Row],[Workflow]]="Vendor Trailer",AllC3_Data[[#This Row],[OB Load Type]]="",AllC3_Data[[#This Row],[IB Load Type]]="",AllC3_Data[[#This Row],[Reusable Load Type]]=""),"Empty", HLOOKUP("*",AllC3_Data[[#This Row],[OB Load Type]:[Workflow]],1,FALSE))</f>
        <v>Empty</v>
      </c>
      <c r="S40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88" spans="1:21" x14ac:dyDescent="0.25">
      <c r="A4088" s="567" t="s">
        <v>17920</v>
      </c>
      <c r="B4088" s="568"/>
      <c r="C4088" s="568"/>
      <c r="D4088" s="569" t="s">
        <v>496</v>
      </c>
      <c r="E4088" s="569" t="s">
        <v>1660</v>
      </c>
      <c r="F4088" s="569">
        <v>3</v>
      </c>
      <c r="G4088" s="568" t="s">
        <v>1179</v>
      </c>
      <c r="H4088" s="568"/>
      <c r="I4088" s="570" t="s">
        <v>8483</v>
      </c>
      <c r="J4088" s="568" t="s">
        <v>8206</v>
      </c>
      <c r="K4088" s="571" t="s">
        <v>8401</v>
      </c>
      <c r="L4088" s="568" t="s">
        <v>14505</v>
      </c>
      <c r="M4088" s="572" t="s">
        <v>8483</v>
      </c>
      <c r="N4088" s="570" t="s">
        <v>8421</v>
      </c>
      <c r="O4088" s="303" t="str">
        <f>IF(AllC3_Data[[#This Row],[Door/Yard Number]]=3,"Yard","Door")</f>
        <v>Yard</v>
      </c>
      <c r="P4088" s="33">
        <f t="shared" si="126"/>
        <v>0.76666666672099382</v>
      </c>
      <c r="Q4088" s="3" t="str">
        <f t="shared" si="127"/>
        <v>02/11/2022 01:14 PM</v>
      </c>
      <c r="R4088" s="573" t="str">
        <f>IF(AND(AllC3_Data[[#This Row],[Workflow]]="Vendor Trailer",AllC3_Data[[#This Row],[OB Load Type]]="",AllC3_Data[[#This Row],[IB Load Type]]="",AllC3_Data[[#This Row],[Reusable Load Type]]=""),"Empty", HLOOKUP("*",AllC3_Data[[#This Row],[OB Load Type]:[Workflow]],1,FALSE))</f>
        <v>RSAL</v>
      </c>
      <c r="S408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408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4089" spans="1:21" x14ac:dyDescent="0.25">
      <c r="A4089" s="567" t="s">
        <v>17921</v>
      </c>
      <c r="B4089" s="568"/>
      <c r="C4089" s="568" t="s">
        <v>50</v>
      </c>
      <c r="D4089" s="569"/>
      <c r="E4089" s="569" t="s">
        <v>897</v>
      </c>
      <c r="F4089" s="569">
        <v>3</v>
      </c>
      <c r="G4089" s="568" t="s">
        <v>1667</v>
      </c>
      <c r="H4089" s="568" t="s">
        <v>17922</v>
      </c>
      <c r="I4089" s="570" t="s">
        <v>8483</v>
      </c>
      <c r="J4089" s="568" t="s">
        <v>8213</v>
      </c>
      <c r="K4089" s="571" t="s">
        <v>8401</v>
      </c>
      <c r="L4089" s="568" t="s">
        <v>17475</v>
      </c>
      <c r="M4089" s="572" t="s">
        <v>8483</v>
      </c>
      <c r="N4089" s="570" t="s">
        <v>8402</v>
      </c>
      <c r="O4089" s="303" t="str">
        <f>IF(AllC3_Data[[#This Row],[Door/Yard Number]]=3,"Yard","Door")</f>
        <v>Yard</v>
      </c>
      <c r="P4089" s="33">
        <f t="shared" si="126"/>
        <v>0.76666666672099382</v>
      </c>
      <c r="Q4089" s="3" t="str">
        <f t="shared" si="127"/>
        <v>02/11/2022 01:14 PM</v>
      </c>
      <c r="R4089" s="573" t="str">
        <f>IF(AND(AllC3_Data[[#This Row],[Workflow]]="Vendor Trailer",AllC3_Data[[#This Row],[OB Load Type]]="",AllC3_Data[[#This Row],[IB Load Type]]="",AllC3_Data[[#This Row],[Reusable Load Type]]=""),"Empty", HLOOKUP("*",AllC3_Data[[#This Row],[OB Load Type]:[Workflow]],1,FALSE))</f>
        <v>B707</v>
      </c>
      <c r="S408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Grocery</v>
      </c>
      <c r="T408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0" spans="1:21" x14ac:dyDescent="0.25">
      <c r="A4090" s="567" t="s">
        <v>17923</v>
      </c>
      <c r="B4090" s="568"/>
      <c r="C4090" s="568"/>
      <c r="D4090" s="569"/>
      <c r="E4090" s="569" t="s">
        <v>9827</v>
      </c>
      <c r="F4090" s="569">
        <v>5</v>
      </c>
      <c r="G4090" s="568" t="s">
        <v>8405</v>
      </c>
      <c r="H4090" s="568"/>
      <c r="I4090" s="570" t="s">
        <v>8483</v>
      </c>
      <c r="J4090" s="568" t="s">
        <v>8202</v>
      </c>
      <c r="K4090" s="571" t="s">
        <v>8401</v>
      </c>
      <c r="L4090" s="568" t="s">
        <v>9956</v>
      </c>
      <c r="M4090" s="572" t="s">
        <v>17525</v>
      </c>
      <c r="N4090" s="570" t="s">
        <v>8402</v>
      </c>
      <c r="O4090" s="303" t="str">
        <f>IF(AllC3_Data[[#This Row],[Door/Yard Number]]=3,"Yard","Door")</f>
        <v>Door</v>
      </c>
      <c r="P4090" s="33">
        <f t="shared" si="126"/>
        <v>3.2166666666744277</v>
      </c>
      <c r="Q4090" s="3" t="str">
        <f t="shared" si="127"/>
        <v>02/11/2022 10:47 AM</v>
      </c>
      <c r="R4090" s="573" t="str">
        <f>IF(AND(AllC3_Data[[#This Row],[Workflow]]="Vendor Trailer",AllC3_Data[[#This Row],[OB Load Type]]="",AllC3_Data[[#This Row],[IB Load Type]]="",AllC3_Data[[#This Row],[Reusable Load Type]]=""),"Empty", HLOOKUP("*",AllC3_Data[[#This Row],[OB Load Type]:[Workflow]],1,FALSE))</f>
        <v>Live Empty</v>
      </c>
      <c r="S40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1" spans="1:21" x14ac:dyDescent="0.25">
      <c r="A4091" s="567" t="s">
        <v>9573</v>
      </c>
      <c r="B4091" s="568"/>
      <c r="C4091" s="568"/>
      <c r="D4091" s="569"/>
      <c r="E4091" s="569" t="s">
        <v>9827</v>
      </c>
      <c r="F4091" s="569">
        <v>5</v>
      </c>
      <c r="G4091" s="568" t="s">
        <v>17924</v>
      </c>
      <c r="H4091" s="568"/>
      <c r="I4091" s="570" t="s">
        <v>8483</v>
      </c>
      <c r="J4091" s="568" t="s">
        <v>8202</v>
      </c>
      <c r="K4091" s="571" t="s">
        <v>8401</v>
      </c>
      <c r="L4091" s="568" t="s">
        <v>9932</v>
      </c>
      <c r="M4091" s="572" t="s">
        <v>10936</v>
      </c>
      <c r="N4091" s="570" t="s">
        <v>8402</v>
      </c>
      <c r="O4091" s="303" t="str">
        <f>IF(AllC3_Data[[#This Row],[Door/Yard Number]]=3,"Yard","Door")</f>
        <v>Door</v>
      </c>
      <c r="P4091" s="33">
        <f t="shared" si="126"/>
        <v>3.6000000000349246</v>
      </c>
      <c r="Q4091" s="3" t="str">
        <f t="shared" si="127"/>
        <v>02/11/2022 10:24 AM</v>
      </c>
      <c r="R4091" s="573" t="str">
        <f>IF(AND(AllC3_Data[[#This Row],[Workflow]]="Vendor Trailer",AllC3_Data[[#This Row],[OB Load Type]]="",AllC3_Data[[#This Row],[IB Load Type]]="",AllC3_Data[[#This Row],[Reusable Load Type]]=""),"Empty", HLOOKUP("*",AllC3_Data[[#This Row],[OB Load Type]:[Workflow]],1,FALSE))</f>
        <v>Live Empty</v>
      </c>
      <c r="S40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0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2" spans="1:21" x14ac:dyDescent="0.25">
      <c r="A4092" s="567" t="s">
        <v>17925</v>
      </c>
      <c r="B4092" s="568"/>
      <c r="C4092" s="568"/>
      <c r="D4092" s="569"/>
      <c r="E4092" s="569" t="s">
        <v>1657</v>
      </c>
      <c r="F4092" s="569">
        <v>1</v>
      </c>
      <c r="G4092" s="568" t="s">
        <v>1179</v>
      </c>
      <c r="H4092" s="568"/>
      <c r="I4092" s="570" t="s">
        <v>13700</v>
      </c>
      <c r="J4092" s="568" t="s">
        <v>8210</v>
      </c>
      <c r="K4092" s="571" t="s">
        <v>8401</v>
      </c>
      <c r="L4092" s="568" t="s">
        <v>13596</v>
      </c>
      <c r="M4092" s="572" t="s">
        <v>12374</v>
      </c>
      <c r="N4092" s="570" t="s">
        <v>8451</v>
      </c>
      <c r="O4092" s="303" t="str">
        <f>IF(AllC3_Data[[#This Row],[Door/Yard Number]]=3,"Yard","Door")</f>
        <v>Door</v>
      </c>
      <c r="P4092" s="33">
        <f t="shared" si="126"/>
        <v>0.71666666673263535</v>
      </c>
      <c r="Q4092" s="3" t="str">
        <f t="shared" si="127"/>
        <v>02/11/2022 01:17 PM</v>
      </c>
      <c r="R4092" s="573" t="str">
        <f>IF(AND(AllC3_Data[[#This Row],[Workflow]]="Vendor Trailer",AllC3_Data[[#This Row],[OB Load Type]]="",AllC3_Data[[#This Row],[IB Load Type]]="",AllC3_Data[[#This Row],[Reusable Load Type]]=""),"Empty", HLOOKUP("*",AllC3_Data[[#This Row],[OB Load Type]:[Workflow]],1,FALSE))</f>
        <v>Empty</v>
      </c>
      <c r="S409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9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3" spans="1:21" x14ac:dyDescent="0.25">
      <c r="A4093" s="567" t="s">
        <v>17926</v>
      </c>
      <c r="B4093" s="568"/>
      <c r="C4093" s="568"/>
      <c r="D4093" s="569"/>
      <c r="E4093" s="569" t="s">
        <v>1657</v>
      </c>
      <c r="F4093" s="569">
        <v>1</v>
      </c>
      <c r="G4093" s="568" t="s">
        <v>1179</v>
      </c>
      <c r="H4093" s="568"/>
      <c r="I4093" s="570" t="s">
        <v>8738</v>
      </c>
      <c r="J4093" s="568" t="s">
        <v>647</v>
      </c>
      <c r="K4093" s="571" t="s">
        <v>8401</v>
      </c>
      <c r="L4093" s="568" t="s">
        <v>12400</v>
      </c>
      <c r="M4093" s="572"/>
      <c r="N4093" s="570" t="s">
        <v>8402</v>
      </c>
      <c r="O4093" s="303" t="str">
        <f>IF(AllC3_Data[[#This Row],[Door/Yard Number]]=3,"Yard","Door")</f>
        <v>Door</v>
      </c>
      <c r="P4093" s="33">
        <f t="shared" si="126"/>
        <v>0.70000000001164153</v>
      </c>
      <c r="Q4093" s="3" t="str">
        <f t="shared" si="127"/>
        <v>02/11/2022 01:18 PM</v>
      </c>
      <c r="R4093" s="573" t="str">
        <f>IF(AND(AllC3_Data[[#This Row],[Workflow]]="Vendor Trailer",AllC3_Data[[#This Row],[OB Load Type]]="",AllC3_Data[[#This Row],[IB Load Type]]="",AllC3_Data[[#This Row],[Reusable Load Type]]=""),"Empty", HLOOKUP("*",AllC3_Data[[#This Row],[OB Load Type]:[Workflow]],1,FALSE))</f>
        <v>Empty</v>
      </c>
      <c r="S40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4" spans="1:21" x14ac:dyDescent="0.25">
      <c r="A4094" s="567" t="s">
        <v>17927</v>
      </c>
      <c r="B4094" s="568"/>
      <c r="C4094" s="568"/>
      <c r="D4094" s="569"/>
      <c r="E4094" s="569" t="s">
        <v>1657</v>
      </c>
      <c r="F4094" s="569">
        <v>1</v>
      </c>
      <c r="G4094" s="568" t="s">
        <v>1179</v>
      </c>
      <c r="H4094" s="568"/>
      <c r="I4094" s="570" t="s">
        <v>9079</v>
      </c>
      <c r="J4094" s="568" t="s">
        <v>8205</v>
      </c>
      <c r="K4094" s="571" t="s">
        <v>8401</v>
      </c>
      <c r="L4094" s="568" t="s">
        <v>4195</v>
      </c>
      <c r="M4094" s="572" t="s">
        <v>12885</v>
      </c>
      <c r="N4094" s="570" t="s">
        <v>8402</v>
      </c>
      <c r="O4094" s="303" t="str">
        <f>IF(AllC3_Data[[#This Row],[Door/Yard Number]]=3,"Yard","Door")</f>
        <v>Door</v>
      </c>
      <c r="P4094" s="33">
        <f t="shared" si="126"/>
        <v>0.6833333334652707</v>
      </c>
      <c r="Q4094" s="3" t="str">
        <f t="shared" si="127"/>
        <v>02/11/2022 01:19 PM</v>
      </c>
      <c r="R4094" s="573" t="str">
        <f>IF(AND(AllC3_Data[[#This Row],[Workflow]]="Vendor Trailer",AllC3_Data[[#This Row],[OB Load Type]]="",AllC3_Data[[#This Row],[IB Load Type]]="",AllC3_Data[[#This Row],[Reusable Load Type]]=""),"Empty", HLOOKUP("*",AllC3_Data[[#This Row],[OB Load Type]:[Workflow]],1,FALSE))</f>
        <v>Empty</v>
      </c>
      <c r="S409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9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5" spans="1:21" x14ac:dyDescent="0.25">
      <c r="A4095" s="567" t="s">
        <v>17928</v>
      </c>
      <c r="B4095" s="568"/>
      <c r="C4095" s="568"/>
      <c r="D4095" s="569" t="s">
        <v>492</v>
      </c>
      <c r="E4095" s="569" t="s">
        <v>8430</v>
      </c>
      <c r="F4095" s="569">
        <v>3</v>
      </c>
      <c r="G4095" s="568" t="s">
        <v>1179</v>
      </c>
      <c r="H4095" s="568"/>
      <c r="I4095" s="570" t="s">
        <v>8582</v>
      </c>
      <c r="J4095" s="568" t="s">
        <v>647</v>
      </c>
      <c r="K4095" s="571" t="s">
        <v>8401</v>
      </c>
      <c r="L4095" s="568" t="s">
        <v>14383</v>
      </c>
      <c r="M4095" s="572"/>
      <c r="N4095" s="570" t="s">
        <v>8402</v>
      </c>
      <c r="O4095" s="303" t="str">
        <f>IF(AllC3_Data[[#This Row],[Door/Yard Number]]=3,"Yard","Door")</f>
        <v>Yard</v>
      </c>
      <c r="P4095" s="33">
        <f t="shared" si="126"/>
        <v>0.66666666674427688</v>
      </c>
      <c r="Q4095" s="3" t="str">
        <f t="shared" si="127"/>
        <v>02/11/2022 01:20 PM</v>
      </c>
      <c r="R4095" s="573" t="str">
        <f>IF(AND(AllC3_Data[[#This Row],[Workflow]]="Vendor Trailer",AllC3_Data[[#This Row],[OB Load Type]]="",AllC3_Data[[#This Row],[IB Load Type]]="",AllC3_Data[[#This Row],[Reusable Load Type]]=""),"Empty", HLOOKUP("*",AllC3_Data[[#This Row],[OB Load Type]:[Workflow]],1,FALSE))</f>
        <v>RMCP</v>
      </c>
      <c r="S40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0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6" spans="1:21" x14ac:dyDescent="0.25">
      <c r="A4096" s="567" t="s">
        <v>17929</v>
      </c>
      <c r="B4096" s="568"/>
      <c r="C4096" s="568"/>
      <c r="D4096" s="569" t="s">
        <v>504</v>
      </c>
      <c r="E4096" s="569" t="s">
        <v>1660</v>
      </c>
      <c r="F4096" s="569">
        <v>3</v>
      </c>
      <c r="G4096" s="568" t="s">
        <v>1179</v>
      </c>
      <c r="H4096" s="568"/>
      <c r="I4096" s="570" t="s">
        <v>8486</v>
      </c>
      <c r="J4096" s="568" t="s">
        <v>8204</v>
      </c>
      <c r="K4096" s="571" t="s">
        <v>8401</v>
      </c>
      <c r="L4096" s="568" t="s">
        <v>17475</v>
      </c>
      <c r="M4096" s="572" t="s">
        <v>8486</v>
      </c>
      <c r="N4096" s="570" t="s">
        <v>8402</v>
      </c>
      <c r="O4096" s="303" t="str">
        <f>IF(AllC3_Data[[#This Row],[Door/Yard Number]]=3,"Yard","Door")</f>
        <v>Yard</v>
      </c>
      <c r="P4096" s="33">
        <f t="shared" si="126"/>
        <v>0.65000000002328306</v>
      </c>
      <c r="Q4096" s="3" t="str">
        <f t="shared" si="127"/>
        <v>02/11/2022 01:21 PM</v>
      </c>
      <c r="R4096" s="573" t="str">
        <f>IF(AND(AllC3_Data[[#This Row],[Workflow]]="Vendor Trailer",AllC3_Data[[#This Row],[OB Load Type]]="",AllC3_Data[[#This Row],[IB Load Type]]="",AllC3_Data[[#This Row],[Reusable Load Type]]=""),"Empty", HLOOKUP("*",AllC3_Data[[#This Row],[OB Load Type]:[Workflow]],1,FALSE))</f>
        <v>WASH</v>
      </c>
      <c r="S409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9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7" spans="1:21" x14ac:dyDescent="0.25">
      <c r="A4097" s="567" t="s">
        <v>17930</v>
      </c>
      <c r="B4097" s="568"/>
      <c r="C4097" s="568"/>
      <c r="D4097" s="569" t="s">
        <v>229</v>
      </c>
      <c r="E4097" s="569" t="s">
        <v>8430</v>
      </c>
      <c r="F4097" s="569">
        <v>3</v>
      </c>
      <c r="G4097" s="568" t="s">
        <v>1179</v>
      </c>
      <c r="H4097" s="568"/>
      <c r="I4097" s="570" t="s">
        <v>8741</v>
      </c>
      <c r="J4097" s="568" t="s">
        <v>647</v>
      </c>
      <c r="K4097" s="571" t="s">
        <v>8401</v>
      </c>
      <c r="L4097" s="568" t="s">
        <v>13828</v>
      </c>
      <c r="M4097" s="572"/>
      <c r="N4097" s="570" t="s">
        <v>8402</v>
      </c>
      <c r="O4097" s="303" t="str">
        <f>IF(AllC3_Data[[#This Row],[Door/Yard Number]]=3,"Yard","Door")</f>
        <v>Yard</v>
      </c>
      <c r="P4097" s="33">
        <f t="shared" si="126"/>
        <v>0.63333333347691223</v>
      </c>
      <c r="Q4097" s="3" t="str">
        <f t="shared" si="127"/>
        <v>02/11/2022 01:22 PM</v>
      </c>
      <c r="R4097" s="573" t="str">
        <f>IF(AND(AllC3_Data[[#This Row],[Workflow]]="Vendor Trailer",AllC3_Data[[#This Row],[OB Load Type]]="",AllC3_Data[[#This Row],[IB Load Type]]="",AllC3_Data[[#This Row],[Reusable Load Type]]=""),"Empty", HLOOKUP("*",AllC3_Data[[#This Row],[OB Load Type]:[Workflow]],1,FALSE))</f>
        <v>RECY</v>
      </c>
      <c r="S409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09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098" spans="1:21" x14ac:dyDescent="0.25">
      <c r="A4098" s="567" t="s">
        <v>17931</v>
      </c>
      <c r="B4098" s="568"/>
      <c r="C4098" s="568" t="s">
        <v>17347</v>
      </c>
      <c r="D4098" s="569"/>
      <c r="E4098" s="569" t="s">
        <v>897</v>
      </c>
      <c r="F4098" s="569">
        <v>3</v>
      </c>
      <c r="G4098" s="568" t="s">
        <v>1179</v>
      </c>
      <c r="H4098" s="568" t="s">
        <v>17932</v>
      </c>
      <c r="I4098" s="570" t="s">
        <v>11521</v>
      </c>
      <c r="J4098" s="568" t="s">
        <v>8208</v>
      </c>
      <c r="K4098" s="571" t="s">
        <v>8401</v>
      </c>
      <c r="L4098" s="568" t="s">
        <v>14182</v>
      </c>
      <c r="M4098" s="572" t="s">
        <v>11521</v>
      </c>
      <c r="N4098" s="570" t="s">
        <v>8451</v>
      </c>
      <c r="O4098" s="303" t="str">
        <f>IF(AllC3_Data[[#This Row],[Door/Yard Number]]=3,"Yard","Door")</f>
        <v>Yard</v>
      </c>
      <c r="P4098" s="33">
        <f t="shared" si="126"/>
        <v>0.61666666675591841</v>
      </c>
      <c r="Q4098" s="3" t="str">
        <f t="shared" si="127"/>
        <v>02/11/2022 01:23 PM</v>
      </c>
      <c r="R4098" s="573" t="str">
        <f>IF(AND(AllC3_Data[[#This Row],[Workflow]]="Vendor Trailer",AllC3_Data[[#This Row],[OB Load Type]]="",AllC3_Data[[#This Row],[IB Load Type]]="",AllC3_Data[[#This Row],[Reusable Load Type]]=""),"Empty", HLOOKUP("*",AllC3_Data[[#This Row],[OB Load Type]:[Workflow]],1,FALSE))</f>
        <v>B227C</v>
      </c>
      <c r="S40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09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8"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099" spans="1:21" x14ac:dyDescent="0.25">
      <c r="A4099" s="567" t="s">
        <v>17933</v>
      </c>
      <c r="B4099" s="568"/>
      <c r="C4099" s="568"/>
      <c r="D4099" s="569"/>
      <c r="E4099" s="569" t="s">
        <v>1657</v>
      </c>
      <c r="F4099" s="569">
        <v>1</v>
      </c>
      <c r="G4099" s="568" t="s">
        <v>1667</v>
      </c>
      <c r="H4099" s="568"/>
      <c r="I4099" s="570" t="s">
        <v>11521</v>
      </c>
      <c r="J4099" s="568" t="s">
        <v>8213</v>
      </c>
      <c r="K4099" s="571" t="s">
        <v>8401</v>
      </c>
      <c r="L4099" s="568" t="s">
        <v>17934</v>
      </c>
      <c r="M4099" s="572" t="s">
        <v>10983</v>
      </c>
      <c r="N4099" s="570" t="s">
        <v>8402</v>
      </c>
      <c r="O4099" s="303" t="str">
        <f>IF(AllC3_Data[[#This Row],[Door/Yard Number]]=3,"Yard","Door")</f>
        <v>Door</v>
      </c>
      <c r="P4099" s="33">
        <f t="shared" si="126"/>
        <v>3.466666666790843</v>
      </c>
      <c r="Q4099" s="3" t="str">
        <f t="shared" si="127"/>
        <v>02/11/2022 10:32 AM</v>
      </c>
      <c r="R4099" s="573" t="str">
        <f>IF(AND(AllC3_Data[[#This Row],[Workflow]]="Vendor Trailer",AllC3_Data[[#This Row],[OB Load Type]]="",AllC3_Data[[#This Row],[IB Load Type]]="",AllC3_Data[[#This Row],[Reusable Load Type]]=""),"Empty", HLOOKUP("*",AllC3_Data[[#This Row],[OB Load Type]:[Workflow]],1,FALSE))</f>
        <v>Empty</v>
      </c>
      <c r="S40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0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0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0" spans="1:21" x14ac:dyDescent="0.25">
      <c r="A4100" s="567" t="s">
        <v>17935</v>
      </c>
      <c r="B4100" s="568"/>
      <c r="C4100" s="568"/>
      <c r="D4100" s="569"/>
      <c r="E4100" s="569" t="s">
        <v>1657</v>
      </c>
      <c r="F4100" s="569">
        <v>3</v>
      </c>
      <c r="G4100" s="568" t="s">
        <v>1179</v>
      </c>
      <c r="H4100" s="568"/>
      <c r="I4100" s="570" t="s">
        <v>8414</v>
      </c>
      <c r="J4100" s="568" t="s">
        <v>8210</v>
      </c>
      <c r="K4100" s="571" t="s">
        <v>8401</v>
      </c>
      <c r="L4100" s="568" t="s">
        <v>14111</v>
      </c>
      <c r="M4100" s="572" t="s">
        <v>13653</v>
      </c>
      <c r="N4100" s="570" t="s">
        <v>8421</v>
      </c>
      <c r="O4100" s="303" t="str">
        <f>IF(AllC3_Data[[#This Row],[Door/Yard Number]]=3,"Yard","Door")</f>
        <v>Yard</v>
      </c>
      <c r="P4100" s="33">
        <f t="shared" si="126"/>
        <v>1.1166666666395031</v>
      </c>
      <c r="Q4100" s="3" t="str">
        <f t="shared" si="127"/>
        <v>02/11/2022 12:53 PM</v>
      </c>
      <c r="R4100" s="573" t="str">
        <f>IF(AND(AllC3_Data[[#This Row],[Workflow]]="Vendor Trailer",AllC3_Data[[#This Row],[OB Load Type]]="",AllC3_Data[[#This Row],[IB Load Type]]="",AllC3_Data[[#This Row],[Reusable Load Type]]=""),"Empty", HLOOKUP("*",AllC3_Data[[#This Row],[OB Load Type]:[Workflow]],1,FALSE))</f>
        <v>Empty</v>
      </c>
      <c r="S410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410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4101" spans="1:21" x14ac:dyDescent="0.25">
      <c r="A4101" s="567" t="s">
        <v>17936</v>
      </c>
      <c r="B4101" s="568"/>
      <c r="C4101" s="568"/>
      <c r="D4101" s="569"/>
      <c r="E4101" s="569" t="s">
        <v>1657</v>
      </c>
      <c r="F4101" s="569">
        <v>3</v>
      </c>
      <c r="G4101" s="568" t="s">
        <v>1179</v>
      </c>
      <c r="H4101" s="568"/>
      <c r="I4101" s="570" t="s">
        <v>8414</v>
      </c>
      <c r="J4101" s="568" t="s">
        <v>8205</v>
      </c>
      <c r="K4101" s="571" t="s">
        <v>8401</v>
      </c>
      <c r="L4101" s="568" t="s">
        <v>14505</v>
      </c>
      <c r="M4101" s="572" t="s">
        <v>10922</v>
      </c>
      <c r="N4101" s="570" t="s">
        <v>8421</v>
      </c>
      <c r="O4101" s="303" t="str">
        <f>IF(AllC3_Data[[#This Row],[Door/Yard Number]]=3,"Yard","Door")</f>
        <v>Yard</v>
      </c>
      <c r="P4101" s="33">
        <f t="shared" si="126"/>
        <v>5.9000000000232831</v>
      </c>
      <c r="Q4101" s="3" t="str">
        <f t="shared" si="127"/>
        <v>02/11/2022 08:06 AM</v>
      </c>
      <c r="R4101" s="573" t="str">
        <f>IF(AND(AllC3_Data[[#This Row],[Workflow]]="Vendor Trailer",AllC3_Data[[#This Row],[OB Load Type]]="",AllC3_Data[[#This Row],[IB Load Type]]="",AllC3_Data[[#This Row],[Reusable Load Type]]=""),"Empty", HLOOKUP("*",AllC3_Data[[#This Row],[OB Load Type]:[Workflow]],1,FALSE))</f>
        <v>Empty</v>
      </c>
      <c r="S41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410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4102" spans="1:21" x14ac:dyDescent="0.25">
      <c r="A4102" s="567" t="s">
        <v>17937</v>
      </c>
      <c r="B4102" s="568"/>
      <c r="C4102" s="568"/>
      <c r="D4102" s="569"/>
      <c r="E4102" s="569" t="s">
        <v>1657</v>
      </c>
      <c r="F4102" s="569">
        <v>1</v>
      </c>
      <c r="G4102" s="568" t="s">
        <v>1179</v>
      </c>
      <c r="H4102" s="568"/>
      <c r="I4102" s="570" t="s">
        <v>8414</v>
      </c>
      <c r="J4102" s="568" t="s">
        <v>8210</v>
      </c>
      <c r="K4102" s="571" t="s">
        <v>8401</v>
      </c>
      <c r="L4102" s="568" t="s">
        <v>17938</v>
      </c>
      <c r="M4102" s="572" t="s">
        <v>17939</v>
      </c>
      <c r="N4102" s="570" t="s">
        <v>8451</v>
      </c>
      <c r="O4102" s="303" t="str">
        <f>IF(AllC3_Data[[#This Row],[Door/Yard Number]]=3,"Yard","Door")</f>
        <v>Door</v>
      </c>
      <c r="P4102" s="33">
        <f t="shared" si="126"/>
        <v>0.58333333331393078</v>
      </c>
      <c r="Q4102" s="3" t="str">
        <f t="shared" si="127"/>
        <v>02/11/2022 01:25 PM</v>
      </c>
      <c r="R4102" s="573" t="str">
        <f>IF(AND(AllC3_Data[[#This Row],[Workflow]]="Vendor Trailer",AllC3_Data[[#This Row],[OB Load Type]]="",AllC3_Data[[#This Row],[IB Load Type]]="",AllC3_Data[[#This Row],[Reusable Load Type]]=""),"Empty", HLOOKUP("*",AllC3_Data[[#This Row],[OB Load Type]:[Workflow]],1,FALSE))</f>
        <v>Empty</v>
      </c>
      <c r="S410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10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3" spans="1:21" x14ac:dyDescent="0.25">
      <c r="A4103" s="567" t="s">
        <v>17940</v>
      </c>
      <c r="B4103" s="568"/>
      <c r="C4103" s="568"/>
      <c r="D4103" s="569"/>
      <c r="E4103" s="569" t="s">
        <v>8461</v>
      </c>
      <c r="F4103" s="569">
        <v>3</v>
      </c>
      <c r="G4103" s="568" t="s">
        <v>1729</v>
      </c>
      <c r="H4103" s="568"/>
      <c r="I4103" s="570" t="s">
        <v>17941</v>
      </c>
      <c r="J4103" s="568" t="s">
        <v>8202</v>
      </c>
      <c r="K4103" s="571" t="s">
        <v>8401</v>
      </c>
      <c r="L4103" s="568" t="s">
        <v>84</v>
      </c>
      <c r="M4103" s="572" t="s">
        <v>17942</v>
      </c>
      <c r="N4103" s="570" t="s">
        <v>8409</v>
      </c>
      <c r="O4103" s="303" t="str">
        <f>IF(AllC3_Data[[#This Row],[Door/Yard Number]]=3,"Yard","Door")</f>
        <v>Yard</v>
      </c>
      <c r="P4103" s="33">
        <f t="shared" si="126"/>
        <v>3743.3833333334187</v>
      </c>
      <c r="Q4103" s="3" t="str">
        <f t="shared" si="127"/>
        <v>09/08/2021 02:37 PM</v>
      </c>
      <c r="R4103" s="573" t="str">
        <f>IF(AND(AllC3_Data[[#This Row],[Workflow]]="Vendor Trailer",AllC3_Data[[#This Row],[OB Load Type]]="",AllC3_Data[[#This Row],[IB Load Type]]="",AllC3_Data[[#This Row],[Reusable Load Type]]=""),"Empty", HLOOKUP("*",AllC3_Data[[#This Row],[OB Load Type]:[Workflow]],1,FALSE))</f>
        <v>Empty</v>
      </c>
      <c r="S410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4" spans="1:21" x14ac:dyDescent="0.25">
      <c r="A4104" s="567" t="s">
        <v>17943</v>
      </c>
      <c r="B4104" s="568"/>
      <c r="C4104" s="568"/>
      <c r="D4104" s="569"/>
      <c r="E4104" s="569" t="s">
        <v>8461</v>
      </c>
      <c r="F4104" s="569">
        <v>3</v>
      </c>
      <c r="G4104" s="568" t="s">
        <v>1099</v>
      </c>
      <c r="H4104" s="568"/>
      <c r="I4104" s="570" t="s">
        <v>17944</v>
      </c>
      <c r="J4104" s="568" t="s">
        <v>8202</v>
      </c>
      <c r="K4104" s="571" t="s">
        <v>8401</v>
      </c>
      <c r="L4104" s="568" t="s">
        <v>84</v>
      </c>
      <c r="M4104" s="572" t="s">
        <v>17945</v>
      </c>
      <c r="N4104" s="570" t="s">
        <v>8409</v>
      </c>
      <c r="O4104" s="303" t="str">
        <f>IF(AllC3_Data[[#This Row],[Door/Yard Number]]=3,"Yard","Door")</f>
        <v>Yard</v>
      </c>
      <c r="P4104" s="33">
        <f t="shared" si="126"/>
        <v>3605.4666666666744</v>
      </c>
      <c r="Q4104" s="3" t="str">
        <f t="shared" si="127"/>
        <v>09/14/2021 08:32 AM</v>
      </c>
      <c r="R4104" s="573" t="str">
        <f>IF(AND(AllC3_Data[[#This Row],[Workflow]]="Vendor Trailer",AllC3_Data[[#This Row],[OB Load Type]]="",AllC3_Data[[#This Row],[IB Load Type]]="",AllC3_Data[[#This Row],[Reusable Load Type]]=""),"Empty", HLOOKUP("*",AllC3_Data[[#This Row],[OB Load Type]:[Workflow]],1,FALSE))</f>
        <v>Empty</v>
      </c>
      <c r="S41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1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5" spans="1:21" x14ac:dyDescent="0.25">
      <c r="A4105" s="567" t="s">
        <v>17946</v>
      </c>
      <c r="B4105" s="568"/>
      <c r="C4105" s="568" t="s">
        <v>8230</v>
      </c>
      <c r="D4105" s="569"/>
      <c r="E4105" s="569" t="s">
        <v>8397</v>
      </c>
      <c r="F4105" s="569">
        <v>3</v>
      </c>
      <c r="G4105" s="568" t="s">
        <v>8398</v>
      </c>
      <c r="H4105" s="568" t="s">
        <v>8230</v>
      </c>
      <c r="I4105" s="570" t="s">
        <v>17947</v>
      </c>
      <c r="J4105" s="568" t="s">
        <v>8202</v>
      </c>
      <c r="K4105" s="571" t="s">
        <v>8401</v>
      </c>
      <c r="L4105" s="568" t="s">
        <v>84</v>
      </c>
      <c r="M4105" s="572" t="s">
        <v>17947</v>
      </c>
      <c r="N4105" s="570" t="s">
        <v>8409</v>
      </c>
      <c r="O4105" s="303" t="str">
        <f>IF(AllC3_Data[[#This Row],[Door/Yard Number]]=3,"Yard","Door")</f>
        <v>Yard</v>
      </c>
      <c r="P4105" s="33">
        <f t="shared" ref="P4105:P4168" si="128">($A$1-Q4105)*24</f>
        <v>3591.7166666667326</v>
      </c>
      <c r="Q4105" s="3" t="str">
        <f t="shared" ref="Q4105:Q4168" si="129">IF(I4105&gt;M4105,I4105,IF(I4105&lt;M4105,M4105,IF(I4105=M4105,I4105)))</f>
        <v>09/14/2021 10:17 PM</v>
      </c>
      <c r="R4105" s="573" t="str">
        <f>IF(AND(AllC3_Data[[#This Row],[Workflow]]="Vendor Trailer",AllC3_Data[[#This Row],[OB Load Type]]="",AllC3_Data[[#This Row],[IB Load Type]]="",AllC3_Data[[#This Row],[Reusable Load Type]]=""),"Empty", HLOOKUP("*",AllC3_Data[[#This Row],[OB Load Type]:[Workflow]],1,FALSE))</f>
        <v>MILK</v>
      </c>
      <c r="S410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6" spans="1:21" x14ac:dyDescent="0.25">
      <c r="A4106" s="567" t="s">
        <v>17948</v>
      </c>
      <c r="B4106" s="568"/>
      <c r="C4106" s="568" t="s">
        <v>8230</v>
      </c>
      <c r="D4106" s="569"/>
      <c r="E4106" s="569" t="s">
        <v>8397</v>
      </c>
      <c r="F4106" s="569">
        <v>3</v>
      </c>
      <c r="G4106" s="568" t="s">
        <v>8560</v>
      </c>
      <c r="H4106" s="568" t="s">
        <v>8230</v>
      </c>
      <c r="I4106" s="570" t="s">
        <v>17949</v>
      </c>
      <c r="J4106" s="568" t="s">
        <v>8202</v>
      </c>
      <c r="K4106" s="571" t="s">
        <v>8401</v>
      </c>
      <c r="L4106" s="568" t="s">
        <v>84</v>
      </c>
      <c r="M4106" s="572" t="s">
        <v>17949</v>
      </c>
      <c r="N4106" s="570" t="s">
        <v>8409</v>
      </c>
      <c r="O4106" s="303" t="str">
        <f>IF(AllC3_Data[[#This Row],[Door/Yard Number]]=3,"Yard","Door")</f>
        <v>Yard</v>
      </c>
      <c r="P4106" s="33">
        <f t="shared" si="128"/>
        <v>3384.3333333333721</v>
      </c>
      <c r="Q4106" s="3" t="str">
        <f t="shared" si="129"/>
        <v>09/23/2021 01:40 PM</v>
      </c>
      <c r="R4106" s="573" t="str">
        <f>IF(AND(AllC3_Data[[#This Row],[Workflow]]="Vendor Trailer",AllC3_Data[[#This Row],[OB Load Type]]="",AllC3_Data[[#This Row],[IB Load Type]]="",AllC3_Data[[#This Row],[Reusable Load Type]]=""),"Empty", HLOOKUP("*",AllC3_Data[[#This Row],[OB Load Type]:[Workflow]],1,FALSE))</f>
        <v>MILK</v>
      </c>
      <c r="S41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7" spans="1:21" x14ac:dyDescent="0.25">
      <c r="A4107" s="567" t="s">
        <v>17950</v>
      </c>
      <c r="B4107" s="568"/>
      <c r="C4107" s="568" t="s">
        <v>8230</v>
      </c>
      <c r="D4107" s="569"/>
      <c r="E4107" s="569" t="s">
        <v>8397</v>
      </c>
      <c r="F4107" s="569">
        <v>3</v>
      </c>
      <c r="G4107" s="568" t="s">
        <v>8405</v>
      </c>
      <c r="H4107" s="568" t="s">
        <v>14054</v>
      </c>
      <c r="I4107" s="570" t="s">
        <v>17951</v>
      </c>
      <c r="J4107" s="568" t="s">
        <v>8202</v>
      </c>
      <c r="K4107" s="571" t="s">
        <v>8401</v>
      </c>
      <c r="L4107" s="568" t="s">
        <v>84</v>
      </c>
      <c r="M4107" s="572" t="s">
        <v>17951</v>
      </c>
      <c r="N4107" s="570" t="s">
        <v>8409</v>
      </c>
      <c r="O4107" s="303" t="str">
        <f>IF(AllC3_Data[[#This Row],[Door/Yard Number]]=3,"Yard","Door")</f>
        <v>Yard</v>
      </c>
      <c r="P4107" s="33">
        <f t="shared" si="128"/>
        <v>3258.7333333334536</v>
      </c>
      <c r="Q4107" s="3" t="str">
        <f t="shared" si="129"/>
        <v>09/28/2021 07:16 PM</v>
      </c>
      <c r="R4107" s="573" t="str">
        <f>IF(AND(AllC3_Data[[#This Row],[Workflow]]="Vendor Trailer",AllC3_Data[[#This Row],[OB Load Type]]="",AllC3_Data[[#This Row],[IB Load Type]]="",AllC3_Data[[#This Row],[Reusable Load Type]]=""),"Empty", HLOOKUP("*",AllC3_Data[[#This Row],[OB Load Type]:[Workflow]],1,FALSE))</f>
        <v>MILK</v>
      </c>
      <c r="S41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8" spans="1:21" x14ac:dyDescent="0.25">
      <c r="A4108" s="567" t="s">
        <v>17952</v>
      </c>
      <c r="B4108" s="568"/>
      <c r="C4108" s="568" t="s">
        <v>8230</v>
      </c>
      <c r="D4108" s="569"/>
      <c r="E4108" s="569" t="s">
        <v>8397</v>
      </c>
      <c r="F4108" s="569">
        <v>3</v>
      </c>
      <c r="G4108" s="568" t="s">
        <v>8560</v>
      </c>
      <c r="H4108" s="568" t="s">
        <v>14054</v>
      </c>
      <c r="I4108" s="570" t="s">
        <v>17953</v>
      </c>
      <c r="J4108" s="568" t="s">
        <v>8202</v>
      </c>
      <c r="K4108" s="571" t="s">
        <v>8401</v>
      </c>
      <c r="L4108" s="568" t="s">
        <v>84</v>
      </c>
      <c r="M4108" s="572" t="s">
        <v>17953</v>
      </c>
      <c r="N4108" s="570" t="s">
        <v>8409</v>
      </c>
      <c r="O4108" s="303" t="str">
        <f>IF(AllC3_Data[[#This Row],[Door/Yard Number]]=3,"Yard","Door")</f>
        <v>Yard</v>
      </c>
      <c r="P4108" s="33">
        <f t="shared" si="128"/>
        <v>3253.4333333334653</v>
      </c>
      <c r="Q4108" s="3" t="str">
        <f t="shared" si="129"/>
        <v>09/29/2021 12:34 AM</v>
      </c>
      <c r="R4108" s="573" t="str">
        <f>IF(AND(AllC3_Data[[#This Row],[Workflow]]="Vendor Trailer",AllC3_Data[[#This Row],[OB Load Type]]="",AllC3_Data[[#This Row],[IB Load Type]]="",AllC3_Data[[#This Row],[Reusable Load Type]]=""),"Empty", HLOOKUP("*",AllC3_Data[[#This Row],[OB Load Type]:[Workflow]],1,FALSE))</f>
        <v>MILK</v>
      </c>
      <c r="S41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09" spans="1:21" x14ac:dyDescent="0.25">
      <c r="A4109" s="567" t="s">
        <v>17954</v>
      </c>
      <c r="B4109" s="568"/>
      <c r="C4109" s="568"/>
      <c r="D4109" s="569"/>
      <c r="E4109" s="569" t="s">
        <v>8461</v>
      </c>
      <c r="F4109" s="569">
        <v>3</v>
      </c>
      <c r="G4109" s="568" t="s">
        <v>8405</v>
      </c>
      <c r="H4109" s="568"/>
      <c r="I4109" s="570" t="s">
        <v>17955</v>
      </c>
      <c r="J4109" s="568" t="s">
        <v>8202</v>
      </c>
      <c r="K4109" s="571" t="s">
        <v>8401</v>
      </c>
      <c r="L4109" s="568" t="s">
        <v>84</v>
      </c>
      <c r="M4109" s="572" t="s">
        <v>17956</v>
      </c>
      <c r="N4109" s="570" t="s">
        <v>8409</v>
      </c>
      <c r="O4109" s="303" t="str">
        <f>IF(AllC3_Data[[#This Row],[Door/Yard Number]]=3,"Yard","Door")</f>
        <v>Yard</v>
      </c>
      <c r="P4109" s="33">
        <f t="shared" si="128"/>
        <v>3218.4666666666744</v>
      </c>
      <c r="Q4109" s="3" t="str">
        <f t="shared" si="129"/>
        <v>09/30/2021 11:32 AM</v>
      </c>
      <c r="R4109" s="573" t="str">
        <f>IF(AND(AllC3_Data[[#This Row],[Workflow]]="Vendor Trailer",AllC3_Data[[#This Row],[OB Load Type]]="",AllC3_Data[[#This Row],[IB Load Type]]="",AllC3_Data[[#This Row],[Reusable Load Type]]=""),"Empty", HLOOKUP("*",AllC3_Data[[#This Row],[OB Load Type]:[Workflow]],1,FALSE))</f>
        <v>Empty</v>
      </c>
      <c r="S410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0" spans="1:21" x14ac:dyDescent="0.25">
      <c r="A4110" s="567" t="s">
        <v>17957</v>
      </c>
      <c r="B4110" s="568"/>
      <c r="C4110" s="568" t="s">
        <v>8230</v>
      </c>
      <c r="D4110" s="569"/>
      <c r="E4110" s="569" t="s">
        <v>8397</v>
      </c>
      <c r="F4110" s="569">
        <v>3</v>
      </c>
      <c r="G4110" s="568" t="s">
        <v>8398</v>
      </c>
      <c r="H4110" s="568" t="s">
        <v>8230</v>
      </c>
      <c r="I4110" s="570" t="s">
        <v>17958</v>
      </c>
      <c r="J4110" s="568" t="s">
        <v>8202</v>
      </c>
      <c r="K4110" s="571" t="s">
        <v>8401</v>
      </c>
      <c r="L4110" s="568" t="s">
        <v>84</v>
      </c>
      <c r="M4110" s="572" t="s">
        <v>17958</v>
      </c>
      <c r="N4110" s="570" t="s">
        <v>8409</v>
      </c>
      <c r="O4110" s="303" t="str">
        <f>IF(AllC3_Data[[#This Row],[Door/Yard Number]]=3,"Yard","Door")</f>
        <v>Yard</v>
      </c>
      <c r="P4110" s="33">
        <f t="shared" si="128"/>
        <v>3154.8333333333721</v>
      </c>
      <c r="Q4110" s="3" t="str">
        <f t="shared" si="129"/>
        <v>10/03/2021 03:10 AM</v>
      </c>
      <c r="R4110" s="573" t="str">
        <f>IF(AND(AllC3_Data[[#This Row],[Workflow]]="Vendor Trailer",AllC3_Data[[#This Row],[OB Load Type]]="",AllC3_Data[[#This Row],[IB Load Type]]="",AllC3_Data[[#This Row],[Reusable Load Type]]=""),"Empty", HLOOKUP("*",AllC3_Data[[#This Row],[OB Load Type]:[Workflow]],1,FALSE))</f>
        <v>MILK</v>
      </c>
      <c r="S41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1" spans="1:21" x14ac:dyDescent="0.25">
      <c r="A4111" s="567" t="s">
        <v>17959</v>
      </c>
      <c r="B4111" s="568"/>
      <c r="C4111" s="568" t="s">
        <v>8230</v>
      </c>
      <c r="D4111" s="569"/>
      <c r="E4111" s="569" t="s">
        <v>8397</v>
      </c>
      <c r="F4111" s="569">
        <v>3</v>
      </c>
      <c r="G4111" s="568" t="s">
        <v>8398</v>
      </c>
      <c r="H4111" s="568" t="s">
        <v>13731</v>
      </c>
      <c r="I4111" s="570" t="s">
        <v>17960</v>
      </c>
      <c r="J4111" s="568" t="s">
        <v>8202</v>
      </c>
      <c r="K4111" s="571" t="s">
        <v>8401</v>
      </c>
      <c r="L4111" s="568" t="s">
        <v>84</v>
      </c>
      <c r="M4111" s="572" t="s">
        <v>17960</v>
      </c>
      <c r="N4111" s="570" t="s">
        <v>8409</v>
      </c>
      <c r="O4111" s="303" t="str">
        <f>IF(AllC3_Data[[#This Row],[Door/Yard Number]]=3,"Yard","Door")</f>
        <v>Yard</v>
      </c>
      <c r="P4111" s="33">
        <f t="shared" si="128"/>
        <v>3148.5499999999884</v>
      </c>
      <c r="Q4111" s="3" t="str">
        <f t="shared" si="129"/>
        <v>10/03/2021 09:27 AM</v>
      </c>
      <c r="R4111" s="573" t="str">
        <f>IF(AND(AllC3_Data[[#This Row],[Workflow]]="Vendor Trailer",AllC3_Data[[#This Row],[OB Load Type]]="",AllC3_Data[[#This Row],[IB Load Type]]="",AllC3_Data[[#This Row],[Reusable Load Type]]=""),"Empty", HLOOKUP("*",AllC3_Data[[#This Row],[OB Load Type]:[Workflow]],1,FALSE))</f>
        <v>MILK</v>
      </c>
      <c r="S41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2" spans="1:21" x14ac:dyDescent="0.25">
      <c r="A4112" s="567" t="s">
        <v>17961</v>
      </c>
      <c r="B4112" s="568"/>
      <c r="C4112" s="568" t="s">
        <v>8230</v>
      </c>
      <c r="D4112" s="569"/>
      <c r="E4112" s="569" t="s">
        <v>8397</v>
      </c>
      <c r="F4112" s="569">
        <v>3</v>
      </c>
      <c r="G4112" s="568" t="s">
        <v>8398</v>
      </c>
      <c r="H4112" s="568" t="s">
        <v>13731</v>
      </c>
      <c r="I4112" s="570" t="s">
        <v>17962</v>
      </c>
      <c r="J4112" s="568" t="s">
        <v>8202</v>
      </c>
      <c r="K4112" s="571" t="s">
        <v>8401</v>
      </c>
      <c r="L4112" s="568" t="s">
        <v>84</v>
      </c>
      <c r="M4112" s="572" t="s">
        <v>17962</v>
      </c>
      <c r="N4112" s="570" t="s">
        <v>8409</v>
      </c>
      <c r="O4112" s="303" t="str">
        <f>IF(AllC3_Data[[#This Row],[Door/Yard Number]]=3,"Yard","Door")</f>
        <v>Yard</v>
      </c>
      <c r="P4112" s="33">
        <f t="shared" si="128"/>
        <v>3146.2166666667326</v>
      </c>
      <c r="Q4112" s="3" t="str">
        <f t="shared" si="129"/>
        <v>10/03/2021 11:47 AM</v>
      </c>
      <c r="R4112" s="573" t="str">
        <f>IF(AND(AllC3_Data[[#This Row],[Workflow]]="Vendor Trailer",AllC3_Data[[#This Row],[OB Load Type]]="",AllC3_Data[[#This Row],[IB Load Type]]="",AllC3_Data[[#This Row],[Reusable Load Type]]=""),"Empty", HLOOKUP("*",AllC3_Data[[#This Row],[OB Load Type]:[Workflow]],1,FALSE))</f>
        <v>MILK</v>
      </c>
      <c r="S41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3" spans="1:21" x14ac:dyDescent="0.25">
      <c r="A4113" s="567" t="s">
        <v>17963</v>
      </c>
      <c r="B4113" s="568"/>
      <c r="C4113" s="568" t="s">
        <v>8230</v>
      </c>
      <c r="D4113" s="569"/>
      <c r="E4113" s="569" t="s">
        <v>8397</v>
      </c>
      <c r="F4113" s="569">
        <v>3</v>
      </c>
      <c r="G4113" s="568" t="s">
        <v>8398</v>
      </c>
      <c r="H4113" s="568" t="s">
        <v>13753</v>
      </c>
      <c r="I4113" s="570" t="s">
        <v>17964</v>
      </c>
      <c r="J4113" s="568" t="s">
        <v>8202</v>
      </c>
      <c r="K4113" s="571" t="s">
        <v>8401</v>
      </c>
      <c r="L4113" s="568" t="s">
        <v>84</v>
      </c>
      <c r="M4113" s="572" t="s">
        <v>17964</v>
      </c>
      <c r="N4113" s="570" t="s">
        <v>8409</v>
      </c>
      <c r="O4113" s="303" t="str">
        <f>IF(AllC3_Data[[#This Row],[Door/Yard Number]]=3,"Yard","Door")</f>
        <v>Yard</v>
      </c>
      <c r="P4113" s="33">
        <f t="shared" si="128"/>
        <v>3142.3833333334769</v>
      </c>
      <c r="Q4113" s="3" t="str">
        <f t="shared" si="129"/>
        <v>10/03/2021 03:37 PM</v>
      </c>
      <c r="R4113" s="573" t="str">
        <f>IF(AND(AllC3_Data[[#This Row],[Workflow]]="Vendor Trailer",AllC3_Data[[#This Row],[OB Load Type]]="",AllC3_Data[[#This Row],[IB Load Type]]="",AllC3_Data[[#This Row],[Reusable Load Type]]=""),"Empty", HLOOKUP("*",AllC3_Data[[#This Row],[OB Load Type]:[Workflow]],1,FALSE))</f>
        <v>MILK</v>
      </c>
      <c r="S41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4" spans="1:21" x14ac:dyDescent="0.25">
      <c r="A4114" s="567" t="s">
        <v>17965</v>
      </c>
      <c r="B4114" s="568"/>
      <c r="C4114" s="568" t="s">
        <v>8230</v>
      </c>
      <c r="D4114" s="569"/>
      <c r="E4114" s="569" t="s">
        <v>8397</v>
      </c>
      <c r="F4114" s="569">
        <v>3</v>
      </c>
      <c r="G4114" s="568" t="s">
        <v>8398</v>
      </c>
      <c r="H4114" s="568" t="s">
        <v>13753</v>
      </c>
      <c r="I4114" s="570" t="s">
        <v>17966</v>
      </c>
      <c r="J4114" s="568" t="s">
        <v>8202</v>
      </c>
      <c r="K4114" s="571" t="s">
        <v>8401</v>
      </c>
      <c r="L4114" s="568" t="s">
        <v>84</v>
      </c>
      <c r="M4114" s="572" t="s">
        <v>17966</v>
      </c>
      <c r="N4114" s="570" t="s">
        <v>8409</v>
      </c>
      <c r="O4114" s="303" t="str">
        <f>IF(AllC3_Data[[#This Row],[Door/Yard Number]]=3,"Yard","Door")</f>
        <v>Yard</v>
      </c>
      <c r="P4114" s="33">
        <f t="shared" si="128"/>
        <v>3142.2000000000698</v>
      </c>
      <c r="Q4114" s="3" t="str">
        <f t="shared" si="129"/>
        <v>10/03/2021 03:48 PM</v>
      </c>
      <c r="R4114" s="573" t="str">
        <f>IF(AND(AllC3_Data[[#This Row],[Workflow]]="Vendor Trailer",AllC3_Data[[#This Row],[OB Load Type]]="",AllC3_Data[[#This Row],[IB Load Type]]="",AllC3_Data[[#This Row],[Reusable Load Type]]=""),"Empty", HLOOKUP("*",AllC3_Data[[#This Row],[OB Load Type]:[Workflow]],1,FALSE))</f>
        <v>MILK</v>
      </c>
      <c r="S41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5" spans="1:21" x14ac:dyDescent="0.25">
      <c r="A4115" s="567" t="s">
        <v>17967</v>
      </c>
      <c r="B4115" s="568"/>
      <c r="C4115" s="568" t="s">
        <v>8230</v>
      </c>
      <c r="D4115" s="569"/>
      <c r="E4115" s="569" t="s">
        <v>8397</v>
      </c>
      <c r="F4115" s="569">
        <v>3</v>
      </c>
      <c r="G4115" s="568" t="s">
        <v>8398</v>
      </c>
      <c r="H4115" s="568" t="s">
        <v>13753</v>
      </c>
      <c r="I4115" s="570" t="s">
        <v>17968</v>
      </c>
      <c r="J4115" s="568" t="s">
        <v>8202</v>
      </c>
      <c r="K4115" s="571" t="s">
        <v>8401</v>
      </c>
      <c r="L4115" s="568" t="s">
        <v>84</v>
      </c>
      <c r="M4115" s="572" t="s">
        <v>17968</v>
      </c>
      <c r="N4115" s="570" t="s">
        <v>8409</v>
      </c>
      <c r="O4115" s="303" t="str">
        <f>IF(AllC3_Data[[#This Row],[Door/Yard Number]]=3,"Yard","Door")</f>
        <v>Yard</v>
      </c>
      <c r="P4115" s="33">
        <f t="shared" si="128"/>
        <v>3140.8666666667559</v>
      </c>
      <c r="Q4115" s="3" t="str">
        <f t="shared" si="129"/>
        <v>10/03/2021 05:08 PM</v>
      </c>
      <c r="R4115" s="573" t="str">
        <f>IF(AND(AllC3_Data[[#This Row],[Workflow]]="Vendor Trailer",AllC3_Data[[#This Row],[OB Load Type]]="",AllC3_Data[[#This Row],[IB Load Type]]="",AllC3_Data[[#This Row],[Reusable Load Type]]=""),"Empty", HLOOKUP("*",AllC3_Data[[#This Row],[OB Load Type]:[Workflow]],1,FALSE))</f>
        <v>MILK</v>
      </c>
      <c r="S411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6" spans="1:21" x14ac:dyDescent="0.25">
      <c r="A4116" s="567" t="s">
        <v>17969</v>
      </c>
      <c r="B4116" s="568"/>
      <c r="C4116" s="568"/>
      <c r="D4116" s="569"/>
      <c r="E4116" s="569" t="s">
        <v>1562</v>
      </c>
      <c r="F4116" s="569">
        <v>3</v>
      </c>
      <c r="G4116" s="568" t="s">
        <v>11356</v>
      </c>
      <c r="H4116" s="568"/>
      <c r="I4116" s="570" t="s">
        <v>17970</v>
      </c>
      <c r="J4116" s="568" t="s">
        <v>8202</v>
      </c>
      <c r="K4116" s="571" t="s">
        <v>8401</v>
      </c>
      <c r="L4116" s="568" t="s">
        <v>84</v>
      </c>
      <c r="M4116" s="572"/>
      <c r="N4116" s="570" t="s">
        <v>8409</v>
      </c>
      <c r="O4116" s="303" t="str">
        <f>IF(AllC3_Data[[#This Row],[Door/Yard Number]]=3,"Yard","Door")</f>
        <v>Yard</v>
      </c>
      <c r="P4116" s="33">
        <f t="shared" si="128"/>
        <v>3101.8500000000349</v>
      </c>
      <c r="Q4116" s="3" t="str">
        <f t="shared" si="129"/>
        <v>10/05/2021 08:09 AM</v>
      </c>
      <c r="R4116" s="573" t="str">
        <f>IF(AND(AllC3_Data[[#This Row],[Workflow]]="Vendor Trailer",AllC3_Data[[#This Row],[OB Load Type]]="",AllC3_Data[[#This Row],[IB Load Type]]="",AllC3_Data[[#This Row],[Reusable Load Type]]=""),"Empty", HLOOKUP("*",AllC3_Data[[#This Row],[OB Load Type]:[Workflow]],1,FALSE))</f>
        <v>Unknown</v>
      </c>
      <c r="S411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7" spans="1:21" x14ac:dyDescent="0.25">
      <c r="A4117" s="567" t="s">
        <v>17971</v>
      </c>
      <c r="B4117" s="568"/>
      <c r="C4117" s="568" t="s">
        <v>8230</v>
      </c>
      <c r="D4117" s="569"/>
      <c r="E4117" s="569" t="s">
        <v>8397</v>
      </c>
      <c r="F4117" s="569">
        <v>3</v>
      </c>
      <c r="G4117" s="568" t="s">
        <v>8398</v>
      </c>
      <c r="H4117" s="568" t="s">
        <v>13753</v>
      </c>
      <c r="I4117" s="570" t="s">
        <v>17972</v>
      </c>
      <c r="J4117" s="568" t="s">
        <v>8202</v>
      </c>
      <c r="K4117" s="571" t="s">
        <v>8401</v>
      </c>
      <c r="L4117" s="568" t="s">
        <v>84</v>
      </c>
      <c r="M4117" s="572" t="s">
        <v>17972</v>
      </c>
      <c r="N4117" s="570" t="s">
        <v>8409</v>
      </c>
      <c r="O4117" s="303" t="str">
        <f>IF(AllC3_Data[[#This Row],[Door/Yard Number]]=3,"Yard","Door")</f>
        <v>Yard</v>
      </c>
      <c r="P4117" s="33">
        <f t="shared" si="128"/>
        <v>3099.9166666666861</v>
      </c>
      <c r="Q4117" s="3" t="str">
        <f t="shared" si="129"/>
        <v>10/05/2021 10:05 AM</v>
      </c>
      <c r="R4117" s="573" t="str">
        <f>IF(AND(AllC3_Data[[#This Row],[Workflow]]="Vendor Trailer",AllC3_Data[[#This Row],[OB Load Type]]="",AllC3_Data[[#This Row],[IB Load Type]]="",AllC3_Data[[#This Row],[Reusable Load Type]]=""),"Empty", HLOOKUP("*",AllC3_Data[[#This Row],[OB Load Type]:[Workflow]],1,FALSE))</f>
        <v>MILK</v>
      </c>
      <c r="S411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8" spans="1:21" x14ac:dyDescent="0.25">
      <c r="A4118" s="567" t="s">
        <v>17973</v>
      </c>
      <c r="B4118" s="568"/>
      <c r="C4118" s="568" t="s">
        <v>8230</v>
      </c>
      <c r="D4118" s="569"/>
      <c r="E4118" s="569" t="s">
        <v>8397</v>
      </c>
      <c r="F4118" s="569">
        <v>3</v>
      </c>
      <c r="G4118" s="568" t="s">
        <v>8398</v>
      </c>
      <c r="H4118" s="568" t="s">
        <v>13753</v>
      </c>
      <c r="I4118" s="570" t="s">
        <v>17974</v>
      </c>
      <c r="J4118" s="568" t="s">
        <v>8202</v>
      </c>
      <c r="K4118" s="571" t="s">
        <v>8401</v>
      </c>
      <c r="L4118" s="568" t="s">
        <v>84</v>
      </c>
      <c r="M4118" s="572" t="s">
        <v>17974</v>
      </c>
      <c r="N4118" s="570" t="s">
        <v>8409</v>
      </c>
      <c r="O4118" s="303" t="str">
        <f>IF(AllC3_Data[[#This Row],[Door/Yard Number]]=3,"Yard","Door")</f>
        <v>Yard</v>
      </c>
      <c r="P4118" s="33">
        <f t="shared" si="128"/>
        <v>3099.5666666667676</v>
      </c>
      <c r="Q4118" s="3" t="str">
        <f t="shared" si="129"/>
        <v>10/05/2021 10:26 AM</v>
      </c>
      <c r="R4118" s="573" t="str">
        <f>IF(AND(AllC3_Data[[#This Row],[Workflow]]="Vendor Trailer",AllC3_Data[[#This Row],[OB Load Type]]="",AllC3_Data[[#This Row],[IB Load Type]]="",AllC3_Data[[#This Row],[Reusable Load Type]]=""),"Empty", HLOOKUP("*",AllC3_Data[[#This Row],[OB Load Type]:[Workflow]],1,FALSE))</f>
        <v>MILK</v>
      </c>
      <c r="S41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19" spans="1:21" x14ac:dyDescent="0.25">
      <c r="A4119" s="567" t="s">
        <v>17975</v>
      </c>
      <c r="B4119" s="568"/>
      <c r="C4119" s="568" t="s">
        <v>8230</v>
      </c>
      <c r="D4119" s="569"/>
      <c r="E4119" s="569" t="s">
        <v>8397</v>
      </c>
      <c r="F4119" s="569">
        <v>3</v>
      </c>
      <c r="G4119" s="568" t="s">
        <v>8398</v>
      </c>
      <c r="H4119" s="568" t="s">
        <v>13753</v>
      </c>
      <c r="I4119" s="570" t="s">
        <v>17976</v>
      </c>
      <c r="J4119" s="568" t="s">
        <v>8202</v>
      </c>
      <c r="K4119" s="571" t="s">
        <v>8401</v>
      </c>
      <c r="L4119" s="568" t="s">
        <v>84</v>
      </c>
      <c r="M4119" s="572" t="s">
        <v>17976</v>
      </c>
      <c r="N4119" s="570" t="s">
        <v>8409</v>
      </c>
      <c r="O4119" s="303" t="str">
        <f>IF(AllC3_Data[[#This Row],[Door/Yard Number]]=3,"Yard","Door")</f>
        <v>Yard</v>
      </c>
      <c r="P4119" s="33">
        <f t="shared" si="128"/>
        <v>3095.0166666667792</v>
      </c>
      <c r="Q4119" s="3" t="str">
        <f t="shared" si="129"/>
        <v>10/05/2021 02:59 PM</v>
      </c>
      <c r="R4119" s="573" t="str">
        <f>IF(AND(AllC3_Data[[#This Row],[Workflow]]="Vendor Trailer",AllC3_Data[[#This Row],[OB Load Type]]="",AllC3_Data[[#This Row],[IB Load Type]]="",AllC3_Data[[#This Row],[Reusable Load Type]]=""),"Empty", HLOOKUP("*",AllC3_Data[[#This Row],[OB Load Type]:[Workflow]],1,FALSE))</f>
        <v>MILK</v>
      </c>
      <c r="S411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0" spans="1:21" x14ac:dyDescent="0.25">
      <c r="A4120" s="567" t="s">
        <v>17977</v>
      </c>
      <c r="B4120" s="568"/>
      <c r="C4120" s="568" t="s">
        <v>8230</v>
      </c>
      <c r="D4120" s="569"/>
      <c r="E4120" s="569" t="s">
        <v>8397</v>
      </c>
      <c r="F4120" s="569">
        <v>3</v>
      </c>
      <c r="G4120" s="568" t="s">
        <v>8398</v>
      </c>
      <c r="H4120" s="568" t="s">
        <v>13753</v>
      </c>
      <c r="I4120" s="570" t="s">
        <v>17978</v>
      </c>
      <c r="J4120" s="568" t="s">
        <v>8202</v>
      </c>
      <c r="K4120" s="571" t="s">
        <v>8401</v>
      </c>
      <c r="L4120" s="568" t="s">
        <v>84</v>
      </c>
      <c r="M4120" s="572" t="s">
        <v>17978</v>
      </c>
      <c r="N4120" s="570" t="s">
        <v>8409</v>
      </c>
      <c r="O4120" s="303" t="str">
        <f>IF(AllC3_Data[[#This Row],[Door/Yard Number]]=3,"Yard","Door")</f>
        <v>Yard</v>
      </c>
      <c r="P4120" s="33">
        <f t="shared" si="128"/>
        <v>3094.6500000001397</v>
      </c>
      <c r="Q4120" s="3" t="str">
        <f t="shared" si="129"/>
        <v>10/05/2021 03:21 PM</v>
      </c>
      <c r="R4120" s="573" t="str">
        <f>IF(AND(AllC3_Data[[#This Row],[Workflow]]="Vendor Trailer",AllC3_Data[[#This Row],[OB Load Type]]="",AllC3_Data[[#This Row],[IB Load Type]]="",AllC3_Data[[#This Row],[Reusable Load Type]]=""),"Empty", HLOOKUP("*",AllC3_Data[[#This Row],[OB Load Type]:[Workflow]],1,FALSE))</f>
        <v>MILK</v>
      </c>
      <c r="S41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1" spans="1:21" x14ac:dyDescent="0.25">
      <c r="A4121" s="567" t="s">
        <v>17979</v>
      </c>
      <c r="B4121" s="568"/>
      <c r="C4121" s="568" t="s">
        <v>8230</v>
      </c>
      <c r="D4121" s="569"/>
      <c r="E4121" s="569" t="s">
        <v>8397</v>
      </c>
      <c r="F4121" s="569">
        <v>3</v>
      </c>
      <c r="G4121" s="568" t="s">
        <v>8398</v>
      </c>
      <c r="H4121" s="568" t="s">
        <v>13753</v>
      </c>
      <c r="I4121" s="570" t="s">
        <v>17980</v>
      </c>
      <c r="J4121" s="568" t="s">
        <v>8202</v>
      </c>
      <c r="K4121" s="571" t="s">
        <v>8401</v>
      </c>
      <c r="L4121" s="568" t="s">
        <v>84</v>
      </c>
      <c r="M4121" s="572" t="s">
        <v>17980</v>
      </c>
      <c r="N4121" s="570" t="s">
        <v>8409</v>
      </c>
      <c r="O4121" s="303" t="str">
        <f>IF(AllC3_Data[[#This Row],[Door/Yard Number]]=3,"Yard","Door")</f>
        <v>Yard</v>
      </c>
      <c r="P4121" s="33">
        <f t="shared" si="128"/>
        <v>3079.7166666666744</v>
      </c>
      <c r="Q4121" s="3" t="str">
        <f t="shared" si="129"/>
        <v>10/06/2021 06:17 AM</v>
      </c>
      <c r="R4121" s="573" t="str">
        <f>IF(AND(AllC3_Data[[#This Row],[Workflow]]="Vendor Trailer",AllC3_Data[[#This Row],[OB Load Type]]="",AllC3_Data[[#This Row],[IB Load Type]]="",AllC3_Data[[#This Row],[Reusable Load Type]]=""),"Empty", HLOOKUP("*",AllC3_Data[[#This Row],[OB Load Type]:[Workflow]],1,FALSE))</f>
        <v>MILK</v>
      </c>
      <c r="S41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2" spans="1:21" x14ac:dyDescent="0.25">
      <c r="A4122" s="567" t="s">
        <v>17981</v>
      </c>
      <c r="B4122" s="568"/>
      <c r="C4122" s="568" t="s">
        <v>8230</v>
      </c>
      <c r="D4122" s="569"/>
      <c r="E4122" s="569" t="s">
        <v>8397</v>
      </c>
      <c r="F4122" s="569">
        <v>3</v>
      </c>
      <c r="G4122" s="568" t="s">
        <v>8560</v>
      </c>
      <c r="H4122" s="568" t="s">
        <v>13753</v>
      </c>
      <c r="I4122" s="570" t="s">
        <v>17982</v>
      </c>
      <c r="J4122" s="568" t="s">
        <v>8202</v>
      </c>
      <c r="K4122" s="571" t="s">
        <v>8401</v>
      </c>
      <c r="L4122" s="568" t="s">
        <v>84</v>
      </c>
      <c r="M4122" s="572" t="s">
        <v>17982</v>
      </c>
      <c r="N4122" s="570" t="s">
        <v>8409</v>
      </c>
      <c r="O4122" s="303" t="str">
        <f>IF(AllC3_Data[[#This Row],[Door/Yard Number]]=3,"Yard","Door")</f>
        <v>Yard</v>
      </c>
      <c r="P4122" s="33">
        <f t="shared" si="128"/>
        <v>3073.9333333333489</v>
      </c>
      <c r="Q4122" s="3" t="str">
        <f t="shared" si="129"/>
        <v>10/06/2021 12:04 PM</v>
      </c>
      <c r="R4122" s="573" t="str">
        <f>IF(AND(AllC3_Data[[#This Row],[Workflow]]="Vendor Trailer",AllC3_Data[[#This Row],[OB Load Type]]="",AllC3_Data[[#This Row],[IB Load Type]]="",AllC3_Data[[#This Row],[Reusable Load Type]]=""),"Empty", HLOOKUP("*",AllC3_Data[[#This Row],[OB Load Type]:[Workflow]],1,FALSE))</f>
        <v>MILK</v>
      </c>
      <c r="S41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3" spans="1:21" x14ac:dyDescent="0.25">
      <c r="A4123" s="567" t="s">
        <v>17983</v>
      </c>
      <c r="B4123" s="568"/>
      <c r="C4123" s="568" t="s">
        <v>8230</v>
      </c>
      <c r="D4123" s="569"/>
      <c r="E4123" s="569" t="s">
        <v>8397</v>
      </c>
      <c r="F4123" s="569">
        <v>3</v>
      </c>
      <c r="G4123" s="568" t="s">
        <v>8398</v>
      </c>
      <c r="H4123" s="568" t="s">
        <v>13731</v>
      </c>
      <c r="I4123" s="570" t="s">
        <v>17984</v>
      </c>
      <c r="J4123" s="568" t="s">
        <v>8202</v>
      </c>
      <c r="K4123" s="571" t="s">
        <v>8401</v>
      </c>
      <c r="L4123" s="568" t="s">
        <v>84</v>
      </c>
      <c r="M4123" s="572" t="s">
        <v>17984</v>
      </c>
      <c r="N4123" s="570" t="s">
        <v>8409</v>
      </c>
      <c r="O4123" s="303" t="str">
        <f>IF(AllC3_Data[[#This Row],[Door/Yard Number]]=3,"Yard","Door")</f>
        <v>Yard</v>
      </c>
      <c r="P4123" s="33">
        <f t="shared" si="128"/>
        <v>3052.2333333333372</v>
      </c>
      <c r="Q4123" s="3" t="str">
        <f t="shared" si="129"/>
        <v>10/07/2021 09:46 AM</v>
      </c>
      <c r="R4123" s="573" t="str">
        <f>IF(AND(AllC3_Data[[#This Row],[Workflow]]="Vendor Trailer",AllC3_Data[[#This Row],[OB Load Type]]="",AllC3_Data[[#This Row],[IB Load Type]]="",AllC3_Data[[#This Row],[Reusable Load Type]]=""),"Empty", HLOOKUP("*",AllC3_Data[[#This Row],[OB Load Type]:[Workflow]],1,FALSE))</f>
        <v>MILK</v>
      </c>
      <c r="S412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4" spans="1:21" x14ac:dyDescent="0.25">
      <c r="A4124" s="567" t="s">
        <v>17985</v>
      </c>
      <c r="B4124" s="568"/>
      <c r="C4124" s="568" t="s">
        <v>8230</v>
      </c>
      <c r="D4124" s="569"/>
      <c r="E4124" s="569" t="s">
        <v>8397</v>
      </c>
      <c r="F4124" s="569">
        <v>3</v>
      </c>
      <c r="G4124" s="568" t="s">
        <v>17986</v>
      </c>
      <c r="H4124" s="568" t="s">
        <v>13823</v>
      </c>
      <c r="I4124" s="570" t="s">
        <v>17987</v>
      </c>
      <c r="J4124" s="568" t="s">
        <v>8202</v>
      </c>
      <c r="K4124" s="571" t="s">
        <v>8401</v>
      </c>
      <c r="L4124" s="568" t="s">
        <v>84</v>
      </c>
      <c r="M4124" s="572" t="s">
        <v>17987</v>
      </c>
      <c r="N4124" s="570" t="s">
        <v>8409</v>
      </c>
      <c r="O4124" s="303" t="str">
        <f>IF(AllC3_Data[[#This Row],[Door/Yard Number]]=3,"Yard","Door")</f>
        <v>Yard</v>
      </c>
      <c r="P4124" s="33">
        <f t="shared" si="128"/>
        <v>2957.8500000000349</v>
      </c>
      <c r="Q4124" s="3" t="str">
        <f t="shared" si="129"/>
        <v>10/11/2021 08:09 AM</v>
      </c>
      <c r="R4124" s="573" t="str">
        <f>IF(AND(AllC3_Data[[#This Row],[Workflow]]="Vendor Trailer",AllC3_Data[[#This Row],[OB Load Type]]="",AllC3_Data[[#This Row],[IB Load Type]]="",AllC3_Data[[#This Row],[Reusable Load Type]]=""),"Empty", HLOOKUP("*",AllC3_Data[[#This Row],[OB Load Type]:[Workflow]],1,FALSE))</f>
        <v>MILK</v>
      </c>
      <c r="S41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5" spans="1:21" x14ac:dyDescent="0.25">
      <c r="A4125" s="567" t="s">
        <v>17988</v>
      </c>
      <c r="B4125" s="568"/>
      <c r="C4125" s="568" t="s">
        <v>8230</v>
      </c>
      <c r="D4125" s="569"/>
      <c r="E4125" s="569" t="s">
        <v>8397</v>
      </c>
      <c r="F4125" s="569">
        <v>3</v>
      </c>
      <c r="G4125" s="568" t="s">
        <v>8560</v>
      </c>
      <c r="H4125" s="568" t="s">
        <v>13753</v>
      </c>
      <c r="I4125" s="570" t="s">
        <v>17989</v>
      </c>
      <c r="J4125" s="568" t="s">
        <v>8202</v>
      </c>
      <c r="K4125" s="571" t="s">
        <v>8401</v>
      </c>
      <c r="L4125" s="568" t="s">
        <v>84</v>
      </c>
      <c r="M4125" s="572" t="s">
        <v>17989</v>
      </c>
      <c r="N4125" s="570" t="s">
        <v>8409</v>
      </c>
      <c r="O4125" s="303" t="str">
        <f>IF(AllC3_Data[[#This Row],[Door/Yard Number]]=3,"Yard","Door")</f>
        <v>Yard</v>
      </c>
      <c r="P4125" s="33">
        <f t="shared" si="128"/>
        <v>2881.5666666667094</v>
      </c>
      <c r="Q4125" s="3" t="str">
        <f t="shared" si="129"/>
        <v>10/14/2021 12:26 PM</v>
      </c>
      <c r="R4125" s="573" t="str">
        <f>IF(AND(AllC3_Data[[#This Row],[Workflow]]="Vendor Trailer",AllC3_Data[[#This Row],[OB Load Type]]="",AllC3_Data[[#This Row],[IB Load Type]]="",AllC3_Data[[#This Row],[Reusable Load Type]]=""),"Empty", HLOOKUP("*",AllC3_Data[[#This Row],[OB Load Type]:[Workflow]],1,FALSE))</f>
        <v>MILK</v>
      </c>
      <c r="S412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6" spans="1:21" x14ac:dyDescent="0.25">
      <c r="A4126" s="567" t="s">
        <v>14485</v>
      </c>
      <c r="B4126" s="568"/>
      <c r="C4126" s="568" t="s">
        <v>8230</v>
      </c>
      <c r="D4126" s="569"/>
      <c r="E4126" s="569" t="s">
        <v>8397</v>
      </c>
      <c r="F4126" s="569">
        <v>3</v>
      </c>
      <c r="G4126" s="568" t="s">
        <v>8560</v>
      </c>
      <c r="H4126" s="568" t="s">
        <v>13753</v>
      </c>
      <c r="I4126" s="570" t="s">
        <v>17990</v>
      </c>
      <c r="J4126" s="568" t="s">
        <v>8202</v>
      </c>
      <c r="K4126" s="571" t="s">
        <v>8401</v>
      </c>
      <c r="L4126" s="568" t="s">
        <v>84</v>
      </c>
      <c r="M4126" s="572" t="s">
        <v>17990</v>
      </c>
      <c r="N4126" s="570" t="s">
        <v>8409</v>
      </c>
      <c r="O4126" s="303" t="str">
        <f>IF(AllC3_Data[[#This Row],[Door/Yard Number]]=3,"Yard","Door")</f>
        <v>Yard</v>
      </c>
      <c r="P4126" s="33">
        <f t="shared" si="128"/>
        <v>2878.0166666666628</v>
      </c>
      <c r="Q4126" s="3" t="str">
        <f t="shared" si="129"/>
        <v>10/14/2021 03:59 PM</v>
      </c>
      <c r="R4126" s="573" t="str">
        <f>IF(AND(AllC3_Data[[#This Row],[Workflow]]="Vendor Trailer",AllC3_Data[[#This Row],[OB Load Type]]="",AllC3_Data[[#This Row],[IB Load Type]]="",AllC3_Data[[#This Row],[Reusable Load Type]]=""),"Empty", HLOOKUP("*",AllC3_Data[[#This Row],[OB Load Type]:[Workflow]],1,FALSE))</f>
        <v>MILK</v>
      </c>
      <c r="S41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7" spans="1:21" x14ac:dyDescent="0.25">
      <c r="A4127" s="567" t="s">
        <v>17991</v>
      </c>
      <c r="B4127" s="568"/>
      <c r="C4127" s="568" t="s">
        <v>8230</v>
      </c>
      <c r="D4127" s="569"/>
      <c r="E4127" s="569" t="s">
        <v>8397</v>
      </c>
      <c r="F4127" s="569">
        <v>3</v>
      </c>
      <c r="G4127" s="568" t="s">
        <v>8560</v>
      </c>
      <c r="H4127" s="568" t="s">
        <v>13753</v>
      </c>
      <c r="I4127" s="570" t="s">
        <v>17992</v>
      </c>
      <c r="J4127" s="568" t="s">
        <v>8202</v>
      </c>
      <c r="K4127" s="571" t="s">
        <v>8401</v>
      </c>
      <c r="L4127" s="568" t="s">
        <v>84</v>
      </c>
      <c r="M4127" s="572" t="s">
        <v>17992</v>
      </c>
      <c r="N4127" s="570" t="s">
        <v>8409</v>
      </c>
      <c r="O4127" s="303" t="str">
        <f>IF(AllC3_Data[[#This Row],[Door/Yard Number]]=3,"Yard","Door")</f>
        <v>Yard</v>
      </c>
      <c r="P4127" s="33">
        <f t="shared" si="128"/>
        <v>2860.0000000001164</v>
      </c>
      <c r="Q4127" s="3" t="str">
        <f t="shared" si="129"/>
        <v>10/15/2021 10:00 AM</v>
      </c>
      <c r="R4127" s="573" t="str">
        <f>IF(AND(AllC3_Data[[#This Row],[Workflow]]="Vendor Trailer",AllC3_Data[[#This Row],[OB Load Type]]="",AllC3_Data[[#This Row],[IB Load Type]]="",AllC3_Data[[#This Row],[Reusable Load Type]]=""),"Empty", HLOOKUP("*",AllC3_Data[[#This Row],[OB Load Type]:[Workflow]],1,FALSE))</f>
        <v>MILK</v>
      </c>
      <c r="S41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8" spans="1:21" x14ac:dyDescent="0.25">
      <c r="A4128" s="567" t="s">
        <v>17993</v>
      </c>
      <c r="B4128" s="568"/>
      <c r="C4128" s="568" t="s">
        <v>8230</v>
      </c>
      <c r="D4128" s="569"/>
      <c r="E4128" s="569" t="s">
        <v>8397</v>
      </c>
      <c r="F4128" s="569">
        <v>3</v>
      </c>
      <c r="G4128" s="568" t="s">
        <v>8560</v>
      </c>
      <c r="H4128" s="568" t="s">
        <v>13753</v>
      </c>
      <c r="I4128" s="570" t="s">
        <v>17994</v>
      </c>
      <c r="J4128" s="568" t="s">
        <v>8202</v>
      </c>
      <c r="K4128" s="571" t="s">
        <v>8401</v>
      </c>
      <c r="L4128" s="568" t="s">
        <v>84</v>
      </c>
      <c r="M4128" s="572" t="s">
        <v>17994</v>
      </c>
      <c r="N4128" s="570" t="s">
        <v>8409</v>
      </c>
      <c r="O4128" s="303" t="str">
        <f>IF(AllC3_Data[[#This Row],[Door/Yard Number]]=3,"Yard","Door")</f>
        <v>Yard</v>
      </c>
      <c r="P4128" s="33">
        <f t="shared" si="128"/>
        <v>2855.0166666667792</v>
      </c>
      <c r="Q4128" s="3" t="str">
        <f t="shared" si="129"/>
        <v>10/15/2021 02:59 PM</v>
      </c>
      <c r="R4128" s="573" t="str">
        <f>IF(AND(AllC3_Data[[#This Row],[Workflow]]="Vendor Trailer",AllC3_Data[[#This Row],[OB Load Type]]="",AllC3_Data[[#This Row],[IB Load Type]]="",AllC3_Data[[#This Row],[Reusable Load Type]]=""),"Empty", HLOOKUP("*",AllC3_Data[[#This Row],[OB Load Type]:[Workflow]],1,FALSE))</f>
        <v>MILK</v>
      </c>
      <c r="S41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29" spans="1:21" x14ac:dyDescent="0.25">
      <c r="A4129" s="567" t="s">
        <v>17995</v>
      </c>
      <c r="B4129" s="568"/>
      <c r="C4129" s="568" t="s">
        <v>8404</v>
      </c>
      <c r="D4129" s="569"/>
      <c r="E4129" s="569" t="s">
        <v>8397</v>
      </c>
      <c r="F4129" s="569">
        <v>3</v>
      </c>
      <c r="G4129" s="568" t="s">
        <v>8560</v>
      </c>
      <c r="H4129" s="568" t="s">
        <v>13823</v>
      </c>
      <c r="I4129" s="570" t="s">
        <v>17996</v>
      </c>
      <c r="J4129" s="568" t="s">
        <v>8202</v>
      </c>
      <c r="K4129" s="571" t="s">
        <v>8401</v>
      </c>
      <c r="L4129" s="568" t="s">
        <v>84</v>
      </c>
      <c r="M4129" s="572" t="s">
        <v>17996</v>
      </c>
      <c r="N4129" s="570" t="s">
        <v>8409</v>
      </c>
      <c r="O4129" s="303" t="str">
        <f>IF(AllC3_Data[[#This Row],[Door/Yard Number]]=3,"Yard","Door")</f>
        <v>Yard</v>
      </c>
      <c r="P4129" s="33">
        <f t="shared" si="128"/>
        <v>2735.9333333334653</v>
      </c>
      <c r="Q4129" s="3" t="str">
        <f t="shared" si="129"/>
        <v>10/20/2021 02:04 PM</v>
      </c>
      <c r="R4129" s="573" t="str">
        <f>IF(AND(AllC3_Data[[#This Row],[Workflow]]="Vendor Trailer",AllC3_Data[[#This Row],[OB Load Type]]="",AllC3_Data[[#This Row],[IB Load Type]]="",AllC3_Data[[#This Row],[Reusable Load Type]]=""),"Empty", HLOOKUP("*",AllC3_Data[[#This Row],[OB Load Type]:[Workflow]],1,FALSE))</f>
        <v>A Live Delivery</v>
      </c>
      <c r="S412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0" spans="1:21" x14ac:dyDescent="0.25">
      <c r="A4130" s="567" t="s">
        <v>17997</v>
      </c>
      <c r="B4130" s="568"/>
      <c r="C4130" s="568" t="s">
        <v>8230</v>
      </c>
      <c r="D4130" s="569"/>
      <c r="E4130" s="569" t="s">
        <v>8397</v>
      </c>
      <c r="F4130" s="569">
        <v>3</v>
      </c>
      <c r="G4130" s="568" t="s">
        <v>8398</v>
      </c>
      <c r="H4130" s="568" t="s">
        <v>13753</v>
      </c>
      <c r="I4130" s="570" t="s">
        <v>17998</v>
      </c>
      <c r="J4130" s="568" t="s">
        <v>8202</v>
      </c>
      <c r="K4130" s="571" t="s">
        <v>8401</v>
      </c>
      <c r="L4130" s="568" t="s">
        <v>84</v>
      </c>
      <c r="M4130" s="572" t="s">
        <v>17998</v>
      </c>
      <c r="N4130" s="570" t="s">
        <v>8409</v>
      </c>
      <c r="O4130" s="303" t="str">
        <f>IF(AllC3_Data[[#This Row],[Door/Yard Number]]=3,"Yard","Door")</f>
        <v>Yard</v>
      </c>
      <c r="P4130" s="33">
        <f t="shared" si="128"/>
        <v>2711.4833333333954</v>
      </c>
      <c r="Q4130" s="3" t="str">
        <f t="shared" si="129"/>
        <v>10/21/2021 02:31 PM</v>
      </c>
      <c r="R4130" s="573" t="str">
        <f>IF(AND(AllC3_Data[[#This Row],[Workflow]]="Vendor Trailer",AllC3_Data[[#This Row],[OB Load Type]]="",AllC3_Data[[#This Row],[IB Load Type]]="",AllC3_Data[[#This Row],[Reusable Load Type]]=""),"Empty", HLOOKUP("*",AllC3_Data[[#This Row],[OB Load Type]:[Workflow]],1,FALSE))</f>
        <v>MILK</v>
      </c>
      <c r="S41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1" spans="1:21" x14ac:dyDescent="0.25">
      <c r="A4131" s="567" t="s">
        <v>17999</v>
      </c>
      <c r="B4131" s="568"/>
      <c r="C4131" s="568" t="s">
        <v>8230</v>
      </c>
      <c r="D4131" s="569"/>
      <c r="E4131" s="569" t="s">
        <v>8397</v>
      </c>
      <c r="F4131" s="569">
        <v>3</v>
      </c>
      <c r="G4131" s="568" t="s">
        <v>8398</v>
      </c>
      <c r="H4131" s="568" t="s">
        <v>13764</v>
      </c>
      <c r="I4131" s="570" t="s">
        <v>18000</v>
      </c>
      <c r="J4131" s="568" t="s">
        <v>8202</v>
      </c>
      <c r="K4131" s="571" t="s">
        <v>8401</v>
      </c>
      <c r="L4131" s="568" t="s">
        <v>84</v>
      </c>
      <c r="M4131" s="572" t="s">
        <v>18000</v>
      </c>
      <c r="N4131" s="570" t="s">
        <v>8409</v>
      </c>
      <c r="O4131" s="303" t="str">
        <f>IF(AllC3_Data[[#This Row],[Door/Yard Number]]=3,"Yard","Door")</f>
        <v>Yard</v>
      </c>
      <c r="P4131" s="33">
        <f t="shared" si="128"/>
        <v>2697.1500000001397</v>
      </c>
      <c r="Q4131" s="3" t="str">
        <f t="shared" si="129"/>
        <v>10/22/2021 04:51 AM</v>
      </c>
      <c r="R4131" s="573" t="str">
        <f>IF(AND(AllC3_Data[[#This Row],[Workflow]]="Vendor Trailer",AllC3_Data[[#This Row],[OB Load Type]]="",AllC3_Data[[#This Row],[IB Load Type]]="",AllC3_Data[[#This Row],[Reusable Load Type]]=""),"Empty", HLOOKUP("*",AllC3_Data[[#This Row],[OB Load Type]:[Workflow]],1,FALSE))</f>
        <v>MILK</v>
      </c>
      <c r="S413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2" spans="1:21" x14ac:dyDescent="0.25">
      <c r="A4132" s="567" t="s">
        <v>18001</v>
      </c>
      <c r="B4132" s="568"/>
      <c r="C4132" s="568" t="s">
        <v>8230</v>
      </c>
      <c r="D4132" s="569"/>
      <c r="E4132" s="569" t="s">
        <v>8397</v>
      </c>
      <c r="F4132" s="569">
        <v>3</v>
      </c>
      <c r="G4132" s="568" t="s">
        <v>8560</v>
      </c>
      <c r="H4132" s="568" t="s">
        <v>13753</v>
      </c>
      <c r="I4132" s="570" t="s">
        <v>18002</v>
      </c>
      <c r="J4132" s="568" t="s">
        <v>8202</v>
      </c>
      <c r="K4132" s="571" t="s">
        <v>8401</v>
      </c>
      <c r="L4132" s="568" t="s">
        <v>84</v>
      </c>
      <c r="M4132" s="572" t="s">
        <v>18002</v>
      </c>
      <c r="N4132" s="570" t="s">
        <v>8409</v>
      </c>
      <c r="O4132" s="303" t="str">
        <f>IF(AllC3_Data[[#This Row],[Door/Yard Number]]=3,"Yard","Door")</f>
        <v>Yard</v>
      </c>
      <c r="P4132" s="33">
        <f t="shared" si="128"/>
        <v>2695.1166666666395</v>
      </c>
      <c r="Q4132" s="3" t="str">
        <f t="shared" si="129"/>
        <v>10/22/2021 06:53 AM</v>
      </c>
      <c r="R4132" s="573" t="str">
        <f>IF(AND(AllC3_Data[[#This Row],[Workflow]]="Vendor Trailer",AllC3_Data[[#This Row],[OB Load Type]]="",AllC3_Data[[#This Row],[IB Load Type]]="",AllC3_Data[[#This Row],[Reusable Load Type]]=""),"Empty", HLOOKUP("*",AllC3_Data[[#This Row],[OB Load Type]:[Workflow]],1,FALSE))</f>
        <v>MILK</v>
      </c>
      <c r="S41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3" spans="1:21" x14ac:dyDescent="0.25">
      <c r="A4133" s="567" t="s">
        <v>18003</v>
      </c>
      <c r="B4133" s="568"/>
      <c r="C4133" s="568" t="s">
        <v>8404</v>
      </c>
      <c r="D4133" s="569"/>
      <c r="E4133" s="569" t="s">
        <v>8397</v>
      </c>
      <c r="F4133" s="569">
        <v>3</v>
      </c>
      <c r="G4133" s="568" t="s">
        <v>8560</v>
      </c>
      <c r="H4133" s="568" t="s">
        <v>13823</v>
      </c>
      <c r="I4133" s="570" t="s">
        <v>18004</v>
      </c>
      <c r="J4133" s="568" t="s">
        <v>8202</v>
      </c>
      <c r="K4133" s="571" t="s">
        <v>8401</v>
      </c>
      <c r="L4133" s="568" t="s">
        <v>84</v>
      </c>
      <c r="M4133" s="572" t="s">
        <v>18004</v>
      </c>
      <c r="N4133" s="570" t="s">
        <v>8409</v>
      </c>
      <c r="O4133" s="303" t="str">
        <f>IF(AllC3_Data[[#This Row],[Door/Yard Number]]=3,"Yard","Door")</f>
        <v>Yard</v>
      </c>
      <c r="P4133" s="33">
        <f t="shared" si="128"/>
        <v>2667.2666666666628</v>
      </c>
      <c r="Q4133" s="3" t="str">
        <f t="shared" si="129"/>
        <v>10/23/2021 10:44 AM</v>
      </c>
      <c r="R4133" s="573" t="str">
        <f>IF(AND(AllC3_Data[[#This Row],[Workflow]]="Vendor Trailer",AllC3_Data[[#This Row],[OB Load Type]]="",AllC3_Data[[#This Row],[IB Load Type]]="",AllC3_Data[[#This Row],[Reusable Load Type]]=""),"Empty", HLOOKUP("*",AllC3_Data[[#This Row],[OB Load Type]:[Workflow]],1,FALSE))</f>
        <v>A Live Delivery</v>
      </c>
      <c r="S41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4" spans="1:21" x14ac:dyDescent="0.25">
      <c r="A4134" s="567" t="s">
        <v>10821</v>
      </c>
      <c r="B4134" s="568"/>
      <c r="C4134" s="568" t="s">
        <v>8230</v>
      </c>
      <c r="D4134" s="569"/>
      <c r="E4134" s="569" t="s">
        <v>8397</v>
      </c>
      <c r="F4134" s="569">
        <v>3</v>
      </c>
      <c r="G4134" s="568" t="s">
        <v>8405</v>
      </c>
      <c r="H4134" s="568" t="s">
        <v>8817</v>
      </c>
      <c r="I4134" s="570" t="s">
        <v>18005</v>
      </c>
      <c r="J4134" s="568" t="s">
        <v>8202</v>
      </c>
      <c r="K4134" s="571" t="s">
        <v>8401</v>
      </c>
      <c r="L4134" s="568" t="s">
        <v>84</v>
      </c>
      <c r="M4134" s="572" t="s">
        <v>18005</v>
      </c>
      <c r="N4134" s="570" t="s">
        <v>8409</v>
      </c>
      <c r="O4134" s="303" t="str">
        <f>IF(AllC3_Data[[#This Row],[Door/Yard Number]]=3,"Yard","Door")</f>
        <v>Yard</v>
      </c>
      <c r="P4134" s="33">
        <f t="shared" si="128"/>
        <v>2661.5833333333139</v>
      </c>
      <c r="Q4134" s="3" t="str">
        <f t="shared" si="129"/>
        <v>10/23/2021 04:25 PM</v>
      </c>
      <c r="R4134" s="573" t="str">
        <f>IF(AND(AllC3_Data[[#This Row],[Workflow]]="Vendor Trailer",AllC3_Data[[#This Row],[OB Load Type]]="",AllC3_Data[[#This Row],[IB Load Type]]="",AllC3_Data[[#This Row],[Reusable Load Type]]=""),"Empty", HLOOKUP("*",AllC3_Data[[#This Row],[OB Load Type]:[Workflow]],1,FALSE))</f>
        <v>MILK</v>
      </c>
      <c r="S41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5" spans="1:21" x14ac:dyDescent="0.25">
      <c r="A4135" s="567" t="s">
        <v>18006</v>
      </c>
      <c r="B4135" s="568"/>
      <c r="C4135" s="568" t="s">
        <v>8230</v>
      </c>
      <c r="D4135" s="569"/>
      <c r="E4135" s="569" t="s">
        <v>8397</v>
      </c>
      <c r="F4135" s="569">
        <v>5</v>
      </c>
      <c r="G4135" s="568" t="s">
        <v>8405</v>
      </c>
      <c r="H4135" s="568" t="s">
        <v>8230</v>
      </c>
      <c r="I4135" s="570" t="s">
        <v>18007</v>
      </c>
      <c r="J4135" s="568" t="s">
        <v>8202</v>
      </c>
      <c r="K4135" s="571" t="s">
        <v>8401</v>
      </c>
      <c r="L4135" s="568" t="s">
        <v>18008</v>
      </c>
      <c r="M4135" s="572" t="s">
        <v>18007</v>
      </c>
      <c r="N4135" s="570" t="s">
        <v>8409</v>
      </c>
      <c r="O4135" s="303" t="str">
        <f>IF(AllC3_Data[[#This Row],[Door/Yard Number]]=3,"Yard","Door")</f>
        <v>Door</v>
      </c>
      <c r="P4135" s="33">
        <f t="shared" si="128"/>
        <v>2641.0166666666628</v>
      </c>
      <c r="Q4135" s="3" t="str">
        <f t="shared" si="129"/>
        <v>10/24/2021 12:59 PM</v>
      </c>
      <c r="R4135" s="573" t="str">
        <f>IF(AND(AllC3_Data[[#This Row],[Workflow]]="Vendor Trailer",AllC3_Data[[#This Row],[OB Load Type]]="",AllC3_Data[[#This Row],[IB Load Type]]="",AllC3_Data[[#This Row],[Reusable Load Type]]=""),"Empty", HLOOKUP("*",AllC3_Data[[#This Row],[OB Load Type]:[Workflow]],1,FALSE))</f>
        <v>MILK</v>
      </c>
      <c r="S41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6" spans="1:21" x14ac:dyDescent="0.25">
      <c r="A4136" s="567" t="s">
        <v>18009</v>
      </c>
      <c r="B4136" s="568"/>
      <c r="C4136" s="568"/>
      <c r="D4136" s="569"/>
      <c r="E4136" s="569" t="s">
        <v>1657</v>
      </c>
      <c r="F4136" s="569">
        <v>3</v>
      </c>
      <c r="G4136" s="568" t="s">
        <v>1179</v>
      </c>
      <c r="H4136" s="568"/>
      <c r="I4136" s="570" t="s">
        <v>18010</v>
      </c>
      <c r="J4136" s="568" t="s">
        <v>8208</v>
      </c>
      <c r="K4136" s="571" t="s">
        <v>8589</v>
      </c>
      <c r="L4136" s="568" t="s">
        <v>2971</v>
      </c>
      <c r="M4136" s="572" t="s">
        <v>18011</v>
      </c>
      <c r="N4136" s="570" t="s">
        <v>8402</v>
      </c>
      <c r="O4136" s="303" t="str">
        <f>IF(AllC3_Data[[#This Row],[Door/Yard Number]]=3,"Yard","Door")</f>
        <v>Yard</v>
      </c>
      <c r="P4136" s="33">
        <f t="shared" si="128"/>
        <v>2635.7833333333838</v>
      </c>
      <c r="Q4136" s="3" t="str">
        <f t="shared" si="129"/>
        <v>10/24/2021 06:13 PM</v>
      </c>
      <c r="R4136" s="573" t="str">
        <f>IF(AND(AllC3_Data[[#This Row],[Workflow]]="Vendor Trailer",AllC3_Data[[#This Row],[OB Load Type]]="",AllC3_Data[[#This Row],[IB Load Type]]="",AllC3_Data[[#This Row],[Reusable Load Type]]=""),"Empty", HLOOKUP("*",AllC3_Data[[#This Row],[OB Load Type]:[Workflow]],1,FALSE))</f>
        <v>Empty</v>
      </c>
      <c r="S413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13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7" spans="1:21" x14ac:dyDescent="0.25">
      <c r="A4137" s="567" t="s">
        <v>18012</v>
      </c>
      <c r="B4137" s="568"/>
      <c r="C4137" s="568"/>
      <c r="D4137" s="569"/>
      <c r="E4137" s="569" t="s">
        <v>8461</v>
      </c>
      <c r="F4137" s="569">
        <v>3</v>
      </c>
      <c r="G4137" s="568" t="s">
        <v>8405</v>
      </c>
      <c r="H4137" s="568"/>
      <c r="I4137" s="570" t="s">
        <v>18013</v>
      </c>
      <c r="J4137" s="568" t="s">
        <v>8202</v>
      </c>
      <c r="K4137" s="571" t="s">
        <v>8401</v>
      </c>
      <c r="L4137" s="568" t="s">
        <v>84</v>
      </c>
      <c r="M4137" s="572" t="s">
        <v>18014</v>
      </c>
      <c r="N4137" s="570" t="s">
        <v>8409</v>
      </c>
      <c r="O4137" s="303" t="str">
        <f>IF(AllC3_Data[[#This Row],[Door/Yard Number]]=3,"Yard","Door")</f>
        <v>Yard</v>
      </c>
      <c r="P4137" s="33">
        <f t="shared" si="128"/>
        <v>2596.9500000000698</v>
      </c>
      <c r="Q4137" s="3" t="str">
        <f t="shared" si="129"/>
        <v>10/26/2021 09:03 AM</v>
      </c>
      <c r="R4137" s="573" t="str">
        <f>IF(AND(AllC3_Data[[#This Row],[Workflow]]="Vendor Trailer",AllC3_Data[[#This Row],[OB Load Type]]="",AllC3_Data[[#This Row],[IB Load Type]]="",AllC3_Data[[#This Row],[Reusable Load Type]]=""),"Empty", HLOOKUP("*",AllC3_Data[[#This Row],[OB Load Type]:[Workflow]],1,FALSE))</f>
        <v>Empty</v>
      </c>
      <c r="S413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8" spans="1:21" x14ac:dyDescent="0.25">
      <c r="A4138" s="567" t="s">
        <v>18015</v>
      </c>
      <c r="B4138" s="568"/>
      <c r="C4138" s="568" t="s">
        <v>8404</v>
      </c>
      <c r="D4138" s="569"/>
      <c r="E4138" s="569" t="s">
        <v>897</v>
      </c>
      <c r="F4138" s="569">
        <v>3</v>
      </c>
      <c r="G4138" s="568" t="s">
        <v>8405</v>
      </c>
      <c r="H4138" s="568" t="s">
        <v>18016</v>
      </c>
      <c r="I4138" s="570" t="s">
        <v>18017</v>
      </c>
      <c r="J4138" s="568" t="s">
        <v>8202</v>
      </c>
      <c r="K4138" s="571" t="s">
        <v>8401</v>
      </c>
      <c r="L4138" s="568" t="s">
        <v>84</v>
      </c>
      <c r="M4138" s="572" t="s">
        <v>18017</v>
      </c>
      <c r="N4138" s="570" t="s">
        <v>8409</v>
      </c>
      <c r="O4138" s="303" t="str">
        <f>IF(AllC3_Data[[#This Row],[Door/Yard Number]]=3,"Yard","Door")</f>
        <v>Yard</v>
      </c>
      <c r="P4138" s="33">
        <f t="shared" si="128"/>
        <v>2572.7500000001164</v>
      </c>
      <c r="Q4138" s="3" t="str">
        <f t="shared" si="129"/>
        <v>10/27/2021 09:15 AM</v>
      </c>
      <c r="R4138" s="573" t="str">
        <f>IF(AND(AllC3_Data[[#This Row],[Workflow]]="Vendor Trailer",AllC3_Data[[#This Row],[OB Load Type]]="",AllC3_Data[[#This Row],[IB Load Type]]="",AllC3_Data[[#This Row],[Reusable Load Type]]=""),"Empty", HLOOKUP("*",AllC3_Data[[#This Row],[OB Load Type]:[Workflow]],1,FALSE))</f>
        <v>A Live Delivery</v>
      </c>
      <c r="S41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39" spans="1:21" x14ac:dyDescent="0.25">
      <c r="A4139" s="567" t="s">
        <v>18018</v>
      </c>
      <c r="B4139" s="568"/>
      <c r="C4139" s="568" t="s">
        <v>8404</v>
      </c>
      <c r="D4139" s="569"/>
      <c r="E4139" s="569" t="s">
        <v>897</v>
      </c>
      <c r="F4139" s="569">
        <v>3</v>
      </c>
      <c r="G4139" s="568" t="s">
        <v>8405</v>
      </c>
      <c r="H4139" s="568" t="s">
        <v>18019</v>
      </c>
      <c r="I4139" s="570" t="s">
        <v>18020</v>
      </c>
      <c r="J4139" s="568" t="s">
        <v>8202</v>
      </c>
      <c r="K4139" s="571" t="s">
        <v>8401</v>
      </c>
      <c r="L4139" s="568" t="s">
        <v>84</v>
      </c>
      <c r="M4139" s="572" t="s">
        <v>18021</v>
      </c>
      <c r="N4139" s="570" t="s">
        <v>8409</v>
      </c>
      <c r="O4139" s="303" t="str">
        <f>IF(AllC3_Data[[#This Row],[Door/Yard Number]]=3,"Yard","Door")</f>
        <v>Yard</v>
      </c>
      <c r="P4139" s="33">
        <f t="shared" si="128"/>
        <v>2569.5999999999767</v>
      </c>
      <c r="Q4139" s="3" t="str">
        <f t="shared" si="129"/>
        <v>10/27/2021 12:24 PM</v>
      </c>
      <c r="R4139" s="573" t="str">
        <f>IF(AND(AllC3_Data[[#This Row],[Workflow]]="Vendor Trailer",AllC3_Data[[#This Row],[OB Load Type]]="",AllC3_Data[[#This Row],[IB Load Type]]="",AllC3_Data[[#This Row],[Reusable Load Type]]=""),"Empty", HLOOKUP("*",AllC3_Data[[#This Row],[OB Load Type]:[Workflow]],1,FALSE))</f>
        <v>A Live Delivery</v>
      </c>
      <c r="S41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0" spans="1:21" x14ac:dyDescent="0.25">
      <c r="A4140" s="567" t="s">
        <v>18022</v>
      </c>
      <c r="B4140" s="568"/>
      <c r="C4140" s="568" t="s">
        <v>8230</v>
      </c>
      <c r="D4140" s="569"/>
      <c r="E4140" s="569" t="s">
        <v>8397</v>
      </c>
      <c r="F4140" s="569">
        <v>3</v>
      </c>
      <c r="G4140" s="568" t="s">
        <v>8560</v>
      </c>
      <c r="H4140" s="568" t="s">
        <v>13823</v>
      </c>
      <c r="I4140" s="570" t="s">
        <v>18023</v>
      </c>
      <c r="J4140" s="568" t="s">
        <v>8202</v>
      </c>
      <c r="K4140" s="571" t="s">
        <v>8401</v>
      </c>
      <c r="L4140" s="568" t="s">
        <v>84</v>
      </c>
      <c r="M4140" s="572" t="s">
        <v>18023</v>
      </c>
      <c r="N4140" s="570" t="s">
        <v>8409</v>
      </c>
      <c r="O4140" s="303" t="str">
        <f>IF(AllC3_Data[[#This Row],[Door/Yard Number]]=3,"Yard","Door")</f>
        <v>Yard</v>
      </c>
      <c r="P4140" s="33">
        <f t="shared" si="128"/>
        <v>2566.7833333333838</v>
      </c>
      <c r="Q4140" s="3" t="str">
        <f t="shared" si="129"/>
        <v>10/27/2021 03:13 PM</v>
      </c>
      <c r="R4140" s="573" t="str">
        <f>IF(AND(AllC3_Data[[#This Row],[Workflow]]="Vendor Trailer",AllC3_Data[[#This Row],[OB Load Type]]="",AllC3_Data[[#This Row],[IB Load Type]]="",AllC3_Data[[#This Row],[Reusable Load Type]]=""),"Empty", HLOOKUP("*",AllC3_Data[[#This Row],[OB Load Type]:[Workflow]],1,FALSE))</f>
        <v>MILK</v>
      </c>
      <c r="S41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1" spans="1:21" x14ac:dyDescent="0.25">
      <c r="A4141" s="567" t="s">
        <v>16014</v>
      </c>
      <c r="B4141" s="568"/>
      <c r="C4141" s="568" t="s">
        <v>8230</v>
      </c>
      <c r="D4141" s="569"/>
      <c r="E4141" s="569" t="s">
        <v>8397</v>
      </c>
      <c r="F4141" s="569">
        <v>3</v>
      </c>
      <c r="G4141" s="568" t="s">
        <v>14067</v>
      </c>
      <c r="H4141" s="568" t="s">
        <v>10322</v>
      </c>
      <c r="I4141" s="570" t="s">
        <v>18024</v>
      </c>
      <c r="J4141" s="568" t="s">
        <v>8202</v>
      </c>
      <c r="K4141" s="571" t="s">
        <v>8401</v>
      </c>
      <c r="L4141" s="568" t="s">
        <v>84</v>
      </c>
      <c r="M4141" s="572" t="s">
        <v>18025</v>
      </c>
      <c r="N4141" s="570" t="s">
        <v>8409</v>
      </c>
      <c r="O4141" s="303" t="str">
        <f>IF(AllC3_Data[[#This Row],[Door/Yard Number]]=3,"Yard","Door")</f>
        <v>Yard</v>
      </c>
      <c r="P4141" s="33">
        <f t="shared" si="128"/>
        <v>2547.9833333333954</v>
      </c>
      <c r="Q4141" s="3" t="str">
        <f t="shared" si="129"/>
        <v>10/28/2021 10:01 AM</v>
      </c>
      <c r="R4141" s="573" t="str">
        <f>IF(AND(AllC3_Data[[#This Row],[Workflow]]="Vendor Trailer",AllC3_Data[[#This Row],[OB Load Type]]="",AllC3_Data[[#This Row],[IB Load Type]]="",AllC3_Data[[#This Row],[Reusable Load Type]]=""),"Empty", HLOOKUP("*",AllC3_Data[[#This Row],[OB Load Type]:[Workflow]],1,FALSE))</f>
        <v>MILK</v>
      </c>
      <c r="S41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2" spans="1:21" x14ac:dyDescent="0.25">
      <c r="A4142" s="567" t="s">
        <v>18026</v>
      </c>
      <c r="B4142" s="568"/>
      <c r="C4142" s="568" t="s">
        <v>8230</v>
      </c>
      <c r="D4142" s="569"/>
      <c r="E4142" s="569" t="s">
        <v>8397</v>
      </c>
      <c r="F4142" s="569">
        <v>3</v>
      </c>
      <c r="G4142" s="568" t="s">
        <v>8560</v>
      </c>
      <c r="H4142" s="568" t="s">
        <v>13823</v>
      </c>
      <c r="I4142" s="570" t="s">
        <v>18027</v>
      </c>
      <c r="J4142" s="568" t="s">
        <v>8202</v>
      </c>
      <c r="K4142" s="571" t="s">
        <v>8401</v>
      </c>
      <c r="L4142" s="568" t="s">
        <v>84</v>
      </c>
      <c r="M4142" s="572" t="s">
        <v>18027</v>
      </c>
      <c r="N4142" s="570" t="s">
        <v>8409</v>
      </c>
      <c r="O4142" s="303" t="str">
        <f>IF(AllC3_Data[[#This Row],[Door/Yard Number]]=3,"Yard","Door")</f>
        <v>Yard</v>
      </c>
      <c r="P4142" s="33">
        <f t="shared" si="128"/>
        <v>2547.9000000001397</v>
      </c>
      <c r="Q4142" s="3" t="str">
        <f t="shared" si="129"/>
        <v>10/28/2021 10:06 AM</v>
      </c>
      <c r="R4142" s="573" t="str">
        <f>IF(AND(AllC3_Data[[#This Row],[Workflow]]="Vendor Trailer",AllC3_Data[[#This Row],[OB Load Type]]="",AllC3_Data[[#This Row],[IB Load Type]]="",AllC3_Data[[#This Row],[Reusable Load Type]]=""),"Empty", HLOOKUP("*",AllC3_Data[[#This Row],[OB Load Type]:[Workflow]],1,FALSE))</f>
        <v>MILK</v>
      </c>
      <c r="S41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3" spans="1:21" x14ac:dyDescent="0.25">
      <c r="A4143" s="567" t="s">
        <v>11370</v>
      </c>
      <c r="B4143" s="568"/>
      <c r="C4143" s="568" t="s">
        <v>8230</v>
      </c>
      <c r="D4143" s="569"/>
      <c r="E4143" s="569" t="s">
        <v>8397</v>
      </c>
      <c r="F4143" s="569">
        <v>3</v>
      </c>
      <c r="G4143" s="568" t="s">
        <v>14067</v>
      </c>
      <c r="H4143" s="568" t="s">
        <v>10322</v>
      </c>
      <c r="I4143" s="570" t="s">
        <v>18028</v>
      </c>
      <c r="J4143" s="568" t="s">
        <v>8202</v>
      </c>
      <c r="K4143" s="571" t="s">
        <v>8401</v>
      </c>
      <c r="L4143" s="568" t="s">
        <v>84</v>
      </c>
      <c r="M4143" s="572" t="s">
        <v>18028</v>
      </c>
      <c r="N4143" s="570" t="s">
        <v>8409</v>
      </c>
      <c r="O4143" s="303" t="str">
        <f>IF(AllC3_Data[[#This Row],[Door/Yard Number]]=3,"Yard","Door")</f>
        <v>Yard</v>
      </c>
      <c r="P4143" s="33">
        <f t="shared" si="128"/>
        <v>2538.6166666667559</v>
      </c>
      <c r="Q4143" s="3" t="str">
        <f t="shared" si="129"/>
        <v>10/28/2021 07:23 PM</v>
      </c>
      <c r="R4143" s="573" t="str">
        <f>IF(AND(AllC3_Data[[#This Row],[Workflow]]="Vendor Trailer",AllC3_Data[[#This Row],[OB Load Type]]="",AllC3_Data[[#This Row],[IB Load Type]]="",AllC3_Data[[#This Row],[Reusable Load Type]]=""),"Empty", HLOOKUP("*",AllC3_Data[[#This Row],[OB Load Type]:[Workflow]],1,FALSE))</f>
        <v>MILK</v>
      </c>
      <c r="S414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4" spans="1:21" x14ac:dyDescent="0.25">
      <c r="A4144" s="567" t="s">
        <v>18029</v>
      </c>
      <c r="B4144" s="568"/>
      <c r="C4144" s="568"/>
      <c r="D4144" s="569"/>
      <c r="E4144" s="569" t="s">
        <v>1562</v>
      </c>
      <c r="F4144" s="569">
        <v>3</v>
      </c>
      <c r="G4144" s="568" t="s">
        <v>8405</v>
      </c>
      <c r="H4144" s="568"/>
      <c r="I4144" s="570" t="s">
        <v>18030</v>
      </c>
      <c r="J4144" s="568" t="s">
        <v>8202</v>
      </c>
      <c r="K4144" s="571" t="s">
        <v>8401</v>
      </c>
      <c r="L4144" s="568" t="s">
        <v>84</v>
      </c>
      <c r="M4144" s="572"/>
      <c r="N4144" s="570" t="s">
        <v>8409</v>
      </c>
      <c r="O4144" s="303" t="str">
        <f>IF(AllC3_Data[[#This Row],[Door/Yard Number]]=3,"Yard","Door")</f>
        <v>Yard</v>
      </c>
      <c r="P4144" s="33">
        <f t="shared" si="128"/>
        <v>2538.1500000001397</v>
      </c>
      <c r="Q4144" s="3" t="str">
        <f t="shared" si="129"/>
        <v>10/28/2021 07:51 PM</v>
      </c>
      <c r="R4144" s="573" t="str">
        <f>IF(AND(AllC3_Data[[#This Row],[Workflow]]="Vendor Trailer",AllC3_Data[[#This Row],[OB Load Type]]="",AllC3_Data[[#This Row],[IB Load Type]]="",AllC3_Data[[#This Row],[Reusable Load Type]]=""),"Empty", HLOOKUP("*",AllC3_Data[[#This Row],[OB Load Type]:[Workflow]],1,FALSE))</f>
        <v>Unknown</v>
      </c>
      <c r="S41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5" spans="1:21" x14ac:dyDescent="0.25">
      <c r="A4145" s="567" t="s">
        <v>8559</v>
      </c>
      <c r="B4145" s="568"/>
      <c r="C4145" s="568" t="s">
        <v>8230</v>
      </c>
      <c r="D4145" s="569"/>
      <c r="E4145" s="569" t="s">
        <v>8397</v>
      </c>
      <c r="F4145" s="569">
        <v>3</v>
      </c>
      <c r="G4145" s="568" t="s">
        <v>8405</v>
      </c>
      <c r="H4145" s="568" t="s">
        <v>1766</v>
      </c>
      <c r="I4145" s="570" t="s">
        <v>18031</v>
      </c>
      <c r="J4145" s="568" t="s">
        <v>8202</v>
      </c>
      <c r="K4145" s="571" t="s">
        <v>8401</v>
      </c>
      <c r="L4145" s="568" t="s">
        <v>84</v>
      </c>
      <c r="M4145" s="572" t="s">
        <v>18031</v>
      </c>
      <c r="N4145" s="570" t="s">
        <v>8409</v>
      </c>
      <c r="O4145" s="303" t="str">
        <f>IF(AllC3_Data[[#This Row],[Door/Yard Number]]=3,"Yard","Door")</f>
        <v>Yard</v>
      </c>
      <c r="P4145" s="33">
        <f t="shared" si="128"/>
        <v>2469.7166666667326</v>
      </c>
      <c r="Q4145" s="3" t="str">
        <f t="shared" si="129"/>
        <v>10/31/2021 04:17 PM</v>
      </c>
      <c r="R4145" s="573" t="str">
        <f>IF(AND(AllC3_Data[[#This Row],[Workflow]]="Vendor Trailer",AllC3_Data[[#This Row],[OB Load Type]]="",AllC3_Data[[#This Row],[IB Load Type]]="",AllC3_Data[[#This Row],[Reusable Load Type]]=""),"Empty", HLOOKUP("*",AllC3_Data[[#This Row],[OB Load Type]:[Workflow]],1,FALSE))</f>
        <v>MILK</v>
      </c>
      <c r="S41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6" spans="1:21" x14ac:dyDescent="0.25">
      <c r="A4146" s="567" t="s">
        <v>16833</v>
      </c>
      <c r="B4146" s="568"/>
      <c r="C4146" s="568" t="s">
        <v>8230</v>
      </c>
      <c r="D4146" s="569"/>
      <c r="E4146" s="569" t="s">
        <v>8397</v>
      </c>
      <c r="F4146" s="569">
        <v>3</v>
      </c>
      <c r="G4146" s="568" t="s">
        <v>14067</v>
      </c>
      <c r="H4146" s="568" t="s">
        <v>9864</v>
      </c>
      <c r="I4146" s="570" t="s">
        <v>18032</v>
      </c>
      <c r="J4146" s="568" t="s">
        <v>8202</v>
      </c>
      <c r="K4146" s="571" t="s">
        <v>8401</v>
      </c>
      <c r="L4146" s="568" t="s">
        <v>84</v>
      </c>
      <c r="M4146" s="572" t="s">
        <v>18032</v>
      </c>
      <c r="N4146" s="570" t="s">
        <v>8409</v>
      </c>
      <c r="O4146" s="303" t="str">
        <f>IF(AllC3_Data[[#This Row],[Door/Yard Number]]=3,"Yard","Door")</f>
        <v>Yard</v>
      </c>
      <c r="P4146" s="33">
        <f t="shared" si="128"/>
        <v>2449.8833333333605</v>
      </c>
      <c r="Q4146" s="3" t="str">
        <f t="shared" si="129"/>
        <v>11/01/2021 12:07 PM</v>
      </c>
      <c r="R4146" s="573" t="str">
        <f>IF(AND(AllC3_Data[[#This Row],[Workflow]]="Vendor Trailer",AllC3_Data[[#This Row],[OB Load Type]]="",AllC3_Data[[#This Row],[IB Load Type]]="",AllC3_Data[[#This Row],[Reusable Load Type]]=""),"Empty", HLOOKUP("*",AllC3_Data[[#This Row],[OB Load Type]:[Workflow]],1,FALSE))</f>
        <v>MILK</v>
      </c>
      <c r="S41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7" spans="1:21" x14ac:dyDescent="0.25">
      <c r="A4147" s="567" t="s">
        <v>18033</v>
      </c>
      <c r="B4147" s="568"/>
      <c r="C4147" s="568" t="s">
        <v>8404</v>
      </c>
      <c r="D4147" s="569"/>
      <c r="E4147" s="569" t="s">
        <v>897</v>
      </c>
      <c r="F4147" s="569">
        <v>3</v>
      </c>
      <c r="G4147" s="568" t="s">
        <v>8405</v>
      </c>
      <c r="H4147" s="568" t="s">
        <v>18034</v>
      </c>
      <c r="I4147" s="570" t="s">
        <v>18035</v>
      </c>
      <c r="J4147" s="568" t="s">
        <v>8202</v>
      </c>
      <c r="K4147" s="571" t="s">
        <v>8401</v>
      </c>
      <c r="L4147" s="568" t="s">
        <v>84</v>
      </c>
      <c r="M4147" s="572" t="s">
        <v>18035</v>
      </c>
      <c r="N4147" s="570" t="s">
        <v>8409</v>
      </c>
      <c r="O4147" s="303" t="str">
        <f>IF(AllC3_Data[[#This Row],[Door/Yard Number]]=3,"Yard","Door")</f>
        <v>Yard</v>
      </c>
      <c r="P4147" s="33">
        <f t="shared" si="128"/>
        <v>2430.1833333334071</v>
      </c>
      <c r="Q4147" s="3" t="str">
        <f t="shared" si="129"/>
        <v>11/02/2021 07:49 AM</v>
      </c>
      <c r="R4147" s="573" t="str">
        <f>IF(AND(AllC3_Data[[#This Row],[Workflow]]="Vendor Trailer",AllC3_Data[[#This Row],[OB Load Type]]="",AllC3_Data[[#This Row],[IB Load Type]]="",AllC3_Data[[#This Row],[Reusable Load Type]]=""),"Empty", HLOOKUP("*",AllC3_Data[[#This Row],[OB Load Type]:[Workflow]],1,FALSE))</f>
        <v>A Live Delivery</v>
      </c>
      <c r="S41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8" spans="1:21" x14ac:dyDescent="0.25">
      <c r="A4148" s="567" t="s">
        <v>18036</v>
      </c>
      <c r="B4148" s="568"/>
      <c r="C4148" s="568" t="s">
        <v>8404</v>
      </c>
      <c r="D4148" s="569"/>
      <c r="E4148" s="569" t="s">
        <v>897</v>
      </c>
      <c r="F4148" s="569">
        <v>3</v>
      </c>
      <c r="G4148" s="568" t="s">
        <v>18037</v>
      </c>
      <c r="H4148" s="568" t="s">
        <v>18038</v>
      </c>
      <c r="I4148" s="570" t="s">
        <v>18039</v>
      </c>
      <c r="J4148" s="568" t="s">
        <v>8202</v>
      </c>
      <c r="K4148" s="571" t="s">
        <v>8401</v>
      </c>
      <c r="L4148" s="568" t="s">
        <v>84</v>
      </c>
      <c r="M4148" s="572" t="s">
        <v>18039</v>
      </c>
      <c r="N4148" s="570" t="s">
        <v>8409</v>
      </c>
      <c r="O4148" s="303" t="str">
        <f>IF(AllC3_Data[[#This Row],[Door/Yard Number]]=3,"Yard","Door")</f>
        <v>Yard</v>
      </c>
      <c r="P4148" s="33">
        <f t="shared" si="128"/>
        <v>2425.8500000000931</v>
      </c>
      <c r="Q4148" s="3" t="str">
        <f t="shared" si="129"/>
        <v>11/02/2021 12:09 PM</v>
      </c>
      <c r="R4148" s="573" t="str">
        <f>IF(AND(AllC3_Data[[#This Row],[Workflow]]="Vendor Trailer",AllC3_Data[[#This Row],[OB Load Type]]="",AllC3_Data[[#This Row],[IB Load Type]]="",AllC3_Data[[#This Row],[Reusable Load Type]]=""),"Empty", HLOOKUP("*",AllC3_Data[[#This Row],[OB Load Type]:[Workflow]],1,FALSE))</f>
        <v>A Live Delivery</v>
      </c>
      <c r="S41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49" spans="1:21" x14ac:dyDescent="0.25">
      <c r="A4149" s="567" t="s">
        <v>18040</v>
      </c>
      <c r="B4149" s="568"/>
      <c r="C4149" s="568" t="s">
        <v>8230</v>
      </c>
      <c r="D4149" s="569"/>
      <c r="E4149" s="569" t="s">
        <v>8397</v>
      </c>
      <c r="F4149" s="569">
        <v>3</v>
      </c>
      <c r="G4149" s="568" t="s">
        <v>8560</v>
      </c>
      <c r="H4149" s="568" t="s">
        <v>13823</v>
      </c>
      <c r="I4149" s="570" t="s">
        <v>18041</v>
      </c>
      <c r="J4149" s="568" t="s">
        <v>8202</v>
      </c>
      <c r="K4149" s="571" t="s">
        <v>8401</v>
      </c>
      <c r="L4149" s="568" t="s">
        <v>84</v>
      </c>
      <c r="M4149" s="572" t="s">
        <v>18041</v>
      </c>
      <c r="N4149" s="570" t="s">
        <v>8409</v>
      </c>
      <c r="O4149" s="303" t="str">
        <f>IF(AllC3_Data[[#This Row],[Door/Yard Number]]=3,"Yard","Door")</f>
        <v>Yard</v>
      </c>
      <c r="P4149" s="33">
        <f t="shared" si="128"/>
        <v>2403.2333333333954</v>
      </c>
      <c r="Q4149" s="3" t="str">
        <f t="shared" si="129"/>
        <v>11/03/2021 10:46 AM</v>
      </c>
      <c r="R4149" s="573" t="str">
        <f>IF(AND(AllC3_Data[[#This Row],[Workflow]]="Vendor Trailer",AllC3_Data[[#This Row],[OB Load Type]]="",AllC3_Data[[#This Row],[IB Load Type]]="",AllC3_Data[[#This Row],[Reusable Load Type]]=""),"Empty", HLOOKUP("*",AllC3_Data[[#This Row],[OB Load Type]:[Workflow]],1,FALSE))</f>
        <v>MILK</v>
      </c>
      <c r="S41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0" spans="1:21" x14ac:dyDescent="0.25">
      <c r="A4150" s="567" t="s">
        <v>18042</v>
      </c>
      <c r="B4150" s="568"/>
      <c r="C4150" s="568" t="s">
        <v>8230</v>
      </c>
      <c r="D4150" s="569"/>
      <c r="E4150" s="569" t="s">
        <v>8397</v>
      </c>
      <c r="F4150" s="569">
        <v>3</v>
      </c>
      <c r="G4150" s="568" t="s">
        <v>8560</v>
      </c>
      <c r="H4150" s="568" t="s">
        <v>13753</v>
      </c>
      <c r="I4150" s="570" t="s">
        <v>18043</v>
      </c>
      <c r="J4150" s="568" t="s">
        <v>8202</v>
      </c>
      <c r="K4150" s="571" t="s">
        <v>8401</v>
      </c>
      <c r="L4150" s="568" t="s">
        <v>84</v>
      </c>
      <c r="M4150" s="572" t="s">
        <v>18043</v>
      </c>
      <c r="N4150" s="570" t="s">
        <v>8409</v>
      </c>
      <c r="O4150" s="303" t="str">
        <f>IF(AllC3_Data[[#This Row],[Door/Yard Number]]=3,"Yard","Door")</f>
        <v>Yard</v>
      </c>
      <c r="P4150" s="33">
        <f t="shared" si="128"/>
        <v>2402.3833333334187</v>
      </c>
      <c r="Q4150" s="3" t="str">
        <f t="shared" si="129"/>
        <v>11/03/2021 11:37 AM</v>
      </c>
      <c r="R4150" s="573" t="str">
        <f>IF(AND(AllC3_Data[[#This Row],[Workflow]]="Vendor Trailer",AllC3_Data[[#This Row],[OB Load Type]]="",AllC3_Data[[#This Row],[IB Load Type]]="",AllC3_Data[[#This Row],[Reusable Load Type]]=""),"Empty", HLOOKUP("*",AllC3_Data[[#This Row],[OB Load Type]:[Workflow]],1,FALSE))</f>
        <v>MILK</v>
      </c>
      <c r="S415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1" spans="1:21" x14ac:dyDescent="0.25">
      <c r="A4151" s="567" t="s">
        <v>18044</v>
      </c>
      <c r="B4151" s="568"/>
      <c r="C4151" s="568" t="s">
        <v>8230</v>
      </c>
      <c r="D4151" s="569"/>
      <c r="E4151" s="569" t="s">
        <v>8397</v>
      </c>
      <c r="F4151" s="569">
        <v>3</v>
      </c>
      <c r="G4151" s="568" t="s">
        <v>8405</v>
      </c>
      <c r="H4151" s="568" t="s">
        <v>8230</v>
      </c>
      <c r="I4151" s="570" t="s">
        <v>18045</v>
      </c>
      <c r="J4151" s="568" t="s">
        <v>8202</v>
      </c>
      <c r="K4151" s="571" t="s">
        <v>8401</v>
      </c>
      <c r="L4151" s="568" t="s">
        <v>84</v>
      </c>
      <c r="M4151" s="572" t="s">
        <v>18045</v>
      </c>
      <c r="N4151" s="570" t="s">
        <v>8409</v>
      </c>
      <c r="O4151" s="303" t="str">
        <f>IF(AllC3_Data[[#This Row],[Door/Yard Number]]=3,"Yard","Door")</f>
        <v>Yard</v>
      </c>
      <c r="P4151" s="33">
        <f t="shared" si="128"/>
        <v>2400.783333333442</v>
      </c>
      <c r="Q4151" s="3" t="str">
        <f t="shared" si="129"/>
        <v>11/03/2021 01:13 PM</v>
      </c>
      <c r="R4151" s="573" t="str">
        <f>IF(AND(AllC3_Data[[#This Row],[Workflow]]="Vendor Trailer",AllC3_Data[[#This Row],[OB Load Type]]="",AllC3_Data[[#This Row],[IB Load Type]]="",AllC3_Data[[#This Row],[Reusable Load Type]]=""),"Empty", HLOOKUP("*",AllC3_Data[[#This Row],[OB Load Type]:[Workflow]],1,FALSE))</f>
        <v>MILK</v>
      </c>
      <c r="S41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2" spans="1:21" x14ac:dyDescent="0.25">
      <c r="A4152" s="567" t="s">
        <v>18046</v>
      </c>
      <c r="B4152" s="568"/>
      <c r="C4152" s="568" t="s">
        <v>8404</v>
      </c>
      <c r="D4152" s="569"/>
      <c r="E4152" s="569" t="s">
        <v>897</v>
      </c>
      <c r="F4152" s="569">
        <v>3</v>
      </c>
      <c r="G4152" s="568" t="s">
        <v>8405</v>
      </c>
      <c r="H4152" s="568" t="s">
        <v>18047</v>
      </c>
      <c r="I4152" s="570" t="s">
        <v>18048</v>
      </c>
      <c r="J4152" s="568" t="s">
        <v>8202</v>
      </c>
      <c r="K4152" s="571" t="s">
        <v>8401</v>
      </c>
      <c r="L4152" s="568" t="s">
        <v>84</v>
      </c>
      <c r="M4152" s="572" t="s">
        <v>18049</v>
      </c>
      <c r="N4152" s="570" t="s">
        <v>8409</v>
      </c>
      <c r="O4152" s="303" t="str">
        <f>IF(AllC3_Data[[#This Row],[Door/Yard Number]]=3,"Yard","Door")</f>
        <v>Yard</v>
      </c>
      <c r="P4152" s="33">
        <f t="shared" si="128"/>
        <v>2399.4666666666744</v>
      </c>
      <c r="Q4152" s="3" t="str">
        <f t="shared" si="129"/>
        <v>11/03/2021 02:32 PM</v>
      </c>
      <c r="R4152" s="573" t="str">
        <f>IF(AND(AllC3_Data[[#This Row],[Workflow]]="Vendor Trailer",AllC3_Data[[#This Row],[OB Load Type]]="",AllC3_Data[[#This Row],[IB Load Type]]="",AllC3_Data[[#This Row],[Reusable Load Type]]=""),"Empty", HLOOKUP("*",AllC3_Data[[#This Row],[OB Load Type]:[Workflow]],1,FALSE))</f>
        <v>A Live Delivery</v>
      </c>
      <c r="S41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3" spans="1:21" x14ac:dyDescent="0.25">
      <c r="A4153" s="567" t="s">
        <v>18050</v>
      </c>
      <c r="B4153" s="568"/>
      <c r="C4153" s="568" t="s">
        <v>8404</v>
      </c>
      <c r="D4153" s="569"/>
      <c r="E4153" s="569" t="s">
        <v>897</v>
      </c>
      <c r="F4153" s="569">
        <v>3</v>
      </c>
      <c r="G4153" s="568" t="s">
        <v>8405</v>
      </c>
      <c r="H4153" s="568" t="s">
        <v>18051</v>
      </c>
      <c r="I4153" s="570" t="s">
        <v>18052</v>
      </c>
      <c r="J4153" s="568" t="s">
        <v>8202</v>
      </c>
      <c r="K4153" s="571" t="s">
        <v>8401</v>
      </c>
      <c r="L4153" s="568" t="s">
        <v>84</v>
      </c>
      <c r="M4153" s="572" t="s">
        <v>18052</v>
      </c>
      <c r="N4153" s="570" t="s">
        <v>8409</v>
      </c>
      <c r="O4153" s="303" t="str">
        <f>IF(AllC3_Data[[#This Row],[Door/Yard Number]]=3,"Yard","Door")</f>
        <v>Yard</v>
      </c>
      <c r="P4153" s="33">
        <f t="shared" si="128"/>
        <v>2398.8500000000931</v>
      </c>
      <c r="Q4153" s="3" t="str">
        <f t="shared" si="129"/>
        <v>11/03/2021 03:09 PM</v>
      </c>
      <c r="R4153" s="573" t="str">
        <f>IF(AND(AllC3_Data[[#This Row],[Workflow]]="Vendor Trailer",AllC3_Data[[#This Row],[OB Load Type]]="",AllC3_Data[[#This Row],[IB Load Type]]="",AllC3_Data[[#This Row],[Reusable Load Type]]=""),"Empty", HLOOKUP("*",AllC3_Data[[#This Row],[OB Load Type]:[Workflow]],1,FALSE))</f>
        <v>A Live Delivery</v>
      </c>
      <c r="S41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4" spans="1:21" x14ac:dyDescent="0.25">
      <c r="A4154" s="567" t="s">
        <v>18053</v>
      </c>
      <c r="B4154" s="568"/>
      <c r="C4154" s="568" t="s">
        <v>8230</v>
      </c>
      <c r="D4154" s="569"/>
      <c r="E4154" s="569" t="s">
        <v>8397</v>
      </c>
      <c r="F4154" s="569">
        <v>3</v>
      </c>
      <c r="G4154" s="568" t="s">
        <v>8398</v>
      </c>
      <c r="H4154" s="568" t="s">
        <v>8230</v>
      </c>
      <c r="I4154" s="570" t="s">
        <v>18054</v>
      </c>
      <c r="J4154" s="568" t="s">
        <v>8202</v>
      </c>
      <c r="K4154" s="571" t="s">
        <v>8401</v>
      </c>
      <c r="L4154" s="568" t="s">
        <v>84</v>
      </c>
      <c r="M4154" s="572" t="s">
        <v>18054</v>
      </c>
      <c r="N4154" s="570" t="s">
        <v>8409</v>
      </c>
      <c r="O4154" s="303" t="str">
        <f>IF(AllC3_Data[[#This Row],[Door/Yard Number]]=3,"Yard","Door")</f>
        <v>Yard</v>
      </c>
      <c r="P4154" s="33">
        <f t="shared" si="128"/>
        <v>2376.2166666666744</v>
      </c>
      <c r="Q4154" s="3" t="str">
        <f t="shared" si="129"/>
        <v>11/04/2021 01:47 PM</v>
      </c>
      <c r="R4154" s="573" t="str">
        <f>IF(AND(AllC3_Data[[#This Row],[Workflow]]="Vendor Trailer",AllC3_Data[[#This Row],[OB Load Type]]="",AllC3_Data[[#This Row],[IB Load Type]]="",AllC3_Data[[#This Row],[Reusable Load Type]]=""),"Empty", HLOOKUP("*",AllC3_Data[[#This Row],[OB Load Type]:[Workflow]],1,FALSE))</f>
        <v>MILK</v>
      </c>
      <c r="S41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5" spans="1:21" x14ac:dyDescent="0.25">
      <c r="A4155" s="567" t="s">
        <v>18055</v>
      </c>
      <c r="B4155" s="568"/>
      <c r="C4155" s="568" t="s">
        <v>8230</v>
      </c>
      <c r="D4155" s="569"/>
      <c r="E4155" s="569" t="s">
        <v>8397</v>
      </c>
      <c r="F4155" s="569">
        <v>3</v>
      </c>
      <c r="G4155" s="568" t="s">
        <v>8560</v>
      </c>
      <c r="H4155" s="568" t="s">
        <v>13753</v>
      </c>
      <c r="I4155" s="570" t="s">
        <v>18056</v>
      </c>
      <c r="J4155" s="568" t="s">
        <v>8202</v>
      </c>
      <c r="K4155" s="571" t="s">
        <v>8401</v>
      </c>
      <c r="L4155" s="568" t="s">
        <v>84</v>
      </c>
      <c r="M4155" s="572" t="s">
        <v>18056</v>
      </c>
      <c r="N4155" s="570" t="s">
        <v>8409</v>
      </c>
      <c r="O4155" s="303" t="str">
        <f>IF(AllC3_Data[[#This Row],[Door/Yard Number]]=3,"Yard","Door")</f>
        <v>Yard</v>
      </c>
      <c r="P4155" s="33">
        <f t="shared" si="128"/>
        <v>2306.4833333333954</v>
      </c>
      <c r="Q4155" s="3" t="str">
        <f t="shared" si="129"/>
        <v>11/07/2021 11:31 AM</v>
      </c>
      <c r="R4155" s="573" t="str">
        <f>IF(AND(AllC3_Data[[#This Row],[Workflow]]="Vendor Trailer",AllC3_Data[[#This Row],[OB Load Type]]="",AllC3_Data[[#This Row],[IB Load Type]]="",AllC3_Data[[#This Row],[Reusable Load Type]]=""),"Empty", HLOOKUP("*",AllC3_Data[[#This Row],[OB Load Type]:[Workflow]],1,FALSE))</f>
        <v>MILK</v>
      </c>
      <c r="S41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6" spans="1:21" x14ac:dyDescent="0.25">
      <c r="A4156" s="567" t="s">
        <v>18057</v>
      </c>
      <c r="B4156" s="568"/>
      <c r="C4156" s="568"/>
      <c r="D4156" s="569"/>
      <c r="E4156" s="569" t="s">
        <v>1562</v>
      </c>
      <c r="F4156" s="569">
        <v>3</v>
      </c>
      <c r="G4156" s="568" t="s">
        <v>8405</v>
      </c>
      <c r="H4156" s="568"/>
      <c r="I4156" s="570" t="s">
        <v>18058</v>
      </c>
      <c r="J4156" s="568" t="s">
        <v>8202</v>
      </c>
      <c r="K4156" s="571" t="s">
        <v>8401</v>
      </c>
      <c r="L4156" s="568" t="s">
        <v>84</v>
      </c>
      <c r="M4156" s="572" t="s">
        <v>18059</v>
      </c>
      <c r="N4156" s="570" t="s">
        <v>8409</v>
      </c>
      <c r="O4156" s="303" t="str">
        <f>IF(AllC3_Data[[#This Row],[Door/Yard Number]]=3,"Yard","Door")</f>
        <v>Yard</v>
      </c>
      <c r="P4156" s="33">
        <f t="shared" si="128"/>
        <v>2261.8333333333139</v>
      </c>
      <c r="Q4156" s="3" t="str">
        <f t="shared" si="129"/>
        <v>11/09/2021 08:10 AM</v>
      </c>
      <c r="R4156" s="573" t="str">
        <f>IF(AND(AllC3_Data[[#This Row],[Workflow]]="Vendor Trailer",AllC3_Data[[#This Row],[OB Load Type]]="",AllC3_Data[[#This Row],[IB Load Type]]="",AllC3_Data[[#This Row],[Reusable Load Type]]=""),"Empty", HLOOKUP("*",AllC3_Data[[#This Row],[OB Load Type]:[Workflow]],1,FALSE))</f>
        <v>Unknown</v>
      </c>
      <c r="S41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7" spans="1:21" x14ac:dyDescent="0.25">
      <c r="A4157" s="567" t="s">
        <v>18060</v>
      </c>
      <c r="B4157" s="568"/>
      <c r="C4157" s="568"/>
      <c r="D4157" s="569"/>
      <c r="E4157" s="569" t="s">
        <v>1562</v>
      </c>
      <c r="F4157" s="569">
        <v>3</v>
      </c>
      <c r="G4157" s="568" t="s">
        <v>8405</v>
      </c>
      <c r="H4157" s="568"/>
      <c r="I4157" s="570" t="s">
        <v>18061</v>
      </c>
      <c r="J4157" s="568" t="s">
        <v>8202</v>
      </c>
      <c r="K4157" s="571" t="s">
        <v>8401</v>
      </c>
      <c r="L4157" s="568" t="s">
        <v>84</v>
      </c>
      <c r="M4157" s="572" t="s">
        <v>18062</v>
      </c>
      <c r="N4157" s="570" t="s">
        <v>8409</v>
      </c>
      <c r="O4157" s="303" t="str">
        <f>IF(AllC3_Data[[#This Row],[Door/Yard Number]]=3,"Yard","Door")</f>
        <v>Yard</v>
      </c>
      <c r="P4157" s="33">
        <f t="shared" si="128"/>
        <v>2261.8166666667676</v>
      </c>
      <c r="Q4157" s="3" t="str">
        <f t="shared" si="129"/>
        <v>11/09/2021 08:11 AM</v>
      </c>
      <c r="R4157" s="573" t="str">
        <f>IF(AND(AllC3_Data[[#This Row],[Workflow]]="Vendor Trailer",AllC3_Data[[#This Row],[OB Load Type]]="",AllC3_Data[[#This Row],[IB Load Type]]="",AllC3_Data[[#This Row],[Reusable Load Type]]=""),"Empty", HLOOKUP("*",AllC3_Data[[#This Row],[OB Load Type]:[Workflow]],1,FALSE))</f>
        <v>Unknown</v>
      </c>
      <c r="S41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8" spans="1:21" x14ac:dyDescent="0.25">
      <c r="A4158" s="567" t="s">
        <v>18063</v>
      </c>
      <c r="B4158" s="568"/>
      <c r="C4158" s="568"/>
      <c r="D4158" s="569"/>
      <c r="E4158" s="569" t="s">
        <v>1562</v>
      </c>
      <c r="F4158" s="569">
        <v>3</v>
      </c>
      <c r="G4158" s="568" t="s">
        <v>18064</v>
      </c>
      <c r="H4158" s="568"/>
      <c r="I4158" s="570" t="s">
        <v>18065</v>
      </c>
      <c r="J4158" s="568" t="s">
        <v>8202</v>
      </c>
      <c r="K4158" s="571" t="s">
        <v>8401</v>
      </c>
      <c r="L4158" s="568" t="s">
        <v>84</v>
      </c>
      <c r="M4158" s="572"/>
      <c r="N4158" s="570" t="s">
        <v>8409</v>
      </c>
      <c r="O4158" s="303" t="str">
        <f>IF(AllC3_Data[[#This Row],[Door/Yard Number]]=3,"Yard","Door")</f>
        <v>Yard</v>
      </c>
      <c r="P4158" s="33">
        <f t="shared" si="128"/>
        <v>2251.0333333333838</v>
      </c>
      <c r="Q4158" s="3" t="str">
        <f t="shared" si="129"/>
        <v>11/09/2021 06:58 PM</v>
      </c>
      <c r="R4158" s="573" t="str">
        <f>IF(AND(AllC3_Data[[#This Row],[Workflow]]="Vendor Trailer",AllC3_Data[[#This Row],[OB Load Type]]="",AllC3_Data[[#This Row],[IB Load Type]]="",AllC3_Data[[#This Row],[Reusable Load Type]]=""),"Empty", HLOOKUP("*",AllC3_Data[[#This Row],[OB Load Type]:[Workflow]],1,FALSE))</f>
        <v>Unknown</v>
      </c>
      <c r="S415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59" spans="1:21" x14ac:dyDescent="0.25">
      <c r="A4159" s="567" t="s">
        <v>18066</v>
      </c>
      <c r="B4159" s="568"/>
      <c r="C4159" s="568"/>
      <c r="D4159" s="569"/>
      <c r="E4159" s="569" t="s">
        <v>1657</v>
      </c>
      <c r="F4159" s="569">
        <v>3</v>
      </c>
      <c r="G4159" s="568" t="s">
        <v>1179</v>
      </c>
      <c r="H4159" s="568"/>
      <c r="I4159" s="570" t="s">
        <v>18067</v>
      </c>
      <c r="J4159" s="568" t="s">
        <v>8230</v>
      </c>
      <c r="K4159" s="571" t="s">
        <v>8401</v>
      </c>
      <c r="L4159" s="568" t="s">
        <v>8515</v>
      </c>
      <c r="M4159" s="572"/>
      <c r="N4159" s="570" t="s">
        <v>8409</v>
      </c>
      <c r="O4159" s="303" t="str">
        <f>IF(AllC3_Data[[#This Row],[Door/Yard Number]]=3,"Yard","Door")</f>
        <v>Yard</v>
      </c>
      <c r="P4159" s="33">
        <f t="shared" si="128"/>
        <v>2245.7500000001164</v>
      </c>
      <c r="Q4159" s="3" t="str">
        <f t="shared" si="129"/>
        <v>11/10/2021 12:15 AM</v>
      </c>
      <c r="R4159" s="573" t="str">
        <f>IF(AND(AllC3_Data[[#This Row],[Workflow]]="Vendor Trailer",AllC3_Data[[#This Row],[OB Load Type]]="",AllC3_Data[[#This Row],[IB Load Type]]="",AllC3_Data[[#This Row],[Reusable Load Type]]=""),"Empty", HLOOKUP("*",AllC3_Data[[#This Row],[OB Load Type]:[Workflow]],1,FALSE))</f>
        <v>Empty</v>
      </c>
      <c r="S41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1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1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0" spans="1:21" x14ac:dyDescent="0.25">
      <c r="A4160" s="567" t="s">
        <v>18068</v>
      </c>
      <c r="B4160" s="568"/>
      <c r="C4160" s="568" t="s">
        <v>8404</v>
      </c>
      <c r="D4160" s="569"/>
      <c r="E4160" s="569" t="s">
        <v>897</v>
      </c>
      <c r="F4160" s="569">
        <v>3</v>
      </c>
      <c r="G4160" s="568" t="s">
        <v>8405</v>
      </c>
      <c r="H4160" s="568" t="s">
        <v>18069</v>
      </c>
      <c r="I4160" s="570" t="s">
        <v>18070</v>
      </c>
      <c r="J4160" s="568" t="s">
        <v>8202</v>
      </c>
      <c r="K4160" s="571" t="s">
        <v>8401</v>
      </c>
      <c r="L4160" s="568" t="s">
        <v>84</v>
      </c>
      <c r="M4160" s="572" t="s">
        <v>18070</v>
      </c>
      <c r="N4160" s="570" t="s">
        <v>8409</v>
      </c>
      <c r="O4160" s="303" t="str">
        <f>IF(AllC3_Data[[#This Row],[Door/Yard Number]]=3,"Yard","Door")</f>
        <v>Yard</v>
      </c>
      <c r="P4160" s="33">
        <f t="shared" si="128"/>
        <v>2243.7333333333372</v>
      </c>
      <c r="Q4160" s="3" t="str">
        <f t="shared" si="129"/>
        <v>11/10/2021 02:16 AM</v>
      </c>
      <c r="R4160" s="573" t="str">
        <f>IF(AND(AllC3_Data[[#This Row],[Workflow]]="Vendor Trailer",AllC3_Data[[#This Row],[OB Load Type]]="",AllC3_Data[[#This Row],[IB Load Type]]="",AllC3_Data[[#This Row],[Reusable Load Type]]=""),"Empty", HLOOKUP("*",AllC3_Data[[#This Row],[OB Load Type]:[Workflow]],1,FALSE))</f>
        <v>A Live Delivery</v>
      </c>
      <c r="S416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1" spans="1:21" x14ac:dyDescent="0.25">
      <c r="A4161" s="567" t="s">
        <v>18071</v>
      </c>
      <c r="B4161" s="568"/>
      <c r="C4161" s="568" t="s">
        <v>8404</v>
      </c>
      <c r="D4161" s="569"/>
      <c r="E4161" s="569" t="s">
        <v>8397</v>
      </c>
      <c r="F4161" s="569">
        <v>3</v>
      </c>
      <c r="G4161" s="568" t="s">
        <v>9116</v>
      </c>
      <c r="H4161" s="568" t="s">
        <v>18072</v>
      </c>
      <c r="I4161" s="570" t="s">
        <v>18073</v>
      </c>
      <c r="J4161" s="568" t="s">
        <v>8202</v>
      </c>
      <c r="K4161" s="571" t="s">
        <v>8401</v>
      </c>
      <c r="L4161" s="568" t="s">
        <v>84</v>
      </c>
      <c r="M4161" s="572" t="s">
        <v>18073</v>
      </c>
      <c r="N4161" s="570" t="s">
        <v>8409</v>
      </c>
      <c r="O4161" s="303" t="str">
        <f>IF(AllC3_Data[[#This Row],[Door/Yard Number]]=3,"Yard","Door")</f>
        <v>Yard</v>
      </c>
      <c r="P4161" s="33">
        <f t="shared" si="128"/>
        <v>2079.3000000001048</v>
      </c>
      <c r="Q4161" s="3" t="str">
        <f t="shared" si="129"/>
        <v>11/16/2021 10:42 PM</v>
      </c>
      <c r="R4161" s="573" t="str">
        <f>IF(AND(AllC3_Data[[#This Row],[Workflow]]="Vendor Trailer",AllC3_Data[[#This Row],[OB Load Type]]="",AllC3_Data[[#This Row],[IB Load Type]]="",AllC3_Data[[#This Row],[Reusable Load Type]]=""),"Empty", HLOOKUP("*",AllC3_Data[[#This Row],[OB Load Type]:[Workflow]],1,FALSE))</f>
        <v>A Live Delivery</v>
      </c>
      <c r="S41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1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2" spans="1:21" x14ac:dyDescent="0.25">
      <c r="A4162" s="567" t="s">
        <v>18074</v>
      </c>
      <c r="B4162" s="568"/>
      <c r="C4162" s="568"/>
      <c r="D4162" s="569"/>
      <c r="E4162" s="569" t="s">
        <v>8461</v>
      </c>
      <c r="F4162" s="569">
        <v>3</v>
      </c>
      <c r="G4162" s="568" t="s">
        <v>18075</v>
      </c>
      <c r="H4162" s="568"/>
      <c r="I4162" s="570" t="s">
        <v>18076</v>
      </c>
      <c r="J4162" s="568" t="s">
        <v>8202</v>
      </c>
      <c r="K4162" s="571" t="s">
        <v>8589</v>
      </c>
      <c r="L4162" s="568" t="s">
        <v>18077</v>
      </c>
      <c r="M4162" s="572"/>
      <c r="N4162" s="570" t="s">
        <v>8402</v>
      </c>
      <c r="O4162" s="303" t="str">
        <f>IF(AllC3_Data[[#This Row],[Door/Yard Number]]=3,"Yard","Door")</f>
        <v>Yard</v>
      </c>
      <c r="P4162" s="33">
        <f t="shared" si="128"/>
        <v>2058.7999999999884</v>
      </c>
      <c r="Q4162" s="3" t="str">
        <f t="shared" si="129"/>
        <v>11/17/2021 07:12 PM</v>
      </c>
      <c r="R4162" s="573" t="str">
        <f>IF(AND(AllC3_Data[[#This Row],[Workflow]]="Vendor Trailer",AllC3_Data[[#This Row],[OB Load Type]]="",AllC3_Data[[#This Row],[IB Load Type]]="",AllC3_Data[[#This Row],[Reusable Load Type]]=""),"Empty", HLOOKUP("*",AllC3_Data[[#This Row],[OB Load Type]:[Workflow]],1,FALSE))</f>
        <v>Empty</v>
      </c>
      <c r="S41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3" spans="1:21" x14ac:dyDescent="0.25">
      <c r="A4163" s="567" t="s">
        <v>18078</v>
      </c>
      <c r="B4163" s="568"/>
      <c r="C4163" s="568"/>
      <c r="D4163" s="569"/>
      <c r="E4163" s="569" t="s">
        <v>8461</v>
      </c>
      <c r="F4163" s="569">
        <v>3</v>
      </c>
      <c r="G4163" s="568" t="s">
        <v>13952</v>
      </c>
      <c r="H4163" s="568"/>
      <c r="I4163" s="570" t="s">
        <v>18076</v>
      </c>
      <c r="J4163" s="568" t="s">
        <v>8202</v>
      </c>
      <c r="K4163" s="571" t="s">
        <v>8589</v>
      </c>
      <c r="L4163" s="568" t="s">
        <v>18077</v>
      </c>
      <c r="M4163" s="572"/>
      <c r="N4163" s="570" t="s">
        <v>8402</v>
      </c>
      <c r="O4163" s="303" t="str">
        <f>IF(AllC3_Data[[#This Row],[Door/Yard Number]]=3,"Yard","Door")</f>
        <v>Yard</v>
      </c>
      <c r="P4163" s="33">
        <f t="shared" si="128"/>
        <v>2058.7999999999884</v>
      </c>
      <c r="Q4163" s="3" t="str">
        <f t="shared" si="129"/>
        <v>11/17/2021 07:12 PM</v>
      </c>
      <c r="R4163" s="573" t="str">
        <f>IF(AND(AllC3_Data[[#This Row],[Workflow]]="Vendor Trailer",AllC3_Data[[#This Row],[OB Load Type]]="",AllC3_Data[[#This Row],[IB Load Type]]="",AllC3_Data[[#This Row],[Reusable Load Type]]=""),"Empty", HLOOKUP("*",AllC3_Data[[#This Row],[OB Load Type]:[Workflow]],1,FALSE))</f>
        <v>Empty</v>
      </c>
      <c r="S416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4" spans="1:21" x14ac:dyDescent="0.25">
      <c r="A4164" s="567" t="s">
        <v>18079</v>
      </c>
      <c r="B4164" s="568"/>
      <c r="C4164" s="568"/>
      <c r="D4164" s="569"/>
      <c r="E4164" s="569" t="s">
        <v>8461</v>
      </c>
      <c r="F4164" s="569">
        <v>3</v>
      </c>
      <c r="G4164" s="568" t="s">
        <v>16650</v>
      </c>
      <c r="H4164" s="568"/>
      <c r="I4164" s="570" t="s">
        <v>18080</v>
      </c>
      <c r="J4164" s="568" t="s">
        <v>8202</v>
      </c>
      <c r="K4164" s="571" t="s">
        <v>8589</v>
      </c>
      <c r="L4164" s="568" t="s">
        <v>18077</v>
      </c>
      <c r="M4164" s="572"/>
      <c r="N4164" s="570" t="s">
        <v>8402</v>
      </c>
      <c r="O4164" s="303" t="str">
        <f>IF(AllC3_Data[[#This Row],[Door/Yard Number]]=3,"Yard","Door")</f>
        <v>Yard</v>
      </c>
      <c r="P4164" s="33">
        <f t="shared" si="128"/>
        <v>2058.783333333442</v>
      </c>
      <c r="Q4164" s="3" t="str">
        <f t="shared" si="129"/>
        <v>11/17/2021 07:13 PM</v>
      </c>
      <c r="R4164" s="573" t="str">
        <f>IF(AND(AllC3_Data[[#This Row],[Workflow]]="Vendor Trailer",AllC3_Data[[#This Row],[OB Load Type]]="",AllC3_Data[[#This Row],[IB Load Type]]="",AllC3_Data[[#This Row],[Reusable Load Type]]=""),"Empty", HLOOKUP("*",AllC3_Data[[#This Row],[OB Load Type]:[Workflow]],1,FALSE))</f>
        <v>Empty</v>
      </c>
      <c r="S41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5" spans="1:21" x14ac:dyDescent="0.25">
      <c r="A4165" s="567" t="s">
        <v>18081</v>
      </c>
      <c r="B4165" s="568"/>
      <c r="C4165" s="568"/>
      <c r="D4165" s="569"/>
      <c r="E4165" s="569" t="s">
        <v>8461</v>
      </c>
      <c r="F4165" s="569">
        <v>3</v>
      </c>
      <c r="G4165" s="568" t="s">
        <v>18082</v>
      </c>
      <c r="H4165" s="568"/>
      <c r="I4165" s="570" t="s">
        <v>18083</v>
      </c>
      <c r="J4165" s="568" t="s">
        <v>8202</v>
      </c>
      <c r="K4165" s="571" t="s">
        <v>8589</v>
      </c>
      <c r="L4165" s="568" t="s">
        <v>18077</v>
      </c>
      <c r="M4165" s="572"/>
      <c r="N4165" s="570" t="s">
        <v>8402</v>
      </c>
      <c r="O4165" s="303" t="str">
        <f>IF(AllC3_Data[[#This Row],[Door/Yard Number]]=3,"Yard","Door")</f>
        <v>Yard</v>
      </c>
      <c r="P4165" s="33">
        <f t="shared" si="128"/>
        <v>2058.75</v>
      </c>
      <c r="Q4165" s="3" t="str">
        <f t="shared" si="129"/>
        <v>11/17/2021 07:15 PM</v>
      </c>
      <c r="R4165" s="573" t="str">
        <f>IF(AND(AllC3_Data[[#This Row],[Workflow]]="Vendor Trailer",AllC3_Data[[#This Row],[OB Load Type]]="",AllC3_Data[[#This Row],[IB Load Type]]="",AllC3_Data[[#This Row],[Reusable Load Type]]=""),"Empty", HLOOKUP("*",AllC3_Data[[#This Row],[OB Load Type]:[Workflow]],1,FALSE))</f>
        <v>Empty</v>
      </c>
      <c r="S41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6" spans="1:21" x14ac:dyDescent="0.25">
      <c r="A4166" s="567" t="s">
        <v>18084</v>
      </c>
      <c r="B4166" s="568"/>
      <c r="C4166" s="568"/>
      <c r="D4166" s="569"/>
      <c r="E4166" s="569" t="s">
        <v>8461</v>
      </c>
      <c r="F4166" s="569">
        <v>3</v>
      </c>
      <c r="G4166" s="568" t="s">
        <v>9780</v>
      </c>
      <c r="H4166" s="568"/>
      <c r="I4166" s="570" t="s">
        <v>18083</v>
      </c>
      <c r="J4166" s="568" t="s">
        <v>8202</v>
      </c>
      <c r="K4166" s="571" t="s">
        <v>8401</v>
      </c>
      <c r="L4166" s="568" t="s">
        <v>18077</v>
      </c>
      <c r="M4166" s="572"/>
      <c r="N4166" s="570" t="s">
        <v>8402</v>
      </c>
      <c r="O4166" s="303" t="str">
        <f>IF(AllC3_Data[[#This Row],[Door/Yard Number]]=3,"Yard","Door")</f>
        <v>Yard</v>
      </c>
      <c r="P4166" s="33">
        <f t="shared" si="128"/>
        <v>2058.75</v>
      </c>
      <c r="Q4166" s="3" t="str">
        <f t="shared" si="129"/>
        <v>11/17/2021 07:15 PM</v>
      </c>
      <c r="R4166" s="573" t="str">
        <f>IF(AND(AllC3_Data[[#This Row],[Workflow]]="Vendor Trailer",AllC3_Data[[#This Row],[OB Load Type]]="",AllC3_Data[[#This Row],[IB Load Type]]="",AllC3_Data[[#This Row],[Reusable Load Type]]=""),"Empty", HLOOKUP("*",AllC3_Data[[#This Row],[OB Load Type]:[Workflow]],1,FALSE))</f>
        <v>Empty</v>
      </c>
      <c r="S41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1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7" spans="1:21" x14ac:dyDescent="0.25">
      <c r="A4167" s="567" t="s">
        <v>18085</v>
      </c>
      <c r="B4167" s="568"/>
      <c r="C4167" s="568"/>
      <c r="D4167" s="569"/>
      <c r="E4167" s="569" t="s">
        <v>8461</v>
      </c>
      <c r="F4167" s="569">
        <v>3</v>
      </c>
      <c r="G4167" s="568" t="s">
        <v>8405</v>
      </c>
      <c r="H4167" s="568"/>
      <c r="I4167" s="570" t="s">
        <v>18083</v>
      </c>
      <c r="J4167" s="568" t="s">
        <v>8202</v>
      </c>
      <c r="K4167" s="571" t="s">
        <v>8589</v>
      </c>
      <c r="L4167" s="568" t="s">
        <v>18077</v>
      </c>
      <c r="M4167" s="572"/>
      <c r="N4167" s="570" t="s">
        <v>8402</v>
      </c>
      <c r="O4167" s="303" t="str">
        <f>IF(AllC3_Data[[#This Row],[Door/Yard Number]]=3,"Yard","Door")</f>
        <v>Yard</v>
      </c>
      <c r="P4167" s="33">
        <f t="shared" si="128"/>
        <v>2058.75</v>
      </c>
      <c r="Q4167" s="3" t="str">
        <f t="shared" si="129"/>
        <v>11/17/2021 07:15 PM</v>
      </c>
      <c r="R4167" s="573" t="str">
        <f>IF(AND(AllC3_Data[[#This Row],[Workflow]]="Vendor Trailer",AllC3_Data[[#This Row],[OB Load Type]]="",AllC3_Data[[#This Row],[IB Load Type]]="",AllC3_Data[[#This Row],[Reusable Load Type]]=""),"Empty", HLOOKUP("*",AllC3_Data[[#This Row],[OB Load Type]:[Workflow]],1,FALSE))</f>
        <v>Empty</v>
      </c>
      <c r="S41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8" spans="1:21" x14ac:dyDescent="0.25">
      <c r="A4168" s="567" t="s">
        <v>18086</v>
      </c>
      <c r="B4168" s="568"/>
      <c r="C4168" s="568"/>
      <c r="D4168" s="569"/>
      <c r="E4168" s="569" t="s">
        <v>8461</v>
      </c>
      <c r="F4168" s="569">
        <v>3</v>
      </c>
      <c r="G4168" s="568" t="s">
        <v>11673</v>
      </c>
      <c r="H4168" s="568"/>
      <c r="I4168" s="570" t="s">
        <v>18087</v>
      </c>
      <c r="J4168" s="568" t="s">
        <v>8202</v>
      </c>
      <c r="K4168" s="571" t="s">
        <v>8401</v>
      </c>
      <c r="L4168" s="568" t="s">
        <v>18077</v>
      </c>
      <c r="M4168" s="572"/>
      <c r="N4168" s="570" t="s">
        <v>8402</v>
      </c>
      <c r="O4168" s="303" t="str">
        <f>IF(AllC3_Data[[#This Row],[Door/Yard Number]]=3,"Yard","Door")</f>
        <v>Yard</v>
      </c>
      <c r="P4168" s="33">
        <f t="shared" si="128"/>
        <v>2058.7333333334536</v>
      </c>
      <c r="Q4168" s="3" t="str">
        <f t="shared" si="129"/>
        <v>11/17/2021 07:16 PM</v>
      </c>
      <c r="R4168" s="573" t="str">
        <f>IF(AND(AllC3_Data[[#This Row],[Workflow]]="Vendor Trailer",AllC3_Data[[#This Row],[OB Load Type]]="",AllC3_Data[[#This Row],[IB Load Type]]="",AllC3_Data[[#This Row],[Reusable Load Type]]=""),"Empty", HLOOKUP("*",AllC3_Data[[#This Row],[OB Load Type]:[Workflow]],1,FALSE))</f>
        <v>Empty</v>
      </c>
      <c r="S416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1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69" spans="1:21" x14ac:dyDescent="0.25">
      <c r="A4169" s="567" t="s">
        <v>18088</v>
      </c>
      <c r="B4169" s="568"/>
      <c r="C4169" s="568"/>
      <c r="D4169" s="569"/>
      <c r="E4169" s="569" t="s">
        <v>8461</v>
      </c>
      <c r="F4169" s="569">
        <v>3</v>
      </c>
      <c r="G4169" s="568" t="s">
        <v>9700</v>
      </c>
      <c r="H4169" s="568"/>
      <c r="I4169" s="570" t="s">
        <v>18087</v>
      </c>
      <c r="J4169" s="568" t="s">
        <v>8202</v>
      </c>
      <c r="K4169" s="571" t="s">
        <v>8401</v>
      </c>
      <c r="L4169" s="568" t="s">
        <v>18077</v>
      </c>
      <c r="M4169" s="572"/>
      <c r="N4169" s="570" t="s">
        <v>8402</v>
      </c>
      <c r="O4169" s="303" t="str">
        <f>IF(AllC3_Data[[#This Row],[Door/Yard Number]]=3,"Yard","Door")</f>
        <v>Yard</v>
      </c>
      <c r="P4169" s="33">
        <f t="shared" ref="P4169:P4232" si="130">($A$1-Q4169)*24</f>
        <v>2058.7333333334536</v>
      </c>
      <c r="Q4169" s="3" t="str">
        <f t="shared" ref="Q4169:Q4232" si="131">IF(I4169&gt;M4169,I4169,IF(I4169&lt;M4169,M4169,IF(I4169=M4169,I4169)))</f>
        <v>11/17/2021 07:16 PM</v>
      </c>
      <c r="R4169" s="573" t="str">
        <f>IF(AND(AllC3_Data[[#This Row],[Workflow]]="Vendor Trailer",AllC3_Data[[#This Row],[OB Load Type]]="",AllC3_Data[[#This Row],[IB Load Type]]="",AllC3_Data[[#This Row],[Reusable Load Type]]=""),"Empty", HLOOKUP("*",AllC3_Data[[#This Row],[OB Load Type]:[Workflow]],1,FALSE))</f>
        <v>Empty</v>
      </c>
      <c r="S416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0" spans="1:21" x14ac:dyDescent="0.25">
      <c r="A4170" s="567" t="s">
        <v>18089</v>
      </c>
      <c r="B4170" s="568"/>
      <c r="C4170" s="568" t="s">
        <v>8230</v>
      </c>
      <c r="D4170" s="569"/>
      <c r="E4170" s="569" t="s">
        <v>8397</v>
      </c>
      <c r="F4170" s="569">
        <v>3</v>
      </c>
      <c r="G4170" s="568" t="s">
        <v>8405</v>
      </c>
      <c r="H4170" s="568" t="s">
        <v>13731</v>
      </c>
      <c r="I4170" s="570" t="s">
        <v>18090</v>
      </c>
      <c r="J4170" s="568" t="s">
        <v>8202</v>
      </c>
      <c r="K4170" s="571" t="s">
        <v>8401</v>
      </c>
      <c r="L4170" s="568" t="s">
        <v>84</v>
      </c>
      <c r="M4170" s="572" t="s">
        <v>18090</v>
      </c>
      <c r="N4170" s="570" t="s">
        <v>8409</v>
      </c>
      <c r="O4170" s="303" t="str">
        <f>IF(AllC3_Data[[#This Row],[Door/Yard Number]]=3,"Yard","Door")</f>
        <v>Yard</v>
      </c>
      <c r="P4170" s="33">
        <f t="shared" si="130"/>
        <v>2043.3000000001048</v>
      </c>
      <c r="Q4170" s="3" t="str">
        <f t="shared" si="131"/>
        <v>11/18/2021 10:42 AM</v>
      </c>
      <c r="R4170" s="573" t="str">
        <f>IF(AND(AllC3_Data[[#This Row],[Workflow]]="Vendor Trailer",AllC3_Data[[#This Row],[OB Load Type]]="",AllC3_Data[[#This Row],[IB Load Type]]="",AllC3_Data[[#This Row],[Reusable Load Type]]=""),"Empty", HLOOKUP("*",AllC3_Data[[#This Row],[OB Load Type]:[Workflow]],1,FALSE))</f>
        <v>MILK</v>
      </c>
      <c r="S41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1" spans="1:21" x14ac:dyDescent="0.25">
      <c r="A4171" s="567" t="s">
        <v>11600</v>
      </c>
      <c r="B4171" s="568"/>
      <c r="C4171" s="568" t="s">
        <v>8230</v>
      </c>
      <c r="D4171" s="569"/>
      <c r="E4171" s="569" t="s">
        <v>8397</v>
      </c>
      <c r="F4171" s="569">
        <v>3</v>
      </c>
      <c r="G4171" s="568" t="s">
        <v>8560</v>
      </c>
      <c r="H4171" s="568" t="s">
        <v>8827</v>
      </c>
      <c r="I4171" s="570" t="s">
        <v>18091</v>
      </c>
      <c r="J4171" s="568" t="s">
        <v>8202</v>
      </c>
      <c r="K4171" s="571" t="s">
        <v>8401</v>
      </c>
      <c r="L4171" s="568" t="s">
        <v>84</v>
      </c>
      <c r="M4171" s="572" t="s">
        <v>18091</v>
      </c>
      <c r="N4171" s="570" t="s">
        <v>8409</v>
      </c>
      <c r="O4171" s="303" t="str">
        <f>IF(AllC3_Data[[#This Row],[Door/Yard Number]]=3,"Yard","Door")</f>
        <v>Yard</v>
      </c>
      <c r="P4171" s="33">
        <f t="shared" si="130"/>
        <v>2020.7333333333954</v>
      </c>
      <c r="Q4171" s="3" t="str">
        <f t="shared" si="131"/>
        <v>11/19/2021 09:16 AM</v>
      </c>
      <c r="R4171" s="573" t="str">
        <f>IF(AND(AllC3_Data[[#This Row],[Workflow]]="Vendor Trailer",AllC3_Data[[#This Row],[OB Load Type]]="",AllC3_Data[[#This Row],[IB Load Type]]="",AllC3_Data[[#This Row],[Reusable Load Type]]=""),"Empty", HLOOKUP("*",AllC3_Data[[#This Row],[OB Load Type]:[Workflow]],1,FALSE))</f>
        <v>MILK</v>
      </c>
      <c r="S41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2" spans="1:21" x14ac:dyDescent="0.25">
      <c r="A4172" s="567" t="s">
        <v>18092</v>
      </c>
      <c r="B4172" s="568"/>
      <c r="C4172" s="568" t="s">
        <v>8404</v>
      </c>
      <c r="D4172" s="569"/>
      <c r="E4172" s="569" t="s">
        <v>8397</v>
      </c>
      <c r="F4172" s="569">
        <v>3</v>
      </c>
      <c r="G4172" s="568" t="s">
        <v>8405</v>
      </c>
      <c r="H4172" s="568" t="s">
        <v>18093</v>
      </c>
      <c r="I4172" s="570" t="s">
        <v>18094</v>
      </c>
      <c r="J4172" s="568" t="s">
        <v>8202</v>
      </c>
      <c r="K4172" s="571" t="s">
        <v>8401</v>
      </c>
      <c r="L4172" s="568" t="s">
        <v>84</v>
      </c>
      <c r="M4172" s="572" t="s">
        <v>18094</v>
      </c>
      <c r="N4172" s="570" t="s">
        <v>8409</v>
      </c>
      <c r="O4172" s="303" t="str">
        <f>IF(AllC3_Data[[#This Row],[Door/Yard Number]]=3,"Yard","Door")</f>
        <v>Yard</v>
      </c>
      <c r="P4172" s="33">
        <f t="shared" si="130"/>
        <v>1956.9500000001281</v>
      </c>
      <c r="Q4172" s="3" t="str">
        <f t="shared" si="131"/>
        <v>11/22/2021 01:03 AM</v>
      </c>
      <c r="R4172" s="573" t="str">
        <f>IF(AND(AllC3_Data[[#This Row],[Workflow]]="Vendor Trailer",AllC3_Data[[#This Row],[OB Load Type]]="",AllC3_Data[[#This Row],[IB Load Type]]="",AllC3_Data[[#This Row],[Reusable Load Type]]=""),"Empty", HLOOKUP("*",AllC3_Data[[#This Row],[OB Load Type]:[Workflow]],1,FALSE))</f>
        <v>A Live Delivery</v>
      </c>
      <c r="S41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3" spans="1:21" x14ac:dyDescent="0.25">
      <c r="A4173" s="567" t="s">
        <v>9879</v>
      </c>
      <c r="B4173" s="568"/>
      <c r="C4173" s="568" t="s">
        <v>8230</v>
      </c>
      <c r="D4173" s="569"/>
      <c r="E4173" s="569" t="s">
        <v>8397</v>
      </c>
      <c r="F4173" s="569">
        <v>3</v>
      </c>
      <c r="G4173" s="568" t="s">
        <v>8560</v>
      </c>
      <c r="H4173" s="568" t="s">
        <v>9864</v>
      </c>
      <c r="I4173" s="570" t="s">
        <v>18095</v>
      </c>
      <c r="J4173" s="568" t="s">
        <v>8202</v>
      </c>
      <c r="K4173" s="571" t="s">
        <v>8401</v>
      </c>
      <c r="L4173" s="568" t="s">
        <v>84</v>
      </c>
      <c r="M4173" s="572" t="s">
        <v>18095</v>
      </c>
      <c r="N4173" s="570" t="s">
        <v>8409</v>
      </c>
      <c r="O4173" s="303" t="str">
        <f>IF(AllC3_Data[[#This Row],[Door/Yard Number]]=3,"Yard","Door")</f>
        <v>Yard</v>
      </c>
      <c r="P4173" s="33">
        <f t="shared" si="130"/>
        <v>1939.7500000001164</v>
      </c>
      <c r="Q4173" s="3" t="str">
        <f t="shared" si="131"/>
        <v>11/22/2021 06:15 PM</v>
      </c>
      <c r="R4173" s="573" t="str">
        <f>IF(AND(AllC3_Data[[#This Row],[Workflow]]="Vendor Trailer",AllC3_Data[[#This Row],[OB Load Type]]="",AllC3_Data[[#This Row],[IB Load Type]]="",AllC3_Data[[#This Row],[Reusable Load Type]]=""),"Empty", HLOOKUP("*",AllC3_Data[[#This Row],[OB Load Type]:[Workflow]],1,FALSE))</f>
        <v>MILK</v>
      </c>
      <c r="S41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4" spans="1:21" x14ac:dyDescent="0.25">
      <c r="A4174" s="567" t="s">
        <v>18096</v>
      </c>
      <c r="B4174" s="568"/>
      <c r="C4174" s="568" t="s">
        <v>8404</v>
      </c>
      <c r="D4174" s="569"/>
      <c r="E4174" s="569" t="s">
        <v>8397</v>
      </c>
      <c r="F4174" s="569">
        <v>3</v>
      </c>
      <c r="G4174" s="568" t="s">
        <v>18097</v>
      </c>
      <c r="H4174" s="568" t="s">
        <v>18098</v>
      </c>
      <c r="I4174" s="570" t="s">
        <v>18099</v>
      </c>
      <c r="J4174" s="568" t="s">
        <v>8202</v>
      </c>
      <c r="K4174" s="571" t="s">
        <v>8401</v>
      </c>
      <c r="L4174" s="568" t="s">
        <v>84</v>
      </c>
      <c r="M4174" s="572" t="s">
        <v>18099</v>
      </c>
      <c r="N4174" s="570" t="s">
        <v>8409</v>
      </c>
      <c r="O4174" s="303" t="str">
        <f>IF(AllC3_Data[[#This Row],[Door/Yard Number]]=3,"Yard","Door")</f>
        <v>Yard</v>
      </c>
      <c r="P4174" s="33">
        <f t="shared" si="130"/>
        <v>1937.7333333333372</v>
      </c>
      <c r="Q4174" s="3" t="str">
        <f t="shared" si="131"/>
        <v>11/22/2021 08:16 PM</v>
      </c>
      <c r="R4174" s="573" t="str">
        <f>IF(AND(AllC3_Data[[#This Row],[Workflow]]="Vendor Trailer",AllC3_Data[[#This Row],[OB Load Type]]="",AllC3_Data[[#This Row],[IB Load Type]]="",AllC3_Data[[#This Row],[Reusable Load Type]]=""),"Empty", HLOOKUP("*",AllC3_Data[[#This Row],[OB Load Type]:[Workflow]],1,FALSE))</f>
        <v>A Live Delivery</v>
      </c>
      <c r="S41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5" spans="1:21" x14ac:dyDescent="0.25">
      <c r="A4175" s="567" t="s">
        <v>18100</v>
      </c>
      <c r="B4175" s="568"/>
      <c r="C4175" s="568"/>
      <c r="D4175" s="569"/>
      <c r="E4175" s="569" t="s">
        <v>1659</v>
      </c>
      <c r="F4175" s="569">
        <v>3</v>
      </c>
      <c r="G4175" s="568" t="s">
        <v>8405</v>
      </c>
      <c r="H4175" s="568"/>
      <c r="I4175" s="570" t="s">
        <v>18101</v>
      </c>
      <c r="J4175" s="568" t="s">
        <v>8202</v>
      </c>
      <c r="K4175" s="571" t="s">
        <v>8401</v>
      </c>
      <c r="L4175" s="568" t="s">
        <v>84</v>
      </c>
      <c r="M4175" s="572" t="s">
        <v>18102</v>
      </c>
      <c r="N4175" s="570" t="s">
        <v>8409</v>
      </c>
      <c r="O4175" s="303" t="str">
        <f>IF(AllC3_Data[[#This Row],[Door/Yard Number]]=3,"Yard","Door")</f>
        <v>Yard</v>
      </c>
      <c r="P4175" s="33">
        <f t="shared" si="130"/>
        <v>1935.8666666666977</v>
      </c>
      <c r="Q4175" s="3" t="str">
        <f t="shared" si="131"/>
        <v>11/22/2021 10:08 PM</v>
      </c>
      <c r="R4175" s="573" t="str">
        <f>IF(AND(AllC3_Data[[#This Row],[Workflow]]="Vendor Trailer",AllC3_Data[[#This Row],[OB Load Type]]="",AllC3_Data[[#This Row],[IB Load Type]]="",AllC3_Data[[#This Row],[Reusable Load Type]]=""),"Empty", HLOOKUP("*",AllC3_Data[[#This Row],[OB Load Type]:[Workflow]],1,FALSE))</f>
        <v>Outbound</v>
      </c>
      <c r="S41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6" spans="1:21" x14ac:dyDescent="0.25">
      <c r="A4176" s="567" t="s">
        <v>18103</v>
      </c>
      <c r="B4176" s="568"/>
      <c r="C4176" s="568" t="s">
        <v>8404</v>
      </c>
      <c r="D4176" s="569"/>
      <c r="E4176" s="569" t="s">
        <v>8397</v>
      </c>
      <c r="F4176" s="569">
        <v>3</v>
      </c>
      <c r="G4176" s="568" t="s">
        <v>8405</v>
      </c>
      <c r="H4176" s="568" t="s">
        <v>18104</v>
      </c>
      <c r="I4176" s="570" t="s">
        <v>18105</v>
      </c>
      <c r="J4176" s="568" t="s">
        <v>8202</v>
      </c>
      <c r="K4176" s="571" t="s">
        <v>8401</v>
      </c>
      <c r="L4176" s="568" t="s">
        <v>84</v>
      </c>
      <c r="M4176" s="572" t="s">
        <v>18105</v>
      </c>
      <c r="N4176" s="570" t="s">
        <v>8409</v>
      </c>
      <c r="O4176" s="303" t="str">
        <f>IF(AllC3_Data[[#This Row],[Door/Yard Number]]=3,"Yard","Door")</f>
        <v>Yard</v>
      </c>
      <c r="P4176" s="33">
        <f t="shared" si="130"/>
        <v>1934.3499999999767</v>
      </c>
      <c r="Q4176" s="3" t="str">
        <f t="shared" si="131"/>
        <v>11/22/2021 11:39 PM</v>
      </c>
      <c r="R4176" s="573" t="str">
        <f>IF(AND(AllC3_Data[[#This Row],[Workflow]]="Vendor Trailer",AllC3_Data[[#This Row],[OB Load Type]]="",AllC3_Data[[#This Row],[IB Load Type]]="",AllC3_Data[[#This Row],[Reusable Load Type]]=""),"Empty", HLOOKUP("*",AllC3_Data[[#This Row],[OB Load Type]:[Workflow]],1,FALSE))</f>
        <v>A Live Delivery</v>
      </c>
      <c r="S41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7" spans="1:21" x14ac:dyDescent="0.25">
      <c r="A4177" s="567" t="s">
        <v>18106</v>
      </c>
      <c r="B4177" s="568"/>
      <c r="C4177" s="568" t="s">
        <v>8404</v>
      </c>
      <c r="D4177" s="569"/>
      <c r="E4177" s="569" t="s">
        <v>8397</v>
      </c>
      <c r="F4177" s="569">
        <v>3</v>
      </c>
      <c r="G4177" s="568" t="s">
        <v>8405</v>
      </c>
      <c r="H4177" s="568" t="s">
        <v>18107</v>
      </c>
      <c r="I4177" s="570" t="s">
        <v>18108</v>
      </c>
      <c r="J4177" s="568" t="s">
        <v>8202</v>
      </c>
      <c r="K4177" s="571" t="s">
        <v>8401</v>
      </c>
      <c r="L4177" s="568" t="s">
        <v>84</v>
      </c>
      <c r="M4177" s="572" t="s">
        <v>18108</v>
      </c>
      <c r="N4177" s="570" t="s">
        <v>8409</v>
      </c>
      <c r="O4177" s="303" t="str">
        <f>IF(AllC3_Data[[#This Row],[Door/Yard Number]]=3,"Yard","Door")</f>
        <v>Yard</v>
      </c>
      <c r="P4177" s="33">
        <f t="shared" si="130"/>
        <v>1932.766666666721</v>
      </c>
      <c r="Q4177" s="3" t="str">
        <f t="shared" si="131"/>
        <v>11/23/2021 01:14 AM</v>
      </c>
      <c r="R4177" s="573" t="str">
        <f>IF(AND(AllC3_Data[[#This Row],[Workflow]]="Vendor Trailer",AllC3_Data[[#This Row],[OB Load Type]]="",AllC3_Data[[#This Row],[IB Load Type]]="",AllC3_Data[[#This Row],[Reusable Load Type]]=""),"Empty", HLOOKUP("*",AllC3_Data[[#This Row],[OB Load Type]:[Workflow]],1,FALSE))</f>
        <v>A Live Delivery</v>
      </c>
      <c r="S41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8" spans="1:21" x14ac:dyDescent="0.25">
      <c r="A4178" s="567" t="s">
        <v>18109</v>
      </c>
      <c r="B4178" s="568"/>
      <c r="C4178" s="568" t="s">
        <v>8230</v>
      </c>
      <c r="D4178" s="569"/>
      <c r="E4178" s="569" t="s">
        <v>8397</v>
      </c>
      <c r="F4178" s="569">
        <v>3</v>
      </c>
      <c r="G4178" s="568" t="s">
        <v>14161</v>
      </c>
      <c r="H4178" s="568" t="s">
        <v>13731</v>
      </c>
      <c r="I4178" s="570" t="s">
        <v>18110</v>
      </c>
      <c r="J4178" s="568" t="s">
        <v>8202</v>
      </c>
      <c r="K4178" s="571" t="s">
        <v>8401</v>
      </c>
      <c r="L4178" s="568" t="s">
        <v>84</v>
      </c>
      <c r="M4178" s="572" t="s">
        <v>18110</v>
      </c>
      <c r="N4178" s="570" t="s">
        <v>8409</v>
      </c>
      <c r="O4178" s="303" t="str">
        <f>IF(AllC3_Data[[#This Row],[Door/Yard Number]]=3,"Yard","Door")</f>
        <v>Yard</v>
      </c>
      <c r="P4178" s="33">
        <f t="shared" si="130"/>
        <v>1914.6333333334769</v>
      </c>
      <c r="Q4178" s="3" t="str">
        <f t="shared" si="131"/>
        <v>11/23/2021 07:22 PM</v>
      </c>
      <c r="R4178" s="573" t="str">
        <f>IF(AND(AllC3_Data[[#This Row],[Workflow]]="Vendor Trailer",AllC3_Data[[#This Row],[OB Load Type]]="",AllC3_Data[[#This Row],[IB Load Type]]="",AllC3_Data[[#This Row],[Reusable Load Type]]=""),"Empty", HLOOKUP("*",AllC3_Data[[#This Row],[OB Load Type]:[Workflow]],1,FALSE))</f>
        <v>MILK</v>
      </c>
      <c r="S41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79" spans="1:21" x14ac:dyDescent="0.25">
      <c r="A4179" s="567" t="s">
        <v>18111</v>
      </c>
      <c r="B4179" s="568"/>
      <c r="C4179" s="568" t="s">
        <v>8404</v>
      </c>
      <c r="D4179" s="569"/>
      <c r="E4179" s="569" t="s">
        <v>8397</v>
      </c>
      <c r="F4179" s="569">
        <v>3</v>
      </c>
      <c r="G4179" s="568" t="s">
        <v>8405</v>
      </c>
      <c r="H4179" s="568" t="s">
        <v>18112</v>
      </c>
      <c r="I4179" s="570" t="s">
        <v>18113</v>
      </c>
      <c r="J4179" s="568" t="s">
        <v>8202</v>
      </c>
      <c r="K4179" s="571" t="s">
        <v>8401</v>
      </c>
      <c r="L4179" s="568" t="s">
        <v>84</v>
      </c>
      <c r="M4179" s="572" t="s">
        <v>18113</v>
      </c>
      <c r="N4179" s="570" t="s">
        <v>8409</v>
      </c>
      <c r="O4179" s="303" t="str">
        <f>IF(AllC3_Data[[#This Row],[Door/Yard Number]]=3,"Yard","Door")</f>
        <v>Yard</v>
      </c>
      <c r="P4179" s="33">
        <f t="shared" si="130"/>
        <v>1914.4333333333489</v>
      </c>
      <c r="Q4179" s="3" t="str">
        <f t="shared" si="131"/>
        <v>11/23/2021 07:34 PM</v>
      </c>
      <c r="R4179" s="573" t="str">
        <f>IF(AND(AllC3_Data[[#This Row],[Workflow]]="Vendor Trailer",AllC3_Data[[#This Row],[OB Load Type]]="",AllC3_Data[[#This Row],[IB Load Type]]="",AllC3_Data[[#This Row],[Reusable Load Type]]=""),"Empty", HLOOKUP("*",AllC3_Data[[#This Row],[OB Load Type]:[Workflow]],1,FALSE))</f>
        <v>A Live Delivery</v>
      </c>
      <c r="S41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0" spans="1:21" x14ac:dyDescent="0.25">
      <c r="A4180" s="567" t="s">
        <v>18114</v>
      </c>
      <c r="B4180" s="568"/>
      <c r="C4180" s="568" t="s">
        <v>8404</v>
      </c>
      <c r="D4180" s="569"/>
      <c r="E4180" s="569" t="s">
        <v>8397</v>
      </c>
      <c r="F4180" s="569">
        <v>3</v>
      </c>
      <c r="G4180" s="568" t="s">
        <v>8405</v>
      </c>
      <c r="H4180" s="568" t="s">
        <v>18115</v>
      </c>
      <c r="I4180" s="570" t="s">
        <v>18116</v>
      </c>
      <c r="J4180" s="568" t="s">
        <v>8202</v>
      </c>
      <c r="K4180" s="571" t="s">
        <v>8401</v>
      </c>
      <c r="L4180" s="568" t="s">
        <v>84</v>
      </c>
      <c r="M4180" s="572" t="s">
        <v>18116</v>
      </c>
      <c r="N4180" s="570" t="s">
        <v>8409</v>
      </c>
      <c r="O4180" s="303" t="str">
        <f>IF(AllC3_Data[[#This Row],[Door/Yard Number]]=3,"Yard","Door")</f>
        <v>Yard</v>
      </c>
      <c r="P4180" s="33">
        <f t="shared" si="130"/>
        <v>1913.3333333334303</v>
      </c>
      <c r="Q4180" s="3" t="str">
        <f t="shared" si="131"/>
        <v>11/23/2021 08:40 PM</v>
      </c>
      <c r="R4180" s="573" t="str">
        <f>IF(AND(AllC3_Data[[#This Row],[Workflow]]="Vendor Trailer",AllC3_Data[[#This Row],[OB Load Type]]="",AllC3_Data[[#This Row],[IB Load Type]]="",AllC3_Data[[#This Row],[Reusable Load Type]]=""),"Empty", HLOOKUP("*",AllC3_Data[[#This Row],[OB Load Type]:[Workflow]],1,FALSE))</f>
        <v>A Live Delivery</v>
      </c>
      <c r="S41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1" spans="1:21" x14ac:dyDescent="0.25">
      <c r="A4181" s="567" t="s">
        <v>18117</v>
      </c>
      <c r="B4181" s="568"/>
      <c r="C4181" s="568" t="s">
        <v>8230</v>
      </c>
      <c r="D4181" s="569"/>
      <c r="E4181" s="569" t="s">
        <v>8397</v>
      </c>
      <c r="F4181" s="569">
        <v>3</v>
      </c>
      <c r="G4181" s="568" t="s">
        <v>8560</v>
      </c>
      <c r="H4181" s="568" t="s">
        <v>13753</v>
      </c>
      <c r="I4181" s="570" t="s">
        <v>18118</v>
      </c>
      <c r="J4181" s="568" t="s">
        <v>8202</v>
      </c>
      <c r="K4181" s="571" t="s">
        <v>8401</v>
      </c>
      <c r="L4181" s="568" t="s">
        <v>84</v>
      </c>
      <c r="M4181" s="572" t="s">
        <v>18118</v>
      </c>
      <c r="N4181" s="570" t="s">
        <v>8409</v>
      </c>
      <c r="O4181" s="303" t="str">
        <f>IF(AllC3_Data[[#This Row],[Door/Yard Number]]=3,"Yard","Door")</f>
        <v>Yard</v>
      </c>
      <c r="P4181" s="33">
        <f t="shared" si="130"/>
        <v>1900.1500000000815</v>
      </c>
      <c r="Q4181" s="3" t="str">
        <f t="shared" si="131"/>
        <v>11/24/2021 09:51 AM</v>
      </c>
      <c r="R4181" s="573" t="str">
        <f>IF(AND(AllC3_Data[[#This Row],[Workflow]]="Vendor Trailer",AllC3_Data[[#This Row],[OB Load Type]]="",AllC3_Data[[#This Row],[IB Load Type]]="",AllC3_Data[[#This Row],[Reusable Load Type]]=""),"Empty", HLOOKUP("*",AllC3_Data[[#This Row],[OB Load Type]:[Workflow]],1,FALSE))</f>
        <v>MILK</v>
      </c>
      <c r="S41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2" spans="1:21" x14ac:dyDescent="0.25">
      <c r="A4182" s="567" t="s">
        <v>14810</v>
      </c>
      <c r="B4182" s="568"/>
      <c r="C4182" s="568" t="s">
        <v>8230</v>
      </c>
      <c r="D4182" s="569"/>
      <c r="E4182" s="569" t="s">
        <v>8397</v>
      </c>
      <c r="F4182" s="569">
        <v>3</v>
      </c>
      <c r="G4182" s="568" t="s">
        <v>8560</v>
      </c>
      <c r="H4182" s="568" t="s">
        <v>13731</v>
      </c>
      <c r="I4182" s="570" t="s">
        <v>18119</v>
      </c>
      <c r="J4182" s="568" t="s">
        <v>8202</v>
      </c>
      <c r="K4182" s="571" t="s">
        <v>8401</v>
      </c>
      <c r="L4182" s="568" t="s">
        <v>84</v>
      </c>
      <c r="M4182" s="572" t="s">
        <v>18119</v>
      </c>
      <c r="N4182" s="570" t="s">
        <v>8409</v>
      </c>
      <c r="O4182" s="303" t="str">
        <f>IF(AllC3_Data[[#This Row],[Door/Yard Number]]=3,"Yard","Door")</f>
        <v>Yard</v>
      </c>
      <c r="P4182" s="33">
        <f t="shared" si="130"/>
        <v>1894.4666666667326</v>
      </c>
      <c r="Q4182" s="3" t="str">
        <f t="shared" si="131"/>
        <v>11/24/2021 03:32 PM</v>
      </c>
      <c r="R4182" s="573" t="str">
        <f>IF(AND(AllC3_Data[[#This Row],[Workflow]]="Vendor Trailer",AllC3_Data[[#This Row],[OB Load Type]]="",AllC3_Data[[#This Row],[IB Load Type]]="",AllC3_Data[[#This Row],[Reusable Load Type]]=""),"Empty", HLOOKUP("*",AllC3_Data[[#This Row],[OB Load Type]:[Workflow]],1,FALSE))</f>
        <v>MILK</v>
      </c>
      <c r="S41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3" spans="1:21" x14ac:dyDescent="0.25">
      <c r="A4183" s="567" t="s">
        <v>18120</v>
      </c>
      <c r="B4183" s="568"/>
      <c r="C4183" s="568"/>
      <c r="D4183" s="569"/>
      <c r="E4183" s="569" t="s">
        <v>1562</v>
      </c>
      <c r="F4183" s="569">
        <v>3</v>
      </c>
      <c r="G4183" s="568" t="s">
        <v>14161</v>
      </c>
      <c r="H4183" s="568"/>
      <c r="I4183" s="570" t="s">
        <v>18121</v>
      </c>
      <c r="J4183" s="568" t="s">
        <v>8202</v>
      </c>
      <c r="K4183" s="571" t="s">
        <v>8401</v>
      </c>
      <c r="L4183" s="568" t="s">
        <v>84</v>
      </c>
      <c r="M4183" s="572" t="s">
        <v>18122</v>
      </c>
      <c r="N4183" s="570" t="s">
        <v>8409</v>
      </c>
      <c r="O4183" s="303" t="str">
        <f>IF(AllC3_Data[[#This Row],[Door/Yard Number]]=3,"Yard","Door")</f>
        <v>Yard</v>
      </c>
      <c r="P4183" s="33">
        <f t="shared" si="130"/>
        <v>1855.6166666666977</v>
      </c>
      <c r="Q4183" s="3" t="str">
        <f t="shared" si="131"/>
        <v>11/26/2021 06:23 AM</v>
      </c>
      <c r="R4183" s="573" t="str">
        <f>IF(AND(AllC3_Data[[#This Row],[Workflow]]="Vendor Trailer",AllC3_Data[[#This Row],[OB Load Type]]="",AllC3_Data[[#This Row],[IB Load Type]]="",AllC3_Data[[#This Row],[Reusable Load Type]]=""),"Empty", HLOOKUP("*",AllC3_Data[[#This Row],[OB Load Type]:[Workflow]],1,FALSE))</f>
        <v>Unknown</v>
      </c>
      <c r="S41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4" spans="1:21" x14ac:dyDescent="0.25">
      <c r="A4184" s="567" t="s">
        <v>18123</v>
      </c>
      <c r="B4184" s="568"/>
      <c r="C4184" s="568" t="s">
        <v>8230</v>
      </c>
      <c r="D4184" s="569"/>
      <c r="E4184" s="569" t="s">
        <v>8397</v>
      </c>
      <c r="F4184" s="569">
        <v>3</v>
      </c>
      <c r="G4184" s="568" t="s">
        <v>8398</v>
      </c>
      <c r="H4184" s="568" t="s">
        <v>18124</v>
      </c>
      <c r="I4184" s="570" t="s">
        <v>18125</v>
      </c>
      <c r="J4184" s="568" t="s">
        <v>8202</v>
      </c>
      <c r="K4184" s="571" t="s">
        <v>8401</v>
      </c>
      <c r="L4184" s="568" t="s">
        <v>84</v>
      </c>
      <c r="M4184" s="572" t="s">
        <v>18125</v>
      </c>
      <c r="N4184" s="570" t="s">
        <v>8409</v>
      </c>
      <c r="O4184" s="303" t="str">
        <f>IF(AllC3_Data[[#This Row],[Door/Yard Number]]=3,"Yard","Door")</f>
        <v>Yard</v>
      </c>
      <c r="P4184" s="33">
        <f t="shared" si="130"/>
        <v>1837.1500000000815</v>
      </c>
      <c r="Q4184" s="3" t="str">
        <f t="shared" si="131"/>
        <v>11/27/2021 12:51 AM</v>
      </c>
      <c r="R4184" s="573" t="str">
        <f>IF(AND(AllC3_Data[[#This Row],[Workflow]]="Vendor Trailer",AllC3_Data[[#This Row],[OB Load Type]]="",AllC3_Data[[#This Row],[IB Load Type]]="",AllC3_Data[[#This Row],[Reusable Load Type]]=""),"Empty", HLOOKUP("*",AllC3_Data[[#This Row],[OB Load Type]:[Workflow]],1,FALSE))</f>
        <v>MILK</v>
      </c>
      <c r="S41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5" spans="1:21" x14ac:dyDescent="0.25">
      <c r="A4185" s="567" t="s">
        <v>11475</v>
      </c>
      <c r="B4185" s="568"/>
      <c r="C4185" s="568" t="s">
        <v>8230</v>
      </c>
      <c r="D4185" s="569"/>
      <c r="E4185" s="569" t="s">
        <v>8397</v>
      </c>
      <c r="F4185" s="569">
        <v>3</v>
      </c>
      <c r="G4185" s="568" t="s">
        <v>8560</v>
      </c>
      <c r="H4185" s="568" t="s">
        <v>13764</v>
      </c>
      <c r="I4185" s="570" t="s">
        <v>18126</v>
      </c>
      <c r="J4185" s="568" t="s">
        <v>8202</v>
      </c>
      <c r="K4185" s="571" t="s">
        <v>8401</v>
      </c>
      <c r="L4185" s="568" t="s">
        <v>84</v>
      </c>
      <c r="M4185" s="572" t="s">
        <v>18126</v>
      </c>
      <c r="N4185" s="570" t="s">
        <v>8409</v>
      </c>
      <c r="O4185" s="303" t="str">
        <f>IF(AllC3_Data[[#This Row],[Door/Yard Number]]=3,"Yard","Door")</f>
        <v>Yard</v>
      </c>
      <c r="P4185" s="33">
        <f t="shared" si="130"/>
        <v>1816.2000000000698</v>
      </c>
      <c r="Q4185" s="3" t="str">
        <f t="shared" si="131"/>
        <v>11/27/2021 09:48 PM</v>
      </c>
      <c r="R4185" s="573" t="str">
        <f>IF(AND(AllC3_Data[[#This Row],[Workflow]]="Vendor Trailer",AllC3_Data[[#This Row],[OB Load Type]]="",AllC3_Data[[#This Row],[IB Load Type]]="",AllC3_Data[[#This Row],[Reusable Load Type]]=""),"Empty", HLOOKUP("*",AllC3_Data[[#This Row],[OB Load Type]:[Workflow]],1,FALSE))</f>
        <v>MILK</v>
      </c>
      <c r="S41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6" spans="1:21" x14ac:dyDescent="0.25">
      <c r="A4186" s="567" t="s">
        <v>11837</v>
      </c>
      <c r="B4186" s="568"/>
      <c r="C4186" s="568" t="s">
        <v>8230</v>
      </c>
      <c r="D4186" s="569"/>
      <c r="E4186" s="569" t="s">
        <v>8397</v>
      </c>
      <c r="F4186" s="569">
        <v>3</v>
      </c>
      <c r="G4186" s="568" t="s">
        <v>8560</v>
      </c>
      <c r="H4186" s="568" t="s">
        <v>8561</v>
      </c>
      <c r="I4186" s="570" t="s">
        <v>18127</v>
      </c>
      <c r="J4186" s="568" t="s">
        <v>8202</v>
      </c>
      <c r="K4186" s="571" t="s">
        <v>8401</v>
      </c>
      <c r="L4186" s="568" t="s">
        <v>84</v>
      </c>
      <c r="M4186" s="572" t="s">
        <v>18127</v>
      </c>
      <c r="N4186" s="570" t="s">
        <v>8409</v>
      </c>
      <c r="O4186" s="303" t="str">
        <f>IF(AllC3_Data[[#This Row],[Door/Yard Number]]=3,"Yard","Door")</f>
        <v>Yard</v>
      </c>
      <c r="P4186" s="33">
        <f t="shared" si="130"/>
        <v>1797.9500000001281</v>
      </c>
      <c r="Q4186" s="3" t="str">
        <f t="shared" si="131"/>
        <v>11/28/2021 04:03 PM</v>
      </c>
      <c r="R4186" s="573" t="str">
        <f>IF(AND(AllC3_Data[[#This Row],[Workflow]]="Vendor Trailer",AllC3_Data[[#This Row],[OB Load Type]]="",AllC3_Data[[#This Row],[IB Load Type]]="",AllC3_Data[[#This Row],[Reusable Load Type]]=""),"Empty", HLOOKUP("*",AllC3_Data[[#This Row],[OB Load Type]:[Workflow]],1,FALSE))</f>
        <v>MILK</v>
      </c>
      <c r="S41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7" spans="1:21" x14ac:dyDescent="0.25">
      <c r="A4187" s="567" t="s">
        <v>18128</v>
      </c>
      <c r="B4187" s="568"/>
      <c r="C4187" s="568"/>
      <c r="D4187" s="569"/>
      <c r="E4187" s="569" t="s">
        <v>8461</v>
      </c>
      <c r="F4187" s="569">
        <v>3</v>
      </c>
      <c r="G4187" s="568" t="s">
        <v>8820</v>
      </c>
      <c r="H4187" s="568"/>
      <c r="I4187" s="570" t="s">
        <v>18129</v>
      </c>
      <c r="J4187" s="568" t="s">
        <v>8202</v>
      </c>
      <c r="K4187" s="571" t="s">
        <v>8401</v>
      </c>
      <c r="L4187" s="568" t="s">
        <v>2971</v>
      </c>
      <c r="M4187" s="572" t="s">
        <v>18130</v>
      </c>
      <c r="N4187" s="570" t="s">
        <v>8402</v>
      </c>
      <c r="O4187" s="303" t="str">
        <f>IF(AllC3_Data[[#This Row],[Door/Yard Number]]=3,"Yard","Door")</f>
        <v>Yard</v>
      </c>
      <c r="P4187" s="33">
        <f t="shared" si="130"/>
        <v>1793.3833333334187</v>
      </c>
      <c r="Q4187" s="3" t="str">
        <f t="shared" si="131"/>
        <v>11/28/2021 08:37 PM</v>
      </c>
      <c r="R4187" s="573" t="str">
        <f>IF(AND(AllC3_Data[[#This Row],[Workflow]]="Vendor Trailer",AllC3_Data[[#This Row],[OB Load Type]]="",AllC3_Data[[#This Row],[IB Load Type]]="",AllC3_Data[[#This Row],[Reusable Load Type]]=""),"Empty", HLOOKUP("*",AllC3_Data[[#This Row],[OB Load Type]:[Workflow]],1,FALSE))</f>
        <v>Empty</v>
      </c>
      <c r="S418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1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8" spans="1:21" x14ac:dyDescent="0.25">
      <c r="A4188" s="567" t="s">
        <v>18131</v>
      </c>
      <c r="B4188" s="568"/>
      <c r="C4188" s="568" t="s">
        <v>8404</v>
      </c>
      <c r="D4188" s="569"/>
      <c r="E4188" s="569" t="s">
        <v>8397</v>
      </c>
      <c r="F4188" s="569">
        <v>3</v>
      </c>
      <c r="G4188" s="568" t="s">
        <v>8405</v>
      </c>
      <c r="H4188" s="568" t="s">
        <v>18132</v>
      </c>
      <c r="I4188" s="570" t="s">
        <v>18133</v>
      </c>
      <c r="J4188" s="568" t="s">
        <v>8202</v>
      </c>
      <c r="K4188" s="571" t="s">
        <v>8401</v>
      </c>
      <c r="L4188" s="568" t="s">
        <v>84</v>
      </c>
      <c r="M4188" s="572" t="s">
        <v>18133</v>
      </c>
      <c r="N4188" s="570" t="s">
        <v>8409</v>
      </c>
      <c r="O4188" s="303" t="str">
        <f>IF(AllC3_Data[[#This Row],[Door/Yard Number]]=3,"Yard","Door")</f>
        <v>Yard</v>
      </c>
      <c r="P4188" s="33">
        <f t="shared" si="130"/>
        <v>1792.6166666666977</v>
      </c>
      <c r="Q4188" s="3" t="str">
        <f t="shared" si="131"/>
        <v>11/28/2021 09:23 PM</v>
      </c>
      <c r="R4188" s="573" t="str">
        <f>IF(AND(AllC3_Data[[#This Row],[Workflow]]="Vendor Trailer",AllC3_Data[[#This Row],[OB Load Type]]="",AllC3_Data[[#This Row],[IB Load Type]]="",AllC3_Data[[#This Row],[Reusable Load Type]]=""),"Empty", HLOOKUP("*",AllC3_Data[[#This Row],[OB Load Type]:[Workflow]],1,FALSE))</f>
        <v>A Live Delivery</v>
      </c>
      <c r="S41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89" spans="1:21" x14ac:dyDescent="0.25">
      <c r="A4189" s="567" t="s">
        <v>18134</v>
      </c>
      <c r="B4189" s="568"/>
      <c r="C4189" s="568" t="s">
        <v>8404</v>
      </c>
      <c r="D4189" s="569"/>
      <c r="E4189" s="569" t="s">
        <v>8397</v>
      </c>
      <c r="F4189" s="569">
        <v>3</v>
      </c>
      <c r="G4189" s="568" t="s">
        <v>8405</v>
      </c>
      <c r="H4189" s="568" t="s">
        <v>18135</v>
      </c>
      <c r="I4189" s="570" t="s">
        <v>18136</v>
      </c>
      <c r="J4189" s="568" t="s">
        <v>8202</v>
      </c>
      <c r="K4189" s="571" t="s">
        <v>8401</v>
      </c>
      <c r="L4189" s="568" t="s">
        <v>84</v>
      </c>
      <c r="M4189" s="572" t="s">
        <v>18136</v>
      </c>
      <c r="N4189" s="570" t="s">
        <v>8409</v>
      </c>
      <c r="O4189" s="303" t="str">
        <f>IF(AllC3_Data[[#This Row],[Door/Yard Number]]=3,"Yard","Door")</f>
        <v>Yard</v>
      </c>
      <c r="P4189" s="33">
        <f t="shared" si="130"/>
        <v>1790.283333333442</v>
      </c>
      <c r="Q4189" s="3" t="str">
        <f t="shared" si="131"/>
        <v>11/28/2021 11:43 PM</v>
      </c>
      <c r="R4189" s="573" t="str">
        <f>IF(AND(AllC3_Data[[#This Row],[Workflow]]="Vendor Trailer",AllC3_Data[[#This Row],[OB Load Type]]="",AllC3_Data[[#This Row],[IB Load Type]]="",AllC3_Data[[#This Row],[Reusable Load Type]]=""),"Empty", HLOOKUP("*",AllC3_Data[[#This Row],[OB Load Type]:[Workflow]],1,FALSE))</f>
        <v>A Live Delivery</v>
      </c>
      <c r="S41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0" spans="1:21" x14ac:dyDescent="0.25">
      <c r="A4190" s="567" t="s">
        <v>18137</v>
      </c>
      <c r="B4190" s="568"/>
      <c r="C4190" s="568" t="s">
        <v>8230</v>
      </c>
      <c r="D4190" s="569"/>
      <c r="E4190" s="569" t="s">
        <v>8397</v>
      </c>
      <c r="F4190" s="569">
        <v>3</v>
      </c>
      <c r="G4190" s="568" t="s">
        <v>14232</v>
      </c>
      <c r="H4190" s="568" t="s">
        <v>9864</v>
      </c>
      <c r="I4190" s="570" t="s">
        <v>18138</v>
      </c>
      <c r="J4190" s="568" t="s">
        <v>8202</v>
      </c>
      <c r="K4190" s="571" t="s">
        <v>8401</v>
      </c>
      <c r="L4190" s="568" t="s">
        <v>84</v>
      </c>
      <c r="M4190" s="572" t="s">
        <v>18138</v>
      </c>
      <c r="N4190" s="570" t="s">
        <v>8409</v>
      </c>
      <c r="O4190" s="303" t="str">
        <f>IF(AllC3_Data[[#This Row],[Door/Yard Number]]=3,"Yard","Door")</f>
        <v>Yard</v>
      </c>
      <c r="P4190" s="33">
        <f t="shared" si="130"/>
        <v>1790.0000000000582</v>
      </c>
      <c r="Q4190" s="3" t="str">
        <f t="shared" si="131"/>
        <v>11/29/2021 12:00 AM</v>
      </c>
      <c r="R4190" s="573" t="str">
        <f>IF(AND(AllC3_Data[[#This Row],[Workflow]]="Vendor Trailer",AllC3_Data[[#This Row],[OB Load Type]]="",AllC3_Data[[#This Row],[IB Load Type]]="",AllC3_Data[[#This Row],[Reusable Load Type]]=""),"Empty", HLOOKUP("*",AllC3_Data[[#This Row],[OB Load Type]:[Workflow]],1,FALSE))</f>
        <v>MILK</v>
      </c>
      <c r="S419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1" spans="1:21" x14ac:dyDescent="0.25">
      <c r="A4191" s="567" t="s">
        <v>13090</v>
      </c>
      <c r="B4191" s="568"/>
      <c r="C4191" s="568" t="s">
        <v>8404</v>
      </c>
      <c r="D4191" s="569"/>
      <c r="E4191" s="569" t="s">
        <v>8397</v>
      </c>
      <c r="F4191" s="569">
        <v>3</v>
      </c>
      <c r="G4191" s="568" t="s">
        <v>8405</v>
      </c>
      <c r="H4191" s="568" t="s">
        <v>18139</v>
      </c>
      <c r="I4191" s="570" t="s">
        <v>18140</v>
      </c>
      <c r="J4191" s="568" t="s">
        <v>8202</v>
      </c>
      <c r="K4191" s="571" t="s">
        <v>8401</v>
      </c>
      <c r="L4191" s="568" t="s">
        <v>84</v>
      </c>
      <c r="M4191" s="572" t="s">
        <v>18140</v>
      </c>
      <c r="N4191" s="570" t="s">
        <v>8409</v>
      </c>
      <c r="O4191" s="303" t="str">
        <f>IF(AllC3_Data[[#This Row],[Door/Yard Number]]=3,"Yard","Door")</f>
        <v>Yard</v>
      </c>
      <c r="P4191" s="33">
        <f t="shared" si="130"/>
        <v>1789.8333333333721</v>
      </c>
      <c r="Q4191" s="3" t="str">
        <f t="shared" si="131"/>
        <v>11/29/2021 12:10 AM</v>
      </c>
      <c r="R4191" s="573" t="str">
        <f>IF(AND(AllC3_Data[[#This Row],[Workflow]]="Vendor Trailer",AllC3_Data[[#This Row],[OB Load Type]]="",AllC3_Data[[#This Row],[IB Load Type]]="",AllC3_Data[[#This Row],[Reusable Load Type]]=""),"Empty", HLOOKUP("*",AllC3_Data[[#This Row],[OB Load Type]:[Workflow]],1,FALSE))</f>
        <v>A Live Delivery</v>
      </c>
      <c r="S41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2" spans="1:21" x14ac:dyDescent="0.25">
      <c r="A4192" s="567" t="s">
        <v>12644</v>
      </c>
      <c r="B4192" s="568"/>
      <c r="C4192" s="568" t="s">
        <v>8230</v>
      </c>
      <c r="D4192" s="569"/>
      <c r="E4192" s="569" t="s">
        <v>8397</v>
      </c>
      <c r="F4192" s="569">
        <v>3</v>
      </c>
      <c r="G4192" s="568" t="s">
        <v>8560</v>
      </c>
      <c r="H4192" s="568" t="s">
        <v>13753</v>
      </c>
      <c r="I4192" s="570" t="s">
        <v>18141</v>
      </c>
      <c r="J4192" s="568" t="s">
        <v>8202</v>
      </c>
      <c r="K4192" s="571" t="s">
        <v>8401</v>
      </c>
      <c r="L4192" s="568" t="s">
        <v>84</v>
      </c>
      <c r="M4192" s="572" t="s">
        <v>18141</v>
      </c>
      <c r="N4192" s="570" t="s">
        <v>8409</v>
      </c>
      <c r="O4192" s="303" t="str">
        <f>IF(AllC3_Data[[#This Row],[Door/Yard Number]]=3,"Yard","Door")</f>
        <v>Yard</v>
      </c>
      <c r="P4192" s="33">
        <f t="shared" si="130"/>
        <v>1775.9333333334653</v>
      </c>
      <c r="Q4192" s="3" t="str">
        <f t="shared" si="131"/>
        <v>11/29/2021 02:04 PM</v>
      </c>
      <c r="R4192" s="573" t="str">
        <f>IF(AND(AllC3_Data[[#This Row],[Workflow]]="Vendor Trailer",AllC3_Data[[#This Row],[OB Load Type]]="",AllC3_Data[[#This Row],[IB Load Type]]="",AllC3_Data[[#This Row],[Reusable Load Type]]=""),"Empty", HLOOKUP("*",AllC3_Data[[#This Row],[OB Load Type]:[Workflow]],1,FALSE))</f>
        <v>MILK</v>
      </c>
      <c r="S41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3" spans="1:21" x14ac:dyDescent="0.25">
      <c r="A4193" s="567" t="s">
        <v>16985</v>
      </c>
      <c r="B4193" s="568"/>
      <c r="C4193" s="568" t="s">
        <v>8230</v>
      </c>
      <c r="D4193" s="569"/>
      <c r="E4193" s="569" t="s">
        <v>8397</v>
      </c>
      <c r="F4193" s="569">
        <v>3</v>
      </c>
      <c r="G4193" s="568" t="s">
        <v>8560</v>
      </c>
      <c r="H4193" s="568" t="s">
        <v>18142</v>
      </c>
      <c r="I4193" s="570" t="s">
        <v>18143</v>
      </c>
      <c r="J4193" s="568" t="s">
        <v>8202</v>
      </c>
      <c r="K4193" s="571" t="s">
        <v>8401</v>
      </c>
      <c r="L4193" s="568" t="s">
        <v>84</v>
      </c>
      <c r="M4193" s="572" t="s">
        <v>18143</v>
      </c>
      <c r="N4193" s="570" t="s">
        <v>8409</v>
      </c>
      <c r="O4193" s="303" t="str">
        <f>IF(AllC3_Data[[#This Row],[Door/Yard Number]]=3,"Yard","Door")</f>
        <v>Yard</v>
      </c>
      <c r="P4193" s="33">
        <f t="shared" si="130"/>
        <v>1771.5499999999884</v>
      </c>
      <c r="Q4193" s="3" t="str">
        <f t="shared" si="131"/>
        <v>11/29/2021 06:27 PM</v>
      </c>
      <c r="R4193" s="573" t="str">
        <f>IF(AND(AllC3_Data[[#This Row],[Workflow]]="Vendor Trailer",AllC3_Data[[#This Row],[OB Load Type]]="",AllC3_Data[[#This Row],[IB Load Type]]="",AllC3_Data[[#This Row],[Reusable Load Type]]=""),"Empty", HLOOKUP("*",AllC3_Data[[#This Row],[OB Load Type]:[Workflow]],1,FALSE))</f>
        <v>MILK</v>
      </c>
      <c r="S41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4" spans="1:21" x14ac:dyDescent="0.25">
      <c r="A4194" s="567" t="s">
        <v>18144</v>
      </c>
      <c r="B4194" s="568"/>
      <c r="C4194" s="568" t="s">
        <v>8230</v>
      </c>
      <c r="D4194" s="569"/>
      <c r="E4194" s="569" t="s">
        <v>8397</v>
      </c>
      <c r="F4194" s="569">
        <v>3</v>
      </c>
      <c r="G4194" s="568" t="s">
        <v>8560</v>
      </c>
      <c r="H4194" s="568" t="s">
        <v>13823</v>
      </c>
      <c r="I4194" s="570" t="s">
        <v>18145</v>
      </c>
      <c r="J4194" s="568" t="s">
        <v>8202</v>
      </c>
      <c r="K4194" s="571" t="s">
        <v>8401</v>
      </c>
      <c r="L4194" s="568" t="s">
        <v>84</v>
      </c>
      <c r="M4194" s="572" t="s">
        <v>18145</v>
      </c>
      <c r="N4194" s="570" t="s">
        <v>8409</v>
      </c>
      <c r="O4194" s="303" t="str">
        <f>IF(AllC3_Data[[#This Row],[Door/Yard Number]]=3,"Yard","Door")</f>
        <v>Yard</v>
      </c>
      <c r="P4194" s="33">
        <f t="shared" si="130"/>
        <v>1650.016666666721</v>
      </c>
      <c r="Q4194" s="3" t="str">
        <f t="shared" si="131"/>
        <v>12/04/2021 07:59 PM</v>
      </c>
      <c r="R4194" s="573" t="str">
        <f>IF(AND(AllC3_Data[[#This Row],[Workflow]]="Vendor Trailer",AllC3_Data[[#This Row],[OB Load Type]]="",AllC3_Data[[#This Row],[IB Load Type]]="",AllC3_Data[[#This Row],[Reusable Load Type]]=""),"Empty", HLOOKUP("*",AllC3_Data[[#This Row],[OB Load Type]:[Workflow]],1,FALSE))</f>
        <v>MILK</v>
      </c>
      <c r="S41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5" spans="1:21" x14ac:dyDescent="0.25">
      <c r="A4195" s="567" t="s">
        <v>18146</v>
      </c>
      <c r="B4195" s="568"/>
      <c r="C4195" s="568" t="s">
        <v>8404</v>
      </c>
      <c r="D4195" s="569"/>
      <c r="E4195" s="569" t="s">
        <v>8397</v>
      </c>
      <c r="F4195" s="569">
        <v>3</v>
      </c>
      <c r="G4195" s="568" t="s">
        <v>18147</v>
      </c>
      <c r="H4195" s="568" t="s">
        <v>18148</v>
      </c>
      <c r="I4195" s="570" t="s">
        <v>18149</v>
      </c>
      <c r="J4195" s="568" t="s">
        <v>8202</v>
      </c>
      <c r="K4195" s="571" t="s">
        <v>8401</v>
      </c>
      <c r="L4195" s="568" t="s">
        <v>84</v>
      </c>
      <c r="M4195" s="572" t="s">
        <v>18149</v>
      </c>
      <c r="N4195" s="570" t="s">
        <v>8409</v>
      </c>
      <c r="O4195" s="303" t="str">
        <f>IF(AllC3_Data[[#This Row],[Door/Yard Number]]=3,"Yard","Door")</f>
        <v>Yard</v>
      </c>
      <c r="P4195" s="33">
        <f t="shared" si="130"/>
        <v>1624.4166666667443</v>
      </c>
      <c r="Q4195" s="3" t="str">
        <f t="shared" si="131"/>
        <v>12/05/2021 09:35 PM</v>
      </c>
      <c r="R4195" s="573" t="str">
        <f>IF(AND(AllC3_Data[[#This Row],[Workflow]]="Vendor Trailer",AllC3_Data[[#This Row],[OB Load Type]]="",AllC3_Data[[#This Row],[IB Load Type]]="",AllC3_Data[[#This Row],[Reusable Load Type]]=""),"Empty", HLOOKUP("*",AllC3_Data[[#This Row],[OB Load Type]:[Workflow]],1,FALSE))</f>
        <v>A Live Delivery</v>
      </c>
      <c r="S419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6" spans="1:21" x14ac:dyDescent="0.25">
      <c r="A4196" s="567" t="s">
        <v>18150</v>
      </c>
      <c r="B4196" s="568"/>
      <c r="C4196" s="568" t="s">
        <v>8230</v>
      </c>
      <c r="D4196" s="569"/>
      <c r="E4196" s="569" t="s">
        <v>8397</v>
      </c>
      <c r="F4196" s="569">
        <v>3</v>
      </c>
      <c r="G4196" s="568" t="s">
        <v>18151</v>
      </c>
      <c r="H4196" s="568" t="s">
        <v>8827</v>
      </c>
      <c r="I4196" s="570" t="s">
        <v>18152</v>
      </c>
      <c r="J4196" s="568" t="s">
        <v>8202</v>
      </c>
      <c r="K4196" s="571" t="s">
        <v>8401</v>
      </c>
      <c r="L4196" s="568" t="s">
        <v>84</v>
      </c>
      <c r="M4196" s="572" t="s">
        <v>18152</v>
      </c>
      <c r="N4196" s="570" t="s">
        <v>8409</v>
      </c>
      <c r="O4196" s="303" t="str">
        <f>IF(AllC3_Data[[#This Row],[Door/Yard Number]]=3,"Yard","Door")</f>
        <v>Yard</v>
      </c>
      <c r="P4196" s="33">
        <f t="shared" si="130"/>
        <v>1551.7000000000116</v>
      </c>
      <c r="Q4196" s="3" t="str">
        <f t="shared" si="131"/>
        <v>12/08/2021 10:18 PM</v>
      </c>
      <c r="R4196" s="573" t="str">
        <f>IF(AND(AllC3_Data[[#This Row],[Workflow]]="Vendor Trailer",AllC3_Data[[#This Row],[OB Load Type]]="",AllC3_Data[[#This Row],[IB Load Type]]="",AllC3_Data[[#This Row],[Reusable Load Type]]=""),"Empty", HLOOKUP("*",AllC3_Data[[#This Row],[OB Load Type]:[Workflow]],1,FALSE))</f>
        <v>MILK</v>
      </c>
      <c r="S41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7" spans="1:21" x14ac:dyDescent="0.25">
      <c r="A4197" s="567" t="s">
        <v>10015</v>
      </c>
      <c r="B4197" s="568"/>
      <c r="C4197" s="568"/>
      <c r="D4197" s="569"/>
      <c r="E4197" s="569" t="s">
        <v>1562</v>
      </c>
      <c r="F4197" s="569">
        <v>3</v>
      </c>
      <c r="G4197" s="568" t="s">
        <v>18153</v>
      </c>
      <c r="H4197" s="568"/>
      <c r="I4197" s="570" t="s">
        <v>18154</v>
      </c>
      <c r="J4197" s="568" t="s">
        <v>8202</v>
      </c>
      <c r="K4197" s="571" t="s">
        <v>8401</v>
      </c>
      <c r="L4197" s="568" t="s">
        <v>84</v>
      </c>
      <c r="M4197" s="572" t="s">
        <v>18155</v>
      </c>
      <c r="N4197" s="570" t="s">
        <v>8409</v>
      </c>
      <c r="O4197" s="303" t="str">
        <f>IF(AllC3_Data[[#This Row],[Door/Yard Number]]=3,"Yard","Door")</f>
        <v>Yard</v>
      </c>
      <c r="P4197" s="33">
        <f t="shared" si="130"/>
        <v>1540.8333333333721</v>
      </c>
      <c r="Q4197" s="3" t="str">
        <f t="shared" si="131"/>
        <v>12/09/2021 09:10 AM</v>
      </c>
      <c r="R4197" s="573" t="str">
        <f>IF(AND(AllC3_Data[[#This Row],[Workflow]]="Vendor Trailer",AllC3_Data[[#This Row],[OB Load Type]]="",AllC3_Data[[#This Row],[IB Load Type]]="",AllC3_Data[[#This Row],[Reusable Load Type]]=""),"Empty", HLOOKUP("*",AllC3_Data[[#This Row],[OB Load Type]:[Workflow]],1,FALSE))</f>
        <v>Unknown</v>
      </c>
      <c r="S419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8" spans="1:21" x14ac:dyDescent="0.25">
      <c r="A4198" s="567" t="s">
        <v>18156</v>
      </c>
      <c r="B4198" s="568"/>
      <c r="C4198" s="568" t="s">
        <v>8404</v>
      </c>
      <c r="D4198" s="569"/>
      <c r="E4198" s="569" t="s">
        <v>8397</v>
      </c>
      <c r="F4198" s="569">
        <v>3</v>
      </c>
      <c r="G4198" s="568" t="s">
        <v>18157</v>
      </c>
      <c r="H4198" s="568" t="s">
        <v>18158</v>
      </c>
      <c r="I4198" s="570" t="s">
        <v>18159</v>
      </c>
      <c r="J4198" s="568" t="s">
        <v>8202</v>
      </c>
      <c r="K4198" s="571" t="s">
        <v>8401</v>
      </c>
      <c r="L4198" s="568" t="s">
        <v>84</v>
      </c>
      <c r="M4198" s="572" t="s">
        <v>18159</v>
      </c>
      <c r="N4198" s="570" t="s">
        <v>8409</v>
      </c>
      <c r="O4198" s="303" t="str">
        <f>IF(AllC3_Data[[#This Row],[Door/Yard Number]]=3,"Yard","Door")</f>
        <v>Yard</v>
      </c>
      <c r="P4198" s="33">
        <f t="shared" si="130"/>
        <v>1506.1333333334187</v>
      </c>
      <c r="Q4198" s="3" t="str">
        <f t="shared" si="131"/>
        <v>12/10/2021 07:52 PM</v>
      </c>
      <c r="R4198" s="573" t="str">
        <f>IF(AND(AllC3_Data[[#This Row],[Workflow]]="Vendor Trailer",AllC3_Data[[#This Row],[OB Load Type]]="",AllC3_Data[[#This Row],[IB Load Type]]="",AllC3_Data[[#This Row],[Reusable Load Type]]=""),"Empty", HLOOKUP("*",AllC3_Data[[#This Row],[OB Load Type]:[Workflow]],1,FALSE))</f>
        <v>A Live Delivery</v>
      </c>
      <c r="S41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199" spans="1:21" x14ac:dyDescent="0.25">
      <c r="A4199" s="567" t="s">
        <v>18160</v>
      </c>
      <c r="B4199" s="568"/>
      <c r="C4199" s="568" t="s">
        <v>10353</v>
      </c>
      <c r="D4199" s="569"/>
      <c r="E4199" s="569" t="s">
        <v>8397</v>
      </c>
      <c r="F4199" s="569">
        <v>3</v>
      </c>
      <c r="G4199" s="568" t="s">
        <v>14067</v>
      </c>
      <c r="H4199" s="568" t="s">
        <v>9864</v>
      </c>
      <c r="I4199" s="570" t="s">
        <v>18161</v>
      </c>
      <c r="J4199" s="568" t="s">
        <v>8202</v>
      </c>
      <c r="K4199" s="571" t="s">
        <v>8401</v>
      </c>
      <c r="L4199" s="568" t="s">
        <v>84</v>
      </c>
      <c r="M4199" s="572" t="s">
        <v>18161</v>
      </c>
      <c r="N4199" s="570" t="s">
        <v>8409</v>
      </c>
      <c r="O4199" s="303" t="str">
        <f>IF(AllC3_Data[[#This Row],[Door/Yard Number]]=3,"Yard","Door")</f>
        <v>Yard</v>
      </c>
      <c r="P4199" s="33">
        <f t="shared" si="130"/>
        <v>1429.1166666666395</v>
      </c>
      <c r="Q4199" s="3" t="str">
        <f t="shared" si="131"/>
        <v>12/14/2021 12:53 AM</v>
      </c>
      <c r="R4199" s="573" t="str">
        <f>IF(AND(AllC3_Data[[#This Row],[Workflow]]="Vendor Trailer",AllC3_Data[[#This Row],[OB Load Type]]="",AllC3_Data[[#This Row],[IB Load Type]]="",AllC3_Data[[#This Row],[Reusable Load Type]]=""),"Empty", HLOOKUP("*",AllC3_Data[[#This Row],[OB Load Type]:[Workflow]],1,FALSE))</f>
        <v>A Live Load</v>
      </c>
      <c r="S419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1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1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0" spans="1:21" x14ac:dyDescent="0.25">
      <c r="A4200" s="567" t="s">
        <v>18162</v>
      </c>
      <c r="B4200" s="568"/>
      <c r="C4200" s="568" t="s">
        <v>10353</v>
      </c>
      <c r="D4200" s="569"/>
      <c r="E4200" s="569" t="s">
        <v>8397</v>
      </c>
      <c r="F4200" s="569">
        <v>3</v>
      </c>
      <c r="G4200" s="568" t="s">
        <v>8398</v>
      </c>
      <c r="H4200" s="568" t="s">
        <v>14289</v>
      </c>
      <c r="I4200" s="570" t="s">
        <v>18163</v>
      </c>
      <c r="J4200" s="568" t="s">
        <v>8202</v>
      </c>
      <c r="K4200" s="571" t="s">
        <v>8401</v>
      </c>
      <c r="L4200" s="568" t="s">
        <v>84</v>
      </c>
      <c r="M4200" s="572" t="s">
        <v>18163</v>
      </c>
      <c r="N4200" s="570" t="s">
        <v>8409</v>
      </c>
      <c r="O4200" s="303" t="str">
        <f>IF(AllC3_Data[[#This Row],[Door/Yard Number]]=3,"Yard","Door")</f>
        <v>Yard</v>
      </c>
      <c r="P4200" s="33">
        <f t="shared" si="130"/>
        <v>1404.7999999999884</v>
      </c>
      <c r="Q4200" s="3" t="str">
        <f t="shared" si="131"/>
        <v>12/15/2021 01:12 AM</v>
      </c>
      <c r="R4200" s="573" t="str">
        <f>IF(AND(AllC3_Data[[#This Row],[Workflow]]="Vendor Trailer",AllC3_Data[[#This Row],[OB Load Type]]="",AllC3_Data[[#This Row],[IB Load Type]]="",AllC3_Data[[#This Row],[Reusable Load Type]]=""),"Empty", HLOOKUP("*",AllC3_Data[[#This Row],[OB Load Type]:[Workflow]],1,FALSE))</f>
        <v>A Live Load</v>
      </c>
      <c r="S420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1" spans="1:21" x14ac:dyDescent="0.25">
      <c r="A4201" s="567" t="s">
        <v>16275</v>
      </c>
      <c r="B4201" s="568"/>
      <c r="C4201" s="568" t="s">
        <v>10353</v>
      </c>
      <c r="D4201" s="569"/>
      <c r="E4201" s="569" t="s">
        <v>8397</v>
      </c>
      <c r="F4201" s="569">
        <v>3</v>
      </c>
      <c r="G4201" s="568" t="s">
        <v>8405</v>
      </c>
      <c r="H4201" s="568" t="s">
        <v>9864</v>
      </c>
      <c r="I4201" s="570" t="s">
        <v>18164</v>
      </c>
      <c r="J4201" s="568" t="s">
        <v>8202</v>
      </c>
      <c r="K4201" s="571" t="s">
        <v>8401</v>
      </c>
      <c r="L4201" s="568" t="s">
        <v>84</v>
      </c>
      <c r="M4201" s="572" t="s">
        <v>18164</v>
      </c>
      <c r="N4201" s="570" t="s">
        <v>8409</v>
      </c>
      <c r="O4201" s="303" t="str">
        <f>IF(AllC3_Data[[#This Row],[Door/Yard Number]]=3,"Yard","Door")</f>
        <v>Yard</v>
      </c>
      <c r="P4201" s="33">
        <f t="shared" si="130"/>
        <v>1400.3833333334187</v>
      </c>
      <c r="Q4201" s="3" t="str">
        <f t="shared" si="131"/>
        <v>12/15/2021 05:37 AM</v>
      </c>
      <c r="R4201" s="573" t="str">
        <f>IF(AND(AllC3_Data[[#This Row],[Workflow]]="Vendor Trailer",AllC3_Data[[#This Row],[OB Load Type]]="",AllC3_Data[[#This Row],[IB Load Type]]="",AllC3_Data[[#This Row],[Reusable Load Type]]=""),"Empty", HLOOKUP("*",AllC3_Data[[#This Row],[OB Load Type]:[Workflow]],1,FALSE))</f>
        <v>A Live Load</v>
      </c>
      <c r="S420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2" spans="1:21" x14ac:dyDescent="0.25">
      <c r="A4202" s="567" t="s">
        <v>18165</v>
      </c>
      <c r="B4202" s="568"/>
      <c r="C4202" s="568" t="s">
        <v>10353</v>
      </c>
      <c r="D4202" s="569"/>
      <c r="E4202" s="569" t="s">
        <v>8397</v>
      </c>
      <c r="F4202" s="569">
        <v>3</v>
      </c>
      <c r="G4202" s="568" t="s">
        <v>14067</v>
      </c>
      <c r="H4202" s="568" t="s">
        <v>9864</v>
      </c>
      <c r="I4202" s="570" t="s">
        <v>18166</v>
      </c>
      <c r="J4202" s="568" t="s">
        <v>8202</v>
      </c>
      <c r="K4202" s="571" t="s">
        <v>8401</v>
      </c>
      <c r="L4202" s="568" t="s">
        <v>84</v>
      </c>
      <c r="M4202" s="572" t="s">
        <v>18166</v>
      </c>
      <c r="N4202" s="570" t="s">
        <v>8409</v>
      </c>
      <c r="O4202" s="303" t="str">
        <f>IF(AllC3_Data[[#This Row],[Door/Yard Number]]=3,"Yard","Door")</f>
        <v>Yard</v>
      </c>
      <c r="P4202" s="33">
        <f t="shared" si="130"/>
        <v>1400.2999999999884</v>
      </c>
      <c r="Q4202" s="3" t="str">
        <f t="shared" si="131"/>
        <v>12/15/2021 05:42 AM</v>
      </c>
      <c r="R4202" s="573" t="str">
        <f>IF(AND(AllC3_Data[[#This Row],[Workflow]]="Vendor Trailer",AllC3_Data[[#This Row],[OB Load Type]]="",AllC3_Data[[#This Row],[IB Load Type]]="",AllC3_Data[[#This Row],[Reusable Load Type]]=""),"Empty", HLOOKUP("*",AllC3_Data[[#This Row],[OB Load Type]:[Workflow]],1,FALSE))</f>
        <v>A Live Load</v>
      </c>
      <c r="S42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3" spans="1:21" x14ac:dyDescent="0.25">
      <c r="A4203" s="567" t="s">
        <v>18167</v>
      </c>
      <c r="B4203" s="568"/>
      <c r="C4203" s="568"/>
      <c r="D4203" s="569"/>
      <c r="E4203" s="569" t="s">
        <v>1562</v>
      </c>
      <c r="F4203" s="569">
        <v>5</v>
      </c>
      <c r="G4203" s="568" t="s">
        <v>11568</v>
      </c>
      <c r="H4203" s="568"/>
      <c r="I4203" s="570" t="s">
        <v>18168</v>
      </c>
      <c r="J4203" s="568" t="s">
        <v>8202</v>
      </c>
      <c r="K4203" s="571" t="s">
        <v>8401</v>
      </c>
      <c r="L4203" s="568" t="s">
        <v>18169</v>
      </c>
      <c r="M4203" s="572"/>
      <c r="N4203" s="570" t="s">
        <v>8409</v>
      </c>
      <c r="O4203" s="303" t="str">
        <f>IF(AllC3_Data[[#This Row],[Door/Yard Number]]=3,"Yard","Door")</f>
        <v>Door</v>
      </c>
      <c r="P4203" s="33">
        <f t="shared" si="130"/>
        <v>1396.4166666667443</v>
      </c>
      <c r="Q4203" s="3" t="str">
        <f t="shared" si="131"/>
        <v>12/15/2021 09:35 AM</v>
      </c>
      <c r="R4203" s="573" t="str">
        <f>IF(AND(AllC3_Data[[#This Row],[Workflow]]="Vendor Trailer",AllC3_Data[[#This Row],[OB Load Type]]="",AllC3_Data[[#This Row],[IB Load Type]]="",AllC3_Data[[#This Row],[Reusable Load Type]]=""),"Empty", HLOOKUP("*",AllC3_Data[[#This Row],[OB Load Type]:[Workflow]],1,FALSE))</f>
        <v>Unknown</v>
      </c>
      <c r="S42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4" spans="1:21" x14ac:dyDescent="0.25">
      <c r="A4204" s="567" t="s">
        <v>11082</v>
      </c>
      <c r="B4204" s="568"/>
      <c r="C4204" s="568"/>
      <c r="D4204" s="569"/>
      <c r="E4204" s="569" t="s">
        <v>1562</v>
      </c>
      <c r="F4204" s="569">
        <v>3</v>
      </c>
      <c r="G4204" s="568" t="s">
        <v>14885</v>
      </c>
      <c r="H4204" s="568"/>
      <c r="I4204" s="570" t="s">
        <v>18170</v>
      </c>
      <c r="J4204" s="568" t="s">
        <v>8202</v>
      </c>
      <c r="K4204" s="571" t="s">
        <v>8401</v>
      </c>
      <c r="L4204" s="568" t="s">
        <v>84</v>
      </c>
      <c r="M4204" s="572" t="s">
        <v>18171</v>
      </c>
      <c r="N4204" s="570" t="s">
        <v>8409</v>
      </c>
      <c r="O4204" s="303" t="str">
        <f>IF(AllC3_Data[[#This Row],[Door/Yard Number]]=3,"Yard","Door")</f>
        <v>Yard</v>
      </c>
      <c r="P4204" s="33">
        <f t="shared" si="130"/>
        <v>1346.1333333334769</v>
      </c>
      <c r="Q4204" s="3" t="str">
        <f t="shared" si="131"/>
        <v>12/17/2021 11:52 AM</v>
      </c>
      <c r="R4204" s="573" t="str">
        <f>IF(AND(AllC3_Data[[#This Row],[Workflow]]="Vendor Trailer",AllC3_Data[[#This Row],[OB Load Type]]="",AllC3_Data[[#This Row],[IB Load Type]]="",AllC3_Data[[#This Row],[Reusable Load Type]]=""),"Empty", HLOOKUP("*",AllC3_Data[[#This Row],[OB Load Type]:[Workflow]],1,FALSE))</f>
        <v>Unknown</v>
      </c>
      <c r="S420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2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5" spans="1:21" x14ac:dyDescent="0.25">
      <c r="A4205" s="567" t="s">
        <v>18172</v>
      </c>
      <c r="B4205" s="568"/>
      <c r="C4205" s="568"/>
      <c r="D4205" s="569"/>
      <c r="E4205" s="569" t="s">
        <v>8461</v>
      </c>
      <c r="F4205" s="569">
        <v>3</v>
      </c>
      <c r="G4205" s="568" t="s">
        <v>18173</v>
      </c>
      <c r="H4205" s="568"/>
      <c r="I4205" s="570" t="s">
        <v>18174</v>
      </c>
      <c r="J4205" s="568" t="s">
        <v>8202</v>
      </c>
      <c r="K4205" s="571" t="s">
        <v>8401</v>
      </c>
      <c r="L4205" s="568" t="s">
        <v>84</v>
      </c>
      <c r="M4205" s="572" t="s">
        <v>18175</v>
      </c>
      <c r="N4205" s="570" t="s">
        <v>8409</v>
      </c>
      <c r="O4205" s="303" t="str">
        <f>IF(AllC3_Data[[#This Row],[Door/Yard Number]]=3,"Yard","Door")</f>
        <v>Yard</v>
      </c>
      <c r="P4205" s="33">
        <f t="shared" si="130"/>
        <v>1322.2999999999884</v>
      </c>
      <c r="Q4205" s="3" t="str">
        <f t="shared" si="131"/>
        <v>12/18/2021 11:42 AM</v>
      </c>
      <c r="R4205" s="573" t="str">
        <f>IF(AND(AllC3_Data[[#This Row],[Workflow]]="Vendor Trailer",AllC3_Data[[#This Row],[OB Load Type]]="",AllC3_Data[[#This Row],[IB Load Type]]="",AllC3_Data[[#This Row],[Reusable Load Type]]=""),"Empty", HLOOKUP("*",AllC3_Data[[#This Row],[OB Load Type]:[Workflow]],1,FALSE))</f>
        <v>Empty</v>
      </c>
      <c r="S42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6" spans="1:21" x14ac:dyDescent="0.25">
      <c r="A4206" s="567" t="s">
        <v>18176</v>
      </c>
      <c r="B4206" s="568"/>
      <c r="C4206" s="568" t="s">
        <v>8230</v>
      </c>
      <c r="D4206" s="569"/>
      <c r="E4206" s="569" t="s">
        <v>8397</v>
      </c>
      <c r="F4206" s="569">
        <v>3</v>
      </c>
      <c r="G4206" s="568" t="s">
        <v>18151</v>
      </c>
      <c r="H4206" s="568" t="s">
        <v>8230</v>
      </c>
      <c r="I4206" s="570" t="s">
        <v>18177</v>
      </c>
      <c r="J4206" s="568" t="s">
        <v>8202</v>
      </c>
      <c r="K4206" s="571" t="s">
        <v>8401</v>
      </c>
      <c r="L4206" s="568" t="s">
        <v>84</v>
      </c>
      <c r="M4206" s="572" t="s">
        <v>18177</v>
      </c>
      <c r="N4206" s="570" t="s">
        <v>8409</v>
      </c>
      <c r="O4206" s="303" t="str">
        <f>IF(AllC3_Data[[#This Row],[Door/Yard Number]]=3,"Yard","Door")</f>
        <v>Yard</v>
      </c>
      <c r="P4206" s="33">
        <f t="shared" si="130"/>
        <v>1303.3833333334769</v>
      </c>
      <c r="Q4206" s="3" t="str">
        <f t="shared" si="131"/>
        <v>12/19/2021 06:37 AM</v>
      </c>
      <c r="R4206" s="573" t="str">
        <f>IF(AND(AllC3_Data[[#This Row],[Workflow]]="Vendor Trailer",AllC3_Data[[#This Row],[OB Load Type]]="",AllC3_Data[[#This Row],[IB Load Type]]="",AllC3_Data[[#This Row],[Reusable Load Type]]=""),"Empty", HLOOKUP("*",AllC3_Data[[#This Row],[OB Load Type]:[Workflow]],1,FALSE))</f>
        <v>MILK</v>
      </c>
      <c r="S42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7" spans="1:21" x14ac:dyDescent="0.25">
      <c r="A4207" s="567" t="s">
        <v>12361</v>
      </c>
      <c r="B4207" s="568"/>
      <c r="C4207" s="568" t="s">
        <v>8230</v>
      </c>
      <c r="D4207" s="569"/>
      <c r="E4207" s="569" t="s">
        <v>8397</v>
      </c>
      <c r="F4207" s="569">
        <v>3</v>
      </c>
      <c r="G4207" s="568" t="s">
        <v>8560</v>
      </c>
      <c r="H4207" s="568" t="s">
        <v>8230</v>
      </c>
      <c r="I4207" s="570" t="s">
        <v>18178</v>
      </c>
      <c r="J4207" s="568" t="s">
        <v>8202</v>
      </c>
      <c r="K4207" s="571" t="s">
        <v>8401</v>
      </c>
      <c r="L4207" s="568" t="s">
        <v>84</v>
      </c>
      <c r="M4207" s="572" t="s">
        <v>18178</v>
      </c>
      <c r="N4207" s="570" t="s">
        <v>8409</v>
      </c>
      <c r="O4207" s="303" t="str">
        <f>IF(AllC3_Data[[#This Row],[Door/Yard Number]]=3,"Yard","Door")</f>
        <v>Yard</v>
      </c>
      <c r="P4207" s="33">
        <f t="shared" si="130"/>
        <v>1296.4333333333489</v>
      </c>
      <c r="Q4207" s="3" t="str">
        <f t="shared" si="131"/>
        <v>12/19/2021 01:34 PM</v>
      </c>
      <c r="R4207" s="573" t="str">
        <f>IF(AND(AllC3_Data[[#This Row],[Workflow]]="Vendor Trailer",AllC3_Data[[#This Row],[OB Load Type]]="",AllC3_Data[[#This Row],[IB Load Type]]="",AllC3_Data[[#This Row],[Reusable Load Type]]=""),"Empty", HLOOKUP("*",AllC3_Data[[#This Row],[OB Load Type]:[Workflow]],1,FALSE))</f>
        <v>MILK</v>
      </c>
      <c r="S42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8" spans="1:21" x14ac:dyDescent="0.25">
      <c r="A4208" s="567" t="s">
        <v>18179</v>
      </c>
      <c r="B4208" s="568"/>
      <c r="C4208" s="568" t="s">
        <v>10353</v>
      </c>
      <c r="D4208" s="569"/>
      <c r="E4208" s="569" t="s">
        <v>8397</v>
      </c>
      <c r="F4208" s="569">
        <v>3</v>
      </c>
      <c r="G4208" s="568" t="s">
        <v>8405</v>
      </c>
      <c r="H4208" s="568" t="s">
        <v>9864</v>
      </c>
      <c r="I4208" s="570" t="s">
        <v>18180</v>
      </c>
      <c r="J4208" s="568" t="s">
        <v>8202</v>
      </c>
      <c r="K4208" s="571" t="s">
        <v>8401</v>
      </c>
      <c r="L4208" s="568" t="s">
        <v>84</v>
      </c>
      <c r="M4208" s="572" t="s">
        <v>18180</v>
      </c>
      <c r="N4208" s="570" t="s">
        <v>8409</v>
      </c>
      <c r="O4208" s="303" t="str">
        <f>IF(AllC3_Data[[#This Row],[Door/Yard Number]]=3,"Yard","Door")</f>
        <v>Yard</v>
      </c>
      <c r="P4208" s="33">
        <f t="shared" si="130"/>
        <v>1285.9833333333372</v>
      </c>
      <c r="Q4208" s="3" t="str">
        <f t="shared" si="131"/>
        <v>12/20/2021 12:01 AM</v>
      </c>
      <c r="R4208" s="573" t="str">
        <f>IF(AND(AllC3_Data[[#This Row],[Workflow]]="Vendor Trailer",AllC3_Data[[#This Row],[OB Load Type]]="",AllC3_Data[[#This Row],[IB Load Type]]="",AllC3_Data[[#This Row],[Reusable Load Type]]=""),"Empty", HLOOKUP("*",AllC3_Data[[#This Row],[OB Load Type]:[Workflow]],1,FALSE))</f>
        <v>A Live Load</v>
      </c>
      <c r="S42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09" spans="1:21" x14ac:dyDescent="0.25">
      <c r="A4209" s="567" t="s">
        <v>18181</v>
      </c>
      <c r="B4209" s="568"/>
      <c r="C4209" s="568"/>
      <c r="D4209" s="569"/>
      <c r="E4209" s="569" t="s">
        <v>1562</v>
      </c>
      <c r="F4209" s="569">
        <v>3</v>
      </c>
      <c r="G4209" s="568" t="s">
        <v>8405</v>
      </c>
      <c r="H4209" s="568"/>
      <c r="I4209" s="570" t="s">
        <v>18182</v>
      </c>
      <c r="J4209" s="568" t="s">
        <v>8202</v>
      </c>
      <c r="K4209" s="571" t="s">
        <v>8589</v>
      </c>
      <c r="L4209" s="568" t="s">
        <v>18077</v>
      </c>
      <c r="M4209" s="572"/>
      <c r="N4209" s="570" t="s">
        <v>8402</v>
      </c>
      <c r="O4209" s="303" t="str">
        <f>IF(AllC3_Data[[#This Row],[Door/Yard Number]]=3,"Yard","Door")</f>
        <v>Yard</v>
      </c>
      <c r="P4209" s="33">
        <f t="shared" si="130"/>
        <v>1276.1500000000815</v>
      </c>
      <c r="Q4209" s="3" t="str">
        <f t="shared" si="131"/>
        <v>12/20/2021 09:51 AM</v>
      </c>
      <c r="R4209" s="573" t="str">
        <f>IF(AND(AllC3_Data[[#This Row],[Workflow]]="Vendor Trailer",AllC3_Data[[#This Row],[OB Load Type]]="",AllC3_Data[[#This Row],[IB Load Type]]="",AllC3_Data[[#This Row],[Reusable Load Type]]=""),"Empty", HLOOKUP("*",AllC3_Data[[#This Row],[OB Load Type]:[Workflow]],1,FALSE))</f>
        <v>Unknown</v>
      </c>
      <c r="S420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0" spans="1:21" x14ac:dyDescent="0.25">
      <c r="A4210" s="567" t="s">
        <v>18183</v>
      </c>
      <c r="B4210" s="568"/>
      <c r="C4210" s="568"/>
      <c r="D4210" s="569"/>
      <c r="E4210" s="569" t="s">
        <v>8461</v>
      </c>
      <c r="F4210" s="569">
        <v>3</v>
      </c>
      <c r="G4210" s="568" t="s">
        <v>9780</v>
      </c>
      <c r="H4210" s="568"/>
      <c r="I4210" s="570" t="s">
        <v>18184</v>
      </c>
      <c r="J4210" s="568" t="s">
        <v>8202</v>
      </c>
      <c r="K4210" s="571" t="s">
        <v>8401</v>
      </c>
      <c r="L4210" s="568" t="s">
        <v>2971</v>
      </c>
      <c r="M4210" s="572" t="s">
        <v>18185</v>
      </c>
      <c r="N4210" s="570" t="s">
        <v>8402</v>
      </c>
      <c r="O4210" s="303" t="str">
        <f>IF(AllC3_Data[[#This Row],[Door/Yard Number]]=3,"Yard","Door")</f>
        <v>Yard</v>
      </c>
      <c r="P4210" s="33">
        <f t="shared" si="130"/>
        <v>1254.8333333334303</v>
      </c>
      <c r="Q4210" s="3" t="str">
        <f t="shared" si="131"/>
        <v>12/21/2021 07:10 AM</v>
      </c>
      <c r="R4210" s="573" t="str">
        <f>IF(AND(AllC3_Data[[#This Row],[Workflow]]="Vendor Trailer",AllC3_Data[[#This Row],[OB Load Type]]="",AllC3_Data[[#This Row],[IB Load Type]]="",AllC3_Data[[#This Row],[Reusable Load Type]]=""),"Empty", HLOOKUP("*",AllC3_Data[[#This Row],[OB Load Type]:[Workflow]],1,FALSE))</f>
        <v>Empty</v>
      </c>
      <c r="S421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1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2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1" spans="1:21" x14ac:dyDescent="0.25">
      <c r="A4211" s="567" t="s">
        <v>18186</v>
      </c>
      <c r="B4211" s="568"/>
      <c r="C4211" s="568"/>
      <c r="D4211" s="569"/>
      <c r="E4211" s="569" t="s">
        <v>8461</v>
      </c>
      <c r="F4211" s="569">
        <v>3</v>
      </c>
      <c r="G4211" s="568" t="s">
        <v>8405</v>
      </c>
      <c r="H4211" s="568"/>
      <c r="I4211" s="570" t="s">
        <v>18187</v>
      </c>
      <c r="J4211" s="568" t="s">
        <v>8202</v>
      </c>
      <c r="K4211" s="571" t="s">
        <v>8401</v>
      </c>
      <c r="L4211" s="568" t="s">
        <v>84</v>
      </c>
      <c r="M4211" s="572" t="s">
        <v>18188</v>
      </c>
      <c r="N4211" s="570" t="s">
        <v>8409</v>
      </c>
      <c r="O4211" s="303" t="str">
        <f>IF(AllC3_Data[[#This Row],[Door/Yard Number]]=3,"Yard","Door")</f>
        <v>Yard</v>
      </c>
      <c r="P4211" s="33">
        <f t="shared" si="130"/>
        <v>1247.5833333333721</v>
      </c>
      <c r="Q4211" s="3" t="str">
        <f t="shared" si="131"/>
        <v>12/21/2021 02:25 PM</v>
      </c>
      <c r="R4211" s="573" t="str">
        <f>IF(AND(AllC3_Data[[#This Row],[Workflow]]="Vendor Trailer",AllC3_Data[[#This Row],[OB Load Type]]="",AllC3_Data[[#This Row],[IB Load Type]]="",AllC3_Data[[#This Row],[Reusable Load Type]]=""),"Empty", HLOOKUP("*",AllC3_Data[[#This Row],[OB Load Type]:[Workflow]],1,FALSE))</f>
        <v>Empty</v>
      </c>
      <c r="S42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2" spans="1:21" x14ac:dyDescent="0.25">
      <c r="A4212" s="567" t="s">
        <v>8688</v>
      </c>
      <c r="B4212" s="568"/>
      <c r="C4212" s="568" t="s">
        <v>8230</v>
      </c>
      <c r="D4212" s="569"/>
      <c r="E4212" s="569" t="s">
        <v>8397</v>
      </c>
      <c r="F4212" s="569">
        <v>3</v>
      </c>
      <c r="G4212" s="568" t="s">
        <v>8405</v>
      </c>
      <c r="H4212" s="568" t="s">
        <v>8561</v>
      </c>
      <c r="I4212" s="570" t="s">
        <v>18189</v>
      </c>
      <c r="J4212" s="568" t="s">
        <v>8202</v>
      </c>
      <c r="K4212" s="571" t="s">
        <v>8401</v>
      </c>
      <c r="L4212" s="568" t="s">
        <v>84</v>
      </c>
      <c r="M4212" s="572" t="s">
        <v>18189</v>
      </c>
      <c r="N4212" s="570" t="s">
        <v>8409</v>
      </c>
      <c r="O4212" s="303" t="str">
        <f>IF(AllC3_Data[[#This Row],[Door/Yard Number]]=3,"Yard","Door")</f>
        <v>Yard</v>
      </c>
      <c r="P4212" s="33">
        <f t="shared" si="130"/>
        <v>1220.1166666667559</v>
      </c>
      <c r="Q4212" s="3" t="str">
        <f t="shared" si="131"/>
        <v>12/22/2021 05:53 PM</v>
      </c>
      <c r="R4212" s="573" t="str">
        <f>IF(AND(AllC3_Data[[#This Row],[Workflow]]="Vendor Trailer",AllC3_Data[[#This Row],[OB Load Type]]="",AllC3_Data[[#This Row],[IB Load Type]]="",AllC3_Data[[#This Row],[Reusable Load Type]]=""),"Empty", HLOOKUP("*",AllC3_Data[[#This Row],[OB Load Type]:[Workflow]],1,FALSE))</f>
        <v>MILK</v>
      </c>
      <c r="S42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3" spans="1:21" x14ac:dyDescent="0.25">
      <c r="A4213" s="567" t="s">
        <v>18190</v>
      </c>
      <c r="B4213" s="568"/>
      <c r="C4213" s="568" t="s">
        <v>8230</v>
      </c>
      <c r="D4213" s="569"/>
      <c r="E4213" s="569" t="s">
        <v>8397</v>
      </c>
      <c r="F4213" s="569">
        <v>3</v>
      </c>
      <c r="G4213" s="568" t="s">
        <v>8405</v>
      </c>
      <c r="H4213" s="568" t="s">
        <v>13731</v>
      </c>
      <c r="I4213" s="570" t="s">
        <v>18191</v>
      </c>
      <c r="J4213" s="568" t="s">
        <v>8202</v>
      </c>
      <c r="K4213" s="571" t="s">
        <v>8401</v>
      </c>
      <c r="L4213" s="568" t="s">
        <v>84</v>
      </c>
      <c r="M4213" s="572" t="s">
        <v>18191</v>
      </c>
      <c r="N4213" s="570" t="s">
        <v>8409</v>
      </c>
      <c r="O4213" s="303" t="str">
        <f>IF(AllC3_Data[[#This Row],[Door/Yard Number]]=3,"Yard","Door")</f>
        <v>Yard</v>
      </c>
      <c r="P4213" s="33">
        <f t="shared" si="130"/>
        <v>1202.283333333442</v>
      </c>
      <c r="Q4213" s="3" t="str">
        <f t="shared" si="131"/>
        <v>12/23/2021 11:43 AM</v>
      </c>
      <c r="R4213" s="573" t="str">
        <f>IF(AND(AllC3_Data[[#This Row],[Workflow]]="Vendor Trailer",AllC3_Data[[#This Row],[OB Load Type]]="",AllC3_Data[[#This Row],[IB Load Type]]="",AllC3_Data[[#This Row],[Reusable Load Type]]=""),"Empty", HLOOKUP("*",AllC3_Data[[#This Row],[OB Load Type]:[Workflow]],1,FALSE))</f>
        <v>MILK</v>
      </c>
      <c r="S42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4" spans="1:21" x14ac:dyDescent="0.25">
      <c r="A4214" s="567" t="s">
        <v>18192</v>
      </c>
      <c r="B4214" s="568"/>
      <c r="C4214" s="568" t="s">
        <v>8230</v>
      </c>
      <c r="D4214" s="569"/>
      <c r="E4214" s="569" t="s">
        <v>8397</v>
      </c>
      <c r="F4214" s="569">
        <v>3</v>
      </c>
      <c r="G4214" s="568" t="s">
        <v>14067</v>
      </c>
      <c r="H4214" s="568" t="s">
        <v>8561</v>
      </c>
      <c r="I4214" s="570" t="s">
        <v>18193</v>
      </c>
      <c r="J4214" s="568" t="s">
        <v>8202</v>
      </c>
      <c r="K4214" s="571" t="s">
        <v>8401</v>
      </c>
      <c r="L4214" s="568" t="s">
        <v>84</v>
      </c>
      <c r="M4214" s="572" t="s">
        <v>18193</v>
      </c>
      <c r="N4214" s="570" t="s">
        <v>8409</v>
      </c>
      <c r="O4214" s="303" t="str">
        <f>IF(AllC3_Data[[#This Row],[Door/Yard Number]]=3,"Yard","Door")</f>
        <v>Yard</v>
      </c>
      <c r="P4214" s="33">
        <f t="shared" si="130"/>
        <v>1169.6333333333605</v>
      </c>
      <c r="Q4214" s="3" t="str">
        <f t="shared" si="131"/>
        <v>12/24/2021 08:22 PM</v>
      </c>
      <c r="R4214" s="573" t="str">
        <f>IF(AND(AllC3_Data[[#This Row],[Workflow]]="Vendor Trailer",AllC3_Data[[#This Row],[OB Load Type]]="",AllC3_Data[[#This Row],[IB Load Type]]="",AllC3_Data[[#This Row],[Reusable Load Type]]=""),"Empty", HLOOKUP("*",AllC3_Data[[#This Row],[OB Load Type]:[Workflow]],1,FALSE))</f>
        <v>MILK</v>
      </c>
      <c r="S42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5" spans="1:21" x14ac:dyDescent="0.25">
      <c r="A4215" s="567" t="s">
        <v>11852</v>
      </c>
      <c r="B4215" s="568"/>
      <c r="C4215" s="568" t="s">
        <v>8230</v>
      </c>
      <c r="D4215" s="569"/>
      <c r="E4215" s="569" t="s">
        <v>8397</v>
      </c>
      <c r="F4215" s="569">
        <v>3</v>
      </c>
      <c r="G4215" s="568" t="s">
        <v>8560</v>
      </c>
      <c r="H4215" s="568" t="s">
        <v>8561</v>
      </c>
      <c r="I4215" s="570" t="s">
        <v>18194</v>
      </c>
      <c r="J4215" s="568" t="s">
        <v>8202</v>
      </c>
      <c r="K4215" s="571" t="s">
        <v>8401</v>
      </c>
      <c r="L4215" s="568" t="s">
        <v>84</v>
      </c>
      <c r="M4215" s="572" t="s">
        <v>18194</v>
      </c>
      <c r="N4215" s="570" t="s">
        <v>8409</v>
      </c>
      <c r="O4215" s="303" t="str">
        <f>IF(AllC3_Data[[#This Row],[Door/Yard Number]]=3,"Yard","Door")</f>
        <v>Yard</v>
      </c>
      <c r="P4215" s="33">
        <f t="shared" si="130"/>
        <v>1168.8833333333605</v>
      </c>
      <c r="Q4215" s="3" t="str">
        <f t="shared" si="131"/>
        <v>12/24/2021 09:07 PM</v>
      </c>
      <c r="R4215" s="573" t="str">
        <f>IF(AND(AllC3_Data[[#This Row],[Workflow]]="Vendor Trailer",AllC3_Data[[#This Row],[OB Load Type]]="",AllC3_Data[[#This Row],[IB Load Type]]="",AllC3_Data[[#This Row],[Reusable Load Type]]=""),"Empty", HLOOKUP("*",AllC3_Data[[#This Row],[OB Load Type]:[Workflow]],1,FALSE))</f>
        <v>MILK</v>
      </c>
      <c r="S421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6" spans="1:21" x14ac:dyDescent="0.25">
      <c r="A4216" s="567" t="s">
        <v>18195</v>
      </c>
      <c r="B4216" s="568"/>
      <c r="C4216" s="568" t="s">
        <v>8230</v>
      </c>
      <c r="D4216" s="569"/>
      <c r="E4216" s="569" t="s">
        <v>8397</v>
      </c>
      <c r="F4216" s="569">
        <v>3</v>
      </c>
      <c r="G4216" s="568" t="s">
        <v>8398</v>
      </c>
      <c r="H4216" s="568" t="s">
        <v>14054</v>
      </c>
      <c r="I4216" s="570" t="s">
        <v>18196</v>
      </c>
      <c r="J4216" s="568" t="s">
        <v>8202</v>
      </c>
      <c r="K4216" s="571" t="s">
        <v>8401</v>
      </c>
      <c r="L4216" s="568" t="s">
        <v>84</v>
      </c>
      <c r="M4216" s="572" t="s">
        <v>18196</v>
      </c>
      <c r="N4216" s="570" t="s">
        <v>8409</v>
      </c>
      <c r="O4216" s="303" t="str">
        <f>IF(AllC3_Data[[#This Row],[Door/Yard Number]]=3,"Yard","Door")</f>
        <v>Yard</v>
      </c>
      <c r="P4216" s="33">
        <f t="shared" si="130"/>
        <v>1101.7999999999884</v>
      </c>
      <c r="Q4216" s="3" t="str">
        <f t="shared" si="131"/>
        <v>12/27/2021 04:12 PM</v>
      </c>
      <c r="R4216" s="573" t="str">
        <f>IF(AND(AllC3_Data[[#This Row],[Workflow]]="Vendor Trailer",AllC3_Data[[#This Row],[OB Load Type]]="",AllC3_Data[[#This Row],[IB Load Type]]="",AllC3_Data[[#This Row],[Reusable Load Type]]=""),"Empty", HLOOKUP("*",AllC3_Data[[#This Row],[OB Load Type]:[Workflow]],1,FALSE))</f>
        <v>MILK</v>
      </c>
      <c r="S421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7" spans="1:21" x14ac:dyDescent="0.25">
      <c r="A4217" s="567" t="s">
        <v>18197</v>
      </c>
      <c r="B4217" s="568"/>
      <c r="C4217" s="568" t="s">
        <v>8230</v>
      </c>
      <c r="D4217" s="569"/>
      <c r="E4217" s="569" t="s">
        <v>8397</v>
      </c>
      <c r="F4217" s="569">
        <v>3</v>
      </c>
      <c r="G4217" s="568" t="s">
        <v>8398</v>
      </c>
      <c r="H4217" s="568" t="s">
        <v>14054</v>
      </c>
      <c r="I4217" s="570" t="s">
        <v>18198</v>
      </c>
      <c r="J4217" s="568" t="s">
        <v>8202</v>
      </c>
      <c r="K4217" s="571" t="s">
        <v>8401</v>
      </c>
      <c r="L4217" s="568" t="s">
        <v>84</v>
      </c>
      <c r="M4217" s="572" t="s">
        <v>18198</v>
      </c>
      <c r="N4217" s="570" t="s">
        <v>8409</v>
      </c>
      <c r="O4217" s="303" t="str">
        <f>IF(AllC3_Data[[#This Row],[Door/Yard Number]]=3,"Yard","Door")</f>
        <v>Yard</v>
      </c>
      <c r="P4217" s="33">
        <f t="shared" si="130"/>
        <v>1078.5999999999767</v>
      </c>
      <c r="Q4217" s="3" t="str">
        <f t="shared" si="131"/>
        <v>12/28/2021 03:24 PM</v>
      </c>
      <c r="R4217" s="573" t="str">
        <f>IF(AND(AllC3_Data[[#This Row],[Workflow]]="Vendor Trailer",AllC3_Data[[#This Row],[OB Load Type]]="",AllC3_Data[[#This Row],[IB Load Type]]="",AllC3_Data[[#This Row],[Reusable Load Type]]=""),"Empty", HLOOKUP("*",AllC3_Data[[#This Row],[OB Load Type]:[Workflow]],1,FALSE))</f>
        <v>MILK</v>
      </c>
      <c r="S421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8" spans="1:21" x14ac:dyDescent="0.25">
      <c r="A4218" s="567" t="s">
        <v>18199</v>
      </c>
      <c r="B4218" s="568"/>
      <c r="C4218" s="568"/>
      <c r="D4218" s="569"/>
      <c r="E4218" s="569" t="s">
        <v>9827</v>
      </c>
      <c r="F4218" s="569">
        <v>3</v>
      </c>
      <c r="G4218" s="568" t="s">
        <v>14232</v>
      </c>
      <c r="H4218" s="568"/>
      <c r="I4218" s="570" t="s">
        <v>18200</v>
      </c>
      <c r="J4218" s="568" t="s">
        <v>8202</v>
      </c>
      <c r="K4218" s="571" t="s">
        <v>8401</v>
      </c>
      <c r="L4218" s="568" t="s">
        <v>84</v>
      </c>
      <c r="M4218" s="572" t="s">
        <v>18201</v>
      </c>
      <c r="N4218" s="570" t="s">
        <v>8409</v>
      </c>
      <c r="O4218" s="303" t="str">
        <f>IF(AllC3_Data[[#This Row],[Door/Yard Number]]=3,"Yard","Door")</f>
        <v>Yard</v>
      </c>
      <c r="P4218" s="33">
        <f t="shared" si="130"/>
        <v>1069.5666666667094</v>
      </c>
      <c r="Q4218" s="3" t="str">
        <f t="shared" si="131"/>
        <v>12/29/2021 12:26 AM</v>
      </c>
      <c r="R4218" s="573" t="str">
        <f>IF(AND(AllC3_Data[[#This Row],[Workflow]]="Vendor Trailer",AllC3_Data[[#This Row],[OB Load Type]]="",AllC3_Data[[#This Row],[IB Load Type]]="",AllC3_Data[[#This Row],[Reusable Load Type]]=""),"Empty", HLOOKUP("*",AllC3_Data[[#This Row],[OB Load Type]:[Workflow]],1,FALSE))</f>
        <v>Live Empty</v>
      </c>
      <c r="S42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19" spans="1:21" x14ac:dyDescent="0.25">
      <c r="A4219" s="567" t="s">
        <v>18202</v>
      </c>
      <c r="B4219" s="568"/>
      <c r="C4219" s="568"/>
      <c r="D4219" s="569"/>
      <c r="E4219" s="569" t="s">
        <v>1562</v>
      </c>
      <c r="F4219" s="569">
        <v>3</v>
      </c>
      <c r="G4219" s="568" t="s">
        <v>8405</v>
      </c>
      <c r="H4219" s="568"/>
      <c r="I4219" s="570" t="s">
        <v>18203</v>
      </c>
      <c r="J4219" s="568" t="s">
        <v>8202</v>
      </c>
      <c r="K4219" s="571" t="s">
        <v>8401</v>
      </c>
      <c r="L4219" s="568" t="s">
        <v>84</v>
      </c>
      <c r="M4219" s="572" t="s">
        <v>18204</v>
      </c>
      <c r="N4219" s="570" t="s">
        <v>8409</v>
      </c>
      <c r="O4219" s="303" t="str">
        <f>IF(AllC3_Data[[#This Row],[Door/Yard Number]]=3,"Yard","Door")</f>
        <v>Yard</v>
      </c>
      <c r="P4219" s="33">
        <f t="shared" si="130"/>
        <v>1047.7999999999884</v>
      </c>
      <c r="Q4219" s="3" t="str">
        <f t="shared" si="131"/>
        <v>12/29/2021 10:12 PM</v>
      </c>
      <c r="R4219" s="573" t="str">
        <f>IF(AND(AllC3_Data[[#This Row],[Workflow]]="Vendor Trailer",AllC3_Data[[#This Row],[OB Load Type]]="",AllC3_Data[[#This Row],[IB Load Type]]="",AllC3_Data[[#This Row],[Reusable Load Type]]=""),"Empty", HLOOKUP("*",AllC3_Data[[#This Row],[OB Load Type]:[Workflow]],1,FALSE))</f>
        <v>Unknown</v>
      </c>
      <c r="S421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1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0" spans="1:21" x14ac:dyDescent="0.25">
      <c r="A4220" s="567" t="s">
        <v>18205</v>
      </c>
      <c r="B4220" s="568"/>
      <c r="C4220" s="568"/>
      <c r="D4220" s="569"/>
      <c r="E4220" s="569" t="s">
        <v>8461</v>
      </c>
      <c r="F4220" s="569">
        <v>3</v>
      </c>
      <c r="G4220" s="568" t="s">
        <v>18206</v>
      </c>
      <c r="H4220" s="568"/>
      <c r="I4220" s="570" t="s">
        <v>18207</v>
      </c>
      <c r="J4220" s="568" t="s">
        <v>8202</v>
      </c>
      <c r="K4220" s="571" t="s">
        <v>8401</v>
      </c>
      <c r="L4220" s="568" t="s">
        <v>84</v>
      </c>
      <c r="M4220" s="572" t="s">
        <v>18208</v>
      </c>
      <c r="N4220" s="570" t="s">
        <v>8409</v>
      </c>
      <c r="O4220" s="303" t="str">
        <f>IF(AllC3_Data[[#This Row],[Door/Yard Number]]=3,"Yard","Door")</f>
        <v>Yard</v>
      </c>
      <c r="P4220" s="33">
        <f t="shared" si="130"/>
        <v>1034.0166666667792</v>
      </c>
      <c r="Q4220" s="3" t="str">
        <f t="shared" si="131"/>
        <v>12/30/2021 11:59 AM</v>
      </c>
      <c r="R4220" s="573" t="str">
        <f>IF(AND(AllC3_Data[[#This Row],[Workflow]]="Vendor Trailer",AllC3_Data[[#This Row],[OB Load Type]]="",AllC3_Data[[#This Row],[IB Load Type]]="",AllC3_Data[[#This Row],[Reusable Load Type]]=""),"Empty", HLOOKUP("*",AllC3_Data[[#This Row],[OB Load Type]:[Workflow]],1,FALSE))</f>
        <v>Empty</v>
      </c>
      <c r="S42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1" spans="1:21" x14ac:dyDescent="0.25">
      <c r="A4221" s="567" t="s">
        <v>18209</v>
      </c>
      <c r="B4221" s="568"/>
      <c r="C4221" s="568" t="s">
        <v>8230</v>
      </c>
      <c r="D4221" s="569"/>
      <c r="E4221" s="569" t="s">
        <v>8397</v>
      </c>
      <c r="F4221" s="569">
        <v>3</v>
      </c>
      <c r="G4221" s="568" t="s">
        <v>8405</v>
      </c>
      <c r="H4221" s="568" t="s">
        <v>8230</v>
      </c>
      <c r="I4221" s="570" t="s">
        <v>18210</v>
      </c>
      <c r="J4221" s="568" t="s">
        <v>8202</v>
      </c>
      <c r="K4221" s="571" t="s">
        <v>8401</v>
      </c>
      <c r="L4221" s="568" t="s">
        <v>84</v>
      </c>
      <c r="M4221" s="572" t="s">
        <v>18210</v>
      </c>
      <c r="N4221" s="570" t="s">
        <v>8409</v>
      </c>
      <c r="O4221" s="303" t="str">
        <f>IF(AllC3_Data[[#This Row],[Door/Yard Number]]=3,"Yard","Door")</f>
        <v>Yard</v>
      </c>
      <c r="P4221" s="33">
        <f t="shared" si="130"/>
        <v>1028.8166666667676</v>
      </c>
      <c r="Q4221" s="3" t="str">
        <f t="shared" si="131"/>
        <v>12/30/2021 05:11 PM</v>
      </c>
      <c r="R4221" s="573" t="str">
        <f>IF(AND(AllC3_Data[[#This Row],[Workflow]]="Vendor Trailer",AllC3_Data[[#This Row],[OB Load Type]]="",AllC3_Data[[#This Row],[IB Load Type]]="",AllC3_Data[[#This Row],[Reusable Load Type]]=""),"Empty", HLOOKUP("*",AllC3_Data[[#This Row],[OB Load Type]:[Workflow]],1,FALSE))</f>
        <v>MILK</v>
      </c>
      <c r="S42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2" spans="1:21" x14ac:dyDescent="0.25">
      <c r="A4222" s="567" t="s">
        <v>18211</v>
      </c>
      <c r="B4222" s="568"/>
      <c r="C4222" s="568"/>
      <c r="D4222" s="569"/>
      <c r="E4222" s="569" t="s">
        <v>1562</v>
      </c>
      <c r="F4222" s="569">
        <v>3</v>
      </c>
      <c r="G4222" s="568" t="s">
        <v>18212</v>
      </c>
      <c r="H4222" s="568"/>
      <c r="I4222" s="570" t="s">
        <v>18213</v>
      </c>
      <c r="J4222" s="568" t="s">
        <v>8202</v>
      </c>
      <c r="K4222" s="571" t="s">
        <v>8401</v>
      </c>
      <c r="L4222" s="568" t="s">
        <v>84</v>
      </c>
      <c r="M4222" s="572" t="s">
        <v>18214</v>
      </c>
      <c r="N4222" s="570" t="s">
        <v>8409</v>
      </c>
      <c r="O4222" s="303" t="str">
        <f>IF(AllC3_Data[[#This Row],[Door/Yard Number]]=3,"Yard","Door")</f>
        <v>Yard</v>
      </c>
      <c r="P4222" s="33">
        <f t="shared" si="130"/>
        <v>1038.7999999999884</v>
      </c>
      <c r="Q4222" s="3" t="str">
        <f t="shared" si="131"/>
        <v>12/30/2021 07:12 AM</v>
      </c>
      <c r="R4222" s="573" t="str">
        <f>IF(AND(AllC3_Data[[#This Row],[Workflow]]="Vendor Trailer",AllC3_Data[[#This Row],[OB Load Type]]="",AllC3_Data[[#This Row],[IB Load Type]]="",AllC3_Data[[#This Row],[Reusable Load Type]]=""),"Empty", HLOOKUP("*",AllC3_Data[[#This Row],[OB Load Type]:[Workflow]],1,FALSE))</f>
        <v>Unknown</v>
      </c>
      <c r="S42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3" spans="1:21" x14ac:dyDescent="0.25">
      <c r="A4223" s="567" t="s">
        <v>18215</v>
      </c>
      <c r="B4223" s="568"/>
      <c r="C4223" s="568" t="s">
        <v>8230</v>
      </c>
      <c r="D4223" s="569"/>
      <c r="E4223" s="569" t="s">
        <v>8397</v>
      </c>
      <c r="F4223" s="569">
        <v>3</v>
      </c>
      <c r="G4223" s="568" t="s">
        <v>14067</v>
      </c>
      <c r="H4223" s="568" t="s">
        <v>8561</v>
      </c>
      <c r="I4223" s="570" t="s">
        <v>18216</v>
      </c>
      <c r="J4223" s="568" t="s">
        <v>8202</v>
      </c>
      <c r="K4223" s="571" t="s">
        <v>8401</v>
      </c>
      <c r="L4223" s="568" t="s">
        <v>84</v>
      </c>
      <c r="M4223" s="572" t="s">
        <v>18216</v>
      </c>
      <c r="N4223" s="570" t="s">
        <v>8409</v>
      </c>
      <c r="O4223" s="303" t="str">
        <f>IF(AllC3_Data[[#This Row],[Door/Yard Number]]=3,"Yard","Door")</f>
        <v>Yard</v>
      </c>
      <c r="P4223" s="33">
        <f t="shared" si="130"/>
        <v>1025.2333333334536</v>
      </c>
      <c r="Q4223" s="3" t="str">
        <f t="shared" si="131"/>
        <v>12/30/2021 08:46 PM</v>
      </c>
      <c r="R4223" s="573" t="str">
        <f>IF(AND(AllC3_Data[[#This Row],[Workflow]]="Vendor Trailer",AllC3_Data[[#This Row],[OB Load Type]]="",AllC3_Data[[#This Row],[IB Load Type]]="",AllC3_Data[[#This Row],[Reusable Load Type]]=""),"Empty", HLOOKUP("*",AllC3_Data[[#This Row],[OB Load Type]:[Workflow]],1,FALSE))</f>
        <v>MILK</v>
      </c>
      <c r="S422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4" spans="1:21" x14ac:dyDescent="0.25">
      <c r="A4224" s="567" t="s">
        <v>18217</v>
      </c>
      <c r="B4224" s="568"/>
      <c r="C4224" s="568"/>
      <c r="D4224" s="569"/>
      <c r="E4224" s="569" t="s">
        <v>9827</v>
      </c>
      <c r="F4224" s="569">
        <v>3</v>
      </c>
      <c r="G4224" s="568" t="s">
        <v>11356</v>
      </c>
      <c r="H4224" s="568"/>
      <c r="I4224" s="570" t="s">
        <v>18218</v>
      </c>
      <c r="J4224" s="568" t="s">
        <v>8202</v>
      </c>
      <c r="K4224" s="571" t="s">
        <v>8401</v>
      </c>
      <c r="L4224" s="568" t="s">
        <v>84</v>
      </c>
      <c r="M4224" s="572" t="s">
        <v>18219</v>
      </c>
      <c r="N4224" s="570" t="s">
        <v>8409</v>
      </c>
      <c r="O4224" s="303" t="str">
        <f>IF(AllC3_Data[[#This Row],[Door/Yard Number]]=3,"Yard","Door")</f>
        <v>Yard</v>
      </c>
      <c r="P4224" s="33">
        <f t="shared" si="130"/>
        <v>1103.8166666667676</v>
      </c>
      <c r="Q4224" s="3" t="str">
        <f t="shared" si="131"/>
        <v>12/27/2021 02:11 PM</v>
      </c>
      <c r="R4224" s="573" t="str">
        <f>IF(AND(AllC3_Data[[#This Row],[Workflow]]="Vendor Trailer",AllC3_Data[[#This Row],[OB Load Type]]="",AllC3_Data[[#This Row],[IB Load Type]]="",AllC3_Data[[#This Row],[Reusable Load Type]]=""),"Empty", HLOOKUP("*",AllC3_Data[[#This Row],[OB Load Type]:[Workflow]],1,FALSE))</f>
        <v>Live Empty</v>
      </c>
      <c r="S42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5" spans="1:21" x14ac:dyDescent="0.25">
      <c r="A4225" s="567" t="s">
        <v>18220</v>
      </c>
      <c r="B4225" s="568"/>
      <c r="C4225" s="568"/>
      <c r="D4225" s="569"/>
      <c r="E4225" s="569" t="s">
        <v>8461</v>
      </c>
      <c r="F4225" s="569">
        <v>3</v>
      </c>
      <c r="G4225" s="568" t="s">
        <v>18221</v>
      </c>
      <c r="H4225" s="568"/>
      <c r="I4225" s="570" t="s">
        <v>18222</v>
      </c>
      <c r="J4225" s="568" t="s">
        <v>8202</v>
      </c>
      <c r="K4225" s="571" t="s">
        <v>8401</v>
      </c>
      <c r="L4225" s="568" t="s">
        <v>84</v>
      </c>
      <c r="M4225" s="572" t="s">
        <v>18223</v>
      </c>
      <c r="N4225" s="570" t="s">
        <v>8409</v>
      </c>
      <c r="O4225" s="303" t="str">
        <f>IF(AllC3_Data[[#This Row],[Door/Yard Number]]=3,"Yard","Door")</f>
        <v>Yard</v>
      </c>
      <c r="P4225" s="33">
        <f t="shared" si="130"/>
        <v>965.93333333346527</v>
      </c>
      <c r="Q4225" s="3" t="str">
        <f t="shared" si="131"/>
        <v>01/02/2022 08:04 AM</v>
      </c>
      <c r="R4225" s="573" t="str">
        <f>IF(AND(AllC3_Data[[#This Row],[Workflow]]="Vendor Trailer",AllC3_Data[[#This Row],[OB Load Type]]="",AllC3_Data[[#This Row],[IB Load Type]]="",AllC3_Data[[#This Row],[Reusable Load Type]]=""),"Empty", HLOOKUP("*",AllC3_Data[[#This Row],[OB Load Type]:[Workflow]],1,FALSE))</f>
        <v>Empty</v>
      </c>
      <c r="S42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2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6" spans="1:21" x14ac:dyDescent="0.25">
      <c r="A4226" s="567" t="s">
        <v>18224</v>
      </c>
      <c r="B4226" s="568"/>
      <c r="C4226" s="568" t="s">
        <v>8404</v>
      </c>
      <c r="D4226" s="569"/>
      <c r="E4226" s="569" t="s">
        <v>8397</v>
      </c>
      <c r="F4226" s="569">
        <v>3</v>
      </c>
      <c r="G4226" s="568" t="s">
        <v>8405</v>
      </c>
      <c r="H4226" s="568" t="s">
        <v>18225</v>
      </c>
      <c r="I4226" s="570" t="s">
        <v>18226</v>
      </c>
      <c r="J4226" s="568" t="s">
        <v>8202</v>
      </c>
      <c r="K4226" s="571" t="s">
        <v>8401</v>
      </c>
      <c r="L4226" s="568" t="s">
        <v>84</v>
      </c>
      <c r="M4226" s="572" t="s">
        <v>18226</v>
      </c>
      <c r="N4226" s="570" t="s">
        <v>8409</v>
      </c>
      <c r="O4226" s="303" t="str">
        <f>IF(AllC3_Data[[#This Row],[Door/Yard Number]]=3,"Yard","Door")</f>
        <v>Yard</v>
      </c>
      <c r="P4226" s="33">
        <f t="shared" si="130"/>
        <v>944.70000000006985</v>
      </c>
      <c r="Q4226" s="3" t="str">
        <f t="shared" si="131"/>
        <v>01/03/2022 05:18 AM</v>
      </c>
      <c r="R4226" s="573" t="str">
        <f>IF(AND(AllC3_Data[[#This Row],[Workflow]]="Vendor Trailer",AllC3_Data[[#This Row],[OB Load Type]]="",AllC3_Data[[#This Row],[IB Load Type]]="",AllC3_Data[[#This Row],[Reusable Load Type]]=""),"Empty", HLOOKUP("*",AllC3_Data[[#This Row],[OB Load Type]:[Workflow]],1,FALSE))</f>
        <v>A Live Delivery</v>
      </c>
      <c r="S42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7" spans="1:21" x14ac:dyDescent="0.25">
      <c r="A4227" s="567" t="s">
        <v>10296</v>
      </c>
      <c r="B4227" s="568"/>
      <c r="C4227" s="568" t="s">
        <v>8404</v>
      </c>
      <c r="D4227" s="569"/>
      <c r="E4227" s="569" t="s">
        <v>8397</v>
      </c>
      <c r="F4227" s="569">
        <v>3</v>
      </c>
      <c r="G4227" s="568" t="s">
        <v>18227</v>
      </c>
      <c r="H4227" s="568" t="s">
        <v>18228</v>
      </c>
      <c r="I4227" s="570" t="s">
        <v>18229</v>
      </c>
      <c r="J4227" s="568" t="s">
        <v>8202</v>
      </c>
      <c r="K4227" s="571" t="s">
        <v>8401</v>
      </c>
      <c r="L4227" s="568" t="s">
        <v>84</v>
      </c>
      <c r="M4227" s="572" t="s">
        <v>18229</v>
      </c>
      <c r="N4227" s="570" t="s">
        <v>8409</v>
      </c>
      <c r="O4227" s="303" t="str">
        <f>IF(AllC3_Data[[#This Row],[Door/Yard Number]]=3,"Yard","Door")</f>
        <v>Yard</v>
      </c>
      <c r="P4227" s="33">
        <f t="shared" si="130"/>
        <v>930.18333333340706</v>
      </c>
      <c r="Q4227" s="3" t="str">
        <f t="shared" si="131"/>
        <v>01/03/2022 07:49 PM</v>
      </c>
      <c r="R4227" s="573" t="str">
        <f>IF(AND(AllC3_Data[[#This Row],[Workflow]]="Vendor Trailer",AllC3_Data[[#This Row],[OB Load Type]]="",AllC3_Data[[#This Row],[IB Load Type]]="",AllC3_Data[[#This Row],[Reusable Load Type]]=""),"Empty", HLOOKUP("*",AllC3_Data[[#This Row],[OB Load Type]:[Workflow]],1,FALSE))</f>
        <v>A Live Delivery</v>
      </c>
      <c r="S42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8" spans="1:21" x14ac:dyDescent="0.25">
      <c r="A4228" s="567" t="s">
        <v>18230</v>
      </c>
      <c r="B4228" s="568"/>
      <c r="C4228" s="568" t="s">
        <v>8230</v>
      </c>
      <c r="D4228" s="569"/>
      <c r="E4228" s="569" t="s">
        <v>8397</v>
      </c>
      <c r="F4228" s="569">
        <v>3</v>
      </c>
      <c r="G4228" s="568" t="s">
        <v>8398</v>
      </c>
      <c r="H4228" s="568" t="s">
        <v>13823</v>
      </c>
      <c r="I4228" s="570" t="s">
        <v>18231</v>
      </c>
      <c r="J4228" s="568" t="s">
        <v>8202</v>
      </c>
      <c r="K4228" s="571" t="s">
        <v>8401</v>
      </c>
      <c r="L4228" s="568" t="s">
        <v>84</v>
      </c>
      <c r="M4228" s="572" t="s">
        <v>18231</v>
      </c>
      <c r="N4228" s="570" t="s">
        <v>8409</v>
      </c>
      <c r="O4228" s="303" t="str">
        <f>IF(AllC3_Data[[#This Row],[Door/Yard Number]]=3,"Yard","Door")</f>
        <v>Yard</v>
      </c>
      <c r="P4228" s="33">
        <f t="shared" si="130"/>
        <v>905.21666666673264</v>
      </c>
      <c r="Q4228" s="3" t="str">
        <f t="shared" si="131"/>
        <v>01/04/2022 08:47 PM</v>
      </c>
      <c r="R4228" s="573" t="str">
        <f>IF(AND(AllC3_Data[[#This Row],[Workflow]]="Vendor Trailer",AllC3_Data[[#This Row],[OB Load Type]]="",AllC3_Data[[#This Row],[IB Load Type]]="",AllC3_Data[[#This Row],[Reusable Load Type]]=""),"Empty", HLOOKUP("*",AllC3_Data[[#This Row],[OB Load Type]:[Workflow]],1,FALSE))</f>
        <v>MILK</v>
      </c>
      <c r="S42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29" spans="1:21" x14ac:dyDescent="0.25">
      <c r="A4229" s="567" t="s">
        <v>18232</v>
      </c>
      <c r="B4229" s="568"/>
      <c r="C4229" s="568"/>
      <c r="D4229" s="569"/>
      <c r="E4229" s="569" t="s">
        <v>1562</v>
      </c>
      <c r="F4229" s="569">
        <v>3</v>
      </c>
      <c r="G4229" s="568" t="s">
        <v>8405</v>
      </c>
      <c r="H4229" s="568"/>
      <c r="I4229" s="570" t="s">
        <v>18233</v>
      </c>
      <c r="J4229" s="568" t="s">
        <v>8202</v>
      </c>
      <c r="K4229" s="571" t="s">
        <v>8401</v>
      </c>
      <c r="L4229" s="568" t="s">
        <v>84</v>
      </c>
      <c r="M4229" s="572" t="s">
        <v>18234</v>
      </c>
      <c r="N4229" s="570" t="s">
        <v>8409</v>
      </c>
      <c r="O4229" s="303" t="str">
        <f>IF(AllC3_Data[[#This Row],[Door/Yard Number]]=3,"Yard","Door")</f>
        <v>Yard</v>
      </c>
      <c r="P4229" s="33">
        <f t="shared" si="130"/>
        <v>897.60000000003492</v>
      </c>
      <c r="Q4229" s="3" t="str">
        <f t="shared" si="131"/>
        <v>01/05/2022 04:24 AM</v>
      </c>
      <c r="R4229" s="573" t="str">
        <f>IF(AND(AllC3_Data[[#This Row],[Workflow]]="Vendor Trailer",AllC3_Data[[#This Row],[OB Load Type]]="",AllC3_Data[[#This Row],[IB Load Type]]="",AllC3_Data[[#This Row],[Reusable Load Type]]=""),"Empty", HLOOKUP("*",AllC3_Data[[#This Row],[OB Load Type]:[Workflow]],1,FALSE))</f>
        <v>Unknown</v>
      </c>
      <c r="S422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0" spans="1:21" x14ac:dyDescent="0.25">
      <c r="A4230" s="567" t="s">
        <v>18235</v>
      </c>
      <c r="B4230" s="568"/>
      <c r="C4230" s="568"/>
      <c r="D4230" s="569" t="s">
        <v>830</v>
      </c>
      <c r="E4230" s="569" t="s">
        <v>8430</v>
      </c>
      <c r="F4230" s="569">
        <v>3</v>
      </c>
      <c r="G4230" s="568" t="s">
        <v>1568</v>
      </c>
      <c r="H4230" s="568"/>
      <c r="I4230" s="570" t="s">
        <v>18236</v>
      </c>
      <c r="J4230" s="568" t="s">
        <v>8212</v>
      </c>
      <c r="K4230" s="571" t="s">
        <v>8401</v>
      </c>
      <c r="L4230" s="568" t="s">
        <v>2971</v>
      </c>
      <c r="M4230" s="572" t="s">
        <v>18237</v>
      </c>
      <c r="N4230" s="570" t="s">
        <v>8402</v>
      </c>
      <c r="O4230" s="303" t="str">
        <f>IF(AllC3_Data[[#This Row],[Door/Yard Number]]=3,"Yard","Door")</f>
        <v>Yard</v>
      </c>
      <c r="P4230" s="33">
        <f t="shared" si="130"/>
        <v>877.53333333344199</v>
      </c>
      <c r="Q4230" s="3" t="str">
        <f t="shared" si="131"/>
        <v>01/06/2022 12:28 AM</v>
      </c>
      <c r="R4230" s="573" t="str">
        <f>IF(AND(AllC3_Data[[#This Row],[Workflow]]="Vendor Trailer",AllC3_Data[[#This Row],[OB Load Type]]="",AllC3_Data[[#This Row],[IB Load Type]]="",AllC3_Data[[#This Row],[Reusable Load Type]]=""),"Empty", HLOOKUP("*",AllC3_Data[[#This Row],[OB Load Type]:[Workflow]],1,FALSE))</f>
        <v>MTRC</v>
      </c>
      <c r="S42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3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1" spans="1:21" x14ac:dyDescent="0.25">
      <c r="A4231" s="567" t="s">
        <v>18238</v>
      </c>
      <c r="B4231" s="568"/>
      <c r="C4231" s="568"/>
      <c r="D4231" s="569" t="s">
        <v>830</v>
      </c>
      <c r="E4231" s="569" t="s">
        <v>8430</v>
      </c>
      <c r="F4231" s="569">
        <v>3</v>
      </c>
      <c r="G4231" s="568" t="s">
        <v>1667</v>
      </c>
      <c r="H4231" s="568"/>
      <c r="I4231" s="570" t="s">
        <v>18239</v>
      </c>
      <c r="J4231" s="568" t="s">
        <v>8213</v>
      </c>
      <c r="K4231" s="571" t="s">
        <v>8589</v>
      </c>
      <c r="L4231" s="568" t="s">
        <v>2971</v>
      </c>
      <c r="M4231" s="572" t="s">
        <v>18240</v>
      </c>
      <c r="N4231" s="570" t="s">
        <v>8402</v>
      </c>
      <c r="O4231" s="303" t="str">
        <f>IF(AllC3_Data[[#This Row],[Door/Yard Number]]=3,"Yard","Door")</f>
        <v>Yard</v>
      </c>
      <c r="P4231" s="33">
        <f t="shared" si="130"/>
        <v>867.23333333339542</v>
      </c>
      <c r="Q4231" s="3" t="str">
        <f t="shared" si="131"/>
        <v>01/06/2022 10:46 AM</v>
      </c>
      <c r="R4231" s="573" t="str">
        <f>IF(AND(AllC3_Data[[#This Row],[Workflow]]="Vendor Trailer",AllC3_Data[[#This Row],[OB Load Type]]="",AllC3_Data[[#This Row],[IB Load Type]]="",AllC3_Data[[#This Row],[Reusable Load Type]]=""),"Empty", HLOOKUP("*",AllC3_Data[[#This Row],[OB Load Type]:[Workflow]],1,FALSE))</f>
        <v>MTRC</v>
      </c>
      <c r="S42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2" spans="1:21" x14ac:dyDescent="0.25">
      <c r="A4232" s="567" t="s">
        <v>18241</v>
      </c>
      <c r="B4232" s="568"/>
      <c r="C4232" s="568"/>
      <c r="D4232" s="569" t="s">
        <v>830</v>
      </c>
      <c r="E4232" s="569" t="s">
        <v>8430</v>
      </c>
      <c r="F4232" s="569">
        <v>3</v>
      </c>
      <c r="G4232" s="568" t="s">
        <v>1179</v>
      </c>
      <c r="H4232" s="568"/>
      <c r="I4232" s="570" t="s">
        <v>18242</v>
      </c>
      <c r="J4232" s="568" t="s">
        <v>8210</v>
      </c>
      <c r="K4232" s="571" t="s">
        <v>8401</v>
      </c>
      <c r="L4232" s="568" t="s">
        <v>2971</v>
      </c>
      <c r="M4232" s="572" t="s">
        <v>18243</v>
      </c>
      <c r="N4232" s="570" t="s">
        <v>8402</v>
      </c>
      <c r="O4232" s="303" t="str">
        <f>IF(AllC3_Data[[#This Row],[Door/Yard Number]]=3,"Yard","Door")</f>
        <v>Yard</v>
      </c>
      <c r="P4232" s="33">
        <f t="shared" si="130"/>
        <v>860.86666666675592</v>
      </c>
      <c r="Q4232" s="3" t="str">
        <f t="shared" si="131"/>
        <v>01/06/2022 05:08 PM</v>
      </c>
      <c r="R4232" s="573" t="str">
        <f>IF(AND(AllC3_Data[[#This Row],[Workflow]]="Vendor Trailer",AllC3_Data[[#This Row],[OB Load Type]]="",AllC3_Data[[#This Row],[IB Load Type]]="",AllC3_Data[[#This Row],[Reusable Load Type]]=""),"Empty", HLOOKUP("*",AllC3_Data[[#This Row],[OB Load Type]:[Workflow]],1,FALSE))</f>
        <v>MTRC</v>
      </c>
      <c r="S423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3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3" spans="1:21" x14ac:dyDescent="0.25">
      <c r="A4233" s="567" t="s">
        <v>18244</v>
      </c>
      <c r="B4233" s="568"/>
      <c r="C4233" s="568" t="s">
        <v>8404</v>
      </c>
      <c r="D4233" s="569"/>
      <c r="E4233" s="569" t="s">
        <v>8397</v>
      </c>
      <c r="F4233" s="569">
        <v>3</v>
      </c>
      <c r="G4233" s="568" t="s">
        <v>14067</v>
      </c>
      <c r="H4233" s="568" t="s">
        <v>14054</v>
      </c>
      <c r="I4233" s="570" t="s">
        <v>18245</v>
      </c>
      <c r="J4233" s="568" t="s">
        <v>8202</v>
      </c>
      <c r="K4233" s="571" t="s">
        <v>8401</v>
      </c>
      <c r="L4233" s="568" t="s">
        <v>84</v>
      </c>
      <c r="M4233" s="572" t="s">
        <v>18245</v>
      </c>
      <c r="N4233" s="570" t="s">
        <v>8409</v>
      </c>
      <c r="O4233" s="303" t="str">
        <f>IF(AllC3_Data[[#This Row],[Door/Yard Number]]=3,"Yard","Door")</f>
        <v>Yard</v>
      </c>
      <c r="P4233" s="33">
        <f t="shared" ref="P4233:P4296" si="132">($A$1-Q4233)*24</f>
        <v>834.28333333338378</v>
      </c>
      <c r="Q4233" s="3" t="str">
        <f t="shared" ref="Q4233:Q4296" si="133">IF(I4233&gt;M4233,I4233,IF(I4233&lt;M4233,M4233,IF(I4233=M4233,I4233)))</f>
        <v>01/07/2022 07:43 PM</v>
      </c>
      <c r="R4233" s="573" t="str">
        <f>IF(AND(AllC3_Data[[#This Row],[Workflow]]="Vendor Trailer",AllC3_Data[[#This Row],[OB Load Type]]="",AllC3_Data[[#This Row],[IB Load Type]]="",AllC3_Data[[#This Row],[Reusable Load Type]]=""),"Empty", HLOOKUP("*",AllC3_Data[[#This Row],[OB Load Type]:[Workflow]],1,FALSE))</f>
        <v>A Live Delivery</v>
      </c>
      <c r="S42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4" spans="1:21" x14ac:dyDescent="0.25">
      <c r="A4234" s="567" t="s">
        <v>18246</v>
      </c>
      <c r="B4234" s="568"/>
      <c r="C4234" s="568"/>
      <c r="D4234" s="569"/>
      <c r="E4234" s="569" t="s">
        <v>1562</v>
      </c>
      <c r="F4234" s="569">
        <v>3</v>
      </c>
      <c r="G4234" s="568" t="s">
        <v>14060</v>
      </c>
      <c r="H4234" s="568"/>
      <c r="I4234" s="570" t="s">
        <v>18247</v>
      </c>
      <c r="J4234" s="568" t="s">
        <v>8202</v>
      </c>
      <c r="K4234" s="571" t="s">
        <v>8401</v>
      </c>
      <c r="L4234" s="568" t="s">
        <v>84</v>
      </c>
      <c r="M4234" s="572" t="s">
        <v>18248</v>
      </c>
      <c r="N4234" s="570" t="s">
        <v>8409</v>
      </c>
      <c r="O4234" s="303" t="str">
        <f>IF(AllC3_Data[[#This Row],[Door/Yard Number]]=3,"Yard","Door")</f>
        <v>Yard</v>
      </c>
      <c r="P4234" s="33">
        <f t="shared" si="132"/>
        <v>825.76666666672099</v>
      </c>
      <c r="Q4234" s="3" t="str">
        <f t="shared" si="133"/>
        <v>01/08/2022 04:14 AM</v>
      </c>
      <c r="R4234" s="573" t="str">
        <f>IF(AND(AllC3_Data[[#This Row],[Workflow]]="Vendor Trailer",AllC3_Data[[#This Row],[OB Load Type]]="",AllC3_Data[[#This Row],[IB Load Type]]="",AllC3_Data[[#This Row],[Reusable Load Type]]=""),"Empty", HLOOKUP("*",AllC3_Data[[#This Row],[OB Load Type]:[Workflow]],1,FALSE))</f>
        <v>Unknown</v>
      </c>
      <c r="S42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3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5" spans="1:21" x14ac:dyDescent="0.25">
      <c r="A4235" s="567" t="s">
        <v>18249</v>
      </c>
      <c r="B4235" s="568"/>
      <c r="C4235" s="568"/>
      <c r="D4235" s="569"/>
      <c r="E4235" s="569" t="s">
        <v>1657</v>
      </c>
      <c r="F4235" s="569">
        <v>3</v>
      </c>
      <c r="G4235" s="568" t="s">
        <v>1179</v>
      </c>
      <c r="H4235" s="568"/>
      <c r="I4235" s="570" t="s">
        <v>18250</v>
      </c>
      <c r="J4235" s="568" t="s">
        <v>8208</v>
      </c>
      <c r="K4235" s="571" t="s">
        <v>8589</v>
      </c>
      <c r="L4235" s="568" t="s">
        <v>2971</v>
      </c>
      <c r="M4235" s="572" t="s">
        <v>18251</v>
      </c>
      <c r="N4235" s="570" t="s">
        <v>8402</v>
      </c>
      <c r="O4235" s="303" t="str">
        <f>IF(AllC3_Data[[#This Row],[Door/Yard Number]]=3,"Yard","Door")</f>
        <v>Yard</v>
      </c>
      <c r="P4235" s="33">
        <f t="shared" si="132"/>
        <v>821.45000000012806</v>
      </c>
      <c r="Q4235" s="3" t="str">
        <f t="shared" si="133"/>
        <v>01/08/2022 08:33 AM</v>
      </c>
      <c r="R4235" s="573" t="str">
        <f>IF(AND(AllC3_Data[[#This Row],[Workflow]]="Vendor Trailer",AllC3_Data[[#This Row],[OB Load Type]]="",AllC3_Data[[#This Row],[IB Load Type]]="",AllC3_Data[[#This Row],[Reusable Load Type]]=""),"Empty", HLOOKUP("*",AllC3_Data[[#This Row],[OB Load Type]:[Workflow]],1,FALSE))</f>
        <v>Empty</v>
      </c>
      <c r="S42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2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6" spans="1:21" x14ac:dyDescent="0.25">
      <c r="A4236" s="567" t="s">
        <v>8569</v>
      </c>
      <c r="B4236" s="568"/>
      <c r="C4236" s="568" t="s">
        <v>8230</v>
      </c>
      <c r="D4236" s="569"/>
      <c r="E4236" s="569" t="s">
        <v>8397</v>
      </c>
      <c r="F4236" s="569">
        <v>3</v>
      </c>
      <c r="G4236" s="568" t="s">
        <v>8560</v>
      </c>
      <c r="H4236" s="568" t="s">
        <v>14054</v>
      </c>
      <c r="I4236" s="570" t="s">
        <v>18252</v>
      </c>
      <c r="J4236" s="568" t="s">
        <v>8202</v>
      </c>
      <c r="K4236" s="571" t="s">
        <v>8401</v>
      </c>
      <c r="L4236" s="568" t="s">
        <v>84</v>
      </c>
      <c r="M4236" s="572" t="s">
        <v>18252</v>
      </c>
      <c r="N4236" s="570" t="s">
        <v>8409</v>
      </c>
      <c r="O4236" s="303" t="str">
        <f>IF(AllC3_Data[[#This Row],[Door/Yard Number]]=3,"Yard","Door")</f>
        <v>Yard</v>
      </c>
      <c r="P4236" s="33">
        <f t="shared" si="132"/>
        <v>821.10000000003492</v>
      </c>
      <c r="Q4236" s="3" t="str">
        <f t="shared" si="133"/>
        <v>01/08/2022 08:54 AM</v>
      </c>
      <c r="R4236" s="573" t="str">
        <f>IF(AND(AllC3_Data[[#This Row],[Workflow]]="Vendor Trailer",AllC3_Data[[#This Row],[OB Load Type]]="",AllC3_Data[[#This Row],[IB Load Type]]="",AllC3_Data[[#This Row],[Reusable Load Type]]=""),"Empty", HLOOKUP("*",AllC3_Data[[#This Row],[OB Load Type]:[Workflow]],1,FALSE))</f>
        <v>MILK</v>
      </c>
      <c r="S42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7" spans="1:21" x14ac:dyDescent="0.25">
      <c r="A4237" s="567" t="s">
        <v>18253</v>
      </c>
      <c r="B4237" s="568"/>
      <c r="C4237" s="568" t="s">
        <v>8404</v>
      </c>
      <c r="D4237" s="569"/>
      <c r="E4237" s="569" t="s">
        <v>8397</v>
      </c>
      <c r="F4237" s="569">
        <v>3</v>
      </c>
      <c r="G4237" s="568" t="s">
        <v>8398</v>
      </c>
      <c r="H4237" s="568" t="s">
        <v>14054</v>
      </c>
      <c r="I4237" s="570" t="s">
        <v>18254</v>
      </c>
      <c r="J4237" s="568" t="s">
        <v>8202</v>
      </c>
      <c r="K4237" s="571" t="s">
        <v>8401</v>
      </c>
      <c r="L4237" s="568" t="s">
        <v>84</v>
      </c>
      <c r="M4237" s="572" t="s">
        <v>18254</v>
      </c>
      <c r="N4237" s="570" t="s">
        <v>8409</v>
      </c>
      <c r="O4237" s="303" t="str">
        <f>IF(AllC3_Data[[#This Row],[Door/Yard Number]]=3,"Yard","Door")</f>
        <v>Yard</v>
      </c>
      <c r="P4237" s="33">
        <f t="shared" si="132"/>
        <v>806.75000000005821</v>
      </c>
      <c r="Q4237" s="3" t="str">
        <f t="shared" si="133"/>
        <v>01/08/2022 11:15 PM</v>
      </c>
      <c r="R4237" s="573" t="str">
        <f>IF(AND(AllC3_Data[[#This Row],[Workflow]]="Vendor Trailer",AllC3_Data[[#This Row],[OB Load Type]]="",AllC3_Data[[#This Row],[IB Load Type]]="",AllC3_Data[[#This Row],[Reusable Load Type]]=""),"Empty", HLOOKUP("*",AllC3_Data[[#This Row],[OB Load Type]:[Workflow]],1,FALSE))</f>
        <v>A Live Delivery</v>
      </c>
      <c r="S42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8" spans="1:21" x14ac:dyDescent="0.25">
      <c r="A4238" s="567" t="s">
        <v>13434</v>
      </c>
      <c r="B4238" s="568"/>
      <c r="C4238" s="568" t="s">
        <v>8230</v>
      </c>
      <c r="D4238" s="569"/>
      <c r="E4238" s="569" t="s">
        <v>8397</v>
      </c>
      <c r="F4238" s="569">
        <v>3</v>
      </c>
      <c r="G4238" s="568" t="s">
        <v>8560</v>
      </c>
      <c r="H4238" s="568" t="s">
        <v>14054</v>
      </c>
      <c r="I4238" s="570" t="s">
        <v>18255</v>
      </c>
      <c r="J4238" s="568" t="s">
        <v>8202</v>
      </c>
      <c r="K4238" s="571" t="s">
        <v>8401</v>
      </c>
      <c r="L4238" s="568" t="s">
        <v>84</v>
      </c>
      <c r="M4238" s="572" t="s">
        <v>18255</v>
      </c>
      <c r="N4238" s="570" t="s">
        <v>8409</v>
      </c>
      <c r="O4238" s="303" t="str">
        <f>IF(AllC3_Data[[#This Row],[Door/Yard Number]]=3,"Yard","Door")</f>
        <v>Yard</v>
      </c>
      <c r="P4238" s="33">
        <f t="shared" si="132"/>
        <v>783.25000000011642</v>
      </c>
      <c r="Q4238" s="3" t="str">
        <f t="shared" si="133"/>
        <v>01/09/2022 10:45 PM</v>
      </c>
      <c r="R4238" s="573" t="str">
        <f>IF(AND(AllC3_Data[[#This Row],[Workflow]]="Vendor Trailer",AllC3_Data[[#This Row],[OB Load Type]]="",AllC3_Data[[#This Row],[IB Load Type]]="",AllC3_Data[[#This Row],[Reusable Load Type]]=""),"Empty", HLOOKUP("*",AllC3_Data[[#This Row],[OB Load Type]:[Workflow]],1,FALSE))</f>
        <v>MILK</v>
      </c>
      <c r="S42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39" spans="1:21" x14ac:dyDescent="0.25">
      <c r="A4239" s="567" t="s">
        <v>18256</v>
      </c>
      <c r="B4239" s="568"/>
      <c r="C4239" s="568" t="s">
        <v>8230</v>
      </c>
      <c r="D4239" s="569"/>
      <c r="E4239" s="569" t="s">
        <v>8397</v>
      </c>
      <c r="F4239" s="569">
        <v>3</v>
      </c>
      <c r="G4239" s="568" t="s">
        <v>8560</v>
      </c>
      <c r="H4239" s="568" t="s">
        <v>8230</v>
      </c>
      <c r="I4239" s="570" t="s">
        <v>18257</v>
      </c>
      <c r="J4239" s="568" t="s">
        <v>8202</v>
      </c>
      <c r="K4239" s="571" t="s">
        <v>8401</v>
      </c>
      <c r="L4239" s="568" t="s">
        <v>84</v>
      </c>
      <c r="M4239" s="572" t="s">
        <v>18257</v>
      </c>
      <c r="N4239" s="570" t="s">
        <v>8409</v>
      </c>
      <c r="O4239" s="303" t="str">
        <f>IF(AllC3_Data[[#This Row],[Door/Yard Number]]=3,"Yard","Door")</f>
        <v>Yard</v>
      </c>
      <c r="P4239" s="33">
        <f t="shared" si="132"/>
        <v>726.46666666679084</v>
      </c>
      <c r="Q4239" s="3" t="str">
        <f t="shared" si="133"/>
        <v>01/12/2022 07:32 AM</v>
      </c>
      <c r="R4239" s="573" t="str">
        <f>IF(AND(AllC3_Data[[#This Row],[Workflow]]="Vendor Trailer",AllC3_Data[[#This Row],[OB Load Type]]="",AllC3_Data[[#This Row],[IB Load Type]]="",AllC3_Data[[#This Row],[Reusable Load Type]]=""),"Empty", HLOOKUP("*",AllC3_Data[[#This Row],[OB Load Type]:[Workflow]],1,FALSE))</f>
        <v>MILK</v>
      </c>
      <c r="S42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0" spans="1:21" x14ac:dyDescent="0.25">
      <c r="A4240" s="567" t="s">
        <v>17480</v>
      </c>
      <c r="B4240" s="568"/>
      <c r="C4240" s="568" t="s">
        <v>8230</v>
      </c>
      <c r="D4240" s="569"/>
      <c r="E4240" s="569" t="s">
        <v>8397</v>
      </c>
      <c r="F4240" s="569">
        <v>3</v>
      </c>
      <c r="G4240" s="568" t="s">
        <v>8405</v>
      </c>
      <c r="H4240" s="568" t="s">
        <v>14054</v>
      </c>
      <c r="I4240" s="570" t="s">
        <v>18258</v>
      </c>
      <c r="J4240" s="568" t="s">
        <v>8202</v>
      </c>
      <c r="K4240" s="571" t="s">
        <v>8401</v>
      </c>
      <c r="L4240" s="568" t="s">
        <v>84</v>
      </c>
      <c r="M4240" s="572" t="s">
        <v>18258</v>
      </c>
      <c r="N4240" s="570" t="s">
        <v>8409</v>
      </c>
      <c r="O4240" s="303" t="str">
        <f>IF(AllC3_Data[[#This Row],[Door/Yard Number]]=3,"Yard","Door")</f>
        <v>Yard</v>
      </c>
      <c r="P4240" s="33">
        <f t="shared" si="132"/>
        <v>720.50000000005821</v>
      </c>
      <c r="Q4240" s="3" t="str">
        <f t="shared" si="133"/>
        <v>01/12/2022 01:30 PM</v>
      </c>
      <c r="R4240" s="573" t="str">
        <f>IF(AND(AllC3_Data[[#This Row],[Workflow]]="Vendor Trailer",AllC3_Data[[#This Row],[OB Load Type]]="",AllC3_Data[[#This Row],[IB Load Type]]="",AllC3_Data[[#This Row],[Reusable Load Type]]=""),"Empty", HLOOKUP("*",AllC3_Data[[#This Row],[OB Load Type]:[Workflow]],1,FALSE))</f>
        <v>MILK</v>
      </c>
      <c r="S42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1" spans="1:21" x14ac:dyDescent="0.25">
      <c r="A4241" s="567" t="s">
        <v>18259</v>
      </c>
      <c r="B4241" s="568"/>
      <c r="C4241" s="568"/>
      <c r="D4241" s="569"/>
      <c r="E4241" s="569" t="s">
        <v>8461</v>
      </c>
      <c r="F4241" s="569">
        <v>3</v>
      </c>
      <c r="G4241" s="568" t="s">
        <v>8405</v>
      </c>
      <c r="H4241" s="568"/>
      <c r="I4241" s="570" t="s">
        <v>18260</v>
      </c>
      <c r="J4241" s="568" t="s">
        <v>8202</v>
      </c>
      <c r="K4241" s="571" t="s">
        <v>8401</v>
      </c>
      <c r="L4241" s="568" t="s">
        <v>2971</v>
      </c>
      <c r="M4241" s="572" t="s">
        <v>18261</v>
      </c>
      <c r="N4241" s="570" t="s">
        <v>8402</v>
      </c>
      <c r="O4241" s="303" t="str">
        <f>IF(AllC3_Data[[#This Row],[Door/Yard Number]]=3,"Yard","Door")</f>
        <v>Yard</v>
      </c>
      <c r="P4241" s="33">
        <f t="shared" si="132"/>
        <v>644.96666666673264</v>
      </c>
      <c r="Q4241" s="3" t="str">
        <f t="shared" si="133"/>
        <v>01/15/2022 05:02 PM</v>
      </c>
      <c r="R4241" s="573" t="str">
        <f>IF(AND(AllC3_Data[[#This Row],[Workflow]]="Vendor Trailer",AllC3_Data[[#This Row],[OB Load Type]]="",AllC3_Data[[#This Row],[IB Load Type]]="",AllC3_Data[[#This Row],[Reusable Load Type]]=""),"Empty", HLOOKUP("*",AllC3_Data[[#This Row],[OB Load Type]:[Workflow]],1,FALSE))</f>
        <v>Empty</v>
      </c>
      <c r="S424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2" spans="1:21" x14ac:dyDescent="0.25">
      <c r="A4242" s="567" t="s">
        <v>18262</v>
      </c>
      <c r="B4242" s="568"/>
      <c r="C4242" s="568"/>
      <c r="D4242" s="569"/>
      <c r="E4242" s="569" t="s">
        <v>9827</v>
      </c>
      <c r="F4242" s="569">
        <v>3</v>
      </c>
      <c r="G4242" s="568" t="s">
        <v>11140</v>
      </c>
      <c r="H4242" s="568"/>
      <c r="I4242" s="570" t="s">
        <v>18263</v>
      </c>
      <c r="J4242" s="568" t="s">
        <v>8202</v>
      </c>
      <c r="K4242" s="571" t="s">
        <v>8401</v>
      </c>
      <c r="L4242" s="568" t="s">
        <v>84</v>
      </c>
      <c r="M4242" s="572" t="s">
        <v>18264</v>
      </c>
      <c r="N4242" s="570" t="s">
        <v>8409</v>
      </c>
      <c r="O4242" s="303" t="str">
        <f>IF(AllC3_Data[[#This Row],[Door/Yard Number]]=3,"Yard","Door")</f>
        <v>Yard</v>
      </c>
      <c r="P4242" s="33">
        <f t="shared" si="132"/>
        <v>607.83333333337214</v>
      </c>
      <c r="Q4242" s="3" t="str">
        <f t="shared" si="133"/>
        <v>01/17/2022 06:10 AM</v>
      </c>
      <c r="R4242" s="573" t="str">
        <f>IF(AND(AllC3_Data[[#This Row],[Workflow]]="Vendor Trailer",AllC3_Data[[#This Row],[OB Load Type]]="",AllC3_Data[[#This Row],[IB Load Type]]="",AllC3_Data[[#This Row],[Reusable Load Type]]=""),"Empty", HLOOKUP("*",AllC3_Data[[#This Row],[OB Load Type]:[Workflow]],1,FALSE))</f>
        <v>Live Empty</v>
      </c>
      <c r="S424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3" spans="1:21" x14ac:dyDescent="0.25">
      <c r="A4243" s="567" t="s">
        <v>18265</v>
      </c>
      <c r="B4243" s="568"/>
      <c r="C4243" s="568"/>
      <c r="D4243" s="569"/>
      <c r="E4243" s="569" t="s">
        <v>9827</v>
      </c>
      <c r="F4243" s="569">
        <v>3</v>
      </c>
      <c r="G4243" s="568" t="s">
        <v>10045</v>
      </c>
      <c r="H4243" s="568"/>
      <c r="I4243" s="570" t="s">
        <v>18266</v>
      </c>
      <c r="J4243" s="568" t="s">
        <v>8202</v>
      </c>
      <c r="K4243" s="571" t="s">
        <v>8401</v>
      </c>
      <c r="L4243" s="568" t="s">
        <v>84</v>
      </c>
      <c r="M4243" s="572" t="s">
        <v>18267</v>
      </c>
      <c r="N4243" s="570" t="s">
        <v>8409</v>
      </c>
      <c r="O4243" s="303" t="str">
        <f>IF(AllC3_Data[[#This Row],[Door/Yard Number]]=3,"Yard","Door")</f>
        <v>Yard</v>
      </c>
      <c r="P4243" s="33">
        <f t="shared" si="132"/>
        <v>570.71666666673264</v>
      </c>
      <c r="Q4243" s="3" t="str">
        <f t="shared" si="133"/>
        <v>01/18/2022 07:17 PM</v>
      </c>
      <c r="R4243" s="573" t="str">
        <f>IF(AND(AllC3_Data[[#This Row],[Workflow]]="Vendor Trailer",AllC3_Data[[#This Row],[OB Load Type]]="",AllC3_Data[[#This Row],[IB Load Type]]="",AllC3_Data[[#This Row],[Reusable Load Type]]=""),"Empty", HLOOKUP("*",AllC3_Data[[#This Row],[OB Load Type]:[Workflow]],1,FALSE))</f>
        <v>Live Empty</v>
      </c>
      <c r="S424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4" spans="1:21" x14ac:dyDescent="0.25">
      <c r="A4244" s="567" t="s">
        <v>18268</v>
      </c>
      <c r="B4244" s="568"/>
      <c r="C4244" s="568"/>
      <c r="D4244" s="569"/>
      <c r="E4244" s="569" t="s">
        <v>9827</v>
      </c>
      <c r="F4244" s="569">
        <v>3</v>
      </c>
      <c r="G4244" s="568" t="s">
        <v>1099</v>
      </c>
      <c r="H4244" s="568"/>
      <c r="I4244" s="570" t="s">
        <v>18269</v>
      </c>
      <c r="J4244" s="568" t="s">
        <v>8202</v>
      </c>
      <c r="K4244" s="571" t="s">
        <v>8401</v>
      </c>
      <c r="L4244" s="568" t="s">
        <v>84</v>
      </c>
      <c r="M4244" s="572" t="s">
        <v>18270</v>
      </c>
      <c r="N4244" s="570" t="s">
        <v>8409</v>
      </c>
      <c r="O4244" s="303" t="str">
        <f>IF(AllC3_Data[[#This Row],[Door/Yard Number]]=3,"Yard","Door")</f>
        <v>Yard</v>
      </c>
      <c r="P4244" s="33">
        <f t="shared" si="132"/>
        <v>560.26666666672099</v>
      </c>
      <c r="Q4244" s="3" t="str">
        <f t="shared" si="133"/>
        <v>01/19/2022 05:44 AM</v>
      </c>
      <c r="R4244" s="573" t="str">
        <f>IF(AND(AllC3_Data[[#This Row],[Workflow]]="Vendor Trailer",AllC3_Data[[#This Row],[OB Load Type]]="",AllC3_Data[[#This Row],[IB Load Type]]="",AllC3_Data[[#This Row],[Reusable Load Type]]=""),"Empty", HLOOKUP("*",AllC3_Data[[#This Row],[OB Load Type]:[Workflow]],1,FALSE))</f>
        <v>Live Empty</v>
      </c>
      <c r="S42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2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5" spans="1:21" x14ac:dyDescent="0.25">
      <c r="A4245" s="567" t="s">
        <v>18271</v>
      </c>
      <c r="B4245" s="568"/>
      <c r="C4245" s="568"/>
      <c r="D4245" s="569" t="s">
        <v>168</v>
      </c>
      <c r="E4245" s="569" t="s">
        <v>8430</v>
      </c>
      <c r="F4245" s="569">
        <v>1</v>
      </c>
      <c r="G4245" s="568" t="s">
        <v>1179</v>
      </c>
      <c r="H4245" s="568"/>
      <c r="I4245" s="570" t="s">
        <v>18272</v>
      </c>
      <c r="J4245" s="568" t="s">
        <v>8210</v>
      </c>
      <c r="K4245" s="571" t="s">
        <v>8401</v>
      </c>
      <c r="L4245" s="568" t="s">
        <v>12526</v>
      </c>
      <c r="M4245" s="572" t="s">
        <v>18273</v>
      </c>
      <c r="N4245" s="570" t="s">
        <v>8402</v>
      </c>
      <c r="O4245" s="303" t="str">
        <f>IF(AllC3_Data[[#This Row],[Door/Yard Number]]=3,"Yard","Door")</f>
        <v>Door</v>
      </c>
      <c r="P4245" s="33">
        <f t="shared" si="132"/>
        <v>556.81666666665114</v>
      </c>
      <c r="Q4245" s="3" t="str">
        <f t="shared" si="133"/>
        <v>01/19/2022 09:11 AM</v>
      </c>
      <c r="R4245" s="573" t="str">
        <f>IF(AND(AllC3_Data[[#This Row],[Workflow]]="Vendor Trailer",AllC3_Data[[#This Row],[OB Load Type]]="",AllC3_Data[[#This Row],[IB Load Type]]="",AllC3_Data[[#This Row],[Reusable Load Type]]=""),"Empty", HLOOKUP("*",AllC3_Data[[#This Row],[OB Load Type]:[Workflow]],1,FALSE))</f>
        <v>OGAR</v>
      </c>
      <c r="S42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6" spans="1:21" x14ac:dyDescent="0.25">
      <c r="A4246" s="567" t="s">
        <v>11215</v>
      </c>
      <c r="B4246" s="568"/>
      <c r="C4246" s="568" t="s">
        <v>8404</v>
      </c>
      <c r="D4246" s="569"/>
      <c r="E4246" s="569" t="s">
        <v>8397</v>
      </c>
      <c r="F4246" s="569">
        <v>3</v>
      </c>
      <c r="G4246" s="568" t="s">
        <v>14232</v>
      </c>
      <c r="H4246" s="568" t="s">
        <v>8827</v>
      </c>
      <c r="I4246" s="570" t="s">
        <v>18274</v>
      </c>
      <c r="J4246" s="568" t="s">
        <v>8202</v>
      </c>
      <c r="K4246" s="571" t="s">
        <v>8401</v>
      </c>
      <c r="L4246" s="568" t="s">
        <v>84</v>
      </c>
      <c r="M4246" s="572" t="s">
        <v>18274</v>
      </c>
      <c r="N4246" s="570" t="s">
        <v>8409</v>
      </c>
      <c r="O4246" s="303" t="str">
        <f>IF(AllC3_Data[[#This Row],[Door/Yard Number]]=3,"Yard","Door")</f>
        <v>Yard</v>
      </c>
      <c r="P4246" s="33">
        <f t="shared" si="132"/>
        <v>551.81666666676756</v>
      </c>
      <c r="Q4246" s="3" t="str">
        <f t="shared" si="133"/>
        <v>01/19/2022 02:11 PM</v>
      </c>
      <c r="R4246" s="573" t="str">
        <f>IF(AND(AllC3_Data[[#This Row],[Workflow]]="Vendor Trailer",AllC3_Data[[#This Row],[OB Load Type]]="",AllC3_Data[[#This Row],[IB Load Type]]="",AllC3_Data[[#This Row],[Reusable Load Type]]=""),"Empty", HLOOKUP("*",AllC3_Data[[#This Row],[OB Load Type]:[Workflow]],1,FALSE))</f>
        <v>A Live Delivery</v>
      </c>
      <c r="S42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7" spans="1:21" x14ac:dyDescent="0.25">
      <c r="A4247" s="567" t="s">
        <v>12305</v>
      </c>
      <c r="B4247" s="568"/>
      <c r="C4247" s="568" t="s">
        <v>8404</v>
      </c>
      <c r="D4247" s="569"/>
      <c r="E4247" s="569" t="s">
        <v>8397</v>
      </c>
      <c r="F4247" s="569">
        <v>3</v>
      </c>
      <c r="G4247" s="568" t="s">
        <v>8405</v>
      </c>
      <c r="H4247" s="568" t="s">
        <v>8827</v>
      </c>
      <c r="I4247" s="570" t="s">
        <v>18275</v>
      </c>
      <c r="J4247" s="568" t="s">
        <v>8202</v>
      </c>
      <c r="K4247" s="571" t="s">
        <v>8401</v>
      </c>
      <c r="L4247" s="568" t="s">
        <v>84</v>
      </c>
      <c r="M4247" s="572" t="s">
        <v>18275</v>
      </c>
      <c r="N4247" s="570" t="s">
        <v>8409</v>
      </c>
      <c r="O4247" s="303" t="str">
        <f>IF(AllC3_Data[[#This Row],[Door/Yard Number]]=3,"Yard","Door")</f>
        <v>Yard</v>
      </c>
      <c r="P4247" s="33">
        <f t="shared" si="132"/>
        <v>551.55000000010477</v>
      </c>
      <c r="Q4247" s="3" t="str">
        <f t="shared" si="133"/>
        <v>01/19/2022 02:27 PM</v>
      </c>
      <c r="R4247" s="573" t="str">
        <f>IF(AND(AllC3_Data[[#This Row],[Workflow]]="Vendor Trailer",AllC3_Data[[#This Row],[OB Load Type]]="",AllC3_Data[[#This Row],[IB Load Type]]="",AllC3_Data[[#This Row],[Reusable Load Type]]=""),"Empty", HLOOKUP("*",AllC3_Data[[#This Row],[OB Load Type]:[Workflow]],1,FALSE))</f>
        <v>A Live Delivery</v>
      </c>
      <c r="S424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8" spans="1:21" x14ac:dyDescent="0.25">
      <c r="A4248" s="567" t="s">
        <v>18276</v>
      </c>
      <c r="B4248" s="568"/>
      <c r="C4248" s="568"/>
      <c r="D4248" s="569"/>
      <c r="E4248" s="569" t="s">
        <v>9827</v>
      </c>
      <c r="F4248" s="569">
        <v>3</v>
      </c>
      <c r="G4248" s="568" t="s">
        <v>8405</v>
      </c>
      <c r="H4248" s="568"/>
      <c r="I4248" s="570" t="s">
        <v>18277</v>
      </c>
      <c r="J4248" s="568" t="s">
        <v>8202</v>
      </c>
      <c r="K4248" s="571" t="s">
        <v>8401</v>
      </c>
      <c r="L4248" s="568" t="s">
        <v>84</v>
      </c>
      <c r="M4248" s="572" t="s">
        <v>18278</v>
      </c>
      <c r="N4248" s="570" t="s">
        <v>8409</v>
      </c>
      <c r="O4248" s="303" t="str">
        <f>IF(AllC3_Data[[#This Row],[Door/Yard Number]]=3,"Yard","Door")</f>
        <v>Yard</v>
      </c>
      <c r="P4248" s="33">
        <f t="shared" si="132"/>
        <v>532.43333333346527</v>
      </c>
      <c r="Q4248" s="3" t="str">
        <f t="shared" si="133"/>
        <v>01/20/2022 09:34 AM</v>
      </c>
      <c r="R4248" s="573" t="str">
        <f>IF(AND(AllC3_Data[[#This Row],[Workflow]]="Vendor Trailer",AllC3_Data[[#This Row],[OB Load Type]]="",AllC3_Data[[#This Row],[IB Load Type]]="",AllC3_Data[[#This Row],[Reusable Load Type]]=""),"Empty", HLOOKUP("*",AllC3_Data[[#This Row],[OB Load Type]:[Workflow]],1,FALSE))</f>
        <v>Live Empty</v>
      </c>
      <c r="S42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49" spans="1:21" x14ac:dyDescent="0.25">
      <c r="A4249" s="567" t="s">
        <v>11069</v>
      </c>
      <c r="B4249" s="568"/>
      <c r="C4249" s="568"/>
      <c r="D4249" s="569"/>
      <c r="E4249" s="569" t="s">
        <v>9827</v>
      </c>
      <c r="F4249" s="569">
        <v>3</v>
      </c>
      <c r="G4249" s="568" t="s">
        <v>18279</v>
      </c>
      <c r="H4249" s="568"/>
      <c r="I4249" s="570" t="s">
        <v>18280</v>
      </c>
      <c r="J4249" s="568" t="s">
        <v>8202</v>
      </c>
      <c r="K4249" s="571" t="s">
        <v>8401</v>
      </c>
      <c r="L4249" s="568" t="s">
        <v>84</v>
      </c>
      <c r="M4249" s="572" t="s">
        <v>18281</v>
      </c>
      <c r="N4249" s="570" t="s">
        <v>8409</v>
      </c>
      <c r="O4249" s="303" t="str">
        <f>IF(AllC3_Data[[#This Row],[Door/Yard Number]]=3,"Yard","Door")</f>
        <v>Yard</v>
      </c>
      <c r="P4249" s="33">
        <f t="shared" si="132"/>
        <v>532.01666666666279</v>
      </c>
      <c r="Q4249" s="3" t="str">
        <f t="shared" si="133"/>
        <v>01/20/2022 09:59 AM</v>
      </c>
      <c r="R4249" s="573" t="str">
        <f>IF(AND(AllC3_Data[[#This Row],[Workflow]]="Vendor Trailer",AllC3_Data[[#This Row],[OB Load Type]]="",AllC3_Data[[#This Row],[IB Load Type]]="",AllC3_Data[[#This Row],[Reusable Load Type]]=""),"Empty", HLOOKUP("*",AllC3_Data[[#This Row],[OB Load Type]:[Workflow]],1,FALSE))</f>
        <v>Live Empty</v>
      </c>
      <c r="S42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0" spans="1:21" x14ac:dyDescent="0.25">
      <c r="A4250" s="567" t="s">
        <v>18282</v>
      </c>
      <c r="B4250" s="568"/>
      <c r="C4250" s="568"/>
      <c r="D4250" s="569"/>
      <c r="E4250" s="569" t="s">
        <v>9827</v>
      </c>
      <c r="F4250" s="569">
        <v>3</v>
      </c>
      <c r="G4250" s="568" t="s">
        <v>11356</v>
      </c>
      <c r="H4250" s="568"/>
      <c r="I4250" s="570" t="s">
        <v>18280</v>
      </c>
      <c r="J4250" s="568" t="s">
        <v>8202</v>
      </c>
      <c r="K4250" s="571" t="s">
        <v>8401</v>
      </c>
      <c r="L4250" s="568" t="s">
        <v>84</v>
      </c>
      <c r="M4250" s="572" t="s">
        <v>18283</v>
      </c>
      <c r="N4250" s="570" t="s">
        <v>8409</v>
      </c>
      <c r="O4250" s="303" t="str">
        <f>IF(AllC3_Data[[#This Row],[Door/Yard Number]]=3,"Yard","Door")</f>
        <v>Yard</v>
      </c>
      <c r="P4250" s="33">
        <f t="shared" si="132"/>
        <v>532.01666666666279</v>
      </c>
      <c r="Q4250" s="3" t="str">
        <f t="shared" si="133"/>
        <v>01/20/2022 09:59 AM</v>
      </c>
      <c r="R4250" s="573" t="str">
        <f>IF(AND(AllC3_Data[[#This Row],[Workflow]]="Vendor Trailer",AllC3_Data[[#This Row],[OB Load Type]]="",AllC3_Data[[#This Row],[IB Load Type]]="",AllC3_Data[[#This Row],[Reusable Load Type]]=""),"Empty", HLOOKUP("*",AllC3_Data[[#This Row],[OB Load Type]:[Workflow]],1,FALSE))</f>
        <v>Live Empty</v>
      </c>
      <c r="S425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1" spans="1:21" x14ac:dyDescent="0.25">
      <c r="A4251" s="567" t="s">
        <v>18284</v>
      </c>
      <c r="B4251" s="568"/>
      <c r="C4251" s="568"/>
      <c r="D4251" s="569"/>
      <c r="E4251" s="569" t="s">
        <v>9827</v>
      </c>
      <c r="F4251" s="569">
        <v>3</v>
      </c>
      <c r="G4251" s="568" t="s">
        <v>18285</v>
      </c>
      <c r="H4251" s="568"/>
      <c r="I4251" s="570" t="s">
        <v>18286</v>
      </c>
      <c r="J4251" s="568" t="s">
        <v>8202</v>
      </c>
      <c r="K4251" s="571" t="s">
        <v>8401</v>
      </c>
      <c r="L4251" s="568" t="s">
        <v>84</v>
      </c>
      <c r="M4251" s="572" t="s">
        <v>18286</v>
      </c>
      <c r="N4251" s="570" t="s">
        <v>8409</v>
      </c>
      <c r="O4251" s="303" t="str">
        <f>IF(AllC3_Data[[#This Row],[Door/Yard Number]]=3,"Yard","Door")</f>
        <v>Yard</v>
      </c>
      <c r="P4251" s="33">
        <f t="shared" si="132"/>
        <v>525.78333333344199</v>
      </c>
      <c r="Q4251" s="3" t="str">
        <f t="shared" si="133"/>
        <v>01/20/2022 04:13 PM</v>
      </c>
      <c r="R4251" s="573" t="str">
        <f>IF(AND(AllC3_Data[[#This Row],[Workflow]]="Vendor Trailer",AllC3_Data[[#This Row],[OB Load Type]]="",AllC3_Data[[#This Row],[IB Load Type]]="",AllC3_Data[[#This Row],[Reusable Load Type]]=""),"Empty", HLOOKUP("*",AllC3_Data[[#This Row],[OB Load Type]:[Workflow]],1,FALSE))</f>
        <v>Live Empty</v>
      </c>
      <c r="S42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2" spans="1:21" x14ac:dyDescent="0.25">
      <c r="A4252" s="567" t="s">
        <v>18287</v>
      </c>
      <c r="B4252" s="568"/>
      <c r="C4252" s="568"/>
      <c r="D4252" s="569"/>
      <c r="E4252" s="569" t="s">
        <v>1562</v>
      </c>
      <c r="F4252" s="569">
        <v>3</v>
      </c>
      <c r="G4252" s="568" t="s">
        <v>18288</v>
      </c>
      <c r="H4252" s="568"/>
      <c r="I4252" s="570" t="s">
        <v>18289</v>
      </c>
      <c r="J4252" s="568" t="s">
        <v>8202</v>
      </c>
      <c r="K4252" s="571" t="s">
        <v>8401</v>
      </c>
      <c r="L4252" s="568" t="s">
        <v>84</v>
      </c>
      <c r="M4252" s="572" t="s">
        <v>18290</v>
      </c>
      <c r="N4252" s="570" t="s">
        <v>8409</v>
      </c>
      <c r="O4252" s="303" t="str">
        <f>IF(AllC3_Data[[#This Row],[Door/Yard Number]]=3,"Yard","Door")</f>
        <v>Yard</v>
      </c>
      <c r="P4252" s="33">
        <f t="shared" si="132"/>
        <v>508.8833333333605</v>
      </c>
      <c r="Q4252" s="3" t="str">
        <f t="shared" si="133"/>
        <v>01/21/2022 09:07 AM</v>
      </c>
      <c r="R4252" s="573" t="str">
        <f>IF(AND(AllC3_Data[[#This Row],[Workflow]]="Vendor Trailer",AllC3_Data[[#This Row],[OB Load Type]]="",AllC3_Data[[#This Row],[IB Load Type]]="",AllC3_Data[[#This Row],[Reusable Load Type]]=""),"Empty", HLOOKUP("*",AllC3_Data[[#This Row],[OB Load Type]:[Workflow]],1,FALSE))</f>
        <v>Unknown</v>
      </c>
      <c r="S42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3" spans="1:21" x14ac:dyDescent="0.25">
      <c r="A4253" s="567" t="s">
        <v>18291</v>
      </c>
      <c r="B4253" s="568"/>
      <c r="C4253" s="568"/>
      <c r="D4253" s="569"/>
      <c r="E4253" s="569" t="s">
        <v>1562</v>
      </c>
      <c r="F4253" s="569">
        <v>3</v>
      </c>
      <c r="G4253" s="568" t="s">
        <v>8405</v>
      </c>
      <c r="H4253" s="568"/>
      <c r="I4253" s="570" t="s">
        <v>18289</v>
      </c>
      <c r="J4253" s="568" t="s">
        <v>8202</v>
      </c>
      <c r="K4253" s="571" t="s">
        <v>8401</v>
      </c>
      <c r="L4253" s="568" t="s">
        <v>84</v>
      </c>
      <c r="M4253" s="572" t="s">
        <v>18292</v>
      </c>
      <c r="N4253" s="570" t="s">
        <v>8409</v>
      </c>
      <c r="O4253" s="303" t="str">
        <f>IF(AllC3_Data[[#This Row],[Door/Yard Number]]=3,"Yard","Door")</f>
        <v>Yard</v>
      </c>
      <c r="P4253" s="33">
        <f t="shared" si="132"/>
        <v>508.8833333333605</v>
      </c>
      <c r="Q4253" s="3" t="str">
        <f t="shared" si="133"/>
        <v>01/21/2022 09:07 AM</v>
      </c>
      <c r="R4253" s="573" t="str">
        <f>IF(AND(AllC3_Data[[#This Row],[Workflow]]="Vendor Trailer",AllC3_Data[[#This Row],[OB Load Type]]="",AllC3_Data[[#This Row],[IB Load Type]]="",AllC3_Data[[#This Row],[Reusable Load Type]]=""),"Empty", HLOOKUP("*",AllC3_Data[[#This Row],[OB Load Type]:[Workflow]],1,FALSE))</f>
        <v>Unknown</v>
      </c>
      <c r="S42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4" spans="1:21" x14ac:dyDescent="0.25">
      <c r="A4254" s="567" t="s">
        <v>18293</v>
      </c>
      <c r="B4254" s="568"/>
      <c r="C4254" s="568" t="s">
        <v>8404</v>
      </c>
      <c r="D4254" s="569"/>
      <c r="E4254" s="569" t="s">
        <v>897</v>
      </c>
      <c r="F4254" s="569">
        <v>3</v>
      </c>
      <c r="G4254" s="568" t="s">
        <v>8405</v>
      </c>
      <c r="H4254" s="568" t="s">
        <v>18294</v>
      </c>
      <c r="I4254" s="570" t="s">
        <v>18295</v>
      </c>
      <c r="J4254" s="568" t="s">
        <v>8202</v>
      </c>
      <c r="K4254" s="571" t="s">
        <v>8401</v>
      </c>
      <c r="L4254" s="568" t="s">
        <v>84</v>
      </c>
      <c r="M4254" s="572" t="s">
        <v>18296</v>
      </c>
      <c r="N4254" s="570" t="s">
        <v>8409</v>
      </c>
      <c r="O4254" s="303" t="str">
        <f>IF(AllC3_Data[[#This Row],[Door/Yard Number]]=3,"Yard","Door")</f>
        <v>Yard</v>
      </c>
      <c r="P4254" s="33">
        <f t="shared" si="132"/>
        <v>505.58333333343035</v>
      </c>
      <c r="Q4254" s="3" t="str">
        <f t="shared" si="133"/>
        <v>01/21/2022 12:25 PM</v>
      </c>
      <c r="R4254" s="573" t="str">
        <f>IF(AND(AllC3_Data[[#This Row],[Workflow]]="Vendor Trailer",AllC3_Data[[#This Row],[OB Load Type]]="",AllC3_Data[[#This Row],[IB Load Type]]="",AllC3_Data[[#This Row],[Reusable Load Type]]=""),"Empty", HLOOKUP("*",AllC3_Data[[#This Row],[OB Load Type]:[Workflow]],1,FALSE))</f>
        <v>A Live Delivery</v>
      </c>
      <c r="S42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5" spans="1:21" x14ac:dyDescent="0.25">
      <c r="A4255" s="567" t="s">
        <v>18297</v>
      </c>
      <c r="B4255" s="568"/>
      <c r="C4255" s="568"/>
      <c r="D4255" s="569" t="s">
        <v>111</v>
      </c>
      <c r="E4255" s="569" t="s">
        <v>8430</v>
      </c>
      <c r="F4255" s="569">
        <v>3</v>
      </c>
      <c r="G4255" s="568" t="s">
        <v>1568</v>
      </c>
      <c r="H4255" s="568"/>
      <c r="I4255" s="570" t="s">
        <v>18298</v>
      </c>
      <c r="J4255" s="568" t="s">
        <v>8212</v>
      </c>
      <c r="K4255" s="571" t="s">
        <v>8401</v>
      </c>
      <c r="L4255" s="568" t="s">
        <v>2971</v>
      </c>
      <c r="M4255" s="572" t="s">
        <v>18299</v>
      </c>
      <c r="N4255" s="570" t="s">
        <v>8402</v>
      </c>
      <c r="O4255" s="303" t="str">
        <f>IF(AllC3_Data[[#This Row],[Door/Yard Number]]=3,"Yard","Door")</f>
        <v>Yard</v>
      </c>
      <c r="P4255" s="33">
        <f t="shared" si="132"/>
        <v>495.06666666670935</v>
      </c>
      <c r="Q4255" s="3" t="str">
        <f t="shared" si="133"/>
        <v>01/21/2022 10:56 PM</v>
      </c>
      <c r="R4255" s="573" t="str">
        <f>IF(AND(AllC3_Data[[#This Row],[Workflow]]="Vendor Trailer",AllC3_Data[[#This Row],[OB Load Type]]="",AllC3_Data[[#This Row],[IB Load Type]]="",AllC3_Data[[#This Row],[Reusable Load Type]]=""),"Empty", HLOOKUP("*",AllC3_Data[[#This Row],[OB Load Type]:[Workflow]],1,FALSE))</f>
        <v>MWWD</v>
      </c>
      <c r="S42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4256" spans="1:21" x14ac:dyDescent="0.25">
      <c r="A4256" s="567" t="s">
        <v>18300</v>
      </c>
      <c r="B4256" s="568"/>
      <c r="C4256" s="568"/>
      <c r="D4256" s="569" t="s">
        <v>481</v>
      </c>
      <c r="E4256" s="569" t="s">
        <v>8430</v>
      </c>
      <c r="F4256" s="569">
        <v>3</v>
      </c>
      <c r="G4256" s="568" t="s">
        <v>1179</v>
      </c>
      <c r="H4256" s="568"/>
      <c r="I4256" s="570" t="s">
        <v>18301</v>
      </c>
      <c r="J4256" s="568" t="s">
        <v>8210</v>
      </c>
      <c r="K4256" s="571" t="s">
        <v>8589</v>
      </c>
      <c r="L4256" s="568" t="s">
        <v>2967</v>
      </c>
      <c r="M4256" s="572"/>
      <c r="N4256" s="570" t="s">
        <v>8402</v>
      </c>
      <c r="O4256" s="303" t="str">
        <f>IF(AllC3_Data[[#This Row],[Door/Yard Number]]=3,"Yard","Door")</f>
        <v>Yard</v>
      </c>
      <c r="P4256" s="33">
        <f t="shared" si="132"/>
        <v>452.96666666673264</v>
      </c>
      <c r="Q4256" s="3" t="str">
        <f t="shared" si="133"/>
        <v>01/23/2022 05:02 PM</v>
      </c>
      <c r="R4256" s="573" t="str">
        <f>IF(AND(AllC3_Data[[#This Row],[Workflow]]="Vendor Trailer",AllC3_Data[[#This Row],[OB Load Type]]="",AllC3_Data[[#This Row],[IB Load Type]]="",AllC3_Data[[#This Row],[Reusable Load Type]]=""),"Empty", HLOOKUP("*",AllC3_Data[[#This Row],[OB Load Type]:[Workflow]],1,FALSE))</f>
        <v>RBTN</v>
      </c>
      <c r="S425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5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7" spans="1:21" x14ac:dyDescent="0.25">
      <c r="A4257" s="567" t="s">
        <v>18302</v>
      </c>
      <c r="B4257" s="568"/>
      <c r="C4257" s="568"/>
      <c r="D4257" s="569"/>
      <c r="E4257" s="569" t="s">
        <v>1562</v>
      </c>
      <c r="F4257" s="569">
        <v>3</v>
      </c>
      <c r="G4257" s="568" t="s">
        <v>178</v>
      </c>
      <c r="H4257" s="568"/>
      <c r="I4257" s="570" t="s">
        <v>18303</v>
      </c>
      <c r="J4257" s="568" t="s">
        <v>8202</v>
      </c>
      <c r="K4257" s="571" t="s">
        <v>8401</v>
      </c>
      <c r="L4257" s="568" t="s">
        <v>9678</v>
      </c>
      <c r="M4257" s="572"/>
      <c r="N4257" s="570" t="s">
        <v>8409</v>
      </c>
      <c r="O4257" s="303" t="str">
        <f>IF(AllC3_Data[[#This Row],[Door/Yard Number]]=3,"Yard","Door")</f>
        <v>Yard</v>
      </c>
      <c r="P4257" s="33">
        <f t="shared" si="132"/>
        <v>445.6500000001397</v>
      </c>
      <c r="Q4257" s="3" t="str">
        <f t="shared" si="133"/>
        <v>01/24/2022 12:21 AM</v>
      </c>
      <c r="R4257" s="573" t="str">
        <f>IF(AND(AllC3_Data[[#This Row],[Workflow]]="Vendor Trailer",AllC3_Data[[#This Row],[OB Load Type]]="",AllC3_Data[[#This Row],[IB Load Type]]="",AllC3_Data[[#This Row],[Reusable Load Type]]=""),"Empty", HLOOKUP("*",AllC3_Data[[#This Row],[OB Load Type]:[Workflow]],1,FALSE))</f>
        <v>Unknown</v>
      </c>
      <c r="S42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2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8" spans="1:21" x14ac:dyDescent="0.25">
      <c r="A4258" s="567" t="s">
        <v>18304</v>
      </c>
      <c r="B4258" s="568"/>
      <c r="C4258" s="568" t="s">
        <v>8404</v>
      </c>
      <c r="D4258" s="569"/>
      <c r="E4258" s="569" t="s">
        <v>897</v>
      </c>
      <c r="F4258" s="569">
        <v>3</v>
      </c>
      <c r="G4258" s="568" t="s">
        <v>8405</v>
      </c>
      <c r="H4258" s="568" t="s">
        <v>18305</v>
      </c>
      <c r="I4258" s="570" t="s">
        <v>18306</v>
      </c>
      <c r="J4258" s="568" t="s">
        <v>8202</v>
      </c>
      <c r="K4258" s="571" t="s">
        <v>8401</v>
      </c>
      <c r="L4258" s="568" t="s">
        <v>84</v>
      </c>
      <c r="M4258" s="572" t="s">
        <v>9949</v>
      </c>
      <c r="N4258" s="570" t="s">
        <v>8409</v>
      </c>
      <c r="O4258" s="303" t="str">
        <f>IF(AllC3_Data[[#This Row],[Door/Yard Number]]=3,"Yard","Door")</f>
        <v>Yard</v>
      </c>
      <c r="P4258" s="33">
        <f t="shared" si="132"/>
        <v>439.01666666666279</v>
      </c>
      <c r="Q4258" s="3" t="str">
        <f t="shared" si="133"/>
        <v>01/24/2022 06:59 AM</v>
      </c>
      <c r="R4258" s="573" t="str">
        <f>IF(AND(AllC3_Data[[#This Row],[Workflow]]="Vendor Trailer",AllC3_Data[[#This Row],[OB Load Type]]="",AllC3_Data[[#This Row],[IB Load Type]]="",AllC3_Data[[#This Row],[Reusable Load Type]]=""),"Empty", HLOOKUP("*",AllC3_Data[[#This Row],[OB Load Type]:[Workflow]],1,FALSE))</f>
        <v>A Live Delivery</v>
      </c>
      <c r="S425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59" spans="1:21" x14ac:dyDescent="0.25">
      <c r="A4259" s="567" t="s">
        <v>18307</v>
      </c>
      <c r="B4259" s="568"/>
      <c r="C4259" s="568" t="s">
        <v>8404</v>
      </c>
      <c r="D4259" s="569"/>
      <c r="E4259" s="569" t="s">
        <v>897</v>
      </c>
      <c r="F4259" s="569">
        <v>3</v>
      </c>
      <c r="G4259" s="568" t="s">
        <v>8405</v>
      </c>
      <c r="H4259" s="568" t="s">
        <v>18308</v>
      </c>
      <c r="I4259" s="570" t="s">
        <v>18309</v>
      </c>
      <c r="J4259" s="568" t="s">
        <v>8202</v>
      </c>
      <c r="K4259" s="571" t="s">
        <v>8401</v>
      </c>
      <c r="L4259" s="568" t="s">
        <v>84</v>
      </c>
      <c r="M4259" s="572" t="s">
        <v>18309</v>
      </c>
      <c r="N4259" s="570" t="s">
        <v>8409</v>
      </c>
      <c r="O4259" s="303" t="str">
        <f>IF(AllC3_Data[[#This Row],[Door/Yard Number]]=3,"Yard","Door")</f>
        <v>Yard</v>
      </c>
      <c r="P4259" s="33">
        <f t="shared" si="132"/>
        <v>438.21666666667443</v>
      </c>
      <c r="Q4259" s="3" t="str">
        <f t="shared" si="133"/>
        <v>01/24/2022 07:47 AM</v>
      </c>
      <c r="R4259" s="573" t="str">
        <f>IF(AND(AllC3_Data[[#This Row],[Workflow]]="Vendor Trailer",AllC3_Data[[#This Row],[OB Load Type]]="",AllC3_Data[[#This Row],[IB Load Type]]="",AllC3_Data[[#This Row],[Reusable Load Type]]=""),"Empty", HLOOKUP("*",AllC3_Data[[#This Row],[OB Load Type]:[Workflow]],1,FALSE))</f>
        <v>A Live Delivery</v>
      </c>
      <c r="S425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0" spans="1:21" x14ac:dyDescent="0.25">
      <c r="A4260" s="567" t="s">
        <v>18310</v>
      </c>
      <c r="B4260" s="568"/>
      <c r="C4260" s="568"/>
      <c r="D4260" s="569"/>
      <c r="E4260" s="569" t="s">
        <v>8461</v>
      </c>
      <c r="F4260" s="569">
        <v>3</v>
      </c>
      <c r="G4260" s="568" t="s">
        <v>13345</v>
      </c>
      <c r="H4260" s="568"/>
      <c r="I4260" s="570" t="s">
        <v>18311</v>
      </c>
      <c r="J4260" s="568" t="s">
        <v>8202</v>
      </c>
      <c r="K4260" s="571" t="s">
        <v>8401</v>
      </c>
      <c r="L4260" s="568" t="s">
        <v>2971</v>
      </c>
      <c r="M4260" s="572" t="s">
        <v>18312</v>
      </c>
      <c r="N4260" s="570" t="s">
        <v>8402</v>
      </c>
      <c r="O4260" s="303" t="str">
        <f>IF(AllC3_Data[[#This Row],[Door/Yard Number]]=3,"Yard","Door")</f>
        <v>Yard</v>
      </c>
      <c r="P4260" s="33">
        <f t="shared" si="132"/>
        <v>415.93333333334886</v>
      </c>
      <c r="Q4260" s="3" t="str">
        <f t="shared" si="133"/>
        <v>01/25/2022 06:04 AM</v>
      </c>
      <c r="R4260" s="573" t="str">
        <f>IF(AND(AllC3_Data[[#This Row],[Workflow]]="Vendor Trailer",AllC3_Data[[#This Row],[OB Load Type]]="",AllC3_Data[[#This Row],[IB Load Type]]="",AllC3_Data[[#This Row],[Reusable Load Type]]=""),"Empty", HLOOKUP("*",AllC3_Data[[#This Row],[OB Load Type]:[Workflow]],1,FALSE))</f>
        <v>Empty</v>
      </c>
      <c r="S42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1" spans="1:21" x14ac:dyDescent="0.25">
      <c r="A4261" s="567" t="s">
        <v>18313</v>
      </c>
      <c r="B4261" s="568"/>
      <c r="C4261" s="568"/>
      <c r="D4261" s="569"/>
      <c r="E4261" s="569" t="s">
        <v>9827</v>
      </c>
      <c r="F4261" s="569">
        <v>3</v>
      </c>
      <c r="G4261" s="568" t="s">
        <v>9916</v>
      </c>
      <c r="H4261" s="568"/>
      <c r="I4261" s="570" t="s">
        <v>18314</v>
      </c>
      <c r="J4261" s="568" t="s">
        <v>8202</v>
      </c>
      <c r="K4261" s="571" t="s">
        <v>8401</v>
      </c>
      <c r="L4261" s="568" t="s">
        <v>84</v>
      </c>
      <c r="M4261" s="572" t="s">
        <v>18315</v>
      </c>
      <c r="N4261" s="570" t="s">
        <v>8409</v>
      </c>
      <c r="O4261" s="303" t="str">
        <f>IF(AllC3_Data[[#This Row],[Door/Yard Number]]=3,"Yard","Door")</f>
        <v>Yard</v>
      </c>
      <c r="P4261" s="33">
        <f t="shared" si="132"/>
        <v>411.08333333343035</v>
      </c>
      <c r="Q4261" s="3" t="str">
        <f t="shared" si="133"/>
        <v>01/25/2022 10:55 AM</v>
      </c>
      <c r="R4261" s="573" t="str">
        <f>IF(AND(AllC3_Data[[#This Row],[Workflow]]="Vendor Trailer",AllC3_Data[[#This Row],[OB Load Type]]="",AllC3_Data[[#This Row],[IB Load Type]]="",AllC3_Data[[#This Row],[Reusable Load Type]]=""),"Empty", HLOOKUP("*",AllC3_Data[[#This Row],[OB Load Type]:[Workflow]],1,FALSE))</f>
        <v>Live Empty</v>
      </c>
      <c r="S426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2" spans="1:21" x14ac:dyDescent="0.25">
      <c r="A4262" s="567" t="s">
        <v>18316</v>
      </c>
      <c r="B4262" s="568"/>
      <c r="C4262" s="568"/>
      <c r="D4262" s="569" t="s">
        <v>481</v>
      </c>
      <c r="E4262" s="569" t="s">
        <v>8430</v>
      </c>
      <c r="F4262" s="569">
        <v>3</v>
      </c>
      <c r="G4262" s="568" t="s">
        <v>1179</v>
      </c>
      <c r="H4262" s="568"/>
      <c r="I4262" s="570" t="s">
        <v>18317</v>
      </c>
      <c r="J4262" s="568" t="s">
        <v>8205</v>
      </c>
      <c r="K4262" s="571" t="s">
        <v>8401</v>
      </c>
      <c r="L4262" s="568" t="s">
        <v>2967</v>
      </c>
      <c r="M4262" s="572" t="s">
        <v>18318</v>
      </c>
      <c r="N4262" s="570" t="s">
        <v>8402</v>
      </c>
      <c r="O4262" s="303" t="str">
        <f>IF(AllC3_Data[[#This Row],[Door/Yard Number]]=3,"Yard","Door")</f>
        <v>Yard</v>
      </c>
      <c r="P4262" s="33">
        <f t="shared" si="132"/>
        <v>407.34999999997672</v>
      </c>
      <c r="Q4262" s="3" t="str">
        <f t="shared" si="133"/>
        <v>01/25/2022 02:39 PM</v>
      </c>
      <c r="R4262" s="573" t="str">
        <f>IF(AND(AllC3_Data[[#This Row],[Workflow]]="Vendor Trailer",AllC3_Data[[#This Row],[OB Load Type]]="",AllC3_Data[[#This Row],[IB Load Type]]="",AllC3_Data[[#This Row],[Reusable Load Type]]=""),"Empty", HLOOKUP("*",AllC3_Data[[#This Row],[OB Load Type]:[Workflow]],1,FALSE))</f>
        <v>RBTN</v>
      </c>
      <c r="S42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3" spans="1:21" x14ac:dyDescent="0.25">
      <c r="A4263" s="567" t="s">
        <v>13263</v>
      </c>
      <c r="B4263" s="568"/>
      <c r="C4263" s="568" t="s">
        <v>8230</v>
      </c>
      <c r="D4263" s="569"/>
      <c r="E4263" s="569" t="s">
        <v>8397</v>
      </c>
      <c r="F4263" s="569">
        <v>3</v>
      </c>
      <c r="G4263" s="568" t="s">
        <v>8560</v>
      </c>
      <c r="H4263" s="568" t="s">
        <v>1743</v>
      </c>
      <c r="I4263" s="570" t="s">
        <v>18319</v>
      </c>
      <c r="J4263" s="568" t="s">
        <v>8202</v>
      </c>
      <c r="K4263" s="571" t="s">
        <v>8401</v>
      </c>
      <c r="L4263" s="568" t="s">
        <v>84</v>
      </c>
      <c r="M4263" s="572" t="s">
        <v>18319</v>
      </c>
      <c r="N4263" s="570" t="s">
        <v>8409</v>
      </c>
      <c r="O4263" s="303" t="str">
        <f>IF(AllC3_Data[[#This Row],[Door/Yard Number]]=3,"Yard","Door")</f>
        <v>Yard</v>
      </c>
      <c r="P4263" s="33">
        <f t="shared" si="132"/>
        <v>396.79999999998836</v>
      </c>
      <c r="Q4263" s="3" t="str">
        <f t="shared" si="133"/>
        <v>01/26/2022 01:12 AM</v>
      </c>
      <c r="R4263" s="573" t="str">
        <f>IF(AND(AllC3_Data[[#This Row],[Workflow]]="Vendor Trailer",AllC3_Data[[#This Row],[OB Load Type]]="",AllC3_Data[[#This Row],[IB Load Type]]="",AllC3_Data[[#This Row],[Reusable Load Type]]=""),"Empty", HLOOKUP("*",AllC3_Data[[#This Row],[OB Load Type]:[Workflow]],1,FALSE))</f>
        <v>MILK</v>
      </c>
      <c r="S42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4" spans="1:21" x14ac:dyDescent="0.25">
      <c r="A4264" s="567" t="s">
        <v>18320</v>
      </c>
      <c r="B4264" s="568"/>
      <c r="C4264" s="568" t="s">
        <v>8404</v>
      </c>
      <c r="D4264" s="569"/>
      <c r="E4264" s="569" t="s">
        <v>897</v>
      </c>
      <c r="F4264" s="569">
        <v>3</v>
      </c>
      <c r="G4264" s="568" t="s">
        <v>8405</v>
      </c>
      <c r="H4264" s="568" t="s">
        <v>14267</v>
      </c>
      <c r="I4264" s="570" t="s">
        <v>18321</v>
      </c>
      <c r="J4264" s="568" t="s">
        <v>8202</v>
      </c>
      <c r="K4264" s="571" t="s">
        <v>8401</v>
      </c>
      <c r="L4264" s="568" t="s">
        <v>84</v>
      </c>
      <c r="M4264" s="572" t="s">
        <v>18321</v>
      </c>
      <c r="N4264" s="570" t="s">
        <v>8409</v>
      </c>
      <c r="O4264" s="303" t="str">
        <f>IF(AllC3_Data[[#This Row],[Door/Yard Number]]=3,"Yard","Door")</f>
        <v>Yard</v>
      </c>
      <c r="P4264" s="33">
        <f t="shared" si="132"/>
        <v>389.7666666667792</v>
      </c>
      <c r="Q4264" s="3" t="str">
        <f t="shared" si="133"/>
        <v>01/26/2022 08:14 AM</v>
      </c>
      <c r="R4264" s="573" t="str">
        <f>IF(AND(AllC3_Data[[#This Row],[Workflow]]="Vendor Trailer",AllC3_Data[[#This Row],[OB Load Type]]="",AllC3_Data[[#This Row],[IB Load Type]]="",AllC3_Data[[#This Row],[Reusable Load Type]]=""),"Empty", HLOOKUP("*",AllC3_Data[[#This Row],[OB Load Type]:[Workflow]],1,FALSE))</f>
        <v>A Live Delivery</v>
      </c>
      <c r="S42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5" spans="1:21" x14ac:dyDescent="0.25">
      <c r="A4265" s="567" t="s">
        <v>18322</v>
      </c>
      <c r="B4265" s="568"/>
      <c r="C4265" s="568" t="s">
        <v>8404</v>
      </c>
      <c r="D4265" s="569"/>
      <c r="E4265" s="569" t="s">
        <v>897</v>
      </c>
      <c r="F4265" s="569">
        <v>3</v>
      </c>
      <c r="G4265" s="568" t="s">
        <v>8405</v>
      </c>
      <c r="H4265" s="568" t="s">
        <v>14267</v>
      </c>
      <c r="I4265" s="570" t="s">
        <v>18323</v>
      </c>
      <c r="J4265" s="568" t="s">
        <v>8202</v>
      </c>
      <c r="K4265" s="571" t="s">
        <v>8401</v>
      </c>
      <c r="L4265" s="568" t="s">
        <v>84</v>
      </c>
      <c r="M4265" s="572" t="s">
        <v>18323</v>
      </c>
      <c r="N4265" s="570" t="s">
        <v>8409</v>
      </c>
      <c r="O4265" s="303" t="str">
        <f>IF(AllC3_Data[[#This Row],[Door/Yard Number]]=3,"Yard","Door")</f>
        <v>Yard</v>
      </c>
      <c r="P4265" s="33">
        <f t="shared" si="132"/>
        <v>389.28333333344199</v>
      </c>
      <c r="Q4265" s="3" t="str">
        <f t="shared" si="133"/>
        <v>01/26/2022 08:43 AM</v>
      </c>
      <c r="R4265" s="573" t="str">
        <f>IF(AND(AllC3_Data[[#This Row],[Workflow]]="Vendor Trailer",AllC3_Data[[#This Row],[OB Load Type]]="",AllC3_Data[[#This Row],[IB Load Type]]="",AllC3_Data[[#This Row],[Reusable Load Type]]=""),"Empty", HLOOKUP("*",AllC3_Data[[#This Row],[OB Load Type]:[Workflow]],1,FALSE))</f>
        <v>A Live Delivery</v>
      </c>
      <c r="S426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6" spans="1:21" x14ac:dyDescent="0.25">
      <c r="A4266" s="567" t="s">
        <v>18324</v>
      </c>
      <c r="B4266" s="568"/>
      <c r="C4266" s="568"/>
      <c r="D4266" s="569"/>
      <c r="E4266" s="569" t="s">
        <v>9827</v>
      </c>
      <c r="F4266" s="569">
        <v>3</v>
      </c>
      <c r="G4266" s="568" t="s">
        <v>14232</v>
      </c>
      <c r="H4266" s="568"/>
      <c r="I4266" s="570" t="s">
        <v>18325</v>
      </c>
      <c r="J4266" s="568" t="s">
        <v>8202</v>
      </c>
      <c r="K4266" s="571" t="s">
        <v>8401</v>
      </c>
      <c r="L4266" s="568" t="s">
        <v>84</v>
      </c>
      <c r="M4266" s="572" t="s">
        <v>18326</v>
      </c>
      <c r="N4266" s="570" t="s">
        <v>8409</v>
      </c>
      <c r="O4266" s="303" t="str">
        <f>IF(AllC3_Data[[#This Row],[Door/Yard Number]]=3,"Yard","Door")</f>
        <v>Yard</v>
      </c>
      <c r="P4266" s="33">
        <f t="shared" si="132"/>
        <v>385.38333333347691</v>
      </c>
      <c r="Q4266" s="3" t="str">
        <f t="shared" si="133"/>
        <v>01/26/2022 12:37 PM</v>
      </c>
      <c r="R4266" s="573" t="str">
        <f>IF(AND(AllC3_Data[[#This Row],[Workflow]]="Vendor Trailer",AllC3_Data[[#This Row],[OB Load Type]]="",AllC3_Data[[#This Row],[IB Load Type]]="",AllC3_Data[[#This Row],[Reusable Load Type]]=""),"Empty", HLOOKUP("*",AllC3_Data[[#This Row],[OB Load Type]:[Workflow]],1,FALSE))</f>
        <v>Live Empty</v>
      </c>
      <c r="S426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7" spans="1:21" x14ac:dyDescent="0.25">
      <c r="A4267" s="567" t="s">
        <v>18327</v>
      </c>
      <c r="B4267" s="568"/>
      <c r="C4267" s="568"/>
      <c r="D4267" s="569" t="s">
        <v>8804</v>
      </c>
      <c r="E4267" s="569" t="s">
        <v>8430</v>
      </c>
      <c r="F4267" s="569">
        <v>3</v>
      </c>
      <c r="G4267" s="568" t="s">
        <v>1179</v>
      </c>
      <c r="H4267" s="568"/>
      <c r="I4267" s="570" t="s">
        <v>18328</v>
      </c>
      <c r="J4267" s="568" t="s">
        <v>8207</v>
      </c>
      <c r="K4267" s="571" t="s">
        <v>8401</v>
      </c>
      <c r="L4267" s="568" t="s">
        <v>2971</v>
      </c>
      <c r="M4267" s="572" t="s">
        <v>18329</v>
      </c>
      <c r="N4267" s="570" t="s">
        <v>8402</v>
      </c>
      <c r="O4267" s="303" t="str">
        <f>IF(AllC3_Data[[#This Row],[Door/Yard Number]]=3,"Yard","Door")</f>
        <v>Yard</v>
      </c>
      <c r="P4267" s="33">
        <f t="shared" si="132"/>
        <v>385.01666666666279</v>
      </c>
      <c r="Q4267" s="3" t="str">
        <f t="shared" si="133"/>
        <v>01/26/2022 12:59 PM</v>
      </c>
      <c r="R4267" s="573" t="str">
        <f>IF(AND(AllC3_Data[[#This Row],[Workflow]]="Vendor Trailer",AllC3_Data[[#This Row],[OB Load Type]]="",AllC3_Data[[#This Row],[IB Load Type]]="",AllC3_Data[[#This Row],[Reusable Load Type]]=""),"Empty", HLOOKUP("*",AllC3_Data[[#This Row],[OB Load Type]:[Workflow]],1,FALSE))</f>
        <v>BANAB</v>
      </c>
      <c r="S426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6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268" spans="1:21" x14ac:dyDescent="0.25">
      <c r="A4268" s="567" t="s">
        <v>18330</v>
      </c>
      <c r="B4268" s="568"/>
      <c r="C4268" s="568"/>
      <c r="D4268" s="569"/>
      <c r="E4268" s="569" t="s">
        <v>9827</v>
      </c>
      <c r="F4268" s="569">
        <v>3</v>
      </c>
      <c r="G4268" s="568" t="s">
        <v>8405</v>
      </c>
      <c r="H4268" s="568"/>
      <c r="I4268" s="570" t="s">
        <v>18331</v>
      </c>
      <c r="J4268" s="568" t="s">
        <v>8202</v>
      </c>
      <c r="K4268" s="571" t="s">
        <v>8401</v>
      </c>
      <c r="L4268" s="568" t="s">
        <v>84</v>
      </c>
      <c r="M4268" s="572" t="s">
        <v>18331</v>
      </c>
      <c r="N4268" s="570" t="s">
        <v>8409</v>
      </c>
      <c r="O4268" s="303" t="str">
        <f>IF(AllC3_Data[[#This Row],[Door/Yard Number]]=3,"Yard","Door")</f>
        <v>Yard</v>
      </c>
      <c r="P4268" s="33">
        <f t="shared" si="132"/>
        <v>383.81666666676756</v>
      </c>
      <c r="Q4268" s="3" t="str">
        <f t="shared" si="133"/>
        <v>01/26/2022 02:11 PM</v>
      </c>
      <c r="R4268" s="573" t="str">
        <f>IF(AND(AllC3_Data[[#This Row],[Workflow]]="Vendor Trailer",AllC3_Data[[#This Row],[OB Load Type]]="",AllC3_Data[[#This Row],[IB Load Type]]="",AllC3_Data[[#This Row],[Reusable Load Type]]=""),"Empty", HLOOKUP("*",AllC3_Data[[#This Row],[OB Load Type]:[Workflow]],1,FALSE))</f>
        <v>Live Empty</v>
      </c>
      <c r="S42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69" spans="1:21" x14ac:dyDescent="0.25">
      <c r="A4269" s="567" t="s">
        <v>18332</v>
      </c>
      <c r="B4269" s="568"/>
      <c r="C4269" s="568"/>
      <c r="D4269" s="569"/>
      <c r="E4269" s="569" t="s">
        <v>1562</v>
      </c>
      <c r="F4269" s="569">
        <v>3</v>
      </c>
      <c r="G4269" s="568" t="s">
        <v>8405</v>
      </c>
      <c r="H4269" s="568"/>
      <c r="I4269" s="570" t="s">
        <v>18333</v>
      </c>
      <c r="J4269" s="568" t="s">
        <v>8202</v>
      </c>
      <c r="K4269" s="571" t="s">
        <v>8401</v>
      </c>
      <c r="L4269" s="568" t="s">
        <v>84</v>
      </c>
      <c r="M4269" s="572" t="s">
        <v>18334</v>
      </c>
      <c r="N4269" s="570" t="s">
        <v>8409</v>
      </c>
      <c r="O4269" s="303" t="str">
        <f>IF(AllC3_Data[[#This Row],[Door/Yard Number]]=3,"Yard","Door")</f>
        <v>Yard</v>
      </c>
      <c r="P4269" s="33">
        <f t="shared" si="132"/>
        <v>376.01666666666279</v>
      </c>
      <c r="Q4269" s="3" t="str">
        <f t="shared" si="133"/>
        <v>01/26/2022 09:59 PM</v>
      </c>
      <c r="R4269" s="573" t="str">
        <f>IF(AND(AllC3_Data[[#This Row],[Workflow]]="Vendor Trailer",AllC3_Data[[#This Row],[OB Load Type]]="",AllC3_Data[[#This Row],[IB Load Type]]="",AllC3_Data[[#This Row],[Reusable Load Type]]=""),"Empty", HLOOKUP("*",AllC3_Data[[#This Row],[OB Load Type]:[Workflow]],1,FALSE))</f>
        <v>Unknown</v>
      </c>
      <c r="S42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0" spans="1:21" x14ac:dyDescent="0.25">
      <c r="A4270" s="567" t="s">
        <v>18335</v>
      </c>
      <c r="B4270" s="568"/>
      <c r="C4270" s="568" t="s">
        <v>8230</v>
      </c>
      <c r="D4270" s="569"/>
      <c r="E4270" s="569" t="s">
        <v>8397</v>
      </c>
      <c r="F4270" s="569">
        <v>3</v>
      </c>
      <c r="G4270" s="568" t="s">
        <v>14067</v>
      </c>
      <c r="H4270" s="568" t="s">
        <v>10322</v>
      </c>
      <c r="I4270" s="570" t="s">
        <v>18336</v>
      </c>
      <c r="J4270" s="568" t="s">
        <v>8202</v>
      </c>
      <c r="K4270" s="571" t="s">
        <v>8401</v>
      </c>
      <c r="L4270" s="568" t="s">
        <v>84</v>
      </c>
      <c r="M4270" s="572" t="s">
        <v>18336</v>
      </c>
      <c r="N4270" s="570" t="s">
        <v>8409</v>
      </c>
      <c r="O4270" s="303" t="str">
        <f>IF(AllC3_Data[[#This Row],[Door/Yard Number]]=3,"Yard","Door")</f>
        <v>Yard</v>
      </c>
      <c r="P4270" s="33">
        <f t="shared" si="132"/>
        <v>370.61666666669771</v>
      </c>
      <c r="Q4270" s="3" t="str">
        <f t="shared" si="133"/>
        <v>01/27/2022 03:23 AM</v>
      </c>
      <c r="R4270" s="573" t="str">
        <f>IF(AND(AllC3_Data[[#This Row],[Workflow]]="Vendor Trailer",AllC3_Data[[#This Row],[OB Load Type]]="",AllC3_Data[[#This Row],[IB Load Type]]="",AllC3_Data[[#This Row],[Reusable Load Type]]=""),"Empty", HLOOKUP("*",AllC3_Data[[#This Row],[OB Load Type]:[Workflow]],1,FALSE))</f>
        <v>MILK</v>
      </c>
      <c r="S42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1" spans="1:21" x14ac:dyDescent="0.25">
      <c r="A4271" s="567" t="s">
        <v>18337</v>
      </c>
      <c r="B4271" s="568"/>
      <c r="C4271" s="568"/>
      <c r="D4271" s="569"/>
      <c r="E4271" s="569" t="s">
        <v>9827</v>
      </c>
      <c r="F4271" s="569">
        <v>3</v>
      </c>
      <c r="G4271" s="568" t="s">
        <v>14232</v>
      </c>
      <c r="H4271" s="568"/>
      <c r="I4271" s="570" t="s">
        <v>18338</v>
      </c>
      <c r="J4271" s="568" t="s">
        <v>8202</v>
      </c>
      <c r="K4271" s="571" t="s">
        <v>8401</v>
      </c>
      <c r="L4271" s="568" t="s">
        <v>84</v>
      </c>
      <c r="M4271" s="572" t="s">
        <v>18326</v>
      </c>
      <c r="N4271" s="570" t="s">
        <v>8409</v>
      </c>
      <c r="O4271" s="303" t="str">
        <f>IF(AllC3_Data[[#This Row],[Door/Yard Number]]=3,"Yard","Door")</f>
        <v>Yard</v>
      </c>
      <c r="P4271" s="33">
        <f t="shared" si="132"/>
        <v>368.6333333333605</v>
      </c>
      <c r="Q4271" s="3" t="str">
        <f t="shared" si="133"/>
        <v>01/27/2022 05:22 AM</v>
      </c>
      <c r="R4271" s="573" t="str">
        <f>IF(AND(AllC3_Data[[#This Row],[Workflow]]="Vendor Trailer",AllC3_Data[[#This Row],[OB Load Type]]="",AllC3_Data[[#This Row],[IB Load Type]]="",AllC3_Data[[#This Row],[Reusable Load Type]]=""),"Empty", HLOOKUP("*",AllC3_Data[[#This Row],[OB Load Type]:[Workflow]],1,FALSE))</f>
        <v>Live Empty</v>
      </c>
      <c r="S42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2" spans="1:21" x14ac:dyDescent="0.25">
      <c r="A4272" s="567" t="s">
        <v>11009</v>
      </c>
      <c r="B4272" s="568"/>
      <c r="C4272" s="568"/>
      <c r="D4272" s="569"/>
      <c r="E4272" s="569" t="s">
        <v>1562</v>
      </c>
      <c r="F4272" s="569">
        <v>3</v>
      </c>
      <c r="G4272" s="568" t="s">
        <v>18339</v>
      </c>
      <c r="H4272" s="568"/>
      <c r="I4272" s="570" t="s">
        <v>18340</v>
      </c>
      <c r="J4272" s="568" t="s">
        <v>8202</v>
      </c>
      <c r="K4272" s="571" t="s">
        <v>8401</v>
      </c>
      <c r="L4272" s="568" t="s">
        <v>84</v>
      </c>
      <c r="M4272" s="572" t="s">
        <v>18341</v>
      </c>
      <c r="N4272" s="570" t="s">
        <v>8409</v>
      </c>
      <c r="O4272" s="303" t="str">
        <f>IF(AllC3_Data[[#This Row],[Door/Yard Number]]=3,"Yard","Door")</f>
        <v>Yard</v>
      </c>
      <c r="P4272" s="33">
        <f t="shared" si="132"/>
        <v>367.15000000008149</v>
      </c>
      <c r="Q4272" s="3" t="str">
        <f t="shared" si="133"/>
        <v>01/27/2022 06:51 AM</v>
      </c>
      <c r="R4272" s="573" t="str">
        <f>IF(AND(AllC3_Data[[#This Row],[Workflow]]="Vendor Trailer",AllC3_Data[[#This Row],[OB Load Type]]="",AllC3_Data[[#This Row],[IB Load Type]]="",AllC3_Data[[#This Row],[Reusable Load Type]]=""),"Empty", HLOOKUP("*",AllC3_Data[[#This Row],[OB Load Type]:[Workflow]],1,FALSE))</f>
        <v>Unknown</v>
      </c>
      <c r="S42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3" spans="1:21" x14ac:dyDescent="0.25">
      <c r="A4273" s="567" t="s">
        <v>18342</v>
      </c>
      <c r="B4273" s="568"/>
      <c r="C4273" s="568"/>
      <c r="D4273" s="569"/>
      <c r="E4273" s="569" t="s">
        <v>9827</v>
      </c>
      <c r="F4273" s="569">
        <v>3</v>
      </c>
      <c r="G4273" s="568" t="s">
        <v>10905</v>
      </c>
      <c r="H4273" s="568"/>
      <c r="I4273" s="570" t="s">
        <v>18343</v>
      </c>
      <c r="J4273" s="568" t="s">
        <v>8202</v>
      </c>
      <c r="K4273" s="571" t="s">
        <v>8401</v>
      </c>
      <c r="L4273" s="568" t="s">
        <v>84</v>
      </c>
      <c r="M4273" s="572" t="s">
        <v>18343</v>
      </c>
      <c r="N4273" s="570" t="s">
        <v>8409</v>
      </c>
      <c r="O4273" s="303" t="str">
        <f>IF(AllC3_Data[[#This Row],[Door/Yard Number]]=3,"Yard","Door")</f>
        <v>Yard</v>
      </c>
      <c r="P4273" s="33">
        <f t="shared" si="132"/>
        <v>366.75</v>
      </c>
      <c r="Q4273" s="3" t="str">
        <f t="shared" si="133"/>
        <v>01/27/2022 07:15 AM</v>
      </c>
      <c r="R4273" s="573" t="str">
        <f>IF(AND(AllC3_Data[[#This Row],[Workflow]]="Vendor Trailer",AllC3_Data[[#This Row],[OB Load Type]]="",AllC3_Data[[#This Row],[IB Load Type]]="",AllC3_Data[[#This Row],[Reusable Load Type]]=""),"Empty", HLOOKUP("*",AllC3_Data[[#This Row],[OB Load Type]:[Workflow]],1,FALSE))</f>
        <v>Live Empty</v>
      </c>
      <c r="S42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4" spans="1:21" x14ac:dyDescent="0.25">
      <c r="A4274" s="567" t="s">
        <v>18344</v>
      </c>
      <c r="B4274" s="568"/>
      <c r="C4274" s="568"/>
      <c r="D4274" s="569"/>
      <c r="E4274" s="569" t="s">
        <v>9827</v>
      </c>
      <c r="F4274" s="569">
        <v>3</v>
      </c>
      <c r="G4274" s="568" t="s">
        <v>12579</v>
      </c>
      <c r="H4274" s="568"/>
      <c r="I4274" s="570" t="s">
        <v>18345</v>
      </c>
      <c r="J4274" s="568" t="s">
        <v>8202</v>
      </c>
      <c r="K4274" s="571" t="s">
        <v>8401</v>
      </c>
      <c r="L4274" s="568" t="s">
        <v>84</v>
      </c>
      <c r="M4274" s="572" t="s">
        <v>18346</v>
      </c>
      <c r="N4274" s="570" t="s">
        <v>8409</v>
      </c>
      <c r="O4274" s="303" t="str">
        <f>IF(AllC3_Data[[#This Row],[Door/Yard Number]]=3,"Yard","Door")</f>
        <v>Yard</v>
      </c>
      <c r="P4274" s="33">
        <f t="shared" si="132"/>
        <v>359.58333333337214</v>
      </c>
      <c r="Q4274" s="3" t="str">
        <f t="shared" si="133"/>
        <v>01/27/2022 02:25 PM</v>
      </c>
      <c r="R4274" s="573" t="str">
        <f>IF(AND(AllC3_Data[[#This Row],[Workflow]]="Vendor Trailer",AllC3_Data[[#This Row],[OB Load Type]]="",AllC3_Data[[#This Row],[IB Load Type]]="",AllC3_Data[[#This Row],[Reusable Load Type]]=""),"Empty", HLOOKUP("*",AllC3_Data[[#This Row],[OB Load Type]:[Workflow]],1,FALSE))</f>
        <v>Live Empty</v>
      </c>
      <c r="S42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5" spans="1:21" x14ac:dyDescent="0.25">
      <c r="A4275" s="567" t="s">
        <v>18347</v>
      </c>
      <c r="B4275" s="568"/>
      <c r="C4275" s="568" t="s">
        <v>8404</v>
      </c>
      <c r="D4275" s="569"/>
      <c r="E4275" s="569" t="s">
        <v>897</v>
      </c>
      <c r="F4275" s="569">
        <v>1</v>
      </c>
      <c r="G4275" s="568" t="s">
        <v>8405</v>
      </c>
      <c r="H4275" s="568" t="s">
        <v>18348</v>
      </c>
      <c r="I4275" s="570" t="s">
        <v>18349</v>
      </c>
      <c r="J4275" s="568" t="s">
        <v>8202</v>
      </c>
      <c r="K4275" s="571" t="s">
        <v>8401</v>
      </c>
      <c r="L4275" s="568" t="s">
        <v>13513</v>
      </c>
      <c r="M4275" s="572" t="s">
        <v>18349</v>
      </c>
      <c r="N4275" s="570" t="s">
        <v>8409</v>
      </c>
      <c r="O4275" s="303" t="str">
        <f>IF(AllC3_Data[[#This Row],[Door/Yard Number]]=3,"Yard","Door")</f>
        <v>Door</v>
      </c>
      <c r="P4275" s="33">
        <f t="shared" si="132"/>
        <v>359.00000000005821</v>
      </c>
      <c r="Q4275" s="3" t="str">
        <f t="shared" si="133"/>
        <v>01/27/2022 03:00 PM</v>
      </c>
      <c r="R4275" s="573" t="str">
        <f>IF(AND(AllC3_Data[[#This Row],[Workflow]]="Vendor Trailer",AllC3_Data[[#This Row],[OB Load Type]]="",AllC3_Data[[#This Row],[IB Load Type]]="",AllC3_Data[[#This Row],[Reusable Load Type]]=""),"Empty", HLOOKUP("*",AllC3_Data[[#This Row],[OB Load Type]:[Workflow]],1,FALSE))</f>
        <v>A Live Delivery</v>
      </c>
      <c r="S42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6" spans="1:21" x14ac:dyDescent="0.25">
      <c r="A4276" s="567" t="s">
        <v>18350</v>
      </c>
      <c r="B4276" s="568"/>
      <c r="C4276" s="568"/>
      <c r="D4276" s="569"/>
      <c r="E4276" s="569" t="s">
        <v>8461</v>
      </c>
      <c r="F4276" s="569">
        <v>3</v>
      </c>
      <c r="G4276" s="568" t="s">
        <v>1215</v>
      </c>
      <c r="H4276" s="568"/>
      <c r="I4276" s="570" t="s">
        <v>18351</v>
      </c>
      <c r="J4276" s="568" t="s">
        <v>8202</v>
      </c>
      <c r="K4276" s="571" t="s">
        <v>8401</v>
      </c>
      <c r="L4276" s="568" t="s">
        <v>2971</v>
      </c>
      <c r="M4276" s="572" t="s">
        <v>18352</v>
      </c>
      <c r="N4276" s="570" t="s">
        <v>8402</v>
      </c>
      <c r="O4276" s="303" t="str">
        <f>IF(AllC3_Data[[#This Row],[Door/Yard Number]]=3,"Yard","Door")</f>
        <v>Yard</v>
      </c>
      <c r="P4276" s="33">
        <f t="shared" si="132"/>
        <v>355.66666666668607</v>
      </c>
      <c r="Q4276" s="3" t="str">
        <f t="shared" si="133"/>
        <v>01/27/2022 06:20 PM</v>
      </c>
      <c r="R4276" s="573" t="str">
        <f>IF(AND(AllC3_Data[[#This Row],[Workflow]]="Vendor Trailer",AllC3_Data[[#This Row],[OB Load Type]]="",AllC3_Data[[#This Row],[IB Load Type]]="",AllC3_Data[[#This Row],[Reusable Load Type]]=""),"Empty", HLOOKUP("*",AllC3_Data[[#This Row],[OB Load Type]:[Workflow]],1,FALSE))</f>
        <v>Empty</v>
      </c>
      <c r="S427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7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2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7" spans="1:21" x14ac:dyDescent="0.25">
      <c r="A4277" s="567" t="s">
        <v>18353</v>
      </c>
      <c r="B4277" s="568"/>
      <c r="C4277" s="568" t="s">
        <v>8230</v>
      </c>
      <c r="D4277" s="569"/>
      <c r="E4277" s="569" t="s">
        <v>8397</v>
      </c>
      <c r="F4277" s="569">
        <v>3</v>
      </c>
      <c r="G4277" s="568" t="s">
        <v>8398</v>
      </c>
      <c r="H4277" s="568" t="s">
        <v>8561</v>
      </c>
      <c r="I4277" s="570" t="s">
        <v>18354</v>
      </c>
      <c r="J4277" s="568" t="s">
        <v>8202</v>
      </c>
      <c r="K4277" s="571" t="s">
        <v>8401</v>
      </c>
      <c r="L4277" s="568" t="s">
        <v>84</v>
      </c>
      <c r="M4277" s="572" t="s">
        <v>18354</v>
      </c>
      <c r="N4277" s="570" t="s">
        <v>8409</v>
      </c>
      <c r="O4277" s="303" t="str">
        <f>IF(AllC3_Data[[#This Row],[Door/Yard Number]]=3,"Yard","Door")</f>
        <v>Yard</v>
      </c>
      <c r="P4277" s="33">
        <f t="shared" si="132"/>
        <v>353.45000000012806</v>
      </c>
      <c r="Q4277" s="3" t="str">
        <f t="shared" si="133"/>
        <v>01/27/2022 08:33 PM</v>
      </c>
      <c r="R4277" s="573" t="str">
        <f>IF(AND(AllC3_Data[[#This Row],[Workflow]]="Vendor Trailer",AllC3_Data[[#This Row],[OB Load Type]]="",AllC3_Data[[#This Row],[IB Load Type]]="",AllC3_Data[[#This Row],[Reusable Load Type]]=""),"Empty", HLOOKUP("*",AllC3_Data[[#This Row],[OB Load Type]:[Workflow]],1,FALSE))</f>
        <v>MILK</v>
      </c>
      <c r="S42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8" spans="1:21" x14ac:dyDescent="0.25">
      <c r="A4278" s="567" t="s">
        <v>18342</v>
      </c>
      <c r="B4278" s="568"/>
      <c r="C4278" s="568"/>
      <c r="D4278" s="569"/>
      <c r="E4278" s="569" t="s">
        <v>9827</v>
      </c>
      <c r="F4278" s="569">
        <v>3</v>
      </c>
      <c r="G4278" s="568" t="s">
        <v>8405</v>
      </c>
      <c r="H4278" s="568"/>
      <c r="I4278" s="570" t="s">
        <v>18355</v>
      </c>
      <c r="J4278" s="568" t="s">
        <v>8202</v>
      </c>
      <c r="K4278" s="571" t="s">
        <v>8401</v>
      </c>
      <c r="L4278" s="568" t="s">
        <v>84</v>
      </c>
      <c r="M4278" s="572" t="s">
        <v>18355</v>
      </c>
      <c r="N4278" s="570" t="s">
        <v>8409</v>
      </c>
      <c r="O4278" s="303" t="str">
        <f>IF(AllC3_Data[[#This Row],[Door/Yard Number]]=3,"Yard","Door")</f>
        <v>Yard</v>
      </c>
      <c r="P4278" s="33">
        <f t="shared" si="132"/>
        <v>343.53333333344199</v>
      </c>
      <c r="Q4278" s="3" t="str">
        <f t="shared" si="133"/>
        <v>01/28/2022 06:28 AM</v>
      </c>
      <c r="R4278" s="573" t="str">
        <f>IF(AND(AllC3_Data[[#This Row],[Workflow]]="Vendor Trailer",AllC3_Data[[#This Row],[OB Load Type]]="",AllC3_Data[[#This Row],[IB Load Type]]="",AllC3_Data[[#This Row],[Reusable Load Type]]=""),"Empty", HLOOKUP("*",AllC3_Data[[#This Row],[OB Load Type]:[Workflow]],1,FALSE))</f>
        <v>Live Empty</v>
      </c>
      <c r="S42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79" spans="1:21" x14ac:dyDescent="0.25">
      <c r="A4279" s="567" t="s">
        <v>18356</v>
      </c>
      <c r="B4279" s="568"/>
      <c r="C4279" s="568"/>
      <c r="D4279" s="569"/>
      <c r="E4279" s="569" t="s">
        <v>9827</v>
      </c>
      <c r="F4279" s="569">
        <v>3</v>
      </c>
      <c r="G4279" s="568" t="s">
        <v>8405</v>
      </c>
      <c r="H4279" s="568"/>
      <c r="I4279" s="570" t="s">
        <v>18357</v>
      </c>
      <c r="J4279" s="568" t="s">
        <v>8202</v>
      </c>
      <c r="K4279" s="571" t="s">
        <v>8401</v>
      </c>
      <c r="L4279" s="568" t="s">
        <v>84</v>
      </c>
      <c r="M4279" s="572" t="s">
        <v>18357</v>
      </c>
      <c r="N4279" s="570" t="s">
        <v>8409</v>
      </c>
      <c r="O4279" s="303" t="str">
        <f>IF(AllC3_Data[[#This Row],[Door/Yard Number]]=3,"Yard","Door")</f>
        <v>Yard</v>
      </c>
      <c r="P4279" s="33">
        <f t="shared" si="132"/>
        <v>338.66666666680248</v>
      </c>
      <c r="Q4279" s="3" t="str">
        <f t="shared" si="133"/>
        <v>01/28/2022 11:20 AM</v>
      </c>
      <c r="R4279" s="573" t="str">
        <f>IF(AND(AllC3_Data[[#This Row],[Workflow]]="Vendor Trailer",AllC3_Data[[#This Row],[OB Load Type]]="",AllC3_Data[[#This Row],[IB Load Type]]="",AllC3_Data[[#This Row],[Reusable Load Type]]=""),"Empty", HLOOKUP("*",AllC3_Data[[#This Row],[OB Load Type]:[Workflow]],1,FALSE))</f>
        <v>Live Empty</v>
      </c>
      <c r="S42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0" spans="1:21" x14ac:dyDescent="0.25">
      <c r="A4280" s="567" t="s">
        <v>18358</v>
      </c>
      <c r="B4280" s="568"/>
      <c r="C4280" s="568" t="s">
        <v>8404</v>
      </c>
      <c r="D4280" s="569"/>
      <c r="E4280" s="569" t="s">
        <v>897</v>
      </c>
      <c r="F4280" s="569">
        <v>3</v>
      </c>
      <c r="G4280" s="568" t="s">
        <v>8405</v>
      </c>
      <c r="H4280" s="568" t="s">
        <v>18359</v>
      </c>
      <c r="I4280" s="570" t="s">
        <v>18360</v>
      </c>
      <c r="J4280" s="568" t="s">
        <v>8202</v>
      </c>
      <c r="K4280" s="571" t="s">
        <v>8401</v>
      </c>
      <c r="L4280" s="568" t="s">
        <v>84</v>
      </c>
      <c r="M4280" s="572" t="s">
        <v>11521</v>
      </c>
      <c r="N4280" s="570" t="s">
        <v>8409</v>
      </c>
      <c r="O4280" s="303" t="str">
        <f>IF(AllC3_Data[[#This Row],[Door/Yard Number]]=3,"Yard","Door")</f>
        <v>Yard</v>
      </c>
      <c r="P4280" s="33">
        <f t="shared" si="132"/>
        <v>0.61666666675591841</v>
      </c>
      <c r="Q4280" s="3" t="str">
        <f t="shared" si="133"/>
        <v>02/11/2022 01:23 PM</v>
      </c>
      <c r="R4280" s="573" t="str">
        <f>IF(AND(AllC3_Data[[#This Row],[Workflow]]="Vendor Trailer",AllC3_Data[[#This Row],[OB Load Type]]="",AllC3_Data[[#This Row],[IB Load Type]]="",AllC3_Data[[#This Row],[Reusable Load Type]]=""),"Empty", HLOOKUP("*",AllC3_Data[[#This Row],[OB Load Type]:[Workflow]],1,FALSE))</f>
        <v>A Live Delivery</v>
      </c>
      <c r="S42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1" spans="1:21" x14ac:dyDescent="0.25">
      <c r="A4281" s="567" t="s">
        <v>18361</v>
      </c>
      <c r="B4281" s="568"/>
      <c r="C4281" s="568"/>
      <c r="D4281" s="569"/>
      <c r="E4281" s="569" t="s">
        <v>9827</v>
      </c>
      <c r="F4281" s="569">
        <v>3</v>
      </c>
      <c r="G4281" s="568" t="s">
        <v>18362</v>
      </c>
      <c r="H4281" s="568"/>
      <c r="I4281" s="570" t="s">
        <v>18363</v>
      </c>
      <c r="J4281" s="568" t="s">
        <v>8202</v>
      </c>
      <c r="K4281" s="571" t="s">
        <v>8401</v>
      </c>
      <c r="L4281" s="568" t="s">
        <v>84</v>
      </c>
      <c r="M4281" s="572" t="s">
        <v>18364</v>
      </c>
      <c r="N4281" s="570" t="s">
        <v>8409</v>
      </c>
      <c r="O4281" s="303" t="str">
        <f>IF(AllC3_Data[[#This Row],[Door/Yard Number]]=3,"Yard","Door")</f>
        <v>Yard</v>
      </c>
      <c r="P4281" s="33">
        <f t="shared" si="132"/>
        <v>338.15000000002328</v>
      </c>
      <c r="Q4281" s="3" t="str">
        <f t="shared" si="133"/>
        <v>01/28/2022 11:51 AM</v>
      </c>
      <c r="R4281" s="573" t="str">
        <f>IF(AND(AllC3_Data[[#This Row],[Workflow]]="Vendor Trailer",AllC3_Data[[#This Row],[OB Load Type]]="",AllC3_Data[[#This Row],[IB Load Type]]="",AllC3_Data[[#This Row],[Reusable Load Type]]=""),"Empty", HLOOKUP("*",AllC3_Data[[#This Row],[OB Load Type]:[Workflow]],1,FALSE))</f>
        <v>Live Empty</v>
      </c>
      <c r="S42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2" spans="1:21" x14ac:dyDescent="0.25">
      <c r="A4282" s="567" t="s">
        <v>18365</v>
      </c>
      <c r="B4282" s="568"/>
      <c r="C4282" s="568"/>
      <c r="D4282" s="569"/>
      <c r="E4282" s="569" t="s">
        <v>1562</v>
      </c>
      <c r="F4282" s="569">
        <v>3</v>
      </c>
      <c r="G4282" s="568" t="s">
        <v>8405</v>
      </c>
      <c r="H4282" s="568"/>
      <c r="I4282" s="570" t="s">
        <v>18366</v>
      </c>
      <c r="J4282" s="568" t="s">
        <v>8202</v>
      </c>
      <c r="K4282" s="571" t="s">
        <v>8401</v>
      </c>
      <c r="L4282" s="568" t="s">
        <v>84</v>
      </c>
      <c r="M4282" s="572" t="s">
        <v>18367</v>
      </c>
      <c r="N4282" s="570" t="s">
        <v>8409</v>
      </c>
      <c r="O4282" s="303" t="str">
        <f>IF(AllC3_Data[[#This Row],[Door/Yard Number]]=3,"Yard","Door")</f>
        <v>Yard</v>
      </c>
      <c r="P4282" s="33">
        <f t="shared" si="132"/>
        <v>331.70000000012806</v>
      </c>
      <c r="Q4282" s="3" t="str">
        <f t="shared" si="133"/>
        <v>01/28/2022 06:18 PM</v>
      </c>
      <c r="R4282" s="573" t="str">
        <f>IF(AND(AllC3_Data[[#This Row],[Workflow]]="Vendor Trailer",AllC3_Data[[#This Row],[OB Load Type]]="",AllC3_Data[[#This Row],[IB Load Type]]="",AllC3_Data[[#This Row],[Reusable Load Type]]=""),"Empty", HLOOKUP("*",AllC3_Data[[#This Row],[OB Load Type]:[Workflow]],1,FALSE))</f>
        <v>Unknown</v>
      </c>
      <c r="S42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3" spans="1:21" x14ac:dyDescent="0.25">
      <c r="A4283" s="567" t="s">
        <v>14717</v>
      </c>
      <c r="B4283" s="568"/>
      <c r="C4283" s="568" t="s">
        <v>8404</v>
      </c>
      <c r="D4283" s="569"/>
      <c r="E4283" s="569" t="s">
        <v>8397</v>
      </c>
      <c r="F4283" s="569">
        <v>3</v>
      </c>
      <c r="G4283" s="568" t="s">
        <v>14232</v>
      </c>
      <c r="H4283" s="568" t="s">
        <v>14054</v>
      </c>
      <c r="I4283" s="570" t="s">
        <v>18368</v>
      </c>
      <c r="J4283" s="568" t="s">
        <v>8202</v>
      </c>
      <c r="K4283" s="571" t="s">
        <v>8401</v>
      </c>
      <c r="L4283" s="568" t="s">
        <v>84</v>
      </c>
      <c r="M4283" s="572" t="s">
        <v>18368</v>
      </c>
      <c r="N4283" s="570" t="s">
        <v>8409</v>
      </c>
      <c r="O4283" s="303" t="str">
        <f>IF(AllC3_Data[[#This Row],[Door/Yard Number]]=3,"Yard","Door")</f>
        <v>Yard</v>
      </c>
      <c r="P4283" s="33">
        <f t="shared" si="132"/>
        <v>331.28333333332557</v>
      </c>
      <c r="Q4283" s="3" t="str">
        <f t="shared" si="133"/>
        <v>01/28/2022 06:43 PM</v>
      </c>
      <c r="R4283" s="573" t="str">
        <f>IF(AND(AllC3_Data[[#This Row],[Workflow]]="Vendor Trailer",AllC3_Data[[#This Row],[OB Load Type]]="",AllC3_Data[[#This Row],[IB Load Type]]="",AllC3_Data[[#This Row],[Reusable Load Type]]=""),"Empty", HLOOKUP("*",AllC3_Data[[#This Row],[OB Load Type]:[Workflow]],1,FALSE))</f>
        <v>A Live Delivery</v>
      </c>
      <c r="S42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4" spans="1:21" x14ac:dyDescent="0.25">
      <c r="A4284" s="567" t="s">
        <v>18369</v>
      </c>
      <c r="B4284" s="568"/>
      <c r="C4284" s="568" t="s">
        <v>8230</v>
      </c>
      <c r="D4284" s="569"/>
      <c r="E4284" s="569" t="s">
        <v>8397</v>
      </c>
      <c r="F4284" s="569">
        <v>3</v>
      </c>
      <c r="G4284" s="568" t="s">
        <v>8398</v>
      </c>
      <c r="H4284" s="568" t="s">
        <v>14054</v>
      </c>
      <c r="I4284" s="570" t="s">
        <v>18370</v>
      </c>
      <c r="J4284" s="568" t="s">
        <v>8202</v>
      </c>
      <c r="K4284" s="571" t="s">
        <v>8401</v>
      </c>
      <c r="L4284" s="568" t="s">
        <v>84</v>
      </c>
      <c r="M4284" s="572" t="s">
        <v>18370</v>
      </c>
      <c r="N4284" s="570" t="s">
        <v>8409</v>
      </c>
      <c r="O4284" s="303" t="str">
        <f>IF(AllC3_Data[[#This Row],[Door/Yard Number]]=3,"Yard","Door")</f>
        <v>Yard</v>
      </c>
      <c r="P4284" s="33">
        <f t="shared" si="132"/>
        <v>327.09999999997672</v>
      </c>
      <c r="Q4284" s="3" t="str">
        <f t="shared" si="133"/>
        <v>01/28/2022 10:54 PM</v>
      </c>
      <c r="R4284" s="573" t="str">
        <f>IF(AND(AllC3_Data[[#This Row],[Workflow]]="Vendor Trailer",AllC3_Data[[#This Row],[OB Load Type]]="",AllC3_Data[[#This Row],[IB Load Type]]="",AllC3_Data[[#This Row],[Reusable Load Type]]=""),"Empty", HLOOKUP("*",AllC3_Data[[#This Row],[OB Load Type]:[Workflow]],1,FALSE))</f>
        <v>MILK</v>
      </c>
      <c r="S42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5" spans="1:21" x14ac:dyDescent="0.25">
      <c r="A4285" s="567" t="s">
        <v>18371</v>
      </c>
      <c r="B4285" s="568"/>
      <c r="C4285" s="568"/>
      <c r="D4285" s="569"/>
      <c r="E4285" s="569" t="s">
        <v>1562</v>
      </c>
      <c r="F4285" s="569">
        <v>1</v>
      </c>
      <c r="G4285" s="568" t="s">
        <v>1667</v>
      </c>
      <c r="H4285" s="568"/>
      <c r="I4285" s="570" t="s">
        <v>18372</v>
      </c>
      <c r="J4285" s="568" t="s">
        <v>8214</v>
      </c>
      <c r="K4285" s="571" t="s">
        <v>8589</v>
      </c>
      <c r="L4285" s="568" t="s">
        <v>11619</v>
      </c>
      <c r="M4285" s="572"/>
      <c r="N4285" s="570" t="s">
        <v>8409</v>
      </c>
      <c r="O4285" s="303" t="str">
        <f>IF(AllC3_Data[[#This Row],[Door/Yard Number]]=3,"Yard","Door")</f>
        <v>Door</v>
      </c>
      <c r="P4285" s="33">
        <f t="shared" si="132"/>
        <v>320.08333333331393</v>
      </c>
      <c r="Q4285" s="3" t="str">
        <f t="shared" si="133"/>
        <v>01/29/2022 05:55 AM</v>
      </c>
      <c r="R4285" s="573" t="str">
        <f>IF(AND(AllC3_Data[[#This Row],[Workflow]]="Vendor Trailer",AllC3_Data[[#This Row],[OB Load Type]]="",AllC3_Data[[#This Row],[IB Load Type]]="",AllC3_Data[[#This Row],[Reusable Load Type]]=""),"Empty", HLOOKUP("*",AllC3_Data[[#This Row],[OB Load Type]:[Workflow]],1,FALSE))</f>
        <v>Unknown</v>
      </c>
      <c r="S428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8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286" spans="1:21" x14ac:dyDescent="0.25">
      <c r="A4286" s="567" t="s">
        <v>18373</v>
      </c>
      <c r="B4286" s="568"/>
      <c r="C4286" s="568" t="s">
        <v>8404</v>
      </c>
      <c r="D4286" s="569"/>
      <c r="E4286" s="569" t="s">
        <v>897</v>
      </c>
      <c r="F4286" s="569">
        <v>3</v>
      </c>
      <c r="G4286" s="568" t="s">
        <v>8405</v>
      </c>
      <c r="H4286" s="568" t="s">
        <v>18374</v>
      </c>
      <c r="I4286" s="570" t="s">
        <v>18375</v>
      </c>
      <c r="J4286" s="568" t="s">
        <v>8202</v>
      </c>
      <c r="K4286" s="571" t="s">
        <v>8401</v>
      </c>
      <c r="L4286" s="568" t="s">
        <v>84</v>
      </c>
      <c r="M4286" s="572" t="s">
        <v>18376</v>
      </c>
      <c r="N4286" s="570" t="s">
        <v>8409</v>
      </c>
      <c r="O4286" s="303" t="str">
        <f>IF(AllC3_Data[[#This Row],[Door/Yard Number]]=3,"Yard","Door")</f>
        <v>Yard</v>
      </c>
      <c r="P4286" s="33">
        <f t="shared" si="132"/>
        <v>318.56666666676756</v>
      </c>
      <c r="Q4286" s="3" t="str">
        <f t="shared" si="133"/>
        <v>01/29/2022 07:26 AM</v>
      </c>
      <c r="R4286" s="573" t="str">
        <f>IF(AND(AllC3_Data[[#This Row],[Workflow]]="Vendor Trailer",AllC3_Data[[#This Row],[OB Load Type]]="",AllC3_Data[[#This Row],[IB Load Type]]="",AllC3_Data[[#This Row],[Reusable Load Type]]=""),"Empty", HLOOKUP("*",AllC3_Data[[#This Row],[OB Load Type]:[Workflow]],1,FALSE))</f>
        <v>A Live Delivery</v>
      </c>
      <c r="S42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7" spans="1:21" x14ac:dyDescent="0.25">
      <c r="A4287" s="567" t="s">
        <v>16979</v>
      </c>
      <c r="B4287" s="568"/>
      <c r="C4287" s="568" t="s">
        <v>8230</v>
      </c>
      <c r="D4287" s="569"/>
      <c r="E4287" s="569" t="s">
        <v>8397</v>
      </c>
      <c r="F4287" s="569">
        <v>3</v>
      </c>
      <c r="G4287" s="568" t="s">
        <v>14067</v>
      </c>
      <c r="H4287" s="568" t="s">
        <v>18377</v>
      </c>
      <c r="I4287" s="570" t="s">
        <v>18378</v>
      </c>
      <c r="J4287" s="568" t="s">
        <v>8202</v>
      </c>
      <c r="K4287" s="571" t="s">
        <v>8401</v>
      </c>
      <c r="L4287" s="568" t="s">
        <v>84</v>
      </c>
      <c r="M4287" s="572" t="s">
        <v>18378</v>
      </c>
      <c r="N4287" s="570" t="s">
        <v>8409</v>
      </c>
      <c r="O4287" s="303" t="str">
        <f>IF(AllC3_Data[[#This Row],[Door/Yard Number]]=3,"Yard","Door")</f>
        <v>Yard</v>
      </c>
      <c r="P4287" s="33">
        <f t="shared" si="132"/>
        <v>316.70000000012806</v>
      </c>
      <c r="Q4287" s="3" t="str">
        <f t="shared" si="133"/>
        <v>01/29/2022 09:18 AM</v>
      </c>
      <c r="R4287" s="573" t="str">
        <f>IF(AND(AllC3_Data[[#This Row],[Workflow]]="Vendor Trailer",AllC3_Data[[#This Row],[OB Load Type]]="",AllC3_Data[[#This Row],[IB Load Type]]="",AllC3_Data[[#This Row],[Reusable Load Type]]=""),"Empty", HLOOKUP("*",AllC3_Data[[#This Row],[OB Load Type]:[Workflow]],1,FALSE))</f>
        <v>MILK</v>
      </c>
      <c r="S42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8" spans="1:21" x14ac:dyDescent="0.25">
      <c r="A4288" s="567" t="s">
        <v>18379</v>
      </c>
      <c r="B4288" s="568"/>
      <c r="C4288" s="568" t="s">
        <v>8230</v>
      </c>
      <c r="D4288" s="569"/>
      <c r="E4288" s="569" t="s">
        <v>8397</v>
      </c>
      <c r="F4288" s="569">
        <v>3</v>
      </c>
      <c r="G4288" s="568" t="s">
        <v>8405</v>
      </c>
      <c r="H4288" s="568" t="s">
        <v>18377</v>
      </c>
      <c r="I4288" s="570" t="s">
        <v>11378</v>
      </c>
      <c r="J4288" s="568" t="s">
        <v>8202</v>
      </c>
      <c r="K4288" s="571" t="s">
        <v>8401</v>
      </c>
      <c r="L4288" s="568" t="s">
        <v>84</v>
      </c>
      <c r="M4288" s="572" t="s">
        <v>11378</v>
      </c>
      <c r="N4288" s="570" t="s">
        <v>8409</v>
      </c>
      <c r="O4288" s="303" t="str">
        <f>IF(AllC3_Data[[#This Row],[Door/Yard Number]]=3,"Yard","Door")</f>
        <v>Yard</v>
      </c>
      <c r="P4288" s="33">
        <f t="shared" si="132"/>
        <v>313.2666666667792</v>
      </c>
      <c r="Q4288" s="3" t="str">
        <f t="shared" si="133"/>
        <v>01/29/2022 12:44 PM</v>
      </c>
      <c r="R4288" s="573" t="str">
        <f>IF(AND(AllC3_Data[[#This Row],[Workflow]]="Vendor Trailer",AllC3_Data[[#This Row],[OB Load Type]]="",AllC3_Data[[#This Row],[IB Load Type]]="",AllC3_Data[[#This Row],[Reusable Load Type]]=""),"Empty", HLOOKUP("*",AllC3_Data[[#This Row],[OB Load Type]:[Workflow]],1,FALSE))</f>
        <v>MILK</v>
      </c>
      <c r="S42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89" spans="1:21" x14ac:dyDescent="0.25">
      <c r="A4289" s="567" t="s">
        <v>18380</v>
      </c>
      <c r="B4289" s="568"/>
      <c r="C4289" s="568" t="s">
        <v>8230</v>
      </c>
      <c r="D4289" s="569"/>
      <c r="E4289" s="569" t="s">
        <v>8397</v>
      </c>
      <c r="F4289" s="569">
        <v>3</v>
      </c>
      <c r="G4289" s="568" t="s">
        <v>8405</v>
      </c>
      <c r="H4289" s="568" t="s">
        <v>18377</v>
      </c>
      <c r="I4289" s="570" t="s">
        <v>18381</v>
      </c>
      <c r="J4289" s="568" t="s">
        <v>8202</v>
      </c>
      <c r="K4289" s="571" t="s">
        <v>8401</v>
      </c>
      <c r="L4289" s="568" t="s">
        <v>84</v>
      </c>
      <c r="M4289" s="572" t="s">
        <v>18381</v>
      </c>
      <c r="N4289" s="570" t="s">
        <v>8409</v>
      </c>
      <c r="O4289" s="303" t="str">
        <f>IF(AllC3_Data[[#This Row],[Door/Yard Number]]=3,"Yard","Door")</f>
        <v>Yard</v>
      </c>
      <c r="P4289" s="33">
        <f t="shared" si="132"/>
        <v>313.1166666666395</v>
      </c>
      <c r="Q4289" s="3" t="str">
        <f t="shared" si="133"/>
        <v>01/29/2022 12:53 PM</v>
      </c>
      <c r="R4289" s="573" t="str">
        <f>IF(AND(AllC3_Data[[#This Row],[Workflow]]="Vendor Trailer",AllC3_Data[[#This Row],[OB Load Type]]="",AllC3_Data[[#This Row],[IB Load Type]]="",AllC3_Data[[#This Row],[Reusable Load Type]]=""),"Empty", HLOOKUP("*",AllC3_Data[[#This Row],[OB Load Type]:[Workflow]],1,FALSE))</f>
        <v>MILK</v>
      </c>
      <c r="S42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0" spans="1:21" x14ac:dyDescent="0.25">
      <c r="A4290" s="567" t="s">
        <v>18382</v>
      </c>
      <c r="B4290" s="568"/>
      <c r="C4290" s="568"/>
      <c r="D4290" s="569" t="s">
        <v>496</v>
      </c>
      <c r="E4290" s="569" t="s">
        <v>1660</v>
      </c>
      <c r="F4290" s="569">
        <v>3</v>
      </c>
      <c r="G4290" s="568" t="s">
        <v>1179</v>
      </c>
      <c r="H4290" s="568"/>
      <c r="I4290" s="570" t="s">
        <v>18383</v>
      </c>
      <c r="J4290" s="568" t="s">
        <v>8208</v>
      </c>
      <c r="K4290" s="571" t="s">
        <v>8589</v>
      </c>
      <c r="L4290" s="568" t="s">
        <v>9675</v>
      </c>
      <c r="M4290" s="572"/>
      <c r="N4290" s="570" t="s">
        <v>8409</v>
      </c>
      <c r="O4290" s="303" t="str">
        <f>IF(AllC3_Data[[#This Row],[Door/Yard Number]]=3,"Yard","Door")</f>
        <v>Yard</v>
      </c>
      <c r="P4290" s="33">
        <f t="shared" si="132"/>
        <v>270.35000000009313</v>
      </c>
      <c r="Q4290" s="3" t="str">
        <f t="shared" si="133"/>
        <v>01/31/2022 07:39 AM</v>
      </c>
      <c r="R4290" s="573" t="str">
        <f>IF(AND(AllC3_Data[[#This Row],[Workflow]]="Vendor Trailer",AllC3_Data[[#This Row],[OB Load Type]]="",AllC3_Data[[#This Row],[IB Load Type]]="",AllC3_Data[[#This Row],[Reusable Load Type]]=""),"Empty", HLOOKUP("*",AllC3_Data[[#This Row],[OB Load Type]:[Workflow]],1,FALSE))</f>
        <v>RSAL</v>
      </c>
      <c r="S42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2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2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1" spans="1:21" x14ac:dyDescent="0.25">
      <c r="A4291" s="567" t="s">
        <v>18384</v>
      </c>
      <c r="B4291" s="568"/>
      <c r="C4291" s="568" t="s">
        <v>8230</v>
      </c>
      <c r="D4291" s="569"/>
      <c r="E4291" s="569" t="s">
        <v>8397</v>
      </c>
      <c r="F4291" s="569">
        <v>3</v>
      </c>
      <c r="G4291" s="568" t="s">
        <v>8398</v>
      </c>
      <c r="H4291" s="568" t="s">
        <v>8817</v>
      </c>
      <c r="I4291" s="570" t="s">
        <v>18385</v>
      </c>
      <c r="J4291" s="568" t="s">
        <v>8202</v>
      </c>
      <c r="K4291" s="571" t="s">
        <v>8401</v>
      </c>
      <c r="L4291" s="568" t="s">
        <v>84</v>
      </c>
      <c r="M4291" s="572" t="s">
        <v>18385</v>
      </c>
      <c r="N4291" s="570" t="s">
        <v>8409</v>
      </c>
      <c r="O4291" s="303" t="str">
        <f>IF(AllC3_Data[[#This Row],[Door/Yard Number]]=3,"Yard","Door")</f>
        <v>Yard</v>
      </c>
      <c r="P4291" s="33">
        <f t="shared" si="132"/>
        <v>267.71666666673264</v>
      </c>
      <c r="Q4291" s="3" t="str">
        <f t="shared" si="133"/>
        <v>01/31/2022 10:17 AM</v>
      </c>
      <c r="R4291" s="573" t="str">
        <f>IF(AND(AllC3_Data[[#This Row],[Workflow]]="Vendor Trailer",AllC3_Data[[#This Row],[OB Load Type]]="",AllC3_Data[[#This Row],[IB Load Type]]="",AllC3_Data[[#This Row],[Reusable Load Type]]=""),"Empty", HLOOKUP("*",AllC3_Data[[#This Row],[OB Load Type]:[Workflow]],1,FALSE))</f>
        <v>MILK</v>
      </c>
      <c r="S42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2" spans="1:21" x14ac:dyDescent="0.25">
      <c r="A4292" s="567" t="s">
        <v>18386</v>
      </c>
      <c r="B4292" s="568"/>
      <c r="C4292" s="568" t="s">
        <v>8230</v>
      </c>
      <c r="D4292" s="569"/>
      <c r="E4292" s="569" t="s">
        <v>8397</v>
      </c>
      <c r="F4292" s="569">
        <v>3</v>
      </c>
      <c r="G4292" s="568" t="s">
        <v>8398</v>
      </c>
      <c r="H4292" s="568" t="s">
        <v>8817</v>
      </c>
      <c r="I4292" s="570" t="s">
        <v>18387</v>
      </c>
      <c r="J4292" s="568" t="s">
        <v>8202</v>
      </c>
      <c r="K4292" s="571" t="s">
        <v>8401</v>
      </c>
      <c r="L4292" s="568" t="s">
        <v>84</v>
      </c>
      <c r="M4292" s="572" t="s">
        <v>18387</v>
      </c>
      <c r="N4292" s="570" t="s">
        <v>8409</v>
      </c>
      <c r="O4292" s="303" t="str">
        <f>IF(AllC3_Data[[#This Row],[Door/Yard Number]]=3,"Yard","Door")</f>
        <v>Yard</v>
      </c>
      <c r="P4292" s="33">
        <f t="shared" si="132"/>
        <v>265.30000000004657</v>
      </c>
      <c r="Q4292" s="3" t="str">
        <f t="shared" si="133"/>
        <v>01/31/2022 12:42 PM</v>
      </c>
      <c r="R4292" s="573" t="str">
        <f>IF(AND(AllC3_Data[[#This Row],[Workflow]]="Vendor Trailer",AllC3_Data[[#This Row],[OB Load Type]]="",AllC3_Data[[#This Row],[IB Load Type]]="",AllC3_Data[[#This Row],[Reusable Load Type]]=""),"Empty", HLOOKUP("*",AllC3_Data[[#This Row],[OB Load Type]:[Workflow]],1,FALSE))</f>
        <v>MILK</v>
      </c>
      <c r="S42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3" spans="1:21" x14ac:dyDescent="0.25">
      <c r="A4293" s="567" t="s">
        <v>18388</v>
      </c>
      <c r="B4293" s="568"/>
      <c r="C4293" s="568"/>
      <c r="D4293" s="569"/>
      <c r="E4293" s="569" t="s">
        <v>9827</v>
      </c>
      <c r="F4293" s="569">
        <v>3</v>
      </c>
      <c r="G4293" s="568" t="s">
        <v>8405</v>
      </c>
      <c r="H4293" s="568"/>
      <c r="I4293" s="570" t="s">
        <v>18389</v>
      </c>
      <c r="J4293" s="568" t="s">
        <v>8202</v>
      </c>
      <c r="K4293" s="571" t="s">
        <v>8401</v>
      </c>
      <c r="L4293" s="568" t="s">
        <v>84</v>
      </c>
      <c r="M4293" s="572" t="s">
        <v>9906</v>
      </c>
      <c r="N4293" s="570" t="s">
        <v>8409</v>
      </c>
      <c r="O4293" s="303" t="str">
        <f>IF(AllC3_Data[[#This Row],[Door/Yard Number]]=3,"Yard","Door")</f>
        <v>Yard</v>
      </c>
      <c r="P4293" s="33">
        <f t="shared" si="132"/>
        <v>262.41666666674428</v>
      </c>
      <c r="Q4293" s="3" t="str">
        <f t="shared" si="133"/>
        <v>01/31/2022 03:35 PM</v>
      </c>
      <c r="R4293" s="573" t="str">
        <f>IF(AND(AllC3_Data[[#This Row],[Workflow]]="Vendor Trailer",AllC3_Data[[#This Row],[OB Load Type]]="",AllC3_Data[[#This Row],[IB Load Type]]="",AllC3_Data[[#This Row],[Reusable Load Type]]=""),"Empty", HLOOKUP("*",AllC3_Data[[#This Row],[OB Load Type]:[Workflow]],1,FALSE))</f>
        <v>Live Empty</v>
      </c>
      <c r="S429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4" spans="1:21" x14ac:dyDescent="0.25">
      <c r="A4294" s="567" t="s">
        <v>12117</v>
      </c>
      <c r="B4294" s="568"/>
      <c r="C4294" s="568" t="s">
        <v>8230</v>
      </c>
      <c r="D4294" s="569"/>
      <c r="E4294" s="569" t="s">
        <v>8397</v>
      </c>
      <c r="F4294" s="569">
        <v>3</v>
      </c>
      <c r="G4294" s="568" t="s">
        <v>14067</v>
      </c>
      <c r="H4294" s="568" t="s">
        <v>8561</v>
      </c>
      <c r="I4294" s="570" t="s">
        <v>18390</v>
      </c>
      <c r="J4294" s="568" t="s">
        <v>8202</v>
      </c>
      <c r="K4294" s="571" t="s">
        <v>8401</v>
      </c>
      <c r="L4294" s="568" t="s">
        <v>84</v>
      </c>
      <c r="M4294" s="572" t="s">
        <v>18390</v>
      </c>
      <c r="N4294" s="570" t="s">
        <v>8409</v>
      </c>
      <c r="O4294" s="303" t="str">
        <f>IF(AllC3_Data[[#This Row],[Door/Yard Number]]=3,"Yard","Door")</f>
        <v>Yard</v>
      </c>
      <c r="P4294" s="33">
        <f t="shared" si="132"/>
        <v>253.01666666666279</v>
      </c>
      <c r="Q4294" s="3" t="str">
        <f t="shared" si="133"/>
        <v>02/01/2022 12:59 AM</v>
      </c>
      <c r="R4294" s="573" t="str">
        <f>IF(AND(AllC3_Data[[#This Row],[Workflow]]="Vendor Trailer",AllC3_Data[[#This Row],[OB Load Type]]="",AllC3_Data[[#This Row],[IB Load Type]]="",AllC3_Data[[#This Row],[Reusable Load Type]]=""),"Empty", HLOOKUP("*",AllC3_Data[[#This Row],[OB Load Type]:[Workflow]],1,FALSE))</f>
        <v>MILK</v>
      </c>
      <c r="S42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5" spans="1:21" x14ac:dyDescent="0.25">
      <c r="A4295" s="567" t="s">
        <v>14139</v>
      </c>
      <c r="B4295" s="568"/>
      <c r="C4295" s="568"/>
      <c r="D4295" s="569"/>
      <c r="E4295" s="569" t="s">
        <v>1562</v>
      </c>
      <c r="F4295" s="569">
        <v>3</v>
      </c>
      <c r="G4295" s="568" t="s">
        <v>8405</v>
      </c>
      <c r="H4295" s="568"/>
      <c r="I4295" s="570" t="s">
        <v>14430</v>
      </c>
      <c r="J4295" s="568" t="s">
        <v>8202</v>
      </c>
      <c r="K4295" s="571" t="s">
        <v>8401</v>
      </c>
      <c r="L4295" s="568" t="s">
        <v>84</v>
      </c>
      <c r="M4295" s="572" t="s">
        <v>18391</v>
      </c>
      <c r="N4295" s="570" t="s">
        <v>8409</v>
      </c>
      <c r="O4295" s="303" t="str">
        <f>IF(AllC3_Data[[#This Row],[Door/Yard Number]]=3,"Yard","Door")</f>
        <v>Yard</v>
      </c>
      <c r="P4295" s="33">
        <f t="shared" si="132"/>
        <v>252.58333333331393</v>
      </c>
      <c r="Q4295" s="3" t="str">
        <f t="shared" si="133"/>
        <v>02/01/2022 01:25 AM</v>
      </c>
      <c r="R4295" s="573" t="str">
        <f>IF(AND(AllC3_Data[[#This Row],[Workflow]]="Vendor Trailer",AllC3_Data[[#This Row],[OB Load Type]]="",AllC3_Data[[#This Row],[IB Load Type]]="",AllC3_Data[[#This Row],[Reusable Load Type]]=""),"Empty", HLOOKUP("*",AllC3_Data[[#This Row],[OB Load Type]:[Workflow]],1,FALSE))</f>
        <v>Unknown</v>
      </c>
      <c r="S429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6" spans="1:21" x14ac:dyDescent="0.25">
      <c r="A4296" s="567" t="s">
        <v>18392</v>
      </c>
      <c r="B4296" s="568"/>
      <c r="C4296" s="568" t="s">
        <v>8230</v>
      </c>
      <c r="D4296" s="569"/>
      <c r="E4296" s="569" t="s">
        <v>8397</v>
      </c>
      <c r="F4296" s="569">
        <v>3</v>
      </c>
      <c r="G4296" s="568" t="s">
        <v>8398</v>
      </c>
      <c r="H4296" s="568" t="s">
        <v>8561</v>
      </c>
      <c r="I4296" s="570" t="s">
        <v>18393</v>
      </c>
      <c r="J4296" s="568" t="s">
        <v>8202</v>
      </c>
      <c r="K4296" s="571" t="s">
        <v>8401</v>
      </c>
      <c r="L4296" s="568" t="s">
        <v>84</v>
      </c>
      <c r="M4296" s="572" t="s">
        <v>18393</v>
      </c>
      <c r="N4296" s="570" t="s">
        <v>8409</v>
      </c>
      <c r="O4296" s="303" t="str">
        <f>IF(AllC3_Data[[#This Row],[Door/Yard Number]]=3,"Yard","Door")</f>
        <v>Yard</v>
      </c>
      <c r="P4296" s="33">
        <f t="shared" si="132"/>
        <v>247.61666666669771</v>
      </c>
      <c r="Q4296" s="3" t="str">
        <f t="shared" si="133"/>
        <v>02/01/2022 06:23 AM</v>
      </c>
      <c r="R4296" s="573" t="str">
        <f>IF(AND(AllC3_Data[[#This Row],[Workflow]]="Vendor Trailer",AllC3_Data[[#This Row],[OB Load Type]]="",AllC3_Data[[#This Row],[IB Load Type]]="",AllC3_Data[[#This Row],[Reusable Load Type]]=""),"Empty", HLOOKUP("*",AllC3_Data[[#This Row],[OB Load Type]:[Workflow]],1,FALSE))</f>
        <v>MILK</v>
      </c>
      <c r="S42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7" spans="1:21" x14ac:dyDescent="0.25">
      <c r="A4297" s="567" t="s">
        <v>18394</v>
      </c>
      <c r="B4297" s="568"/>
      <c r="C4297" s="568"/>
      <c r="D4297" s="569"/>
      <c r="E4297" s="569" t="s">
        <v>9827</v>
      </c>
      <c r="F4297" s="569">
        <v>5</v>
      </c>
      <c r="G4297" s="568" t="s">
        <v>18395</v>
      </c>
      <c r="H4297" s="568"/>
      <c r="I4297" s="570" t="s">
        <v>10111</v>
      </c>
      <c r="J4297" s="568" t="s">
        <v>8202</v>
      </c>
      <c r="K4297" s="571" t="s">
        <v>8401</v>
      </c>
      <c r="L4297" s="568" t="s">
        <v>18396</v>
      </c>
      <c r="M4297" s="572" t="s">
        <v>18397</v>
      </c>
      <c r="N4297" s="570" t="s">
        <v>8409</v>
      </c>
      <c r="O4297" s="303" t="str">
        <f>IF(AllC3_Data[[#This Row],[Door/Yard Number]]=3,"Yard","Door")</f>
        <v>Door</v>
      </c>
      <c r="P4297" s="33">
        <f t="shared" ref="P4297:P4360" si="134">($A$1-Q4297)*24</f>
        <v>241.08333333337214</v>
      </c>
      <c r="Q4297" s="3" t="str">
        <f t="shared" ref="Q4297:Q4360" si="135">IF(I4297&gt;M4297,I4297,IF(I4297&lt;M4297,M4297,IF(I4297=M4297,I4297)))</f>
        <v>02/01/2022 12:55 PM</v>
      </c>
      <c r="R4297" s="573" t="str">
        <f>IF(AND(AllC3_Data[[#This Row],[Workflow]]="Vendor Trailer",AllC3_Data[[#This Row],[OB Load Type]]="",AllC3_Data[[#This Row],[IB Load Type]]="",AllC3_Data[[#This Row],[Reusable Load Type]]=""),"Empty", HLOOKUP("*",AllC3_Data[[#This Row],[OB Load Type]:[Workflow]],1,FALSE))</f>
        <v>Live Empty</v>
      </c>
      <c r="S429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8" spans="1:21" x14ac:dyDescent="0.25">
      <c r="A4298" s="567" t="s">
        <v>18398</v>
      </c>
      <c r="B4298" s="568"/>
      <c r="C4298" s="568"/>
      <c r="D4298" s="569"/>
      <c r="E4298" s="569" t="s">
        <v>9827</v>
      </c>
      <c r="F4298" s="569">
        <v>5</v>
      </c>
      <c r="G4298" s="568" t="s">
        <v>8405</v>
      </c>
      <c r="H4298" s="568"/>
      <c r="I4298" s="570" t="s">
        <v>18399</v>
      </c>
      <c r="J4298" s="568" t="s">
        <v>8202</v>
      </c>
      <c r="K4298" s="571" t="s">
        <v>8401</v>
      </c>
      <c r="L4298" s="568" t="s">
        <v>18400</v>
      </c>
      <c r="M4298" s="572" t="s">
        <v>10076</v>
      </c>
      <c r="N4298" s="570" t="s">
        <v>8409</v>
      </c>
      <c r="O4298" s="303" t="str">
        <f>IF(AllC3_Data[[#This Row],[Door/Yard Number]]=3,"Yard","Door")</f>
        <v>Door</v>
      </c>
      <c r="P4298" s="33">
        <f t="shared" si="134"/>
        <v>241.06666666665114</v>
      </c>
      <c r="Q4298" s="3" t="str">
        <f t="shared" si="135"/>
        <v>02/01/2022 12:56 PM</v>
      </c>
      <c r="R4298" s="573" t="str">
        <f>IF(AND(AllC3_Data[[#This Row],[Workflow]]="Vendor Trailer",AllC3_Data[[#This Row],[OB Load Type]]="",AllC3_Data[[#This Row],[IB Load Type]]="",AllC3_Data[[#This Row],[Reusable Load Type]]=""),"Empty", HLOOKUP("*",AllC3_Data[[#This Row],[OB Load Type]:[Workflow]],1,FALSE))</f>
        <v>Live Empty</v>
      </c>
      <c r="S429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2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299" spans="1:21" x14ac:dyDescent="0.25">
      <c r="A4299" s="567" t="s">
        <v>18401</v>
      </c>
      <c r="B4299" s="568"/>
      <c r="C4299" s="568"/>
      <c r="D4299" s="569"/>
      <c r="E4299" s="569" t="s">
        <v>8461</v>
      </c>
      <c r="F4299" s="569">
        <v>3</v>
      </c>
      <c r="G4299" s="568" t="s">
        <v>8490</v>
      </c>
      <c r="H4299" s="568"/>
      <c r="I4299" s="570" t="s">
        <v>18402</v>
      </c>
      <c r="J4299" s="568" t="s">
        <v>8202</v>
      </c>
      <c r="K4299" s="571" t="s">
        <v>8401</v>
      </c>
      <c r="L4299" s="568" t="s">
        <v>2971</v>
      </c>
      <c r="M4299" s="572" t="s">
        <v>18403</v>
      </c>
      <c r="N4299" s="570" t="s">
        <v>8402</v>
      </c>
      <c r="O4299" s="303" t="str">
        <f>IF(AllC3_Data[[#This Row],[Door/Yard Number]]=3,"Yard","Door")</f>
        <v>Yard</v>
      </c>
      <c r="P4299" s="33">
        <f t="shared" si="134"/>
        <v>235.45000000001164</v>
      </c>
      <c r="Q4299" s="3" t="str">
        <f t="shared" si="135"/>
        <v>02/01/2022 06:33 PM</v>
      </c>
      <c r="R4299" s="573" t="str">
        <f>IF(AND(AllC3_Data[[#This Row],[Workflow]]="Vendor Trailer",AllC3_Data[[#This Row],[OB Load Type]]="",AllC3_Data[[#This Row],[IB Load Type]]="",AllC3_Data[[#This Row],[Reusable Load Type]]=""),"Empty", HLOOKUP("*",AllC3_Data[[#This Row],[OB Load Type]:[Workflow]],1,FALSE))</f>
        <v>Empty</v>
      </c>
      <c r="S42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29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2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0" spans="1:21" x14ac:dyDescent="0.25">
      <c r="A4300" s="567" t="s">
        <v>18404</v>
      </c>
      <c r="B4300" s="568"/>
      <c r="C4300" s="568" t="s">
        <v>8404</v>
      </c>
      <c r="D4300" s="569"/>
      <c r="E4300" s="569" t="s">
        <v>897</v>
      </c>
      <c r="F4300" s="569">
        <v>3</v>
      </c>
      <c r="G4300" s="568" t="s">
        <v>8405</v>
      </c>
      <c r="H4300" s="568" t="s">
        <v>18405</v>
      </c>
      <c r="I4300" s="570" t="s">
        <v>18406</v>
      </c>
      <c r="J4300" s="568" t="s">
        <v>8202</v>
      </c>
      <c r="K4300" s="571" t="s">
        <v>8401</v>
      </c>
      <c r="L4300" s="568" t="s">
        <v>84</v>
      </c>
      <c r="M4300" s="572" t="s">
        <v>18407</v>
      </c>
      <c r="N4300" s="570" t="s">
        <v>8409</v>
      </c>
      <c r="O4300" s="303" t="str">
        <f>IF(AllC3_Data[[#This Row],[Door/Yard Number]]=3,"Yard","Door")</f>
        <v>Yard</v>
      </c>
      <c r="P4300" s="33">
        <f t="shared" si="134"/>
        <v>223.1166666666395</v>
      </c>
      <c r="Q4300" s="3" t="str">
        <f t="shared" si="135"/>
        <v>02/02/2022 06:53 AM</v>
      </c>
      <c r="R4300" s="573" t="str">
        <f>IF(AND(AllC3_Data[[#This Row],[Workflow]]="Vendor Trailer",AllC3_Data[[#This Row],[OB Load Type]]="",AllC3_Data[[#This Row],[IB Load Type]]="",AllC3_Data[[#This Row],[Reusable Load Type]]=""),"Empty", HLOOKUP("*",AllC3_Data[[#This Row],[OB Load Type]:[Workflow]],1,FALSE))</f>
        <v>A Live Delivery</v>
      </c>
      <c r="S430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1" spans="1:21" x14ac:dyDescent="0.25">
      <c r="A4301" s="567" t="s">
        <v>18408</v>
      </c>
      <c r="B4301" s="568"/>
      <c r="C4301" s="568"/>
      <c r="D4301" s="569"/>
      <c r="E4301" s="569" t="s">
        <v>9827</v>
      </c>
      <c r="F4301" s="569">
        <v>3</v>
      </c>
      <c r="G4301" s="568" t="s">
        <v>18408</v>
      </c>
      <c r="H4301" s="568"/>
      <c r="I4301" s="570" t="s">
        <v>18409</v>
      </c>
      <c r="J4301" s="568" t="s">
        <v>8202</v>
      </c>
      <c r="K4301" s="571" t="s">
        <v>8401</v>
      </c>
      <c r="L4301" s="568" t="s">
        <v>84</v>
      </c>
      <c r="M4301" s="572" t="s">
        <v>18410</v>
      </c>
      <c r="N4301" s="570" t="s">
        <v>8409</v>
      </c>
      <c r="O4301" s="303" t="str">
        <f>IF(AllC3_Data[[#This Row],[Door/Yard Number]]=3,"Yard","Door")</f>
        <v>Yard</v>
      </c>
      <c r="P4301" s="33">
        <f t="shared" si="134"/>
        <v>219.3833333333605</v>
      </c>
      <c r="Q4301" s="3" t="str">
        <f t="shared" si="135"/>
        <v>02/02/2022 10:37 AM</v>
      </c>
      <c r="R4301" s="573" t="str">
        <f>IF(AND(AllC3_Data[[#This Row],[Workflow]]="Vendor Trailer",AllC3_Data[[#This Row],[OB Load Type]]="",AllC3_Data[[#This Row],[IB Load Type]]="",AllC3_Data[[#This Row],[Reusable Load Type]]=""),"Empty", HLOOKUP("*",AllC3_Data[[#This Row],[OB Load Type]:[Workflow]],1,FALSE))</f>
        <v>Live Empty</v>
      </c>
      <c r="S430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2" spans="1:21" x14ac:dyDescent="0.25">
      <c r="A4302" s="567" t="s">
        <v>18411</v>
      </c>
      <c r="B4302" s="568"/>
      <c r="C4302" s="568" t="s">
        <v>8404</v>
      </c>
      <c r="D4302" s="569"/>
      <c r="E4302" s="569" t="s">
        <v>897</v>
      </c>
      <c r="F4302" s="569">
        <v>1</v>
      </c>
      <c r="G4302" s="568" t="s">
        <v>18412</v>
      </c>
      <c r="H4302" s="568" t="s">
        <v>18413</v>
      </c>
      <c r="I4302" s="570" t="s">
        <v>18414</v>
      </c>
      <c r="J4302" s="568" t="s">
        <v>8202</v>
      </c>
      <c r="K4302" s="571" t="s">
        <v>8401</v>
      </c>
      <c r="L4302" s="568" t="s">
        <v>12758</v>
      </c>
      <c r="M4302" s="572" t="s">
        <v>9644</v>
      </c>
      <c r="N4302" s="570" t="s">
        <v>8409</v>
      </c>
      <c r="O4302" s="303" t="str">
        <f>IF(AllC3_Data[[#This Row],[Door/Yard Number]]=3,"Yard","Door")</f>
        <v>Door</v>
      </c>
      <c r="P4302" s="33">
        <f t="shared" si="134"/>
        <v>4.0166666666627862</v>
      </c>
      <c r="Q4302" s="3" t="str">
        <f t="shared" si="135"/>
        <v>02/11/2022 09:59 AM</v>
      </c>
      <c r="R4302" s="573" t="str">
        <f>IF(AND(AllC3_Data[[#This Row],[Workflow]]="Vendor Trailer",AllC3_Data[[#This Row],[OB Load Type]]="",AllC3_Data[[#This Row],[IB Load Type]]="",AllC3_Data[[#This Row],[Reusable Load Type]]=""),"Empty", HLOOKUP("*",AllC3_Data[[#This Row],[OB Load Type]:[Workflow]],1,FALSE))</f>
        <v>A Live Delivery</v>
      </c>
      <c r="S43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3" spans="1:21" x14ac:dyDescent="0.25">
      <c r="A4303" s="567" t="s">
        <v>18415</v>
      </c>
      <c r="B4303" s="568"/>
      <c r="C4303" s="568"/>
      <c r="D4303" s="569"/>
      <c r="E4303" s="569" t="s">
        <v>9827</v>
      </c>
      <c r="F4303" s="569">
        <v>3</v>
      </c>
      <c r="G4303" s="568" t="s">
        <v>8405</v>
      </c>
      <c r="H4303" s="568"/>
      <c r="I4303" s="570" t="s">
        <v>18416</v>
      </c>
      <c r="J4303" s="568" t="s">
        <v>8202</v>
      </c>
      <c r="K4303" s="571" t="s">
        <v>8401</v>
      </c>
      <c r="L4303" s="568" t="s">
        <v>84</v>
      </c>
      <c r="M4303" s="572" t="s">
        <v>18416</v>
      </c>
      <c r="N4303" s="570" t="s">
        <v>8409</v>
      </c>
      <c r="O4303" s="303" t="str">
        <f>IF(AllC3_Data[[#This Row],[Door/Yard Number]]=3,"Yard","Door")</f>
        <v>Yard</v>
      </c>
      <c r="P4303" s="33">
        <f t="shared" si="134"/>
        <v>216.53333333332557</v>
      </c>
      <c r="Q4303" s="3" t="str">
        <f t="shared" si="135"/>
        <v>02/02/2022 01:28 PM</v>
      </c>
      <c r="R4303" s="573" t="str">
        <f>IF(AND(AllC3_Data[[#This Row],[Workflow]]="Vendor Trailer",AllC3_Data[[#This Row],[OB Load Type]]="",AllC3_Data[[#This Row],[IB Load Type]]="",AllC3_Data[[#This Row],[Reusable Load Type]]=""),"Empty", HLOOKUP("*",AllC3_Data[[#This Row],[OB Load Type]:[Workflow]],1,FALSE))</f>
        <v>Live Empty</v>
      </c>
      <c r="S43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4" spans="1:21" x14ac:dyDescent="0.25">
      <c r="A4304" s="567" t="s">
        <v>18417</v>
      </c>
      <c r="B4304" s="568"/>
      <c r="C4304" s="568"/>
      <c r="D4304" s="569" t="s">
        <v>316</v>
      </c>
      <c r="E4304" s="569" t="s">
        <v>8430</v>
      </c>
      <c r="F4304" s="569">
        <v>3</v>
      </c>
      <c r="G4304" s="568" t="s">
        <v>1179</v>
      </c>
      <c r="H4304" s="568"/>
      <c r="I4304" s="570" t="s">
        <v>18418</v>
      </c>
      <c r="J4304" s="568" t="s">
        <v>8210</v>
      </c>
      <c r="K4304" s="571" t="s">
        <v>8401</v>
      </c>
      <c r="L4304" s="568" t="s">
        <v>2971</v>
      </c>
      <c r="M4304" s="572" t="s">
        <v>18419</v>
      </c>
      <c r="N4304" s="570" t="s">
        <v>8402</v>
      </c>
      <c r="O4304" s="303" t="str">
        <f>IF(AllC3_Data[[#This Row],[Door/Yard Number]]=3,"Yard","Door")</f>
        <v>Yard</v>
      </c>
      <c r="P4304" s="33">
        <f t="shared" si="134"/>
        <v>215.41666666668607</v>
      </c>
      <c r="Q4304" s="3" t="str">
        <f t="shared" si="135"/>
        <v>02/02/2022 02:35 PM</v>
      </c>
      <c r="R4304" s="573" t="str">
        <f>IF(AND(AllC3_Data[[#This Row],[Workflow]]="Vendor Trailer",AllC3_Data[[#This Row],[OB Load Type]]="",AllC3_Data[[#This Row],[IB Load Type]]="",AllC3_Data[[#This Row],[Reusable Load Type]]=""),"Empty", HLOOKUP("*",AllC3_Data[[#This Row],[OB Load Type]:[Workflow]],1,FALSE))</f>
        <v>TRCY</v>
      </c>
      <c r="S430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30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4305" spans="1:21" x14ac:dyDescent="0.25">
      <c r="A4305" s="567" t="s">
        <v>18420</v>
      </c>
      <c r="B4305" s="568"/>
      <c r="C4305" s="568"/>
      <c r="D4305" s="569" t="s">
        <v>229</v>
      </c>
      <c r="E4305" s="569" t="s">
        <v>8430</v>
      </c>
      <c r="F4305" s="569">
        <v>3</v>
      </c>
      <c r="G4305" s="568" t="s">
        <v>1667</v>
      </c>
      <c r="H4305" s="568"/>
      <c r="I4305" s="570" t="s">
        <v>18421</v>
      </c>
      <c r="J4305" s="568" t="s">
        <v>8213</v>
      </c>
      <c r="K4305" s="571" t="s">
        <v>8401</v>
      </c>
      <c r="L4305" s="568" t="s">
        <v>2971</v>
      </c>
      <c r="M4305" s="572" t="s">
        <v>18422</v>
      </c>
      <c r="N4305" s="570" t="s">
        <v>8402</v>
      </c>
      <c r="O4305" s="303" t="str">
        <f>IF(AllC3_Data[[#This Row],[Door/Yard Number]]=3,"Yard","Door")</f>
        <v>Yard</v>
      </c>
      <c r="P4305" s="33">
        <f t="shared" si="134"/>
        <v>211.91666666680248</v>
      </c>
      <c r="Q4305" s="3" t="str">
        <f t="shared" si="135"/>
        <v>02/02/2022 06:05 PM</v>
      </c>
      <c r="R4305" s="573" t="str">
        <f>IF(AND(AllC3_Data[[#This Row],[Workflow]]="Vendor Trailer",AllC3_Data[[#This Row],[OB Load Type]]="",AllC3_Data[[#This Row],[IB Load Type]]="",AllC3_Data[[#This Row],[Reusable Load Type]]=""),"Empty", HLOOKUP("*",AllC3_Data[[#This Row],[OB Load Type]:[Workflow]],1,FALSE))</f>
        <v>RECY</v>
      </c>
      <c r="S430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30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6" spans="1:21" x14ac:dyDescent="0.25">
      <c r="A4306" s="567" t="s">
        <v>18423</v>
      </c>
      <c r="B4306" s="568"/>
      <c r="C4306" s="568" t="s">
        <v>8404</v>
      </c>
      <c r="D4306" s="569"/>
      <c r="E4306" s="569" t="s">
        <v>897</v>
      </c>
      <c r="F4306" s="569">
        <v>3</v>
      </c>
      <c r="G4306" s="568" t="s">
        <v>8405</v>
      </c>
      <c r="H4306" s="568" t="s">
        <v>18424</v>
      </c>
      <c r="I4306" s="570" t="s">
        <v>18425</v>
      </c>
      <c r="J4306" s="568" t="s">
        <v>8202</v>
      </c>
      <c r="K4306" s="571" t="s">
        <v>8401</v>
      </c>
      <c r="L4306" s="568" t="s">
        <v>84</v>
      </c>
      <c r="M4306" s="572" t="s">
        <v>18426</v>
      </c>
      <c r="N4306" s="570" t="s">
        <v>8409</v>
      </c>
      <c r="O4306" s="303" t="str">
        <f>IF(AllC3_Data[[#This Row],[Door/Yard Number]]=3,"Yard","Door")</f>
        <v>Yard</v>
      </c>
      <c r="P4306" s="33">
        <f t="shared" si="134"/>
        <v>196.30000000004657</v>
      </c>
      <c r="Q4306" s="3" t="str">
        <f t="shared" si="135"/>
        <v>02/03/2022 09:42 AM</v>
      </c>
      <c r="R4306" s="573" t="str">
        <f>IF(AND(AllC3_Data[[#This Row],[Workflow]]="Vendor Trailer",AllC3_Data[[#This Row],[OB Load Type]]="",AllC3_Data[[#This Row],[IB Load Type]]="",AllC3_Data[[#This Row],[Reusable Load Type]]=""),"Empty", HLOOKUP("*",AllC3_Data[[#This Row],[OB Load Type]:[Workflow]],1,FALSE))</f>
        <v>A Live Delivery</v>
      </c>
      <c r="S43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7" spans="1:21" x14ac:dyDescent="0.25">
      <c r="A4307" s="567" t="s">
        <v>18427</v>
      </c>
      <c r="B4307" s="568"/>
      <c r="C4307" s="568"/>
      <c r="D4307" s="569"/>
      <c r="E4307" s="569" t="s">
        <v>9827</v>
      </c>
      <c r="F4307" s="569">
        <v>5</v>
      </c>
      <c r="G4307" s="568" t="s">
        <v>18428</v>
      </c>
      <c r="H4307" s="568"/>
      <c r="I4307" s="570" t="s">
        <v>18429</v>
      </c>
      <c r="J4307" s="568" t="s">
        <v>8202</v>
      </c>
      <c r="K4307" s="571" t="s">
        <v>8401</v>
      </c>
      <c r="L4307" s="568" t="s">
        <v>18430</v>
      </c>
      <c r="M4307" s="572" t="s">
        <v>11538</v>
      </c>
      <c r="N4307" s="570" t="s">
        <v>8409</v>
      </c>
      <c r="O4307" s="303" t="str">
        <f>IF(AllC3_Data[[#This Row],[Door/Yard Number]]=3,"Yard","Door")</f>
        <v>Door</v>
      </c>
      <c r="P4307" s="33">
        <f t="shared" si="134"/>
        <v>198.1333333334187</v>
      </c>
      <c r="Q4307" s="3" t="str">
        <f t="shared" si="135"/>
        <v>02/03/2022 07:52 AM</v>
      </c>
      <c r="R4307" s="573" t="str">
        <f>IF(AND(AllC3_Data[[#This Row],[Workflow]]="Vendor Trailer",AllC3_Data[[#This Row],[OB Load Type]]="",AllC3_Data[[#This Row],[IB Load Type]]="",AllC3_Data[[#This Row],[Reusable Load Type]]=""),"Empty", HLOOKUP("*",AllC3_Data[[#This Row],[OB Load Type]:[Workflow]],1,FALSE))</f>
        <v>Live Empty</v>
      </c>
      <c r="S430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8" spans="1:21" x14ac:dyDescent="0.25">
      <c r="A4308" s="567" t="s">
        <v>18431</v>
      </c>
      <c r="B4308" s="568"/>
      <c r="C4308" s="568"/>
      <c r="D4308" s="569"/>
      <c r="E4308" s="569" t="s">
        <v>9827</v>
      </c>
      <c r="F4308" s="569">
        <v>5</v>
      </c>
      <c r="G4308" s="568" t="s">
        <v>8405</v>
      </c>
      <c r="H4308" s="568"/>
      <c r="I4308" s="570" t="s">
        <v>18432</v>
      </c>
      <c r="J4308" s="568" t="s">
        <v>8202</v>
      </c>
      <c r="K4308" s="571" t="s">
        <v>8401</v>
      </c>
      <c r="L4308" s="568" t="s">
        <v>18433</v>
      </c>
      <c r="M4308" s="572" t="s">
        <v>18434</v>
      </c>
      <c r="N4308" s="570" t="s">
        <v>8409</v>
      </c>
      <c r="O4308" s="303" t="str">
        <f>IF(AllC3_Data[[#This Row],[Door/Yard Number]]=3,"Yard","Door")</f>
        <v>Door</v>
      </c>
      <c r="P4308" s="33">
        <f t="shared" si="134"/>
        <v>197.83333333331393</v>
      </c>
      <c r="Q4308" s="3" t="str">
        <f t="shared" si="135"/>
        <v>02/03/2022 08:10 AM</v>
      </c>
      <c r="R4308" s="573" t="str">
        <f>IF(AND(AllC3_Data[[#This Row],[Workflow]]="Vendor Trailer",AllC3_Data[[#This Row],[OB Load Type]]="",AllC3_Data[[#This Row],[IB Load Type]]="",AllC3_Data[[#This Row],[Reusable Load Type]]=""),"Empty", HLOOKUP("*",AllC3_Data[[#This Row],[OB Load Type]:[Workflow]],1,FALSE))</f>
        <v>Live Empty</v>
      </c>
      <c r="S43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09" spans="1:21" x14ac:dyDescent="0.25">
      <c r="A4309" s="567" t="s">
        <v>17075</v>
      </c>
      <c r="B4309" s="568"/>
      <c r="C4309" s="568"/>
      <c r="D4309" s="569"/>
      <c r="E4309" s="569" t="s">
        <v>9827</v>
      </c>
      <c r="F4309" s="569">
        <v>5</v>
      </c>
      <c r="G4309" s="568" t="s">
        <v>2008</v>
      </c>
      <c r="H4309" s="568"/>
      <c r="I4309" s="570" t="s">
        <v>18435</v>
      </c>
      <c r="J4309" s="568" t="s">
        <v>8202</v>
      </c>
      <c r="K4309" s="571" t="s">
        <v>8401</v>
      </c>
      <c r="L4309" s="568" t="s">
        <v>18436</v>
      </c>
      <c r="M4309" s="572" t="s">
        <v>18437</v>
      </c>
      <c r="N4309" s="570" t="s">
        <v>8409</v>
      </c>
      <c r="O4309" s="303" t="str">
        <f>IF(AllC3_Data[[#This Row],[Door/Yard Number]]=3,"Yard","Door")</f>
        <v>Door</v>
      </c>
      <c r="P4309" s="33">
        <f t="shared" si="134"/>
        <v>196.6500000001397</v>
      </c>
      <c r="Q4309" s="3" t="str">
        <f t="shared" si="135"/>
        <v>02/03/2022 09:21 AM</v>
      </c>
      <c r="R4309" s="573" t="str">
        <f>IF(AND(AllC3_Data[[#This Row],[Workflow]]="Vendor Trailer",AllC3_Data[[#This Row],[OB Load Type]]="",AllC3_Data[[#This Row],[IB Load Type]]="",AllC3_Data[[#This Row],[Reusable Load Type]]=""),"Empty", HLOOKUP("*",AllC3_Data[[#This Row],[OB Load Type]:[Workflow]],1,FALSE))</f>
        <v>Live Empty</v>
      </c>
      <c r="S430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0" spans="1:21" x14ac:dyDescent="0.25">
      <c r="A4310" s="567" t="s">
        <v>18438</v>
      </c>
      <c r="B4310" s="568"/>
      <c r="C4310" s="568"/>
      <c r="D4310" s="569"/>
      <c r="E4310" s="569" t="s">
        <v>9827</v>
      </c>
      <c r="F4310" s="569">
        <v>5</v>
      </c>
      <c r="G4310" s="568" t="s">
        <v>18439</v>
      </c>
      <c r="H4310" s="568"/>
      <c r="I4310" s="570" t="s">
        <v>18440</v>
      </c>
      <c r="J4310" s="568" t="s">
        <v>8202</v>
      </c>
      <c r="K4310" s="571" t="s">
        <v>8401</v>
      </c>
      <c r="L4310" s="568" t="s">
        <v>18441</v>
      </c>
      <c r="M4310" s="572" t="s">
        <v>18442</v>
      </c>
      <c r="N4310" s="570" t="s">
        <v>8409</v>
      </c>
      <c r="O4310" s="303" t="str">
        <f>IF(AllC3_Data[[#This Row],[Door/Yard Number]]=3,"Yard","Door")</f>
        <v>Door</v>
      </c>
      <c r="P4310" s="33">
        <f t="shared" si="134"/>
        <v>196.56666666670935</v>
      </c>
      <c r="Q4310" s="3" t="str">
        <f t="shared" si="135"/>
        <v>02/03/2022 09:26 AM</v>
      </c>
      <c r="R4310" s="573" t="str">
        <f>IF(AND(AllC3_Data[[#This Row],[Workflow]]="Vendor Trailer",AllC3_Data[[#This Row],[OB Load Type]]="",AllC3_Data[[#This Row],[IB Load Type]]="",AllC3_Data[[#This Row],[Reusable Load Type]]=""),"Empty", HLOOKUP("*",AllC3_Data[[#This Row],[OB Load Type]:[Workflow]],1,FALSE))</f>
        <v>Live Empty</v>
      </c>
      <c r="S43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1" spans="1:21" x14ac:dyDescent="0.25">
      <c r="A4311" s="567" t="s">
        <v>18443</v>
      </c>
      <c r="B4311" s="568"/>
      <c r="C4311" s="568"/>
      <c r="D4311" s="569"/>
      <c r="E4311" s="569" t="s">
        <v>9827</v>
      </c>
      <c r="F4311" s="569">
        <v>5</v>
      </c>
      <c r="G4311" s="568" t="s">
        <v>18444</v>
      </c>
      <c r="H4311" s="568"/>
      <c r="I4311" s="570" t="s">
        <v>18445</v>
      </c>
      <c r="J4311" s="568" t="s">
        <v>8202</v>
      </c>
      <c r="K4311" s="571" t="s">
        <v>8401</v>
      </c>
      <c r="L4311" s="568" t="s">
        <v>18446</v>
      </c>
      <c r="M4311" s="572" t="s">
        <v>18447</v>
      </c>
      <c r="N4311" s="570" t="s">
        <v>8409</v>
      </c>
      <c r="O4311" s="303" t="str">
        <f>IF(AllC3_Data[[#This Row],[Door/Yard Number]]=3,"Yard","Door")</f>
        <v>Door</v>
      </c>
      <c r="P4311" s="33">
        <f t="shared" si="134"/>
        <v>196.48333333345363</v>
      </c>
      <c r="Q4311" s="3" t="str">
        <f t="shared" si="135"/>
        <v>02/03/2022 09:31 AM</v>
      </c>
      <c r="R4311" s="573" t="str">
        <f>IF(AND(AllC3_Data[[#This Row],[Workflow]]="Vendor Trailer",AllC3_Data[[#This Row],[OB Load Type]]="",AllC3_Data[[#This Row],[IB Load Type]]="",AllC3_Data[[#This Row],[Reusable Load Type]]=""),"Empty", HLOOKUP("*",AllC3_Data[[#This Row],[OB Load Type]:[Workflow]],1,FALSE))</f>
        <v>Live Empty</v>
      </c>
      <c r="S431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2" spans="1:21" x14ac:dyDescent="0.25">
      <c r="A4312" s="567" t="s">
        <v>18448</v>
      </c>
      <c r="B4312" s="568"/>
      <c r="C4312" s="568"/>
      <c r="D4312" s="569"/>
      <c r="E4312" s="569" t="s">
        <v>9827</v>
      </c>
      <c r="F4312" s="569">
        <v>5</v>
      </c>
      <c r="G4312" s="568" t="s">
        <v>9293</v>
      </c>
      <c r="H4312" s="568"/>
      <c r="I4312" s="570" t="s">
        <v>14521</v>
      </c>
      <c r="J4312" s="568" t="s">
        <v>8202</v>
      </c>
      <c r="K4312" s="571" t="s">
        <v>8401</v>
      </c>
      <c r="L4312" s="568" t="s">
        <v>18449</v>
      </c>
      <c r="M4312" s="572" t="s">
        <v>18450</v>
      </c>
      <c r="N4312" s="570" t="s">
        <v>8409</v>
      </c>
      <c r="O4312" s="303" t="str">
        <f>IF(AllC3_Data[[#This Row],[Door/Yard Number]]=3,"Yard","Door")</f>
        <v>Door</v>
      </c>
      <c r="P4312" s="33">
        <f t="shared" si="134"/>
        <v>194.7666666667792</v>
      </c>
      <c r="Q4312" s="3" t="str">
        <f t="shared" si="135"/>
        <v>02/03/2022 11:14 AM</v>
      </c>
      <c r="R4312" s="573" t="str">
        <f>IF(AND(AllC3_Data[[#This Row],[Workflow]]="Vendor Trailer",AllC3_Data[[#This Row],[OB Load Type]]="",AllC3_Data[[#This Row],[IB Load Type]]="",AllC3_Data[[#This Row],[Reusable Load Type]]=""),"Empty", HLOOKUP("*",AllC3_Data[[#This Row],[OB Load Type]:[Workflow]],1,FALSE))</f>
        <v>Live Empty</v>
      </c>
      <c r="S43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3" spans="1:21" x14ac:dyDescent="0.25">
      <c r="A4313" s="567" t="s">
        <v>18451</v>
      </c>
      <c r="B4313" s="568"/>
      <c r="C4313" s="568"/>
      <c r="D4313" s="569"/>
      <c r="E4313" s="569" t="s">
        <v>9827</v>
      </c>
      <c r="F4313" s="569">
        <v>5</v>
      </c>
      <c r="G4313" s="568" t="s">
        <v>18452</v>
      </c>
      <c r="H4313" s="568"/>
      <c r="I4313" s="570" t="s">
        <v>18453</v>
      </c>
      <c r="J4313" s="568" t="s">
        <v>8202</v>
      </c>
      <c r="K4313" s="571" t="s">
        <v>8401</v>
      </c>
      <c r="L4313" s="568" t="s">
        <v>18454</v>
      </c>
      <c r="M4313" s="572" t="s">
        <v>18455</v>
      </c>
      <c r="N4313" s="570" t="s">
        <v>8409</v>
      </c>
      <c r="O4313" s="303" t="str">
        <f>IF(AllC3_Data[[#This Row],[Door/Yard Number]]=3,"Yard","Door")</f>
        <v>Door</v>
      </c>
      <c r="P4313" s="33">
        <f t="shared" si="134"/>
        <v>193.70000000012806</v>
      </c>
      <c r="Q4313" s="3" t="str">
        <f t="shared" si="135"/>
        <v>02/03/2022 12:18 PM</v>
      </c>
      <c r="R4313" s="573" t="str">
        <f>IF(AND(AllC3_Data[[#This Row],[Workflow]]="Vendor Trailer",AllC3_Data[[#This Row],[OB Load Type]]="",AllC3_Data[[#This Row],[IB Load Type]]="",AllC3_Data[[#This Row],[Reusable Load Type]]=""),"Empty", HLOOKUP("*",AllC3_Data[[#This Row],[OB Load Type]:[Workflow]],1,FALSE))</f>
        <v>Live Empty</v>
      </c>
      <c r="S43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4" spans="1:21" x14ac:dyDescent="0.25">
      <c r="A4314" s="567" t="s">
        <v>18456</v>
      </c>
      <c r="B4314" s="568"/>
      <c r="C4314" s="568" t="s">
        <v>8404</v>
      </c>
      <c r="D4314" s="569"/>
      <c r="E4314" s="569" t="s">
        <v>897</v>
      </c>
      <c r="F4314" s="569">
        <v>3</v>
      </c>
      <c r="G4314" s="568" t="s">
        <v>18457</v>
      </c>
      <c r="H4314" s="568" t="s">
        <v>18458</v>
      </c>
      <c r="I4314" s="570" t="s">
        <v>18459</v>
      </c>
      <c r="J4314" s="568" t="s">
        <v>8202</v>
      </c>
      <c r="K4314" s="571" t="s">
        <v>8401</v>
      </c>
      <c r="L4314" s="568" t="s">
        <v>84</v>
      </c>
      <c r="M4314" s="572" t="s">
        <v>17525</v>
      </c>
      <c r="N4314" s="570" t="s">
        <v>8409</v>
      </c>
      <c r="O4314" s="303" t="str">
        <f>IF(AllC3_Data[[#This Row],[Door/Yard Number]]=3,"Yard","Door")</f>
        <v>Yard</v>
      </c>
      <c r="P4314" s="33">
        <f t="shared" si="134"/>
        <v>3.2166666666744277</v>
      </c>
      <c r="Q4314" s="3" t="str">
        <f t="shared" si="135"/>
        <v>02/11/2022 10:47 AM</v>
      </c>
      <c r="R4314" s="573" t="str">
        <f>IF(AND(AllC3_Data[[#This Row],[Workflow]]="Vendor Trailer",AllC3_Data[[#This Row],[OB Load Type]]="",AllC3_Data[[#This Row],[IB Load Type]]="",AllC3_Data[[#This Row],[Reusable Load Type]]=""),"Empty", HLOOKUP("*",AllC3_Data[[#This Row],[OB Load Type]:[Workflow]],1,FALSE))</f>
        <v>A Live Delivery</v>
      </c>
      <c r="S43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5" spans="1:21" x14ac:dyDescent="0.25">
      <c r="A4315" s="567" t="s">
        <v>18460</v>
      </c>
      <c r="B4315" s="568"/>
      <c r="C4315" s="568" t="s">
        <v>8404</v>
      </c>
      <c r="D4315" s="569"/>
      <c r="E4315" s="569" t="s">
        <v>897</v>
      </c>
      <c r="F4315" s="569">
        <v>3</v>
      </c>
      <c r="G4315" s="568" t="s">
        <v>1215</v>
      </c>
      <c r="H4315" s="568" t="s">
        <v>18461</v>
      </c>
      <c r="I4315" s="570" t="s">
        <v>18462</v>
      </c>
      <c r="J4315" s="568" t="s">
        <v>8202</v>
      </c>
      <c r="K4315" s="571" t="s">
        <v>8401</v>
      </c>
      <c r="L4315" s="568" t="s">
        <v>84</v>
      </c>
      <c r="M4315" s="572" t="s">
        <v>18462</v>
      </c>
      <c r="N4315" s="570" t="s">
        <v>8409</v>
      </c>
      <c r="O4315" s="303" t="str">
        <f>IF(AllC3_Data[[#This Row],[Door/Yard Number]]=3,"Yard","Door")</f>
        <v>Yard</v>
      </c>
      <c r="P4315" s="33">
        <f t="shared" si="134"/>
        <v>172.6333333334187</v>
      </c>
      <c r="Q4315" s="3" t="str">
        <f t="shared" si="135"/>
        <v>02/04/2022 09:22 AM</v>
      </c>
      <c r="R4315" s="573" t="str">
        <f>IF(AND(AllC3_Data[[#This Row],[Workflow]]="Vendor Trailer",AllC3_Data[[#This Row],[OB Load Type]]="",AllC3_Data[[#This Row],[IB Load Type]]="",AllC3_Data[[#This Row],[Reusable Load Type]]=""),"Empty", HLOOKUP("*",AllC3_Data[[#This Row],[OB Load Type]:[Workflow]],1,FALSE))</f>
        <v>A Live Delivery</v>
      </c>
      <c r="S431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Returned Goods</v>
      </c>
      <c r="U431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6" spans="1:21" x14ac:dyDescent="0.25">
      <c r="A4316" s="567" t="s">
        <v>18463</v>
      </c>
      <c r="B4316" s="568"/>
      <c r="C4316" s="568"/>
      <c r="D4316" s="569" t="s">
        <v>43</v>
      </c>
      <c r="E4316" s="569" t="s">
        <v>882</v>
      </c>
      <c r="F4316" s="569">
        <v>1</v>
      </c>
      <c r="G4316" s="568" t="s">
        <v>1179</v>
      </c>
      <c r="H4316" s="568"/>
      <c r="I4316" s="570" t="s">
        <v>18464</v>
      </c>
      <c r="J4316" s="568" t="s">
        <v>8210</v>
      </c>
      <c r="K4316" s="571" t="s">
        <v>8401</v>
      </c>
      <c r="L4316" s="568" t="s">
        <v>11595</v>
      </c>
      <c r="M4316" s="572" t="s">
        <v>18465</v>
      </c>
      <c r="N4316" s="570" t="s">
        <v>8409</v>
      </c>
      <c r="O4316" s="303" t="str">
        <f>IF(AllC3_Data[[#This Row],[Door/Yard Number]]=3,"Yard","Door")</f>
        <v>Door</v>
      </c>
      <c r="P4316" s="33">
        <f t="shared" si="134"/>
        <v>160.18333333334886</v>
      </c>
      <c r="Q4316" s="3" t="str">
        <f t="shared" si="135"/>
        <v>02/04/2022 09:49 PM</v>
      </c>
      <c r="R4316" s="573" t="str">
        <f>IF(AND(AllC3_Data[[#This Row],[Workflow]]="Vendor Trailer",AllC3_Data[[#This Row],[OB Load Type]]="",AllC3_Data[[#This Row],[IB Load Type]]="",AllC3_Data[[#This Row],[Reusable Load Type]]=""),"Empty", HLOOKUP("*",AllC3_Data[[#This Row],[OB Load Type]:[Workflow]],1,FALSE))</f>
        <v>B635</v>
      </c>
      <c r="S431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Snack Plant</v>
      </c>
      <c r="T431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7" spans="1:21" x14ac:dyDescent="0.25">
      <c r="A4317" s="567" t="s">
        <v>11892</v>
      </c>
      <c r="B4317" s="568"/>
      <c r="C4317" s="568" t="s">
        <v>8404</v>
      </c>
      <c r="D4317" s="569"/>
      <c r="E4317" s="569" t="s">
        <v>897</v>
      </c>
      <c r="F4317" s="569">
        <v>3</v>
      </c>
      <c r="G4317" s="568" t="s">
        <v>8405</v>
      </c>
      <c r="H4317" s="568" t="s">
        <v>18466</v>
      </c>
      <c r="I4317" s="570" t="s">
        <v>18467</v>
      </c>
      <c r="J4317" s="568" t="s">
        <v>8202</v>
      </c>
      <c r="K4317" s="571" t="s">
        <v>8401</v>
      </c>
      <c r="L4317" s="568" t="s">
        <v>84</v>
      </c>
      <c r="M4317" s="572" t="s">
        <v>18467</v>
      </c>
      <c r="N4317" s="570" t="s">
        <v>8409</v>
      </c>
      <c r="O4317" s="303" t="str">
        <f>IF(AllC3_Data[[#This Row],[Door/Yard Number]]=3,"Yard","Door")</f>
        <v>Yard</v>
      </c>
      <c r="P4317" s="33">
        <f t="shared" si="134"/>
        <v>151.28333333332557</v>
      </c>
      <c r="Q4317" s="3" t="str">
        <f t="shared" si="135"/>
        <v>02/05/2022 06:43 AM</v>
      </c>
      <c r="R4317" s="573" t="str">
        <f>IF(AND(AllC3_Data[[#This Row],[Workflow]]="Vendor Trailer",AllC3_Data[[#This Row],[OB Load Type]]="",AllC3_Data[[#This Row],[IB Load Type]]="",AllC3_Data[[#This Row],[Reusable Load Type]]=""),"Empty", HLOOKUP("*",AllC3_Data[[#This Row],[OB Load Type]:[Workflow]],1,FALSE))</f>
        <v>A Live Delivery</v>
      </c>
      <c r="S431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8" spans="1:21" x14ac:dyDescent="0.25">
      <c r="A4318" s="567" t="s">
        <v>18468</v>
      </c>
      <c r="B4318" s="568"/>
      <c r="C4318" s="568"/>
      <c r="D4318" s="569"/>
      <c r="E4318" s="569" t="s">
        <v>9827</v>
      </c>
      <c r="F4318" s="569">
        <v>5</v>
      </c>
      <c r="G4318" s="568" t="s">
        <v>11512</v>
      </c>
      <c r="H4318" s="568"/>
      <c r="I4318" s="570" t="s">
        <v>18469</v>
      </c>
      <c r="J4318" s="568" t="s">
        <v>8202</v>
      </c>
      <c r="K4318" s="571" t="s">
        <v>8401</v>
      </c>
      <c r="L4318" s="568" t="s">
        <v>18470</v>
      </c>
      <c r="M4318" s="572" t="s">
        <v>18471</v>
      </c>
      <c r="N4318" s="570" t="s">
        <v>8409</v>
      </c>
      <c r="O4318" s="303" t="str">
        <f>IF(AllC3_Data[[#This Row],[Door/Yard Number]]=3,"Yard","Door")</f>
        <v>Door</v>
      </c>
      <c r="P4318" s="33">
        <f t="shared" si="134"/>
        <v>149.45000000012806</v>
      </c>
      <c r="Q4318" s="3" t="str">
        <f t="shared" si="135"/>
        <v>02/05/2022 08:33 AM</v>
      </c>
      <c r="R4318" s="573" t="str">
        <f>IF(AND(AllC3_Data[[#This Row],[Workflow]]="Vendor Trailer",AllC3_Data[[#This Row],[OB Load Type]]="",AllC3_Data[[#This Row],[IB Load Type]]="",AllC3_Data[[#This Row],[Reusable Load Type]]=""),"Empty", HLOOKUP("*",AllC3_Data[[#This Row],[OB Load Type]:[Workflow]],1,FALSE))</f>
        <v>Live Empty</v>
      </c>
      <c r="S431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19" spans="1:21" x14ac:dyDescent="0.25">
      <c r="A4319" s="567" t="s">
        <v>18472</v>
      </c>
      <c r="B4319" s="568"/>
      <c r="C4319" s="568"/>
      <c r="D4319" s="569"/>
      <c r="E4319" s="569" t="s">
        <v>9827</v>
      </c>
      <c r="F4319" s="569">
        <v>5</v>
      </c>
      <c r="G4319" s="568" t="s">
        <v>1450</v>
      </c>
      <c r="H4319" s="568"/>
      <c r="I4319" s="570" t="s">
        <v>18473</v>
      </c>
      <c r="J4319" s="568" t="s">
        <v>8202</v>
      </c>
      <c r="K4319" s="571" t="s">
        <v>8401</v>
      </c>
      <c r="L4319" s="568" t="s">
        <v>18474</v>
      </c>
      <c r="M4319" s="572" t="s">
        <v>18475</v>
      </c>
      <c r="N4319" s="570" t="s">
        <v>8409</v>
      </c>
      <c r="O4319" s="303" t="str">
        <f>IF(AllC3_Data[[#This Row],[Door/Yard Number]]=3,"Yard","Door")</f>
        <v>Door</v>
      </c>
      <c r="P4319" s="33">
        <f t="shared" si="134"/>
        <v>149.23333333345363</v>
      </c>
      <c r="Q4319" s="3" t="str">
        <f t="shared" si="135"/>
        <v>02/05/2022 08:46 AM</v>
      </c>
      <c r="R4319" s="573" t="str">
        <f>IF(AND(AllC3_Data[[#This Row],[Workflow]]="Vendor Trailer",AllC3_Data[[#This Row],[OB Load Type]]="",AllC3_Data[[#This Row],[IB Load Type]]="",AllC3_Data[[#This Row],[Reusable Load Type]]=""),"Empty", HLOOKUP("*",AllC3_Data[[#This Row],[OB Load Type]:[Workflow]],1,FALSE))</f>
        <v>Live Empty</v>
      </c>
      <c r="S431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3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0" spans="1:21" x14ac:dyDescent="0.25">
      <c r="A4320" s="567" t="s">
        <v>9893</v>
      </c>
      <c r="B4320" s="568"/>
      <c r="C4320" s="568"/>
      <c r="D4320" s="569"/>
      <c r="E4320" s="569" t="s">
        <v>9827</v>
      </c>
      <c r="F4320" s="569">
        <v>5</v>
      </c>
      <c r="G4320" s="568" t="s">
        <v>11652</v>
      </c>
      <c r="H4320" s="568"/>
      <c r="I4320" s="570" t="s">
        <v>18476</v>
      </c>
      <c r="J4320" s="568" t="s">
        <v>8202</v>
      </c>
      <c r="K4320" s="571" t="s">
        <v>8401</v>
      </c>
      <c r="L4320" s="568" t="s">
        <v>18477</v>
      </c>
      <c r="M4320" s="572" t="s">
        <v>18478</v>
      </c>
      <c r="N4320" s="570" t="s">
        <v>8409</v>
      </c>
      <c r="O4320" s="303" t="str">
        <f>IF(AllC3_Data[[#This Row],[Door/Yard Number]]=3,"Yard","Door")</f>
        <v>Door</v>
      </c>
      <c r="P4320" s="33">
        <f t="shared" si="134"/>
        <v>147.31666666665114</v>
      </c>
      <c r="Q4320" s="3" t="str">
        <f t="shared" si="135"/>
        <v>02/05/2022 10:41 AM</v>
      </c>
      <c r="R4320" s="573" t="str">
        <f>IF(AND(AllC3_Data[[#This Row],[Workflow]]="Vendor Trailer",AllC3_Data[[#This Row],[OB Load Type]]="",AllC3_Data[[#This Row],[IB Load Type]]="",AllC3_Data[[#This Row],[Reusable Load Type]]=""),"Empty", HLOOKUP("*",AllC3_Data[[#This Row],[OB Load Type]:[Workflow]],1,FALSE))</f>
        <v>Live Empty</v>
      </c>
      <c r="S432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1" spans="1:21" x14ac:dyDescent="0.25">
      <c r="A4321" s="567" t="s">
        <v>18479</v>
      </c>
      <c r="B4321" s="568"/>
      <c r="C4321" s="568"/>
      <c r="D4321" s="569"/>
      <c r="E4321" s="569" t="s">
        <v>9827</v>
      </c>
      <c r="F4321" s="569">
        <v>5</v>
      </c>
      <c r="G4321" s="568" t="s">
        <v>8405</v>
      </c>
      <c r="H4321" s="568"/>
      <c r="I4321" s="570" t="s">
        <v>18480</v>
      </c>
      <c r="J4321" s="568" t="s">
        <v>8202</v>
      </c>
      <c r="K4321" s="571" t="s">
        <v>8401</v>
      </c>
      <c r="L4321" s="568" t="s">
        <v>18481</v>
      </c>
      <c r="M4321" s="572" t="s">
        <v>18482</v>
      </c>
      <c r="N4321" s="570" t="s">
        <v>8409</v>
      </c>
      <c r="O4321" s="303" t="str">
        <f>IF(AllC3_Data[[#This Row],[Door/Yard Number]]=3,"Yard","Door")</f>
        <v>Door</v>
      </c>
      <c r="P4321" s="33">
        <f t="shared" si="134"/>
        <v>147.41666666680248</v>
      </c>
      <c r="Q4321" s="3" t="str">
        <f t="shared" si="135"/>
        <v>02/05/2022 10:35 AM</v>
      </c>
      <c r="R4321" s="573" t="str">
        <f>IF(AND(AllC3_Data[[#This Row],[Workflow]]="Vendor Trailer",AllC3_Data[[#This Row],[OB Load Type]]="",AllC3_Data[[#This Row],[IB Load Type]]="",AllC3_Data[[#This Row],[Reusable Load Type]]=""),"Empty", HLOOKUP("*",AllC3_Data[[#This Row],[OB Load Type]:[Workflow]],1,FALSE))</f>
        <v>Live Empty</v>
      </c>
      <c r="S432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2" spans="1:21" x14ac:dyDescent="0.25">
      <c r="A4322" s="567" t="s">
        <v>18483</v>
      </c>
      <c r="B4322" s="568"/>
      <c r="C4322" s="568"/>
      <c r="D4322" s="569"/>
      <c r="E4322" s="569" t="s">
        <v>9827</v>
      </c>
      <c r="F4322" s="569">
        <v>5</v>
      </c>
      <c r="G4322" s="568" t="s">
        <v>8405</v>
      </c>
      <c r="H4322" s="568"/>
      <c r="I4322" s="570" t="s">
        <v>18484</v>
      </c>
      <c r="J4322" s="568" t="s">
        <v>8202</v>
      </c>
      <c r="K4322" s="571" t="s">
        <v>8401</v>
      </c>
      <c r="L4322" s="568" t="s">
        <v>18485</v>
      </c>
      <c r="M4322" s="572" t="s">
        <v>18486</v>
      </c>
      <c r="N4322" s="570" t="s">
        <v>8409</v>
      </c>
      <c r="O4322" s="303" t="str">
        <f>IF(AllC3_Data[[#This Row],[Door/Yard Number]]=3,"Yard","Door")</f>
        <v>Door</v>
      </c>
      <c r="P4322" s="33">
        <f t="shared" si="134"/>
        <v>147.40000000008149</v>
      </c>
      <c r="Q4322" s="3" t="str">
        <f t="shared" si="135"/>
        <v>02/05/2022 10:36 AM</v>
      </c>
      <c r="R4322" s="573" t="str">
        <f>IF(AND(AllC3_Data[[#This Row],[Workflow]]="Vendor Trailer",AllC3_Data[[#This Row],[OB Load Type]]="",AllC3_Data[[#This Row],[IB Load Type]]="",AllC3_Data[[#This Row],[Reusable Load Type]]=""),"Empty", HLOOKUP("*",AllC3_Data[[#This Row],[OB Load Type]:[Workflow]],1,FALSE))</f>
        <v>Live Empty</v>
      </c>
      <c r="S432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3" spans="1:21" x14ac:dyDescent="0.25">
      <c r="A4323" s="567" t="s">
        <v>18487</v>
      </c>
      <c r="B4323" s="568"/>
      <c r="C4323" s="568"/>
      <c r="D4323" s="569"/>
      <c r="E4323" s="569" t="s">
        <v>9827</v>
      </c>
      <c r="F4323" s="569">
        <v>5</v>
      </c>
      <c r="G4323" s="568" t="s">
        <v>18488</v>
      </c>
      <c r="H4323" s="568"/>
      <c r="I4323" s="570" t="s">
        <v>18489</v>
      </c>
      <c r="J4323" s="568" t="s">
        <v>8202</v>
      </c>
      <c r="K4323" s="571" t="s">
        <v>8401</v>
      </c>
      <c r="L4323" s="568" t="s">
        <v>18490</v>
      </c>
      <c r="M4323" s="572" t="s">
        <v>18491</v>
      </c>
      <c r="N4323" s="570" t="s">
        <v>8409</v>
      </c>
      <c r="O4323" s="303" t="str">
        <f>IF(AllC3_Data[[#This Row],[Door/Yard Number]]=3,"Yard","Door")</f>
        <v>Door</v>
      </c>
      <c r="P4323" s="33">
        <f t="shared" si="134"/>
        <v>148.20000000006985</v>
      </c>
      <c r="Q4323" s="3" t="str">
        <f t="shared" si="135"/>
        <v>02/05/2022 09:48 AM</v>
      </c>
      <c r="R4323" s="573" t="str">
        <f>IF(AND(AllC3_Data[[#This Row],[Workflow]]="Vendor Trailer",AllC3_Data[[#This Row],[OB Load Type]]="",AllC3_Data[[#This Row],[IB Load Type]]="",AllC3_Data[[#This Row],[Reusable Load Type]]=""),"Empty", HLOOKUP("*",AllC3_Data[[#This Row],[OB Load Type]:[Workflow]],1,FALSE))</f>
        <v>Live Empty</v>
      </c>
      <c r="S432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4" spans="1:21" x14ac:dyDescent="0.25">
      <c r="A4324" s="567" t="s">
        <v>18492</v>
      </c>
      <c r="B4324" s="568"/>
      <c r="C4324" s="568"/>
      <c r="D4324" s="569"/>
      <c r="E4324" s="569" t="s">
        <v>8793</v>
      </c>
      <c r="F4324" s="569">
        <v>5</v>
      </c>
      <c r="G4324" s="568" t="s">
        <v>18493</v>
      </c>
      <c r="H4324" s="568"/>
      <c r="I4324" s="570" t="s">
        <v>18494</v>
      </c>
      <c r="J4324" s="568" t="s">
        <v>8202</v>
      </c>
      <c r="K4324" s="571" t="s">
        <v>8401</v>
      </c>
      <c r="L4324" s="568" t="s">
        <v>18495</v>
      </c>
      <c r="M4324" s="572" t="s">
        <v>18496</v>
      </c>
      <c r="N4324" s="570" t="s">
        <v>8409</v>
      </c>
      <c r="O4324" s="303" t="str">
        <f>IF(AllC3_Data[[#This Row],[Door/Yard Number]]=3,"Yard","Door")</f>
        <v>Door</v>
      </c>
      <c r="P4324" s="33">
        <f t="shared" si="134"/>
        <v>136.8666666666395</v>
      </c>
      <c r="Q4324" s="3" t="str">
        <f t="shared" si="135"/>
        <v>02/05/2022 09:08 PM</v>
      </c>
      <c r="R4324" s="573" t="str">
        <f>IF(AND(AllC3_Data[[#This Row],[Workflow]]="Vendor Trailer",AllC3_Data[[#This Row],[OB Load Type]]="",AllC3_Data[[#This Row],[IB Load Type]]="",AllC3_Data[[#This Row],[Reusable Load Type]]=""),"Empty", HLOOKUP("*",AllC3_Data[[#This Row],[OB Load Type]:[Workflow]],1,FALSE))</f>
        <v>XDock</v>
      </c>
      <c r="S432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5" spans="1:21" x14ac:dyDescent="0.25">
      <c r="A4325" s="567" t="s">
        <v>18497</v>
      </c>
      <c r="B4325" s="568"/>
      <c r="C4325" s="568"/>
      <c r="D4325" s="569" t="s">
        <v>492</v>
      </c>
      <c r="E4325" s="569" t="s">
        <v>8430</v>
      </c>
      <c r="F4325" s="569">
        <v>3</v>
      </c>
      <c r="G4325" s="568" t="s">
        <v>1179</v>
      </c>
      <c r="H4325" s="568"/>
      <c r="I4325" s="570" t="s">
        <v>18498</v>
      </c>
      <c r="J4325" s="568" t="s">
        <v>8207</v>
      </c>
      <c r="K4325" s="571" t="s">
        <v>8401</v>
      </c>
      <c r="L4325" s="568" t="s">
        <v>2971</v>
      </c>
      <c r="M4325" s="572" t="s">
        <v>18499</v>
      </c>
      <c r="N4325" s="570" t="s">
        <v>8402</v>
      </c>
      <c r="O4325" s="303" t="str">
        <f>IF(AllC3_Data[[#This Row],[Door/Yard Number]]=3,"Yard","Door")</f>
        <v>Yard</v>
      </c>
      <c r="P4325" s="33">
        <f t="shared" si="134"/>
        <v>1334.9666666667326</v>
      </c>
      <c r="Q4325" s="3" t="str">
        <f t="shared" si="135"/>
        <v>12/17/2021 11:02 PM</v>
      </c>
      <c r="R4325" s="573" t="str">
        <f>IF(AND(AllC3_Data[[#This Row],[Workflow]]="Vendor Trailer",AllC3_Data[[#This Row],[OB Load Type]]="",AllC3_Data[[#This Row],[IB Load Type]]="",AllC3_Data[[#This Row],[Reusable Load Type]]=""),"Empty", HLOOKUP("*",AllC3_Data[[#This Row],[OB Load Type]:[Workflow]],1,FALSE))</f>
        <v>RMCP</v>
      </c>
      <c r="S43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6" spans="1:21" x14ac:dyDescent="0.25">
      <c r="A4326" s="567" t="s">
        <v>18500</v>
      </c>
      <c r="B4326" s="568"/>
      <c r="C4326" s="568" t="s">
        <v>8404</v>
      </c>
      <c r="D4326" s="569"/>
      <c r="E4326" s="569" t="s">
        <v>897</v>
      </c>
      <c r="F4326" s="569">
        <v>3</v>
      </c>
      <c r="G4326" s="568" t="s">
        <v>15447</v>
      </c>
      <c r="H4326" s="568" t="s">
        <v>18501</v>
      </c>
      <c r="I4326" s="570" t="s">
        <v>17713</v>
      </c>
      <c r="J4326" s="568" t="s">
        <v>8202</v>
      </c>
      <c r="K4326" s="571" t="s">
        <v>8401</v>
      </c>
      <c r="L4326" s="568" t="s">
        <v>84</v>
      </c>
      <c r="M4326" s="572" t="s">
        <v>18502</v>
      </c>
      <c r="N4326" s="570" t="s">
        <v>8409</v>
      </c>
      <c r="O4326" s="303" t="str">
        <f>IF(AllC3_Data[[#This Row],[Door/Yard Number]]=3,"Yard","Door")</f>
        <v>Yard</v>
      </c>
      <c r="P4326" s="33">
        <f t="shared" si="134"/>
        <v>130.75000000011642</v>
      </c>
      <c r="Q4326" s="3" t="str">
        <f t="shared" si="135"/>
        <v>02/06/2022 03:15 AM</v>
      </c>
      <c r="R4326" s="573" t="str">
        <f>IF(AND(AllC3_Data[[#This Row],[Workflow]]="Vendor Trailer",AllC3_Data[[#This Row],[OB Load Type]]="",AllC3_Data[[#This Row],[IB Load Type]]="",AllC3_Data[[#This Row],[Reusable Load Type]]=""),"Empty", HLOOKUP("*",AllC3_Data[[#This Row],[OB Load Type]:[Workflow]],1,FALSE))</f>
        <v>A Live Delivery</v>
      </c>
      <c r="S432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7" spans="1:21" x14ac:dyDescent="0.25">
      <c r="A4327" s="567" t="s">
        <v>18503</v>
      </c>
      <c r="B4327" s="568"/>
      <c r="C4327" s="568" t="s">
        <v>8230</v>
      </c>
      <c r="D4327" s="569"/>
      <c r="E4327" s="569" t="s">
        <v>8397</v>
      </c>
      <c r="F4327" s="569">
        <v>3</v>
      </c>
      <c r="G4327" s="568" t="s">
        <v>14067</v>
      </c>
      <c r="H4327" s="568" t="s">
        <v>8561</v>
      </c>
      <c r="I4327" s="570" t="s">
        <v>18504</v>
      </c>
      <c r="J4327" s="568" t="s">
        <v>8202</v>
      </c>
      <c r="K4327" s="571" t="s">
        <v>8401</v>
      </c>
      <c r="L4327" s="568" t="s">
        <v>84</v>
      </c>
      <c r="M4327" s="572" t="s">
        <v>18504</v>
      </c>
      <c r="N4327" s="570" t="s">
        <v>8409</v>
      </c>
      <c r="O4327" s="303" t="str">
        <f>IF(AllC3_Data[[#This Row],[Door/Yard Number]]=3,"Yard","Door")</f>
        <v>Yard</v>
      </c>
      <c r="P4327" s="33">
        <f t="shared" si="134"/>
        <v>115.43333333346527</v>
      </c>
      <c r="Q4327" s="3" t="str">
        <f t="shared" si="135"/>
        <v>02/06/2022 06:34 PM</v>
      </c>
      <c r="R4327" s="573" t="str">
        <f>IF(AND(AllC3_Data[[#This Row],[Workflow]]="Vendor Trailer",AllC3_Data[[#This Row],[OB Load Type]]="",AllC3_Data[[#This Row],[IB Load Type]]="",AllC3_Data[[#This Row],[Reusable Load Type]]=""),"Empty", HLOOKUP("*",AllC3_Data[[#This Row],[OB Load Type]:[Workflow]],1,FALSE))</f>
        <v>MILK</v>
      </c>
      <c r="S432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8" spans="1:21" x14ac:dyDescent="0.25">
      <c r="A4328" s="567" t="s">
        <v>18505</v>
      </c>
      <c r="B4328" s="568"/>
      <c r="C4328" s="568" t="s">
        <v>8230</v>
      </c>
      <c r="D4328" s="569"/>
      <c r="E4328" s="569" t="s">
        <v>8397</v>
      </c>
      <c r="F4328" s="569">
        <v>3</v>
      </c>
      <c r="G4328" s="568" t="s">
        <v>8398</v>
      </c>
      <c r="H4328" s="568" t="s">
        <v>18506</v>
      </c>
      <c r="I4328" s="570" t="s">
        <v>18507</v>
      </c>
      <c r="J4328" s="568" t="s">
        <v>8202</v>
      </c>
      <c r="K4328" s="571" t="s">
        <v>8401</v>
      </c>
      <c r="L4328" s="568" t="s">
        <v>84</v>
      </c>
      <c r="M4328" s="572" t="s">
        <v>18507</v>
      </c>
      <c r="N4328" s="570" t="s">
        <v>8409</v>
      </c>
      <c r="O4328" s="303" t="str">
        <f>IF(AllC3_Data[[#This Row],[Door/Yard Number]]=3,"Yard","Door")</f>
        <v>Yard</v>
      </c>
      <c r="P4328" s="33">
        <f t="shared" si="134"/>
        <v>103.75000000011642</v>
      </c>
      <c r="Q4328" s="3" t="str">
        <f t="shared" si="135"/>
        <v>02/07/2022 06:15 AM</v>
      </c>
      <c r="R4328" s="573" t="str">
        <f>IF(AND(AllC3_Data[[#This Row],[Workflow]]="Vendor Trailer",AllC3_Data[[#This Row],[OB Load Type]]="",AllC3_Data[[#This Row],[IB Load Type]]="",AllC3_Data[[#This Row],[Reusable Load Type]]=""),"Empty", HLOOKUP("*",AllC3_Data[[#This Row],[OB Load Type]:[Workflow]],1,FALSE))</f>
        <v>MILK</v>
      </c>
      <c r="S432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29" spans="1:21" x14ac:dyDescent="0.25">
      <c r="A4329" s="567" t="s">
        <v>18508</v>
      </c>
      <c r="B4329" s="568"/>
      <c r="C4329" s="568" t="s">
        <v>8404</v>
      </c>
      <c r="D4329" s="569"/>
      <c r="E4329" s="569" t="s">
        <v>897</v>
      </c>
      <c r="F4329" s="569">
        <v>3</v>
      </c>
      <c r="G4329" s="568" t="s">
        <v>8405</v>
      </c>
      <c r="H4329" s="568" t="s">
        <v>10322</v>
      </c>
      <c r="I4329" s="570" t="s">
        <v>18509</v>
      </c>
      <c r="J4329" s="568" t="s">
        <v>8202</v>
      </c>
      <c r="K4329" s="571" t="s">
        <v>8401</v>
      </c>
      <c r="L4329" s="568" t="s">
        <v>84</v>
      </c>
      <c r="M4329" s="572" t="s">
        <v>18510</v>
      </c>
      <c r="N4329" s="570" t="s">
        <v>8409</v>
      </c>
      <c r="O4329" s="303" t="str">
        <f>IF(AllC3_Data[[#This Row],[Door/Yard Number]]=3,"Yard","Door")</f>
        <v>Yard</v>
      </c>
      <c r="P4329" s="33">
        <f t="shared" si="134"/>
        <v>101.91666666674428</v>
      </c>
      <c r="Q4329" s="3" t="str">
        <f t="shared" si="135"/>
        <v>02/07/2022 08:05 AM</v>
      </c>
      <c r="R4329" s="573" t="str">
        <f>IF(AND(AllC3_Data[[#This Row],[Workflow]]="Vendor Trailer",AllC3_Data[[#This Row],[OB Load Type]]="",AllC3_Data[[#This Row],[IB Load Type]]="",AllC3_Data[[#This Row],[Reusable Load Type]]=""),"Empty", HLOOKUP("*",AllC3_Data[[#This Row],[OB Load Type]:[Workflow]],1,FALSE))</f>
        <v>A Live Delivery</v>
      </c>
      <c r="S432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2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0" spans="1:21" x14ac:dyDescent="0.25">
      <c r="A4330" s="567" t="s">
        <v>18511</v>
      </c>
      <c r="B4330" s="568"/>
      <c r="C4330" s="568" t="s">
        <v>8230</v>
      </c>
      <c r="D4330" s="569"/>
      <c r="E4330" s="569" t="s">
        <v>8397</v>
      </c>
      <c r="F4330" s="569">
        <v>3</v>
      </c>
      <c r="G4330" s="568" t="s">
        <v>14067</v>
      </c>
      <c r="H4330" s="568" t="s">
        <v>13770</v>
      </c>
      <c r="I4330" s="570" t="s">
        <v>18512</v>
      </c>
      <c r="J4330" s="568" t="s">
        <v>8202</v>
      </c>
      <c r="K4330" s="571" t="s">
        <v>8401</v>
      </c>
      <c r="L4330" s="568" t="s">
        <v>84</v>
      </c>
      <c r="M4330" s="572" t="s">
        <v>18512</v>
      </c>
      <c r="N4330" s="570" t="s">
        <v>8409</v>
      </c>
      <c r="O4330" s="303" t="str">
        <f>IF(AllC3_Data[[#This Row],[Door/Yard Number]]=3,"Yard","Door")</f>
        <v>Yard</v>
      </c>
      <c r="P4330" s="33">
        <f t="shared" si="134"/>
        <v>101.41666666668607</v>
      </c>
      <c r="Q4330" s="3" t="str">
        <f t="shared" si="135"/>
        <v>02/07/2022 08:35 AM</v>
      </c>
      <c r="R4330" s="573" t="str">
        <f>IF(AND(AllC3_Data[[#This Row],[Workflow]]="Vendor Trailer",AllC3_Data[[#This Row],[OB Load Type]]="",AllC3_Data[[#This Row],[IB Load Type]]="",AllC3_Data[[#This Row],[Reusable Load Type]]=""),"Empty", HLOOKUP("*",AllC3_Data[[#This Row],[OB Load Type]:[Workflow]],1,FALSE))</f>
        <v>MILK</v>
      </c>
      <c r="S433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1" spans="1:21" x14ac:dyDescent="0.25">
      <c r="A4331" s="567" t="s">
        <v>18513</v>
      </c>
      <c r="B4331" s="568"/>
      <c r="C4331" s="568" t="s">
        <v>8230</v>
      </c>
      <c r="D4331" s="569"/>
      <c r="E4331" s="569" t="s">
        <v>8397</v>
      </c>
      <c r="F4331" s="569">
        <v>3</v>
      </c>
      <c r="G4331" s="568" t="s">
        <v>8398</v>
      </c>
      <c r="H4331" s="568" t="s">
        <v>9966</v>
      </c>
      <c r="I4331" s="570" t="s">
        <v>18514</v>
      </c>
      <c r="J4331" s="568" t="s">
        <v>8202</v>
      </c>
      <c r="K4331" s="571" t="s">
        <v>8401</v>
      </c>
      <c r="L4331" s="568" t="s">
        <v>84</v>
      </c>
      <c r="M4331" s="572" t="s">
        <v>18514</v>
      </c>
      <c r="N4331" s="570" t="s">
        <v>8409</v>
      </c>
      <c r="O4331" s="303" t="str">
        <f>IF(AllC3_Data[[#This Row],[Door/Yard Number]]=3,"Yard","Door")</f>
        <v>Yard</v>
      </c>
      <c r="P4331" s="33">
        <f t="shared" si="134"/>
        <v>101.08333333331393</v>
      </c>
      <c r="Q4331" s="3" t="str">
        <f t="shared" si="135"/>
        <v>02/07/2022 08:55 AM</v>
      </c>
      <c r="R4331" s="573" t="str">
        <f>IF(AND(AllC3_Data[[#This Row],[Workflow]]="Vendor Trailer",AllC3_Data[[#This Row],[OB Load Type]]="",AllC3_Data[[#This Row],[IB Load Type]]="",AllC3_Data[[#This Row],[Reusable Load Type]]=""),"Empty", HLOOKUP("*",AllC3_Data[[#This Row],[OB Load Type]:[Workflow]],1,FALSE))</f>
        <v>MILK</v>
      </c>
      <c r="S433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2" spans="1:21" x14ac:dyDescent="0.25">
      <c r="A4332" s="567" t="s">
        <v>18515</v>
      </c>
      <c r="B4332" s="568"/>
      <c r="C4332" s="568" t="s">
        <v>8404</v>
      </c>
      <c r="D4332" s="569"/>
      <c r="E4332" s="569" t="s">
        <v>897</v>
      </c>
      <c r="F4332" s="569">
        <v>3</v>
      </c>
      <c r="G4332" s="568" t="s">
        <v>11512</v>
      </c>
      <c r="H4332" s="568" t="s">
        <v>18516</v>
      </c>
      <c r="I4332" s="570" t="s">
        <v>18517</v>
      </c>
      <c r="J4332" s="568" t="s">
        <v>8202</v>
      </c>
      <c r="K4332" s="571" t="s">
        <v>8401</v>
      </c>
      <c r="L4332" s="568" t="s">
        <v>84</v>
      </c>
      <c r="M4332" s="572" t="s">
        <v>18518</v>
      </c>
      <c r="N4332" s="570" t="s">
        <v>8409</v>
      </c>
      <c r="O4332" s="303" t="str">
        <f>IF(AllC3_Data[[#This Row],[Door/Yard Number]]=3,"Yard","Door")</f>
        <v>Yard</v>
      </c>
      <c r="P4332" s="33">
        <f t="shared" si="134"/>
        <v>98.366666666697711</v>
      </c>
      <c r="Q4332" s="3" t="str">
        <f t="shared" si="135"/>
        <v>02/07/2022 11:38 AM</v>
      </c>
      <c r="R4332" s="573" t="str">
        <f>IF(AND(AllC3_Data[[#This Row],[Workflow]]="Vendor Trailer",AllC3_Data[[#This Row],[OB Load Type]]="",AllC3_Data[[#This Row],[IB Load Type]]="",AllC3_Data[[#This Row],[Reusable Load Type]]=""),"Empty", HLOOKUP("*",AllC3_Data[[#This Row],[OB Load Type]:[Workflow]],1,FALSE))</f>
        <v>A Live Delivery</v>
      </c>
      <c r="S43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3" spans="1:21" x14ac:dyDescent="0.25">
      <c r="A4333" s="567" t="s">
        <v>18519</v>
      </c>
      <c r="B4333" s="568"/>
      <c r="C4333" s="568" t="s">
        <v>8230</v>
      </c>
      <c r="D4333" s="569"/>
      <c r="E4333" s="569" t="s">
        <v>8397</v>
      </c>
      <c r="F4333" s="569">
        <v>3</v>
      </c>
      <c r="G4333" s="568" t="s">
        <v>10152</v>
      </c>
      <c r="H4333" s="568" t="s">
        <v>8817</v>
      </c>
      <c r="I4333" s="570" t="s">
        <v>18520</v>
      </c>
      <c r="J4333" s="568" t="s">
        <v>8202</v>
      </c>
      <c r="K4333" s="571" t="s">
        <v>8401</v>
      </c>
      <c r="L4333" s="568" t="s">
        <v>84</v>
      </c>
      <c r="M4333" s="572" t="s">
        <v>18520</v>
      </c>
      <c r="N4333" s="570" t="s">
        <v>8409</v>
      </c>
      <c r="O4333" s="303" t="str">
        <f>IF(AllC3_Data[[#This Row],[Door/Yard Number]]=3,"Yard","Door")</f>
        <v>Yard</v>
      </c>
      <c r="P4333" s="33">
        <f t="shared" si="134"/>
        <v>99.133333333418705</v>
      </c>
      <c r="Q4333" s="3" t="str">
        <f t="shared" si="135"/>
        <v>02/07/2022 10:52 AM</v>
      </c>
      <c r="R4333" s="573" t="str">
        <f>IF(AND(AllC3_Data[[#This Row],[Workflow]]="Vendor Trailer",AllC3_Data[[#This Row],[OB Load Type]]="",AllC3_Data[[#This Row],[IB Load Type]]="",AllC3_Data[[#This Row],[Reusable Load Type]]=""),"Empty", HLOOKUP("*",AllC3_Data[[#This Row],[OB Load Type]:[Workflow]],1,FALSE))</f>
        <v>MILK</v>
      </c>
      <c r="S433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3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4" spans="1:21" x14ac:dyDescent="0.25">
      <c r="A4334" s="567" t="s">
        <v>18521</v>
      </c>
      <c r="B4334" s="568"/>
      <c r="C4334" s="568"/>
      <c r="D4334" s="569"/>
      <c r="E4334" s="569" t="s">
        <v>9827</v>
      </c>
      <c r="F4334" s="569">
        <v>5</v>
      </c>
      <c r="G4334" s="568" t="s">
        <v>18522</v>
      </c>
      <c r="H4334" s="568"/>
      <c r="I4334" s="570" t="s">
        <v>18523</v>
      </c>
      <c r="J4334" s="568" t="s">
        <v>8202</v>
      </c>
      <c r="K4334" s="571" t="s">
        <v>8401</v>
      </c>
      <c r="L4334" s="568" t="s">
        <v>18524</v>
      </c>
      <c r="M4334" s="572" t="s">
        <v>18525</v>
      </c>
      <c r="N4334" s="570" t="s">
        <v>8409</v>
      </c>
      <c r="O4334" s="303" t="str">
        <f>IF(AllC3_Data[[#This Row],[Door/Yard Number]]=3,"Yard","Door")</f>
        <v>Door</v>
      </c>
      <c r="P4334" s="33">
        <f t="shared" si="134"/>
        <v>98.316666666709352</v>
      </c>
      <c r="Q4334" s="3" t="str">
        <f t="shared" si="135"/>
        <v>02/07/2022 11:41 AM</v>
      </c>
      <c r="R4334" s="573" t="str">
        <f>IF(AND(AllC3_Data[[#This Row],[Workflow]]="Vendor Trailer",AllC3_Data[[#This Row],[OB Load Type]]="",AllC3_Data[[#This Row],[IB Load Type]]="",AllC3_Data[[#This Row],[Reusable Load Type]]=""),"Empty", HLOOKUP("*",AllC3_Data[[#This Row],[OB Load Type]:[Workflow]],1,FALSE))</f>
        <v>Live Empty</v>
      </c>
      <c r="S433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5" spans="1:21" x14ac:dyDescent="0.25">
      <c r="A4335" s="567" t="s">
        <v>18526</v>
      </c>
      <c r="B4335" s="568"/>
      <c r="C4335" s="568"/>
      <c r="D4335" s="569"/>
      <c r="E4335" s="569" t="s">
        <v>1657</v>
      </c>
      <c r="F4335" s="569">
        <v>3</v>
      </c>
      <c r="G4335" s="568" t="s">
        <v>1179</v>
      </c>
      <c r="H4335" s="568"/>
      <c r="I4335" s="570" t="s">
        <v>11822</v>
      </c>
      <c r="J4335" s="568" t="s">
        <v>8210</v>
      </c>
      <c r="K4335" s="571" t="s">
        <v>8589</v>
      </c>
      <c r="L4335" s="568" t="s">
        <v>18527</v>
      </c>
      <c r="M4335" s="572" t="s">
        <v>18528</v>
      </c>
      <c r="N4335" s="570" t="s">
        <v>8421</v>
      </c>
      <c r="O4335" s="303" t="str">
        <f>IF(AllC3_Data[[#This Row],[Door/Yard Number]]=3,"Yard","Door")</f>
        <v>Yard</v>
      </c>
      <c r="P4335" s="33">
        <f t="shared" si="134"/>
        <v>97.250000000058208</v>
      </c>
      <c r="Q4335" s="3" t="str">
        <f t="shared" si="135"/>
        <v>02/07/2022 12:45 PM</v>
      </c>
      <c r="R4335" s="573" t="str">
        <f>IF(AND(AllC3_Data[[#This Row],[Workflow]]="Vendor Trailer",AllC3_Data[[#This Row],[OB Load Type]]="",AllC3_Data[[#This Row],[IB Load Type]]="",AllC3_Data[[#This Row],[Reusable Load Type]]=""),"Empty", HLOOKUP("*",AllC3_Data[[#This Row],[OB Load Type]:[Workflow]],1,FALSE))</f>
        <v>Empty</v>
      </c>
      <c r="S433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Yard</v>
      </c>
      <c r="T433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Corpus -&gt; SA</v>
      </c>
    </row>
    <row r="4336" spans="1:21" x14ac:dyDescent="0.25">
      <c r="A4336" s="567" t="s">
        <v>18529</v>
      </c>
      <c r="B4336" s="568"/>
      <c r="C4336" s="568" t="s">
        <v>8230</v>
      </c>
      <c r="D4336" s="569"/>
      <c r="E4336" s="569" t="s">
        <v>8397</v>
      </c>
      <c r="F4336" s="569">
        <v>3</v>
      </c>
      <c r="G4336" s="568" t="s">
        <v>14067</v>
      </c>
      <c r="H4336" s="568" t="s">
        <v>13753</v>
      </c>
      <c r="I4336" s="570" t="s">
        <v>18530</v>
      </c>
      <c r="J4336" s="568" t="s">
        <v>8202</v>
      </c>
      <c r="K4336" s="571" t="s">
        <v>8401</v>
      </c>
      <c r="L4336" s="568" t="s">
        <v>84</v>
      </c>
      <c r="M4336" s="572" t="s">
        <v>18530</v>
      </c>
      <c r="N4336" s="570" t="s">
        <v>8409</v>
      </c>
      <c r="O4336" s="303" t="str">
        <f>IF(AllC3_Data[[#This Row],[Door/Yard Number]]=3,"Yard","Door")</f>
        <v>Yard</v>
      </c>
      <c r="P4336" s="33">
        <f t="shared" si="134"/>
        <v>95.716666666790843</v>
      </c>
      <c r="Q4336" s="3" t="str">
        <f t="shared" si="135"/>
        <v>02/07/2022 02:17 PM</v>
      </c>
      <c r="R4336" s="573" t="str">
        <f>IF(AND(AllC3_Data[[#This Row],[Workflow]]="Vendor Trailer",AllC3_Data[[#This Row],[OB Load Type]]="",AllC3_Data[[#This Row],[IB Load Type]]="",AllC3_Data[[#This Row],[Reusable Load Type]]=""),"Empty", HLOOKUP("*",AllC3_Data[[#This Row],[OB Load Type]:[Workflow]],1,FALSE))</f>
        <v>MILK</v>
      </c>
      <c r="S43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7" spans="1:21" x14ac:dyDescent="0.25">
      <c r="A4337" s="567" t="s">
        <v>18531</v>
      </c>
      <c r="B4337" s="568"/>
      <c r="C4337" s="568" t="s">
        <v>8230</v>
      </c>
      <c r="D4337" s="569"/>
      <c r="E4337" s="569" t="s">
        <v>8397</v>
      </c>
      <c r="F4337" s="569">
        <v>3</v>
      </c>
      <c r="G4337" s="568" t="s">
        <v>8398</v>
      </c>
      <c r="H4337" s="568" t="s">
        <v>9864</v>
      </c>
      <c r="I4337" s="570" t="s">
        <v>14869</v>
      </c>
      <c r="J4337" s="568" t="s">
        <v>8202</v>
      </c>
      <c r="K4337" s="571" t="s">
        <v>8401</v>
      </c>
      <c r="L4337" s="568" t="s">
        <v>84</v>
      </c>
      <c r="M4337" s="572" t="s">
        <v>14869</v>
      </c>
      <c r="N4337" s="570" t="s">
        <v>8409</v>
      </c>
      <c r="O4337" s="303" t="str">
        <f>IF(AllC3_Data[[#This Row],[Door/Yard Number]]=3,"Yard","Door")</f>
        <v>Yard</v>
      </c>
      <c r="P4337" s="33">
        <f t="shared" si="134"/>
        <v>94.266666666779201</v>
      </c>
      <c r="Q4337" s="3" t="str">
        <f t="shared" si="135"/>
        <v>02/07/2022 03:44 PM</v>
      </c>
      <c r="R4337" s="573" t="str">
        <f>IF(AND(AllC3_Data[[#This Row],[Workflow]]="Vendor Trailer",AllC3_Data[[#This Row],[OB Load Type]]="",AllC3_Data[[#This Row],[IB Load Type]]="",AllC3_Data[[#This Row],[Reusable Load Type]]=""),"Empty", HLOOKUP("*",AllC3_Data[[#This Row],[OB Load Type]:[Workflow]],1,FALSE))</f>
        <v>MILK</v>
      </c>
      <c r="S43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8" spans="1:21" x14ac:dyDescent="0.25">
      <c r="A4338" s="567" t="s">
        <v>16969</v>
      </c>
      <c r="B4338" s="568"/>
      <c r="C4338" s="568" t="s">
        <v>8230</v>
      </c>
      <c r="D4338" s="569"/>
      <c r="E4338" s="569" t="s">
        <v>8397</v>
      </c>
      <c r="F4338" s="569">
        <v>3</v>
      </c>
      <c r="G4338" s="568" t="s">
        <v>8560</v>
      </c>
      <c r="H4338" s="568" t="s">
        <v>9864</v>
      </c>
      <c r="I4338" s="570" t="s">
        <v>18532</v>
      </c>
      <c r="J4338" s="568" t="s">
        <v>8202</v>
      </c>
      <c r="K4338" s="571" t="s">
        <v>8401</v>
      </c>
      <c r="L4338" s="568" t="s">
        <v>84</v>
      </c>
      <c r="M4338" s="572" t="s">
        <v>18532</v>
      </c>
      <c r="N4338" s="570" t="s">
        <v>8409</v>
      </c>
      <c r="O4338" s="303" t="str">
        <f>IF(AllC3_Data[[#This Row],[Door/Yard Number]]=3,"Yard","Door")</f>
        <v>Yard</v>
      </c>
      <c r="P4338" s="33">
        <f t="shared" si="134"/>
        <v>93.133333333418705</v>
      </c>
      <c r="Q4338" s="3" t="str">
        <f t="shared" si="135"/>
        <v>02/07/2022 04:52 PM</v>
      </c>
      <c r="R4338" s="573" t="str">
        <f>IF(AND(AllC3_Data[[#This Row],[Workflow]]="Vendor Trailer",AllC3_Data[[#This Row],[OB Load Type]]="",AllC3_Data[[#This Row],[IB Load Type]]="",AllC3_Data[[#This Row],[Reusable Load Type]]=""),"Empty", HLOOKUP("*",AllC3_Data[[#This Row],[OB Load Type]:[Workflow]],1,FALSE))</f>
        <v>MILK</v>
      </c>
      <c r="S433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39" spans="1:21" x14ac:dyDescent="0.25">
      <c r="A4339" s="567" t="s">
        <v>18533</v>
      </c>
      <c r="B4339" s="568"/>
      <c r="C4339" s="568" t="s">
        <v>8404</v>
      </c>
      <c r="D4339" s="569"/>
      <c r="E4339" s="569" t="s">
        <v>897</v>
      </c>
      <c r="F4339" s="569">
        <v>3</v>
      </c>
      <c r="G4339" s="568" t="s">
        <v>18534</v>
      </c>
      <c r="H4339" s="568" t="s">
        <v>18535</v>
      </c>
      <c r="I4339" s="570" t="s">
        <v>18536</v>
      </c>
      <c r="J4339" s="568" t="s">
        <v>8202</v>
      </c>
      <c r="K4339" s="571" t="s">
        <v>8401</v>
      </c>
      <c r="L4339" s="568" t="s">
        <v>84</v>
      </c>
      <c r="M4339" s="572" t="s">
        <v>18537</v>
      </c>
      <c r="N4339" s="570" t="s">
        <v>8409</v>
      </c>
      <c r="O4339" s="303" t="str">
        <f>IF(AllC3_Data[[#This Row],[Door/Yard Number]]=3,"Yard","Door")</f>
        <v>Yard</v>
      </c>
      <c r="P4339" s="33">
        <f t="shared" si="134"/>
        <v>93.099999999976717</v>
      </c>
      <c r="Q4339" s="3" t="str">
        <f t="shared" si="135"/>
        <v>02/07/2022 04:54 PM</v>
      </c>
      <c r="R4339" s="573" t="str">
        <f>IF(AND(AllC3_Data[[#This Row],[Workflow]]="Vendor Trailer",AllC3_Data[[#This Row],[OB Load Type]]="",AllC3_Data[[#This Row],[IB Load Type]]="",AllC3_Data[[#This Row],[Reusable Load Type]]=""),"Empty", HLOOKUP("*",AllC3_Data[[#This Row],[OB Load Type]:[Workflow]],1,FALSE))</f>
        <v>A Live Delivery</v>
      </c>
      <c r="S43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0" spans="1:21" x14ac:dyDescent="0.25">
      <c r="A4340" s="567" t="s">
        <v>18538</v>
      </c>
      <c r="B4340" s="568"/>
      <c r="C4340" s="568" t="s">
        <v>8230</v>
      </c>
      <c r="D4340" s="569"/>
      <c r="E4340" s="569" t="s">
        <v>8397</v>
      </c>
      <c r="F4340" s="569">
        <v>3</v>
      </c>
      <c r="G4340" s="568" t="s">
        <v>8398</v>
      </c>
      <c r="H4340" s="568" t="s">
        <v>18539</v>
      </c>
      <c r="I4340" s="570" t="s">
        <v>18540</v>
      </c>
      <c r="J4340" s="568" t="s">
        <v>8202</v>
      </c>
      <c r="K4340" s="571" t="s">
        <v>8401</v>
      </c>
      <c r="L4340" s="568" t="s">
        <v>84</v>
      </c>
      <c r="M4340" s="572" t="s">
        <v>18540</v>
      </c>
      <c r="N4340" s="570" t="s">
        <v>8409</v>
      </c>
      <c r="O4340" s="303" t="str">
        <f>IF(AllC3_Data[[#This Row],[Door/Yard Number]]=3,"Yard","Door")</f>
        <v>Yard</v>
      </c>
      <c r="P4340" s="33">
        <f t="shared" si="134"/>
        <v>91.633333333418705</v>
      </c>
      <c r="Q4340" s="3" t="str">
        <f t="shared" si="135"/>
        <v>02/07/2022 06:22 PM</v>
      </c>
      <c r="R4340" s="573" t="str">
        <f>IF(AND(AllC3_Data[[#This Row],[Workflow]]="Vendor Trailer",AllC3_Data[[#This Row],[OB Load Type]]="",AllC3_Data[[#This Row],[IB Load Type]]="",AllC3_Data[[#This Row],[Reusable Load Type]]=""),"Empty", HLOOKUP("*",AllC3_Data[[#This Row],[OB Load Type]:[Workflow]],1,FALSE))</f>
        <v>MILK</v>
      </c>
      <c r="S43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1" spans="1:21" x14ac:dyDescent="0.25">
      <c r="A4341" s="567" t="s">
        <v>18541</v>
      </c>
      <c r="B4341" s="568"/>
      <c r="C4341" s="568" t="s">
        <v>8230</v>
      </c>
      <c r="D4341" s="569"/>
      <c r="E4341" s="569" t="s">
        <v>8397</v>
      </c>
      <c r="F4341" s="569">
        <v>3</v>
      </c>
      <c r="G4341" s="568" t="s">
        <v>8398</v>
      </c>
      <c r="H4341" s="568" t="s">
        <v>8561</v>
      </c>
      <c r="I4341" s="570" t="s">
        <v>18542</v>
      </c>
      <c r="J4341" s="568" t="s">
        <v>8202</v>
      </c>
      <c r="K4341" s="571" t="s">
        <v>8401</v>
      </c>
      <c r="L4341" s="568" t="s">
        <v>84</v>
      </c>
      <c r="M4341" s="572" t="s">
        <v>18542</v>
      </c>
      <c r="N4341" s="570" t="s">
        <v>8409</v>
      </c>
      <c r="O4341" s="303" t="str">
        <f>IF(AllC3_Data[[#This Row],[Door/Yard Number]]=3,"Yard","Door")</f>
        <v>Yard</v>
      </c>
      <c r="P4341" s="33">
        <f t="shared" si="134"/>
        <v>90.600000000034925</v>
      </c>
      <c r="Q4341" s="3" t="str">
        <f t="shared" si="135"/>
        <v>02/07/2022 07:24 PM</v>
      </c>
      <c r="R4341" s="573" t="str">
        <f>IF(AND(AllC3_Data[[#This Row],[Workflow]]="Vendor Trailer",AllC3_Data[[#This Row],[OB Load Type]]="",AllC3_Data[[#This Row],[IB Load Type]]="",AllC3_Data[[#This Row],[Reusable Load Type]]=""),"Empty", HLOOKUP("*",AllC3_Data[[#This Row],[OB Load Type]:[Workflow]],1,FALSE))</f>
        <v>MILK</v>
      </c>
      <c r="S43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2" spans="1:21" x14ac:dyDescent="0.25">
      <c r="A4342" s="567" t="s">
        <v>18543</v>
      </c>
      <c r="B4342" s="568"/>
      <c r="C4342" s="568"/>
      <c r="D4342" s="569" t="s">
        <v>496</v>
      </c>
      <c r="E4342" s="569" t="s">
        <v>1660</v>
      </c>
      <c r="F4342" s="569">
        <v>3</v>
      </c>
      <c r="G4342" s="568" t="s">
        <v>1667</v>
      </c>
      <c r="H4342" s="568"/>
      <c r="I4342" s="570" t="s">
        <v>18544</v>
      </c>
      <c r="J4342" s="568" t="s">
        <v>8213</v>
      </c>
      <c r="K4342" s="571" t="s">
        <v>8401</v>
      </c>
      <c r="L4342" s="568" t="s">
        <v>14803</v>
      </c>
      <c r="M4342" s="572" t="s">
        <v>18544</v>
      </c>
      <c r="N4342" s="570" t="s">
        <v>8409</v>
      </c>
      <c r="O4342" s="303" t="str">
        <f>IF(AllC3_Data[[#This Row],[Door/Yard Number]]=3,"Yard","Door")</f>
        <v>Yard</v>
      </c>
      <c r="P4342" s="33">
        <f t="shared" si="134"/>
        <v>85.866666666639503</v>
      </c>
      <c r="Q4342" s="3" t="str">
        <f t="shared" si="135"/>
        <v>02/08/2022 12:08 AM</v>
      </c>
      <c r="R4342" s="573" t="str">
        <f>IF(AND(AllC3_Data[[#This Row],[Workflow]]="Vendor Trailer",AllC3_Data[[#This Row],[OB Load Type]]="",AllC3_Data[[#This Row],[IB Load Type]]="",AllC3_Data[[#This Row],[Reusable Load Type]]=""),"Empty", HLOOKUP("*",AllC3_Data[[#This Row],[OB Load Type]:[Workflow]],1,FALSE))</f>
        <v>RSAL</v>
      </c>
      <c r="S43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4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3" spans="1:21" x14ac:dyDescent="0.25">
      <c r="A4343" s="567" t="s">
        <v>18545</v>
      </c>
      <c r="B4343" s="568"/>
      <c r="C4343" s="568"/>
      <c r="D4343" s="569" t="s">
        <v>492</v>
      </c>
      <c r="E4343" s="569" t="s">
        <v>8430</v>
      </c>
      <c r="F4343" s="569">
        <v>3</v>
      </c>
      <c r="G4343" s="568" t="s">
        <v>1568</v>
      </c>
      <c r="H4343" s="568"/>
      <c r="I4343" s="570" t="s">
        <v>18544</v>
      </c>
      <c r="J4343" s="568" t="s">
        <v>8209</v>
      </c>
      <c r="K4343" s="571" t="s">
        <v>8401</v>
      </c>
      <c r="L4343" s="568" t="s">
        <v>2971</v>
      </c>
      <c r="M4343" s="572" t="s">
        <v>18546</v>
      </c>
      <c r="N4343" s="570" t="s">
        <v>8402</v>
      </c>
      <c r="O4343" s="303" t="str">
        <f>IF(AllC3_Data[[#This Row],[Door/Yard Number]]=3,"Yard","Door")</f>
        <v>Yard</v>
      </c>
      <c r="P4343" s="33">
        <f t="shared" si="134"/>
        <v>85.866666666639503</v>
      </c>
      <c r="Q4343" s="3" t="str">
        <f t="shared" si="135"/>
        <v>02/08/2022 12:08 AM</v>
      </c>
      <c r="R4343" s="573" t="str">
        <f>IF(AND(AllC3_Data[[#This Row],[Workflow]]="Vendor Trailer",AllC3_Data[[#This Row],[OB Load Type]]="",AllC3_Data[[#This Row],[IB Load Type]]="",AllC3_Data[[#This Row],[Reusable Load Type]]=""),"Empty", HLOOKUP("*",AllC3_Data[[#This Row],[OB Load Type]:[Workflow]],1,FALSE))</f>
        <v>RMCP</v>
      </c>
      <c r="S434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4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4" spans="1:21" x14ac:dyDescent="0.25">
      <c r="A4344" s="567" t="s">
        <v>18547</v>
      </c>
      <c r="B4344" s="568"/>
      <c r="C4344" s="568"/>
      <c r="D4344" s="569" t="s">
        <v>496</v>
      </c>
      <c r="E4344" s="569" t="s">
        <v>1660</v>
      </c>
      <c r="F4344" s="569">
        <v>3</v>
      </c>
      <c r="G4344" s="568" t="s">
        <v>1179</v>
      </c>
      <c r="H4344" s="568"/>
      <c r="I4344" s="570" t="s">
        <v>18548</v>
      </c>
      <c r="J4344" s="568" t="s">
        <v>8205</v>
      </c>
      <c r="K4344" s="571" t="s">
        <v>8401</v>
      </c>
      <c r="L4344" s="568" t="s">
        <v>14803</v>
      </c>
      <c r="M4344" s="572"/>
      <c r="N4344" s="570" t="s">
        <v>8409</v>
      </c>
      <c r="O4344" s="303" t="str">
        <f>IF(AllC3_Data[[#This Row],[Door/Yard Number]]=3,"Yard","Door")</f>
        <v>Yard</v>
      </c>
      <c r="P4344" s="33">
        <f t="shared" si="134"/>
        <v>85.816666666651145</v>
      </c>
      <c r="Q4344" s="3" t="str">
        <f t="shared" si="135"/>
        <v>02/08/2022 12:11 AM</v>
      </c>
      <c r="R4344" s="573" t="str">
        <f>IF(AND(AllC3_Data[[#This Row],[Workflow]]="Vendor Trailer",AllC3_Data[[#This Row],[OB Load Type]]="",AllC3_Data[[#This Row],[IB Load Type]]="",AllC3_Data[[#This Row],[Reusable Load Type]]=""),"Empty", HLOOKUP("*",AllC3_Data[[#This Row],[OB Load Type]:[Workflow]],1,FALSE))</f>
        <v>RSAL</v>
      </c>
      <c r="S434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4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5" spans="1:21" x14ac:dyDescent="0.25">
      <c r="A4345" s="567" t="s">
        <v>10958</v>
      </c>
      <c r="B4345" s="568"/>
      <c r="C4345" s="568" t="s">
        <v>8230</v>
      </c>
      <c r="D4345" s="569"/>
      <c r="E4345" s="569" t="s">
        <v>8397</v>
      </c>
      <c r="F4345" s="569">
        <v>3</v>
      </c>
      <c r="G4345" s="568" t="s">
        <v>14067</v>
      </c>
      <c r="H4345" s="568" t="s">
        <v>8561</v>
      </c>
      <c r="I4345" s="570" t="s">
        <v>18549</v>
      </c>
      <c r="J4345" s="568" t="s">
        <v>8202</v>
      </c>
      <c r="K4345" s="571" t="s">
        <v>8401</v>
      </c>
      <c r="L4345" s="568" t="s">
        <v>84</v>
      </c>
      <c r="M4345" s="572" t="s">
        <v>18549</v>
      </c>
      <c r="N4345" s="570" t="s">
        <v>8409</v>
      </c>
      <c r="O4345" s="303" t="str">
        <f>IF(AllC3_Data[[#This Row],[Door/Yard Number]]=3,"Yard","Door")</f>
        <v>Yard</v>
      </c>
      <c r="P4345" s="33">
        <f t="shared" si="134"/>
        <v>83.06666666676756</v>
      </c>
      <c r="Q4345" s="3" t="str">
        <f t="shared" si="135"/>
        <v>02/08/2022 02:56 AM</v>
      </c>
      <c r="R4345" s="573" t="str">
        <f>IF(AND(AllC3_Data[[#This Row],[Workflow]]="Vendor Trailer",AllC3_Data[[#This Row],[OB Load Type]]="",AllC3_Data[[#This Row],[IB Load Type]]="",AllC3_Data[[#This Row],[Reusable Load Type]]=""),"Empty", HLOOKUP("*",AllC3_Data[[#This Row],[OB Load Type]:[Workflow]],1,FALSE))</f>
        <v>MILK</v>
      </c>
      <c r="S434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4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6" spans="1:21" x14ac:dyDescent="0.25">
      <c r="A4346" s="567" t="s">
        <v>18550</v>
      </c>
      <c r="B4346" s="568"/>
      <c r="C4346" s="568"/>
      <c r="D4346" s="569"/>
      <c r="E4346" s="569" t="s">
        <v>1562</v>
      </c>
      <c r="F4346" s="569">
        <v>3</v>
      </c>
      <c r="G4346" s="568" t="s">
        <v>14161</v>
      </c>
      <c r="H4346" s="568"/>
      <c r="I4346" s="570" t="s">
        <v>14874</v>
      </c>
      <c r="J4346" s="568" t="s">
        <v>8202</v>
      </c>
      <c r="K4346" s="571" t="s">
        <v>8401</v>
      </c>
      <c r="L4346" s="568" t="s">
        <v>84</v>
      </c>
      <c r="M4346" s="572" t="s">
        <v>18551</v>
      </c>
      <c r="N4346" s="570" t="s">
        <v>8409</v>
      </c>
      <c r="O4346" s="303" t="str">
        <f>IF(AllC3_Data[[#This Row],[Door/Yard Number]]=3,"Yard","Door")</f>
        <v>Yard</v>
      </c>
      <c r="P4346" s="33">
        <f t="shared" si="134"/>
        <v>82.483333333453629</v>
      </c>
      <c r="Q4346" s="3" t="str">
        <f t="shared" si="135"/>
        <v>02/08/2022 03:31 AM</v>
      </c>
      <c r="R4346" s="573" t="str">
        <f>IF(AND(AllC3_Data[[#This Row],[Workflow]]="Vendor Trailer",AllC3_Data[[#This Row],[OB Load Type]]="",AllC3_Data[[#This Row],[IB Load Type]]="",AllC3_Data[[#This Row],[Reusable Load Type]]=""),"Empty", HLOOKUP("*",AllC3_Data[[#This Row],[OB Load Type]:[Workflow]],1,FALSE))</f>
        <v>Unknown</v>
      </c>
      <c r="S43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7" spans="1:21" x14ac:dyDescent="0.25">
      <c r="A4347" s="567" t="s">
        <v>18552</v>
      </c>
      <c r="B4347" s="568"/>
      <c r="C4347" s="568"/>
      <c r="D4347" s="569"/>
      <c r="E4347" s="569" t="s">
        <v>8461</v>
      </c>
      <c r="F4347" s="569">
        <v>3</v>
      </c>
      <c r="G4347" s="568" t="s">
        <v>13319</v>
      </c>
      <c r="H4347" s="568"/>
      <c r="I4347" s="570" t="s">
        <v>18553</v>
      </c>
      <c r="J4347" s="568" t="s">
        <v>8202</v>
      </c>
      <c r="K4347" s="571" t="s">
        <v>8401</v>
      </c>
      <c r="L4347" s="568" t="s">
        <v>2967</v>
      </c>
      <c r="M4347" s="572"/>
      <c r="N4347" s="570" t="s">
        <v>8402</v>
      </c>
      <c r="O4347" s="303" t="str">
        <f>IF(AllC3_Data[[#This Row],[Door/Yard Number]]=3,"Yard","Door")</f>
        <v>Yard</v>
      </c>
      <c r="P4347" s="33">
        <f t="shared" si="134"/>
        <v>81.316666666651145</v>
      </c>
      <c r="Q4347" s="3" t="str">
        <f t="shared" si="135"/>
        <v>02/08/2022 04:41 AM</v>
      </c>
      <c r="R4347" s="573" t="str">
        <f>IF(AND(AllC3_Data[[#This Row],[Workflow]]="Vendor Trailer",AllC3_Data[[#This Row],[OB Load Type]]="",AllC3_Data[[#This Row],[IB Load Type]]="",AllC3_Data[[#This Row],[Reusable Load Type]]=""),"Empty", HLOOKUP("*",AllC3_Data[[#This Row],[OB Load Type]:[Workflow]],1,FALSE))</f>
        <v>Empty</v>
      </c>
      <c r="S43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3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8" spans="1:21" x14ac:dyDescent="0.25">
      <c r="A4348" s="567" t="s">
        <v>12177</v>
      </c>
      <c r="B4348" s="568"/>
      <c r="C4348" s="568" t="s">
        <v>8404</v>
      </c>
      <c r="D4348" s="569"/>
      <c r="E4348" s="569" t="s">
        <v>897</v>
      </c>
      <c r="F4348" s="569">
        <v>1</v>
      </c>
      <c r="G4348" s="568" t="s">
        <v>8405</v>
      </c>
      <c r="H4348" s="568" t="s">
        <v>18554</v>
      </c>
      <c r="I4348" s="570" t="s">
        <v>18555</v>
      </c>
      <c r="J4348" s="568" t="s">
        <v>8202</v>
      </c>
      <c r="K4348" s="571" t="s">
        <v>8401</v>
      </c>
      <c r="L4348" s="568" t="s">
        <v>16872</v>
      </c>
      <c r="M4348" s="572" t="s">
        <v>17510</v>
      </c>
      <c r="N4348" s="570" t="s">
        <v>8409</v>
      </c>
      <c r="O4348" s="303" t="str">
        <f>IF(AllC3_Data[[#This Row],[Door/Yard Number]]=3,"Yard","Door")</f>
        <v>Door</v>
      </c>
      <c r="P4348" s="33">
        <f t="shared" si="134"/>
        <v>3.3166666666511446</v>
      </c>
      <c r="Q4348" s="3" t="str">
        <f t="shared" si="135"/>
        <v>02/11/2022 10:41 AM</v>
      </c>
      <c r="R4348" s="573" t="str">
        <f>IF(AND(AllC3_Data[[#This Row],[Workflow]]="Vendor Trailer",AllC3_Data[[#This Row],[OB Load Type]]="",AllC3_Data[[#This Row],[IB Load Type]]="",AllC3_Data[[#This Row],[Reusable Load Type]]=""),"Empty", HLOOKUP("*",AllC3_Data[[#This Row],[OB Load Type]:[Workflow]],1,FALSE))</f>
        <v>A Live Delivery</v>
      </c>
      <c r="S43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49" spans="1:21" x14ac:dyDescent="0.25">
      <c r="A4349" s="567" t="s">
        <v>18556</v>
      </c>
      <c r="B4349" s="568"/>
      <c r="C4349" s="568" t="s">
        <v>8230</v>
      </c>
      <c r="D4349" s="569"/>
      <c r="E4349" s="569" t="s">
        <v>8397</v>
      </c>
      <c r="F4349" s="569">
        <v>3</v>
      </c>
      <c r="G4349" s="568" t="s">
        <v>8398</v>
      </c>
      <c r="H4349" s="568" t="s">
        <v>13753</v>
      </c>
      <c r="I4349" s="570" t="s">
        <v>18557</v>
      </c>
      <c r="J4349" s="568" t="s">
        <v>8202</v>
      </c>
      <c r="K4349" s="571" t="s">
        <v>8401</v>
      </c>
      <c r="L4349" s="568" t="s">
        <v>84</v>
      </c>
      <c r="M4349" s="572" t="s">
        <v>18557</v>
      </c>
      <c r="N4349" s="570" t="s">
        <v>8409</v>
      </c>
      <c r="O4349" s="303" t="str">
        <f>IF(AllC3_Data[[#This Row],[Door/Yard Number]]=3,"Yard","Door")</f>
        <v>Yard</v>
      </c>
      <c r="P4349" s="33">
        <f t="shared" si="134"/>
        <v>76.566666666709352</v>
      </c>
      <c r="Q4349" s="3" t="str">
        <f t="shared" si="135"/>
        <v>02/08/2022 09:26 AM</v>
      </c>
      <c r="R4349" s="573" t="str">
        <f>IF(AND(AllC3_Data[[#This Row],[Workflow]]="Vendor Trailer",AllC3_Data[[#This Row],[OB Load Type]]="",AllC3_Data[[#This Row],[IB Load Type]]="",AllC3_Data[[#This Row],[Reusable Load Type]]=""),"Empty", HLOOKUP("*",AllC3_Data[[#This Row],[OB Load Type]:[Workflow]],1,FALSE))</f>
        <v>MILK</v>
      </c>
      <c r="S434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4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0" spans="1:21" x14ac:dyDescent="0.25">
      <c r="A4350" s="567" t="s">
        <v>13090</v>
      </c>
      <c r="B4350" s="568"/>
      <c r="C4350" s="568"/>
      <c r="D4350" s="569"/>
      <c r="E4350" s="569" t="s">
        <v>9827</v>
      </c>
      <c r="F4350" s="569">
        <v>3</v>
      </c>
      <c r="G4350" s="568" t="s">
        <v>8405</v>
      </c>
      <c r="H4350" s="568"/>
      <c r="I4350" s="570" t="s">
        <v>18558</v>
      </c>
      <c r="J4350" s="568" t="s">
        <v>8202</v>
      </c>
      <c r="K4350" s="571" t="s">
        <v>8401</v>
      </c>
      <c r="L4350" s="568" t="s">
        <v>84</v>
      </c>
      <c r="M4350" s="572" t="s">
        <v>18559</v>
      </c>
      <c r="N4350" s="570" t="s">
        <v>8409</v>
      </c>
      <c r="O4350" s="303" t="str">
        <f>IF(AllC3_Data[[#This Row],[Door/Yard Number]]=3,"Yard","Door")</f>
        <v>Yard</v>
      </c>
      <c r="P4350" s="33">
        <f t="shared" si="134"/>
        <v>75.766666666720994</v>
      </c>
      <c r="Q4350" s="3" t="str">
        <f t="shared" si="135"/>
        <v>02/08/2022 10:14 AM</v>
      </c>
      <c r="R4350" s="573" t="str">
        <f>IF(AND(AllC3_Data[[#This Row],[Workflow]]="Vendor Trailer",AllC3_Data[[#This Row],[OB Load Type]]="",AllC3_Data[[#This Row],[IB Load Type]]="",AllC3_Data[[#This Row],[Reusable Load Type]]=""),"Empty", HLOOKUP("*",AllC3_Data[[#This Row],[OB Load Type]:[Workflow]],1,FALSE))</f>
        <v>Live Empty</v>
      </c>
      <c r="S435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1" spans="1:21" x14ac:dyDescent="0.25">
      <c r="A4351" s="567" t="s">
        <v>18560</v>
      </c>
      <c r="B4351" s="568"/>
      <c r="C4351" s="568" t="s">
        <v>8404</v>
      </c>
      <c r="D4351" s="569"/>
      <c r="E4351" s="569" t="s">
        <v>897</v>
      </c>
      <c r="F4351" s="569">
        <v>3</v>
      </c>
      <c r="G4351" s="568" t="s">
        <v>8405</v>
      </c>
      <c r="H4351" s="568" t="s">
        <v>18561</v>
      </c>
      <c r="I4351" s="570" t="s">
        <v>18562</v>
      </c>
      <c r="J4351" s="568" t="s">
        <v>8202</v>
      </c>
      <c r="K4351" s="571" t="s">
        <v>8401</v>
      </c>
      <c r="L4351" s="568" t="s">
        <v>84</v>
      </c>
      <c r="M4351" s="572" t="s">
        <v>18562</v>
      </c>
      <c r="N4351" s="570" t="s">
        <v>8409</v>
      </c>
      <c r="O4351" s="303" t="str">
        <f>IF(AllC3_Data[[#This Row],[Door/Yard Number]]=3,"Yard","Door")</f>
        <v>Yard</v>
      </c>
      <c r="P4351" s="33">
        <f t="shared" si="134"/>
        <v>75.716666666732635</v>
      </c>
      <c r="Q4351" s="3" t="str">
        <f t="shared" si="135"/>
        <v>02/08/2022 10:17 AM</v>
      </c>
      <c r="R4351" s="573" t="str">
        <f>IF(AND(AllC3_Data[[#This Row],[Workflow]]="Vendor Trailer",AllC3_Data[[#This Row],[OB Load Type]]="",AllC3_Data[[#This Row],[IB Load Type]]="",AllC3_Data[[#This Row],[Reusable Load Type]]=""),"Empty", HLOOKUP("*",AllC3_Data[[#This Row],[OB Load Type]:[Workflow]],1,FALSE))</f>
        <v>A Live Delivery</v>
      </c>
      <c r="S435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2" spans="1:21" x14ac:dyDescent="0.25">
      <c r="A4352" s="567" t="s">
        <v>18563</v>
      </c>
      <c r="B4352" s="568"/>
      <c r="C4352" s="568" t="s">
        <v>8404</v>
      </c>
      <c r="D4352" s="569"/>
      <c r="E4352" s="569" t="s">
        <v>897</v>
      </c>
      <c r="F4352" s="569">
        <v>3</v>
      </c>
      <c r="G4352" s="568" t="s">
        <v>8405</v>
      </c>
      <c r="H4352" s="568" t="s">
        <v>18564</v>
      </c>
      <c r="I4352" s="570" t="s">
        <v>18565</v>
      </c>
      <c r="J4352" s="568" t="s">
        <v>8202</v>
      </c>
      <c r="K4352" s="571" t="s">
        <v>8401</v>
      </c>
      <c r="L4352" s="568" t="s">
        <v>84</v>
      </c>
      <c r="M4352" s="572" t="s">
        <v>18566</v>
      </c>
      <c r="N4352" s="570" t="s">
        <v>8409</v>
      </c>
      <c r="O4352" s="303" t="str">
        <f>IF(AllC3_Data[[#This Row],[Door/Yard Number]]=3,"Yard","Door")</f>
        <v>Yard</v>
      </c>
      <c r="P4352" s="33">
        <f t="shared" si="134"/>
        <v>75.350000000093132</v>
      </c>
      <c r="Q4352" s="3" t="str">
        <f t="shared" si="135"/>
        <v>02/08/2022 10:39 AM</v>
      </c>
      <c r="R4352" s="573" t="str">
        <f>IF(AND(AllC3_Data[[#This Row],[Workflow]]="Vendor Trailer",AllC3_Data[[#This Row],[OB Load Type]]="",AllC3_Data[[#This Row],[IB Load Type]]="",AllC3_Data[[#This Row],[Reusable Load Type]]=""),"Empty", HLOOKUP("*",AllC3_Data[[#This Row],[OB Load Type]:[Workflow]],1,FALSE))</f>
        <v>A Live Delivery</v>
      </c>
      <c r="S435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3" spans="1:21" x14ac:dyDescent="0.25">
      <c r="A4353" s="567" t="s">
        <v>18567</v>
      </c>
      <c r="B4353" s="568"/>
      <c r="C4353" s="568"/>
      <c r="D4353" s="569"/>
      <c r="E4353" s="569" t="s">
        <v>9827</v>
      </c>
      <c r="F4353" s="569">
        <v>5</v>
      </c>
      <c r="G4353" s="568" t="s">
        <v>1239</v>
      </c>
      <c r="H4353" s="568"/>
      <c r="I4353" s="570" t="s">
        <v>18568</v>
      </c>
      <c r="J4353" s="568" t="s">
        <v>8202</v>
      </c>
      <c r="K4353" s="571" t="s">
        <v>8401</v>
      </c>
      <c r="L4353" s="568" t="s">
        <v>18569</v>
      </c>
      <c r="M4353" s="572" t="s">
        <v>18570</v>
      </c>
      <c r="N4353" s="570" t="s">
        <v>8409</v>
      </c>
      <c r="O4353" s="303" t="str">
        <f>IF(AllC3_Data[[#This Row],[Door/Yard Number]]=3,"Yard","Door")</f>
        <v>Door</v>
      </c>
      <c r="P4353" s="33">
        <f t="shared" si="134"/>
        <v>73.350000000034925</v>
      </c>
      <c r="Q4353" s="3" t="str">
        <f t="shared" si="135"/>
        <v>02/08/2022 12:39 PM</v>
      </c>
      <c r="R4353" s="573" t="str">
        <f>IF(AND(AllC3_Data[[#This Row],[Workflow]]="Vendor Trailer",AllC3_Data[[#This Row],[OB Load Type]]="",AllC3_Data[[#This Row],[IB Load Type]]="",AllC3_Data[[#This Row],[Reusable Load Type]]=""),"Empty", HLOOKUP("*",AllC3_Data[[#This Row],[OB Load Type]:[Workflow]],1,FALSE))</f>
        <v>Live Empty</v>
      </c>
      <c r="S435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3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4" spans="1:21" x14ac:dyDescent="0.25">
      <c r="A4354" s="567" t="s">
        <v>18571</v>
      </c>
      <c r="B4354" s="568"/>
      <c r="C4354" s="568" t="s">
        <v>8404</v>
      </c>
      <c r="D4354" s="569"/>
      <c r="E4354" s="569" t="s">
        <v>897</v>
      </c>
      <c r="F4354" s="569">
        <v>3</v>
      </c>
      <c r="G4354" s="568" t="s">
        <v>18572</v>
      </c>
      <c r="H4354" s="568" t="s">
        <v>18573</v>
      </c>
      <c r="I4354" s="570" t="s">
        <v>10777</v>
      </c>
      <c r="J4354" s="568" t="s">
        <v>8202</v>
      </c>
      <c r="K4354" s="571" t="s">
        <v>8401</v>
      </c>
      <c r="L4354" s="568" t="s">
        <v>84</v>
      </c>
      <c r="M4354" s="572" t="s">
        <v>18574</v>
      </c>
      <c r="N4354" s="570" t="s">
        <v>8409</v>
      </c>
      <c r="O4354" s="303" t="str">
        <f>IF(AllC3_Data[[#This Row],[Door/Yard Number]]=3,"Yard","Door")</f>
        <v>Yard</v>
      </c>
      <c r="P4354" s="33">
        <f t="shared" si="134"/>
        <v>72.500000000058208</v>
      </c>
      <c r="Q4354" s="3" t="str">
        <f t="shared" si="135"/>
        <v>02/08/2022 01:30 PM</v>
      </c>
      <c r="R4354" s="573" t="str">
        <f>IF(AND(AllC3_Data[[#This Row],[Workflow]]="Vendor Trailer",AllC3_Data[[#This Row],[OB Load Type]]="",AllC3_Data[[#This Row],[IB Load Type]]="",AllC3_Data[[#This Row],[Reusable Load Type]]=""),"Empty", HLOOKUP("*",AllC3_Data[[#This Row],[OB Load Type]:[Workflow]],1,FALSE))</f>
        <v>A Live Delivery</v>
      </c>
      <c r="S435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5" spans="1:21" x14ac:dyDescent="0.25">
      <c r="A4355" s="567" t="s">
        <v>18575</v>
      </c>
      <c r="B4355" s="568"/>
      <c r="C4355" s="568"/>
      <c r="D4355" s="569"/>
      <c r="E4355" s="569" t="s">
        <v>9827</v>
      </c>
      <c r="F4355" s="569">
        <v>5</v>
      </c>
      <c r="G4355" s="568" t="s">
        <v>8405</v>
      </c>
      <c r="H4355" s="568"/>
      <c r="I4355" s="570" t="s">
        <v>18576</v>
      </c>
      <c r="J4355" s="568" t="s">
        <v>8202</v>
      </c>
      <c r="K4355" s="571" t="s">
        <v>8401</v>
      </c>
      <c r="L4355" s="568" t="s">
        <v>18577</v>
      </c>
      <c r="M4355" s="572" t="s">
        <v>18578</v>
      </c>
      <c r="N4355" s="570" t="s">
        <v>8409</v>
      </c>
      <c r="O4355" s="303" t="str">
        <f>IF(AllC3_Data[[#This Row],[Door/Yard Number]]=3,"Yard","Door")</f>
        <v>Door</v>
      </c>
      <c r="P4355" s="33">
        <f t="shared" si="134"/>
        <v>73.966666666790843</v>
      </c>
      <c r="Q4355" s="3" t="str">
        <f t="shared" si="135"/>
        <v>02/08/2022 12:02 PM</v>
      </c>
      <c r="R4355" s="573" t="str">
        <f>IF(AND(AllC3_Data[[#This Row],[Workflow]]="Vendor Trailer",AllC3_Data[[#This Row],[OB Load Type]]="",AllC3_Data[[#This Row],[IB Load Type]]="",AllC3_Data[[#This Row],[Reusable Load Type]]=""),"Empty", HLOOKUP("*",AllC3_Data[[#This Row],[OB Load Type]:[Workflow]],1,FALSE))</f>
        <v>Live Empty</v>
      </c>
      <c r="S435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6" spans="1:21" x14ac:dyDescent="0.25">
      <c r="A4356" s="567" t="s">
        <v>18579</v>
      </c>
      <c r="B4356" s="568"/>
      <c r="C4356" s="568" t="s">
        <v>8404</v>
      </c>
      <c r="D4356" s="569"/>
      <c r="E4356" s="569" t="s">
        <v>897</v>
      </c>
      <c r="F4356" s="569">
        <v>3</v>
      </c>
      <c r="G4356" s="568" t="s">
        <v>8405</v>
      </c>
      <c r="H4356" s="568" t="s">
        <v>10322</v>
      </c>
      <c r="I4356" s="570" t="s">
        <v>12273</v>
      </c>
      <c r="J4356" s="568" t="s">
        <v>8202</v>
      </c>
      <c r="K4356" s="571" t="s">
        <v>8401</v>
      </c>
      <c r="L4356" s="568" t="s">
        <v>84</v>
      </c>
      <c r="M4356" s="572" t="s">
        <v>12273</v>
      </c>
      <c r="N4356" s="570" t="s">
        <v>8409</v>
      </c>
      <c r="O4356" s="303" t="str">
        <f>IF(AllC3_Data[[#This Row],[Door/Yard Number]]=3,"Yard","Door")</f>
        <v>Yard</v>
      </c>
      <c r="P4356" s="33">
        <f t="shared" si="134"/>
        <v>72.099999999976717</v>
      </c>
      <c r="Q4356" s="3" t="str">
        <f t="shared" si="135"/>
        <v>02/08/2022 01:54 PM</v>
      </c>
      <c r="R4356" s="573" t="str">
        <f>IF(AND(AllC3_Data[[#This Row],[Workflow]]="Vendor Trailer",AllC3_Data[[#This Row],[OB Load Type]]="",AllC3_Data[[#This Row],[IB Load Type]]="",AllC3_Data[[#This Row],[Reusable Load Type]]=""),"Empty", HLOOKUP("*",AllC3_Data[[#This Row],[OB Load Type]:[Workflow]],1,FALSE))</f>
        <v>A Live Delivery</v>
      </c>
      <c r="S43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7" spans="1:21" x14ac:dyDescent="0.25">
      <c r="A4357" s="567" t="s">
        <v>18580</v>
      </c>
      <c r="B4357" s="568"/>
      <c r="C4357" s="568"/>
      <c r="D4357" s="569"/>
      <c r="E4357" s="569" t="s">
        <v>9827</v>
      </c>
      <c r="F4357" s="569">
        <v>5</v>
      </c>
      <c r="G4357" s="568" t="s">
        <v>18581</v>
      </c>
      <c r="H4357" s="568"/>
      <c r="I4357" s="570" t="s">
        <v>18582</v>
      </c>
      <c r="J4357" s="568" t="s">
        <v>8202</v>
      </c>
      <c r="K4357" s="571" t="s">
        <v>8401</v>
      </c>
      <c r="L4357" s="568" t="s">
        <v>18583</v>
      </c>
      <c r="M4357" s="572" t="s">
        <v>18584</v>
      </c>
      <c r="N4357" s="570" t="s">
        <v>8409</v>
      </c>
      <c r="O4357" s="303" t="str">
        <f>IF(AllC3_Data[[#This Row],[Door/Yard Number]]=3,"Yard","Door")</f>
        <v>Door</v>
      </c>
      <c r="P4357" s="33">
        <f t="shared" si="134"/>
        <v>73.850000000093132</v>
      </c>
      <c r="Q4357" s="3" t="str">
        <f t="shared" si="135"/>
        <v>02/08/2022 12:09 PM</v>
      </c>
      <c r="R4357" s="573" t="str">
        <f>IF(AND(AllC3_Data[[#This Row],[Workflow]]="Vendor Trailer",AllC3_Data[[#This Row],[OB Load Type]]="",AllC3_Data[[#This Row],[IB Load Type]]="",AllC3_Data[[#This Row],[Reusable Load Type]]=""),"Empty", HLOOKUP("*",AllC3_Data[[#This Row],[OB Load Type]:[Workflow]],1,FALSE))</f>
        <v>Live Empty</v>
      </c>
      <c r="S435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8" spans="1:21" x14ac:dyDescent="0.25">
      <c r="A4358" s="567" t="s">
        <v>18585</v>
      </c>
      <c r="B4358" s="568"/>
      <c r="C4358" s="568" t="s">
        <v>8404</v>
      </c>
      <c r="D4358" s="569"/>
      <c r="E4358" s="569" t="s">
        <v>897</v>
      </c>
      <c r="F4358" s="569">
        <v>1</v>
      </c>
      <c r="G4358" s="568" t="s">
        <v>18586</v>
      </c>
      <c r="H4358" s="568" t="s">
        <v>18587</v>
      </c>
      <c r="I4358" s="570" t="s">
        <v>18588</v>
      </c>
      <c r="J4358" s="568" t="s">
        <v>8202</v>
      </c>
      <c r="K4358" s="571" t="s">
        <v>8401</v>
      </c>
      <c r="L4358" s="568" t="s">
        <v>12585</v>
      </c>
      <c r="M4358" s="572" t="s">
        <v>11076</v>
      </c>
      <c r="N4358" s="570" t="s">
        <v>8409</v>
      </c>
      <c r="O4358" s="303" t="str">
        <f>IF(AllC3_Data[[#This Row],[Door/Yard Number]]=3,"Yard","Door")</f>
        <v>Door</v>
      </c>
      <c r="P4358" s="33">
        <f t="shared" si="134"/>
        <v>1.03333333338378</v>
      </c>
      <c r="Q4358" s="3" t="str">
        <f t="shared" si="135"/>
        <v>02/11/2022 12:58 PM</v>
      </c>
      <c r="R4358" s="573" t="str">
        <f>IF(AND(AllC3_Data[[#This Row],[Workflow]]="Vendor Trailer",AllC3_Data[[#This Row],[OB Load Type]]="",AllC3_Data[[#This Row],[IB Load Type]]="",AllC3_Data[[#This Row],[Reusable Load Type]]=""),"Empty", HLOOKUP("*",AllC3_Data[[#This Row],[OB Load Type]:[Workflow]],1,FALSE))</f>
        <v>A Live Delivery</v>
      </c>
      <c r="S435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5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59" spans="1:21" x14ac:dyDescent="0.25">
      <c r="A4359" s="567" t="s">
        <v>18589</v>
      </c>
      <c r="B4359" s="568"/>
      <c r="C4359" s="568"/>
      <c r="D4359" s="569"/>
      <c r="E4359" s="569" t="s">
        <v>8461</v>
      </c>
      <c r="F4359" s="569">
        <v>3</v>
      </c>
      <c r="G4359" s="568" t="s">
        <v>8490</v>
      </c>
      <c r="H4359" s="568"/>
      <c r="I4359" s="570" t="s">
        <v>18590</v>
      </c>
      <c r="J4359" s="568" t="s">
        <v>8202</v>
      </c>
      <c r="K4359" s="571" t="s">
        <v>8401</v>
      </c>
      <c r="L4359" s="568" t="s">
        <v>2971</v>
      </c>
      <c r="M4359" s="572" t="s">
        <v>18591</v>
      </c>
      <c r="N4359" s="570" t="s">
        <v>8402</v>
      </c>
      <c r="O4359" s="303" t="str">
        <f>IF(AllC3_Data[[#This Row],[Door/Yard Number]]=3,"Yard","Door")</f>
        <v>Yard</v>
      </c>
      <c r="P4359" s="33">
        <f t="shared" si="134"/>
        <v>70.583333333430346</v>
      </c>
      <c r="Q4359" s="3" t="str">
        <f t="shared" si="135"/>
        <v>02/08/2022 03:25 PM</v>
      </c>
      <c r="R4359" s="573" t="str">
        <f>IF(AND(AllC3_Data[[#This Row],[Workflow]]="Vendor Trailer",AllC3_Data[[#This Row],[OB Load Type]]="",AllC3_Data[[#This Row],[IB Load Type]]="",AllC3_Data[[#This Row],[Reusable Load Type]]=""),"Empty", HLOOKUP("*",AllC3_Data[[#This Row],[OB Load Type]:[Workflow]],1,FALSE))</f>
        <v>Empty</v>
      </c>
      <c r="S43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5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0" spans="1:21" x14ac:dyDescent="0.25">
      <c r="A4360" s="567" t="s">
        <v>18592</v>
      </c>
      <c r="B4360" s="568"/>
      <c r="C4360" s="568" t="s">
        <v>8230</v>
      </c>
      <c r="D4360" s="569"/>
      <c r="E4360" s="569" t="s">
        <v>8397</v>
      </c>
      <c r="F4360" s="569">
        <v>3</v>
      </c>
      <c r="G4360" s="568" t="s">
        <v>8398</v>
      </c>
      <c r="H4360" s="568" t="s">
        <v>13753</v>
      </c>
      <c r="I4360" s="570" t="s">
        <v>18593</v>
      </c>
      <c r="J4360" s="568" t="s">
        <v>8202</v>
      </c>
      <c r="K4360" s="571" t="s">
        <v>8401</v>
      </c>
      <c r="L4360" s="568" t="s">
        <v>84</v>
      </c>
      <c r="M4360" s="572" t="s">
        <v>18593</v>
      </c>
      <c r="N4360" s="570" t="s">
        <v>8409</v>
      </c>
      <c r="O4360" s="303" t="str">
        <f>IF(AllC3_Data[[#This Row],[Door/Yard Number]]=3,"Yard","Door")</f>
        <v>Yard</v>
      </c>
      <c r="P4360" s="33">
        <f t="shared" si="134"/>
        <v>69.183333333407063</v>
      </c>
      <c r="Q4360" s="3" t="str">
        <f t="shared" si="135"/>
        <v>02/08/2022 04:49 PM</v>
      </c>
      <c r="R4360" s="573" t="str">
        <f>IF(AND(AllC3_Data[[#This Row],[Workflow]]="Vendor Trailer",AllC3_Data[[#This Row],[OB Load Type]]="",AllC3_Data[[#This Row],[IB Load Type]]="",AllC3_Data[[#This Row],[Reusable Load Type]]=""),"Empty", HLOOKUP("*",AllC3_Data[[#This Row],[OB Load Type]:[Workflow]],1,FALSE))</f>
        <v>MILK</v>
      </c>
      <c r="S436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1" spans="1:21" x14ac:dyDescent="0.25">
      <c r="A4361" s="567" t="s">
        <v>18594</v>
      </c>
      <c r="B4361" s="568"/>
      <c r="C4361" s="568"/>
      <c r="D4361" s="569"/>
      <c r="E4361" s="569" t="s">
        <v>8461</v>
      </c>
      <c r="F4361" s="569">
        <v>3</v>
      </c>
      <c r="G4361" s="568" t="s">
        <v>8556</v>
      </c>
      <c r="H4361" s="568"/>
      <c r="I4361" s="570" t="s">
        <v>18595</v>
      </c>
      <c r="J4361" s="568" t="s">
        <v>8202</v>
      </c>
      <c r="K4361" s="571" t="s">
        <v>8401</v>
      </c>
      <c r="L4361" s="568" t="s">
        <v>2971</v>
      </c>
      <c r="M4361" s="572"/>
      <c r="N4361" s="570" t="s">
        <v>8402</v>
      </c>
      <c r="O4361" s="303" t="str">
        <f>IF(AllC3_Data[[#This Row],[Door/Yard Number]]=3,"Yard","Door")</f>
        <v>Yard</v>
      </c>
      <c r="P4361" s="33">
        <f t="shared" ref="P4361:P4424" si="136">($A$1-Q4361)*24</f>
        <v>68.466666666674428</v>
      </c>
      <c r="Q4361" s="3" t="str">
        <f t="shared" ref="Q4361:Q4424" si="137">IF(I4361&gt;M4361,I4361,IF(I4361&lt;M4361,M4361,IF(I4361=M4361,I4361)))</f>
        <v>02/08/2022 05:32 PM</v>
      </c>
      <c r="R4361" s="573" t="str">
        <f>IF(AND(AllC3_Data[[#This Row],[Workflow]]="Vendor Trailer",AllC3_Data[[#This Row],[OB Load Type]]="",AllC3_Data[[#This Row],[IB Load Type]]="",AllC3_Data[[#This Row],[Reusable Load Type]]=""),"Empty", HLOOKUP("*",AllC3_Data[[#This Row],[OB Load Type]:[Workflow]],1,FALSE))</f>
        <v>Empty</v>
      </c>
      <c r="S43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6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2" spans="1:21" x14ac:dyDescent="0.25">
      <c r="A4362" s="567" t="s">
        <v>18596</v>
      </c>
      <c r="B4362" s="568"/>
      <c r="C4362" s="568"/>
      <c r="D4362" s="569" t="s">
        <v>239</v>
      </c>
      <c r="E4362" s="569" t="s">
        <v>8430</v>
      </c>
      <c r="F4362" s="569">
        <v>3</v>
      </c>
      <c r="G4362" s="568" t="s">
        <v>1179</v>
      </c>
      <c r="H4362" s="568"/>
      <c r="I4362" s="570" t="s">
        <v>15021</v>
      </c>
      <c r="J4362" s="568" t="s">
        <v>8210</v>
      </c>
      <c r="K4362" s="571" t="s">
        <v>8401</v>
      </c>
      <c r="L4362" s="568" t="s">
        <v>2971</v>
      </c>
      <c r="M4362" s="572" t="s">
        <v>14874</v>
      </c>
      <c r="N4362" s="570" t="s">
        <v>8402</v>
      </c>
      <c r="O4362" s="303" t="str">
        <f>IF(AllC3_Data[[#This Row],[Door/Yard Number]]=3,"Yard","Door")</f>
        <v>Yard</v>
      </c>
      <c r="P4362" s="33">
        <f t="shared" si="136"/>
        <v>67.400000000023283</v>
      </c>
      <c r="Q4362" s="3" t="str">
        <f t="shared" si="137"/>
        <v>02/08/2022 06:36 PM</v>
      </c>
      <c r="R4362" s="573" t="str">
        <f>IF(AND(AllC3_Data[[#This Row],[Workflow]]="Vendor Trailer",AllC3_Data[[#This Row],[OB Load Type]]="",AllC3_Data[[#This Row],[IB Load Type]]="",AllC3_Data[[#This Row],[Reusable Load Type]]=""),"Empty", HLOOKUP("*",AllC3_Data[[#This Row],[OB Load Type]:[Workflow]],1,FALSE))</f>
        <v>RRPC</v>
      </c>
      <c r="S43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Houston -&gt; SA</v>
      </c>
    </row>
    <row r="4363" spans="1:21" x14ac:dyDescent="0.25">
      <c r="A4363" s="567" t="s">
        <v>18597</v>
      </c>
      <c r="B4363" s="568"/>
      <c r="C4363" s="568" t="s">
        <v>8230</v>
      </c>
      <c r="D4363" s="569"/>
      <c r="E4363" s="569" t="s">
        <v>8397</v>
      </c>
      <c r="F4363" s="569">
        <v>3</v>
      </c>
      <c r="G4363" s="568" t="s">
        <v>8398</v>
      </c>
      <c r="H4363" s="568" t="s">
        <v>14054</v>
      </c>
      <c r="I4363" s="570" t="s">
        <v>18598</v>
      </c>
      <c r="J4363" s="568" t="s">
        <v>8202</v>
      </c>
      <c r="K4363" s="571" t="s">
        <v>8401</v>
      </c>
      <c r="L4363" s="568" t="s">
        <v>84</v>
      </c>
      <c r="M4363" s="572" t="s">
        <v>18598</v>
      </c>
      <c r="N4363" s="570" t="s">
        <v>8409</v>
      </c>
      <c r="O4363" s="303" t="str">
        <f>IF(AllC3_Data[[#This Row],[Door/Yard Number]]=3,"Yard","Door")</f>
        <v>Yard</v>
      </c>
      <c r="P4363" s="33">
        <f t="shared" si="136"/>
        <v>67.183333333348855</v>
      </c>
      <c r="Q4363" s="3" t="str">
        <f t="shared" si="137"/>
        <v>02/08/2022 06:49 PM</v>
      </c>
      <c r="R4363" s="573" t="str">
        <f>IF(AND(AllC3_Data[[#This Row],[Workflow]]="Vendor Trailer",AllC3_Data[[#This Row],[OB Load Type]]="",AllC3_Data[[#This Row],[IB Load Type]]="",AllC3_Data[[#This Row],[Reusable Load Type]]=""),"Empty", HLOOKUP("*",AllC3_Data[[#This Row],[OB Load Type]:[Workflow]],1,FALSE))</f>
        <v>MILK</v>
      </c>
      <c r="S43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4" spans="1:21" x14ac:dyDescent="0.25">
      <c r="A4364" s="567" t="s">
        <v>18599</v>
      </c>
      <c r="B4364" s="568"/>
      <c r="C4364" s="568" t="s">
        <v>8230</v>
      </c>
      <c r="D4364" s="569"/>
      <c r="E4364" s="569" t="s">
        <v>8397</v>
      </c>
      <c r="F4364" s="569">
        <v>3</v>
      </c>
      <c r="G4364" s="568" t="s">
        <v>8398</v>
      </c>
      <c r="H4364" s="568" t="s">
        <v>14054</v>
      </c>
      <c r="I4364" s="570" t="s">
        <v>18600</v>
      </c>
      <c r="J4364" s="568" t="s">
        <v>8202</v>
      </c>
      <c r="K4364" s="571" t="s">
        <v>8401</v>
      </c>
      <c r="L4364" s="568" t="s">
        <v>84</v>
      </c>
      <c r="M4364" s="572" t="s">
        <v>18600</v>
      </c>
      <c r="N4364" s="570" t="s">
        <v>8409</v>
      </c>
      <c r="O4364" s="303" t="str">
        <f>IF(AllC3_Data[[#This Row],[Door/Yard Number]]=3,"Yard","Door")</f>
        <v>Yard</v>
      </c>
      <c r="P4364" s="33">
        <f t="shared" si="136"/>
        <v>66.799999999988358</v>
      </c>
      <c r="Q4364" s="3" t="str">
        <f t="shared" si="137"/>
        <v>02/08/2022 07:12 PM</v>
      </c>
      <c r="R4364" s="573" t="str">
        <f>IF(AND(AllC3_Data[[#This Row],[Workflow]]="Vendor Trailer",AllC3_Data[[#This Row],[OB Load Type]]="",AllC3_Data[[#This Row],[IB Load Type]]="",AllC3_Data[[#This Row],[Reusable Load Type]]=""),"Empty", HLOOKUP("*",AllC3_Data[[#This Row],[OB Load Type]:[Workflow]],1,FALSE))</f>
        <v>MILK</v>
      </c>
      <c r="S436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5" spans="1:21" x14ac:dyDescent="0.25">
      <c r="A4365" s="567" t="s">
        <v>18601</v>
      </c>
      <c r="B4365" s="568"/>
      <c r="C4365" s="568" t="s">
        <v>8230</v>
      </c>
      <c r="D4365" s="569"/>
      <c r="E4365" s="569" t="s">
        <v>8397</v>
      </c>
      <c r="F4365" s="569">
        <v>3</v>
      </c>
      <c r="G4365" s="568" t="s">
        <v>8398</v>
      </c>
      <c r="H4365" s="568" t="s">
        <v>8561</v>
      </c>
      <c r="I4365" s="570" t="s">
        <v>18602</v>
      </c>
      <c r="J4365" s="568" t="s">
        <v>8202</v>
      </c>
      <c r="K4365" s="571" t="s">
        <v>8401</v>
      </c>
      <c r="L4365" s="568" t="s">
        <v>84</v>
      </c>
      <c r="M4365" s="572" t="s">
        <v>18602</v>
      </c>
      <c r="N4365" s="570" t="s">
        <v>8409</v>
      </c>
      <c r="O4365" s="303" t="str">
        <f>IF(AllC3_Data[[#This Row],[Door/Yard Number]]=3,"Yard","Door")</f>
        <v>Yard</v>
      </c>
      <c r="P4365" s="33">
        <f t="shared" si="136"/>
        <v>66.683333333465271</v>
      </c>
      <c r="Q4365" s="3" t="str">
        <f t="shared" si="137"/>
        <v>02/08/2022 07:19 PM</v>
      </c>
      <c r="R4365" s="573" t="str">
        <f>IF(AND(AllC3_Data[[#This Row],[Workflow]]="Vendor Trailer",AllC3_Data[[#This Row],[OB Load Type]]="",AllC3_Data[[#This Row],[IB Load Type]]="",AllC3_Data[[#This Row],[Reusable Load Type]]=""),"Empty", HLOOKUP("*",AllC3_Data[[#This Row],[OB Load Type]:[Workflow]],1,FALSE))</f>
        <v>MILK</v>
      </c>
      <c r="S436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6" spans="1:21" x14ac:dyDescent="0.25">
      <c r="A4366" s="567" t="s">
        <v>13171</v>
      </c>
      <c r="B4366" s="568"/>
      <c r="C4366" s="568" t="s">
        <v>8404</v>
      </c>
      <c r="D4366" s="569"/>
      <c r="E4366" s="569" t="s">
        <v>897</v>
      </c>
      <c r="F4366" s="569">
        <v>3</v>
      </c>
      <c r="G4366" s="568" t="s">
        <v>11496</v>
      </c>
      <c r="H4366" s="568" t="s">
        <v>18603</v>
      </c>
      <c r="I4366" s="570" t="s">
        <v>12955</v>
      </c>
      <c r="J4366" s="568" t="s">
        <v>8202</v>
      </c>
      <c r="K4366" s="571" t="s">
        <v>8401</v>
      </c>
      <c r="L4366" s="568" t="s">
        <v>84</v>
      </c>
      <c r="M4366" s="572" t="s">
        <v>12955</v>
      </c>
      <c r="N4366" s="570" t="s">
        <v>8409</v>
      </c>
      <c r="O4366" s="303" t="str">
        <f>IF(AllC3_Data[[#This Row],[Door/Yard Number]]=3,"Yard","Door")</f>
        <v>Yard</v>
      </c>
      <c r="P4366" s="33">
        <f t="shared" si="136"/>
        <v>64.050000000104774</v>
      </c>
      <c r="Q4366" s="3" t="str">
        <f t="shared" si="137"/>
        <v>02/08/2022 09:57 PM</v>
      </c>
      <c r="R4366" s="573" t="str">
        <f>IF(AND(AllC3_Data[[#This Row],[Workflow]]="Vendor Trailer",AllC3_Data[[#This Row],[OB Load Type]]="",AllC3_Data[[#This Row],[IB Load Type]]="",AllC3_Data[[#This Row],[Reusable Load Type]]=""),"Empty", HLOOKUP("*",AllC3_Data[[#This Row],[OB Load Type]:[Workflow]],1,FALSE))</f>
        <v>A Live Delivery</v>
      </c>
      <c r="S436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7" spans="1:21" x14ac:dyDescent="0.25">
      <c r="A4367" s="567" t="s">
        <v>10103</v>
      </c>
      <c r="B4367" s="568"/>
      <c r="C4367" s="568"/>
      <c r="D4367" s="569"/>
      <c r="E4367" s="569" t="s">
        <v>9827</v>
      </c>
      <c r="F4367" s="569">
        <v>3</v>
      </c>
      <c r="G4367" s="568" t="s">
        <v>8405</v>
      </c>
      <c r="H4367" s="568"/>
      <c r="I4367" s="570" t="s">
        <v>18604</v>
      </c>
      <c r="J4367" s="568" t="s">
        <v>8202</v>
      </c>
      <c r="K4367" s="571" t="s">
        <v>8401</v>
      </c>
      <c r="L4367" s="568" t="s">
        <v>84</v>
      </c>
      <c r="M4367" s="572" t="s">
        <v>18605</v>
      </c>
      <c r="N4367" s="570" t="s">
        <v>8409</v>
      </c>
      <c r="O4367" s="303" t="str">
        <f>IF(AllC3_Data[[#This Row],[Door/Yard Number]]=3,"Yard","Door")</f>
        <v>Yard</v>
      </c>
      <c r="P4367" s="33">
        <f t="shared" si="136"/>
        <v>64.000000000116415</v>
      </c>
      <c r="Q4367" s="3" t="str">
        <f t="shared" si="137"/>
        <v>02/08/2022 10:00 PM</v>
      </c>
      <c r="R4367" s="573" t="str">
        <f>IF(AND(AllC3_Data[[#This Row],[Workflow]]="Vendor Trailer",AllC3_Data[[#This Row],[OB Load Type]]="",AllC3_Data[[#This Row],[IB Load Type]]="",AllC3_Data[[#This Row],[Reusable Load Type]]=""),"Empty", HLOOKUP("*",AllC3_Data[[#This Row],[OB Load Type]:[Workflow]],1,FALSE))</f>
        <v>Live Empty</v>
      </c>
      <c r="S436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8" spans="1:21" x14ac:dyDescent="0.25">
      <c r="A4368" s="567" t="s">
        <v>18606</v>
      </c>
      <c r="B4368" s="568"/>
      <c r="C4368" s="568" t="s">
        <v>8230</v>
      </c>
      <c r="D4368" s="569"/>
      <c r="E4368" s="569" t="s">
        <v>8397</v>
      </c>
      <c r="F4368" s="569">
        <v>3</v>
      </c>
      <c r="G4368" s="568" t="s">
        <v>8398</v>
      </c>
      <c r="H4368" s="568" t="s">
        <v>8230</v>
      </c>
      <c r="I4368" s="570" t="s">
        <v>18607</v>
      </c>
      <c r="J4368" s="568" t="s">
        <v>8202</v>
      </c>
      <c r="K4368" s="571" t="s">
        <v>8401</v>
      </c>
      <c r="L4368" s="568" t="s">
        <v>84</v>
      </c>
      <c r="M4368" s="572" t="s">
        <v>18607</v>
      </c>
      <c r="N4368" s="570" t="s">
        <v>8409</v>
      </c>
      <c r="O4368" s="303" t="str">
        <f>IF(AllC3_Data[[#This Row],[Door/Yard Number]]=3,"Yard","Door")</f>
        <v>Yard</v>
      </c>
      <c r="P4368" s="33">
        <f t="shared" si="136"/>
        <v>61.900000000081491</v>
      </c>
      <c r="Q4368" s="3" t="str">
        <f t="shared" si="137"/>
        <v>02/09/2022 12:06 AM</v>
      </c>
      <c r="R4368" s="573" t="str">
        <f>IF(AND(AllC3_Data[[#This Row],[Workflow]]="Vendor Trailer",AllC3_Data[[#This Row],[OB Load Type]]="",AllC3_Data[[#This Row],[IB Load Type]]="",AllC3_Data[[#This Row],[Reusable Load Type]]=""),"Empty", HLOOKUP("*",AllC3_Data[[#This Row],[OB Load Type]:[Workflow]],1,FALSE))</f>
        <v>MILK</v>
      </c>
      <c r="S43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69" spans="1:21" x14ac:dyDescent="0.25">
      <c r="A4369" s="567" t="s">
        <v>18608</v>
      </c>
      <c r="B4369" s="568"/>
      <c r="C4369" s="568"/>
      <c r="D4369" s="569"/>
      <c r="E4369" s="569" t="s">
        <v>9827</v>
      </c>
      <c r="F4369" s="569">
        <v>3</v>
      </c>
      <c r="G4369" s="568" t="s">
        <v>18609</v>
      </c>
      <c r="H4369" s="568"/>
      <c r="I4369" s="570" t="s">
        <v>10436</v>
      </c>
      <c r="J4369" s="568" t="s">
        <v>8202</v>
      </c>
      <c r="K4369" s="571" t="s">
        <v>8401</v>
      </c>
      <c r="L4369" s="568" t="s">
        <v>84</v>
      </c>
      <c r="M4369" s="572" t="s">
        <v>18610</v>
      </c>
      <c r="N4369" s="570" t="s">
        <v>8409</v>
      </c>
      <c r="O4369" s="303" t="str">
        <f>IF(AllC3_Data[[#This Row],[Door/Yard Number]]=3,"Yard","Door")</f>
        <v>Yard</v>
      </c>
      <c r="P4369" s="33">
        <f t="shared" si="136"/>
        <v>61.483333333453629</v>
      </c>
      <c r="Q4369" s="3" t="str">
        <f t="shared" si="137"/>
        <v>02/09/2022 12:31 AM</v>
      </c>
      <c r="R4369" s="573" t="str">
        <f>IF(AND(AllC3_Data[[#This Row],[Workflow]]="Vendor Trailer",AllC3_Data[[#This Row],[OB Load Type]]="",AllC3_Data[[#This Row],[IB Load Type]]="",AllC3_Data[[#This Row],[Reusable Load Type]]=""),"Empty", HLOOKUP("*",AllC3_Data[[#This Row],[OB Load Type]:[Workflow]],1,FALSE))</f>
        <v>Live Empty</v>
      </c>
      <c r="S43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0" spans="1:21" x14ac:dyDescent="0.25">
      <c r="A4370" s="567" t="s">
        <v>13521</v>
      </c>
      <c r="B4370" s="568"/>
      <c r="C4370" s="568" t="s">
        <v>8404</v>
      </c>
      <c r="D4370" s="569"/>
      <c r="E4370" s="569" t="s">
        <v>897</v>
      </c>
      <c r="F4370" s="569">
        <v>3</v>
      </c>
      <c r="G4370" s="568" t="s">
        <v>8405</v>
      </c>
      <c r="H4370" s="568" t="s">
        <v>18611</v>
      </c>
      <c r="I4370" s="570" t="s">
        <v>18612</v>
      </c>
      <c r="J4370" s="568" t="s">
        <v>8202</v>
      </c>
      <c r="K4370" s="571" t="s">
        <v>8401</v>
      </c>
      <c r="L4370" s="568" t="s">
        <v>84</v>
      </c>
      <c r="M4370" s="572" t="s">
        <v>18612</v>
      </c>
      <c r="N4370" s="570" t="s">
        <v>8409</v>
      </c>
      <c r="O4370" s="303" t="str">
        <f>IF(AllC3_Data[[#This Row],[Door/Yard Number]]=3,"Yard","Door")</f>
        <v>Yard</v>
      </c>
      <c r="P4370" s="33">
        <f t="shared" si="136"/>
        <v>60.049999999988358</v>
      </c>
      <c r="Q4370" s="3" t="str">
        <f t="shared" si="137"/>
        <v>02/09/2022 01:57 AM</v>
      </c>
      <c r="R4370" s="573" t="str">
        <f>IF(AND(AllC3_Data[[#This Row],[Workflow]]="Vendor Trailer",AllC3_Data[[#This Row],[OB Load Type]]="",AllC3_Data[[#This Row],[IB Load Type]]="",AllC3_Data[[#This Row],[Reusable Load Type]]=""),"Empty", HLOOKUP("*",AllC3_Data[[#This Row],[OB Load Type]:[Workflow]],1,FALSE))</f>
        <v>A Live Delivery</v>
      </c>
      <c r="S43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1" spans="1:21" x14ac:dyDescent="0.25">
      <c r="A4371" s="567" t="s">
        <v>18613</v>
      </c>
      <c r="B4371" s="568"/>
      <c r="C4371" s="568"/>
      <c r="D4371" s="569" t="s">
        <v>182</v>
      </c>
      <c r="E4371" s="569" t="s">
        <v>8430</v>
      </c>
      <c r="F4371" s="569">
        <v>1</v>
      </c>
      <c r="G4371" s="568" t="s">
        <v>1179</v>
      </c>
      <c r="H4371" s="568"/>
      <c r="I4371" s="570" t="s">
        <v>18614</v>
      </c>
      <c r="J4371" s="568" t="s">
        <v>8205</v>
      </c>
      <c r="K4371" s="571" t="s">
        <v>8401</v>
      </c>
      <c r="L4371" s="568" t="s">
        <v>13140</v>
      </c>
      <c r="M4371" s="572" t="s">
        <v>18615</v>
      </c>
      <c r="N4371" s="570" t="s">
        <v>8402</v>
      </c>
      <c r="O4371" s="303" t="str">
        <f>IF(AllC3_Data[[#This Row],[Door/Yard Number]]=3,"Yard","Door")</f>
        <v>Door</v>
      </c>
      <c r="P4371" s="33">
        <f t="shared" si="136"/>
        <v>61.050000000104774</v>
      </c>
      <c r="Q4371" s="3" t="str">
        <f t="shared" si="137"/>
        <v>02/09/2022 12:57 AM</v>
      </c>
      <c r="R4371" s="573" t="str">
        <f>IF(AND(AllC3_Data[[#This Row],[Workflow]]="Vendor Trailer",AllC3_Data[[#This Row],[OB Load Type]]="",AllC3_Data[[#This Row],[IB Load Type]]="",AllC3_Data[[#This Row],[Reusable Load Type]]=""),"Empty", HLOOKUP("*",AllC3_Data[[#This Row],[OB Load Type]:[Workflow]],1,FALSE))</f>
        <v>PMIX</v>
      </c>
      <c r="S437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37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2" spans="1:21" x14ac:dyDescent="0.25">
      <c r="A4372" s="567" t="s">
        <v>18616</v>
      </c>
      <c r="B4372" s="568"/>
      <c r="C4372" s="568" t="s">
        <v>8230</v>
      </c>
      <c r="D4372" s="569"/>
      <c r="E4372" s="569" t="s">
        <v>8397</v>
      </c>
      <c r="F4372" s="569">
        <v>3</v>
      </c>
      <c r="G4372" s="568" t="s">
        <v>8398</v>
      </c>
      <c r="H4372" s="568" t="s">
        <v>13753</v>
      </c>
      <c r="I4372" s="570" t="s">
        <v>18617</v>
      </c>
      <c r="J4372" s="568" t="s">
        <v>8202</v>
      </c>
      <c r="K4372" s="571" t="s">
        <v>8401</v>
      </c>
      <c r="L4372" s="568" t="s">
        <v>84</v>
      </c>
      <c r="M4372" s="572" t="s">
        <v>18617</v>
      </c>
      <c r="N4372" s="570" t="s">
        <v>8409</v>
      </c>
      <c r="O4372" s="303" t="str">
        <f>IF(AllC3_Data[[#This Row],[Door/Yard Number]]=3,"Yard","Door")</f>
        <v>Yard</v>
      </c>
      <c r="P4372" s="33">
        <f t="shared" si="136"/>
        <v>55.466666666732635</v>
      </c>
      <c r="Q4372" s="3" t="str">
        <f t="shared" si="137"/>
        <v>02/09/2022 06:32 AM</v>
      </c>
      <c r="R4372" s="573" t="str">
        <f>IF(AND(AllC3_Data[[#This Row],[Workflow]]="Vendor Trailer",AllC3_Data[[#This Row],[OB Load Type]]="",AllC3_Data[[#This Row],[IB Load Type]]="",AllC3_Data[[#This Row],[Reusable Load Type]]=""),"Empty", HLOOKUP("*",AllC3_Data[[#This Row],[OB Load Type]:[Workflow]],1,FALSE))</f>
        <v>MILK</v>
      </c>
      <c r="S43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3" spans="1:21" x14ac:dyDescent="0.25">
      <c r="A4373" s="567" t="s">
        <v>18618</v>
      </c>
      <c r="B4373" s="568"/>
      <c r="C4373" s="568" t="s">
        <v>8404</v>
      </c>
      <c r="D4373" s="569"/>
      <c r="E4373" s="569" t="s">
        <v>897</v>
      </c>
      <c r="F4373" s="569">
        <v>3</v>
      </c>
      <c r="G4373" s="568" t="s">
        <v>18619</v>
      </c>
      <c r="H4373" s="568" t="s">
        <v>18620</v>
      </c>
      <c r="I4373" s="570" t="s">
        <v>18621</v>
      </c>
      <c r="J4373" s="568" t="s">
        <v>8202</v>
      </c>
      <c r="K4373" s="571" t="s">
        <v>8401</v>
      </c>
      <c r="L4373" s="568" t="s">
        <v>84</v>
      </c>
      <c r="M4373" s="572" t="s">
        <v>10847</v>
      </c>
      <c r="N4373" s="570" t="s">
        <v>8409</v>
      </c>
      <c r="O4373" s="303" t="str">
        <f>IF(AllC3_Data[[#This Row],[Door/Yard Number]]=3,"Yard","Door")</f>
        <v>Yard</v>
      </c>
      <c r="P4373" s="33">
        <f t="shared" si="136"/>
        <v>7.0000000001164153</v>
      </c>
      <c r="Q4373" s="3" t="str">
        <f t="shared" si="137"/>
        <v>02/11/2022 07:00 AM</v>
      </c>
      <c r="R4373" s="573" t="str">
        <f>IF(AND(AllC3_Data[[#This Row],[Workflow]]="Vendor Trailer",AllC3_Data[[#This Row],[OB Load Type]]="",AllC3_Data[[#This Row],[IB Load Type]]="",AllC3_Data[[#This Row],[Reusable Load Type]]=""),"Empty", HLOOKUP("*",AllC3_Data[[#This Row],[OB Load Type]:[Workflow]],1,FALSE))</f>
        <v>A Live Delivery</v>
      </c>
      <c r="S43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4" spans="1:21" x14ac:dyDescent="0.25">
      <c r="A4374" s="567" t="s">
        <v>18622</v>
      </c>
      <c r="B4374" s="568"/>
      <c r="C4374" s="568"/>
      <c r="D4374" s="569"/>
      <c r="E4374" s="569" t="s">
        <v>9827</v>
      </c>
      <c r="F4374" s="569">
        <v>5</v>
      </c>
      <c r="G4374" s="568" t="s">
        <v>8405</v>
      </c>
      <c r="H4374" s="568"/>
      <c r="I4374" s="570" t="s">
        <v>18623</v>
      </c>
      <c r="J4374" s="568" t="s">
        <v>8202</v>
      </c>
      <c r="K4374" s="571" t="s">
        <v>8401</v>
      </c>
      <c r="L4374" s="568" t="s">
        <v>18624</v>
      </c>
      <c r="M4374" s="572" t="s">
        <v>18625</v>
      </c>
      <c r="N4374" s="570" t="s">
        <v>8409</v>
      </c>
      <c r="O4374" s="303" t="str">
        <f>IF(AllC3_Data[[#This Row],[Door/Yard Number]]=3,"Yard","Door")</f>
        <v>Door</v>
      </c>
      <c r="P4374" s="33">
        <f t="shared" si="136"/>
        <v>54.016666666720994</v>
      </c>
      <c r="Q4374" s="3" t="str">
        <f t="shared" si="137"/>
        <v>02/09/2022 07:59 AM</v>
      </c>
      <c r="R4374" s="573" t="str">
        <f>IF(AND(AllC3_Data[[#This Row],[Workflow]]="Vendor Trailer",AllC3_Data[[#This Row],[OB Load Type]]="",AllC3_Data[[#This Row],[IB Load Type]]="",AllC3_Data[[#This Row],[Reusable Load Type]]=""),"Empty", HLOOKUP("*",AllC3_Data[[#This Row],[OB Load Type]:[Workflow]],1,FALSE))</f>
        <v>Live Empty</v>
      </c>
      <c r="S43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5" spans="1:21" x14ac:dyDescent="0.25">
      <c r="A4375" s="567" t="s">
        <v>18626</v>
      </c>
      <c r="B4375" s="568"/>
      <c r="C4375" s="568" t="s">
        <v>8404</v>
      </c>
      <c r="D4375" s="569"/>
      <c r="E4375" s="569" t="s">
        <v>897</v>
      </c>
      <c r="F4375" s="569">
        <v>3</v>
      </c>
      <c r="G4375" s="568" t="s">
        <v>18627</v>
      </c>
      <c r="H4375" s="568" t="s">
        <v>18628</v>
      </c>
      <c r="I4375" s="570" t="s">
        <v>18629</v>
      </c>
      <c r="J4375" s="568" t="s">
        <v>8202</v>
      </c>
      <c r="K4375" s="571" t="s">
        <v>8401</v>
      </c>
      <c r="L4375" s="568" t="s">
        <v>84</v>
      </c>
      <c r="M4375" s="572" t="s">
        <v>15544</v>
      </c>
      <c r="N4375" s="570" t="s">
        <v>8409</v>
      </c>
      <c r="O4375" s="303" t="str">
        <f>IF(AllC3_Data[[#This Row],[Door/Yard Number]]=3,"Yard","Door")</f>
        <v>Yard</v>
      </c>
      <c r="P4375" s="33">
        <f t="shared" si="136"/>
        <v>50.750000000058208</v>
      </c>
      <c r="Q4375" s="3" t="str">
        <f t="shared" si="137"/>
        <v>02/09/2022 11:15 AM</v>
      </c>
      <c r="R4375" s="573" t="str">
        <f>IF(AND(AllC3_Data[[#This Row],[Workflow]]="Vendor Trailer",AllC3_Data[[#This Row],[OB Load Type]]="",AllC3_Data[[#This Row],[IB Load Type]]="",AllC3_Data[[#This Row],[Reusable Load Type]]=""),"Empty", HLOOKUP("*",AllC3_Data[[#This Row],[OB Load Type]:[Workflow]],1,FALSE))</f>
        <v>A Live Delivery</v>
      </c>
      <c r="S43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6" spans="1:21" x14ac:dyDescent="0.25">
      <c r="A4376" s="567" t="s">
        <v>18630</v>
      </c>
      <c r="B4376" s="568"/>
      <c r="C4376" s="568" t="s">
        <v>8230</v>
      </c>
      <c r="D4376" s="569"/>
      <c r="E4376" s="569" t="s">
        <v>8397</v>
      </c>
      <c r="F4376" s="569">
        <v>3</v>
      </c>
      <c r="G4376" s="568" t="s">
        <v>8398</v>
      </c>
      <c r="H4376" s="568" t="s">
        <v>8230</v>
      </c>
      <c r="I4376" s="570" t="s">
        <v>18631</v>
      </c>
      <c r="J4376" s="568" t="s">
        <v>8202</v>
      </c>
      <c r="K4376" s="571" t="s">
        <v>8401</v>
      </c>
      <c r="L4376" s="568" t="s">
        <v>84</v>
      </c>
      <c r="M4376" s="572" t="s">
        <v>18631</v>
      </c>
      <c r="N4376" s="570" t="s">
        <v>8409</v>
      </c>
      <c r="O4376" s="303" t="str">
        <f>IF(AllC3_Data[[#This Row],[Door/Yard Number]]=3,"Yard","Door")</f>
        <v>Yard</v>
      </c>
      <c r="P4376" s="33">
        <f t="shared" si="136"/>
        <v>52.03333333338378</v>
      </c>
      <c r="Q4376" s="3" t="str">
        <f t="shared" si="137"/>
        <v>02/09/2022 09:58 AM</v>
      </c>
      <c r="R4376" s="573" t="str">
        <f>IF(AND(AllC3_Data[[#This Row],[Workflow]]="Vendor Trailer",AllC3_Data[[#This Row],[OB Load Type]]="",AllC3_Data[[#This Row],[IB Load Type]]="",AllC3_Data[[#This Row],[Reusable Load Type]]=""),"Empty", HLOOKUP("*",AllC3_Data[[#This Row],[OB Load Type]:[Workflow]],1,FALSE))</f>
        <v>MILK</v>
      </c>
      <c r="S43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7" spans="1:21" x14ac:dyDescent="0.25">
      <c r="A4377" s="567" t="s">
        <v>18632</v>
      </c>
      <c r="B4377" s="568"/>
      <c r="C4377" s="568" t="s">
        <v>8404</v>
      </c>
      <c r="D4377" s="569"/>
      <c r="E4377" s="569" t="s">
        <v>897</v>
      </c>
      <c r="F4377" s="569">
        <v>3</v>
      </c>
      <c r="G4377" s="568" t="s">
        <v>18633</v>
      </c>
      <c r="H4377" s="568" t="s">
        <v>18634</v>
      </c>
      <c r="I4377" s="570" t="s">
        <v>18635</v>
      </c>
      <c r="J4377" s="568" t="s">
        <v>8202</v>
      </c>
      <c r="K4377" s="571" t="s">
        <v>8401</v>
      </c>
      <c r="L4377" s="568" t="s">
        <v>84</v>
      </c>
      <c r="M4377" s="572" t="s">
        <v>10415</v>
      </c>
      <c r="N4377" s="570" t="s">
        <v>8409</v>
      </c>
      <c r="O4377" s="303" t="str">
        <f>IF(AllC3_Data[[#This Row],[Door/Yard Number]]=3,"Yard","Door")</f>
        <v>Yard</v>
      </c>
      <c r="P4377" s="33">
        <f t="shared" si="136"/>
        <v>50.650000000081491</v>
      </c>
      <c r="Q4377" s="3" t="str">
        <f t="shared" si="137"/>
        <v>02/09/2022 11:21 AM</v>
      </c>
      <c r="R4377" s="573" t="str">
        <f>IF(AND(AllC3_Data[[#This Row],[Workflow]]="Vendor Trailer",AllC3_Data[[#This Row],[OB Load Type]]="",AllC3_Data[[#This Row],[IB Load Type]]="",AllC3_Data[[#This Row],[Reusable Load Type]]=""),"Empty", HLOOKUP("*",AllC3_Data[[#This Row],[OB Load Type]:[Workflow]],1,FALSE))</f>
        <v>A Live Delivery</v>
      </c>
      <c r="S437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8" spans="1:21" x14ac:dyDescent="0.25">
      <c r="A4378" s="567" t="s">
        <v>18636</v>
      </c>
      <c r="B4378" s="568"/>
      <c r="C4378" s="568" t="s">
        <v>8404</v>
      </c>
      <c r="D4378" s="569"/>
      <c r="E4378" s="569" t="s">
        <v>897</v>
      </c>
      <c r="F4378" s="569">
        <v>1</v>
      </c>
      <c r="G4378" s="568" t="s">
        <v>8405</v>
      </c>
      <c r="H4378" s="568" t="s">
        <v>18637</v>
      </c>
      <c r="I4378" s="570" t="s">
        <v>10424</v>
      </c>
      <c r="J4378" s="568" t="s">
        <v>8202</v>
      </c>
      <c r="K4378" s="571" t="s">
        <v>8401</v>
      </c>
      <c r="L4378" s="568" t="s">
        <v>16235</v>
      </c>
      <c r="M4378" s="572" t="s">
        <v>13663</v>
      </c>
      <c r="N4378" s="570" t="s">
        <v>8409</v>
      </c>
      <c r="O4378" s="303" t="str">
        <f>IF(AllC3_Data[[#This Row],[Door/Yard Number]]=3,"Yard","Door")</f>
        <v>Door</v>
      </c>
      <c r="P4378" s="33">
        <f t="shared" si="136"/>
        <v>1.0666666666511446</v>
      </c>
      <c r="Q4378" s="3" t="str">
        <f t="shared" si="137"/>
        <v>02/11/2022 12:56 PM</v>
      </c>
      <c r="R4378" s="573" t="str">
        <f>IF(AND(AllC3_Data[[#This Row],[Workflow]]="Vendor Trailer",AllC3_Data[[#This Row],[OB Load Type]]="",AllC3_Data[[#This Row],[IB Load Type]]="",AllC3_Data[[#This Row],[Reusable Load Type]]=""),"Empty", HLOOKUP("*",AllC3_Data[[#This Row],[OB Load Type]:[Workflow]],1,FALSE))</f>
        <v>A Live Delivery</v>
      </c>
      <c r="S437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79" spans="1:21" x14ac:dyDescent="0.25">
      <c r="A4379" s="567" t="s">
        <v>18638</v>
      </c>
      <c r="B4379" s="568"/>
      <c r="C4379" s="568"/>
      <c r="D4379" s="569"/>
      <c r="E4379" s="569" t="s">
        <v>9827</v>
      </c>
      <c r="F4379" s="569">
        <v>3</v>
      </c>
      <c r="G4379" s="568" t="s">
        <v>18639</v>
      </c>
      <c r="H4379" s="568"/>
      <c r="I4379" s="570" t="s">
        <v>9288</v>
      </c>
      <c r="J4379" s="568" t="s">
        <v>8202</v>
      </c>
      <c r="K4379" s="571" t="s">
        <v>8401</v>
      </c>
      <c r="L4379" s="568" t="s">
        <v>84</v>
      </c>
      <c r="M4379" s="572" t="s">
        <v>9288</v>
      </c>
      <c r="N4379" s="570" t="s">
        <v>8409</v>
      </c>
      <c r="O4379" s="303" t="str">
        <f>IF(AllC3_Data[[#This Row],[Door/Yard Number]]=3,"Yard","Door")</f>
        <v>Yard</v>
      </c>
      <c r="P4379" s="33">
        <f t="shared" si="136"/>
        <v>48.933333333407063</v>
      </c>
      <c r="Q4379" s="3" t="str">
        <f t="shared" si="137"/>
        <v>02/09/2022 01:04 PM</v>
      </c>
      <c r="R4379" s="573" t="str">
        <f>IF(AND(AllC3_Data[[#This Row],[Workflow]]="Vendor Trailer",AllC3_Data[[#This Row],[OB Load Type]]="",AllC3_Data[[#This Row],[IB Load Type]]="",AllC3_Data[[#This Row],[Reusable Load Type]]=""),"Empty", HLOOKUP("*",AllC3_Data[[#This Row],[OB Load Type]:[Workflow]],1,FALSE))</f>
        <v>Live Empty</v>
      </c>
      <c r="S437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7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7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0" spans="1:21" x14ac:dyDescent="0.25">
      <c r="A4380" s="567" t="s">
        <v>18640</v>
      </c>
      <c r="B4380" s="568"/>
      <c r="C4380" s="568" t="s">
        <v>8230</v>
      </c>
      <c r="D4380" s="569"/>
      <c r="E4380" s="569" t="s">
        <v>8397</v>
      </c>
      <c r="F4380" s="569">
        <v>3</v>
      </c>
      <c r="G4380" s="568" t="s">
        <v>8398</v>
      </c>
      <c r="H4380" s="568" t="s">
        <v>14054</v>
      </c>
      <c r="I4380" s="570" t="s">
        <v>18641</v>
      </c>
      <c r="J4380" s="568" t="s">
        <v>8202</v>
      </c>
      <c r="K4380" s="571" t="s">
        <v>8401</v>
      </c>
      <c r="L4380" s="568" t="s">
        <v>84</v>
      </c>
      <c r="M4380" s="572" t="s">
        <v>18641</v>
      </c>
      <c r="N4380" s="570" t="s">
        <v>8409</v>
      </c>
      <c r="O4380" s="303" t="str">
        <f>IF(AllC3_Data[[#This Row],[Door/Yard Number]]=3,"Yard","Door")</f>
        <v>Yard</v>
      </c>
      <c r="P4380" s="33">
        <f t="shared" si="136"/>
        <v>48.700000000011642</v>
      </c>
      <c r="Q4380" s="3" t="str">
        <f t="shared" si="137"/>
        <v>02/09/2022 01:18 PM</v>
      </c>
      <c r="R4380" s="573" t="str">
        <f>IF(AND(AllC3_Data[[#This Row],[Workflow]]="Vendor Trailer",AllC3_Data[[#This Row],[OB Load Type]]="",AllC3_Data[[#This Row],[IB Load Type]]="",AllC3_Data[[#This Row],[Reusable Load Type]]=""),"Empty", HLOOKUP("*",AllC3_Data[[#This Row],[OB Load Type]:[Workflow]],1,FALSE))</f>
        <v>MILK</v>
      </c>
      <c r="S438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1" spans="1:21" x14ac:dyDescent="0.25">
      <c r="A4381" s="567" t="s">
        <v>18642</v>
      </c>
      <c r="B4381" s="568"/>
      <c r="C4381" s="568"/>
      <c r="D4381" s="569"/>
      <c r="E4381" s="569" t="s">
        <v>9827</v>
      </c>
      <c r="F4381" s="569">
        <v>3</v>
      </c>
      <c r="G4381" s="568" t="s">
        <v>8556</v>
      </c>
      <c r="H4381" s="568"/>
      <c r="I4381" s="570" t="s">
        <v>10442</v>
      </c>
      <c r="J4381" s="568" t="s">
        <v>8202</v>
      </c>
      <c r="K4381" s="571" t="s">
        <v>8401</v>
      </c>
      <c r="L4381" s="568" t="s">
        <v>84</v>
      </c>
      <c r="M4381" s="572" t="s">
        <v>10442</v>
      </c>
      <c r="N4381" s="570" t="s">
        <v>8409</v>
      </c>
      <c r="O4381" s="303" t="str">
        <f>IF(AllC3_Data[[#This Row],[Door/Yard Number]]=3,"Yard","Door")</f>
        <v>Yard</v>
      </c>
      <c r="P4381" s="33">
        <f t="shared" si="136"/>
        <v>48.600000000034925</v>
      </c>
      <c r="Q4381" s="3" t="str">
        <f t="shared" si="137"/>
        <v>02/09/2022 01:24 PM</v>
      </c>
      <c r="R4381" s="573" t="str">
        <f>IF(AND(AllC3_Data[[#This Row],[Workflow]]="Vendor Trailer",AllC3_Data[[#This Row],[OB Load Type]]="",AllC3_Data[[#This Row],[IB Load Type]]="",AllC3_Data[[#This Row],[Reusable Load Type]]=""),"Empty", HLOOKUP("*",AllC3_Data[[#This Row],[OB Load Type]:[Workflow]],1,FALSE))</f>
        <v>Live Empty</v>
      </c>
      <c r="S438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2" spans="1:21" x14ac:dyDescent="0.25">
      <c r="A4382" s="567" t="s">
        <v>18643</v>
      </c>
      <c r="B4382" s="568"/>
      <c r="C4382" s="568"/>
      <c r="D4382" s="569"/>
      <c r="E4382" s="569" t="s">
        <v>9827</v>
      </c>
      <c r="F4382" s="569">
        <v>5</v>
      </c>
      <c r="G4382" s="568" t="s">
        <v>18644</v>
      </c>
      <c r="H4382" s="568"/>
      <c r="I4382" s="570" t="s">
        <v>18645</v>
      </c>
      <c r="J4382" s="568" t="s">
        <v>8202</v>
      </c>
      <c r="K4382" s="571" t="s">
        <v>8401</v>
      </c>
      <c r="L4382" s="568" t="s">
        <v>18646</v>
      </c>
      <c r="M4382" s="572" t="s">
        <v>12070</v>
      </c>
      <c r="N4382" s="570" t="s">
        <v>8409</v>
      </c>
      <c r="O4382" s="303" t="str">
        <f>IF(AllC3_Data[[#This Row],[Door/Yard Number]]=3,"Yard","Door")</f>
        <v>Door</v>
      </c>
      <c r="P4382" s="33">
        <f t="shared" si="136"/>
        <v>49.816666666651145</v>
      </c>
      <c r="Q4382" s="3" t="str">
        <f t="shared" si="137"/>
        <v>02/09/2022 12:11 PM</v>
      </c>
      <c r="R4382" s="573" t="str">
        <f>IF(AND(AllC3_Data[[#This Row],[Workflow]]="Vendor Trailer",AllC3_Data[[#This Row],[OB Load Type]]="",AllC3_Data[[#This Row],[IB Load Type]]="",AllC3_Data[[#This Row],[Reusable Load Type]]=""),"Empty", HLOOKUP("*",AllC3_Data[[#This Row],[OB Load Type]:[Workflow]],1,FALSE))</f>
        <v>Live Empty</v>
      </c>
      <c r="S438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3" spans="1:21" x14ac:dyDescent="0.25">
      <c r="A4383" s="567" t="s">
        <v>18647</v>
      </c>
      <c r="B4383" s="568"/>
      <c r="C4383" s="568" t="s">
        <v>8230</v>
      </c>
      <c r="D4383" s="569"/>
      <c r="E4383" s="569" t="s">
        <v>8397</v>
      </c>
      <c r="F4383" s="569">
        <v>3</v>
      </c>
      <c r="G4383" s="568" t="s">
        <v>8398</v>
      </c>
      <c r="H4383" s="568" t="s">
        <v>14054</v>
      </c>
      <c r="I4383" s="570" t="s">
        <v>18648</v>
      </c>
      <c r="J4383" s="568" t="s">
        <v>8202</v>
      </c>
      <c r="K4383" s="571" t="s">
        <v>8401</v>
      </c>
      <c r="L4383" s="568" t="s">
        <v>84</v>
      </c>
      <c r="M4383" s="572" t="s">
        <v>18648</v>
      </c>
      <c r="N4383" s="570" t="s">
        <v>8409</v>
      </c>
      <c r="O4383" s="303" t="str">
        <f>IF(AllC3_Data[[#This Row],[Door/Yard Number]]=3,"Yard","Door")</f>
        <v>Yard</v>
      </c>
      <c r="P4383" s="33">
        <f t="shared" si="136"/>
        <v>46.683333333407063</v>
      </c>
      <c r="Q4383" s="3" t="str">
        <f t="shared" si="137"/>
        <v>02/09/2022 03:19 PM</v>
      </c>
      <c r="R4383" s="573" t="str">
        <f>IF(AND(AllC3_Data[[#This Row],[Workflow]]="Vendor Trailer",AllC3_Data[[#This Row],[OB Load Type]]="",AllC3_Data[[#This Row],[IB Load Type]]="",AllC3_Data[[#This Row],[Reusable Load Type]]=""),"Empty", HLOOKUP("*",AllC3_Data[[#This Row],[OB Load Type]:[Workflow]],1,FALSE))</f>
        <v>MILK</v>
      </c>
      <c r="S438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4" spans="1:21" x14ac:dyDescent="0.25">
      <c r="A4384" s="567" t="s">
        <v>18649</v>
      </c>
      <c r="B4384" s="568"/>
      <c r="C4384" s="568"/>
      <c r="D4384" s="569"/>
      <c r="E4384" s="569" t="s">
        <v>9827</v>
      </c>
      <c r="F4384" s="569">
        <v>3</v>
      </c>
      <c r="G4384" s="568" t="s">
        <v>8405</v>
      </c>
      <c r="H4384" s="568"/>
      <c r="I4384" s="570" t="s">
        <v>15295</v>
      </c>
      <c r="J4384" s="568" t="s">
        <v>8202</v>
      </c>
      <c r="K4384" s="571" t="s">
        <v>8401</v>
      </c>
      <c r="L4384" s="568" t="s">
        <v>84</v>
      </c>
      <c r="M4384" s="572" t="s">
        <v>18650</v>
      </c>
      <c r="N4384" s="570" t="s">
        <v>8409</v>
      </c>
      <c r="O4384" s="303" t="str">
        <f>IF(AllC3_Data[[#This Row],[Door/Yard Number]]=3,"Yard","Door")</f>
        <v>Yard</v>
      </c>
      <c r="P4384" s="33">
        <f t="shared" si="136"/>
        <v>46.383333333476912</v>
      </c>
      <c r="Q4384" s="3" t="str">
        <f t="shared" si="137"/>
        <v>02/09/2022 03:37 PM</v>
      </c>
      <c r="R4384" s="573" t="str">
        <f>IF(AND(AllC3_Data[[#This Row],[Workflow]]="Vendor Trailer",AllC3_Data[[#This Row],[OB Load Type]]="",AllC3_Data[[#This Row],[IB Load Type]]="",AllC3_Data[[#This Row],[Reusable Load Type]]=""),"Empty", HLOOKUP("*",AllC3_Data[[#This Row],[OB Load Type]:[Workflow]],1,FALSE))</f>
        <v>Live Empty</v>
      </c>
      <c r="S438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5" spans="1:21" x14ac:dyDescent="0.25">
      <c r="A4385" s="567" t="s">
        <v>18651</v>
      </c>
      <c r="B4385" s="568"/>
      <c r="C4385" s="568"/>
      <c r="D4385" s="569"/>
      <c r="E4385" s="569" t="s">
        <v>8461</v>
      </c>
      <c r="F4385" s="569">
        <v>3</v>
      </c>
      <c r="G4385" s="568" t="s">
        <v>8820</v>
      </c>
      <c r="H4385" s="568"/>
      <c r="I4385" s="570" t="s">
        <v>18652</v>
      </c>
      <c r="J4385" s="568" t="s">
        <v>8202</v>
      </c>
      <c r="K4385" s="571" t="s">
        <v>8401</v>
      </c>
      <c r="L4385" s="568" t="s">
        <v>2971</v>
      </c>
      <c r="M4385" s="572"/>
      <c r="N4385" s="570" t="s">
        <v>8402</v>
      </c>
      <c r="O4385" s="303" t="str">
        <f>IF(AllC3_Data[[#This Row],[Door/Yard Number]]=3,"Yard","Door")</f>
        <v>Yard</v>
      </c>
      <c r="P4385" s="33">
        <f t="shared" si="136"/>
        <v>45.016666666720994</v>
      </c>
      <c r="Q4385" s="3" t="str">
        <f t="shared" si="137"/>
        <v>02/09/2022 04:59 PM</v>
      </c>
      <c r="R4385" s="573" t="str">
        <f>IF(AND(AllC3_Data[[#This Row],[Workflow]]="Vendor Trailer",AllC3_Data[[#This Row],[OB Load Type]]="",AllC3_Data[[#This Row],[IB Load Type]]="",AllC3_Data[[#This Row],[Reusable Load Type]]=""),"Empty", HLOOKUP("*",AllC3_Data[[#This Row],[OB Load Type]:[Workflow]],1,FALSE))</f>
        <v>Empty</v>
      </c>
      <c r="S438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8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6" spans="1:21" x14ac:dyDescent="0.25">
      <c r="A4386" s="567" t="s">
        <v>18653</v>
      </c>
      <c r="B4386" s="568"/>
      <c r="C4386" s="568" t="s">
        <v>8230</v>
      </c>
      <c r="D4386" s="569"/>
      <c r="E4386" s="569" t="s">
        <v>8397</v>
      </c>
      <c r="F4386" s="569">
        <v>3</v>
      </c>
      <c r="G4386" s="568" t="s">
        <v>18654</v>
      </c>
      <c r="H4386" s="568" t="s">
        <v>8230</v>
      </c>
      <c r="I4386" s="570" t="s">
        <v>12119</v>
      </c>
      <c r="J4386" s="568" t="s">
        <v>8202</v>
      </c>
      <c r="K4386" s="571" t="s">
        <v>8401</v>
      </c>
      <c r="L4386" s="568" t="s">
        <v>84</v>
      </c>
      <c r="M4386" s="572" t="s">
        <v>12119</v>
      </c>
      <c r="N4386" s="570" t="s">
        <v>8409</v>
      </c>
      <c r="O4386" s="303" t="str">
        <f>IF(AllC3_Data[[#This Row],[Door/Yard Number]]=3,"Yard","Door")</f>
        <v>Yard</v>
      </c>
      <c r="P4386" s="33">
        <f t="shared" si="136"/>
        <v>44.483333333395422</v>
      </c>
      <c r="Q4386" s="3" t="str">
        <f t="shared" si="137"/>
        <v>02/09/2022 05:31 PM</v>
      </c>
      <c r="R4386" s="573" t="str">
        <f>IF(AND(AllC3_Data[[#This Row],[Workflow]]="Vendor Trailer",AllC3_Data[[#This Row],[OB Load Type]]="",AllC3_Data[[#This Row],[IB Load Type]]="",AllC3_Data[[#This Row],[Reusable Load Type]]=""),"Empty", HLOOKUP("*",AllC3_Data[[#This Row],[OB Load Type]:[Workflow]],1,FALSE))</f>
        <v>MILK</v>
      </c>
      <c r="S438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7" spans="1:21" x14ac:dyDescent="0.25">
      <c r="A4387" s="567" t="s">
        <v>18655</v>
      </c>
      <c r="B4387" s="568"/>
      <c r="C4387" s="568"/>
      <c r="D4387" s="569"/>
      <c r="E4387" s="569" t="s">
        <v>1562</v>
      </c>
      <c r="F4387" s="569">
        <v>1</v>
      </c>
      <c r="G4387" s="568" t="s">
        <v>1179</v>
      </c>
      <c r="H4387" s="568"/>
      <c r="I4387" s="570" t="s">
        <v>18656</v>
      </c>
      <c r="J4387" s="568" t="s">
        <v>8205</v>
      </c>
      <c r="K4387" s="571" t="s">
        <v>8401</v>
      </c>
      <c r="L4387" s="568" t="s">
        <v>11666</v>
      </c>
      <c r="M4387" s="572"/>
      <c r="N4387" s="570" t="s">
        <v>8409</v>
      </c>
      <c r="O4387" s="303" t="str">
        <f>IF(AllC3_Data[[#This Row],[Door/Yard Number]]=3,"Yard","Door")</f>
        <v>Door</v>
      </c>
      <c r="P4387" s="33">
        <f t="shared" si="136"/>
        <v>44.100000000034925</v>
      </c>
      <c r="Q4387" s="3" t="str">
        <f t="shared" si="137"/>
        <v>02/09/2022 05:54 PM</v>
      </c>
      <c r="R4387" s="573" t="str">
        <f>IF(AND(AllC3_Data[[#This Row],[Workflow]]="Vendor Trailer",AllC3_Data[[#This Row],[OB Load Type]]="",AllC3_Data[[#This Row],[IB Load Type]]="",AllC3_Data[[#This Row],[Reusable Load Type]]=""),"Empty", HLOOKUP("*",AllC3_Data[[#This Row],[OB Load Type]:[Workflow]],1,FALSE))</f>
        <v>Unknown</v>
      </c>
      <c r="S438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87"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388" spans="1:21" x14ac:dyDescent="0.25">
      <c r="A4388" s="567" t="s">
        <v>18657</v>
      </c>
      <c r="B4388" s="568"/>
      <c r="C4388" s="568" t="s">
        <v>8230</v>
      </c>
      <c r="D4388" s="569"/>
      <c r="E4388" s="569" t="s">
        <v>8397</v>
      </c>
      <c r="F4388" s="569">
        <v>3</v>
      </c>
      <c r="G4388" s="568" t="s">
        <v>8398</v>
      </c>
      <c r="H4388" s="568" t="s">
        <v>8561</v>
      </c>
      <c r="I4388" s="570" t="s">
        <v>18658</v>
      </c>
      <c r="J4388" s="568" t="s">
        <v>8202</v>
      </c>
      <c r="K4388" s="571" t="s">
        <v>8401</v>
      </c>
      <c r="L4388" s="568" t="s">
        <v>84</v>
      </c>
      <c r="M4388" s="572" t="s">
        <v>18658</v>
      </c>
      <c r="N4388" s="570" t="s">
        <v>8409</v>
      </c>
      <c r="O4388" s="303" t="str">
        <f>IF(AllC3_Data[[#This Row],[Door/Yard Number]]=3,"Yard","Door")</f>
        <v>Yard</v>
      </c>
      <c r="P4388" s="33">
        <f t="shared" si="136"/>
        <v>42.600000000034925</v>
      </c>
      <c r="Q4388" s="3" t="str">
        <f t="shared" si="137"/>
        <v>02/09/2022 07:24 PM</v>
      </c>
      <c r="R4388" s="573" t="str">
        <f>IF(AND(AllC3_Data[[#This Row],[Workflow]]="Vendor Trailer",AllC3_Data[[#This Row],[OB Load Type]]="",AllC3_Data[[#This Row],[IB Load Type]]="",AllC3_Data[[#This Row],[Reusable Load Type]]=""),"Empty", HLOOKUP("*",AllC3_Data[[#This Row],[OB Load Type]:[Workflow]],1,FALSE))</f>
        <v>MILK</v>
      </c>
      <c r="S438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89" spans="1:21" x14ac:dyDescent="0.25">
      <c r="A4389" s="567" t="s">
        <v>18659</v>
      </c>
      <c r="B4389" s="568"/>
      <c r="C4389" s="568" t="s">
        <v>8230</v>
      </c>
      <c r="D4389" s="569"/>
      <c r="E4389" s="569" t="s">
        <v>8397</v>
      </c>
      <c r="F4389" s="569">
        <v>3</v>
      </c>
      <c r="G4389" s="568" t="s">
        <v>8398</v>
      </c>
      <c r="H4389" s="568" t="s">
        <v>8561</v>
      </c>
      <c r="I4389" s="570" t="s">
        <v>18660</v>
      </c>
      <c r="J4389" s="568" t="s">
        <v>8202</v>
      </c>
      <c r="K4389" s="571" t="s">
        <v>8401</v>
      </c>
      <c r="L4389" s="568" t="s">
        <v>84</v>
      </c>
      <c r="M4389" s="572" t="s">
        <v>18660</v>
      </c>
      <c r="N4389" s="570" t="s">
        <v>8409</v>
      </c>
      <c r="O4389" s="303" t="str">
        <f>IF(AllC3_Data[[#This Row],[Door/Yard Number]]=3,"Yard","Door")</f>
        <v>Yard</v>
      </c>
      <c r="P4389" s="33">
        <f t="shared" si="136"/>
        <v>42.266666666662786</v>
      </c>
      <c r="Q4389" s="3" t="str">
        <f t="shared" si="137"/>
        <v>02/09/2022 07:44 PM</v>
      </c>
      <c r="R4389" s="573" t="str">
        <f>IF(AND(AllC3_Data[[#This Row],[Workflow]]="Vendor Trailer",AllC3_Data[[#This Row],[OB Load Type]]="",AllC3_Data[[#This Row],[IB Load Type]]="",AllC3_Data[[#This Row],[Reusable Load Type]]=""),"Empty", HLOOKUP("*",AllC3_Data[[#This Row],[OB Load Type]:[Workflow]],1,FALSE))</f>
        <v>MILK</v>
      </c>
      <c r="S438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8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8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0" spans="1:21" x14ac:dyDescent="0.25">
      <c r="A4390" s="567" t="s">
        <v>18661</v>
      </c>
      <c r="B4390" s="568"/>
      <c r="C4390" s="568"/>
      <c r="D4390" s="569" t="s">
        <v>486</v>
      </c>
      <c r="E4390" s="569" t="s">
        <v>8430</v>
      </c>
      <c r="F4390" s="569">
        <v>1</v>
      </c>
      <c r="G4390" s="568" t="s">
        <v>1179</v>
      </c>
      <c r="H4390" s="568"/>
      <c r="I4390" s="570" t="s">
        <v>9354</v>
      </c>
      <c r="J4390" s="568" t="s">
        <v>8210</v>
      </c>
      <c r="K4390" s="571" t="s">
        <v>8401</v>
      </c>
      <c r="L4390" s="568" t="s">
        <v>16255</v>
      </c>
      <c r="M4390" s="572" t="s">
        <v>17042</v>
      </c>
      <c r="N4390" s="570" t="s">
        <v>8409</v>
      </c>
      <c r="O4390" s="303" t="str">
        <f>IF(AllC3_Data[[#This Row],[Door/Yard Number]]=3,"Yard","Door")</f>
        <v>Door</v>
      </c>
      <c r="P4390" s="33">
        <f t="shared" si="136"/>
        <v>49.150000000081491</v>
      </c>
      <c r="Q4390" s="3" t="str">
        <f t="shared" si="137"/>
        <v>02/09/2022 12:51 PM</v>
      </c>
      <c r="R4390" s="573" t="str">
        <f>IF(AND(AllC3_Data[[#This Row],[Workflow]]="Vendor Trailer",AllC3_Data[[#This Row],[OB Load Type]]="",AllC3_Data[[#This Row],[IB Load Type]]="",AllC3_Data[[#This Row],[Reusable Load Type]]=""),"Empty", HLOOKUP("*",AllC3_Data[[#This Row],[OB Load Type]:[Workflow]],1,FALSE))</f>
        <v>RGMB</v>
      </c>
      <c r="S439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9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9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4391" spans="1:21" x14ac:dyDescent="0.25">
      <c r="A4391" s="567" t="s">
        <v>18662</v>
      </c>
      <c r="B4391" s="568"/>
      <c r="C4391" s="568" t="s">
        <v>8230</v>
      </c>
      <c r="D4391" s="569"/>
      <c r="E4391" s="569" t="s">
        <v>8397</v>
      </c>
      <c r="F4391" s="569">
        <v>3</v>
      </c>
      <c r="G4391" s="568" t="s">
        <v>8398</v>
      </c>
      <c r="H4391" s="568" t="s">
        <v>8561</v>
      </c>
      <c r="I4391" s="570" t="s">
        <v>16808</v>
      </c>
      <c r="J4391" s="568" t="s">
        <v>8202</v>
      </c>
      <c r="K4391" s="571" t="s">
        <v>8401</v>
      </c>
      <c r="L4391" s="568" t="s">
        <v>84</v>
      </c>
      <c r="M4391" s="572" t="s">
        <v>16808</v>
      </c>
      <c r="N4391" s="570" t="s">
        <v>8409</v>
      </c>
      <c r="O4391" s="303" t="str">
        <f>IF(AllC3_Data[[#This Row],[Door/Yard Number]]=3,"Yard","Door")</f>
        <v>Yard</v>
      </c>
      <c r="P4391" s="33">
        <f t="shared" si="136"/>
        <v>40.233333333337214</v>
      </c>
      <c r="Q4391" s="3" t="str">
        <f t="shared" si="137"/>
        <v>02/09/2022 09:46 PM</v>
      </c>
      <c r="R4391" s="573" t="str">
        <f>IF(AND(AllC3_Data[[#This Row],[Workflow]]="Vendor Trailer",AllC3_Data[[#This Row],[OB Load Type]]="",AllC3_Data[[#This Row],[IB Load Type]]="",AllC3_Data[[#This Row],[Reusable Load Type]]=""),"Empty", HLOOKUP("*",AllC3_Data[[#This Row],[OB Load Type]:[Workflow]],1,FALSE))</f>
        <v>MILK</v>
      </c>
      <c r="S439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9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9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2" spans="1:21" x14ac:dyDescent="0.25">
      <c r="A4392" s="567" t="s">
        <v>14288</v>
      </c>
      <c r="B4392" s="568"/>
      <c r="C4392" s="568" t="s">
        <v>8230</v>
      </c>
      <c r="D4392" s="569"/>
      <c r="E4392" s="569" t="s">
        <v>8397</v>
      </c>
      <c r="F4392" s="569">
        <v>3</v>
      </c>
      <c r="G4392" s="568" t="s">
        <v>14067</v>
      </c>
      <c r="H4392" s="568" t="s">
        <v>8561</v>
      </c>
      <c r="I4392" s="570" t="s">
        <v>15422</v>
      </c>
      <c r="J4392" s="568" t="s">
        <v>8202</v>
      </c>
      <c r="K4392" s="571" t="s">
        <v>8401</v>
      </c>
      <c r="L4392" s="568" t="s">
        <v>84</v>
      </c>
      <c r="M4392" s="572" t="s">
        <v>15422</v>
      </c>
      <c r="N4392" s="570" t="s">
        <v>8409</v>
      </c>
      <c r="O4392" s="303" t="str">
        <f>IF(AllC3_Data[[#This Row],[Door/Yard Number]]=3,"Yard","Door")</f>
        <v>Yard</v>
      </c>
      <c r="P4392" s="33">
        <f t="shared" si="136"/>
        <v>40.016666666662786</v>
      </c>
      <c r="Q4392" s="3" t="str">
        <f t="shared" si="137"/>
        <v>02/09/2022 09:59 PM</v>
      </c>
      <c r="R4392" s="573" t="str">
        <f>IF(AND(AllC3_Data[[#This Row],[Workflow]]="Vendor Trailer",AllC3_Data[[#This Row],[OB Load Type]]="",AllC3_Data[[#This Row],[IB Load Type]]="",AllC3_Data[[#This Row],[Reusable Load Type]]=""),"Empty", HLOOKUP("*",AllC3_Data[[#This Row],[OB Load Type]:[Workflow]],1,FALSE))</f>
        <v>MILK</v>
      </c>
      <c r="S439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9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9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3" spans="1:21" x14ac:dyDescent="0.25">
      <c r="A4393" s="567" t="s">
        <v>18663</v>
      </c>
      <c r="B4393" s="568"/>
      <c r="C4393" s="568"/>
      <c r="D4393" s="569" t="s">
        <v>486</v>
      </c>
      <c r="E4393" s="569" t="s">
        <v>8430</v>
      </c>
      <c r="F4393" s="569">
        <v>1</v>
      </c>
      <c r="G4393" s="568" t="s">
        <v>1179</v>
      </c>
      <c r="H4393" s="568"/>
      <c r="I4393" s="570" t="s">
        <v>15451</v>
      </c>
      <c r="J4393" s="568" t="s">
        <v>8205</v>
      </c>
      <c r="K4393" s="571" t="s">
        <v>8401</v>
      </c>
      <c r="L4393" s="568" t="s">
        <v>12687</v>
      </c>
      <c r="M4393" s="572" t="s">
        <v>15451</v>
      </c>
      <c r="N4393" s="570" t="s">
        <v>8409</v>
      </c>
      <c r="O4393" s="303" t="str">
        <f>IF(AllC3_Data[[#This Row],[Door/Yard Number]]=3,"Yard","Door")</f>
        <v>Door</v>
      </c>
      <c r="P4393" s="33">
        <f t="shared" si="136"/>
        <v>38.750000000058208</v>
      </c>
      <c r="Q4393" s="3" t="str">
        <f t="shared" si="137"/>
        <v>02/09/2022 11:15 PM</v>
      </c>
      <c r="R4393" s="573" t="str">
        <f>IF(AND(AllC3_Data[[#This Row],[Workflow]]="Vendor Trailer",AllC3_Data[[#This Row],[OB Load Type]]="",AllC3_Data[[#This Row],[IB Load Type]]="",AllC3_Data[[#This Row],[Reusable Load Type]]=""),"Empty", HLOOKUP("*",AllC3_Data[[#This Row],[OB Load Type]:[Workflow]],1,FALSE))</f>
        <v>RGMB</v>
      </c>
      <c r="S439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39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9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SA -&gt; San Marcos</v>
      </c>
    </row>
    <row r="4394" spans="1:21" x14ac:dyDescent="0.25">
      <c r="A4394" s="567" t="s">
        <v>18664</v>
      </c>
      <c r="B4394" s="568"/>
      <c r="C4394" s="568" t="s">
        <v>8230</v>
      </c>
      <c r="D4394" s="569"/>
      <c r="E4394" s="569" t="s">
        <v>8397</v>
      </c>
      <c r="F4394" s="569">
        <v>3</v>
      </c>
      <c r="G4394" s="568" t="s">
        <v>18151</v>
      </c>
      <c r="H4394" s="568" t="s">
        <v>14054</v>
      </c>
      <c r="I4394" s="570" t="s">
        <v>18665</v>
      </c>
      <c r="J4394" s="568" t="s">
        <v>8202</v>
      </c>
      <c r="K4394" s="571" t="s">
        <v>8401</v>
      </c>
      <c r="L4394" s="568" t="s">
        <v>84</v>
      </c>
      <c r="M4394" s="572" t="s">
        <v>18665</v>
      </c>
      <c r="N4394" s="570" t="s">
        <v>8409</v>
      </c>
      <c r="O4394" s="303" t="str">
        <f>IF(AllC3_Data[[#This Row],[Door/Yard Number]]=3,"Yard","Door")</f>
        <v>Yard</v>
      </c>
      <c r="P4394" s="33">
        <f t="shared" si="136"/>
        <v>37.083333333372138</v>
      </c>
      <c r="Q4394" s="3" t="str">
        <f t="shared" si="137"/>
        <v>02/10/2022 12:55 AM</v>
      </c>
      <c r="R4394" s="573" t="str">
        <f>IF(AND(AllC3_Data[[#This Row],[Workflow]]="Vendor Trailer",AllC3_Data[[#This Row],[OB Load Type]]="",AllC3_Data[[#This Row],[IB Load Type]]="",AllC3_Data[[#This Row],[Reusable Load Type]]=""),"Empty", HLOOKUP("*",AllC3_Data[[#This Row],[OB Load Type]:[Workflow]],1,FALSE))</f>
        <v>MILK</v>
      </c>
      <c r="S439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9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9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5" spans="1:21" x14ac:dyDescent="0.25">
      <c r="A4395" s="567" t="s">
        <v>18666</v>
      </c>
      <c r="B4395" s="568"/>
      <c r="C4395" s="568" t="s">
        <v>23</v>
      </c>
      <c r="D4395" s="569"/>
      <c r="E4395" s="569" t="s">
        <v>897</v>
      </c>
      <c r="F4395" s="569">
        <v>1</v>
      </c>
      <c r="G4395" s="568" t="s">
        <v>1179</v>
      </c>
      <c r="H4395" s="568" t="s">
        <v>18667</v>
      </c>
      <c r="I4395" s="570" t="s">
        <v>18668</v>
      </c>
      <c r="J4395" s="568" t="s">
        <v>8205</v>
      </c>
      <c r="K4395" s="571" t="s">
        <v>8401</v>
      </c>
      <c r="L4395" s="568" t="s">
        <v>12055</v>
      </c>
      <c r="M4395" s="572" t="s">
        <v>18668</v>
      </c>
      <c r="N4395" s="570" t="s">
        <v>8409</v>
      </c>
      <c r="O4395" s="303" t="str">
        <f>IF(AllC3_Data[[#This Row],[Door/Yard Number]]=3,"Yard","Door")</f>
        <v>Door</v>
      </c>
      <c r="P4395" s="33">
        <f t="shared" si="136"/>
        <v>33.266666666662786</v>
      </c>
      <c r="Q4395" s="3" t="str">
        <f t="shared" si="137"/>
        <v>02/10/2022 04:44 AM</v>
      </c>
      <c r="R4395" s="573" t="str">
        <f>IF(AND(AllC3_Data[[#This Row],[Workflow]]="Vendor Trailer",AllC3_Data[[#This Row],[OB Load Type]]="",AllC3_Data[[#This Row],[IB Load Type]]="",AllC3_Data[[#This Row],[Reusable Load Type]]=""),"Empty", HLOOKUP("*",AllC3_Data[[#This Row],[OB Load Type]:[Workflow]],1,FALSE))</f>
        <v>B206</v>
      </c>
      <c r="S439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39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39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6" spans="1:21" x14ac:dyDescent="0.25">
      <c r="A4396" s="567" t="s">
        <v>9545</v>
      </c>
      <c r="B4396" s="568"/>
      <c r="C4396" s="568" t="s">
        <v>8230</v>
      </c>
      <c r="D4396" s="569"/>
      <c r="E4396" s="569" t="s">
        <v>8397</v>
      </c>
      <c r="F4396" s="569">
        <v>3</v>
      </c>
      <c r="G4396" s="568" t="s">
        <v>8560</v>
      </c>
      <c r="H4396" s="568" t="s">
        <v>8561</v>
      </c>
      <c r="I4396" s="570" t="s">
        <v>18669</v>
      </c>
      <c r="J4396" s="568" t="s">
        <v>8202</v>
      </c>
      <c r="K4396" s="571" t="s">
        <v>8401</v>
      </c>
      <c r="L4396" s="568" t="s">
        <v>84</v>
      </c>
      <c r="M4396" s="572" t="s">
        <v>18669</v>
      </c>
      <c r="N4396" s="570" t="s">
        <v>8409</v>
      </c>
      <c r="O4396" s="303" t="str">
        <f>IF(AllC3_Data[[#This Row],[Door/Yard Number]]=3,"Yard","Door")</f>
        <v>Yard</v>
      </c>
      <c r="P4396" s="33">
        <f t="shared" si="136"/>
        <v>32.06666666676756</v>
      </c>
      <c r="Q4396" s="3" t="str">
        <f t="shared" si="137"/>
        <v>02/10/2022 05:56 AM</v>
      </c>
      <c r="R4396" s="573" t="str">
        <f>IF(AND(AllC3_Data[[#This Row],[Workflow]]="Vendor Trailer",AllC3_Data[[#This Row],[OB Load Type]]="",AllC3_Data[[#This Row],[IB Load Type]]="",AllC3_Data[[#This Row],[Reusable Load Type]]=""),"Empty", HLOOKUP("*",AllC3_Data[[#This Row],[OB Load Type]:[Workflow]],1,FALSE))</f>
        <v>MILK</v>
      </c>
      <c r="S439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9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9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7" spans="1:21" x14ac:dyDescent="0.25">
      <c r="A4397" s="567" t="s">
        <v>18670</v>
      </c>
      <c r="B4397" s="568"/>
      <c r="C4397" s="568"/>
      <c r="D4397" s="569"/>
      <c r="E4397" s="569" t="s">
        <v>1562</v>
      </c>
      <c r="F4397" s="569">
        <v>3</v>
      </c>
      <c r="G4397" s="568" t="s">
        <v>8405</v>
      </c>
      <c r="H4397" s="568"/>
      <c r="I4397" s="570" t="s">
        <v>10590</v>
      </c>
      <c r="J4397" s="568" t="s">
        <v>8202</v>
      </c>
      <c r="K4397" s="571" t="s">
        <v>8401</v>
      </c>
      <c r="L4397" s="568" t="s">
        <v>84</v>
      </c>
      <c r="M4397" s="572"/>
      <c r="N4397" s="570" t="s">
        <v>8409</v>
      </c>
      <c r="O4397" s="303" t="str">
        <f>IF(AllC3_Data[[#This Row],[Door/Yard Number]]=3,"Yard","Door")</f>
        <v>Yard</v>
      </c>
      <c r="P4397" s="33">
        <f t="shared" si="136"/>
        <v>29.516666666662786</v>
      </c>
      <c r="Q4397" s="3" t="str">
        <f t="shared" si="137"/>
        <v>02/10/2022 08:29 AM</v>
      </c>
      <c r="R4397" s="573" t="str">
        <f>IF(AND(AllC3_Data[[#This Row],[Workflow]]="Vendor Trailer",AllC3_Data[[#This Row],[OB Load Type]]="",AllC3_Data[[#This Row],[IB Load Type]]="",AllC3_Data[[#This Row],[Reusable Load Type]]=""),"Empty", HLOOKUP("*",AllC3_Data[[#This Row],[OB Load Type]:[Workflow]],1,FALSE))</f>
        <v>Unknown</v>
      </c>
      <c r="S439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39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9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8" spans="1:21" x14ac:dyDescent="0.25">
      <c r="A4398" s="567" t="s">
        <v>18671</v>
      </c>
      <c r="B4398" s="568"/>
      <c r="C4398" s="568"/>
      <c r="D4398" s="569"/>
      <c r="E4398" s="569" t="s">
        <v>8461</v>
      </c>
      <c r="F4398" s="569">
        <v>3</v>
      </c>
      <c r="G4398" s="568" t="s">
        <v>8820</v>
      </c>
      <c r="H4398" s="568"/>
      <c r="I4398" s="570" t="s">
        <v>9411</v>
      </c>
      <c r="J4398" s="568" t="s">
        <v>8202</v>
      </c>
      <c r="K4398" s="571" t="s">
        <v>8401</v>
      </c>
      <c r="L4398" s="568" t="s">
        <v>2971</v>
      </c>
      <c r="M4398" s="572" t="s">
        <v>18672</v>
      </c>
      <c r="N4398" s="570" t="s">
        <v>8402</v>
      </c>
      <c r="O4398" s="303" t="str">
        <f>IF(AllC3_Data[[#This Row],[Door/Yard Number]]=3,"Yard","Door")</f>
        <v>Yard</v>
      </c>
      <c r="P4398" s="33">
        <f t="shared" si="136"/>
        <v>29.283333333441988</v>
      </c>
      <c r="Q4398" s="3" t="str">
        <f t="shared" si="137"/>
        <v>02/10/2022 08:43 AM</v>
      </c>
      <c r="R4398" s="573" t="str">
        <f>IF(AND(AllC3_Data[[#This Row],[Workflow]]="Vendor Trailer",AllC3_Data[[#This Row],[OB Load Type]]="",AllC3_Data[[#This Row],[IB Load Type]]="",AllC3_Data[[#This Row],[Reusable Load Type]]=""),"Empty", HLOOKUP("*",AllC3_Data[[#This Row],[OB Load Type]:[Workflow]],1,FALSE))</f>
        <v>Empty</v>
      </c>
      <c r="S439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39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39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399" spans="1:21" x14ac:dyDescent="0.25">
      <c r="A4399" s="567" t="s">
        <v>18673</v>
      </c>
      <c r="B4399" s="568"/>
      <c r="C4399" s="568" t="s">
        <v>774</v>
      </c>
      <c r="D4399" s="569"/>
      <c r="E4399" s="569" t="s">
        <v>897</v>
      </c>
      <c r="F4399" s="569">
        <v>3</v>
      </c>
      <c r="G4399" s="568" t="s">
        <v>1215</v>
      </c>
      <c r="H4399" s="568" t="s">
        <v>18674</v>
      </c>
      <c r="I4399" s="570" t="s">
        <v>12296</v>
      </c>
      <c r="J4399" s="568" t="s">
        <v>8202</v>
      </c>
      <c r="K4399" s="571" t="s">
        <v>8401</v>
      </c>
      <c r="L4399" s="568" t="s">
        <v>14221</v>
      </c>
      <c r="M4399" s="572" t="s">
        <v>12296</v>
      </c>
      <c r="N4399" s="570" t="s">
        <v>8451</v>
      </c>
      <c r="O4399" s="303" t="str">
        <f>IF(AllC3_Data[[#This Row],[Door/Yard Number]]=3,"Yard","Door")</f>
        <v>Yard</v>
      </c>
      <c r="P4399" s="33">
        <f t="shared" si="136"/>
        <v>29.100000000034925</v>
      </c>
      <c r="Q4399" s="3" t="str">
        <f t="shared" si="137"/>
        <v>02/10/2022 08:54 AM</v>
      </c>
      <c r="R4399" s="573" t="str">
        <f>IF(AND(AllC3_Data[[#This Row],[Workflow]]="Vendor Trailer",AllC3_Data[[#This Row],[OB Load Type]]="",AllC3_Data[[#This Row],[IB Load Type]]="",AllC3_Data[[#This Row],[Reusable Load Type]]=""),"Empty", HLOOKUP("*",AllC3_Data[[#This Row],[OB Load Type]:[Workflow]],1,FALSE))</f>
        <v>B227</v>
      </c>
      <c r="S439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 xml:space="preserve">Grocery </v>
      </c>
      <c r="T439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Inbound</v>
      </c>
      <c r="U439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0" spans="1:21" x14ac:dyDescent="0.25">
      <c r="A4400" s="567" t="s">
        <v>18675</v>
      </c>
      <c r="B4400" s="568"/>
      <c r="C4400" s="568" t="s">
        <v>8404</v>
      </c>
      <c r="D4400" s="569"/>
      <c r="E4400" s="569" t="s">
        <v>897</v>
      </c>
      <c r="F4400" s="569">
        <v>3</v>
      </c>
      <c r="G4400" s="568" t="s">
        <v>18676</v>
      </c>
      <c r="H4400" s="568" t="s">
        <v>18677</v>
      </c>
      <c r="I4400" s="570" t="s">
        <v>15790</v>
      </c>
      <c r="J4400" s="568" t="s">
        <v>8202</v>
      </c>
      <c r="K4400" s="571" t="s">
        <v>8401</v>
      </c>
      <c r="L4400" s="568" t="s">
        <v>84</v>
      </c>
      <c r="M4400" s="572" t="s">
        <v>15790</v>
      </c>
      <c r="N4400" s="570" t="s">
        <v>8409</v>
      </c>
      <c r="O4400" s="303" t="str">
        <f>IF(AllC3_Data[[#This Row],[Door/Yard Number]]=3,"Yard","Door")</f>
        <v>Yard</v>
      </c>
      <c r="P4400" s="33">
        <f t="shared" si="136"/>
        <v>28.850000000093132</v>
      </c>
      <c r="Q4400" s="3" t="str">
        <f t="shared" si="137"/>
        <v>02/10/2022 09:09 AM</v>
      </c>
      <c r="R4400" s="573" t="str">
        <f>IF(AND(AllC3_Data[[#This Row],[Workflow]]="Vendor Trailer",AllC3_Data[[#This Row],[OB Load Type]]="",AllC3_Data[[#This Row],[IB Load Type]]="",AllC3_Data[[#This Row],[Reusable Load Type]]=""),"Empty", HLOOKUP("*",AllC3_Data[[#This Row],[OB Load Type]:[Workflow]],1,FALSE))</f>
        <v>A Live Delivery</v>
      </c>
      <c r="S440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1" spans="1:21" x14ac:dyDescent="0.25">
      <c r="A4401" s="567" t="s">
        <v>18678</v>
      </c>
      <c r="B4401" s="568"/>
      <c r="C4401" s="568"/>
      <c r="D4401" s="569"/>
      <c r="E4401" s="569" t="s">
        <v>8461</v>
      </c>
      <c r="F4401" s="569">
        <v>3</v>
      </c>
      <c r="G4401" s="568" t="s">
        <v>8820</v>
      </c>
      <c r="H4401" s="568"/>
      <c r="I4401" s="570" t="s">
        <v>18679</v>
      </c>
      <c r="J4401" s="568" t="s">
        <v>8202</v>
      </c>
      <c r="K4401" s="571" t="s">
        <v>8401</v>
      </c>
      <c r="L4401" s="568" t="s">
        <v>2971</v>
      </c>
      <c r="M4401" s="572" t="s">
        <v>10420</v>
      </c>
      <c r="N4401" s="570" t="s">
        <v>8402</v>
      </c>
      <c r="O4401" s="303" t="str">
        <f>IF(AllC3_Data[[#This Row],[Door/Yard Number]]=3,"Yard","Door")</f>
        <v>Yard</v>
      </c>
      <c r="P4401" s="33">
        <f t="shared" si="136"/>
        <v>28.78333333338378</v>
      </c>
      <c r="Q4401" s="3" t="str">
        <f t="shared" si="137"/>
        <v>02/10/2022 09:13 AM</v>
      </c>
      <c r="R4401" s="573" t="str">
        <f>IF(AND(AllC3_Data[[#This Row],[Workflow]]="Vendor Trailer",AllC3_Data[[#This Row],[OB Load Type]]="",AllC3_Data[[#This Row],[IB Load Type]]="",AllC3_Data[[#This Row],[Reusable Load Type]]=""),"Empty", HLOOKUP("*",AllC3_Data[[#This Row],[OB Load Type]:[Workflow]],1,FALSE))</f>
        <v>Empty</v>
      </c>
      <c r="S440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0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2" spans="1:21" x14ac:dyDescent="0.25">
      <c r="A4402" s="567" t="s">
        <v>18680</v>
      </c>
      <c r="B4402" s="568"/>
      <c r="C4402" s="568"/>
      <c r="D4402" s="569"/>
      <c r="E4402" s="569" t="s">
        <v>9827</v>
      </c>
      <c r="F4402" s="569">
        <v>5</v>
      </c>
      <c r="G4402" s="568" t="s">
        <v>8405</v>
      </c>
      <c r="H4402" s="568"/>
      <c r="I4402" s="570" t="s">
        <v>8901</v>
      </c>
      <c r="J4402" s="568" t="s">
        <v>8202</v>
      </c>
      <c r="K4402" s="571" t="s">
        <v>8401</v>
      </c>
      <c r="L4402" s="568" t="s">
        <v>18681</v>
      </c>
      <c r="M4402" s="572" t="s">
        <v>15588</v>
      </c>
      <c r="N4402" s="570" t="s">
        <v>8409</v>
      </c>
      <c r="O4402" s="303" t="str">
        <f>IF(AllC3_Data[[#This Row],[Door/Yard Number]]=3,"Yard","Door")</f>
        <v>Door</v>
      </c>
      <c r="P4402" s="33">
        <f t="shared" si="136"/>
        <v>28.716666666674428</v>
      </c>
      <c r="Q4402" s="3" t="str">
        <f t="shared" si="137"/>
        <v>02/10/2022 09:17 AM</v>
      </c>
      <c r="R4402" s="573" t="str">
        <f>IF(AND(AllC3_Data[[#This Row],[Workflow]]="Vendor Trailer",AllC3_Data[[#This Row],[OB Load Type]]="",AllC3_Data[[#This Row],[IB Load Type]]="",AllC3_Data[[#This Row],[Reusable Load Type]]=""),"Empty", HLOOKUP("*",AllC3_Data[[#This Row],[OB Load Type]:[Workflow]],1,FALSE))</f>
        <v>Live Empty</v>
      </c>
      <c r="S440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3" spans="1:21" x14ac:dyDescent="0.25">
      <c r="A4403" s="567" t="s">
        <v>18682</v>
      </c>
      <c r="B4403" s="568"/>
      <c r="C4403" s="568" t="s">
        <v>8230</v>
      </c>
      <c r="D4403" s="569"/>
      <c r="E4403" s="569" t="s">
        <v>8397</v>
      </c>
      <c r="F4403" s="569">
        <v>3</v>
      </c>
      <c r="G4403" s="568" t="s">
        <v>8398</v>
      </c>
      <c r="H4403" s="568" t="s">
        <v>8230</v>
      </c>
      <c r="I4403" s="570" t="s">
        <v>15725</v>
      </c>
      <c r="J4403" s="568" t="s">
        <v>8202</v>
      </c>
      <c r="K4403" s="571" t="s">
        <v>8401</v>
      </c>
      <c r="L4403" s="568" t="s">
        <v>84</v>
      </c>
      <c r="M4403" s="572" t="s">
        <v>15725</v>
      </c>
      <c r="N4403" s="570" t="s">
        <v>8409</v>
      </c>
      <c r="O4403" s="303" t="str">
        <f>IF(AllC3_Data[[#This Row],[Door/Yard Number]]=3,"Yard","Door")</f>
        <v>Yard</v>
      </c>
      <c r="P4403" s="33">
        <f t="shared" si="136"/>
        <v>28.150000000081491</v>
      </c>
      <c r="Q4403" s="3" t="str">
        <f t="shared" si="137"/>
        <v>02/10/2022 09:51 AM</v>
      </c>
      <c r="R4403" s="573" t="str">
        <f>IF(AND(AllC3_Data[[#This Row],[Workflow]]="Vendor Trailer",AllC3_Data[[#This Row],[OB Load Type]]="",AllC3_Data[[#This Row],[IB Load Type]]="",AllC3_Data[[#This Row],[Reusable Load Type]]=""),"Empty", HLOOKUP("*",AllC3_Data[[#This Row],[OB Load Type]:[Workflow]],1,FALSE))</f>
        <v>MILK</v>
      </c>
      <c r="S440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4" spans="1:21" x14ac:dyDescent="0.25">
      <c r="A4404" s="567" t="s">
        <v>18683</v>
      </c>
      <c r="B4404" s="568"/>
      <c r="C4404" s="568" t="s">
        <v>8230</v>
      </c>
      <c r="D4404" s="569"/>
      <c r="E4404" s="569" t="s">
        <v>8397</v>
      </c>
      <c r="F4404" s="569">
        <v>3</v>
      </c>
      <c r="G4404" s="568" t="s">
        <v>8398</v>
      </c>
      <c r="H4404" s="568" t="s">
        <v>8827</v>
      </c>
      <c r="I4404" s="570" t="s">
        <v>15975</v>
      </c>
      <c r="J4404" s="568" t="s">
        <v>8202</v>
      </c>
      <c r="K4404" s="571" t="s">
        <v>8401</v>
      </c>
      <c r="L4404" s="568" t="s">
        <v>84</v>
      </c>
      <c r="M4404" s="572" t="s">
        <v>15975</v>
      </c>
      <c r="N4404" s="570" t="s">
        <v>8409</v>
      </c>
      <c r="O4404" s="303" t="str">
        <f>IF(AllC3_Data[[#This Row],[Door/Yard Number]]=3,"Yard","Door")</f>
        <v>Yard</v>
      </c>
      <c r="P4404" s="33">
        <f t="shared" si="136"/>
        <v>27.75</v>
      </c>
      <c r="Q4404" s="3" t="str">
        <f t="shared" si="137"/>
        <v>02/10/2022 10:15 AM</v>
      </c>
      <c r="R4404" s="573" t="str">
        <f>IF(AND(AllC3_Data[[#This Row],[Workflow]]="Vendor Trailer",AllC3_Data[[#This Row],[OB Load Type]]="",AllC3_Data[[#This Row],[IB Load Type]]="",AllC3_Data[[#This Row],[Reusable Load Type]]=""),"Empty", HLOOKUP("*",AllC3_Data[[#This Row],[OB Load Type]:[Workflow]],1,FALSE))</f>
        <v>MILK</v>
      </c>
      <c r="S440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5" spans="1:21" x14ac:dyDescent="0.25">
      <c r="A4405" s="567" t="s">
        <v>18684</v>
      </c>
      <c r="B4405" s="568"/>
      <c r="C4405" s="568"/>
      <c r="D4405" s="569"/>
      <c r="E4405" s="569" t="s">
        <v>9827</v>
      </c>
      <c r="F4405" s="569">
        <v>5</v>
      </c>
      <c r="G4405" s="568" t="s">
        <v>18685</v>
      </c>
      <c r="H4405" s="568"/>
      <c r="I4405" s="570" t="s">
        <v>18686</v>
      </c>
      <c r="J4405" s="568" t="s">
        <v>8202</v>
      </c>
      <c r="K4405" s="571" t="s">
        <v>8401</v>
      </c>
      <c r="L4405" s="568" t="s">
        <v>18687</v>
      </c>
      <c r="M4405" s="572" t="s">
        <v>18688</v>
      </c>
      <c r="N4405" s="570" t="s">
        <v>8409</v>
      </c>
      <c r="O4405" s="303" t="str">
        <f>IF(AllC3_Data[[#This Row],[Door/Yard Number]]=3,"Yard","Door")</f>
        <v>Door</v>
      </c>
      <c r="P4405" s="33">
        <f t="shared" si="136"/>
        <v>27.666666666744277</v>
      </c>
      <c r="Q4405" s="3" t="str">
        <f t="shared" si="137"/>
        <v>02/10/2022 10:20 AM</v>
      </c>
      <c r="R4405" s="573" t="str">
        <f>IF(AND(AllC3_Data[[#This Row],[Workflow]]="Vendor Trailer",AllC3_Data[[#This Row],[OB Load Type]]="",AllC3_Data[[#This Row],[IB Load Type]]="",AllC3_Data[[#This Row],[Reusable Load Type]]=""),"Empty", HLOOKUP("*",AllC3_Data[[#This Row],[OB Load Type]:[Workflow]],1,FALSE))</f>
        <v>Live Empty</v>
      </c>
      <c r="S440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6" spans="1:21" x14ac:dyDescent="0.25">
      <c r="A4406" s="567" t="s">
        <v>18689</v>
      </c>
      <c r="B4406" s="568"/>
      <c r="C4406" s="568"/>
      <c r="D4406" s="569"/>
      <c r="E4406" s="569" t="s">
        <v>9827</v>
      </c>
      <c r="F4406" s="569">
        <v>3</v>
      </c>
      <c r="G4406" s="568" t="s">
        <v>1339</v>
      </c>
      <c r="H4406" s="568"/>
      <c r="I4406" s="570" t="s">
        <v>17017</v>
      </c>
      <c r="J4406" s="568" t="s">
        <v>8202</v>
      </c>
      <c r="K4406" s="571" t="s">
        <v>8401</v>
      </c>
      <c r="L4406" s="568" t="s">
        <v>84</v>
      </c>
      <c r="M4406" s="572" t="s">
        <v>18690</v>
      </c>
      <c r="N4406" s="570" t="s">
        <v>8409</v>
      </c>
      <c r="O4406" s="303" t="str">
        <f>IF(AllC3_Data[[#This Row],[Door/Yard Number]]=3,"Yard","Door")</f>
        <v>Yard</v>
      </c>
      <c r="P4406" s="33">
        <f t="shared" si="136"/>
        <v>27.099999999976717</v>
      </c>
      <c r="Q4406" s="3" t="str">
        <f t="shared" si="137"/>
        <v>02/10/2022 10:54 AM</v>
      </c>
      <c r="R4406" s="573" t="str">
        <f>IF(AND(AllC3_Data[[#This Row],[Workflow]]="Vendor Trailer",AllC3_Data[[#This Row],[OB Load Type]]="",AllC3_Data[[#This Row],[IB Load Type]]="",AllC3_Data[[#This Row],[Reusable Load Type]]=""),"Empty", HLOOKUP("*",AllC3_Data[[#This Row],[OB Load Type]:[Workflow]],1,FALSE))</f>
        <v>Live Empty</v>
      </c>
      <c r="S440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No Assignment</v>
      </c>
      <c r="U440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7" spans="1:21" x14ac:dyDescent="0.25">
      <c r="A4407" s="567" t="s">
        <v>18691</v>
      </c>
      <c r="B4407" s="568"/>
      <c r="C4407" s="568"/>
      <c r="D4407" s="569"/>
      <c r="E4407" s="569" t="s">
        <v>8461</v>
      </c>
      <c r="F4407" s="569">
        <v>3</v>
      </c>
      <c r="G4407" s="568" t="s">
        <v>8820</v>
      </c>
      <c r="H4407" s="568"/>
      <c r="I4407" s="570" t="s">
        <v>18692</v>
      </c>
      <c r="J4407" s="568" t="s">
        <v>8202</v>
      </c>
      <c r="K4407" s="571" t="s">
        <v>8401</v>
      </c>
      <c r="L4407" s="568" t="s">
        <v>2971</v>
      </c>
      <c r="M4407" s="572" t="s">
        <v>18693</v>
      </c>
      <c r="N4407" s="570" t="s">
        <v>8402</v>
      </c>
      <c r="O4407" s="303" t="str">
        <f>IF(AllC3_Data[[#This Row],[Door/Yard Number]]=3,"Yard","Door")</f>
        <v>Yard</v>
      </c>
      <c r="P4407" s="33">
        <f t="shared" si="136"/>
        <v>26.966666666732635</v>
      </c>
      <c r="Q4407" s="3" t="str">
        <f t="shared" si="137"/>
        <v>02/10/2022 11:02 AM</v>
      </c>
      <c r="R4407" s="573" t="str">
        <f>IF(AND(AllC3_Data[[#This Row],[Workflow]]="Vendor Trailer",AllC3_Data[[#This Row],[OB Load Type]]="",AllC3_Data[[#This Row],[IB Load Type]]="",AllC3_Data[[#This Row],[Reusable Load Type]]=""),"Empty", HLOOKUP("*",AllC3_Data[[#This Row],[OB Load Type]:[Workflow]],1,FALSE))</f>
        <v>Empty</v>
      </c>
      <c r="S440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0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8" spans="1:21" x14ac:dyDescent="0.25">
      <c r="A4408" s="567" t="s">
        <v>18694</v>
      </c>
      <c r="B4408" s="568"/>
      <c r="C4408" s="568" t="s">
        <v>8404</v>
      </c>
      <c r="D4408" s="569"/>
      <c r="E4408" s="569" t="s">
        <v>897</v>
      </c>
      <c r="F4408" s="569">
        <v>3</v>
      </c>
      <c r="G4408" s="568" t="s">
        <v>8405</v>
      </c>
      <c r="H4408" s="568" t="s">
        <v>8630</v>
      </c>
      <c r="I4408" s="570" t="s">
        <v>10626</v>
      </c>
      <c r="J4408" s="568" t="s">
        <v>8202</v>
      </c>
      <c r="K4408" s="571" t="s">
        <v>8401</v>
      </c>
      <c r="L4408" s="568" t="s">
        <v>84</v>
      </c>
      <c r="M4408" s="572" t="s">
        <v>10626</v>
      </c>
      <c r="N4408" s="570" t="s">
        <v>8409</v>
      </c>
      <c r="O4408" s="303" t="str">
        <f>IF(AllC3_Data[[#This Row],[Door/Yard Number]]=3,"Yard","Door")</f>
        <v>Yard</v>
      </c>
      <c r="P4408" s="33">
        <f t="shared" si="136"/>
        <v>26.750000000058208</v>
      </c>
      <c r="Q4408" s="3" t="str">
        <f t="shared" si="137"/>
        <v>02/10/2022 11:15 AM</v>
      </c>
      <c r="R4408" s="573" t="str">
        <f>IF(AND(AllC3_Data[[#This Row],[Workflow]]="Vendor Trailer",AllC3_Data[[#This Row],[OB Load Type]]="",AllC3_Data[[#This Row],[IB Load Type]]="",AllC3_Data[[#This Row],[Reusable Load Type]]=""),"Empty", HLOOKUP("*",AllC3_Data[[#This Row],[OB Load Type]:[Workflow]],1,FALSE))</f>
        <v>A Live Delivery</v>
      </c>
      <c r="S440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09" spans="1:21" x14ac:dyDescent="0.25">
      <c r="A4409" s="567" t="s">
        <v>18695</v>
      </c>
      <c r="B4409" s="568"/>
      <c r="C4409" s="568"/>
      <c r="D4409" s="569"/>
      <c r="E4409" s="569" t="s">
        <v>9827</v>
      </c>
      <c r="F4409" s="569">
        <v>5</v>
      </c>
      <c r="G4409" s="568" t="s">
        <v>11356</v>
      </c>
      <c r="H4409" s="568"/>
      <c r="I4409" s="570" t="s">
        <v>15788</v>
      </c>
      <c r="J4409" s="568" t="s">
        <v>8202</v>
      </c>
      <c r="K4409" s="571" t="s">
        <v>8401</v>
      </c>
      <c r="L4409" s="568" t="s">
        <v>18696</v>
      </c>
      <c r="M4409" s="572" t="s">
        <v>12319</v>
      </c>
      <c r="N4409" s="570" t="s">
        <v>8409</v>
      </c>
      <c r="O4409" s="303" t="str">
        <f>IF(AllC3_Data[[#This Row],[Door/Yard Number]]=3,"Yard","Door")</f>
        <v>Door</v>
      </c>
      <c r="P4409" s="33">
        <f t="shared" si="136"/>
        <v>26.616666666639503</v>
      </c>
      <c r="Q4409" s="3" t="str">
        <f t="shared" si="137"/>
        <v>02/10/2022 11:23 AM</v>
      </c>
      <c r="R4409" s="573" t="str">
        <f>IF(AND(AllC3_Data[[#This Row],[Workflow]]="Vendor Trailer",AllC3_Data[[#This Row],[OB Load Type]]="",AllC3_Data[[#This Row],[IB Load Type]]="",AllC3_Data[[#This Row],[Reusable Load Type]]=""),"Empty", HLOOKUP("*",AllC3_Data[[#This Row],[OB Load Type]:[Workflow]],1,FALSE))</f>
        <v>Live Empty</v>
      </c>
      <c r="S440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0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0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0" spans="1:21" x14ac:dyDescent="0.25">
      <c r="A4410" s="567" t="s">
        <v>18697</v>
      </c>
      <c r="B4410" s="568"/>
      <c r="C4410" s="568" t="s">
        <v>8404</v>
      </c>
      <c r="D4410" s="569"/>
      <c r="E4410" s="569" t="s">
        <v>897</v>
      </c>
      <c r="F4410" s="569">
        <v>1</v>
      </c>
      <c r="G4410" s="568" t="s">
        <v>8405</v>
      </c>
      <c r="H4410" s="568" t="s">
        <v>18698</v>
      </c>
      <c r="I4410" s="570" t="s">
        <v>10713</v>
      </c>
      <c r="J4410" s="568" t="s">
        <v>8202</v>
      </c>
      <c r="K4410" s="571" t="s">
        <v>8401</v>
      </c>
      <c r="L4410" s="568" t="s">
        <v>12671</v>
      </c>
      <c r="M4410" s="572" t="s">
        <v>9077</v>
      </c>
      <c r="N4410" s="570" t="s">
        <v>8409</v>
      </c>
      <c r="O4410" s="303" t="str">
        <f>IF(AllC3_Data[[#This Row],[Door/Yard Number]]=3,"Yard","Door")</f>
        <v>Door</v>
      </c>
      <c r="P4410" s="33">
        <f t="shared" si="136"/>
        <v>1.1000000000931323</v>
      </c>
      <c r="Q4410" s="3" t="str">
        <f t="shared" si="137"/>
        <v>02/11/2022 12:54 PM</v>
      </c>
      <c r="R4410" s="573" t="str">
        <f>IF(AND(AllC3_Data[[#This Row],[Workflow]]="Vendor Trailer",AllC3_Data[[#This Row],[OB Load Type]]="",AllC3_Data[[#This Row],[IB Load Type]]="",AllC3_Data[[#This Row],[Reusable Load Type]]=""),"Empty", HLOOKUP("*",AllC3_Data[[#This Row],[OB Load Type]:[Workflow]],1,FALSE))</f>
        <v>A Live Delivery</v>
      </c>
      <c r="S441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1" spans="1:21" x14ac:dyDescent="0.25">
      <c r="A4411" s="567" t="s">
        <v>18699</v>
      </c>
      <c r="B4411" s="568"/>
      <c r="C4411" s="568" t="s">
        <v>23</v>
      </c>
      <c r="D4411" s="569"/>
      <c r="E4411" s="569" t="s">
        <v>897</v>
      </c>
      <c r="F4411" s="569">
        <v>1</v>
      </c>
      <c r="G4411" s="568" t="s">
        <v>1667</v>
      </c>
      <c r="H4411" s="568" t="s">
        <v>8520</v>
      </c>
      <c r="I4411" s="570" t="s">
        <v>12384</v>
      </c>
      <c r="J4411" s="568" t="s">
        <v>8213</v>
      </c>
      <c r="K4411" s="571" t="s">
        <v>8401</v>
      </c>
      <c r="L4411" s="568" t="s">
        <v>18700</v>
      </c>
      <c r="M4411" s="572" t="s">
        <v>12384</v>
      </c>
      <c r="N4411" s="570" t="s">
        <v>8409</v>
      </c>
      <c r="O4411" s="303" t="str">
        <f>IF(AllC3_Data[[#This Row],[Door/Yard Number]]=3,"Yard","Door")</f>
        <v>Door</v>
      </c>
      <c r="P4411" s="33">
        <f t="shared" si="136"/>
        <v>23.950000000011642</v>
      </c>
      <c r="Q4411" s="3" t="str">
        <f t="shared" si="137"/>
        <v>02/10/2022 02:03 PM</v>
      </c>
      <c r="R4411" s="573" t="str">
        <f>IF(AND(AllC3_Data[[#This Row],[Workflow]]="Vendor Trailer",AllC3_Data[[#This Row],[OB Load Type]]="",AllC3_Data[[#This Row],[IB Load Type]]="",AllC3_Data[[#This Row],[Reusable Load Type]]=""),"Empty", HLOOKUP("*",AllC3_Data[[#This Row],[OB Load Type]:[Workflow]],1,FALSE))</f>
        <v>B206</v>
      </c>
      <c r="S441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41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1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2" spans="1:21" x14ac:dyDescent="0.25">
      <c r="A4412" s="567" t="s">
        <v>18701</v>
      </c>
      <c r="B4412" s="568"/>
      <c r="C4412" s="568" t="s">
        <v>8230</v>
      </c>
      <c r="D4412" s="569"/>
      <c r="E4412" s="569" t="s">
        <v>8397</v>
      </c>
      <c r="F4412" s="569">
        <v>3</v>
      </c>
      <c r="G4412" s="568" t="s">
        <v>8398</v>
      </c>
      <c r="H4412" s="568" t="s">
        <v>8230</v>
      </c>
      <c r="I4412" s="570" t="s">
        <v>10680</v>
      </c>
      <c r="J4412" s="568" t="s">
        <v>8202</v>
      </c>
      <c r="K4412" s="571" t="s">
        <v>8401</v>
      </c>
      <c r="L4412" s="568" t="s">
        <v>84</v>
      </c>
      <c r="M4412" s="572" t="s">
        <v>10680</v>
      </c>
      <c r="N4412" s="570" t="s">
        <v>8409</v>
      </c>
      <c r="O4412" s="303" t="str">
        <f>IF(AllC3_Data[[#This Row],[Door/Yard Number]]=3,"Yard","Door")</f>
        <v>Yard</v>
      </c>
      <c r="P4412" s="33">
        <f t="shared" si="136"/>
        <v>23.583333333372138</v>
      </c>
      <c r="Q4412" s="3" t="str">
        <f t="shared" si="137"/>
        <v>02/10/2022 02:25 PM</v>
      </c>
      <c r="R4412" s="573" t="str">
        <f>IF(AND(AllC3_Data[[#This Row],[Workflow]]="Vendor Trailer",AllC3_Data[[#This Row],[OB Load Type]]="",AllC3_Data[[#This Row],[IB Load Type]]="",AllC3_Data[[#This Row],[Reusable Load Type]]=""),"Empty", HLOOKUP("*",AllC3_Data[[#This Row],[OB Load Type]:[Workflow]],1,FALSE))</f>
        <v>MILK</v>
      </c>
      <c r="S441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3" spans="1:21" x14ac:dyDescent="0.25">
      <c r="A4413" s="567" t="s">
        <v>18702</v>
      </c>
      <c r="B4413" s="568"/>
      <c r="C4413" s="568"/>
      <c r="D4413" s="569"/>
      <c r="E4413" s="569" t="s">
        <v>9827</v>
      </c>
      <c r="F4413" s="569">
        <v>5</v>
      </c>
      <c r="G4413" s="568" t="s">
        <v>8405</v>
      </c>
      <c r="H4413" s="568"/>
      <c r="I4413" s="570" t="s">
        <v>12448</v>
      </c>
      <c r="J4413" s="568" t="s">
        <v>8202</v>
      </c>
      <c r="K4413" s="571" t="s">
        <v>8401</v>
      </c>
      <c r="L4413" s="568" t="s">
        <v>18703</v>
      </c>
      <c r="M4413" s="572" t="s">
        <v>16681</v>
      </c>
      <c r="N4413" s="570" t="s">
        <v>8409</v>
      </c>
      <c r="O4413" s="303" t="str">
        <f>IF(AllC3_Data[[#This Row],[Door/Yard Number]]=3,"Yard","Door")</f>
        <v>Door</v>
      </c>
      <c r="P4413" s="33">
        <f t="shared" si="136"/>
        <v>26.583333333372138</v>
      </c>
      <c r="Q4413" s="3" t="str">
        <f t="shared" si="137"/>
        <v>02/10/2022 11:25 AM</v>
      </c>
      <c r="R4413" s="573" t="str">
        <f>IF(AND(AllC3_Data[[#This Row],[Workflow]]="Vendor Trailer",AllC3_Data[[#This Row],[OB Load Type]]="",AllC3_Data[[#This Row],[IB Load Type]]="",AllC3_Data[[#This Row],[Reusable Load Type]]=""),"Empty", HLOOKUP("*",AllC3_Data[[#This Row],[OB Load Type]:[Workflow]],1,FALSE))</f>
        <v>Live Empty</v>
      </c>
      <c r="S441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4" spans="1:21" x14ac:dyDescent="0.25">
      <c r="A4414" s="567" t="s">
        <v>18704</v>
      </c>
      <c r="B4414" s="568"/>
      <c r="C4414" s="568" t="s">
        <v>8230</v>
      </c>
      <c r="D4414" s="569"/>
      <c r="E4414" s="569" t="s">
        <v>8397</v>
      </c>
      <c r="F4414" s="569">
        <v>3</v>
      </c>
      <c r="G4414" s="568" t="s">
        <v>14232</v>
      </c>
      <c r="H4414" s="568" t="s">
        <v>14054</v>
      </c>
      <c r="I4414" s="570" t="s">
        <v>18705</v>
      </c>
      <c r="J4414" s="568" t="s">
        <v>8202</v>
      </c>
      <c r="K4414" s="571" t="s">
        <v>8401</v>
      </c>
      <c r="L4414" s="568" t="s">
        <v>84</v>
      </c>
      <c r="M4414" s="572" t="s">
        <v>18705</v>
      </c>
      <c r="N4414" s="570" t="s">
        <v>8409</v>
      </c>
      <c r="O4414" s="303" t="str">
        <f>IF(AllC3_Data[[#This Row],[Door/Yard Number]]=3,"Yard","Door")</f>
        <v>Yard</v>
      </c>
      <c r="P4414" s="33">
        <f t="shared" si="136"/>
        <v>21.483333333337214</v>
      </c>
      <c r="Q4414" s="3" t="str">
        <f t="shared" si="137"/>
        <v>02/10/2022 04:31 PM</v>
      </c>
      <c r="R4414" s="573" t="str">
        <f>IF(AND(AllC3_Data[[#This Row],[Workflow]]="Vendor Trailer",AllC3_Data[[#This Row],[OB Load Type]]="",AllC3_Data[[#This Row],[IB Load Type]]="",AllC3_Data[[#This Row],[Reusable Load Type]]=""),"Empty", HLOOKUP("*",AllC3_Data[[#This Row],[OB Load Type]:[Workflow]],1,FALSE))</f>
        <v>MILK</v>
      </c>
      <c r="S441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5" spans="1:21" x14ac:dyDescent="0.25">
      <c r="A4415" s="567" t="s">
        <v>18706</v>
      </c>
      <c r="B4415" s="568"/>
      <c r="C4415" s="568"/>
      <c r="D4415" s="569"/>
      <c r="E4415" s="569" t="s">
        <v>1562</v>
      </c>
      <c r="F4415" s="569">
        <v>3</v>
      </c>
      <c r="G4415" s="568" t="s">
        <v>1179</v>
      </c>
      <c r="H4415" s="568"/>
      <c r="I4415" s="570" t="s">
        <v>18707</v>
      </c>
      <c r="J4415" s="568" t="s">
        <v>8221</v>
      </c>
      <c r="K4415" s="571" t="s">
        <v>8401</v>
      </c>
      <c r="L4415" s="568" t="s">
        <v>18708</v>
      </c>
      <c r="M4415" s="572"/>
      <c r="N4415" s="570" t="s">
        <v>8409</v>
      </c>
      <c r="O4415" s="303" t="str">
        <f>IF(AllC3_Data[[#This Row],[Door/Yard Number]]=3,"Yard","Door")</f>
        <v>Yard</v>
      </c>
      <c r="P4415" s="33">
        <f t="shared" si="136"/>
        <v>21.250000000116415</v>
      </c>
      <c r="Q4415" s="3" t="str">
        <f t="shared" si="137"/>
        <v>02/10/2022 04:45 PM</v>
      </c>
      <c r="R4415" s="573" t="str">
        <f>IF(AND(AllC3_Data[[#This Row],[Workflow]]="Vendor Trailer",AllC3_Data[[#This Row],[OB Load Type]]="",AllC3_Data[[#This Row],[IB Load Type]]="",AllC3_Data[[#This Row],[Reusable Load Type]]=""),"Empty", HLOOKUP("*",AllC3_Data[[#This Row],[OB Load Type]:[Workflow]],1,FALSE))</f>
        <v>Unknown</v>
      </c>
      <c r="S441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15" s="573" t="e">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#N/A</v>
      </c>
    </row>
    <row r="4416" spans="1:21" x14ac:dyDescent="0.25">
      <c r="A4416" s="567" t="s">
        <v>18709</v>
      </c>
      <c r="B4416" s="568"/>
      <c r="C4416" s="568" t="s">
        <v>8404</v>
      </c>
      <c r="D4416" s="569"/>
      <c r="E4416" s="569" t="s">
        <v>897</v>
      </c>
      <c r="F4416" s="569">
        <v>3</v>
      </c>
      <c r="G4416" s="568" t="s">
        <v>10032</v>
      </c>
      <c r="H4416" s="568" t="s">
        <v>18710</v>
      </c>
      <c r="I4416" s="570" t="s">
        <v>12459</v>
      </c>
      <c r="J4416" s="568" t="s">
        <v>8202</v>
      </c>
      <c r="K4416" s="571" t="s">
        <v>8401</v>
      </c>
      <c r="L4416" s="568" t="s">
        <v>84</v>
      </c>
      <c r="M4416" s="572" t="s">
        <v>18711</v>
      </c>
      <c r="N4416" s="570" t="s">
        <v>8409</v>
      </c>
      <c r="O4416" s="303" t="str">
        <f>IF(AllC3_Data[[#This Row],[Door/Yard Number]]=3,"Yard","Door")</f>
        <v>Yard</v>
      </c>
      <c r="P4416" s="33">
        <f t="shared" si="136"/>
        <v>7.0166666666627862</v>
      </c>
      <c r="Q4416" s="3" t="str">
        <f t="shared" si="137"/>
        <v>02/11/2022 06:59 AM</v>
      </c>
      <c r="R4416" s="573" t="str">
        <f>IF(AND(AllC3_Data[[#This Row],[Workflow]]="Vendor Trailer",AllC3_Data[[#This Row],[OB Load Type]]="",AllC3_Data[[#This Row],[IB Load Type]]="",AllC3_Data[[#This Row],[Reusable Load Type]]=""),"Empty", HLOOKUP("*",AllC3_Data[[#This Row],[OB Load Type]:[Workflow]],1,FALSE))</f>
        <v>A Live Delivery</v>
      </c>
      <c r="S441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7" spans="1:21" x14ac:dyDescent="0.25">
      <c r="A4417" s="567" t="s">
        <v>18712</v>
      </c>
      <c r="B4417" s="568"/>
      <c r="C4417" s="568" t="s">
        <v>8230</v>
      </c>
      <c r="D4417" s="569"/>
      <c r="E4417" s="569" t="s">
        <v>8397</v>
      </c>
      <c r="F4417" s="569">
        <v>3</v>
      </c>
      <c r="G4417" s="568" t="s">
        <v>8398</v>
      </c>
      <c r="H4417" s="568" t="s">
        <v>10322</v>
      </c>
      <c r="I4417" s="570" t="s">
        <v>17055</v>
      </c>
      <c r="J4417" s="568" t="s">
        <v>8202</v>
      </c>
      <c r="K4417" s="571" t="s">
        <v>8401</v>
      </c>
      <c r="L4417" s="568" t="s">
        <v>84</v>
      </c>
      <c r="M4417" s="572" t="s">
        <v>17055</v>
      </c>
      <c r="N4417" s="570" t="s">
        <v>8409</v>
      </c>
      <c r="O4417" s="303" t="str">
        <f>IF(AllC3_Data[[#This Row],[Door/Yard Number]]=3,"Yard","Door")</f>
        <v>Yard</v>
      </c>
      <c r="P4417" s="33">
        <f t="shared" si="136"/>
        <v>18.366666666639503</v>
      </c>
      <c r="Q4417" s="3" t="str">
        <f t="shared" si="137"/>
        <v>02/10/2022 07:38 PM</v>
      </c>
      <c r="R4417" s="573" t="str">
        <f>IF(AND(AllC3_Data[[#This Row],[Workflow]]="Vendor Trailer",AllC3_Data[[#This Row],[OB Load Type]]="",AllC3_Data[[#This Row],[IB Load Type]]="",AllC3_Data[[#This Row],[Reusable Load Type]]=""),"Empty", HLOOKUP("*",AllC3_Data[[#This Row],[OB Load Type]:[Workflow]],1,FALSE))</f>
        <v>MILK</v>
      </c>
      <c r="S441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1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8" spans="1:21" x14ac:dyDescent="0.25">
      <c r="A4418" s="567" t="s">
        <v>18713</v>
      </c>
      <c r="B4418" s="568"/>
      <c r="C4418" s="568"/>
      <c r="D4418" s="569"/>
      <c r="E4418" s="569" t="s">
        <v>8461</v>
      </c>
      <c r="F4418" s="569">
        <v>3</v>
      </c>
      <c r="G4418" s="568" t="s">
        <v>13974</v>
      </c>
      <c r="H4418" s="568"/>
      <c r="I4418" s="570" t="s">
        <v>12577</v>
      </c>
      <c r="J4418" s="568" t="s">
        <v>8202</v>
      </c>
      <c r="K4418" s="571" t="s">
        <v>8401</v>
      </c>
      <c r="L4418" s="568" t="s">
        <v>2971</v>
      </c>
      <c r="M4418" s="572" t="s">
        <v>12284</v>
      </c>
      <c r="N4418" s="570" t="s">
        <v>8402</v>
      </c>
      <c r="O4418" s="303" t="str">
        <f>IF(AllC3_Data[[#This Row],[Door/Yard Number]]=3,"Yard","Door")</f>
        <v>Yard</v>
      </c>
      <c r="P4418" s="33">
        <f t="shared" si="136"/>
        <v>29.366666666697711</v>
      </c>
      <c r="Q4418" s="3" t="str">
        <f t="shared" si="137"/>
        <v>02/10/2022 08:38 AM</v>
      </c>
      <c r="R4418" s="573" t="str">
        <f>IF(AND(AllC3_Data[[#This Row],[Workflow]]="Vendor Trailer",AllC3_Data[[#This Row],[OB Load Type]]="",AllC3_Data[[#This Row],[IB Load Type]]="",AllC3_Data[[#This Row],[Reusable Load Type]]=""),"Empty", HLOOKUP("*",AllC3_Data[[#This Row],[OB Load Type]:[Workflow]],1,FALSE))</f>
        <v>Empty</v>
      </c>
      <c r="S441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1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1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19" spans="1:21" x14ac:dyDescent="0.25">
      <c r="A4419" s="567" t="s">
        <v>18714</v>
      </c>
      <c r="B4419" s="568" t="s">
        <v>431</v>
      </c>
      <c r="C4419" s="568"/>
      <c r="D4419" s="569"/>
      <c r="E4419" s="569" t="s">
        <v>1659</v>
      </c>
      <c r="F4419" s="569">
        <v>1</v>
      </c>
      <c r="G4419" s="568" t="s">
        <v>1179</v>
      </c>
      <c r="H4419" s="568"/>
      <c r="I4419" s="570" t="s">
        <v>8655</v>
      </c>
      <c r="J4419" s="568" t="s">
        <v>8206</v>
      </c>
      <c r="K4419" s="571" t="s">
        <v>8401</v>
      </c>
      <c r="L4419" s="568" t="s">
        <v>13573</v>
      </c>
      <c r="M4419" s="572" t="s">
        <v>12781</v>
      </c>
      <c r="N4419" s="570" t="s">
        <v>8409</v>
      </c>
      <c r="O4419" s="303" t="str">
        <f>IF(AllC3_Data[[#This Row],[Door/Yard Number]]=3,"Yard","Door")</f>
        <v>Door</v>
      </c>
      <c r="P4419" s="33">
        <f t="shared" si="136"/>
        <v>11.400000000139698</v>
      </c>
      <c r="Q4419" s="3" t="str">
        <f t="shared" si="137"/>
        <v>02/11/2022 02:36 AM</v>
      </c>
      <c r="R4419" s="573" t="str">
        <f>IF(AND(AllC3_Data[[#This Row],[Workflow]]="Vendor Trailer",AllC3_Data[[#This Row],[OB Load Type]]="",AllC3_Data[[#This Row],[IB Load Type]]="",AllC3_Data[[#This Row],[Reusable Load Type]]=""),"Empty", HLOOKUP("*",AllC3_Data[[#This Row],[OB Load Type]:[Workflow]],1,FALSE))</f>
        <v>O206</v>
      </c>
      <c r="S441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1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1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0" spans="1:21" x14ac:dyDescent="0.25">
      <c r="A4420" s="567" t="s">
        <v>18715</v>
      </c>
      <c r="B4420" s="568" t="s">
        <v>431</v>
      </c>
      <c r="C4420" s="568"/>
      <c r="D4420" s="569"/>
      <c r="E4420" s="569" t="s">
        <v>1659</v>
      </c>
      <c r="F4420" s="569">
        <v>1</v>
      </c>
      <c r="G4420" s="568" t="s">
        <v>1179</v>
      </c>
      <c r="H4420" s="568"/>
      <c r="I4420" s="570" t="s">
        <v>8655</v>
      </c>
      <c r="J4420" s="568" t="s">
        <v>8205</v>
      </c>
      <c r="K4420" s="571" t="s">
        <v>8401</v>
      </c>
      <c r="L4420" s="568" t="s">
        <v>17387</v>
      </c>
      <c r="M4420" s="572" t="s">
        <v>12902</v>
      </c>
      <c r="N4420" s="570" t="s">
        <v>8409</v>
      </c>
      <c r="O4420" s="303" t="str">
        <f>IF(AllC3_Data[[#This Row],[Door/Yard Number]]=3,"Yard","Door")</f>
        <v>Door</v>
      </c>
      <c r="P4420" s="33">
        <f t="shared" si="136"/>
        <v>9.1500000001396984</v>
      </c>
      <c r="Q4420" s="3" t="str">
        <f t="shared" si="137"/>
        <v>02/11/2022 04:51 AM</v>
      </c>
      <c r="R4420" s="573" t="str">
        <f>IF(AND(AllC3_Data[[#This Row],[Workflow]]="Vendor Trailer",AllC3_Data[[#This Row],[OB Load Type]]="",AllC3_Data[[#This Row],[IB Load Type]]="",AllC3_Data[[#This Row],[Reusable Load Type]]=""),"Empty", HLOOKUP("*",AllC3_Data[[#This Row],[OB Load Type]:[Workflow]],1,FALSE))</f>
        <v>O206</v>
      </c>
      <c r="S442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2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1" spans="1:21" x14ac:dyDescent="0.25">
      <c r="A4421" s="567" t="s">
        <v>18716</v>
      </c>
      <c r="B4421" s="568" t="s">
        <v>431</v>
      </c>
      <c r="C4421" s="568"/>
      <c r="D4421" s="569"/>
      <c r="E4421" s="569" t="s">
        <v>1659</v>
      </c>
      <c r="F4421" s="569">
        <v>1</v>
      </c>
      <c r="G4421" s="568" t="s">
        <v>1179</v>
      </c>
      <c r="H4421" s="568"/>
      <c r="I4421" s="570" t="s">
        <v>8655</v>
      </c>
      <c r="J4421" s="568" t="s">
        <v>8208</v>
      </c>
      <c r="K4421" s="571" t="s">
        <v>8401</v>
      </c>
      <c r="L4421" s="568" t="s">
        <v>13203</v>
      </c>
      <c r="M4421" s="572" t="s">
        <v>13570</v>
      </c>
      <c r="N4421" s="570" t="s">
        <v>8409</v>
      </c>
      <c r="O4421" s="303" t="str">
        <f>IF(AllC3_Data[[#This Row],[Door/Yard Number]]=3,"Yard","Door")</f>
        <v>Door</v>
      </c>
      <c r="P4421" s="33">
        <f t="shared" si="136"/>
        <v>8.7333333333372138</v>
      </c>
      <c r="Q4421" s="3" t="str">
        <f t="shared" si="137"/>
        <v>02/11/2022 05:16 AM</v>
      </c>
      <c r="R4421" s="573" t="str">
        <f>IF(AND(AllC3_Data[[#This Row],[Workflow]]="Vendor Trailer",AllC3_Data[[#This Row],[OB Load Type]]="",AllC3_Data[[#This Row],[IB Load Type]]="",AllC3_Data[[#This Row],[Reusable Load Type]]=""),"Empty", HLOOKUP("*",AllC3_Data[[#This Row],[OB Load Type]:[Workflow]],1,FALSE))</f>
        <v>O206</v>
      </c>
      <c r="S442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2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2" spans="1:21" x14ac:dyDescent="0.25">
      <c r="A4422" s="567" t="s">
        <v>18717</v>
      </c>
      <c r="B4422" s="568" t="s">
        <v>431</v>
      </c>
      <c r="C4422" s="568"/>
      <c r="D4422" s="569"/>
      <c r="E4422" s="569" t="s">
        <v>1659</v>
      </c>
      <c r="F4422" s="569">
        <v>1</v>
      </c>
      <c r="G4422" s="568" t="s">
        <v>1667</v>
      </c>
      <c r="H4422" s="568"/>
      <c r="I4422" s="570" t="s">
        <v>8427</v>
      </c>
      <c r="J4422" s="568" t="s">
        <v>8213</v>
      </c>
      <c r="K4422" s="571" t="s">
        <v>8401</v>
      </c>
      <c r="L4422" s="568" t="s">
        <v>11159</v>
      </c>
      <c r="M4422" s="572" t="s">
        <v>18718</v>
      </c>
      <c r="N4422" s="570" t="s">
        <v>8409</v>
      </c>
      <c r="O4422" s="303" t="str">
        <f>IF(AllC3_Data[[#This Row],[Door/Yard Number]]=3,"Yard","Door")</f>
        <v>Door</v>
      </c>
      <c r="P4422" s="33">
        <f t="shared" si="136"/>
        <v>16.100000000093132</v>
      </c>
      <c r="Q4422" s="3" t="str">
        <f t="shared" si="137"/>
        <v>02/10/2022 09:54 PM</v>
      </c>
      <c r="R4422" s="573" t="str">
        <f>IF(AND(AllC3_Data[[#This Row],[Workflow]]="Vendor Trailer",AllC3_Data[[#This Row],[OB Load Type]]="",AllC3_Data[[#This Row],[IB Load Type]]="",AllC3_Data[[#This Row],[Reusable Load Type]]=""),"Empty", HLOOKUP("*",AllC3_Data[[#This Row],[OB Load Type]:[Workflow]],1,FALSE))</f>
        <v>O206</v>
      </c>
      <c r="S442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2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3" spans="1:21" x14ac:dyDescent="0.25">
      <c r="A4423" s="567" t="s">
        <v>18719</v>
      </c>
      <c r="B4423" s="568" t="s">
        <v>431</v>
      </c>
      <c r="C4423" s="568"/>
      <c r="D4423" s="569"/>
      <c r="E4423" s="569" t="s">
        <v>1659</v>
      </c>
      <c r="F4423" s="569">
        <v>1</v>
      </c>
      <c r="G4423" s="568" t="s">
        <v>1179</v>
      </c>
      <c r="H4423" s="568"/>
      <c r="I4423" s="570" t="s">
        <v>8427</v>
      </c>
      <c r="J4423" s="568" t="s">
        <v>8208</v>
      </c>
      <c r="K4423" s="571" t="s">
        <v>8401</v>
      </c>
      <c r="L4423" s="568" t="s">
        <v>13046</v>
      </c>
      <c r="M4423" s="572" t="s">
        <v>18720</v>
      </c>
      <c r="N4423" s="570" t="s">
        <v>8409</v>
      </c>
      <c r="O4423" s="303" t="str">
        <f>IF(AllC3_Data[[#This Row],[Door/Yard Number]]=3,"Yard","Door")</f>
        <v>Door</v>
      </c>
      <c r="P4423" s="33">
        <f t="shared" si="136"/>
        <v>13.566666666709352</v>
      </c>
      <c r="Q4423" s="3" t="str">
        <f t="shared" si="137"/>
        <v>02/11/2022 12:26 AM</v>
      </c>
      <c r="R4423" s="573" t="str">
        <f>IF(AND(AllC3_Data[[#This Row],[Workflow]]="Vendor Trailer",AllC3_Data[[#This Row],[OB Load Type]]="",AllC3_Data[[#This Row],[IB Load Type]]="",AllC3_Data[[#This Row],[Reusable Load Type]]=""),"Empty", HLOOKUP("*",AllC3_Data[[#This Row],[OB Load Type]:[Workflow]],1,FALSE))</f>
        <v>O206</v>
      </c>
      <c r="S442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2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4" spans="1:21" x14ac:dyDescent="0.25">
      <c r="A4424" s="567" t="s">
        <v>18721</v>
      </c>
      <c r="B4424" s="568"/>
      <c r="C4424" s="568"/>
      <c r="D4424" s="569"/>
      <c r="E4424" s="569" t="s">
        <v>1657</v>
      </c>
      <c r="F4424" s="569">
        <v>1</v>
      </c>
      <c r="G4424" s="568" t="s">
        <v>1179</v>
      </c>
      <c r="H4424" s="568"/>
      <c r="I4424" s="570" t="s">
        <v>8444</v>
      </c>
      <c r="J4424" s="568" t="s">
        <v>8208</v>
      </c>
      <c r="K4424" s="571" t="s">
        <v>8401</v>
      </c>
      <c r="L4424" s="568" t="s">
        <v>13432</v>
      </c>
      <c r="M4424" s="572" t="s">
        <v>18722</v>
      </c>
      <c r="N4424" s="570" t="s">
        <v>8402</v>
      </c>
      <c r="O4424" s="303" t="str">
        <f>IF(AllC3_Data[[#This Row],[Door/Yard Number]]=3,"Yard","Door")</f>
        <v>Door</v>
      </c>
      <c r="P4424" s="33">
        <f t="shared" si="136"/>
        <v>14.483333333395422</v>
      </c>
      <c r="Q4424" s="3" t="str">
        <f t="shared" si="137"/>
        <v>02/10/2022 11:31 PM</v>
      </c>
      <c r="R4424" s="573" t="str">
        <f>IF(AND(AllC3_Data[[#This Row],[Workflow]]="Vendor Trailer",AllC3_Data[[#This Row],[OB Load Type]]="",AllC3_Data[[#This Row],[IB Load Type]]="",AllC3_Data[[#This Row],[Reusable Load Type]]=""),"Empty", HLOOKUP("*",AllC3_Data[[#This Row],[OB Load Type]:[Workflow]],1,FALSE))</f>
        <v>Empty</v>
      </c>
      <c r="S442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2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5" spans="1:21" x14ac:dyDescent="0.25">
      <c r="A4425" s="567" t="s">
        <v>18723</v>
      </c>
      <c r="B4425" s="568"/>
      <c r="C4425" s="568" t="s">
        <v>23</v>
      </c>
      <c r="D4425" s="569"/>
      <c r="E4425" s="569" t="s">
        <v>897</v>
      </c>
      <c r="F4425" s="569">
        <v>1</v>
      </c>
      <c r="G4425" s="568" t="s">
        <v>1179</v>
      </c>
      <c r="H4425" s="568" t="s">
        <v>10322</v>
      </c>
      <c r="I4425" s="570" t="s">
        <v>8954</v>
      </c>
      <c r="J4425" s="568" t="s">
        <v>8205</v>
      </c>
      <c r="K4425" s="571" t="s">
        <v>8401</v>
      </c>
      <c r="L4425" s="568" t="s">
        <v>13038</v>
      </c>
      <c r="M4425" s="572" t="s">
        <v>8954</v>
      </c>
      <c r="N4425" s="570" t="s">
        <v>8409</v>
      </c>
      <c r="O4425" s="303" t="str">
        <f>IF(AllC3_Data[[#This Row],[Door/Yard Number]]=3,"Yard","Door")</f>
        <v>Door</v>
      </c>
      <c r="P4425" s="33">
        <f t="shared" ref="P4425:P4476" si="138">($A$1-Q4425)*24</f>
        <v>12.799999999988358</v>
      </c>
      <c r="Q4425" s="3" t="str">
        <f t="shared" ref="Q4425:Q4476" si="139">IF(I4425&gt;M4425,I4425,IF(I4425&lt;M4425,M4425,IF(I4425=M4425,I4425)))</f>
        <v>02/11/2022 01:12 AM</v>
      </c>
      <c r="R4425" s="573" t="str">
        <f>IF(AND(AllC3_Data[[#This Row],[Workflow]]="Vendor Trailer",AllC3_Data[[#This Row],[OB Load Type]]="",AllC3_Data[[#This Row],[IB Load Type]]="",AllC3_Data[[#This Row],[Reusable Load Type]]=""),"Empty", HLOOKUP("*",AllC3_Data[[#This Row],[OB Load Type]:[Workflow]],1,FALSE))</f>
        <v>B206</v>
      </c>
      <c r="S442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42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6" spans="1:21" x14ac:dyDescent="0.25">
      <c r="A4426" s="567" t="s">
        <v>18724</v>
      </c>
      <c r="B4426" s="568"/>
      <c r="C4426" s="568" t="s">
        <v>23</v>
      </c>
      <c r="D4426" s="569"/>
      <c r="E4426" s="569" t="s">
        <v>897</v>
      </c>
      <c r="F4426" s="569">
        <v>3</v>
      </c>
      <c r="G4426" s="568" t="s">
        <v>1667</v>
      </c>
      <c r="H4426" s="568" t="s">
        <v>9864</v>
      </c>
      <c r="I4426" s="570" t="s">
        <v>12978</v>
      </c>
      <c r="J4426" s="568" t="s">
        <v>8213</v>
      </c>
      <c r="K4426" s="571" t="s">
        <v>8401</v>
      </c>
      <c r="L4426" s="568" t="s">
        <v>14803</v>
      </c>
      <c r="M4426" s="572" t="s">
        <v>12978</v>
      </c>
      <c r="N4426" s="570" t="s">
        <v>8409</v>
      </c>
      <c r="O4426" s="303" t="str">
        <f>IF(AllC3_Data[[#This Row],[Door/Yard Number]]=3,"Yard","Door")</f>
        <v>Yard</v>
      </c>
      <c r="P4426" s="33">
        <f t="shared" si="138"/>
        <v>12.400000000081491</v>
      </c>
      <c r="Q4426" s="3" t="str">
        <f t="shared" si="139"/>
        <v>02/11/2022 01:36 AM</v>
      </c>
      <c r="R4426" s="573" t="str">
        <f>IF(AND(AllC3_Data[[#This Row],[Workflow]]="Vendor Trailer",AllC3_Data[[#This Row],[OB Load Type]]="",AllC3_Data[[#This Row],[IB Load Type]]="",AllC3_Data[[#This Row],[Reusable Load Type]]=""),"Empty", HLOOKUP("*",AllC3_Data[[#This Row],[OB Load Type]:[Workflow]],1,FALSE))</f>
        <v>B206</v>
      </c>
      <c r="S442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42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7" spans="1:21" x14ac:dyDescent="0.25">
      <c r="A4427" s="567" t="s">
        <v>18725</v>
      </c>
      <c r="B4427" s="568"/>
      <c r="C4427" s="568"/>
      <c r="D4427" s="569" t="s">
        <v>479</v>
      </c>
      <c r="E4427" s="569" t="s">
        <v>8430</v>
      </c>
      <c r="F4427" s="569">
        <v>1</v>
      </c>
      <c r="G4427" s="568" t="s">
        <v>1179</v>
      </c>
      <c r="H4427" s="568"/>
      <c r="I4427" s="570" t="s">
        <v>12978</v>
      </c>
      <c r="J4427" s="568" t="s">
        <v>8210</v>
      </c>
      <c r="K4427" s="571" t="s">
        <v>8401</v>
      </c>
      <c r="L4427" s="568" t="s">
        <v>12361</v>
      </c>
      <c r="M4427" s="572" t="s">
        <v>16409</v>
      </c>
      <c r="N4427" s="570" t="s">
        <v>8409</v>
      </c>
      <c r="O4427" s="303" t="str">
        <f>IF(AllC3_Data[[#This Row],[Door/Yard Number]]=3,"Yard","Door")</f>
        <v>Door</v>
      </c>
      <c r="P4427" s="33">
        <f t="shared" si="138"/>
        <v>12.400000000081491</v>
      </c>
      <c r="Q4427" s="3" t="str">
        <f t="shared" si="139"/>
        <v>02/11/2022 01:36 AM</v>
      </c>
      <c r="R4427" s="573" t="str">
        <f>IF(AND(AllC3_Data[[#This Row],[Workflow]]="Vendor Trailer",AllC3_Data[[#This Row],[OB Load Type]]="",AllC3_Data[[#This Row],[IB Load Type]]="",AllC3_Data[[#This Row],[Reusable Load Type]]=""),"Empty", HLOOKUP("*",AllC3_Data[[#This Row],[OB Load Type]:[Workflow]],1,FALSE))</f>
        <v>PPLS</v>
      </c>
      <c r="S442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2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8" spans="1:21" x14ac:dyDescent="0.25">
      <c r="A4428" s="567" t="s">
        <v>18726</v>
      </c>
      <c r="B4428" s="568"/>
      <c r="C4428" s="568"/>
      <c r="D4428" s="569"/>
      <c r="E4428" s="569" t="s">
        <v>8461</v>
      </c>
      <c r="F4428" s="569">
        <v>3</v>
      </c>
      <c r="G4428" s="568" t="s">
        <v>18727</v>
      </c>
      <c r="H4428" s="568"/>
      <c r="I4428" s="570" t="s">
        <v>16566</v>
      </c>
      <c r="J4428" s="568" t="s">
        <v>8202</v>
      </c>
      <c r="K4428" s="571" t="s">
        <v>8401</v>
      </c>
      <c r="L4428" s="568" t="s">
        <v>84</v>
      </c>
      <c r="M4428" s="572" t="s">
        <v>18728</v>
      </c>
      <c r="N4428" s="570" t="s">
        <v>8409</v>
      </c>
      <c r="O4428" s="303" t="str">
        <f>IF(AllC3_Data[[#This Row],[Door/Yard Number]]=3,"Yard","Door")</f>
        <v>Yard</v>
      </c>
      <c r="P4428" s="33">
        <f t="shared" si="138"/>
        <v>12.150000000139698</v>
      </c>
      <c r="Q4428" s="3" t="str">
        <f t="shared" si="139"/>
        <v>02/11/2022 01:51 AM</v>
      </c>
      <c r="R4428" s="573" t="str">
        <f>IF(AND(AllC3_Data[[#This Row],[Workflow]]="Vendor Trailer",AllC3_Data[[#This Row],[OB Load Type]]="",AllC3_Data[[#This Row],[IB Load Type]]="",AllC3_Data[[#This Row],[Reusable Load Type]]=""),"Empty", HLOOKUP("*",AllC3_Data[[#This Row],[OB Load Type]:[Workflow]],1,FALSE))</f>
        <v>Empty</v>
      </c>
      <c r="S442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2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2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29" spans="1:21" x14ac:dyDescent="0.25">
      <c r="A4429" s="567" t="s">
        <v>18729</v>
      </c>
      <c r="B4429" s="568"/>
      <c r="C4429" s="568"/>
      <c r="D4429" s="569" t="s">
        <v>270</v>
      </c>
      <c r="E4429" s="569" t="s">
        <v>882</v>
      </c>
      <c r="F4429" s="569">
        <v>1</v>
      </c>
      <c r="G4429" s="568" t="s">
        <v>1179</v>
      </c>
      <c r="H4429" s="568" t="s">
        <v>18730</v>
      </c>
      <c r="I4429" s="570" t="s">
        <v>16572</v>
      </c>
      <c r="J4429" s="568" t="s">
        <v>8205</v>
      </c>
      <c r="K4429" s="571" t="s">
        <v>8401</v>
      </c>
      <c r="L4429" s="568" t="s">
        <v>13658</v>
      </c>
      <c r="M4429" s="572" t="s">
        <v>12978</v>
      </c>
      <c r="N4429" s="570" t="s">
        <v>8409</v>
      </c>
      <c r="O4429" s="303" t="str">
        <f>IF(AllC3_Data[[#This Row],[Door/Yard Number]]=3,"Yard","Door")</f>
        <v>Door</v>
      </c>
      <c r="P4429" s="33">
        <f t="shared" si="138"/>
        <v>12.099999999976717</v>
      </c>
      <c r="Q4429" s="3" t="str">
        <f t="shared" si="139"/>
        <v>02/11/2022 01:54 AM</v>
      </c>
      <c r="R4429" s="573" t="str">
        <f>IF(AND(AllC3_Data[[#This Row],[Workflow]]="Vendor Trailer",AllC3_Data[[#This Row],[OB Load Type]]="",AllC3_Data[[#This Row],[IB Load Type]]="",AllC3_Data[[#This Row],[Reusable Load Type]]=""),"Empty", HLOOKUP("*",AllC3_Data[[#This Row],[OB Load Type]:[Workflow]],1,FALSE))</f>
        <v>T206</v>
      </c>
      <c r="S442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PDC</v>
      </c>
      <c r="T442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2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0" spans="1:21" x14ac:dyDescent="0.25">
      <c r="A4430" s="567" t="s">
        <v>18731</v>
      </c>
      <c r="B4430" s="568"/>
      <c r="C4430" s="568"/>
      <c r="D4430" s="569"/>
      <c r="E4430" s="569" t="s">
        <v>8461</v>
      </c>
      <c r="F4430" s="569">
        <v>3</v>
      </c>
      <c r="G4430" s="568" t="s">
        <v>8498</v>
      </c>
      <c r="H4430" s="568"/>
      <c r="I4430" s="570" t="s">
        <v>8667</v>
      </c>
      <c r="J4430" s="568" t="s">
        <v>8202</v>
      </c>
      <c r="K4430" s="571" t="s">
        <v>8401</v>
      </c>
      <c r="L4430" s="568" t="s">
        <v>2971</v>
      </c>
      <c r="M4430" s="572" t="s">
        <v>8548</v>
      </c>
      <c r="N4430" s="570" t="s">
        <v>8402</v>
      </c>
      <c r="O4430" s="303" t="str">
        <f>IF(AllC3_Data[[#This Row],[Door/Yard Number]]=3,"Yard","Door")</f>
        <v>Yard</v>
      </c>
      <c r="P4430" s="33">
        <f t="shared" si="138"/>
        <v>11.916666666744277</v>
      </c>
      <c r="Q4430" s="3" t="str">
        <f t="shared" si="139"/>
        <v>02/11/2022 02:05 AM</v>
      </c>
      <c r="R4430" s="573" t="str">
        <f>IF(AND(AllC3_Data[[#This Row],[Workflow]]="Vendor Trailer",AllC3_Data[[#This Row],[OB Load Type]]="",AllC3_Data[[#This Row],[IB Load Type]]="",AllC3_Data[[#This Row],[Reusable Load Type]]=""),"Empty", HLOOKUP("*",AllC3_Data[[#This Row],[OB Load Type]:[Workflow]],1,FALSE))</f>
        <v>Empty</v>
      </c>
      <c r="S443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3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1" spans="1:21" x14ac:dyDescent="0.25">
      <c r="A4431" s="567" t="s">
        <v>18732</v>
      </c>
      <c r="B4431" s="568"/>
      <c r="C4431" s="568"/>
      <c r="D4431" s="569"/>
      <c r="E4431" s="569" t="s">
        <v>1657</v>
      </c>
      <c r="F4431" s="569">
        <v>1</v>
      </c>
      <c r="G4431" s="568" t="s">
        <v>1179</v>
      </c>
      <c r="H4431" s="568"/>
      <c r="I4431" s="570" t="s">
        <v>18733</v>
      </c>
      <c r="J4431" s="568" t="s">
        <v>8208</v>
      </c>
      <c r="K4431" s="571" t="s">
        <v>8401</v>
      </c>
      <c r="L4431" s="568" t="s">
        <v>13448</v>
      </c>
      <c r="M4431" s="572" t="s">
        <v>16230</v>
      </c>
      <c r="N4431" s="570" t="s">
        <v>8402</v>
      </c>
      <c r="O4431" s="303" t="str">
        <f>IF(AllC3_Data[[#This Row],[Door/Yard Number]]=3,"Yard","Door")</f>
        <v>Door</v>
      </c>
      <c r="P4431" s="33">
        <f t="shared" si="138"/>
        <v>11.500000000116415</v>
      </c>
      <c r="Q4431" s="3" t="str">
        <f t="shared" si="139"/>
        <v>02/11/2022 02:30 AM</v>
      </c>
      <c r="R4431" s="573" t="str">
        <f>IF(AND(AllC3_Data[[#This Row],[Workflow]]="Vendor Trailer",AllC3_Data[[#This Row],[OB Load Type]]="",AllC3_Data[[#This Row],[IB Load Type]]="",AllC3_Data[[#This Row],[Reusable Load Type]]=""),"Empty", HLOOKUP("*",AllC3_Data[[#This Row],[OB Load Type]:[Workflow]],1,FALSE))</f>
        <v>Empty</v>
      </c>
      <c r="S443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3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3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2" spans="1:21" x14ac:dyDescent="0.25">
      <c r="A4432" s="567" t="s">
        <v>18734</v>
      </c>
      <c r="B4432" s="568"/>
      <c r="C4432" s="568" t="s">
        <v>8230</v>
      </c>
      <c r="D4432" s="569"/>
      <c r="E4432" s="569" t="s">
        <v>8397</v>
      </c>
      <c r="F4432" s="569">
        <v>3</v>
      </c>
      <c r="G4432" s="568" t="s">
        <v>8398</v>
      </c>
      <c r="H4432" s="568" t="s">
        <v>8230</v>
      </c>
      <c r="I4432" s="570" t="s">
        <v>12831</v>
      </c>
      <c r="J4432" s="568" t="s">
        <v>8202</v>
      </c>
      <c r="K4432" s="571" t="s">
        <v>8401</v>
      </c>
      <c r="L4432" s="568" t="s">
        <v>84</v>
      </c>
      <c r="M4432" s="572" t="s">
        <v>12831</v>
      </c>
      <c r="N4432" s="570" t="s">
        <v>8409</v>
      </c>
      <c r="O4432" s="303" t="str">
        <f>IF(AllC3_Data[[#This Row],[Door/Yard Number]]=3,"Yard","Door")</f>
        <v>Yard</v>
      </c>
      <c r="P4432" s="33">
        <f t="shared" si="138"/>
        <v>10.083333333372138</v>
      </c>
      <c r="Q4432" s="3" t="str">
        <f t="shared" si="139"/>
        <v>02/11/2022 03:55 AM</v>
      </c>
      <c r="R4432" s="573" t="str">
        <f>IF(AND(AllC3_Data[[#This Row],[Workflow]]="Vendor Trailer",AllC3_Data[[#This Row],[OB Load Type]]="",AllC3_Data[[#This Row],[IB Load Type]]="",AllC3_Data[[#This Row],[Reusable Load Type]]=""),"Empty", HLOOKUP("*",AllC3_Data[[#This Row],[OB Load Type]:[Workflow]],1,FALSE))</f>
        <v>MILK</v>
      </c>
      <c r="S443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3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3" spans="1:21" x14ac:dyDescent="0.25">
      <c r="A4433" s="567" t="s">
        <v>18735</v>
      </c>
      <c r="B4433" s="568"/>
      <c r="C4433" s="568"/>
      <c r="D4433" s="569" t="s">
        <v>170</v>
      </c>
      <c r="E4433" s="569" t="s">
        <v>8430</v>
      </c>
      <c r="F4433" s="569">
        <v>3</v>
      </c>
      <c r="G4433" s="568" t="s">
        <v>9322</v>
      </c>
      <c r="H4433" s="568"/>
      <c r="I4433" s="570" t="s">
        <v>17128</v>
      </c>
      <c r="J4433" s="568" t="s">
        <v>8202</v>
      </c>
      <c r="K4433" s="571" t="s">
        <v>8401</v>
      </c>
      <c r="L4433" s="568" t="s">
        <v>13897</v>
      </c>
      <c r="M4433" s="572"/>
      <c r="N4433" s="570" t="s">
        <v>8402</v>
      </c>
      <c r="O4433" s="303" t="str">
        <f>IF(AllC3_Data[[#This Row],[Door/Yard Number]]=3,"Yard","Door")</f>
        <v>Yard</v>
      </c>
      <c r="P4433" s="33">
        <f t="shared" si="138"/>
        <v>9.7999999999883585</v>
      </c>
      <c r="Q4433" s="3" t="str">
        <f t="shared" si="139"/>
        <v>02/11/2022 04:12 AM</v>
      </c>
      <c r="R4433" s="573" t="str">
        <f>IF(AND(AllC3_Data[[#This Row],[Workflow]]="Vendor Trailer",AllC3_Data[[#This Row],[OB Load Type]]="",AllC3_Data[[#This Row],[IB Load Type]]="",AllC3_Data[[#This Row],[Reusable Load Type]]=""),"Empty", HLOOKUP("*",AllC3_Data[[#This Row],[OB Load Type]:[Workflow]],1,FALSE))</f>
        <v>OGPS</v>
      </c>
      <c r="S443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3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4" spans="1:21" x14ac:dyDescent="0.25">
      <c r="A4434" s="567" t="s">
        <v>18736</v>
      </c>
      <c r="B4434" s="568"/>
      <c r="C4434" s="568"/>
      <c r="D4434" s="569" t="s">
        <v>553</v>
      </c>
      <c r="E4434" s="569" t="s">
        <v>8430</v>
      </c>
      <c r="F4434" s="569">
        <v>3</v>
      </c>
      <c r="G4434" s="568" t="s">
        <v>1568</v>
      </c>
      <c r="H4434" s="568"/>
      <c r="I4434" s="570" t="s">
        <v>12852</v>
      </c>
      <c r="J4434" s="568" t="s">
        <v>8209</v>
      </c>
      <c r="K4434" s="571" t="s">
        <v>8401</v>
      </c>
      <c r="L4434" s="568" t="s">
        <v>13897</v>
      </c>
      <c r="M4434" s="572" t="s">
        <v>18737</v>
      </c>
      <c r="N4434" s="570" t="s">
        <v>8402</v>
      </c>
      <c r="O4434" s="303" t="str">
        <f>IF(AllC3_Data[[#This Row],[Door/Yard Number]]=3,"Yard","Door")</f>
        <v>Yard</v>
      </c>
      <c r="P4434" s="33">
        <f t="shared" si="138"/>
        <v>9.75</v>
      </c>
      <c r="Q4434" s="3" t="str">
        <f t="shared" si="139"/>
        <v>02/11/2022 04:15 AM</v>
      </c>
      <c r="R4434" s="573" t="str">
        <f>IF(AND(AllC3_Data[[#This Row],[Workflow]]="Vendor Trailer",AllC3_Data[[#This Row],[OB Load Type]]="",AllC3_Data[[#This Row],[IB Load Type]]="",AllC3_Data[[#This Row],[Reusable Load Type]]=""),"Empty", HLOOKUP("*",AllC3_Data[[#This Row],[OB Load Type]:[Workflow]],1,FALSE))</f>
        <v>PPDCQS</v>
      </c>
      <c r="S443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Genard</v>
      </c>
      <c r="T443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3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5" spans="1:21" x14ac:dyDescent="0.25">
      <c r="A4435" s="567" t="s">
        <v>18738</v>
      </c>
      <c r="B4435" s="568"/>
      <c r="C4435" s="568" t="s">
        <v>8404</v>
      </c>
      <c r="D4435" s="569"/>
      <c r="E4435" s="569" t="s">
        <v>897</v>
      </c>
      <c r="F4435" s="569">
        <v>3</v>
      </c>
      <c r="G4435" s="568" t="s">
        <v>18739</v>
      </c>
      <c r="H4435" s="568" t="s">
        <v>18740</v>
      </c>
      <c r="I4435" s="570" t="s">
        <v>8680</v>
      </c>
      <c r="J4435" s="568" t="s">
        <v>8202</v>
      </c>
      <c r="K4435" s="571" t="s">
        <v>8401</v>
      </c>
      <c r="L4435" s="568" t="s">
        <v>84</v>
      </c>
      <c r="M4435" s="572" t="s">
        <v>8568</v>
      </c>
      <c r="N4435" s="570" t="s">
        <v>8409</v>
      </c>
      <c r="O4435" s="303" t="str">
        <f>IF(AllC3_Data[[#This Row],[Door/Yard Number]]=3,"Yard","Door")</f>
        <v>Yard</v>
      </c>
      <c r="P4435" s="33">
        <f t="shared" si="138"/>
        <v>7.8500000000931323</v>
      </c>
      <c r="Q4435" s="3" t="str">
        <f t="shared" si="139"/>
        <v>02/11/2022 06:09 AM</v>
      </c>
      <c r="R4435" s="573" t="str">
        <f>IF(AND(AllC3_Data[[#This Row],[Workflow]]="Vendor Trailer",AllC3_Data[[#This Row],[OB Load Type]]="",AllC3_Data[[#This Row],[IB Load Type]]="",AllC3_Data[[#This Row],[Reusable Load Type]]=""),"Empty", HLOOKUP("*",AllC3_Data[[#This Row],[OB Load Type]:[Workflow]],1,FALSE))</f>
        <v>A Live Delivery</v>
      </c>
      <c r="S443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3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6" spans="1:21" x14ac:dyDescent="0.25">
      <c r="A4436" s="567" t="s">
        <v>18741</v>
      </c>
      <c r="B4436" s="568"/>
      <c r="C4436" s="568" t="s">
        <v>8230</v>
      </c>
      <c r="D4436" s="569"/>
      <c r="E4436" s="569" t="s">
        <v>8397</v>
      </c>
      <c r="F4436" s="569">
        <v>3</v>
      </c>
      <c r="G4436" s="568" t="s">
        <v>8398</v>
      </c>
      <c r="H4436" s="568" t="s">
        <v>8230</v>
      </c>
      <c r="I4436" s="570" t="s">
        <v>16786</v>
      </c>
      <c r="J4436" s="568" t="s">
        <v>8202</v>
      </c>
      <c r="K4436" s="571" t="s">
        <v>8401</v>
      </c>
      <c r="L4436" s="568" t="s">
        <v>84</v>
      </c>
      <c r="M4436" s="572" t="s">
        <v>16786</v>
      </c>
      <c r="N4436" s="570" t="s">
        <v>8409</v>
      </c>
      <c r="O4436" s="303" t="str">
        <f>IF(AllC3_Data[[#This Row],[Door/Yard Number]]=3,"Yard","Door")</f>
        <v>Yard</v>
      </c>
      <c r="P4436" s="33">
        <f t="shared" si="138"/>
        <v>8.4000000001396984</v>
      </c>
      <c r="Q4436" s="3" t="str">
        <f t="shared" si="139"/>
        <v>02/11/2022 05:36 AM</v>
      </c>
      <c r="R4436" s="573" t="str">
        <f>IF(AND(AllC3_Data[[#This Row],[Workflow]]="Vendor Trailer",AllC3_Data[[#This Row],[OB Load Type]]="",AllC3_Data[[#This Row],[IB Load Type]]="",AllC3_Data[[#This Row],[Reusable Load Type]]=""),"Empty", HLOOKUP("*",AllC3_Data[[#This Row],[OB Load Type]:[Workflow]],1,FALSE))</f>
        <v>MILK</v>
      </c>
      <c r="S443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3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7" spans="1:21" x14ac:dyDescent="0.25">
      <c r="A4437" s="567" t="s">
        <v>18742</v>
      </c>
      <c r="B4437" s="568"/>
      <c r="C4437" s="568" t="s">
        <v>8404</v>
      </c>
      <c r="D4437" s="569"/>
      <c r="E4437" s="569" t="s">
        <v>897</v>
      </c>
      <c r="F4437" s="569">
        <v>3</v>
      </c>
      <c r="G4437" s="568" t="s">
        <v>11356</v>
      </c>
      <c r="H4437" s="568" t="s">
        <v>18743</v>
      </c>
      <c r="I4437" s="570" t="s">
        <v>10874</v>
      </c>
      <c r="J4437" s="568" t="s">
        <v>8202</v>
      </c>
      <c r="K4437" s="571" t="s">
        <v>8401</v>
      </c>
      <c r="L4437" s="568" t="s">
        <v>84</v>
      </c>
      <c r="M4437" s="572" t="s">
        <v>10874</v>
      </c>
      <c r="N4437" s="570" t="s">
        <v>8409</v>
      </c>
      <c r="O4437" s="303" t="str">
        <f>IF(AllC3_Data[[#This Row],[Door/Yard Number]]=3,"Yard","Door")</f>
        <v>Yard</v>
      </c>
      <c r="P4437" s="33">
        <f t="shared" si="138"/>
        <v>7.9833333333372138</v>
      </c>
      <c r="Q4437" s="3" t="str">
        <f t="shared" si="139"/>
        <v>02/11/2022 06:01 AM</v>
      </c>
      <c r="R4437" s="573" t="str">
        <f>IF(AND(AllC3_Data[[#This Row],[Workflow]]="Vendor Trailer",AllC3_Data[[#This Row],[OB Load Type]]="",AllC3_Data[[#This Row],[IB Load Type]]="",AllC3_Data[[#This Row],[Reusable Load Type]]=""),"Empty", HLOOKUP("*",AllC3_Data[[#This Row],[OB Load Type]:[Workflow]],1,FALSE))</f>
        <v>A Live Delivery</v>
      </c>
      <c r="S4437"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37"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8" spans="1:21" x14ac:dyDescent="0.25">
      <c r="A4438" s="567" t="s">
        <v>18744</v>
      </c>
      <c r="B4438" s="568"/>
      <c r="C4438" s="568"/>
      <c r="D4438" s="569"/>
      <c r="E4438" s="569" t="s">
        <v>1657</v>
      </c>
      <c r="F4438" s="569">
        <v>1</v>
      </c>
      <c r="G4438" s="568" t="s">
        <v>1179</v>
      </c>
      <c r="H4438" s="568"/>
      <c r="I4438" s="570" t="s">
        <v>13271</v>
      </c>
      <c r="J4438" s="568" t="s">
        <v>8205</v>
      </c>
      <c r="K4438" s="571" t="s">
        <v>8401</v>
      </c>
      <c r="L4438" s="568" t="s">
        <v>17075</v>
      </c>
      <c r="M4438" s="572" t="s">
        <v>8680</v>
      </c>
      <c r="N4438" s="570" t="s">
        <v>8402</v>
      </c>
      <c r="O4438" s="303" t="str">
        <f>IF(AllC3_Data[[#This Row],[Door/Yard Number]]=3,"Yard","Door")</f>
        <v>Door</v>
      </c>
      <c r="P4438" s="33">
        <f t="shared" si="138"/>
        <v>7.8000000001047738</v>
      </c>
      <c r="Q4438" s="3" t="str">
        <f t="shared" si="139"/>
        <v>02/11/2022 06:12 AM</v>
      </c>
      <c r="R4438" s="573" t="str">
        <f>IF(AND(AllC3_Data[[#This Row],[Workflow]]="Vendor Trailer",AllC3_Data[[#This Row],[OB Load Type]]="",AllC3_Data[[#This Row],[IB Load Type]]="",AllC3_Data[[#This Row],[Reusable Load Type]]=""),"Empty", HLOOKUP("*",AllC3_Data[[#This Row],[OB Load Type]:[Workflow]],1,FALSE))</f>
        <v>Empty</v>
      </c>
      <c r="S443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3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3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39" spans="1:21" x14ac:dyDescent="0.25">
      <c r="A4439" s="567" t="s">
        <v>18745</v>
      </c>
      <c r="B4439" s="568"/>
      <c r="C4439" s="568" t="s">
        <v>8230</v>
      </c>
      <c r="D4439" s="569"/>
      <c r="E4439" s="569" t="s">
        <v>8397</v>
      </c>
      <c r="F4439" s="569">
        <v>3</v>
      </c>
      <c r="G4439" s="568" t="s">
        <v>14067</v>
      </c>
      <c r="H4439" s="568" t="s">
        <v>8230</v>
      </c>
      <c r="I4439" s="570" t="s">
        <v>17026</v>
      </c>
      <c r="J4439" s="568" t="s">
        <v>8202</v>
      </c>
      <c r="K4439" s="571" t="s">
        <v>8401</v>
      </c>
      <c r="L4439" s="568" t="s">
        <v>84</v>
      </c>
      <c r="M4439" s="572" t="s">
        <v>17026</v>
      </c>
      <c r="N4439" s="570" t="s">
        <v>8409</v>
      </c>
      <c r="O4439" s="303" t="str">
        <f>IF(AllC3_Data[[#This Row],[Door/Yard Number]]=3,"Yard","Door")</f>
        <v>Yard</v>
      </c>
      <c r="P4439" s="33">
        <f t="shared" si="138"/>
        <v>7.216666666790843</v>
      </c>
      <c r="Q4439" s="3" t="str">
        <f t="shared" si="139"/>
        <v>02/11/2022 06:47 AM</v>
      </c>
      <c r="R4439" s="573" t="str">
        <f>IF(AND(AllC3_Data[[#This Row],[Workflow]]="Vendor Trailer",AllC3_Data[[#This Row],[OB Load Type]]="",AllC3_Data[[#This Row],[IB Load Type]]="",AllC3_Data[[#This Row],[Reusable Load Type]]=""),"Empty", HLOOKUP("*",AllC3_Data[[#This Row],[OB Load Type]:[Workflow]],1,FALSE))</f>
        <v>MILK</v>
      </c>
      <c r="S443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3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3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0" spans="1:21" x14ac:dyDescent="0.25">
      <c r="A4440" s="567" t="s">
        <v>18746</v>
      </c>
      <c r="B4440" s="568"/>
      <c r="C4440" s="568" t="s">
        <v>8230</v>
      </c>
      <c r="D4440" s="569"/>
      <c r="E4440" s="569" t="s">
        <v>8397</v>
      </c>
      <c r="F4440" s="569">
        <v>3</v>
      </c>
      <c r="G4440" s="568" t="s">
        <v>8398</v>
      </c>
      <c r="H4440" s="568" t="s">
        <v>8230</v>
      </c>
      <c r="I4440" s="570" t="s">
        <v>13219</v>
      </c>
      <c r="J4440" s="568" t="s">
        <v>8202</v>
      </c>
      <c r="K4440" s="571" t="s">
        <v>8401</v>
      </c>
      <c r="L4440" s="568" t="s">
        <v>84</v>
      </c>
      <c r="M4440" s="572" t="s">
        <v>13219</v>
      </c>
      <c r="N4440" s="570" t="s">
        <v>8409</v>
      </c>
      <c r="O4440" s="303" t="str">
        <f>IF(AllC3_Data[[#This Row],[Door/Yard Number]]=3,"Yard","Door")</f>
        <v>Yard</v>
      </c>
      <c r="P4440" s="33">
        <f t="shared" si="138"/>
        <v>7.1833333333488554</v>
      </c>
      <c r="Q4440" s="3" t="str">
        <f t="shared" si="139"/>
        <v>02/11/2022 06:49 AM</v>
      </c>
      <c r="R4440" s="573" t="str">
        <f>IF(AND(AllC3_Data[[#This Row],[Workflow]]="Vendor Trailer",AllC3_Data[[#This Row],[OB Load Type]]="",AllC3_Data[[#This Row],[IB Load Type]]="",AllC3_Data[[#This Row],[Reusable Load Type]]=""),"Empty", HLOOKUP("*",AllC3_Data[[#This Row],[OB Load Type]:[Workflow]],1,FALSE))</f>
        <v>MILK</v>
      </c>
      <c r="S444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4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1" spans="1:21" x14ac:dyDescent="0.25">
      <c r="A4441" s="567" t="s">
        <v>18747</v>
      </c>
      <c r="B4441" s="568"/>
      <c r="C4441" s="568"/>
      <c r="D4441" s="569"/>
      <c r="E4441" s="569" t="s">
        <v>1562</v>
      </c>
      <c r="F4441" s="569">
        <v>3</v>
      </c>
      <c r="G4441" s="568" t="s">
        <v>14161</v>
      </c>
      <c r="H4441" s="568"/>
      <c r="I4441" s="570" t="s">
        <v>18711</v>
      </c>
      <c r="J4441" s="568" t="s">
        <v>8202</v>
      </c>
      <c r="K4441" s="571" t="s">
        <v>8401</v>
      </c>
      <c r="L4441" s="568" t="s">
        <v>84</v>
      </c>
      <c r="M4441" s="572" t="s">
        <v>18748</v>
      </c>
      <c r="N4441" s="570" t="s">
        <v>8409</v>
      </c>
      <c r="O4441" s="303" t="str">
        <f>IF(AllC3_Data[[#This Row],[Door/Yard Number]]=3,"Yard","Door")</f>
        <v>Yard</v>
      </c>
      <c r="P4441" s="33">
        <f t="shared" si="138"/>
        <v>7.0166666666627862</v>
      </c>
      <c r="Q4441" s="3" t="str">
        <f t="shared" si="139"/>
        <v>02/11/2022 06:59 AM</v>
      </c>
      <c r="R4441" s="573" t="str">
        <f>IF(AND(AllC3_Data[[#This Row],[Workflow]]="Vendor Trailer",AllC3_Data[[#This Row],[OB Load Type]]="",AllC3_Data[[#This Row],[IB Load Type]]="",AllC3_Data[[#This Row],[Reusable Load Type]]=""),"Empty", HLOOKUP("*",AllC3_Data[[#This Row],[OB Load Type]:[Workflow]],1,FALSE))</f>
        <v>Unknown</v>
      </c>
      <c r="S444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4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2" spans="1:21" x14ac:dyDescent="0.25">
      <c r="A4442" s="567" t="s">
        <v>18749</v>
      </c>
      <c r="B4442" s="568"/>
      <c r="C4442" s="568"/>
      <c r="D4442" s="569"/>
      <c r="E4442" s="569" t="s">
        <v>8461</v>
      </c>
      <c r="F4442" s="569">
        <v>3</v>
      </c>
      <c r="G4442" s="568" t="s">
        <v>13974</v>
      </c>
      <c r="H4442" s="568"/>
      <c r="I4442" s="570" t="s">
        <v>10915</v>
      </c>
      <c r="J4442" s="568" t="s">
        <v>8202</v>
      </c>
      <c r="K4442" s="571" t="s">
        <v>8401</v>
      </c>
      <c r="L4442" s="568" t="s">
        <v>2971</v>
      </c>
      <c r="M4442" s="572" t="s">
        <v>18750</v>
      </c>
      <c r="N4442" s="570" t="s">
        <v>8402</v>
      </c>
      <c r="O4442" s="303" t="str">
        <f>IF(AllC3_Data[[#This Row],[Door/Yard Number]]=3,"Yard","Door")</f>
        <v>Yard</v>
      </c>
      <c r="P4442" s="33">
        <f t="shared" si="138"/>
        <v>6.1166666666977108</v>
      </c>
      <c r="Q4442" s="3" t="str">
        <f t="shared" si="139"/>
        <v>02/11/2022 07:53 AM</v>
      </c>
      <c r="R4442" s="573" t="str">
        <f>IF(AND(AllC3_Data[[#This Row],[Workflow]]="Vendor Trailer",AllC3_Data[[#This Row],[OB Load Type]]="",AllC3_Data[[#This Row],[IB Load Type]]="",AllC3_Data[[#This Row],[Reusable Load Type]]=""),"Empty", HLOOKUP("*",AllC3_Data[[#This Row],[OB Load Type]:[Workflow]],1,FALSE))</f>
        <v>Empty</v>
      </c>
      <c r="S444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4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3" spans="1:21" x14ac:dyDescent="0.25">
      <c r="A4443" s="567" t="s">
        <v>11212</v>
      </c>
      <c r="B4443" s="568"/>
      <c r="C4443" s="568"/>
      <c r="D4443" s="569"/>
      <c r="E4443" s="569" t="s">
        <v>1562</v>
      </c>
      <c r="F4443" s="569">
        <v>3</v>
      </c>
      <c r="G4443" s="568" t="s">
        <v>14232</v>
      </c>
      <c r="H4443" s="568"/>
      <c r="I4443" s="570" t="s">
        <v>8998</v>
      </c>
      <c r="J4443" s="568" t="s">
        <v>8202</v>
      </c>
      <c r="K4443" s="571" t="s">
        <v>8401</v>
      </c>
      <c r="L4443" s="568" t="s">
        <v>84</v>
      </c>
      <c r="M4443" s="572"/>
      <c r="N4443" s="570" t="s">
        <v>8409</v>
      </c>
      <c r="O4443" s="303" t="str">
        <f>IF(AllC3_Data[[#This Row],[Door/Yard Number]]=3,"Yard","Door")</f>
        <v>Yard</v>
      </c>
      <c r="P4443" s="33">
        <f t="shared" si="138"/>
        <v>6.0166666667209938</v>
      </c>
      <c r="Q4443" s="3" t="str">
        <f t="shared" si="139"/>
        <v>02/11/2022 07:59 AM</v>
      </c>
      <c r="R4443" s="573" t="str">
        <f>IF(AND(AllC3_Data[[#This Row],[Workflow]]="Vendor Trailer",AllC3_Data[[#This Row],[OB Load Type]]="",AllC3_Data[[#This Row],[IB Load Type]]="",AllC3_Data[[#This Row],[Reusable Load Type]]=""),"Empty", HLOOKUP("*",AllC3_Data[[#This Row],[OB Load Type]:[Workflow]],1,FALSE))</f>
        <v>Unknown</v>
      </c>
      <c r="S444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4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4" spans="1:21" x14ac:dyDescent="0.25">
      <c r="A4444" s="567" t="s">
        <v>18751</v>
      </c>
      <c r="B4444" s="568"/>
      <c r="C4444" s="568"/>
      <c r="D4444" s="569"/>
      <c r="E4444" s="569" t="s">
        <v>9827</v>
      </c>
      <c r="F4444" s="569">
        <v>5</v>
      </c>
      <c r="G4444" s="568" t="s">
        <v>8405</v>
      </c>
      <c r="H4444" s="568"/>
      <c r="I4444" s="570" t="s">
        <v>13304</v>
      </c>
      <c r="J4444" s="568" t="s">
        <v>8202</v>
      </c>
      <c r="K4444" s="571" t="s">
        <v>8401</v>
      </c>
      <c r="L4444" s="568" t="s">
        <v>18752</v>
      </c>
      <c r="M4444" s="572" t="s">
        <v>12966</v>
      </c>
      <c r="N4444" s="570" t="s">
        <v>8409</v>
      </c>
      <c r="O4444" s="303" t="str">
        <f>IF(AllC3_Data[[#This Row],[Door/Yard Number]]=3,"Yard","Door")</f>
        <v>Door</v>
      </c>
      <c r="P4444" s="33">
        <f t="shared" si="138"/>
        <v>5.7500000000582077</v>
      </c>
      <c r="Q4444" s="3" t="str">
        <f t="shared" si="139"/>
        <v>02/11/2022 08:15 AM</v>
      </c>
      <c r="R4444" s="573" t="str">
        <f>IF(AND(AllC3_Data[[#This Row],[Workflow]]="Vendor Trailer",AllC3_Data[[#This Row],[OB Load Type]]="",AllC3_Data[[#This Row],[IB Load Type]]="",AllC3_Data[[#This Row],[Reusable Load Type]]=""),"Empty", HLOOKUP("*",AllC3_Data[[#This Row],[OB Load Type]:[Workflow]],1,FALSE))</f>
        <v>Live Empty</v>
      </c>
      <c r="S444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4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5" spans="1:21" x14ac:dyDescent="0.25">
      <c r="A4445" s="567" t="s">
        <v>18753</v>
      </c>
      <c r="B4445" s="568"/>
      <c r="C4445" s="568"/>
      <c r="D4445" s="569"/>
      <c r="E4445" s="569" t="s">
        <v>1657</v>
      </c>
      <c r="F4445" s="569">
        <v>1</v>
      </c>
      <c r="G4445" s="568" t="s">
        <v>1179</v>
      </c>
      <c r="H4445" s="568"/>
      <c r="I4445" s="570" t="s">
        <v>8717</v>
      </c>
      <c r="J4445" s="568" t="s">
        <v>8205</v>
      </c>
      <c r="K4445" s="571" t="s">
        <v>8401</v>
      </c>
      <c r="L4445" s="568" t="s">
        <v>10003</v>
      </c>
      <c r="M4445" s="572" t="s">
        <v>12849</v>
      </c>
      <c r="N4445" s="570" t="s">
        <v>8402</v>
      </c>
      <c r="O4445" s="303" t="str">
        <f>IF(AllC3_Data[[#This Row],[Door/Yard Number]]=3,"Yard","Door")</f>
        <v>Door</v>
      </c>
      <c r="P4445" s="33">
        <f t="shared" si="138"/>
        <v>5.6666666668024845</v>
      </c>
      <c r="Q4445" s="3" t="str">
        <f t="shared" si="139"/>
        <v>02/11/2022 08:20 AM</v>
      </c>
      <c r="R4445" s="573" t="str">
        <f>IF(AND(AllC3_Data[[#This Row],[Workflow]]="Vendor Trailer",AllC3_Data[[#This Row],[OB Load Type]]="",AllC3_Data[[#This Row],[IB Load Type]]="",AllC3_Data[[#This Row],[Reusable Load Type]]=""),"Empty", HLOOKUP("*",AllC3_Data[[#This Row],[OB Load Type]:[Workflow]],1,FALSE))</f>
        <v>Empty</v>
      </c>
      <c r="S444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4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4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6" spans="1:21" x14ac:dyDescent="0.25">
      <c r="A4446" s="567" t="s">
        <v>18754</v>
      </c>
      <c r="B4446" s="568"/>
      <c r="C4446" s="568"/>
      <c r="D4446" s="569" t="s">
        <v>18755</v>
      </c>
      <c r="E4446" s="569" t="s">
        <v>882</v>
      </c>
      <c r="F4446" s="569">
        <v>1</v>
      </c>
      <c r="G4446" s="568" t="s">
        <v>10113</v>
      </c>
      <c r="H4446" s="568"/>
      <c r="I4446" s="570" t="s">
        <v>13329</v>
      </c>
      <c r="J4446" s="568" t="s">
        <v>8202</v>
      </c>
      <c r="K4446" s="571" t="s">
        <v>8401</v>
      </c>
      <c r="L4446" s="568" t="s">
        <v>11191</v>
      </c>
      <c r="M4446" s="572"/>
      <c r="N4446" s="570" t="s">
        <v>8409</v>
      </c>
      <c r="O4446" s="303" t="str">
        <f>IF(AllC3_Data[[#This Row],[Door/Yard Number]]=3,"Yard","Door")</f>
        <v>Door</v>
      </c>
      <c r="P4446" s="33">
        <f t="shared" si="138"/>
        <v>5.5833333333721384</v>
      </c>
      <c r="Q4446" s="3" t="str">
        <f t="shared" si="139"/>
        <v>02/11/2022 08:25 AM</v>
      </c>
      <c r="R4446" s="573" t="str">
        <f>IF(AND(AllC3_Data[[#This Row],[Workflow]]="Vendor Trailer",AllC3_Data[[#This Row],[OB Load Type]]="",AllC3_Data[[#This Row],[IB Load Type]]="",AllC3_Data[[#This Row],[Reusable Load Type]]=""),"Empty", HLOOKUP("*",AllC3_Data[[#This Row],[OB Load Type]:[Workflow]],1,FALSE))</f>
        <v>RFURB</v>
      </c>
      <c r="S444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4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7" spans="1:21" x14ac:dyDescent="0.25">
      <c r="A4447" s="567" t="s">
        <v>18756</v>
      </c>
      <c r="B4447" s="568"/>
      <c r="C4447" s="568"/>
      <c r="D4447" s="569" t="s">
        <v>182</v>
      </c>
      <c r="E4447" s="569" t="s">
        <v>8430</v>
      </c>
      <c r="F4447" s="569">
        <v>1</v>
      </c>
      <c r="G4447" s="568" t="s">
        <v>1179</v>
      </c>
      <c r="H4447" s="568"/>
      <c r="I4447" s="570" t="s">
        <v>10944</v>
      </c>
      <c r="J4447" s="568" t="s">
        <v>647</v>
      </c>
      <c r="K4447" s="571" t="s">
        <v>8401</v>
      </c>
      <c r="L4447" s="568" t="s">
        <v>12377</v>
      </c>
      <c r="M4447" s="572" t="s">
        <v>18757</v>
      </c>
      <c r="N4447" s="570" t="s">
        <v>8409</v>
      </c>
      <c r="O4447" s="303" t="str">
        <f>IF(AllC3_Data[[#This Row],[Door/Yard Number]]=3,"Yard","Door")</f>
        <v>Door</v>
      </c>
      <c r="P4447" s="33">
        <f t="shared" si="138"/>
        <v>4.9333333333488554</v>
      </c>
      <c r="Q4447" s="3" t="str">
        <f t="shared" si="139"/>
        <v>02/11/2022 09:04 AM</v>
      </c>
      <c r="R4447" s="573" t="str">
        <f>IF(AND(AllC3_Data[[#This Row],[Workflow]]="Vendor Trailer",AllC3_Data[[#This Row],[OB Load Type]]="",AllC3_Data[[#This Row],[IB Load Type]]="",AllC3_Data[[#This Row],[Reusable Load Type]]=""),"Empty", HLOOKUP("*",AllC3_Data[[#This Row],[OB Load Type]:[Workflow]],1,FALSE))</f>
        <v>PMIX</v>
      </c>
      <c r="S444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Returned Goods</v>
      </c>
      <c r="T444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4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8" spans="1:21" x14ac:dyDescent="0.25">
      <c r="A4448" s="567" t="s">
        <v>18758</v>
      </c>
      <c r="B4448" s="568"/>
      <c r="C4448" s="568"/>
      <c r="D4448" s="569"/>
      <c r="E4448" s="569" t="s">
        <v>9827</v>
      </c>
      <c r="F4448" s="569">
        <v>5</v>
      </c>
      <c r="G4448" s="568" t="s">
        <v>8405</v>
      </c>
      <c r="H4448" s="568"/>
      <c r="I4448" s="570" t="s">
        <v>17525</v>
      </c>
      <c r="J4448" s="568" t="s">
        <v>8202</v>
      </c>
      <c r="K4448" s="571" t="s">
        <v>8401</v>
      </c>
      <c r="L4448" s="568" t="s">
        <v>18759</v>
      </c>
      <c r="M4448" s="572" t="s">
        <v>14921</v>
      </c>
      <c r="N4448" s="570" t="s">
        <v>8409</v>
      </c>
      <c r="O4448" s="303" t="str">
        <f>IF(AllC3_Data[[#This Row],[Door/Yard Number]]=3,"Yard","Door")</f>
        <v>Door</v>
      </c>
      <c r="P4448" s="33">
        <f t="shared" si="138"/>
        <v>3.2166666666744277</v>
      </c>
      <c r="Q4448" s="3" t="str">
        <f t="shared" si="139"/>
        <v>02/11/2022 10:47 AM</v>
      </c>
      <c r="R4448" s="573" t="str">
        <f>IF(AND(AllC3_Data[[#This Row],[Workflow]]="Vendor Trailer",AllC3_Data[[#This Row],[OB Load Type]]="",AllC3_Data[[#This Row],[IB Load Type]]="",AllC3_Data[[#This Row],[Reusable Load Type]]=""),"Empty", HLOOKUP("*",AllC3_Data[[#This Row],[OB Load Type]:[Workflow]],1,FALSE))</f>
        <v>Live Empty</v>
      </c>
      <c r="S444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4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4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49" spans="1:21" x14ac:dyDescent="0.25">
      <c r="A4449" s="567" t="s">
        <v>18760</v>
      </c>
      <c r="B4449" s="568"/>
      <c r="C4449" s="568"/>
      <c r="D4449" s="569"/>
      <c r="E4449" s="569" t="s">
        <v>1657</v>
      </c>
      <c r="F4449" s="569">
        <v>1</v>
      </c>
      <c r="G4449" s="568" t="s">
        <v>1179</v>
      </c>
      <c r="H4449" s="568"/>
      <c r="I4449" s="570" t="s">
        <v>9048</v>
      </c>
      <c r="J4449" s="568" t="s">
        <v>8206</v>
      </c>
      <c r="K4449" s="571" t="s">
        <v>8401</v>
      </c>
      <c r="L4449" s="568" t="s">
        <v>12845</v>
      </c>
      <c r="M4449" s="572" t="s">
        <v>16906</v>
      </c>
      <c r="N4449" s="570" t="s">
        <v>8409</v>
      </c>
      <c r="O4449" s="303" t="str">
        <f>IF(AllC3_Data[[#This Row],[Door/Yard Number]]=3,"Yard","Door")</f>
        <v>Door</v>
      </c>
      <c r="P4449" s="33">
        <f t="shared" si="138"/>
        <v>2.7833333333255723</v>
      </c>
      <c r="Q4449" s="3" t="str">
        <f t="shared" si="139"/>
        <v>02/11/2022 11:13 AM</v>
      </c>
      <c r="R4449" s="573" t="str">
        <f>IF(AND(AllC3_Data[[#This Row],[Workflow]]="Vendor Trailer",AllC3_Data[[#This Row],[OB Load Type]]="",AllC3_Data[[#This Row],[IB Load Type]]="",AllC3_Data[[#This Row],[Reusable Load Type]]=""),"Empty", HLOOKUP("*",AllC3_Data[[#This Row],[OB Load Type]:[Workflow]],1,FALSE))</f>
        <v>Empty</v>
      </c>
      <c r="S444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4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4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0" spans="1:21" x14ac:dyDescent="0.25">
      <c r="A4450" s="567" t="s">
        <v>18761</v>
      </c>
      <c r="B4450" s="568"/>
      <c r="C4450" s="568" t="s">
        <v>8230</v>
      </c>
      <c r="D4450" s="569"/>
      <c r="E4450" s="569" t="s">
        <v>8397</v>
      </c>
      <c r="F4450" s="569">
        <v>3</v>
      </c>
      <c r="G4450" s="568" t="s">
        <v>8398</v>
      </c>
      <c r="H4450" s="568" t="s">
        <v>8561</v>
      </c>
      <c r="I4450" s="570" t="s">
        <v>10453</v>
      </c>
      <c r="J4450" s="568" t="s">
        <v>8202</v>
      </c>
      <c r="K4450" s="571" t="s">
        <v>8401</v>
      </c>
      <c r="L4450" s="568" t="s">
        <v>84</v>
      </c>
      <c r="M4450" s="572" t="s">
        <v>10453</v>
      </c>
      <c r="N4450" s="570" t="s">
        <v>8409</v>
      </c>
      <c r="O4450" s="303" t="str">
        <f>IF(AllC3_Data[[#This Row],[Door/Yard Number]]=3,"Yard","Door")</f>
        <v>Yard</v>
      </c>
      <c r="P4450" s="33">
        <f t="shared" si="138"/>
        <v>2.7000000000698492</v>
      </c>
      <c r="Q4450" s="3" t="str">
        <f t="shared" si="139"/>
        <v>02/11/2022 11:18 AM</v>
      </c>
      <c r="R4450" s="573" t="str">
        <f>IF(AND(AllC3_Data[[#This Row],[Workflow]]="Vendor Trailer",AllC3_Data[[#This Row],[OB Load Type]]="",AllC3_Data[[#This Row],[IB Load Type]]="",AllC3_Data[[#This Row],[Reusable Load Type]]=""),"Empty", HLOOKUP("*",AllC3_Data[[#This Row],[OB Load Type]:[Workflow]],1,FALSE))</f>
        <v>MILK</v>
      </c>
      <c r="S445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5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5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1" spans="1:21" x14ac:dyDescent="0.25">
      <c r="A4451" s="567" t="s">
        <v>18762</v>
      </c>
      <c r="B4451" s="568"/>
      <c r="C4451" s="568"/>
      <c r="D4451" s="569" t="s">
        <v>297</v>
      </c>
      <c r="E4451" s="569" t="s">
        <v>882</v>
      </c>
      <c r="F4451" s="569">
        <v>1</v>
      </c>
      <c r="G4451" s="568" t="s">
        <v>1179</v>
      </c>
      <c r="H4451" s="568" t="s">
        <v>18763</v>
      </c>
      <c r="I4451" s="570" t="s">
        <v>14785</v>
      </c>
      <c r="J4451" s="568" t="s">
        <v>8208</v>
      </c>
      <c r="K4451" s="571" t="s">
        <v>8401</v>
      </c>
      <c r="L4451" s="568" t="s">
        <v>13051</v>
      </c>
      <c r="M4451" s="572" t="s">
        <v>12757</v>
      </c>
      <c r="N4451" s="570" t="s">
        <v>8409</v>
      </c>
      <c r="O4451" s="303" t="str">
        <f>IF(AllC3_Data[[#This Row],[Door/Yard Number]]=3,"Yard","Door")</f>
        <v>Door</v>
      </c>
      <c r="P4451" s="33">
        <f t="shared" si="138"/>
        <v>2.3833333334187046</v>
      </c>
      <c r="Q4451" s="3" t="str">
        <f t="shared" si="139"/>
        <v>02/11/2022 11:37 AM</v>
      </c>
      <c r="R4451" s="573" t="str">
        <f>IF(AND(AllC3_Data[[#This Row],[Workflow]]="Vendor Trailer",AllC3_Data[[#This Row],[OB Load Type]]="",AllC3_Data[[#This Row],[IB Load Type]]="",AllC3_Data[[#This Row],[Reusable Load Type]]=""),"Empty", HLOOKUP("*",AllC3_Data[[#This Row],[OB Load Type]:[Workflow]],1,FALSE))</f>
        <v>T706</v>
      </c>
      <c r="S445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445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4452" spans="1:21" x14ac:dyDescent="0.25">
      <c r="A4452" s="567" t="s">
        <v>13808</v>
      </c>
      <c r="B4452" s="568"/>
      <c r="C4452" s="568"/>
      <c r="D4452" s="569" t="s">
        <v>297</v>
      </c>
      <c r="E4452" s="569" t="s">
        <v>882</v>
      </c>
      <c r="F4452" s="569">
        <v>1</v>
      </c>
      <c r="G4452" s="568" t="s">
        <v>1667</v>
      </c>
      <c r="H4452" s="568" t="s">
        <v>18764</v>
      </c>
      <c r="I4452" s="570" t="s">
        <v>9057</v>
      </c>
      <c r="J4452" s="568" t="s">
        <v>8213</v>
      </c>
      <c r="K4452" s="571" t="s">
        <v>8401</v>
      </c>
      <c r="L4452" s="568" t="s">
        <v>13049</v>
      </c>
      <c r="M4452" s="572" t="s">
        <v>9544</v>
      </c>
      <c r="N4452" s="570" t="s">
        <v>8409</v>
      </c>
      <c r="O4452" s="303" t="str">
        <f>IF(AllC3_Data[[#This Row],[Door/Yard Number]]=3,"Yard","Door")</f>
        <v>Door</v>
      </c>
      <c r="P4452" s="33">
        <f t="shared" si="138"/>
        <v>2.3666666666977108</v>
      </c>
      <c r="Q4452" s="3" t="str">
        <f t="shared" si="139"/>
        <v>02/11/2022 11:38 AM</v>
      </c>
      <c r="R4452" s="573" t="str">
        <f>IF(AND(AllC3_Data[[#This Row],[Workflow]]="Vendor Trailer",AllC3_Data[[#This Row],[OB Load Type]]="",AllC3_Data[[#This Row],[IB Load Type]]="",AllC3_Data[[#This Row],[Reusable Load Type]]=""),"Empty", HLOOKUP("*",AllC3_Data[[#This Row],[OB Load Type]:[Workflow]],1,FALSE))</f>
        <v>T706</v>
      </c>
      <c r="S445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Inbound Logistics</v>
      </c>
      <c r="T445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 xml:space="preserve">SA -&gt; Houston </v>
      </c>
    </row>
    <row r="4453" spans="1:21" x14ac:dyDescent="0.25">
      <c r="A4453" s="567" t="s">
        <v>18765</v>
      </c>
      <c r="B4453" s="568"/>
      <c r="C4453" s="568"/>
      <c r="D4453" s="569" t="s">
        <v>496</v>
      </c>
      <c r="E4453" s="569" t="s">
        <v>1660</v>
      </c>
      <c r="F4453" s="569">
        <v>3</v>
      </c>
      <c r="G4453" s="568" t="s">
        <v>1179</v>
      </c>
      <c r="H4453" s="568"/>
      <c r="I4453" s="570" t="s">
        <v>11596</v>
      </c>
      <c r="J4453" s="568" t="s">
        <v>8205</v>
      </c>
      <c r="K4453" s="571" t="s">
        <v>8401</v>
      </c>
      <c r="L4453" s="568" t="s">
        <v>14803</v>
      </c>
      <c r="M4453" s="572" t="s">
        <v>11596</v>
      </c>
      <c r="N4453" s="570" t="s">
        <v>8409</v>
      </c>
      <c r="O4453" s="303" t="str">
        <f>IF(AllC3_Data[[#This Row],[Door/Yard Number]]=3,"Yard","Door")</f>
        <v>Yard</v>
      </c>
      <c r="P4453" s="33">
        <f t="shared" si="138"/>
        <v>2.1666666667442769</v>
      </c>
      <c r="Q4453" s="3" t="str">
        <f t="shared" si="139"/>
        <v>02/11/2022 11:50 AM</v>
      </c>
      <c r="R4453" s="573" t="str">
        <f>IF(AND(AllC3_Data[[#This Row],[Workflow]]="Vendor Trailer",AllC3_Data[[#This Row],[OB Load Type]]="",AllC3_Data[[#This Row],[IB Load Type]]="",AllC3_Data[[#This Row],[Reusable Load Type]]=""),"Empty", HLOOKUP("*",AllC3_Data[[#This Row],[OB Load Type]:[Workflow]],1,FALSE))</f>
        <v>RSAL</v>
      </c>
      <c r="S4453"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53"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4" spans="1:21" x14ac:dyDescent="0.25">
      <c r="A4454" s="567" t="s">
        <v>18766</v>
      </c>
      <c r="B4454" s="568"/>
      <c r="C4454" s="568"/>
      <c r="D4454" s="569"/>
      <c r="E4454" s="569" t="s">
        <v>1657</v>
      </c>
      <c r="F4454" s="569">
        <v>1</v>
      </c>
      <c r="G4454" s="568" t="s">
        <v>1179</v>
      </c>
      <c r="H4454" s="568"/>
      <c r="I4454" s="570" t="s">
        <v>11041</v>
      </c>
      <c r="J4454" s="568" t="s">
        <v>8205</v>
      </c>
      <c r="K4454" s="571" t="s">
        <v>8401</v>
      </c>
      <c r="L4454" s="568" t="s">
        <v>12665</v>
      </c>
      <c r="M4454" s="572" t="s">
        <v>12317</v>
      </c>
      <c r="N4454" s="570" t="s">
        <v>8409</v>
      </c>
      <c r="O4454" s="303" t="str">
        <f>IF(AllC3_Data[[#This Row],[Door/Yard Number]]=3,"Yard","Door")</f>
        <v>Door</v>
      </c>
      <c r="P4454" s="33">
        <f t="shared" si="138"/>
        <v>2.1333333334769122</v>
      </c>
      <c r="Q4454" s="3" t="str">
        <f t="shared" si="139"/>
        <v>02/11/2022 11:52 AM</v>
      </c>
      <c r="R4454" s="573" t="str">
        <f>IF(AND(AllC3_Data[[#This Row],[Workflow]]="Vendor Trailer",AllC3_Data[[#This Row],[OB Load Type]]="",AllC3_Data[[#This Row],[IB Load Type]]="",AllC3_Data[[#This Row],[Reusable Load Type]]=""),"Empty", HLOOKUP("*",AllC3_Data[[#This Row],[OB Load Type]:[Workflow]],1,FALSE))</f>
        <v>Empty</v>
      </c>
      <c r="S445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5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5" spans="1:21" x14ac:dyDescent="0.25">
      <c r="A4455" s="567" t="s">
        <v>18767</v>
      </c>
      <c r="B4455" s="568"/>
      <c r="C4455" s="568"/>
      <c r="D4455" s="569" t="s">
        <v>496</v>
      </c>
      <c r="E4455" s="569" t="s">
        <v>1660</v>
      </c>
      <c r="F4455" s="569">
        <v>3</v>
      </c>
      <c r="G4455" s="568" t="s">
        <v>1179</v>
      </c>
      <c r="H4455" s="568"/>
      <c r="I4455" s="570" t="s">
        <v>13606</v>
      </c>
      <c r="J4455" s="568" t="s">
        <v>8204</v>
      </c>
      <c r="K4455" s="571" t="s">
        <v>8401</v>
      </c>
      <c r="L4455" s="568" t="s">
        <v>14803</v>
      </c>
      <c r="M4455" s="572" t="s">
        <v>13606</v>
      </c>
      <c r="N4455" s="570" t="s">
        <v>8409</v>
      </c>
      <c r="O4455" s="303" t="str">
        <f>IF(AllC3_Data[[#This Row],[Door/Yard Number]]=3,"Yard","Door")</f>
        <v>Yard</v>
      </c>
      <c r="P4455" s="33">
        <f t="shared" si="138"/>
        <v>2.1166666667559184</v>
      </c>
      <c r="Q4455" s="3" t="str">
        <f t="shared" si="139"/>
        <v>02/11/2022 11:53 AM</v>
      </c>
      <c r="R4455" s="573" t="str">
        <f>IF(AND(AllC3_Data[[#This Row],[Workflow]]="Vendor Trailer",AllC3_Data[[#This Row],[OB Load Type]]="",AllC3_Data[[#This Row],[IB Load Type]]="",AllC3_Data[[#This Row],[Reusable Load Type]]=""),"Empty", HLOOKUP("*",AllC3_Data[[#This Row],[OB Load Type]:[Workflow]],1,FALSE))</f>
        <v>RSAL</v>
      </c>
      <c r="S445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5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6" spans="1:21" x14ac:dyDescent="0.25">
      <c r="A4456" s="567" t="s">
        <v>18768</v>
      </c>
      <c r="B4456" s="568"/>
      <c r="C4456" s="568"/>
      <c r="D4456" s="569"/>
      <c r="E4456" s="569" t="s">
        <v>9827</v>
      </c>
      <c r="F4456" s="569">
        <v>5</v>
      </c>
      <c r="G4456" s="568" t="s">
        <v>18769</v>
      </c>
      <c r="H4456" s="568"/>
      <c r="I4456" s="570" t="s">
        <v>11014</v>
      </c>
      <c r="J4456" s="568" t="s">
        <v>8202</v>
      </c>
      <c r="K4456" s="571" t="s">
        <v>8401</v>
      </c>
      <c r="L4456" s="568" t="s">
        <v>18770</v>
      </c>
      <c r="M4456" s="572" t="s">
        <v>9640</v>
      </c>
      <c r="N4456" s="570" t="s">
        <v>8409</v>
      </c>
      <c r="O4456" s="303" t="str">
        <f>IF(AllC3_Data[[#This Row],[Door/Yard Number]]=3,"Yard","Door")</f>
        <v>Door</v>
      </c>
      <c r="P4456" s="33">
        <f t="shared" si="138"/>
        <v>2.1000000000349246</v>
      </c>
      <c r="Q4456" s="3" t="str">
        <f t="shared" si="139"/>
        <v>02/11/2022 11:54 AM</v>
      </c>
      <c r="R4456" s="573" t="str">
        <f>IF(AND(AllC3_Data[[#This Row],[Workflow]]="Vendor Trailer",AllC3_Data[[#This Row],[OB Load Type]]="",AllC3_Data[[#This Row],[IB Load Type]]="",AllC3_Data[[#This Row],[Reusable Load Type]]=""),"Empty", HLOOKUP("*",AllC3_Data[[#This Row],[OB Load Type]:[Workflow]],1,FALSE))</f>
        <v>Live Empty</v>
      </c>
      <c r="S445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5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5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7" spans="1:21" x14ac:dyDescent="0.25">
      <c r="A4457" s="567" t="s">
        <v>18771</v>
      </c>
      <c r="B4457" s="568"/>
      <c r="C4457" s="568"/>
      <c r="D4457" s="569"/>
      <c r="E4457" s="569" t="s">
        <v>1657</v>
      </c>
      <c r="F4457" s="569">
        <v>1</v>
      </c>
      <c r="G4457" s="568" t="s">
        <v>1179</v>
      </c>
      <c r="H4457" s="568"/>
      <c r="I4457" s="570" t="s">
        <v>8469</v>
      </c>
      <c r="J4457" s="568" t="s">
        <v>8216</v>
      </c>
      <c r="K4457" s="571" t="s">
        <v>8401</v>
      </c>
      <c r="L4457" s="568" t="s">
        <v>13666</v>
      </c>
      <c r="M4457" s="572" t="s">
        <v>8554</v>
      </c>
      <c r="N4457" s="570" t="s">
        <v>8409</v>
      </c>
      <c r="O4457" s="303" t="str">
        <f>IF(AllC3_Data[[#This Row],[Door/Yard Number]]=3,"Yard","Door")</f>
        <v>Door</v>
      </c>
      <c r="P4457" s="33">
        <f t="shared" si="138"/>
        <v>2.0833333333139308</v>
      </c>
      <c r="Q4457" s="3" t="str">
        <f t="shared" si="139"/>
        <v>02/11/2022 11:55 AM</v>
      </c>
      <c r="R4457" s="573" t="str">
        <f>IF(AND(AllC3_Data[[#This Row],[Workflow]]="Vendor Trailer",AllC3_Data[[#This Row],[OB Load Type]]="",AllC3_Data[[#This Row],[IB Load Type]]="",AllC3_Data[[#This Row],[Reusable Load Type]]=""),"Empty", HLOOKUP("*",AllC3_Data[[#This Row],[OB Load Type]:[Workflow]],1,FALSE))</f>
        <v>Empty</v>
      </c>
      <c r="S445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5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8" spans="1:21" x14ac:dyDescent="0.25">
      <c r="A4458" s="567" t="s">
        <v>18772</v>
      </c>
      <c r="B4458" s="568"/>
      <c r="C4458" s="568"/>
      <c r="D4458" s="569" t="s">
        <v>496</v>
      </c>
      <c r="E4458" s="569" t="s">
        <v>1660</v>
      </c>
      <c r="F4458" s="569">
        <v>3</v>
      </c>
      <c r="G4458" s="568" t="s">
        <v>1179</v>
      </c>
      <c r="H4458" s="568"/>
      <c r="I4458" s="570" t="s">
        <v>13609</v>
      </c>
      <c r="J4458" s="568" t="s">
        <v>8205</v>
      </c>
      <c r="K4458" s="571" t="s">
        <v>8401</v>
      </c>
      <c r="L4458" s="568" t="s">
        <v>14803</v>
      </c>
      <c r="M4458" s="572" t="s">
        <v>18773</v>
      </c>
      <c r="N4458" s="570" t="s">
        <v>8409</v>
      </c>
      <c r="O4458" s="303" t="str">
        <f>IF(AllC3_Data[[#This Row],[Door/Yard Number]]=3,"Yard","Door")</f>
        <v>Yard</v>
      </c>
      <c r="P4458" s="33">
        <f t="shared" si="138"/>
        <v>2.0333333333255723</v>
      </c>
      <c r="Q4458" s="3" t="str">
        <f t="shared" si="139"/>
        <v>02/11/2022 11:58 AM</v>
      </c>
      <c r="R4458" s="573" t="str">
        <f>IF(AND(AllC3_Data[[#This Row],[Workflow]]="Vendor Trailer",AllC3_Data[[#This Row],[OB Load Type]]="",AllC3_Data[[#This Row],[IB Load Type]]="",AllC3_Data[[#This Row],[Reusable Load Type]]=""),"Empty", HLOOKUP("*",AllC3_Data[[#This Row],[OB Load Type]:[Workflow]],1,FALSE))</f>
        <v>RSAL</v>
      </c>
      <c r="S4458"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58"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59" spans="1:21" x14ac:dyDescent="0.25">
      <c r="A4459" s="567" t="s">
        <v>18774</v>
      </c>
      <c r="B4459" s="568"/>
      <c r="C4459" s="568"/>
      <c r="D4459" s="569" t="s">
        <v>496</v>
      </c>
      <c r="E4459" s="569" t="s">
        <v>1660</v>
      </c>
      <c r="F4459" s="569">
        <v>3</v>
      </c>
      <c r="G4459" s="568" t="s">
        <v>1667</v>
      </c>
      <c r="H4459" s="568"/>
      <c r="I4459" s="570" t="s">
        <v>8726</v>
      </c>
      <c r="J4459" s="568" t="s">
        <v>8213</v>
      </c>
      <c r="K4459" s="571" t="s">
        <v>8401</v>
      </c>
      <c r="L4459" s="568" t="s">
        <v>14803</v>
      </c>
      <c r="M4459" s="572" t="s">
        <v>8726</v>
      </c>
      <c r="N4459" s="570" t="s">
        <v>8409</v>
      </c>
      <c r="O4459" s="303" t="str">
        <f>IF(AllC3_Data[[#This Row],[Door/Yard Number]]=3,"Yard","Door")</f>
        <v>Yard</v>
      </c>
      <c r="P4459" s="33">
        <f t="shared" si="138"/>
        <v>2.0000000000582077</v>
      </c>
      <c r="Q4459" s="3" t="str">
        <f t="shared" si="139"/>
        <v>02/11/2022 12:00 PM</v>
      </c>
      <c r="R4459" s="573" t="str">
        <f>IF(AND(AllC3_Data[[#This Row],[Workflow]]="Vendor Trailer",AllC3_Data[[#This Row],[OB Load Type]]="",AllC3_Data[[#This Row],[IB Load Type]]="",AllC3_Data[[#This Row],[Reusable Load Type]]=""),"Empty", HLOOKUP("*",AllC3_Data[[#This Row],[OB Load Type]:[Workflow]],1,FALSE))</f>
        <v>RSAL</v>
      </c>
      <c r="S4459"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59"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5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0" spans="1:21" x14ac:dyDescent="0.25">
      <c r="A4460" s="567" t="s">
        <v>18775</v>
      </c>
      <c r="B4460" s="568"/>
      <c r="C4460" s="568"/>
      <c r="D4460" s="569" t="s">
        <v>496</v>
      </c>
      <c r="E4460" s="569" t="s">
        <v>1660</v>
      </c>
      <c r="F4460" s="569">
        <v>3</v>
      </c>
      <c r="G4460" s="568" t="s">
        <v>1179</v>
      </c>
      <c r="H4460" s="568"/>
      <c r="I4460" s="570" t="s">
        <v>8726</v>
      </c>
      <c r="J4460" s="568" t="s">
        <v>8204</v>
      </c>
      <c r="K4460" s="571" t="s">
        <v>8401</v>
      </c>
      <c r="L4460" s="568" t="s">
        <v>14803</v>
      </c>
      <c r="M4460" s="572" t="s">
        <v>8726</v>
      </c>
      <c r="N4460" s="570" t="s">
        <v>8409</v>
      </c>
      <c r="O4460" s="303" t="str">
        <f>IF(AllC3_Data[[#This Row],[Door/Yard Number]]=3,"Yard","Door")</f>
        <v>Yard</v>
      </c>
      <c r="P4460" s="33">
        <f t="shared" si="138"/>
        <v>2.0000000000582077</v>
      </c>
      <c r="Q4460" s="3" t="str">
        <f t="shared" si="139"/>
        <v>02/11/2022 12:00 PM</v>
      </c>
      <c r="R4460" s="573" t="str">
        <f>IF(AND(AllC3_Data[[#This Row],[Workflow]]="Vendor Trailer",AllC3_Data[[#This Row],[OB Load Type]]="",AllC3_Data[[#This Row],[IB Load Type]]="",AllC3_Data[[#This Row],[Reusable Load Type]]=""),"Empty", HLOOKUP("*",AllC3_Data[[#This Row],[OB Load Type]:[Workflow]],1,FALSE))</f>
        <v>RSAL</v>
      </c>
      <c r="S4460"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60"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1" spans="1:21" x14ac:dyDescent="0.25">
      <c r="A4461" s="567" t="s">
        <v>18776</v>
      </c>
      <c r="B4461" s="568"/>
      <c r="C4461" s="568"/>
      <c r="D4461" s="569"/>
      <c r="E4461" s="569" t="s">
        <v>1657</v>
      </c>
      <c r="F4461" s="569">
        <v>1</v>
      </c>
      <c r="G4461" s="568" t="s">
        <v>1179</v>
      </c>
      <c r="H4461" s="568"/>
      <c r="I4461" s="570" t="s">
        <v>11047</v>
      </c>
      <c r="J4461" s="568" t="s">
        <v>8205</v>
      </c>
      <c r="K4461" s="571" t="s">
        <v>8401</v>
      </c>
      <c r="L4461" s="568" t="s">
        <v>9501</v>
      </c>
      <c r="M4461" s="572" t="s">
        <v>18777</v>
      </c>
      <c r="N4461" s="570" t="s">
        <v>8409</v>
      </c>
      <c r="O4461" s="303" t="str">
        <f>IF(AllC3_Data[[#This Row],[Door/Yard Number]]=3,"Yard","Door")</f>
        <v>Door</v>
      </c>
      <c r="P4461" s="33">
        <f t="shared" si="138"/>
        <v>1.683333333407063</v>
      </c>
      <c r="Q4461" s="3" t="str">
        <f t="shared" si="139"/>
        <v>02/11/2022 12:19 PM</v>
      </c>
      <c r="R4461" s="573" t="str">
        <f>IF(AND(AllC3_Data[[#This Row],[Workflow]]="Vendor Trailer",AllC3_Data[[#This Row],[OB Load Type]]="",AllC3_Data[[#This Row],[IB Load Type]]="",AllC3_Data[[#This Row],[Reusable Load Type]]=""),"Empty", HLOOKUP("*",AllC3_Data[[#This Row],[OB Load Type]:[Workflow]],1,FALSE))</f>
        <v>Empty</v>
      </c>
      <c r="S4461"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61"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2" spans="1:21" x14ac:dyDescent="0.25">
      <c r="A4462" s="567" t="s">
        <v>18778</v>
      </c>
      <c r="B4462" s="568"/>
      <c r="C4462" s="568"/>
      <c r="D4462" s="569"/>
      <c r="E4462" s="569" t="s">
        <v>1657</v>
      </c>
      <c r="F4462" s="569">
        <v>1</v>
      </c>
      <c r="G4462" s="568" t="s">
        <v>1179</v>
      </c>
      <c r="H4462" s="568"/>
      <c r="I4462" s="570" t="s">
        <v>11940</v>
      </c>
      <c r="J4462" s="568" t="s">
        <v>8208</v>
      </c>
      <c r="K4462" s="571" t="s">
        <v>8401</v>
      </c>
      <c r="L4462" s="568" t="s">
        <v>13439</v>
      </c>
      <c r="M4462" s="572" t="s">
        <v>8695</v>
      </c>
      <c r="N4462" s="570" t="s">
        <v>8409</v>
      </c>
      <c r="O4462" s="303" t="str">
        <f>IF(AllC3_Data[[#This Row],[Door/Yard Number]]=3,"Yard","Door")</f>
        <v>Door</v>
      </c>
      <c r="P4462" s="33">
        <f t="shared" si="138"/>
        <v>1.4000000000232831</v>
      </c>
      <c r="Q4462" s="3" t="str">
        <f t="shared" si="139"/>
        <v>02/11/2022 12:36 PM</v>
      </c>
      <c r="R4462" s="573" t="str">
        <f>IF(AND(AllC3_Data[[#This Row],[Workflow]]="Vendor Trailer",AllC3_Data[[#This Row],[OB Load Type]]="",AllC3_Data[[#This Row],[IB Load Type]]="",AllC3_Data[[#This Row],[Reusable Load Type]]=""),"Empty", HLOOKUP("*",AllC3_Data[[#This Row],[OB Load Type]:[Workflow]],1,FALSE))</f>
        <v>Empty</v>
      </c>
      <c r="S4462"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Not Tracked</v>
      </c>
      <c r="T4462"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3" spans="1:21" x14ac:dyDescent="0.25">
      <c r="A4463" s="567" t="s">
        <v>18779</v>
      </c>
      <c r="B4463" s="568"/>
      <c r="C4463" s="568"/>
      <c r="D4463" s="569"/>
      <c r="E4463" s="569" t="s">
        <v>9827</v>
      </c>
      <c r="F4463" s="569">
        <v>5</v>
      </c>
      <c r="G4463" s="568" t="s">
        <v>18780</v>
      </c>
      <c r="H4463" s="568"/>
      <c r="I4463" s="570" t="s">
        <v>12056</v>
      </c>
      <c r="J4463" s="568" t="s">
        <v>8202</v>
      </c>
      <c r="K4463" s="571" t="s">
        <v>8401</v>
      </c>
      <c r="L4463" s="568" t="s">
        <v>18781</v>
      </c>
      <c r="M4463" s="572" t="s">
        <v>10963</v>
      </c>
      <c r="N4463" s="570" t="s">
        <v>8409</v>
      </c>
      <c r="O4463" s="303" t="str">
        <f>IF(AllC3_Data[[#This Row],[Door/Yard Number]]=3,"Yard","Door")</f>
        <v>Door</v>
      </c>
      <c r="P4463" s="33">
        <f t="shared" si="138"/>
        <v>1.3166666667675599</v>
      </c>
      <c r="Q4463" s="3" t="str">
        <f t="shared" si="139"/>
        <v>02/11/2022 12:41 PM</v>
      </c>
      <c r="R4463" s="573" t="str">
        <f>IF(AND(AllC3_Data[[#This Row],[Workflow]]="Vendor Trailer",AllC3_Data[[#This Row],[OB Load Type]]="",AllC3_Data[[#This Row],[IB Load Type]]="",AllC3_Data[[#This Row],[Reusable Load Type]]=""),"Empty", HLOOKUP("*",AllC3_Data[[#This Row],[OB Load Type]:[Workflow]],1,FALSE))</f>
        <v>Live Empty</v>
      </c>
      <c r="S446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6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6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4" spans="1:21" x14ac:dyDescent="0.25">
      <c r="A4464" s="567" t="s">
        <v>18782</v>
      </c>
      <c r="B4464" s="568"/>
      <c r="C4464" s="568"/>
      <c r="D4464" s="569" t="s">
        <v>496</v>
      </c>
      <c r="E4464" s="569" t="s">
        <v>1660</v>
      </c>
      <c r="F4464" s="569">
        <v>3</v>
      </c>
      <c r="G4464" s="568" t="s">
        <v>1179</v>
      </c>
      <c r="H4464" s="568"/>
      <c r="I4464" s="570" t="s">
        <v>12049</v>
      </c>
      <c r="J4464" s="568" t="s">
        <v>8205</v>
      </c>
      <c r="K4464" s="571" t="s">
        <v>8401</v>
      </c>
      <c r="L4464" s="568" t="s">
        <v>14803</v>
      </c>
      <c r="M4464" s="572" t="s">
        <v>12049</v>
      </c>
      <c r="N4464" s="570" t="s">
        <v>8409</v>
      </c>
      <c r="O4464" s="303" t="str">
        <f>IF(AllC3_Data[[#This Row],[Door/Yard Number]]=3,"Yard","Door")</f>
        <v>Yard</v>
      </c>
      <c r="P4464" s="33">
        <f t="shared" si="138"/>
        <v>1.216666666790843</v>
      </c>
      <c r="Q4464" s="3" t="str">
        <f t="shared" si="139"/>
        <v>02/11/2022 12:47 PM</v>
      </c>
      <c r="R4464" s="573" t="str">
        <f>IF(AND(AllC3_Data[[#This Row],[Workflow]]="Vendor Trailer",AllC3_Data[[#This Row],[OB Load Type]]="",AllC3_Data[[#This Row],[IB Load Type]]="",AllC3_Data[[#This Row],[Reusable Load Type]]=""),"Empty", HLOOKUP("*",AllC3_Data[[#This Row],[OB Load Type]:[Workflow]],1,FALSE))</f>
        <v>RSAL</v>
      </c>
      <c r="S4464"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64"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5" spans="1:21" x14ac:dyDescent="0.25">
      <c r="A4465" s="567" t="s">
        <v>18783</v>
      </c>
      <c r="B4465" s="568"/>
      <c r="C4465" s="568"/>
      <c r="D4465" s="569" t="s">
        <v>496</v>
      </c>
      <c r="E4465" s="569" t="s">
        <v>1660</v>
      </c>
      <c r="F4465" s="569">
        <v>3</v>
      </c>
      <c r="G4465" s="568" t="s">
        <v>1179</v>
      </c>
      <c r="H4465" s="568"/>
      <c r="I4465" s="570" t="s">
        <v>13643</v>
      </c>
      <c r="J4465" s="568" t="s">
        <v>8206</v>
      </c>
      <c r="K4465" s="571" t="s">
        <v>8401</v>
      </c>
      <c r="L4465" s="568" t="s">
        <v>14803</v>
      </c>
      <c r="M4465" s="572" t="s">
        <v>13643</v>
      </c>
      <c r="N4465" s="570" t="s">
        <v>8409</v>
      </c>
      <c r="O4465" s="303" t="str">
        <f>IF(AllC3_Data[[#This Row],[Door/Yard Number]]=3,"Yard","Door")</f>
        <v>Yard</v>
      </c>
      <c r="P4465" s="33">
        <f t="shared" si="138"/>
        <v>1.1833333333488554</v>
      </c>
      <c r="Q4465" s="3" t="str">
        <f t="shared" si="139"/>
        <v>02/11/2022 12:49 PM</v>
      </c>
      <c r="R4465" s="573" t="str">
        <f>IF(AND(AllC3_Data[[#This Row],[Workflow]]="Vendor Trailer",AllC3_Data[[#This Row],[OB Load Type]]="",AllC3_Data[[#This Row],[IB Load Type]]="",AllC3_Data[[#This Row],[Reusable Load Type]]=""),"Empty", HLOOKUP("*",AllC3_Data[[#This Row],[OB Load Type]:[Workflow]],1,FALSE))</f>
        <v>RSAL</v>
      </c>
      <c r="S4465"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65"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6" spans="1:21" x14ac:dyDescent="0.25">
      <c r="A4466" s="567" t="s">
        <v>18784</v>
      </c>
      <c r="B4466" s="568"/>
      <c r="C4466" s="568"/>
      <c r="D4466" s="569" t="s">
        <v>496</v>
      </c>
      <c r="E4466" s="569" t="s">
        <v>1660</v>
      </c>
      <c r="F4466" s="569">
        <v>3</v>
      </c>
      <c r="G4466" s="568" t="s">
        <v>1568</v>
      </c>
      <c r="H4466" s="568"/>
      <c r="I4466" s="570" t="s">
        <v>17907</v>
      </c>
      <c r="J4466" s="568" t="s">
        <v>8212</v>
      </c>
      <c r="K4466" s="571" t="s">
        <v>8401</v>
      </c>
      <c r="L4466" s="568" t="s">
        <v>14803</v>
      </c>
      <c r="M4466" s="572" t="s">
        <v>17907</v>
      </c>
      <c r="N4466" s="570" t="s">
        <v>8409</v>
      </c>
      <c r="O4466" s="303" t="str">
        <f>IF(AllC3_Data[[#This Row],[Door/Yard Number]]=3,"Yard","Door")</f>
        <v>Yard</v>
      </c>
      <c r="P4466" s="33">
        <f t="shared" si="138"/>
        <v>0.86666666669771075</v>
      </c>
      <c r="Q4466" s="3" t="str">
        <f t="shared" si="139"/>
        <v>02/11/2022 01:08 PM</v>
      </c>
      <c r="R4466" s="573" t="str">
        <f>IF(AND(AllC3_Data[[#This Row],[Workflow]]="Vendor Trailer",AllC3_Data[[#This Row],[OB Load Type]]="",AllC3_Data[[#This Row],[IB Load Type]]="",AllC3_Data[[#This Row],[Reusable Load Type]]=""),"Empty", HLOOKUP("*",AllC3_Data[[#This Row],[OB Load Type]:[Workflow]],1,FALSE))</f>
        <v>RSAL</v>
      </c>
      <c r="S4466"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66"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7" spans="1:21" x14ac:dyDescent="0.25">
      <c r="A4467" s="567" t="s">
        <v>18785</v>
      </c>
      <c r="B4467" s="568"/>
      <c r="C4467" s="568"/>
      <c r="D4467" s="569" t="s">
        <v>496</v>
      </c>
      <c r="E4467" s="569" t="s">
        <v>1660</v>
      </c>
      <c r="F4467" s="569">
        <v>3</v>
      </c>
      <c r="G4467" s="568" t="s">
        <v>1179</v>
      </c>
      <c r="H4467" s="568"/>
      <c r="I4467" s="570" t="s">
        <v>11081</v>
      </c>
      <c r="J4467" s="568" t="s">
        <v>8208</v>
      </c>
      <c r="K4467" s="571" t="s">
        <v>8401</v>
      </c>
      <c r="L4467" s="568" t="s">
        <v>14803</v>
      </c>
      <c r="M4467" s="572" t="s">
        <v>11081</v>
      </c>
      <c r="N4467" s="570" t="s">
        <v>8409</v>
      </c>
      <c r="O4467" s="303" t="str">
        <f>IF(AllC3_Data[[#This Row],[Door/Yard Number]]=3,"Yard","Door")</f>
        <v>Yard</v>
      </c>
      <c r="P4467" s="33">
        <f t="shared" si="138"/>
        <v>0.84999999997671694</v>
      </c>
      <c r="Q4467" s="3" t="str">
        <f t="shared" si="139"/>
        <v>02/11/2022 01:09 PM</v>
      </c>
      <c r="R4467" s="573" t="str">
        <f>IF(AND(AllC3_Data[[#This Row],[Workflow]]="Vendor Trailer",AllC3_Data[[#This Row],[OB Load Type]]="",AllC3_Data[[#This Row],[IB Load Type]]="",AllC3_Data[[#This Row],[Reusable Load Type]]=""),"Empty", HLOOKUP("*",AllC3_Data[[#This Row],[OB Load Type]:[Workflow]],1,FALSE))</f>
        <v>RSAL</v>
      </c>
      <c r="S4467" s="573" t="str">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DCS</v>
      </c>
      <c r="T4467" s="573" t="str">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HEB</v>
      </c>
      <c r="U4467"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8" spans="1:21" x14ac:dyDescent="0.25">
      <c r="A4468" s="567" t="s">
        <v>18786</v>
      </c>
      <c r="B4468" s="568"/>
      <c r="C4468" s="568" t="s">
        <v>8404</v>
      </c>
      <c r="D4468" s="569"/>
      <c r="E4468" s="569" t="s">
        <v>897</v>
      </c>
      <c r="F4468" s="569">
        <v>3</v>
      </c>
      <c r="G4468" s="568" t="s">
        <v>12114</v>
      </c>
      <c r="H4468" s="568" t="s">
        <v>18787</v>
      </c>
      <c r="I4468" s="570" t="s">
        <v>11093</v>
      </c>
      <c r="J4468" s="568" t="s">
        <v>8202</v>
      </c>
      <c r="K4468" s="571" t="s">
        <v>8401</v>
      </c>
      <c r="L4468" s="568" t="s">
        <v>84</v>
      </c>
      <c r="M4468" s="572" t="s">
        <v>8738</v>
      </c>
      <c r="N4468" s="570" t="s">
        <v>8409</v>
      </c>
      <c r="O4468" s="303" t="str">
        <f>IF(AllC3_Data[[#This Row],[Door/Yard Number]]=3,"Yard","Door")</f>
        <v>Yard</v>
      </c>
      <c r="P4468" s="33">
        <f t="shared" si="138"/>
        <v>0.70000000001164153</v>
      </c>
      <c r="Q4468" s="3" t="str">
        <f t="shared" si="139"/>
        <v>02/11/2022 01:18 PM</v>
      </c>
      <c r="R4468" s="573" t="str">
        <f>IF(AND(AllC3_Data[[#This Row],[Workflow]]="Vendor Trailer",AllC3_Data[[#This Row],[OB Load Type]]="",AllC3_Data[[#This Row],[IB Load Type]]="",AllC3_Data[[#This Row],[Reusable Load Type]]=""),"Empty", HLOOKUP("*",AllC3_Data[[#This Row],[OB Load Type]:[Workflow]],1,FALSE))</f>
        <v>A Live Delivery</v>
      </c>
      <c r="S4468"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68"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68"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69" spans="1:21" x14ac:dyDescent="0.25">
      <c r="A4469" s="567" t="s">
        <v>18788</v>
      </c>
      <c r="B4469" s="568"/>
      <c r="C4469" s="568"/>
      <c r="D4469" s="569"/>
      <c r="E4469" s="569" t="s">
        <v>9827</v>
      </c>
      <c r="F4469" s="569">
        <v>5</v>
      </c>
      <c r="G4469" s="568" t="s">
        <v>8405</v>
      </c>
      <c r="H4469" s="568"/>
      <c r="I4469" s="570" t="s">
        <v>11093</v>
      </c>
      <c r="J4469" s="568" t="s">
        <v>8202</v>
      </c>
      <c r="K4469" s="571" t="s">
        <v>8401</v>
      </c>
      <c r="L4469" s="568" t="s">
        <v>18789</v>
      </c>
      <c r="M4469" s="572" t="s">
        <v>13580</v>
      </c>
      <c r="N4469" s="570" t="s">
        <v>8409</v>
      </c>
      <c r="O4469" s="303" t="str">
        <f>IF(AllC3_Data[[#This Row],[Door/Yard Number]]=3,"Yard","Door")</f>
        <v>Door</v>
      </c>
      <c r="P4469" s="33">
        <f t="shared" si="138"/>
        <v>2.53333333338378</v>
      </c>
      <c r="Q4469" s="3" t="str">
        <f t="shared" si="139"/>
        <v>02/11/2022 11:28 AM</v>
      </c>
      <c r="R4469" s="573" t="str">
        <f>IF(AND(AllC3_Data[[#This Row],[Workflow]]="Vendor Trailer",AllC3_Data[[#This Row],[OB Load Type]]="",AllC3_Data[[#This Row],[IB Load Type]]="",AllC3_Data[[#This Row],[Reusable Load Type]]=""),"Empty", HLOOKUP("*",AllC3_Data[[#This Row],[OB Load Type]:[Workflow]],1,FALSE))</f>
        <v>Live Empty</v>
      </c>
      <c r="S4469"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69"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69"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0" spans="1:21" x14ac:dyDescent="0.25">
      <c r="A4470" s="567" t="s">
        <v>18790</v>
      </c>
      <c r="B4470" s="568"/>
      <c r="C4470" s="568"/>
      <c r="D4470" s="569"/>
      <c r="E4470" s="569" t="s">
        <v>9827</v>
      </c>
      <c r="F4470" s="569">
        <v>3</v>
      </c>
      <c r="G4470" s="568" t="s">
        <v>12114</v>
      </c>
      <c r="H4470" s="568"/>
      <c r="I4470" s="570" t="s">
        <v>11093</v>
      </c>
      <c r="J4470" s="568" t="s">
        <v>8202</v>
      </c>
      <c r="K4470" s="571" t="s">
        <v>8401</v>
      </c>
      <c r="L4470" s="568" t="s">
        <v>84</v>
      </c>
      <c r="M4470" s="572" t="s">
        <v>16910</v>
      </c>
      <c r="N4470" s="570" t="s">
        <v>8409</v>
      </c>
      <c r="O4470" s="303" t="str">
        <f>IF(AllC3_Data[[#This Row],[Door/Yard Number]]=3,"Yard","Door")</f>
        <v>Yard</v>
      </c>
      <c r="P4470" s="33">
        <f t="shared" si="138"/>
        <v>7.5833333334303461</v>
      </c>
      <c r="Q4470" s="3" t="str">
        <f t="shared" si="139"/>
        <v>02/11/2022 06:25 AM</v>
      </c>
      <c r="R4470" s="573" t="str">
        <f>IF(AND(AllC3_Data[[#This Row],[Workflow]]="Vendor Trailer",AllC3_Data[[#This Row],[OB Load Type]]="",AllC3_Data[[#This Row],[IB Load Type]]="",AllC3_Data[[#This Row],[Reusable Load Type]]=""),"Empty", HLOOKUP("*",AllC3_Data[[#This Row],[OB Load Type]:[Workflow]],1,FALSE))</f>
        <v>Live Empty</v>
      </c>
      <c r="S4470"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0"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0"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1" spans="1:21" x14ac:dyDescent="0.25">
      <c r="A4471" s="567" t="s">
        <v>18791</v>
      </c>
      <c r="B4471" s="568"/>
      <c r="C4471" s="568"/>
      <c r="D4471" s="569"/>
      <c r="E4471" s="569" t="s">
        <v>9827</v>
      </c>
      <c r="F4471" s="569">
        <v>5</v>
      </c>
      <c r="G4471" s="568" t="s">
        <v>18792</v>
      </c>
      <c r="H4471" s="568"/>
      <c r="I4471" s="570" t="s">
        <v>13700</v>
      </c>
      <c r="J4471" s="568" t="s">
        <v>8202</v>
      </c>
      <c r="K4471" s="571" t="s">
        <v>8401</v>
      </c>
      <c r="L4471" s="568" t="s">
        <v>18793</v>
      </c>
      <c r="M4471" s="572" t="s">
        <v>9018</v>
      </c>
      <c r="N4471" s="570" t="s">
        <v>8409</v>
      </c>
      <c r="O4471" s="303" t="str">
        <f>IF(AllC3_Data[[#This Row],[Door/Yard Number]]=3,"Yard","Door")</f>
        <v>Door</v>
      </c>
      <c r="P4471" s="33">
        <f t="shared" si="138"/>
        <v>4.3166666667675599</v>
      </c>
      <c r="Q4471" s="3" t="str">
        <f t="shared" si="139"/>
        <v>02/11/2022 09:41 AM</v>
      </c>
      <c r="R4471" s="573" t="str">
        <f>IF(AND(AllC3_Data[[#This Row],[Workflow]]="Vendor Trailer",AllC3_Data[[#This Row],[OB Load Type]]="",AllC3_Data[[#This Row],[IB Load Type]]="",AllC3_Data[[#This Row],[Reusable Load Type]]=""),"Empty", HLOOKUP("*",AllC3_Data[[#This Row],[OB Load Type]:[Workflow]],1,FALSE))</f>
        <v>Live Empty</v>
      </c>
      <c r="S4471"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1"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1"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2" spans="1:21" x14ac:dyDescent="0.25">
      <c r="A4472" s="567" t="s">
        <v>18794</v>
      </c>
      <c r="B4472" s="568"/>
      <c r="C4472" s="568"/>
      <c r="D4472" s="569"/>
      <c r="E4472" s="569" t="s">
        <v>9827</v>
      </c>
      <c r="F4472" s="569">
        <v>3</v>
      </c>
      <c r="G4472" s="568" t="s">
        <v>12114</v>
      </c>
      <c r="H4472" s="568"/>
      <c r="I4472" s="570" t="s">
        <v>13700</v>
      </c>
      <c r="J4472" s="568" t="s">
        <v>8202</v>
      </c>
      <c r="K4472" s="571" t="s">
        <v>8401</v>
      </c>
      <c r="L4472" s="568" t="s">
        <v>84</v>
      </c>
      <c r="M4472" s="572" t="s">
        <v>10479</v>
      </c>
      <c r="N4472" s="570" t="s">
        <v>8409</v>
      </c>
      <c r="O4472" s="303" t="str">
        <f>IF(AllC3_Data[[#This Row],[Door/Yard Number]]=3,"Yard","Door")</f>
        <v>Yard</v>
      </c>
      <c r="P4472" s="33">
        <f t="shared" si="138"/>
        <v>0.71666666673263535</v>
      </c>
      <c r="Q4472" s="3" t="str">
        <f t="shared" si="139"/>
        <v>02/11/2022 01:17 PM</v>
      </c>
      <c r="R4472" s="573" t="str">
        <f>IF(AND(AllC3_Data[[#This Row],[Workflow]]="Vendor Trailer",AllC3_Data[[#This Row],[OB Load Type]]="",AllC3_Data[[#This Row],[IB Load Type]]="",AllC3_Data[[#This Row],[Reusable Load Type]]=""),"Empty", HLOOKUP("*",AllC3_Data[[#This Row],[OB Load Type]:[Workflow]],1,FALSE))</f>
        <v>Live Empty</v>
      </c>
      <c r="S4472"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2"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2"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3" spans="1:21" x14ac:dyDescent="0.25">
      <c r="A4473" s="567" t="s">
        <v>14717</v>
      </c>
      <c r="B4473" s="568"/>
      <c r="C4473" s="568"/>
      <c r="D4473" s="569"/>
      <c r="E4473" s="569" t="s">
        <v>9827</v>
      </c>
      <c r="F4473" s="569">
        <v>5</v>
      </c>
      <c r="G4473" s="568" t="s">
        <v>8340</v>
      </c>
      <c r="H4473" s="568"/>
      <c r="I4473" s="570" t="s">
        <v>13700</v>
      </c>
      <c r="J4473" s="568" t="s">
        <v>8202</v>
      </c>
      <c r="K4473" s="571" t="s">
        <v>8401</v>
      </c>
      <c r="L4473" s="568" t="s">
        <v>18795</v>
      </c>
      <c r="M4473" s="572" t="s">
        <v>18796</v>
      </c>
      <c r="N4473" s="570" t="s">
        <v>8409</v>
      </c>
      <c r="O4473" s="303" t="str">
        <f>IF(AllC3_Data[[#This Row],[Door/Yard Number]]=3,"Yard","Door")</f>
        <v>Door</v>
      </c>
      <c r="P4473" s="33">
        <f t="shared" si="138"/>
        <v>2.6166666666395031</v>
      </c>
      <c r="Q4473" s="3" t="str">
        <f t="shared" si="139"/>
        <v>02/11/2022 11:23 AM</v>
      </c>
      <c r="R4473" s="573" t="str">
        <f>IF(AND(AllC3_Data[[#This Row],[Workflow]]="Vendor Trailer",AllC3_Data[[#This Row],[OB Load Type]]="",AllC3_Data[[#This Row],[IB Load Type]]="",AllC3_Data[[#This Row],[Reusable Load Type]]=""),"Empty", HLOOKUP("*",AllC3_Data[[#This Row],[OB Load Type]:[Workflow]],1,FALSE))</f>
        <v>Live Empty</v>
      </c>
      <c r="S4473"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3"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3"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4" spans="1:21" x14ac:dyDescent="0.25">
      <c r="A4474" s="567" t="s">
        <v>13886</v>
      </c>
      <c r="B4474" s="568"/>
      <c r="C4474" s="568"/>
      <c r="D4474" s="569"/>
      <c r="E4474" s="569" t="s">
        <v>9827</v>
      </c>
      <c r="F4474" s="569">
        <v>5</v>
      </c>
      <c r="G4474" s="568" t="s">
        <v>18797</v>
      </c>
      <c r="H4474" s="568"/>
      <c r="I4474" s="570" t="s">
        <v>8738</v>
      </c>
      <c r="J4474" s="568" t="s">
        <v>8202</v>
      </c>
      <c r="K4474" s="571" t="s">
        <v>8401</v>
      </c>
      <c r="L4474" s="568" t="s">
        <v>18798</v>
      </c>
      <c r="M4474" s="572" t="s">
        <v>11029</v>
      </c>
      <c r="N4474" s="570" t="s">
        <v>8409</v>
      </c>
      <c r="O4474" s="303" t="str">
        <f>IF(AllC3_Data[[#This Row],[Door/Yard Number]]=3,"Yard","Door")</f>
        <v>Door</v>
      </c>
      <c r="P4474" s="33">
        <f t="shared" si="138"/>
        <v>2.3499999999767169</v>
      </c>
      <c r="Q4474" s="3" t="str">
        <f t="shared" si="139"/>
        <v>02/11/2022 11:39 AM</v>
      </c>
      <c r="R4474" s="573" t="str">
        <f>IF(AND(AllC3_Data[[#This Row],[Workflow]]="Vendor Trailer",AllC3_Data[[#This Row],[OB Load Type]]="",AllC3_Data[[#This Row],[IB Load Type]]="",AllC3_Data[[#This Row],[Reusable Load Type]]=""),"Empty", HLOOKUP("*",AllC3_Data[[#This Row],[OB Load Type]:[Workflow]],1,FALSE))</f>
        <v>Live Empty</v>
      </c>
      <c r="S4474"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4"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4"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5" spans="1:21" x14ac:dyDescent="0.25">
      <c r="A4475" s="567" t="s">
        <v>18799</v>
      </c>
      <c r="B4475" s="568"/>
      <c r="C4475" s="568"/>
      <c r="D4475" s="569"/>
      <c r="E4475" s="569" t="s">
        <v>9827</v>
      </c>
      <c r="F4475" s="569">
        <v>5</v>
      </c>
      <c r="G4475" s="568" t="s">
        <v>8405</v>
      </c>
      <c r="H4475" s="568"/>
      <c r="I4475" s="570" t="s">
        <v>8738</v>
      </c>
      <c r="J4475" s="568" t="s">
        <v>8202</v>
      </c>
      <c r="K4475" s="571" t="s">
        <v>8401</v>
      </c>
      <c r="L4475" s="568" t="s">
        <v>18800</v>
      </c>
      <c r="M4475" s="572" t="s">
        <v>9644</v>
      </c>
      <c r="N4475" s="570" t="s">
        <v>8409</v>
      </c>
      <c r="O4475" s="303" t="str">
        <f>IF(AllC3_Data[[#This Row],[Door/Yard Number]]=3,"Yard","Door")</f>
        <v>Door</v>
      </c>
      <c r="P4475" s="33">
        <f t="shared" si="138"/>
        <v>4.0166666666627862</v>
      </c>
      <c r="Q4475" s="3" t="str">
        <f t="shared" si="139"/>
        <v>02/11/2022 09:59 AM</v>
      </c>
      <c r="R4475" s="573" t="str">
        <f>IF(AND(AllC3_Data[[#This Row],[Workflow]]="Vendor Trailer",AllC3_Data[[#This Row],[OB Load Type]]="",AllC3_Data[[#This Row],[IB Load Type]]="",AllC3_Data[[#This Row],[Reusable Load Type]]=""),"Empty", HLOOKUP("*",AllC3_Data[[#This Row],[OB Load Type]:[Workflow]],1,FALSE))</f>
        <v>Live Empty</v>
      </c>
      <c r="S4475"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5"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5"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row r="4476" spans="1:21" x14ac:dyDescent="0.25">
      <c r="A4476" s="567" t="s">
        <v>2728</v>
      </c>
      <c r="B4476" s="568"/>
      <c r="C4476" s="568"/>
      <c r="D4476" s="569"/>
      <c r="E4476" s="569" t="s">
        <v>9827</v>
      </c>
      <c r="F4476" s="569">
        <v>5</v>
      </c>
      <c r="G4476" s="568" t="s">
        <v>11807</v>
      </c>
      <c r="H4476" s="568"/>
      <c r="I4476" s="570" t="s">
        <v>9079</v>
      </c>
      <c r="J4476" s="568" t="s">
        <v>8202</v>
      </c>
      <c r="K4476" s="571" t="s">
        <v>8401</v>
      </c>
      <c r="L4476" s="568" t="s">
        <v>18801</v>
      </c>
      <c r="M4476" s="572" t="s">
        <v>17071</v>
      </c>
      <c r="N4476" s="570" t="s">
        <v>8409</v>
      </c>
      <c r="O4476" s="303" t="str">
        <f>IF(AllC3_Data[[#This Row],[Door/Yard Number]]=3,"Yard","Door")</f>
        <v>Door</v>
      </c>
      <c r="P4476" s="33">
        <f t="shared" si="138"/>
        <v>5.0500000000465661</v>
      </c>
      <c r="Q4476" s="3" t="str">
        <f t="shared" si="139"/>
        <v>02/11/2022 08:57 AM</v>
      </c>
      <c r="R4476" s="573" t="str">
        <f>IF(AND(AllC3_Data[[#This Row],[Workflow]]="Vendor Trailer",AllC3_Data[[#This Row],[OB Load Type]]="",AllC3_Data[[#This Row],[IB Load Type]]="",AllC3_Data[[#This Row],[Reusable Load Type]]=""),"Empty", HLOOKUP("*",AllC3_Data[[#This Row],[OB Load Type]:[Workflow]],1,FALSE))</f>
        <v>Live Empty</v>
      </c>
      <c r="S4476" s="573" t="e">
        <f>IF(AND(AllC3_Data[[#This Row],[Profile]]="Vendor", AllC3_Data[[#This Row],[Content Code]]="Empty"),"Returned Goods",VLOOKUP(AllC3_Data[[#This Row],[Content Code]],Content_Utilization_Codes[], IF(AllC3_Data[[#This Row],[Yard]]="S-San Antonio",3,IF(AllC3_Data[[#This Row],[Yard]]="M-Houston",4,IF(AllC3_Data[[#This Row],[Yard]]="T-Temple",5,IF(AllC3_Data[[#This Row],[Yard]]="K-San Marcos",6,   IF(AllC3_Data[[#This Row],[Yard]]="H-Weslaco",7,IF(AllC3_Data[[#This Row],[Yard]]="V-Super Regional",8,9)))))),FALSE))</f>
        <v>#N/A</v>
      </c>
      <c r="T4476" s="573" t="e">
        <f>VLOOKUP(AllC3_Data[[#This Row],[Carrier]],Carrier_Utilization_Codes[], IF(AllC3_Data[[#This Row],[Yard]]="S-San Antonio",3,IF(AllC3_Data[[#This Row],[Yard]]="M-Houston",5,IF(AllC3_Data[[#This Row],[Yard]]="T-Temple",7,IF(AllC3_Data[[#This Row],[Yard]]="K-San Marcos",9, IF(AllC3_Data[[#This Row],[Yard]]="V-Super Regional",13, IF(AllC3_Data[[#This Row],[Yard]]="C-Corpus",15, IF(AllC3_Data[[#This Row],[Yard]]="H-Weslaco",11,"Unassigned Terminal"))))))),FALSE)</f>
        <v>#N/A</v>
      </c>
      <c r="U4476" s="573" t="str">
        <f>IF(AllC3_Data[[#This Row],[Profile]]="Vendor","Not Inter-Terminal", VLOOKUP(AllC3_Data[[#This Row],[Content Code]],Movement_Utilization_Codes[], IF(AllC3_Data[[#This Row],[Yard]]="S-San Antonio",3,IF(AllC3_Data[[#This Row],[Yard]]="M-Houston",4,IF(AllC3_Data[[#This Row],[Yard]]="T-Temple",5,IF(AllC3_Data[[#This Row],[Yard]]="K-San Marcos",6,   IF(AllC3_Data[[#This Row],[Yard]]="H-Weslaco",7,IF(AllC3_Data[[#This Row],[Yard]]="V-Super Regional",8,9)))))),FALSE))</f>
        <v>Not Inter-Terminal</v>
      </c>
    </row>
  </sheetData>
  <mergeCells count="7">
    <mergeCell ref="V6:X6"/>
    <mergeCell ref="Y6:AA6"/>
    <mergeCell ref="AB6:AD6"/>
    <mergeCell ref="A2:B2"/>
    <mergeCell ref="A3:B4"/>
    <mergeCell ref="C3:C4"/>
    <mergeCell ref="J1:O4"/>
  </mergeCells>
  <conditionalFormatting sqref="C3:C4">
    <cfRule type="cellIs" dxfId="286" priority="11" operator="greaterThan">
      <formula>100</formula>
    </cfRule>
  </conditionalFormatting>
  <conditionalFormatting sqref="A3:B4">
    <cfRule type="cellIs" dxfId="285" priority="10" operator="greaterThan">
      <formula>300</formula>
    </cfRule>
  </conditionalFormatting>
  <conditionalFormatting sqref="P8:P4476">
    <cfRule type="cellIs" dxfId="284" priority="7" operator="greaterThanOrEqual">
      <formula>96</formula>
    </cfRule>
    <cfRule type="cellIs" dxfId="283" priority="8" operator="between">
      <formula>48</formula>
      <formula>95.99</formula>
    </cfRule>
    <cfRule type="cellIs" dxfId="282" priority="9" operator="between">
      <formula>24</formula>
      <formula>47.99</formula>
    </cfRule>
  </conditionalFormatting>
  <pageMargins left="0.7" right="0.7" top="0.75" bottom="0.75" header="0.3" footer="0.3"/>
  <pageSetup scale="65" orientation="landscape"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7" tint="0.79998168889431442"/>
    <pageSetUpPr fitToPage="1"/>
  </sheetPr>
  <dimension ref="A1:AA98"/>
  <sheetViews>
    <sheetView showGridLines="0" showRowColHeaders="0" tabSelected="1" zoomScale="70" zoomScaleNormal="70" workbookViewId="0">
      <pane ySplit="6" topLeftCell="A7" activePane="bottomLeft" state="frozen"/>
      <selection pane="bottomLeft" activeCell="A7" sqref="A7"/>
    </sheetView>
  </sheetViews>
  <sheetFormatPr defaultColWidth="9.28515625" defaultRowHeight="15" x14ac:dyDescent="0.25"/>
  <cols>
    <col min="1" max="1" width="4.28515625" style="3" customWidth="1"/>
    <col min="2" max="2" width="18.5703125" style="3" customWidth="1"/>
    <col min="3" max="3" width="11.5703125" style="3" customWidth="1"/>
    <col min="4" max="4" width="11" style="3" customWidth="1"/>
    <col min="5" max="7" width="11.42578125" style="3" customWidth="1"/>
    <col min="8" max="8" width="4.28515625" style="3" customWidth="1"/>
    <col min="9" max="9" width="18.42578125" style="3" customWidth="1"/>
    <col min="10" max="10" width="11.5703125" style="3" customWidth="1"/>
    <col min="11" max="14" width="11.42578125" style="3" customWidth="1"/>
    <col min="15" max="15" width="4.28515625" style="3" customWidth="1"/>
    <col min="16" max="16" width="18.7109375" style="3" customWidth="1"/>
    <col min="17" max="17" width="11.5703125" style="3" customWidth="1"/>
    <col min="18" max="21" width="11.42578125" style="3" customWidth="1"/>
    <col min="22" max="22" width="5.140625" style="3" customWidth="1"/>
    <col min="23" max="23" width="5.7109375" style="3" customWidth="1"/>
    <col min="24" max="16384" width="9.28515625" style="3"/>
  </cols>
  <sheetData>
    <row r="1" spans="1:27" ht="18.75" customHeight="1" x14ac:dyDescent="0.3">
      <c r="A1" s="641">
        <f>'All C3 Yards'!A1</f>
        <v>44603.583333333336</v>
      </c>
      <c r="B1" s="641"/>
      <c r="C1" s="641"/>
      <c r="D1" s="640" t="s">
        <v>1693</v>
      </c>
      <c r="E1" s="640"/>
      <c r="F1" s="640"/>
      <c r="G1" s="640"/>
      <c r="H1" s="640"/>
      <c r="I1" s="640"/>
      <c r="J1" s="640"/>
      <c r="K1" s="640"/>
      <c r="L1" s="640"/>
      <c r="M1" s="640"/>
      <c r="N1" s="640"/>
      <c r="O1" s="640"/>
      <c r="P1" s="640"/>
      <c r="Q1" s="640"/>
      <c r="R1" s="640"/>
      <c r="S1" s="640"/>
      <c r="T1" s="2"/>
      <c r="U1" s="2"/>
      <c r="V1" s="2"/>
      <c r="W1" s="2"/>
      <c r="X1" s="2"/>
      <c r="Y1" s="2"/>
      <c r="Z1" s="2"/>
      <c r="AA1" s="2"/>
    </row>
    <row r="2" spans="1:27" ht="15" customHeight="1" x14ac:dyDescent="0.25">
      <c r="A2" s="577"/>
      <c r="B2" s="577"/>
      <c r="C2" s="4"/>
      <c r="D2" s="640"/>
      <c r="E2" s="640"/>
      <c r="F2" s="640"/>
      <c r="G2" s="640"/>
      <c r="H2" s="640"/>
      <c r="I2" s="640"/>
      <c r="J2" s="640"/>
      <c r="K2" s="640"/>
      <c r="L2" s="640"/>
      <c r="M2" s="640"/>
      <c r="N2" s="640"/>
      <c r="O2" s="640"/>
      <c r="P2" s="640"/>
      <c r="Q2" s="640"/>
      <c r="R2" s="640"/>
      <c r="S2" s="640"/>
      <c r="T2" s="2"/>
      <c r="U2" s="2"/>
      <c r="V2" s="2"/>
      <c r="W2" s="2"/>
      <c r="X2" s="2"/>
      <c r="Y2" s="2"/>
      <c r="Z2" s="2"/>
      <c r="AA2" s="2"/>
    </row>
    <row r="3" spans="1:27" ht="15" customHeight="1" x14ac:dyDescent="0.25">
      <c r="A3" s="642"/>
      <c r="B3" s="642"/>
      <c r="C3" s="642"/>
      <c r="D3" s="640"/>
      <c r="E3" s="640"/>
      <c r="F3" s="640"/>
      <c r="G3" s="640"/>
      <c r="H3" s="640"/>
      <c r="I3" s="640"/>
      <c r="J3" s="640"/>
      <c r="K3" s="640"/>
      <c r="L3" s="640"/>
      <c r="M3" s="640"/>
      <c r="N3" s="640"/>
      <c r="O3" s="640"/>
      <c r="P3" s="640"/>
      <c r="Q3" s="640"/>
      <c r="R3" s="640"/>
      <c r="S3" s="640"/>
      <c r="T3" s="2"/>
      <c r="U3" s="2"/>
      <c r="V3" s="2"/>
      <c r="W3" s="2"/>
      <c r="X3" s="2"/>
      <c r="Y3" s="2"/>
      <c r="Z3" s="2"/>
      <c r="AA3" s="2"/>
    </row>
    <row r="4" spans="1:27" ht="15" customHeight="1" x14ac:dyDescent="0.25">
      <c r="A4" s="642"/>
      <c r="B4" s="642"/>
      <c r="C4" s="642"/>
      <c r="D4" s="640"/>
      <c r="E4" s="640"/>
      <c r="F4" s="640"/>
      <c r="G4" s="640"/>
      <c r="H4" s="640"/>
      <c r="I4" s="640"/>
      <c r="J4" s="640"/>
      <c r="K4" s="640"/>
      <c r="L4" s="640"/>
      <c r="M4" s="640"/>
      <c r="N4" s="640"/>
      <c r="O4" s="640"/>
      <c r="P4" s="640"/>
      <c r="Q4" s="640"/>
      <c r="R4" s="640"/>
      <c r="S4" s="640"/>
      <c r="T4" s="2"/>
      <c r="U4" s="2"/>
      <c r="V4" s="2"/>
      <c r="W4" s="2"/>
      <c r="X4" s="2"/>
      <c r="Y4" s="2"/>
      <c r="Z4" s="2"/>
      <c r="AA4" s="2"/>
    </row>
    <row r="5" spans="1:27" ht="15" customHeight="1" x14ac:dyDescent="0.25">
      <c r="A5" s="5"/>
      <c r="B5" s="5"/>
      <c r="C5" s="5"/>
      <c r="D5" s="2"/>
      <c r="E5" s="2"/>
      <c r="F5" s="2"/>
      <c r="G5" s="2"/>
      <c r="H5" s="2"/>
      <c r="I5" s="2"/>
      <c r="J5" s="2"/>
      <c r="K5" s="2"/>
      <c r="L5" s="2"/>
      <c r="M5" s="2"/>
      <c r="N5" s="2"/>
      <c r="O5" s="2"/>
      <c r="P5" s="2"/>
      <c r="Q5" s="2"/>
      <c r="R5" s="2"/>
      <c r="S5" s="2"/>
      <c r="T5" s="2"/>
      <c r="U5" s="2"/>
      <c r="V5" s="2"/>
      <c r="W5" s="2"/>
      <c r="X5" s="2"/>
      <c r="Y5" s="2"/>
      <c r="Z5" s="2"/>
      <c r="AA5" s="2"/>
    </row>
    <row r="6" spans="1:27" ht="15" customHeight="1" x14ac:dyDescent="0.25"/>
    <row r="7" spans="1:27" ht="6.75" customHeight="1" thickBot="1" x14ac:dyDescent="0.3"/>
    <row r="8" spans="1:27" ht="39.75" customHeight="1" thickBot="1" x14ac:dyDescent="0.3">
      <c r="A8" s="628" t="s">
        <v>648</v>
      </c>
      <c r="B8" s="629"/>
      <c r="C8" s="629"/>
      <c r="D8" s="629"/>
      <c r="E8" s="629"/>
      <c r="F8" s="629"/>
      <c r="G8" s="629"/>
      <c r="H8" s="629"/>
      <c r="I8" s="629"/>
      <c r="J8" s="629"/>
      <c r="K8" s="629"/>
      <c r="L8" s="629"/>
      <c r="M8" s="629"/>
      <c r="N8" s="629"/>
      <c r="O8" s="629"/>
      <c r="P8" s="629"/>
      <c r="Q8" s="629"/>
      <c r="R8" s="629"/>
      <c r="S8" s="629"/>
      <c r="T8" s="629"/>
      <c r="U8" s="629"/>
      <c r="V8" s="630"/>
    </row>
    <row r="9" spans="1:27" ht="21" customHeight="1" thickBot="1" x14ac:dyDescent="0.3">
      <c r="A9" s="7"/>
      <c r="B9" s="631" t="s">
        <v>343</v>
      </c>
      <c r="C9" s="632"/>
      <c r="D9" s="632"/>
      <c r="E9" s="632"/>
      <c r="F9" s="632"/>
      <c r="G9" s="633"/>
      <c r="H9" s="8"/>
      <c r="I9" s="634" t="s">
        <v>344</v>
      </c>
      <c r="J9" s="635"/>
      <c r="K9" s="635"/>
      <c r="L9" s="635"/>
      <c r="M9" s="635"/>
      <c r="N9" s="636"/>
      <c r="O9" s="8"/>
      <c r="P9" s="637" t="s">
        <v>345</v>
      </c>
      <c r="Q9" s="638"/>
      <c r="R9" s="638"/>
      <c r="S9" s="638"/>
      <c r="T9" s="638"/>
      <c r="U9" s="639"/>
      <c r="V9" s="9"/>
    </row>
    <row r="10" spans="1:27" ht="17.25" customHeight="1" thickBot="1" x14ac:dyDescent="0.3">
      <c r="A10" s="7"/>
      <c r="B10" s="10" t="s">
        <v>346</v>
      </c>
      <c r="C10" s="11">
        <f>SUMIF(C12:C18, "&gt;0", C12:C18)</f>
        <v>61</v>
      </c>
      <c r="D10" s="11">
        <f>SUM(D12:D18)</f>
        <v>50</v>
      </c>
      <c r="E10" s="74">
        <f>SUM(E12:E18)</f>
        <v>6</v>
      </c>
      <c r="F10" s="11">
        <f>SUM(F12:F18)</f>
        <v>5</v>
      </c>
      <c r="G10" s="12">
        <f>SUM(G12:G18)</f>
        <v>9</v>
      </c>
      <c r="H10" s="13"/>
      <c r="I10" s="10" t="s">
        <v>346</v>
      </c>
      <c r="J10" s="11">
        <f>SUMIF(J12:J21, "&gt;0", J12:J21)</f>
        <v>19</v>
      </c>
      <c r="K10" s="11">
        <f>SUM(K12:K21)</f>
        <v>2</v>
      </c>
      <c r="L10" s="11">
        <f>SUM(L12:L21)</f>
        <v>1</v>
      </c>
      <c r="M10" s="11">
        <f>SUM(M12:M21)</f>
        <v>16</v>
      </c>
      <c r="N10" s="12">
        <f>SUM(N12:N21)</f>
        <v>45</v>
      </c>
      <c r="O10" s="13"/>
      <c r="P10" s="10" t="s">
        <v>346</v>
      </c>
      <c r="Q10" s="11">
        <f>SUMIF(Q12:Q23, "&gt;0", Q12:Q23)</f>
        <v>238</v>
      </c>
      <c r="R10" s="11">
        <f>SUM(R12:R23)</f>
        <v>65</v>
      </c>
      <c r="S10" s="11">
        <f>SUM(S12:S23)</f>
        <v>40</v>
      </c>
      <c r="T10" s="11">
        <f>SUM(T12:T23)</f>
        <v>133</v>
      </c>
      <c r="U10" s="12">
        <f>SUM(U12:U23)</f>
        <v>288</v>
      </c>
      <c r="V10" s="9"/>
    </row>
    <row r="11" spans="1:27" ht="46.5" customHeight="1" thickBot="1" x14ac:dyDescent="0.3">
      <c r="A11" s="7"/>
      <c r="B11" s="35" t="s">
        <v>323</v>
      </c>
      <c r="C11" s="36" t="s">
        <v>347</v>
      </c>
      <c r="D11" s="36" t="s">
        <v>354</v>
      </c>
      <c r="E11" s="36" t="s">
        <v>355</v>
      </c>
      <c r="F11" s="36" t="s">
        <v>356</v>
      </c>
      <c r="G11" s="37" t="s">
        <v>363</v>
      </c>
      <c r="H11" s="14"/>
      <c r="I11" s="35" t="s">
        <v>323</v>
      </c>
      <c r="J11" s="36" t="s">
        <v>347</v>
      </c>
      <c r="K11" s="36" t="s">
        <v>354</v>
      </c>
      <c r="L11" s="36" t="s">
        <v>355</v>
      </c>
      <c r="M11" s="36" t="s">
        <v>356</v>
      </c>
      <c r="N11" s="37" t="s">
        <v>362</v>
      </c>
      <c r="O11" s="14"/>
      <c r="P11" s="43" t="s">
        <v>323</v>
      </c>
      <c r="Q11" s="36" t="s">
        <v>347</v>
      </c>
      <c r="R11" s="36" t="s">
        <v>354</v>
      </c>
      <c r="S11" s="36" t="s">
        <v>355</v>
      </c>
      <c r="T11" s="36" t="s">
        <v>356</v>
      </c>
      <c r="U11" s="37" t="s">
        <v>363</v>
      </c>
      <c r="V11" s="9"/>
    </row>
    <row r="12" spans="1:27" ht="15.75" x14ac:dyDescent="0.25">
      <c r="A12" s="7"/>
      <c r="B12" s="38" t="s">
        <v>585</v>
      </c>
      <c r="C12" s="39">
        <f>IF(SUM(D12:F12)=0,NA(),SUM(D12:F12))</f>
        <v>2</v>
      </c>
      <c r="D12" s="40">
        <f>COUNTIFS(AllC3_Data[Yard],"S*", AllC3_Data[Hours Since Last Activity],"&gt;=96",AllC3_Data[Content Owner],"="&amp;B12, AllC3_Data[Profile],  "&lt;&gt;"&amp;"Vendor")</f>
        <v>1</v>
      </c>
      <c r="E12" s="71">
        <f>COUNTIFS(AllC3_Data[Yard],"S*", AllC3_Data[Hours Since Last Activity],"&gt;=48",AllC3_Data[Content Owner],"="&amp;B12, AllC3_Data[Profile],  "&lt;&gt;"&amp;"Vendor")-D12</f>
        <v>0</v>
      </c>
      <c r="F12" s="197">
        <f>COUNTIFS(AllC3_Data[Yard],"S*", AllC3_Data[Hours Since Last Activity],"&gt;=24",AllC3_Data[Content Owner],"="&amp;B12, AllC3_Data[Profile],  "&lt;&gt;"&amp;"Vendor")-E12-D12</f>
        <v>1</v>
      </c>
      <c r="G12" s="41">
        <f>IFERROR(COUNTIFS(AllC3_Data[Yard],"S*", AllC3_Data[Content Owner],B12, AllC3_Data[Profile], "&lt;&gt;"&amp;"Vendor")-(D12+E12+F12),0)</f>
        <v>0</v>
      </c>
      <c r="H12" s="16"/>
      <c r="I12" s="42" t="s">
        <v>586</v>
      </c>
      <c r="J12" s="39" t="e">
        <f t="shared" ref="J12" si="0">IF(SUM(K12:M12)=0,NA(),SUM(K12:M12))</f>
        <v>#N/A</v>
      </c>
      <c r="K12" s="197">
        <f>COUNTIFS(AllC3_Data[Yard],"S*", AllC3_Data[Hours Since Last Activity],"&gt;96",AllC3_Data[Content Owner],"="&amp;I12,AllC3_Data[Profile], "&lt;&gt;"&amp;"Vendor")</f>
        <v>0</v>
      </c>
      <c r="L12" s="197">
        <f>COUNTIFS(AllC3_Data[Yard],"S*", AllC3_Data[Hours Since Last Activity],"&gt;=48",AllC3_Data[Content Owner],"="&amp;I12, AllC3_Data[Profile],  "&lt;&gt;"&amp;"Vendor")-K12</f>
        <v>0</v>
      </c>
      <c r="M12" s="197">
        <f>COUNTIFS(AllC3_Data[Yard],"S*", AllC3_Data[Hours Since Last Activity],"&gt;=24",AllC3_Data[Content Owner],"="&amp;I12, AllC3_Data[Profile],  "&lt;&gt;"&amp;"Vendor")-K12</f>
        <v>0</v>
      </c>
      <c r="N12" s="41">
        <f>IFERROR(COUNTIFS(AllC3_Data[Yard],"S*", AllC3_Data[Content Owner],I12,AllC3_Data[Profile], "&lt;&gt;"&amp;"Vendor")-(K12+L12+M12),0)</f>
        <v>0</v>
      </c>
      <c r="O12" s="16"/>
      <c r="P12" s="44" t="s">
        <v>8201</v>
      </c>
      <c r="Q12" s="39">
        <f t="shared" ref="Q12:Q19" si="1">IF(SUM(R12:T12)=0,NA(),SUM(R12:T12))</f>
        <v>3</v>
      </c>
      <c r="R12" s="197">
        <f>COUNTIFS(AllC3_Data[Yard],"S*", AllC3_Data[Hours Since Last Activity],"&gt;=96",AllC3_Data[Content Owner],"="&amp;P12,AllC3_Data[Profile],  "&lt;&gt;"&amp;"Vendor")</f>
        <v>0</v>
      </c>
      <c r="S12" s="197">
        <f>COUNTIFS(AllC3_Data[Yard],"S*", AllC3_Data[Hours Since Last Activity],"&gt;=48",AllC3_Data[Content Owner],"="&amp;P12,AllC3_Data[Profile], "&lt;&gt;"&amp;"Vendor")-R12</f>
        <v>0</v>
      </c>
      <c r="T12" s="197">
        <f>COUNTIFS(AllC3_Data[Yard],"S*", AllC3_Data[Hours Since Last Activity],"&gt;=24",AllC3_Data[Content Owner],"="&amp;P12, AllC3_Data[Profile], "&lt;&gt;"&amp;"Vendor")-S12-R12</f>
        <v>3</v>
      </c>
      <c r="U12" s="41">
        <f>IFERROR(COUNTIFS(AllC3_Data[Yard],"=S*", AllC3_Data[Content Owner],P12, AllC3_Data[Profile], "&lt;&gt;"&amp;"Vendor")-(R12+S12+T12),0)</f>
        <v>17</v>
      </c>
      <c r="V12" s="9"/>
    </row>
    <row r="13" spans="1:27" ht="15.75" customHeight="1" x14ac:dyDescent="0.25">
      <c r="A13" s="7"/>
      <c r="B13" s="17" t="s">
        <v>767</v>
      </c>
      <c r="C13" s="18" t="e">
        <f>IF(SUM(D13:F13)=0,NA(),SUM(D13:F13))</f>
        <v>#N/A</v>
      </c>
      <c r="D13" s="423">
        <f>COUNTIFS(AllC3_Data[Yard],"S*", AllC3_Data[Hours Since Last Activity],"&gt;=96",AllC3_Data[Content Owner],"="&amp;B13, AllC3_Data[Profile],  "&lt;&gt;"&amp;"Vendor")</f>
        <v>0</v>
      </c>
      <c r="E13" s="72">
        <f>COUNTIFS(AllC3_Data[Yard],"S*", AllC3_Data[Hours Since Last Activity],"&gt;=48",AllC3_Data[Content Owner],"="&amp;B13, AllC3_Data[Profile],  "&lt;&gt;"&amp;"Vendor")-D13</f>
        <v>0</v>
      </c>
      <c r="F13" s="198">
        <f>COUNTIFS(AllC3_Data[Yard],"S*", AllC3_Data[Hours Since Last Activity],"&gt;=24",AllC3_Data[Content Owner],"="&amp;B13, AllC3_Data[Profile],  "&lt;&gt;"&amp;"Vendor")-E13-D13</f>
        <v>0</v>
      </c>
      <c r="G13" s="15">
        <f>IFERROR(COUNTIFS(AllC3_Data[Yard],"S*", AllC3_Data[Content Owner],B13, AllC3_Data[Profile], "&lt;&gt;"&amp;"Vendor")-(D13+E13+F13),0)</f>
        <v>0</v>
      </c>
      <c r="H13" s="16"/>
      <c r="I13" s="17" t="s">
        <v>588</v>
      </c>
      <c r="J13" s="18">
        <f t="shared" ref="J13:J21" si="2">IF(SUM(K13:M13)=0,NA(),SUM(K13:M13))</f>
        <v>4</v>
      </c>
      <c r="K13" s="198">
        <f>COUNTIFS(AllC3_Data[Yard],"S*", AllC3_Data[Hours Since Last Activity],"&gt;96",AllC3_Data[Content Owner],"="&amp;I13,AllC3_Data[Profile], "&lt;&gt;"&amp;"Vendor")</f>
        <v>0</v>
      </c>
      <c r="L13" s="198">
        <f>COUNTIFS(AllC3_Data[Yard],"S*", AllC3_Data[Hours Since Last Activity],"&gt;=48",AllC3_Data[Content Owner],"="&amp;I13, AllC3_Data[Profile],  "&lt;&gt;"&amp;"Vendor")-K13</f>
        <v>0</v>
      </c>
      <c r="M13" s="198">
        <f>COUNTIFS(AllC3_Data[Yard],"S*", AllC3_Data[Hours Since Last Activity],"&gt;=24",AllC3_Data[Content Owner],"="&amp;I13, AllC3_Data[Profile],  "&lt;&gt;"&amp;"Vendor")-K13</f>
        <v>4</v>
      </c>
      <c r="N13" s="15">
        <f>IFERROR(COUNTIFS(AllC3_Data[Yard],"S*", AllC3_Data[Content Owner],I13,AllC3_Data[Profile], "&lt;&gt;"&amp;"Vendor")-(K13+L13+M13),0)</f>
        <v>19</v>
      </c>
      <c r="O13" s="16"/>
      <c r="P13" s="20" t="s">
        <v>391</v>
      </c>
      <c r="Q13" s="18">
        <f t="shared" si="1"/>
        <v>82</v>
      </c>
      <c r="R13" s="198">
        <f>COUNTIFS(AllC3_Data[Yard],"S*", AllC3_Data[Hours Since Last Activity],"&gt;=96",AllC3_Data[Content Owner],"="&amp;P13,AllC3_Data[Profile],  "&lt;&gt;"&amp;"Vendor")</f>
        <v>32</v>
      </c>
      <c r="S13" s="198">
        <f>COUNTIFS(AllC3_Data[Yard],"S*", AllC3_Data[Hours Since Last Activity],"&gt;=48",AllC3_Data[Content Owner],"="&amp;P13,AllC3_Data[Profile], "&lt;&gt;"&amp;"Vendor")-R13</f>
        <v>12</v>
      </c>
      <c r="T13" s="198">
        <f>COUNTIFS(AllC3_Data[Yard],"S*", AllC3_Data[Hours Since Last Activity],"&gt;=24",AllC3_Data[Content Owner],"="&amp;P13, AllC3_Data[Profile], "&lt;&gt;"&amp;"Vendor")-S13-R13</f>
        <v>38</v>
      </c>
      <c r="U13" s="15">
        <f>IFERROR(COUNTIFS(AllC3_Data[Yard],"=S*", AllC3_Data[Content Owner],P13, AllC3_Data[Profile], "&lt;&gt;"&amp;"Vendor")-(R13+S13+T13),0)</f>
        <v>154</v>
      </c>
      <c r="V13" s="9"/>
    </row>
    <row r="14" spans="1:27" ht="15.75" customHeight="1" x14ac:dyDescent="0.25">
      <c r="A14" s="7"/>
      <c r="B14" s="19" t="s">
        <v>587</v>
      </c>
      <c r="C14" s="18" t="e">
        <f t="shared" ref="C14:C17" si="3">IF(SUM(D14:F14)=0,NA(),SUM(D14:F14))</f>
        <v>#N/A</v>
      </c>
      <c r="D14" s="423">
        <f>COUNTIFS(AllC3_Data[Yard],"S*", AllC3_Data[Hours Since Last Activity],"&gt;=96",AllC3_Data[Content Owner],"="&amp;B14, AllC3_Data[Profile],  "&lt;&gt;"&amp;"Vendor")</f>
        <v>0</v>
      </c>
      <c r="E14" s="72">
        <f>COUNTIFS(AllC3_Data[Yard],"S*", AllC3_Data[Hours Since Last Activity],"&gt;=48",AllC3_Data[Content Owner],"="&amp;B14, AllC3_Data[Profile],  "&lt;&gt;"&amp;"Vendor")-D14</f>
        <v>0</v>
      </c>
      <c r="F14" s="198">
        <f>COUNTIFS(AllC3_Data[Yard],"S*", AllC3_Data[Hours Since Last Activity],"&gt;=24",AllC3_Data[Content Owner],"="&amp;B14, AllC3_Data[Profile],  "&lt;&gt;"&amp;"Vendor")-E14-D14</f>
        <v>0</v>
      </c>
      <c r="G14" s="15">
        <f>IFERROR(COUNTIFS(AllC3_Data[Yard],"S*", AllC3_Data[Content Owner],B14, AllC3_Data[Profile], "&lt;&gt;"&amp;"Vendor")-(D14+E14+F14),0)</f>
        <v>0</v>
      </c>
      <c r="H14" s="16"/>
      <c r="I14" s="17" t="s">
        <v>589</v>
      </c>
      <c r="J14" s="18" t="e">
        <f t="shared" si="2"/>
        <v>#N/A</v>
      </c>
      <c r="K14" s="198">
        <f>COUNTIFS(AllC3_Data[Yard],"S*", AllC3_Data[Hours Since Last Activity],"&gt;96",AllC3_Data[Content Owner],"="&amp;I14,AllC3_Data[Profile], "&lt;&gt;"&amp;"Vendor")</f>
        <v>0</v>
      </c>
      <c r="L14" s="198">
        <f>COUNTIFS(AllC3_Data[Yard],"S*", AllC3_Data[Hours Since Last Activity],"&gt;=48",AllC3_Data[Content Owner],"="&amp;I14, AllC3_Data[Profile],  "&lt;&gt;"&amp;"Vendor")-K14</f>
        <v>0</v>
      </c>
      <c r="M14" s="198">
        <f>COUNTIFS(AllC3_Data[Yard],"S*", AllC3_Data[Hours Since Last Activity],"&gt;=24",AllC3_Data[Content Owner],"="&amp;I14, AllC3_Data[Profile],  "&lt;&gt;"&amp;"Vendor")-K14</f>
        <v>0</v>
      </c>
      <c r="N14" s="15">
        <f>IFERROR(COUNTIFS(AllC3_Data[Yard],"S*", AllC3_Data[Content Owner],I14,AllC3_Data[Profile], "&lt;&gt;"&amp;"Vendor")-(K14+L14+M14),0)</f>
        <v>0</v>
      </c>
      <c r="O14" s="16"/>
      <c r="P14" s="20" t="s">
        <v>353</v>
      </c>
      <c r="Q14" s="18" t="e">
        <f t="shared" si="1"/>
        <v>#N/A</v>
      </c>
      <c r="R14" s="198">
        <f>COUNTIFS(AllC3_Data[Yard],"S*", AllC3_Data[Hours Since Last Activity],"&gt;=96",AllC3_Data[Content Owner],"="&amp;P14,AllC3_Data[Profile],  "&lt;&gt;"&amp;"Vendor")</f>
        <v>0</v>
      </c>
      <c r="S14" s="198">
        <f>COUNTIFS(AllC3_Data[Yard],"S*", AllC3_Data[Hours Since Last Activity],"&gt;=48",AllC3_Data[Content Owner],"="&amp;P14,AllC3_Data[Profile], "&lt;&gt;"&amp;"Vendor")-R14</f>
        <v>0</v>
      </c>
      <c r="T14" s="198">
        <f>COUNTIFS(AllC3_Data[Yard],"S*", AllC3_Data[Hours Since Last Activity],"&gt;=24",AllC3_Data[Content Owner],"="&amp;P14, AllC3_Data[Profile], "&lt;&gt;"&amp;"Vendor")-S14-R14</f>
        <v>0</v>
      </c>
      <c r="U14" s="15">
        <f>IFERROR(COUNTIFS(AllC3_Data[Yard],"=S*", AllC3_Data[Content Owner],P14, AllC3_Data[Profile], "&lt;&gt;"&amp;"Vendor")-(R14+S14+T14),0)</f>
        <v>0</v>
      </c>
      <c r="V14" s="9"/>
    </row>
    <row r="15" spans="1:27" ht="15.75" x14ac:dyDescent="0.25">
      <c r="A15" s="7"/>
      <c r="B15" s="19" t="s">
        <v>369</v>
      </c>
      <c r="C15" s="18">
        <f t="shared" si="3"/>
        <v>12</v>
      </c>
      <c r="D15" s="423">
        <f>COUNTIFS(AllC3_Data[Yard],"S*", AllC3_Data[Hours Since Last Activity],"&gt;=96",AllC3_Data[Content Owner],"="&amp;B15, AllC3_Data[Profile],  "&lt;&gt;"&amp;"Vendor")</f>
        <v>10</v>
      </c>
      <c r="E15" s="72">
        <f>COUNTIFS(AllC3_Data[Yard],"S*", AllC3_Data[Hours Since Last Activity],"&gt;=48",AllC3_Data[Content Owner],"="&amp;B15, AllC3_Data[Profile],  "&lt;&gt;"&amp;"Vendor")-D15</f>
        <v>2</v>
      </c>
      <c r="F15" s="198">
        <f>COUNTIFS(AllC3_Data[Yard],"S*", AllC3_Data[Hours Since Last Activity],"&gt;=24",AllC3_Data[Content Owner],"="&amp;B15, AllC3_Data[Profile],  "&lt;&gt;"&amp;"Vendor")-E15-D15</f>
        <v>0</v>
      </c>
      <c r="G15" s="15">
        <f>IFERROR(COUNTIFS(AllC3_Data[Yard],"S*", AllC3_Data[Content Owner],B15, AllC3_Data[Profile], "&lt;&gt;"&amp;"Vendor")-(D15+E15+F15),0)</f>
        <v>3</v>
      </c>
      <c r="H15" s="16"/>
      <c r="I15" s="17" t="s">
        <v>662</v>
      </c>
      <c r="J15" s="18" t="e">
        <f>IF(SUM(K15:M15)=0,NA(),SUM(K15:M15))</f>
        <v>#N/A</v>
      </c>
      <c r="K15" s="198">
        <f>COUNTIFS(AllC3_Data[Yard],"S*", AllC3_Data[Hours Since Last Activity],"&gt;96",AllC3_Data[Content Owner],"="&amp;I15,AllC3_Data[Profile], "&lt;&gt;"&amp;"Vendor")</f>
        <v>0</v>
      </c>
      <c r="L15" s="198">
        <f>COUNTIFS(AllC3_Data[Yard],"S*", AllC3_Data[Hours Since Last Activity],"&gt;=48",AllC3_Data[Content Owner],"="&amp;I15, AllC3_Data[Profile],  "&lt;&gt;"&amp;"Vendor")-K15</f>
        <v>0</v>
      </c>
      <c r="M15" s="198">
        <f>COUNTIFS(AllC3_Data[Yard],"S*", AllC3_Data[Hours Since Last Activity],"&gt;=24",AllC3_Data[Content Owner],"="&amp;I15, AllC3_Data[Profile],  "&lt;&gt;"&amp;"Vendor")-K15</f>
        <v>0</v>
      </c>
      <c r="N15" s="15">
        <f>IFERROR(COUNTIFS(AllC3_Data[Yard],"S*", AllC3_Data[Content Owner],I15,AllC3_Data[Profile], "&lt;&gt;"&amp;"Vendor")-(K15+L15+M15),0)</f>
        <v>0</v>
      </c>
      <c r="O15" s="16"/>
      <c r="P15" s="20" t="s">
        <v>595</v>
      </c>
      <c r="Q15" s="18">
        <f t="shared" si="1"/>
        <v>3</v>
      </c>
      <c r="R15" s="198">
        <f>COUNTIFS(AllC3_Data[Yard],"S*", AllC3_Data[Hours Since Last Activity],"&gt;=96",AllC3_Data[Content Owner],"="&amp;P15,AllC3_Data[Profile],  "&lt;&gt;"&amp;"Vendor")</f>
        <v>0</v>
      </c>
      <c r="S15" s="198">
        <f>COUNTIFS(AllC3_Data[Yard],"S*", AllC3_Data[Hours Since Last Activity],"&gt;=48",AllC3_Data[Content Owner],"="&amp;P15,AllC3_Data[Profile], "&lt;&gt;"&amp;"Vendor")-R15</f>
        <v>1</v>
      </c>
      <c r="T15" s="198">
        <f>COUNTIFS(AllC3_Data[Yard],"S*", AllC3_Data[Hours Since Last Activity],"&gt;=24",AllC3_Data[Content Owner],"="&amp;P15, AllC3_Data[Profile], "&lt;&gt;"&amp;"Vendor")-S15-R15</f>
        <v>2</v>
      </c>
      <c r="U15" s="15">
        <f>IFERROR(COUNTIFS(AllC3_Data[Yard],"=S*", AllC3_Data[Content Owner],P15, AllC3_Data[Profile], "&lt;&gt;"&amp;"Vendor")-(R15+S15+T15),0)</f>
        <v>0</v>
      </c>
      <c r="V15" s="9"/>
    </row>
    <row r="16" spans="1:27" ht="15" customHeight="1" x14ac:dyDescent="0.25">
      <c r="A16" s="7"/>
      <c r="B16" s="19" t="s">
        <v>592</v>
      </c>
      <c r="C16" s="18">
        <f t="shared" si="3"/>
        <v>3</v>
      </c>
      <c r="D16" s="423">
        <f>COUNTIFS(AllC3_Data[Yard],"S*", AllC3_Data[Hours Since Last Activity],"&gt;=96",AllC3_Data[Content Owner],"="&amp;B16, AllC3_Data[Profile],  "&lt;&gt;"&amp;"Vendor")</f>
        <v>3</v>
      </c>
      <c r="E16" s="72">
        <f>COUNTIFS(AllC3_Data[Yard],"S*", AllC3_Data[Hours Since Last Activity],"&gt;=48",AllC3_Data[Content Owner],"="&amp;B16, AllC3_Data[Profile],  "&lt;&gt;"&amp;"Vendor")-D16</f>
        <v>0</v>
      </c>
      <c r="F16" s="198">
        <f>COUNTIFS(AllC3_Data[Yard],"S*", AllC3_Data[Hours Since Last Activity],"&gt;=24",AllC3_Data[Content Owner],"="&amp;B16, AllC3_Data[Profile],  "&lt;&gt;"&amp;"Vendor")-E16-D16</f>
        <v>0</v>
      </c>
      <c r="G16" s="15">
        <f>IFERROR(COUNTIFS(AllC3_Data[Yard],"S*", AllC3_Data[Content Owner],B16, AllC3_Data[Profile], "&lt;&gt;"&amp;"Vendor")-(D16+E16+F16),0)</f>
        <v>2</v>
      </c>
      <c r="H16" s="16"/>
      <c r="I16" s="17" t="s">
        <v>352</v>
      </c>
      <c r="J16" s="18">
        <f t="shared" si="2"/>
        <v>1</v>
      </c>
      <c r="K16" s="198">
        <f>COUNTIFS(AllC3_Data[Yard],"S*", AllC3_Data[Hours Since Last Activity],"&gt;96",AllC3_Data[Content Owner],"="&amp;I16,AllC3_Data[Profile], "&lt;&gt;"&amp;"Vendor")</f>
        <v>0</v>
      </c>
      <c r="L16" s="198">
        <f>COUNTIFS(AllC3_Data[Yard],"S*", AllC3_Data[Hours Since Last Activity],"&gt;=48",AllC3_Data[Content Owner],"="&amp;I16, AllC3_Data[Profile],  "&lt;&gt;"&amp;"Vendor")-K16</f>
        <v>0</v>
      </c>
      <c r="M16" s="198">
        <f>COUNTIFS(AllC3_Data[Yard],"S*", AllC3_Data[Hours Since Last Activity],"&gt;=24",AllC3_Data[Content Owner],"="&amp;I16, AllC3_Data[Profile],  "&lt;&gt;"&amp;"Vendor")-K16</f>
        <v>1</v>
      </c>
      <c r="N16" s="15">
        <f>IFERROR(COUNTIFS(AllC3_Data[Yard],"S*", AllC3_Data[Content Owner],I16,AllC3_Data[Profile], "&lt;&gt;"&amp;"Vendor")-(K16+L16+M16),0)</f>
        <v>1</v>
      </c>
      <c r="O16" s="16"/>
      <c r="P16" s="20" t="s">
        <v>368</v>
      </c>
      <c r="Q16" s="18" t="e">
        <f t="shared" si="1"/>
        <v>#N/A</v>
      </c>
      <c r="R16" s="198">
        <f>COUNTIFS(AllC3_Data[Yard],"S*", AllC3_Data[Hours Since Last Activity],"&gt;=96",AllC3_Data[Content Owner],"="&amp;P16,AllC3_Data[Profile],  "&lt;&gt;"&amp;"Vendor")</f>
        <v>0</v>
      </c>
      <c r="S16" s="198">
        <f>COUNTIFS(AllC3_Data[Yard],"S*", AllC3_Data[Hours Since Last Activity],"&gt;=48",AllC3_Data[Content Owner],"="&amp;P16,AllC3_Data[Profile], "&lt;&gt;"&amp;"Vendor")-R16</f>
        <v>0</v>
      </c>
      <c r="T16" s="198">
        <f>COUNTIFS(AllC3_Data[Yard],"S*", AllC3_Data[Hours Since Last Activity],"&gt;=24",AllC3_Data[Content Owner],"="&amp;P16, AllC3_Data[Profile], "&lt;&gt;"&amp;"Vendor")-S16-R16</f>
        <v>0</v>
      </c>
      <c r="U16" s="15">
        <f>IFERROR(COUNTIFS(AllC3_Data[Yard],"=S*", AllC3_Data[Content Owner],P16, AllC3_Data[Profile], "&lt;&gt;"&amp;"Vendor")-(R16+S16+T16),0)</f>
        <v>0</v>
      </c>
      <c r="V16" s="9"/>
    </row>
    <row r="17" spans="1:22" ht="15" customHeight="1" x14ac:dyDescent="0.25">
      <c r="A17" s="7"/>
      <c r="B17" s="19" t="s">
        <v>593</v>
      </c>
      <c r="C17" s="18">
        <f t="shared" si="3"/>
        <v>7</v>
      </c>
      <c r="D17" s="423">
        <f>COUNTIFS(AllC3_Data[Yard],"S*", AllC3_Data[Hours Since Last Activity],"&gt;=96",AllC3_Data[Content Owner],"="&amp;B17, AllC3_Data[Profile],  "&lt;&gt;"&amp;"Vendor")</f>
        <v>3</v>
      </c>
      <c r="E17" s="72">
        <f>COUNTIFS(AllC3_Data[Yard],"S*", AllC3_Data[Hours Since Last Activity],"&gt;=48",AllC3_Data[Content Owner],"="&amp;B17, AllC3_Data[Profile],  "&lt;&gt;"&amp;"Vendor")-D17</f>
        <v>1</v>
      </c>
      <c r="F17" s="198">
        <f>COUNTIFS(AllC3_Data[Yard],"S*", AllC3_Data[Hours Since Last Activity],"&gt;=24",AllC3_Data[Content Owner],"="&amp;B17, AllC3_Data[Profile],  "&lt;&gt;"&amp;"Vendor")-E17-D17</f>
        <v>3</v>
      </c>
      <c r="G17" s="15">
        <f>IFERROR(COUNTIFS(AllC3_Data[Yard],"S*", AllC3_Data[Content Owner],B17, AllC3_Data[Profile], "&lt;&gt;"&amp;"Vendor")-(D17+E17+F17),0)</f>
        <v>3</v>
      </c>
      <c r="H17" s="16"/>
      <c r="I17" s="17" t="s">
        <v>325</v>
      </c>
      <c r="J17" s="18">
        <f t="shared" si="2"/>
        <v>5</v>
      </c>
      <c r="K17" s="198">
        <f>COUNTIFS(AllC3_Data[Yard],"S*", AllC3_Data[Hours Since Last Activity],"&gt;96",AllC3_Data[Content Owner],"="&amp;I17,AllC3_Data[Profile], "&lt;&gt;"&amp;"Vendor")</f>
        <v>0</v>
      </c>
      <c r="L17" s="198">
        <f>COUNTIFS(AllC3_Data[Yard],"S*", AllC3_Data[Hours Since Last Activity],"&gt;=48",AllC3_Data[Content Owner],"="&amp;I17, AllC3_Data[Profile],  "&lt;&gt;"&amp;"Vendor")-K17</f>
        <v>0</v>
      </c>
      <c r="M17" s="198">
        <f>COUNTIFS(AllC3_Data[Yard],"S*", AllC3_Data[Hours Since Last Activity],"&gt;=24",AllC3_Data[Content Owner],"="&amp;I17, AllC3_Data[Profile],  "&lt;&gt;"&amp;"Vendor")-K17</f>
        <v>5</v>
      </c>
      <c r="N17" s="15">
        <f>IFERROR(COUNTIFS(AllC3_Data[Yard],"S*", AllC3_Data[Content Owner],I17,AllC3_Data[Profile], "&lt;&gt;"&amp;"Vendor")-(K17+L17+M17),0)</f>
        <v>17</v>
      </c>
      <c r="O17" s="16"/>
      <c r="P17" s="20" t="s">
        <v>329</v>
      </c>
      <c r="Q17" s="18">
        <f t="shared" si="1"/>
        <v>9</v>
      </c>
      <c r="R17" s="198">
        <f>COUNTIFS(AllC3_Data[Yard],"S*", AllC3_Data[Hours Since Last Activity],"&gt;=96",AllC3_Data[Content Owner],"="&amp;P17,AllC3_Data[Profile],  "&lt;&gt;"&amp;"Vendor")</f>
        <v>6</v>
      </c>
      <c r="S17" s="198">
        <f>COUNTIFS(AllC3_Data[Yard],"S*", AllC3_Data[Hours Since Last Activity],"&gt;=48",AllC3_Data[Content Owner],"="&amp;P17,AllC3_Data[Profile], "&lt;&gt;"&amp;"Vendor")-R17</f>
        <v>2</v>
      </c>
      <c r="T17" s="198">
        <f>COUNTIFS(AllC3_Data[Yard],"S*", AllC3_Data[Hours Since Last Activity],"&gt;=24",AllC3_Data[Content Owner],"="&amp;P17, AllC3_Data[Profile], "&lt;&gt;"&amp;"Vendor")-S17-R17</f>
        <v>1</v>
      </c>
      <c r="U17" s="15">
        <f>IFERROR(COUNTIFS(AllC3_Data[Yard],"=S*", AllC3_Data[Content Owner],P17, AllC3_Data[Profile], "&lt;&gt;"&amp;"Vendor")-(R17+S17+T17),0)</f>
        <v>1</v>
      </c>
      <c r="V17" s="9"/>
    </row>
    <row r="18" spans="1:22" ht="15" customHeight="1" thickBot="1" x14ac:dyDescent="0.3">
      <c r="A18" s="7"/>
      <c r="B18" s="21" t="s">
        <v>327</v>
      </c>
      <c r="C18" s="23">
        <f t="shared" ref="C18" si="4">IF(SUM(D18:F18)=0,NA(),SUM(D18:F18))</f>
        <v>37</v>
      </c>
      <c r="D18" s="24">
        <f>COUNTIFS(AllC3_Data[Yard],"S*", AllC3_Data[Hours Since Last Activity],"&gt;=96",AllC3_Data[Content Owner],"="&amp;B18, AllC3_Data[Profile],  "&lt;&gt;"&amp;"Vendor")</f>
        <v>33</v>
      </c>
      <c r="E18" s="73">
        <f>COUNTIFS(AllC3_Data[Yard],"S*", AllC3_Data[Hours Since Last Activity],"&gt;=48",AllC3_Data[Content Owner],"="&amp;B18, AllC3_Data[Profile],  "&lt;&gt;"&amp;"Vendor")-D18</f>
        <v>3</v>
      </c>
      <c r="F18" s="199">
        <f>COUNTIFS(AllC3_Data[Yard],"S*", AllC3_Data[Hours Since Last Activity],"&gt;=24",AllC3_Data[Content Owner],"="&amp;B18, AllC3_Data[Profile],  "&lt;&gt;"&amp;"Vendor")-E18-D18</f>
        <v>1</v>
      </c>
      <c r="G18" s="22">
        <f>IFERROR(COUNTIFS(AllC3_Data[Yard],"S*", AllC3_Data[Content Owner],B18, AllC3_Data[Profile], "&lt;&gt;"&amp;"Vendor")-(D18+E18+F18),0)</f>
        <v>1</v>
      </c>
      <c r="H18" s="16"/>
      <c r="I18" s="17" t="s">
        <v>596</v>
      </c>
      <c r="J18" s="18" t="e">
        <f t="shared" si="2"/>
        <v>#N/A</v>
      </c>
      <c r="K18" s="198">
        <f>COUNTIFS(AllC3_Data[Yard],"S*", AllC3_Data[Hours Since Last Activity],"&gt;96",AllC3_Data[Content Owner],"="&amp;I18,AllC3_Data[Profile], "&lt;&gt;"&amp;"Vendor")</f>
        <v>0</v>
      </c>
      <c r="L18" s="198">
        <f>COUNTIFS(AllC3_Data[Yard],"S*", AllC3_Data[Hours Since Last Activity],"&gt;=48",AllC3_Data[Content Owner],"="&amp;I18, AllC3_Data[Profile],  "&lt;&gt;"&amp;"Vendor")-K18</f>
        <v>0</v>
      </c>
      <c r="M18" s="198">
        <f>COUNTIFS(AllC3_Data[Yard],"S*", AllC3_Data[Hours Since Last Activity],"&gt;=24",AllC3_Data[Content Owner],"="&amp;I18, AllC3_Data[Profile],  "&lt;&gt;"&amp;"Vendor")-K18</f>
        <v>0</v>
      </c>
      <c r="N18" s="15">
        <f>IFERROR(COUNTIFS(AllC3_Data[Yard],"S*", AllC3_Data[Content Owner],I18,AllC3_Data[Profile], "&lt;&gt;"&amp;"Vendor")-(K18+L18+M18),0)</f>
        <v>1</v>
      </c>
      <c r="O18" s="16"/>
      <c r="P18" s="20" t="s">
        <v>598</v>
      </c>
      <c r="Q18" s="18">
        <f t="shared" si="1"/>
        <v>139</v>
      </c>
      <c r="R18" s="198">
        <f>COUNTIFS(AllC3_Data[Yard],"S*", AllC3_Data[Hours Since Last Activity],"&gt;=96",AllC3_Data[Content Owner],"="&amp;P18,AllC3_Data[Profile],  "&lt;&gt;"&amp;"Vendor")</f>
        <v>27</v>
      </c>
      <c r="S18" s="198">
        <f>COUNTIFS(AllC3_Data[Yard],"S*", AllC3_Data[Hours Since Last Activity],"&gt;=48",AllC3_Data[Content Owner],"="&amp;P18,AllC3_Data[Profile], "&lt;&gt;"&amp;"Vendor")-R18</f>
        <v>24</v>
      </c>
      <c r="T18" s="198">
        <f>COUNTIFS(AllC3_Data[Yard],"S*", AllC3_Data[Hours Since Last Activity],"&gt;=24",AllC3_Data[Content Owner],"="&amp;P18, AllC3_Data[Profile], "&lt;&gt;"&amp;"Vendor")-S18-R18</f>
        <v>88</v>
      </c>
      <c r="U18" s="15">
        <f>IFERROR(COUNTIFS(AllC3_Data[Yard],"=S*", AllC3_Data[Content Owner],P18, AllC3_Data[Profile], "&lt;&gt;"&amp;"Vendor")-(R18+S18+T18),0)</f>
        <v>98</v>
      </c>
      <c r="V18" s="9"/>
    </row>
    <row r="19" spans="1:22" ht="15" customHeight="1" thickBot="1" x14ac:dyDescent="0.3">
      <c r="A19" s="7"/>
      <c r="B19" s="16"/>
      <c r="C19" s="16"/>
      <c r="D19" s="16"/>
      <c r="E19" s="16"/>
      <c r="F19" s="16"/>
      <c r="G19" s="16"/>
      <c r="H19" s="16"/>
      <c r="I19" s="19" t="s">
        <v>226</v>
      </c>
      <c r="J19" s="18" t="e">
        <f t="shared" si="2"/>
        <v>#N/A</v>
      </c>
      <c r="K19" s="198">
        <f>COUNTIFS(AllC3_Data[Yard],"S*", AllC3_Data[Hours Since Last Activity],"&gt;96",AllC3_Data[Content Owner],"="&amp;I19,AllC3_Data[Profile], "&lt;&gt;"&amp;"Vendor")</f>
        <v>0</v>
      </c>
      <c r="L19" s="198">
        <f>COUNTIFS(AllC3_Data[Yard],"S*", AllC3_Data[Hours Since Last Activity],"&gt;=48",AllC3_Data[Content Owner],"="&amp;I19, AllC3_Data[Profile],  "&lt;&gt;"&amp;"Vendor")-K19</f>
        <v>0</v>
      </c>
      <c r="M19" s="198">
        <f>COUNTIFS(AllC3_Data[Yard],"S*", AllC3_Data[Hours Since Last Activity],"&gt;=24",AllC3_Data[Content Owner],"="&amp;I19, AllC3_Data[Profile],  "&lt;&gt;"&amp;"Vendor")-K19</f>
        <v>0</v>
      </c>
      <c r="N19" s="15">
        <f>IFERROR(COUNTIFS(AllC3_Data[Yard],"S*", AllC3_Data[Content Owner],I19,AllC3_Data[Profile], "&lt;&gt;"&amp;"Vendor")-(K19+L19+M19),0)</f>
        <v>0</v>
      </c>
      <c r="O19" s="16"/>
      <c r="P19" s="28" t="s">
        <v>817</v>
      </c>
      <c r="Q19" s="23">
        <f t="shared" si="1"/>
        <v>2</v>
      </c>
      <c r="R19" s="199">
        <f>COUNTIFS(AllC3_Data[Yard],"S*", AllC3_Data[Hours Since Last Activity],"&gt;=96",AllC3_Data[Content Owner],"="&amp;P19,AllC3_Data[Profile],  "&lt;&gt;"&amp;"Vendor")</f>
        <v>0</v>
      </c>
      <c r="S19" s="199">
        <f>COUNTIFS(AllC3_Data[Yard],"S*", AllC3_Data[Hours Since Last Activity],"&gt;=48",AllC3_Data[Content Owner],"="&amp;P19,AllC3_Data[Profile], "&lt;&gt;"&amp;"Vendor")-R19</f>
        <v>1</v>
      </c>
      <c r="T19" s="199">
        <f>COUNTIFS(AllC3_Data[Yard],"S*", AllC3_Data[Hours Since Last Activity],"&gt;=24",AllC3_Data[Content Owner],"="&amp;P19, AllC3_Data[Profile], "&lt;&gt;"&amp;"Vendor")-S19-R19</f>
        <v>1</v>
      </c>
      <c r="U19" s="22">
        <f>IFERROR(COUNTIFS(AllC3_Data[Yard],"=S*", AllC3_Data[Content Owner],P19, AllC3_Data[Profile], "&lt;&gt;"&amp;"Vendor")-(R19+S19+T19),0)</f>
        <v>18</v>
      </c>
      <c r="V19" s="9"/>
    </row>
    <row r="20" spans="1:22" ht="15" customHeight="1" x14ac:dyDescent="0.25">
      <c r="A20" s="7"/>
      <c r="B20" s="16"/>
      <c r="C20" s="583" t="s">
        <v>8181</v>
      </c>
      <c r="D20" s="584"/>
      <c r="E20" s="584" t="s">
        <v>8180</v>
      </c>
      <c r="F20" s="585"/>
      <c r="G20" s="16"/>
      <c r="H20" s="16"/>
      <c r="I20" s="17" t="s">
        <v>349</v>
      </c>
      <c r="J20" s="18">
        <f t="shared" si="2"/>
        <v>3</v>
      </c>
      <c r="K20" s="198">
        <f>COUNTIFS(AllC3_Data[Yard],"S*", AllC3_Data[Hours Since Last Activity],"&gt;96",AllC3_Data[Content Owner],"="&amp;I20,AllC3_Data[Profile], "&lt;&gt;"&amp;"Vendor")</f>
        <v>0</v>
      </c>
      <c r="L20" s="198">
        <f>COUNTIFS(AllC3_Data[Yard],"S*", AllC3_Data[Hours Since Last Activity],"&gt;=48",AllC3_Data[Content Owner],"="&amp;I20, AllC3_Data[Profile],  "&lt;&gt;"&amp;"Vendor")-K20</f>
        <v>0</v>
      </c>
      <c r="M20" s="198">
        <f>COUNTIFS(AllC3_Data[Yard],"S*", AllC3_Data[Hours Since Last Activity],"&gt;=24",AllC3_Data[Content Owner],"="&amp;I20, AllC3_Data[Profile],  "&lt;&gt;"&amp;"Vendor")-K20</f>
        <v>3</v>
      </c>
      <c r="N20" s="15">
        <f>IFERROR(COUNTIFS(AllC3_Data[Yard],"S*", AllC3_Data[Content Owner],I20,AllC3_Data[Profile], "&lt;&gt;"&amp;"Vendor")-(K20+L20+M20),0)</f>
        <v>5</v>
      </c>
      <c r="O20" s="16"/>
      <c r="P20" s="123"/>
      <c r="Q20" s="26"/>
      <c r="R20" s="27"/>
      <c r="S20" s="27"/>
      <c r="T20" s="27"/>
      <c r="U20" s="25"/>
      <c r="V20" s="9"/>
    </row>
    <row r="21" spans="1:22" ht="15" customHeight="1" thickBot="1" x14ac:dyDescent="0.3">
      <c r="A21" s="7"/>
      <c r="B21" s="16"/>
      <c r="C21" s="586">
        <f>SUM(C10,G10,J10,N10,Q10,U10)</f>
        <v>660</v>
      </c>
      <c r="D21" s="587"/>
      <c r="E21" s="587">
        <f>SUM(C10,J10,Q10)</f>
        <v>318</v>
      </c>
      <c r="F21" s="590"/>
      <c r="G21" s="16"/>
      <c r="H21" s="16"/>
      <c r="I21" s="21" t="s">
        <v>599</v>
      </c>
      <c r="J21" s="23">
        <f t="shared" si="2"/>
        <v>6</v>
      </c>
      <c r="K21" s="199">
        <f>COUNTIFS(AllC3_Data[Yard],"S*", AllC3_Data[Hours Since Last Activity],"&gt;96",AllC3_Data[Content Owner],"="&amp;I21,AllC3_Data[Profile], "&lt;&gt;"&amp;"Vendor")</f>
        <v>2</v>
      </c>
      <c r="L21" s="199">
        <f>COUNTIFS(AllC3_Data[Yard],"S*", AllC3_Data[Hours Since Last Activity],"&gt;=48",AllC3_Data[Content Owner],"="&amp;I21, AllC3_Data[Profile],  "&lt;&gt;"&amp;"Vendor")-K21</f>
        <v>1</v>
      </c>
      <c r="M21" s="199">
        <f>COUNTIFS(AllC3_Data[Yard],"S*", AllC3_Data[Hours Since Last Activity],"&gt;=24",AllC3_Data[Content Owner],"="&amp;I21, AllC3_Data[Profile],  "&lt;&gt;"&amp;"Vendor")-K21</f>
        <v>3</v>
      </c>
      <c r="N21" s="22">
        <f>IFERROR(COUNTIFS(AllC3_Data[Yard],"S*", AllC3_Data[Content Owner],I21,AllC3_Data[Profile], "&lt;&gt;"&amp;"Vendor")-(K21+L21+M21),0)</f>
        <v>2</v>
      </c>
      <c r="O21" s="16"/>
      <c r="P21" s="123"/>
      <c r="Q21" s="26"/>
      <c r="R21" s="27"/>
      <c r="S21" s="27"/>
      <c r="T21" s="27"/>
      <c r="U21" s="25"/>
      <c r="V21" s="9"/>
    </row>
    <row r="22" spans="1:22" ht="15" customHeight="1" x14ac:dyDescent="0.25">
      <c r="A22" s="7"/>
      <c r="B22" s="16"/>
      <c r="C22" s="586"/>
      <c r="D22" s="587"/>
      <c r="E22" s="587"/>
      <c r="F22" s="590"/>
      <c r="G22" s="16"/>
      <c r="H22" s="16"/>
      <c r="I22" s="25"/>
      <c r="J22" s="26"/>
      <c r="K22" s="27"/>
      <c r="L22" s="27"/>
      <c r="M22" s="27"/>
      <c r="N22" s="25"/>
      <c r="O22" s="16"/>
      <c r="P22" s="123"/>
      <c r="Q22" s="26"/>
      <c r="R22" s="27"/>
      <c r="S22" s="27"/>
      <c r="T22" s="27"/>
      <c r="U22" s="25"/>
      <c r="V22" s="9"/>
    </row>
    <row r="23" spans="1:22" ht="15" customHeight="1" thickBot="1" x14ac:dyDescent="0.3">
      <c r="A23" s="7"/>
      <c r="B23" s="16"/>
      <c r="C23" s="588"/>
      <c r="D23" s="589"/>
      <c r="E23" s="589"/>
      <c r="F23" s="591"/>
      <c r="G23" s="16"/>
      <c r="H23" s="16"/>
      <c r="I23" s="16"/>
      <c r="J23" s="16"/>
      <c r="K23" s="16"/>
      <c r="L23" s="16"/>
      <c r="M23" s="16"/>
      <c r="N23" s="16"/>
      <c r="O23" s="16"/>
      <c r="P23" s="123"/>
      <c r="Q23" s="26"/>
      <c r="R23" s="27"/>
      <c r="S23" s="27"/>
      <c r="T23" s="27"/>
      <c r="U23" s="25"/>
      <c r="V23" s="9"/>
    </row>
    <row r="24" spans="1:22" ht="15" customHeight="1" thickBot="1" x14ac:dyDescent="0.3">
      <c r="A24" s="30" t="s">
        <v>1673</v>
      </c>
      <c r="B24" s="30"/>
      <c r="C24" s="30"/>
      <c r="D24" s="30"/>
      <c r="E24" s="30"/>
      <c r="F24" s="30"/>
      <c r="G24" s="30"/>
      <c r="H24" s="30"/>
      <c r="I24" s="30"/>
      <c r="J24" s="30"/>
      <c r="K24" s="30"/>
      <c r="L24" s="30"/>
      <c r="M24" s="30"/>
      <c r="N24" s="30"/>
      <c r="O24" s="30"/>
      <c r="P24" s="30"/>
      <c r="Q24" s="30"/>
      <c r="R24" s="30"/>
      <c r="S24" s="30"/>
      <c r="T24" s="30"/>
      <c r="U24" s="30"/>
      <c r="V24" s="31"/>
    </row>
    <row r="25" spans="1:22" ht="15.75" thickBot="1" x14ac:dyDescent="0.3">
      <c r="A25" s="6"/>
      <c r="B25" s="6"/>
      <c r="C25" s="6"/>
      <c r="D25" s="6"/>
      <c r="E25" s="6"/>
      <c r="F25" s="6"/>
      <c r="G25" s="6"/>
      <c r="H25" s="6"/>
      <c r="I25" s="6"/>
      <c r="J25" s="6"/>
      <c r="K25" s="6"/>
      <c r="L25" s="6"/>
      <c r="M25" s="6"/>
      <c r="N25" s="6"/>
      <c r="O25" s="6"/>
      <c r="P25" s="6"/>
      <c r="Q25" s="6"/>
      <c r="R25" s="6"/>
      <c r="S25" s="6"/>
      <c r="T25" s="6"/>
      <c r="U25" s="6"/>
      <c r="V25" s="6"/>
    </row>
    <row r="26" spans="1:22" ht="39.75" customHeight="1" thickBot="1" x14ac:dyDescent="0.3">
      <c r="A26" s="628" t="s">
        <v>649</v>
      </c>
      <c r="B26" s="629"/>
      <c r="C26" s="629"/>
      <c r="D26" s="629"/>
      <c r="E26" s="629"/>
      <c r="F26" s="629"/>
      <c r="G26" s="629"/>
      <c r="H26" s="629"/>
      <c r="I26" s="629"/>
      <c r="J26" s="629"/>
      <c r="K26" s="629"/>
      <c r="L26" s="629"/>
      <c r="M26" s="629"/>
      <c r="N26" s="629"/>
      <c r="O26" s="629"/>
      <c r="P26" s="629"/>
      <c r="Q26" s="629"/>
      <c r="R26" s="629"/>
      <c r="S26" s="629"/>
      <c r="T26" s="629"/>
      <c r="U26" s="629"/>
      <c r="V26" s="630"/>
    </row>
    <row r="27" spans="1:22" ht="21" customHeight="1" thickBot="1" x14ac:dyDescent="0.3">
      <c r="A27" s="7"/>
      <c r="B27" s="665" t="s">
        <v>343</v>
      </c>
      <c r="C27" s="666"/>
      <c r="D27" s="666"/>
      <c r="E27" s="666"/>
      <c r="F27" s="666"/>
      <c r="G27" s="667"/>
      <c r="H27" s="8"/>
      <c r="I27" s="662" t="s">
        <v>344</v>
      </c>
      <c r="J27" s="663"/>
      <c r="K27" s="663"/>
      <c r="L27" s="663"/>
      <c r="M27" s="663"/>
      <c r="N27" s="664"/>
      <c r="O27" s="8"/>
      <c r="P27" s="659" t="s">
        <v>345</v>
      </c>
      <c r="Q27" s="660"/>
      <c r="R27" s="660"/>
      <c r="S27" s="660"/>
      <c r="T27" s="660"/>
      <c r="U27" s="661"/>
      <c r="V27" s="9"/>
    </row>
    <row r="28" spans="1:22" ht="16.899999999999999" customHeight="1" thickBot="1" x14ac:dyDescent="0.3">
      <c r="A28" s="7"/>
      <c r="B28" s="10" t="s">
        <v>346</v>
      </c>
      <c r="C28" s="11">
        <f>SUMIF(C30:C34, "&gt;0", C30:C34)</f>
        <v>10</v>
      </c>
      <c r="D28" s="11">
        <f>SUM(D30:D34)</f>
        <v>9</v>
      </c>
      <c r="E28" s="11">
        <f>SUM(E30:E34)</f>
        <v>1</v>
      </c>
      <c r="F28" s="11">
        <f>SUM(F30:F34)</f>
        <v>0</v>
      </c>
      <c r="G28" s="12">
        <f>SUM(G30:G34)</f>
        <v>3</v>
      </c>
      <c r="H28" s="13"/>
      <c r="I28" s="10" t="s">
        <v>346</v>
      </c>
      <c r="J28" s="11">
        <f>SUMIF(J30:J35, "&gt;0", J30:J35)</f>
        <v>7</v>
      </c>
      <c r="K28" s="11">
        <f>SUM(K30:K35)</f>
        <v>1</v>
      </c>
      <c r="L28" s="11">
        <f>SUM(L30:L35)</f>
        <v>0</v>
      </c>
      <c r="M28" s="11">
        <f>SUM(M30:M35)</f>
        <v>6</v>
      </c>
      <c r="N28" s="12">
        <f>SUM(N30:N35)</f>
        <v>83</v>
      </c>
      <c r="O28" s="13"/>
      <c r="P28" s="48" t="s">
        <v>346</v>
      </c>
      <c r="Q28" s="49">
        <f>SUMIF(Q30:Q41, "&gt;0", Q30:Q41)</f>
        <v>139</v>
      </c>
      <c r="R28" s="49">
        <f>SUM(R30:R41)</f>
        <v>63</v>
      </c>
      <c r="S28" s="49">
        <f>SUM(S30:S41)</f>
        <v>37</v>
      </c>
      <c r="T28" s="49">
        <f>SUM(T30:T41)</f>
        <v>45</v>
      </c>
      <c r="U28" s="50">
        <f>SUM(U30:U41)</f>
        <v>140</v>
      </c>
      <c r="V28" s="9"/>
    </row>
    <row r="29" spans="1:22" ht="46.5" customHeight="1" thickBot="1" x14ac:dyDescent="0.3">
      <c r="A29" s="7"/>
      <c r="B29" s="35" t="s">
        <v>323</v>
      </c>
      <c r="C29" s="36" t="s">
        <v>347</v>
      </c>
      <c r="D29" s="36" t="s">
        <v>354</v>
      </c>
      <c r="E29" s="36" t="s">
        <v>355</v>
      </c>
      <c r="F29" s="36" t="s">
        <v>356</v>
      </c>
      <c r="G29" s="37" t="s">
        <v>363</v>
      </c>
      <c r="H29" s="14"/>
      <c r="I29" s="35" t="s">
        <v>323</v>
      </c>
      <c r="J29" s="36" t="s">
        <v>347</v>
      </c>
      <c r="K29" s="36" t="s">
        <v>354</v>
      </c>
      <c r="L29" s="36" t="s">
        <v>355</v>
      </c>
      <c r="M29" s="36" t="s">
        <v>356</v>
      </c>
      <c r="N29" s="37" t="s">
        <v>362</v>
      </c>
      <c r="O29" s="14"/>
      <c r="P29" s="43" t="s">
        <v>323</v>
      </c>
      <c r="Q29" s="36" t="s">
        <v>347</v>
      </c>
      <c r="R29" s="36" t="s">
        <v>354</v>
      </c>
      <c r="S29" s="36" t="s">
        <v>355</v>
      </c>
      <c r="T29" s="36" t="s">
        <v>356</v>
      </c>
      <c r="U29" s="37" t="s">
        <v>363</v>
      </c>
      <c r="V29" s="9"/>
    </row>
    <row r="30" spans="1:22" ht="15.75" x14ac:dyDescent="0.25">
      <c r="A30" s="7"/>
      <c r="B30" s="38" t="s">
        <v>585</v>
      </c>
      <c r="C30" s="39">
        <f>IF(SUM(D30:F30)=0,NA(),SUM(D30:F30))</f>
        <v>4</v>
      </c>
      <c r="D30" s="260">
        <f>COUNTIFS(AllC3_Data[Yard],"M*", AllC3_Data[Hours Since Last Activity],"&gt;=96",AllC3_Data[Content Owner],"="&amp;B30, AllC3_Data[Profile],  "&lt;&gt;"&amp;"Vendor")</f>
        <v>4</v>
      </c>
      <c r="E30" s="260">
        <f>COUNTIFS(AllC3_Data[Yard],"M*", AllC3_Data[Hours Since Last Activity],"&gt;=48",AllC3_Data[Content Owner],"="&amp;B30, AllC3_Data[Profile],  "&lt;&gt;"&amp;"Vendor")-D30</f>
        <v>0</v>
      </c>
      <c r="F30" s="260">
        <f>COUNTIFS(AllC3_Data[Yard],"M*", AllC3_Data[Hours Since Last Activity],"&gt;=24",AllC3_Data[Content Owner],"="&amp;B30, AllC3_Data[Profile],  "&lt;&gt;"&amp;"Vendor")-E30-D30</f>
        <v>0</v>
      </c>
      <c r="G30" s="41">
        <f>IFERROR(COUNTIFS(AllC3_Data[Yard],"M*", AllC3_Data[Content Owner],B30, AllC3_Data[Profile], "&lt;&gt;"&amp;"Vendor")-(D30+E30+F30),0)</f>
        <v>0</v>
      </c>
      <c r="H30" s="16"/>
      <c r="I30" s="42" t="s">
        <v>588</v>
      </c>
      <c r="J30" s="39" t="e">
        <f>IF(SUM(K30:M30)=0,NA(),SUM(K30:M30))</f>
        <v>#N/A</v>
      </c>
      <c r="K30" s="260">
        <f>COUNTIFS(AllC3_Data[Yard],"M*", AllC3_Data[Hours Since Last Activity],"&gt;96",AllC3_Data[Content Owner],"="&amp;I30,AllC3_Data[Profile], "&lt;&gt;"&amp;"Vendor")</f>
        <v>0</v>
      </c>
      <c r="L30" s="260">
        <f>COUNTIFS(AllC3_Data[Yard],"M*", AllC3_Data[Hours Since Last Activity],"&gt;=48",AllC3_Data[Content Owner],"="&amp;I30, AllC3_Data[Profile],  "&lt;&gt;"&amp;"Vendor")-K30</f>
        <v>0</v>
      </c>
      <c r="M30" s="260">
        <f>COUNTIFS(AllC3_Data[Yard],"M*", AllC3_Data[Hours Since Last Activity],"&gt;=24",AllC3_Data[Content Owner],"="&amp;I30, AllC3_Data[Profile],  "&lt;&gt;"&amp;"Vendor")-K30</f>
        <v>0</v>
      </c>
      <c r="N30" s="41">
        <f>IFERROR(COUNTIFS(AllC3_Data[Yard],"M*", AllC3_Data[Content Owner],I30,AllC3_Data[Profile], "&lt;&gt;"&amp;"Vendor")-(K30+L30+M30),0)</f>
        <v>13</v>
      </c>
      <c r="O30" s="16"/>
      <c r="P30" s="44" t="s">
        <v>8201</v>
      </c>
      <c r="Q30" s="39">
        <f t="shared" ref="Q30:Q38" si="5">IF(SUM(R30:T30)=0,NA(),SUM(R30:T30))</f>
        <v>1</v>
      </c>
      <c r="R30" s="40">
        <f>COUNTIFS(AllC3_Data[Yard],"M*", AllC3_Data[Hours Since Last Activity],"&gt;=96",AllC3_Data[Content Owner],"="&amp;P30,AllC3_Data[Profile],  "&lt;&gt;"&amp;"Vendor")</f>
        <v>0</v>
      </c>
      <c r="S30" s="260">
        <f>COUNTIFS(AllC3_Data[Yard],"M*", AllC3_Data[Hours Since Last Activity],"&gt;=48",AllC3_Data[Content Owner],"="&amp;P30,AllC3_Data[Profile], "&lt;&gt;"&amp;"Vendor")-R30</f>
        <v>0</v>
      </c>
      <c r="T30" s="260">
        <f>COUNTIFS(AllC3_Data[Yard],"M*", AllC3_Data[Hours Since Last Activity],"&gt;=24",AllC3_Data[Content Owner],"="&amp;P30, AllC3_Data[Profile], "&lt;&gt;"&amp;"Vendor")-S30-R30</f>
        <v>1</v>
      </c>
      <c r="U30" s="41">
        <f>IFERROR(COUNTIFS(AllC3_Data[Yard],"=M*", AllC3_Data[Content Owner],P30, AllC3_Data[Profile], "&lt;&gt;"&amp;"Vendor")-(R30+S30+T30),0)</f>
        <v>6</v>
      </c>
      <c r="V30" s="9"/>
    </row>
    <row r="31" spans="1:22" ht="15.75" customHeight="1" x14ac:dyDescent="0.25">
      <c r="A31" s="7"/>
      <c r="B31" s="19" t="s">
        <v>369</v>
      </c>
      <c r="C31" s="18" t="e">
        <f>IF(SUM(D31:F31)=0,NA(),SUM(D31:F31))</f>
        <v>#N/A</v>
      </c>
      <c r="D31" s="261">
        <f>COUNTIFS(AllC3_Data[Yard],"M*", AllC3_Data[Hours Since Last Activity],"&gt;=96",AllC3_Data[Content Owner],"="&amp;B31, AllC3_Data[Profile],  "&lt;&gt;"&amp;"Vendor")</f>
        <v>0</v>
      </c>
      <c r="E31" s="261">
        <f>COUNTIFS(AllC3_Data[Yard],"M*", AllC3_Data[Hours Since Last Activity],"&gt;=48",AllC3_Data[Content Owner],"="&amp;B31, AllC3_Data[Profile],  "&lt;&gt;"&amp;"Vendor")-D31</f>
        <v>0</v>
      </c>
      <c r="F31" s="261">
        <f>COUNTIFS(AllC3_Data[Yard],"M*", AllC3_Data[Hours Since Last Activity],"&gt;=24",AllC3_Data[Content Owner],"="&amp;B31, AllC3_Data[Profile],  "&lt;&gt;"&amp;"Vendor")-E31-D31</f>
        <v>0</v>
      </c>
      <c r="G31" s="15">
        <f>IFERROR(COUNTIFS(AllC3_Data[Yard],"M*", AllC3_Data[Content Owner],B31, AllC3_Data[Profile], "&lt;&gt;"&amp;"Vendor")-(D31+E31+F31),0)</f>
        <v>0</v>
      </c>
      <c r="H31" s="16"/>
      <c r="I31" s="17" t="s">
        <v>589</v>
      </c>
      <c r="J31" s="18">
        <f t="shared" ref="J31:J35" si="6">IF(SUM(K31:M31)=0,NA(),SUM(K31:M31))</f>
        <v>7</v>
      </c>
      <c r="K31" s="261">
        <f>COUNTIFS(AllC3_Data[Yard],"M*", AllC3_Data[Hours Since Last Activity],"&gt;96",AllC3_Data[Content Owner],"="&amp;I31,AllC3_Data[Profile], "&lt;&gt;"&amp;"Vendor")</f>
        <v>1</v>
      </c>
      <c r="L31" s="261">
        <f>COUNTIFS(AllC3_Data[Yard],"M*", AllC3_Data[Hours Since Last Activity],"&gt;=48",AllC3_Data[Content Owner],"="&amp;I31, AllC3_Data[Profile],  "&lt;&gt;"&amp;"Vendor")-K31</f>
        <v>0</v>
      </c>
      <c r="M31" s="261">
        <f>COUNTIFS(AllC3_Data[Yard],"M*", AllC3_Data[Hours Since Last Activity],"&gt;=24",AllC3_Data[Content Owner],"="&amp;I31, AllC3_Data[Profile],  "&lt;&gt;"&amp;"Vendor")-K31</f>
        <v>6</v>
      </c>
      <c r="N31" s="15">
        <f>IFERROR(COUNTIFS(AllC3_Data[Yard],"M*", AllC3_Data[Content Owner],I31,AllC3_Data[Profile], "&lt;&gt;"&amp;"Vendor")-(K31+L31+M31),0)</f>
        <v>62</v>
      </c>
      <c r="O31" s="16"/>
      <c r="P31" s="20" t="s">
        <v>391</v>
      </c>
      <c r="Q31" s="18">
        <f t="shared" si="5"/>
        <v>64</v>
      </c>
      <c r="R31" s="322">
        <f>COUNTIFS(AllC3_Data[Yard],"M*", AllC3_Data[Hours Since Last Activity],"&gt;=96",AllC3_Data[Content Owner],"="&amp;P31,AllC3_Data[Profile],  "&lt;&gt;"&amp;"Vendor")</f>
        <v>32</v>
      </c>
      <c r="S31" s="261">
        <f>COUNTIFS(AllC3_Data[Yard],"M*", AllC3_Data[Hours Since Last Activity],"&gt;=48",AllC3_Data[Content Owner],"="&amp;P31,AllC3_Data[Profile], "&lt;&gt;"&amp;"Vendor")-R31</f>
        <v>13</v>
      </c>
      <c r="T31" s="261">
        <f>COUNTIFS(AllC3_Data[Yard],"M*", AllC3_Data[Hours Since Last Activity],"&gt;=24",AllC3_Data[Content Owner],"="&amp;P31, AllC3_Data[Profile], "&lt;&gt;"&amp;"Vendor")-S31-R31</f>
        <v>19</v>
      </c>
      <c r="U31" s="15">
        <f>IFERROR(COUNTIFS(AllC3_Data[Yard],"=M*", AllC3_Data[Content Owner],P31, AllC3_Data[Profile], "&lt;&gt;"&amp;"Vendor")-(R31+S31+T31),0)</f>
        <v>73</v>
      </c>
      <c r="V31" s="9"/>
    </row>
    <row r="32" spans="1:22" ht="15.75" customHeight="1" x14ac:dyDescent="0.25">
      <c r="A32" s="7"/>
      <c r="B32" s="19" t="s">
        <v>592</v>
      </c>
      <c r="C32" s="18" t="e">
        <f>IF(SUM(D32:F32)=0,NA(),SUM(D32:F32))</f>
        <v>#N/A</v>
      </c>
      <c r="D32" s="261">
        <f>COUNTIFS(AllC3_Data[Yard],"M*", AllC3_Data[Hours Since Last Activity],"&gt;=96",AllC3_Data[Content Owner],"="&amp;B32, AllC3_Data[Profile],  "&lt;&gt;"&amp;"Vendor")</f>
        <v>0</v>
      </c>
      <c r="E32" s="261">
        <f>COUNTIFS(AllC3_Data[Yard],"M*", AllC3_Data[Hours Since Last Activity],"&gt;=48",AllC3_Data[Content Owner],"="&amp;B32, AllC3_Data[Profile],  "&lt;&gt;"&amp;"Vendor")-D32</f>
        <v>0</v>
      </c>
      <c r="F32" s="261">
        <f>COUNTIFS(AllC3_Data[Yard],"M*", AllC3_Data[Hours Since Last Activity],"&gt;=24",AllC3_Data[Content Owner],"="&amp;B32, AllC3_Data[Profile],  "&lt;&gt;"&amp;"Vendor")-E32-D32</f>
        <v>0</v>
      </c>
      <c r="G32" s="15">
        <f>IFERROR(COUNTIFS(AllC3_Data[Yard],"M*", AllC3_Data[Content Owner],B32, AllC3_Data[Profile], "&lt;&gt;"&amp;"Vendor")-(D32+E32+F32),0)</f>
        <v>0</v>
      </c>
      <c r="H32" s="16"/>
      <c r="I32" s="17" t="s">
        <v>325</v>
      </c>
      <c r="J32" s="18" t="e">
        <f t="shared" si="6"/>
        <v>#N/A</v>
      </c>
      <c r="K32" s="261">
        <f>COUNTIFS(AllC3_Data[Yard],"M*", AllC3_Data[Hours Since Last Activity],"&gt;96",AllC3_Data[Content Owner],"="&amp;I32,AllC3_Data[Profile], "&lt;&gt;"&amp;"Vendor")</f>
        <v>0</v>
      </c>
      <c r="L32" s="261">
        <f>COUNTIFS(AllC3_Data[Yard],"M*", AllC3_Data[Hours Since Last Activity],"&gt;=48",AllC3_Data[Content Owner],"="&amp;I32, AllC3_Data[Profile],  "&lt;&gt;"&amp;"Vendor")-K32</f>
        <v>0</v>
      </c>
      <c r="M32" s="261">
        <f>COUNTIFS(AllC3_Data[Yard],"M*", AllC3_Data[Hours Since Last Activity],"&gt;=24",AllC3_Data[Content Owner],"="&amp;I32, AllC3_Data[Profile],  "&lt;&gt;"&amp;"Vendor")-K32</f>
        <v>0</v>
      </c>
      <c r="N32" s="15">
        <f>IFERROR(COUNTIFS(AllC3_Data[Yard],"M*", AllC3_Data[Content Owner],I32,AllC3_Data[Profile], "&lt;&gt;"&amp;"Vendor")-(K32+L32+M32),0)</f>
        <v>2</v>
      </c>
      <c r="O32" s="16"/>
      <c r="P32" s="20" t="s">
        <v>353</v>
      </c>
      <c r="Q32" s="18" t="e">
        <f t="shared" si="5"/>
        <v>#N/A</v>
      </c>
      <c r="R32" s="322">
        <f>COUNTIFS(AllC3_Data[Yard],"M*", AllC3_Data[Hours Since Last Activity],"&gt;=96",AllC3_Data[Content Owner],"="&amp;P32,AllC3_Data[Profile],  "&lt;&gt;"&amp;"Vendor")</f>
        <v>0</v>
      </c>
      <c r="S32" s="261">
        <f>COUNTIFS(AllC3_Data[Yard],"M*", AllC3_Data[Hours Since Last Activity],"&gt;=48",AllC3_Data[Content Owner],"="&amp;P32,AllC3_Data[Profile], "&lt;&gt;"&amp;"Vendor")-R32</f>
        <v>0</v>
      </c>
      <c r="T32" s="261">
        <f>COUNTIFS(AllC3_Data[Yard],"M*", AllC3_Data[Hours Since Last Activity],"&gt;=24",AllC3_Data[Content Owner],"="&amp;P32, AllC3_Data[Profile], "&lt;&gt;"&amp;"Vendor")-S32-R32</f>
        <v>0</v>
      </c>
      <c r="U32" s="15">
        <f>IFERROR(COUNTIFS(AllC3_Data[Yard],"=M*", AllC3_Data[Content Owner],P32, AllC3_Data[Profile], "&lt;&gt;"&amp;"Vendor")-(R32+S32+T32),0)</f>
        <v>0</v>
      </c>
      <c r="V32" s="9"/>
    </row>
    <row r="33" spans="1:23" ht="15.75" x14ac:dyDescent="0.25">
      <c r="A33" s="7"/>
      <c r="B33" s="19" t="s">
        <v>593</v>
      </c>
      <c r="C33" s="18" t="e">
        <f>IF(SUM(D33:F33)=0,NA(),SUM(D33:F33))</f>
        <v>#N/A</v>
      </c>
      <c r="D33" s="261">
        <f>COUNTIFS(AllC3_Data[Yard],"M*", AllC3_Data[Hours Since Last Activity],"&gt;=96",AllC3_Data[Content Owner],"="&amp;B33, AllC3_Data[Profile],  "&lt;&gt;"&amp;"Vendor")</f>
        <v>0</v>
      </c>
      <c r="E33" s="261">
        <f>COUNTIFS(AllC3_Data[Yard],"M*", AllC3_Data[Hours Since Last Activity],"&gt;=48",AllC3_Data[Content Owner],"="&amp;B33, AllC3_Data[Profile],  "&lt;&gt;"&amp;"Vendor")-D33</f>
        <v>0</v>
      </c>
      <c r="F33" s="261">
        <f>COUNTIFS(AllC3_Data[Yard],"M*", AllC3_Data[Hours Since Last Activity],"&gt;=24",AllC3_Data[Content Owner],"="&amp;B33, AllC3_Data[Profile],  "&lt;&gt;"&amp;"Vendor")-E33-D33</f>
        <v>0</v>
      </c>
      <c r="G33" s="15">
        <f>IFERROR(COUNTIFS(AllC3_Data[Yard],"M*", AllC3_Data[Content Owner],B33, AllC3_Data[Profile], "&lt;&gt;"&amp;"Vendor")-(D33+E33+F33),0)</f>
        <v>0</v>
      </c>
      <c r="H33" s="16"/>
      <c r="I33" s="19" t="s">
        <v>226</v>
      </c>
      <c r="J33" s="18" t="e">
        <f t="shared" si="6"/>
        <v>#N/A</v>
      </c>
      <c r="K33" s="261">
        <f>COUNTIFS(AllC3_Data[Yard],"M*", AllC3_Data[Hours Since Last Activity],"&gt;96",AllC3_Data[Content Owner],"="&amp;I33,AllC3_Data[Profile], "&lt;&gt;"&amp;"Vendor")</f>
        <v>0</v>
      </c>
      <c r="L33" s="261">
        <f>COUNTIFS(AllC3_Data[Yard],"M*", AllC3_Data[Hours Since Last Activity],"&gt;=48",AllC3_Data[Content Owner],"="&amp;I33, AllC3_Data[Profile],  "&lt;&gt;"&amp;"Vendor")-K33</f>
        <v>0</v>
      </c>
      <c r="M33" s="261">
        <f>COUNTIFS(AllC3_Data[Yard],"M*", AllC3_Data[Hours Since Last Activity],"&gt;=24",AllC3_Data[Content Owner],"="&amp;I33, AllC3_Data[Profile],  "&lt;&gt;"&amp;"Vendor")-K33</f>
        <v>0</v>
      </c>
      <c r="N33" s="15">
        <f>IFERROR(COUNTIFS(AllC3_Data[Yard],"M*", AllC3_Data[Content Owner],I33,AllC3_Data[Profile], "&lt;&gt;"&amp;"Vendor")-(K33+L33+M33),0)</f>
        <v>0</v>
      </c>
      <c r="O33" s="16"/>
      <c r="P33" s="20" t="s">
        <v>464</v>
      </c>
      <c r="Q33" s="18">
        <f t="shared" si="5"/>
        <v>27</v>
      </c>
      <c r="R33" s="322">
        <f>COUNTIFS(AllC3_Data[Yard],"M*", AllC3_Data[Hours Since Last Activity],"&gt;=96",AllC3_Data[Content Owner],"="&amp;P33,AllC3_Data[Profile],  "&lt;&gt;"&amp;"Vendor")</f>
        <v>11</v>
      </c>
      <c r="S33" s="261">
        <f>COUNTIFS(AllC3_Data[Yard],"M*", AllC3_Data[Hours Since Last Activity],"&gt;=48",AllC3_Data[Content Owner],"="&amp;P33,AllC3_Data[Profile], "&lt;&gt;"&amp;"Vendor")-R33</f>
        <v>9</v>
      </c>
      <c r="T33" s="261">
        <f>COUNTIFS(AllC3_Data[Yard],"M*", AllC3_Data[Hours Since Last Activity],"&gt;=24",AllC3_Data[Content Owner],"="&amp;P33, AllC3_Data[Profile], "&lt;&gt;"&amp;"Vendor")-S33-R33</f>
        <v>7</v>
      </c>
      <c r="U33" s="15">
        <f>IFERROR(COUNTIFS(AllC3_Data[Yard],"=M*", AllC3_Data[Content Owner],P33, AllC3_Data[Profile], "&lt;&gt;"&amp;"Vendor")-(R33+S33+T33),0)</f>
        <v>31</v>
      </c>
      <c r="V33" s="9"/>
    </row>
    <row r="34" spans="1:23" ht="15" customHeight="1" thickBot="1" x14ac:dyDescent="0.3">
      <c r="A34" s="7"/>
      <c r="B34" s="21" t="s">
        <v>327</v>
      </c>
      <c r="C34" s="23">
        <f>IF(SUM(D34:F34)=0,NA(),SUM(D34:F34))</f>
        <v>6</v>
      </c>
      <c r="D34" s="262">
        <f>COUNTIFS(AllC3_Data[Yard],"M*", AllC3_Data[Hours Since Last Activity],"&gt;=96",AllC3_Data[Content Owner],"="&amp;B34, AllC3_Data[Profile],  "&lt;&gt;"&amp;"Vendor")</f>
        <v>5</v>
      </c>
      <c r="E34" s="262">
        <f>COUNTIFS(AllC3_Data[Yard],"M*", AllC3_Data[Hours Since Last Activity],"&gt;=48",AllC3_Data[Content Owner],"="&amp;B34, AllC3_Data[Profile],  "&lt;&gt;"&amp;"Vendor")-D34</f>
        <v>1</v>
      </c>
      <c r="F34" s="262">
        <f>COUNTIFS(AllC3_Data[Yard],"M*", AllC3_Data[Hours Since Last Activity],"&gt;=24",AllC3_Data[Content Owner],"="&amp;B34, AllC3_Data[Profile],  "&lt;&gt;"&amp;"Vendor")-E34-D34</f>
        <v>0</v>
      </c>
      <c r="G34" s="22">
        <f>IFERROR(COUNTIFS(AllC3_Data[Yard],"M*", AllC3_Data[Content Owner],B34, AllC3_Data[Profile], "&lt;&gt;"&amp;"Vendor")-(D34+E34+F34),0)</f>
        <v>3</v>
      </c>
      <c r="H34" s="16"/>
      <c r="I34" s="19" t="s">
        <v>662</v>
      </c>
      <c r="J34" s="18" t="e">
        <f t="shared" si="6"/>
        <v>#N/A</v>
      </c>
      <c r="K34" s="261">
        <f>COUNTIFS(AllC3_Data[Yard],"M*", AllC3_Data[Hours Since Last Activity],"&gt;96",AllC3_Data[Content Owner],"="&amp;I34,AllC3_Data[Profile], "&lt;&gt;"&amp;"Vendor")</f>
        <v>0</v>
      </c>
      <c r="L34" s="261">
        <f>COUNTIFS(AllC3_Data[Yard],"M*", AllC3_Data[Hours Since Last Activity],"&gt;=48",AllC3_Data[Content Owner],"="&amp;I34, AllC3_Data[Profile],  "&lt;&gt;"&amp;"Vendor")-K34</f>
        <v>0</v>
      </c>
      <c r="M34" s="261">
        <f>COUNTIFS(AllC3_Data[Yard],"M*", AllC3_Data[Hours Since Last Activity],"&gt;=24",AllC3_Data[Content Owner],"="&amp;I34, AllC3_Data[Profile],  "&lt;&gt;"&amp;"Vendor")-K34</f>
        <v>0</v>
      </c>
      <c r="N34" s="15">
        <f>IFERROR(COUNTIFS(AllC3_Data[Yard],"M*", AllC3_Data[Content Owner],I34,AllC3_Data[Profile], "&lt;&gt;"&amp;"Vendor")-(K34+L34+M34),0)</f>
        <v>0</v>
      </c>
      <c r="O34" s="16"/>
      <c r="P34" s="20" t="s">
        <v>817</v>
      </c>
      <c r="Q34" s="18">
        <f t="shared" si="5"/>
        <v>4</v>
      </c>
      <c r="R34" s="322">
        <f>COUNTIFS(AllC3_Data[Yard],"M*", AllC3_Data[Hours Since Last Activity],"&gt;=96",AllC3_Data[Content Owner],"="&amp;P34,AllC3_Data[Profile],  "&lt;&gt;"&amp;"Vendor")</f>
        <v>0</v>
      </c>
      <c r="S34" s="261">
        <f>COUNTIFS(AllC3_Data[Yard],"M*", AllC3_Data[Hours Since Last Activity],"&gt;=48",AllC3_Data[Content Owner],"="&amp;P34,AllC3_Data[Profile], "&lt;&gt;"&amp;"Vendor")-R34</f>
        <v>0</v>
      </c>
      <c r="T34" s="261">
        <f>COUNTIFS(AllC3_Data[Yard],"M*", AllC3_Data[Hours Since Last Activity],"&gt;=24",AllC3_Data[Content Owner],"="&amp;P34, AllC3_Data[Profile], "&lt;&gt;"&amp;"Vendor")-S34-R34</f>
        <v>4</v>
      </c>
      <c r="U34" s="15">
        <f>IFERROR(COUNTIFS(AllC3_Data[Yard],"=M*", AllC3_Data[Content Owner],P34, AllC3_Data[Profile], "&lt;&gt;"&amp;"Vendor")-(R34+S34+T34),0)</f>
        <v>7</v>
      </c>
      <c r="V34" s="9"/>
    </row>
    <row r="35" spans="1:23" ht="15" customHeight="1" thickBot="1" x14ac:dyDescent="0.3">
      <c r="A35" s="7"/>
      <c r="B35" s="16"/>
      <c r="C35" s="16"/>
      <c r="D35" s="16"/>
      <c r="E35" s="16"/>
      <c r="F35" s="16"/>
      <c r="G35" s="16"/>
      <c r="H35" s="16"/>
      <c r="I35" s="21" t="s">
        <v>349</v>
      </c>
      <c r="J35" s="23" t="e">
        <f t="shared" si="6"/>
        <v>#N/A</v>
      </c>
      <c r="K35" s="262">
        <f>COUNTIFS(AllC3_Data[Yard],"M*", AllC3_Data[Hours Since Last Activity],"&gt;96",AllC3_Data[Content Owner],"="&amp;I35,AllC3_Data[Profile], "&lt;&gt;"&amp;"Vendor")</f>
        <v>0</v>
      </c>
      <c r="L35" s="262">
        <f>COUNTIFS(AllC3_Data[Yard],"M*", AllC3_Data[Hours Since Last Activity],"&gt;=48",AllC3_Data[Content Owner],"="&amp;I35, AllC3_Data[Profile],  "&lt;&gt;"&amp;"Vendor")-K35</f>
        <v>0</v>
      </c>
      <c r="M35" s="262">
        <f>COUNTIFS(AllC3_Data[Yard],"M*", AllC3_Data[Hours Since Last Activity],"&gt;=24",AllC3_Data[Content Owner],"="&amp;I35, AllC3_Data[Profile],  "&lt;&gt;"&amp;"Vendor")-K35</f>
        <v>0</v>
      </c>
      <c r="N35" s="22">
        <f>IFERROR(COUNTIFS(AllC3_Data[Yard],"M*", AllC3_Data[Content Owner],I35,AllC3_Data[Profile], "&lt;&gt;"&amp;"Vendor")-(K35+L35+M35),0)</f>
        <v>6</v>
      </c>
      <c r="O35" s="16"/>
      <c r="P35" s="20" t="s">
        <v>595</v>
      </c>
      <c r="Q35" s="18">
        <f t="shared" si="5"/>
        <v>1</v>
      </c>
      <c r="R35" s="322">
        <f>COUNTIFS(AllC3_Data[Yard],"M*", AllC3_Data[Hours Since Last Activity],"&gt;=96",AllC3_Data[Content Owner],"="&amp;P35,AllC3_Data[Profile],  "&lt;&gt;"&amp;"Vendor")</f>
        <v>0</v>
      </c>
      <c r="S35" s="261">
        <f>COUNTIFS(AllC3_Data[Yard],"M*", AllC3_Data[Hours Since Last Activity],"&gt;=48",AllC3_Data[Content Owner],"="&amp;P35,AllC3_Data[Profile], "&lt;&gt;"&amp;"Vendor")-R35</f>
        <v>1</v>
      </c>
      <c r="T35" s="261">
        <f>COUNTIFS(AllC3_Data[Yard],"M*", AllC3_Data[Hours Since Last Activity],"&gt;=24",AllC3_Data[Content Owner],"="&amp;P35, AllC3_Data[Profile], "&lt;&gt;"&amp;"Vendor")-S35-R35</f>
        <v>0</v>
      </c>
      <c r="U35" s="15">
        <f>IFERROR(COUNTIFS(AllC3_Data[Yard],"=M*", AllC3_Data[Content Owner],P35, AllC3_Data[Profile], "&lt;&gt;"&amp;"Vendor")-(R35+S35+T35),0)</f>
        <v>2</v>
      </c>
      <c r="V35" s="9"/>
    </row>
    <row r="36" spans="1:23" ht="15" customHeight="1" x14ac:dyDescent="0.25">
      <c r="A36" s="7"/>
      <c r="B36" s="16"/>
      <c r="C36" s="16"/>
      <c r="D36" s="16"/>
      <c r="E36" s="16"/>
      <c r="F36" s="16"/>
      <c r="G36" s="16"/>
      <c r="H36" s="16"/>
      <c r="I36" s="25"/>
      <c r="J36" s="26"/>
      <c r="K36" s="27"/>
      <c r="L36" s="27"/>
      <c r="M36" s="27"/>
      <c r="N36" s="25"/>
      <c r="O36" s="16"/>
      <c r="P36" s="20" t="s">
        <v>368</v>
      </c>
      <c r="Q36" s="18" t="e">
        <f t="shared" si="5"/>
        <v>#N/A</v>
      </c>
      <c r="R36" s="322">
        <f>COUNTIFS(AllC3_Data[Yard],"M*", AllC3_Data[Hours Since Last Activity],"&gt;=96",AllC3_Data[Content Owner],"="&amp;P36,AllC3_Data[Profile],  "&lt;&gt;"&amp;"Vendor")</f>
        <v>0</v>
      </c>
      <c r="S36" s="261">
        <f>COUNTIFS(AllC3_Data[Yard],"M*", AllC3_Data[Hours Since Last Activity],"&gt;=48",AllC3_Data[Content Owner],"="&amp;P36,AllC3_Data[Profile], "&lt;&gt;"&amp;"Vendor")-R36</f>
        <v>0</v>
      </c>
      <c r="T36" s="261">
        <f>COUNTIFS(AllC3_Data[Yard],"M*", AllC3_Data[Hours Since Last Activity],"&gt;=24",AllC3_Data[Content Owner],"="&amp;P36, AllC3_Data[Profile], "&lt;&gt;"&amp;"Vendor")-S36-R36</f>
        <v>0</v>
      </c>
      <c r="U36" s="15">
        <f>IFERROR(COUNTIFS(AllC3_Data[Yard],"=M*", AllC3_Data[Content Owner],P36, AllC3_Data[Profile], "&lt;&gt;"&amp;"Vendor")-(R36+S36+T36),0)</f>
        <v>0</v>
      </c>
      <c r="V36" s="9"/>
    </row>
    <row r="37" spans="1:23" ht="15" customHeight="1" thickBot="1" x14ac:dyDescent="0.3">
      <c r="A37" s="7"/>
      <c r="B37" s="16"/>
      <c r="C37" s="16"/>
      <c r="D37" s="16"/>
      <c r="E37" s="16"/>
      <c r="F37" s="16"/>
      <c r="G37" s="16"/>
      <c r="H37" s="16"/>
      <c r="I37" s="25"/>
      <c r="J37" s="26"/>
      <c r="K37" s="27"/>
      <c r="L37" s="27"/>
      <c r="M37" s="27"/>
      <c r="N37" s="25"/>
      <c r="O37" s="16"/>
      <c r="P37" s="51" t="s">
        <v>329</v>
      </c>
      <c r="Q37" s="18" t="e">
        <f t="shared" si="5"/>
        <v>#N/A</v>
      </c>
      <c r="R37" s="322">
        <f>COUNTIFS(AllC3_Data[Yard],"M*", AllC3_Data[Hours Since Last Activity],"&gt;=96",AllC3_Data[Content Owner],"="&amp;P37,AllC3_Data[Profile],  "&lt;&gt;"&amp;"Vendor")</f>
        <v>0</v>
      </c>
      <c r="S37" s="261">
        <f>COUNTIFS(AllC3_Data[Yard],"M*", AllC3_Data[Hours Since Last Activity],"&gt;=48",AllC3_Data[Content Owner],"="&amp;P37,AllC3_Data[Profile], "&lt;&gt;"&amp;"Vendor")-R37</f>
        <v>0</v>
      </c>
      <c r="T37" s="261">
        <f>COUNTIFS(AllC3_Data[Yard],"M*", AllC3_Data[Hours Since Last Activity],"&gt;=24",AllC3_Data[Content Owner],"="&amp;P37, AllC3_Data[Profile], "&lt;&gt;"&amp;"Vendor")-S37-R37</f>
        <v>0</v>
      </c>
      <c r="U37" s="15">
        <f>IFERROR(COUNTIFS(AllC3_Data[Yard],"=M*", AllC3_Data[Content Owner],P37, AllC3_Data[Profile], "&lt;&gt;"&amp;"Vendor")-(R37+S37+T37),0)</f>
        <v>0</v>
      </c>
      <c r="V37" s="9"/>
    </row>
    <row r="38" spans="1:23" ht="15" customHeight="1" x14ac:dyDescent="0.25">
      <c r="A38" s="7"/>
      <c r="B38" s="55"/>
      <c r="C38" s="669" t="s">
        <v>8181</v>
      </c>
      <c r="D38" s="670"/>
      <c r="E38" s="670" t="s">
        <v>8180</v>
      </c>
      <c r="F38" s="671"/>
      <c r="G38" s="16"/>
      <c r="H38" s="16"/>
      <c r="I38" s="16"/>
      <c r="J38" s="16"/>
      <c r="K38" s="16"/>
      <c r="L38" s="16"/>
      <c r="M38" s="16"/>
      <c r="N38" s="16"/>
      <c r="O38" s="16"/>
      <c r="P38" s="20" t="s">
        <v>598</v>
      </c>
      <c r="Q38" s="18">
        <f t="shared" si="5"/>
        <v>42</v>
      </c>
      <c r="R38" s="322">
        <f>COUNTIFS(AllC3_Data[Yard],"M*", AllC3_Data[Hours Since Last Activity],"&gt;=96",AllC3_Data[Content Owner],"="&amp;P38,AllC3_Data[Profile],  "&lt;&gt;"&amp;"Vendor")</f>
        <v>15</v>
      </c>
      <c r="S38" s="261">
        <f>COUNTIFS(AllC3_Data[Yard],"M*", AllC3_Data[Hours Since Last Activity],"&gt;=48",AllC3_Data[Content Owner],"="&amp;P38,AllC3_Data[Profile], "&lt;&gt;"&amp;"Vendor")-R38</f>
        <v>13</v>
      </c>
      <c r="T38" s="261">
        <f>COUNTIFS(AllC3_Data[Yard],"M*", AllC3_Data[Hours Since Last Activity],"&gt;=24",AllC3_Data[Content Owner],"="&amp;P38, AllC3_Data[Profile], "&lt;&gt;"&amp;"Vendor")-S38-R38</f>
        <v>14</v>
      </c>
      <c r="U38" s="15">
        <f>IFERROR(COUNTIFS(AllC3_Data[Yard],"=M*", AllC3_Data[Content Owner],P38, AllC3_Data[Profile], "&lt;&gt;"&amp;"Vendor")-(R38+S38+T38),0)</f>
        <v>18</v>
      </c>
      <c r="V38" s="9"/>
    </row>
    <row r="39" spans="1:23" ht="15" customHeight="1" thickBot="1" x14ac:dyDescent="0.3">
      <c r="A39" s="7"/>
      <c r="B39" s="55"/>
      <c r="C39" s="586">
        <f>SUM(C28,G28,J28,N28,Q28,U28)</f>
        <v>382</v>
      </c>
      <c r="D39" s="587"/>
      <c r="E39" s="587">
        <f>SUM(G28,N28,U28)</f>
        <v>226</v>
      </c>
      <c r="F39" s="590"/>
      <c r="G39" s="16"/>
      <c r="H39" s="16"/>
      <c r="I39" s="16"/>
      <c r="J39" s="16"/>
      <c r="K39" s="16"/>
      <c r="L39" s="16"/>
      <c r="M39" s="16"/>
      <c r="N39" s="16"/>
      <c r="O39" s="16"/>
      <c r="P39" s="28" t="s">
        <v>327</v>
      </c>
      <c r="Q39" s="23"/>
      <c r="R39" s="24">
        <f>COUNTIFS(AllC3_Data[Yard],"M*", AllC3_Data[Hours Since Last Activity],"&gt;=96",AllC3_Data[Content Owner],"="&amp;P39,AllC3_Data[Profile],  "&lt;&gt;"&amp;"Vendor")</f>
        <v>5</v>
      </c>
      <c r="S39" s="262">
        <f>COUNTIFS(AllC3_Data[Yard],"M*", AllC3_Data[Hours Since Last Activity],"&gt;=48",AllC3_Data[Content Owner],"="&amp;P39,AllC3_Data[Profile], "&lt;&gt;"&amp;"Vendor")-R39</f>
        <v>1</v>
      </c>
      <c r="T39" s="262">
        <f>COUNTIFS(AllC3_Data[Yard],"M*", AllC3_Data[Hours Since Last Activity],"&gt;=24",AllC3_Data[Content Owner],"="&amp;P39, AllC3_Data[Profile], "&lt;&gt;"&amp;"Vendor")-S39-R39</f>
        <v>0</v>
      </c>
      <c r="U39" s="22">
        <f>IFERROR(COUNTIFS(AllC3_Data[Yard],"=M*", AllC3_Data[Content Owner],P39, AllC3_Data[Profile], "&lt;&gt;"&amp;"Vendor")-(R39+S39+T39),0)</f>
        <v>3</v>
      </c>
      <c r="V39" s="9"/>
    </row>
    <row r="40" spans="1:23" ht="15" customHeight="1" x14ac:dyDescent="0.25">
      <c r="A40" s="7"/>
      <c r="B40" s="55"/>
      <c r="C40" s="586"/>
      <c r="D40" s="587"/>
      <c r="E40" s="587"/>
      <c r="F40" s="590"/>
      <c r="G40" s="16"/>
      <c r="H40" s="16"/>
      <c r="I40" s="16"/>
      <c r="J40" s="16"/>
      <c r="K40" s="16"/>
      <c r="L40" s="16"/>
      <c r="M40" s="16"/>
      <c r="N40" s="16"/>
      <c r="O40" s="16"/>
      <c r="P40" s="123"/>
      <c r="Q40" s="26"/>
      <c r="R40" s="27"/>
      <c r="S40" s="323"/>
      <c r="T40" s="323"/>
      <c r="U40" s="25"/>
      <c r="V40" s="9"/>
    </row>
    <row r="41" spans="1:23" ht="15" customHeight="1" thickBot="1" x14ac:dyDescent="0.3">
      <c r="A41" s="7"/>
      <c r="B41" s="55"/>
      <c r="C41" s="588"/>
      <c r="D41" s="589"/>
      <c r="E41" s="589"/>
      <c r="F41" s="591"/>
      <c r="G41" s="16"/>
      <c r="H41" s="16"/>
      <c r="I41" s="16"/>
      <c r="J41" s="16"/>
      <c r="K41" s="16"/>
      <c r="L41" s="16"/>
      <c r="M41" s="16"/>
      <c r="N41" s="16"/>
      <c r="O41" s="16"/>
      <c r="P41" s="123"/>
      <c r="Q41" s="26"/>
      <c r="R41" s="27"/>
      <c r="S41" s="323"/>
      <c r="T41" s="323"/>
      <c r="U41" s="25"/>
      <c r="V41" s="9"/>
    </row>
    <row r="42" spans="1:23" ht="15.75" thickBot="1" x14ac:dyDescent="0.3">
      <c r="A42" s="30" t="s">
        <v>1673</v>
      </c>
      <c r="B42" s="30"/>
      <c r="C42" s="30"/>
      <c r="D42" s="30"/>
      <c r="E42" s="30"/>
      <c r="F42" s="30"/>
      <c r="G42" s="30"/>
      <c r="H42" s="30"/>
      <c r="I42" s="30"/>
      <c r="J42" s="30"/>
      <c r="K42" s="30"/>
      <c r="L42" s="30"/>
      <c r="M42" s="30"/>
      <c r="N42" s="30"/>
      <c r="O42" s="30"/>
      <c r="P42" s="30"/>
      <c r="Q42" s="30"/>
      <c r="R42" s="30"/>
      <c r="S42" s="30"/>
      <c r="T42" s="30"/>
      <c r="U42" s="30"/>
      <c r="V42" s="31"/>
      <c r="W42" s="6"/>
    </row>
    <row r="43" spans="1:23" ht="15.75" thickBot="1" x14ac:dyDescent="0.3"/>
    <row r="44" spans="1:23" ht="32.25" thickBot="1" x14ac:dyDescent="0.3">
      <c r="A44" s="628" t="s">
        <v>870</v>
      </c>
      <c r="B44" s="629"/>
      <c r="C44" s="629"/>
      <c r="D44" s="629"/>
      <c r="E44" s="629"/>
      <c r="F44" s="629"/>
      <c r="G44" s="629"/>
      <c r="H44" s="629"/>
      <c r="I44" s="629"/>
      <c r="J44" s="629"/>
      <c r="K44" s="629"/>
      <c r="L44" s="629"/>
      <c r="M44" s="629"/>
      <c r="N44" s="629"/>
      <c r="O44" s="629"/>
      <c r="P44" s="629"/>
      <c r="Q44" s="629"/>
      <c r="R44" s="629"/>
      <c r="S44" s="629"/>
      <c r="T44" s="629"/>
      <c r="U44" s="629"/>
      <c r="V44" s="630"/>
    </row>
    <row r="45" spans="1:23" ht="24" thickBot="1" x14ac:dyDescent="0.3">
      <c r="A45" s="7"/>
      <c r="B45" s="653" t="s">
        <v>511</v>
      </c>
      <c r="C45" s="654"/>
      <c r="D45" s="654"/>
      <c r="E45" s="654"/>
      <c r="F45" s="654"/>
      <c r="G45" s="655"/>
      <c r="H45" s="8"/>
      <c r="I45" s="650" t="s">
        <v>379</v>
      </c>
      <c r="J45" s="651"/>
      <c r="K45" s="651"/>
      <c r="L45" s="651"/>
      <c r="M45" s="651"/>
      <c r="N45" s="652"/>
      <c r="O45" s="8"/>
      <c r="P45" s="656" t="s">
        <v>773</v>
      </c>
      <c r="Q45" s="657"/>
      <c r="R45" s="657"/>
      <c r="S45" s="657"/>
      <c r="T45" s="657"/>
      <c r="U45" s="658"/>
      <c r="V45" s="9"/>
    </row>
    <row r="46" spans="1:23" ht="16.899999999999999" customHeight="1" thickBot="1" x14ac:dyDescent="0.3">
      <c r="A46" s="7"/>
      <c r="B46" s="10" t="s">
        <v>346</v>
      </c>
      <c r="C46" s="11">
        <v>0</v>
      </c>
      <c r="D46" s="11">
        <v>0</v>
      </c>
      <c r="E46" s="11">
        <v>0</v>
      </c>
      <c r="F46" s="11">
        <v>0</v>
      </c>
      <c r="G46" s="12">
        <v>0</v>
      </c>
      <c r="H46" s="13"/>
      <c r="I46" s="10" t="s">
        <v>346</v>
      </c>
      <c r="J46" s="11">
        <f>SUMIF(J48:J59, "&gt;0", J48:J59)</f>
        <v>25</v>
      </c>
      <c r="K46" s="11">
        <f>SUM(K48:K59)</f>
        <v>7</v>
      </c>
      <c r="L46" s="11">
        <f>SUM(L48:L59)</f>
        <v>5</v>
      </c>
      <c r="M46" s="74">
        <f>SUM(M48:M59)</f>
        <v>13</v>
      </c>
      <c r="N46" s="12">
        <f>SUM(N48:N59)</f>
        <v>53</v>
      </c>
      <c r="O46" s="13"/>
      <c r="P46" s="48" t="s">
        <v>346</v>
      </c>
      <c r="Q46" s="49">
        <f>SUMIF(Q48:Q58, "&gt;0", Q48:Q58)</f>
        <v>83</v>
      </c>
      <c r="R46" s="49">
        <f>SUM(R48:R58)</f>
        <v>2</v>
      </c>
      <c r="S46" s="75">
        <f>SUM(S48:S58)</f>
        <v>15</v>
      </c>
      <c r="T46" s="75">
        <f>SUM(T48:T58)</f>
        <v>66</v>
      </c>
      <c r="U46" s="50">
        <f>SUM(U48:U58)</f>
        <v>172</v>
      </c>
      <c r="V46" s="9"/>
    </row>
    <row r="47" spans="1:23" ht="48" thickBot="1" x14ac:dyDescent="0.3">
      <c r="A47" s="7"/>
      <c r="B47" s="35" t="s">
        <v>323</v>
      </c>
      <c r="C47" s="36" t="s">
        <v>347</v>
      </c>
      <c r="D47" s="36" t="s">
        <v>354</v>
      </c>
      <c r="E47" s="36" t="s">
        <v>355</v>
      </c>
      <c r="F47" s="36" t="s">
        <v>356</v>
      </c>
      <c r="G47" s="37" t="s">
        <v>362</v>
      </c>
      <c r="H47" s="14"/>
      <c r="I47" s="35" t="s">
        <v>323</v>
      </c>
      <c r="J47" s="36" t="s">
        <v>347</v>
      </c>
      <c r="K47" s="36" t="s">
        <v>354</v>
      </c>
      <c r="L47" s="36" t="s">
        <v>355</v>
      </c>
      <c r="M47" s="36" t="s">
        <v>356</v>
      </c>
      <c r="N47" s="37" t="s">
        <v>363</v>
      </c>
      <c r="O47" s="14"/>
      <c r="P47" s="43" t="s">
        <v>323</v>
      </c>
      <c r="Q47" s="36" t="s">
        <v>347</v>
      </c>
      <c r="R47" s="36" t="s">
        <v>354</v>
      </c>
      <c r="S47" s="36" t="s">
        <v>355</v>
      </c>
      <c r="T47" s="36" t="s">
        <v>356</v>
      </c>
      <c r="U47" s="37" t="s">
        <v>363</v>
      </c>
      <c r="V47" s="9"/>
    </row>
    <row r="48" spans="1:23" ht="15.75" x14ac:dyDescent="0.25">
      <c r="A48" s="7"/>
      <c r="B48" s="42" t="s">
        <v>8201</v>
      </c>
      <c r="C48" s="39" t="e">
        <f>IF(SUM(D48:F48)=0,NA(),SUM(D48:F48))</f>
        <v>#N/A</v>
      </c>
      <c r="D48" s="40">
        <f>COUNTIFS(AllC3_Data[Yard],"K*", AllC3_Data[Hours Since Last Activity],"&gt;=96",AllC3_Data[Content Owner],"="&amp;B48, AllC3_Data[Profile],  "&lt;&gt;"&amp;"Vendor")</f>
        <v>0</v>
      </c>
      <c r="E48" s="71">
        <f>COUNTIFS(AllC3_Data[Yard],"K*", AllC3_Data[Hours Since Last Activity],"&gt;=48",AllC3_Data[Content Owner],"="&amp;B48, AllC3_Data[Profile],  "&lt;&gt;"&amp;"Vendor")-D48</f>
        <v>0</v>
      </c>
      <c r="F48" s="71">
        <f>COUNTIFS(AllC3_Data[Yard],"K*", AllC3_Data[Hours Since Last Activity],"&gt;=24",AllC3_Data[Content Owner],"="&amp;B48, AllC3_Data[Profile],  "&lt;&gt;"&amp;"Vendor")-E48-D48</f>
        <v>0</v>
      </c>
      <c r="G48" s="41">
        <f>IFERROR(COUNTIFS(AllC3_Data[Yard],"K*", AllC3_Data[Content Owner],B48, AllC3_Data[Profile], "&lt;&gt;"&amp;"Vendor")-(D48+E48+F48),0)</f>
        <v>2</v>
      </c>
      <c r="H48" s="16"/>
      <c r="I48" s="38" t="s">
        <v>8201</v>
      </c>
      <c r="J48" s="39">
        <f>IF(SUM(K48:M48)=0,NA(),SUM(K48:M48))</f>
        <v>9</v>
      </c>
      <c r="K48" s="88">
        <f>COUNTIFS(AllC3_Data[Yard],"T-Temple", AllC3_Data[Hours Since Last Activity],"&gt;96",AllC3_Data[Content Owner],"="&amp;I48,AllC3_Data[Profile], "&lt;&gt;"&amp;"Vendor")</f>
        <v>0</v>
      </c>
      <c r="L48" s="237">
        <f>COUNTIFS(AllC3_Data[Yard],"T-Temple", AllC3_Data[Hours Since Last Activity],"&gt;=48",AllC3_Data[Content Owner],"="&amp;I48, AllC3_Data[Profile],  "&lt;&gt;"&amp;"Vendor")-K48</f>
        <v>2</v>
      </c>
      <c r="M48" s="237">
        <f>COUNTIFS(AllC3_Data[Yard],"T-Temple", AllC3_Data[Hours Since Last Activity],"&gt;=24",AllC3_Data[Content Owner],"="&amp;I48, AllC3_Data[Profile],  "&lt;&gt;"&amp;"Vendor")-K48</f>
        <v>7</v>
      </c>
      <c r="N48" s="41">
        <f>IFERROR(COUNTIFS(AllC3_Data[Yard],"T-Temple", AllC3_Data[Content Owner],I48,AllC3_Data[Profile], "&lt;&gt;"&amp;"Vendor")-(K48+L48+M48),0)</f>
        <v>7</v>
      </c>
      <c r="O48" s="16"/>
      <c r="P48" s="52" t="s">
        <v>8201</v>
      </c>
      <c r="Q48" s="39">
        <f>IF(SUM(R48:T48)=0,NA(),SUM(R48:T48))</f>
        <v>2</v>
      </c>
      <c r="R48" s="40">
        <f>COUNTIFS(AllC3_Data[Yard],"V*", AllC3_Data[Hours Since Last Activity],"&gt;=96",AllC3_Data[Content Owner],"="&amp;P48,AllC3_Data[Profile],  "&lt;&gt;"&amp;"Vendor")</f>
        <v>2</v>
      </c>
      <c r="S48" s="71">
        <f>COUNTIFS(AllC3_Data[Yard],"V*", AllC3_Data[Hours Since Last Activity],"&gt;=48",AllC3_Data[Content Owner],"="&amp;P48,AllC3_Data[Profile], "&lt;&gt;"&amp;"Vendor")-R48</f>
        <v>0</v>
      </c>
      <c r="T48" s="71">
        <f>COUNTIFS(AllC3_Data[Yard],"V*", AllC3_Data[Hours Since Last Activity],"&gt;=24",AllC3_Data[Content Owner],"="&amp;P48, AllC3_Data[Profile], "&lt;&gt;"&amp;"Vendor")-S48-R48</f>
        <v>0</v>
      </c>
      <c r="U48" s="41">
        <f>IFERROR(COUNTIFS(AllC3_Data[Yard],"=V*", AllC3_Data[Content Owner],P48, AllC3_Data[Profile], "&lt;&gt;"&amp;"Vendor")-(R48+S48+T48),0)</f>
        <v>4</v>
      </c>
      <c r="V48" s="9"/>
    </row>
    <row r="49" spans="1:22" ht="15.75" x14ac:dyDescent="0.25">
      <c r="A49" s="7"/>
      <c r="B49" s="17" t="s">
        <v>353</v>
      </c>
      <c r="C49" s="18" t="e">
        <f t="shared" ref="C49:C51" si="7">IF(SUM(D49:F49)=0,NA(),SUM(D49:F49))</f>
        <v>#N/A</v>
      </c>
      <c r="D49" s="322">
        <f>COUNTIFS(AllC3_Data[Yard],"K*", AllC3_Data[Hours Since Last Activity],"&gt;=96",AllC3_Data[Content Owner],"="&amp;B49, AllC3_Data[Profile],  "&lt;&gt;"&amp;"Vendor")</f>
        <v>0</v>
      </c>
      <c r="E49" s="72">
        <f>COUNTIFS(AllC3_Data[Yard],"K*", AllC3_Data[Hours Since Last Activity],"&gt;=48",AllC3_Data[Content Owner],"="&amp;B49, AllC3_Data[Profile],  "&lt;&gt;"&amp;"Vendor")-D49</f>
        <v>0</v>
      </c>
      <c r="F49" s="72">
        <f>COUNTIFS(AllC3_Data[Yard],"K*", AllC3_Data[Hours Since Last Activity],"&gt;=24",AllC3_Data[Content Owner],"="&amp;B49, AllC3_Data[Profile],  "&lt;&gt;"&amp;"Vendor")-E49-D49</f>
        <v>0</v>
      </c>
      <c r="G49" s="15">
        <f>IFERROR(COUNTIFS(AllC3_Data[Yard],"K*", AllC3_Data[Content Owner],B49, AllC3_Data[Profile], "&lt;&gt;"&amp;"Vendor")-(D49+E49+F49),0)</f>
        <v>0</v>
      </c>
      <c r="H49" s="16"/>
      <c r="I49" s="19" t="s">
        <v>391</v>
      </c>
      <c r="J49" s="18">
        <f t="shared" ref="J49:J51" si="8">IF(SUM(K49:M49)=0,NA(),SUM(K49:M49))</f>
        <v>15</v>
      </c>
      <c r="K49" s="87">
        <f>COUNTIFS(AllC3_Data[Yard],"T-Temple", AllC3_Data[Hours Since Last Activity],"&gt;96",AllC3_Data[Content Owner],"="&amp;I49,AllC3_Data[Profile], "&lt;&gt;"&amp;"Vendor")</f>
        <v>7</v>
      </c>
      <c r="L49" s="238">
        <f>COUNTIFS(AllC3_Data[Yard],"T-Temple", AllC3_Data[Hours Since Last Activity],"&gt;=48",AllC3_Data[Content Owner],"="&amp;I49, AllC3_Data[Profile],  "&lt;&gt;"&amp;"Vendor")-K49</f>
        <v>3</v>
      </c>
      <c r="M49" s="238">
        <f>COUNTIFS(AllC3_Data[Yard],"T-Temple", AllC3_Data[Hours Since Last Activity],"&gt;=24",AllC3_Data[Content Owner],"="&amp;I49, AllC3_Data[Profile],  "&lt;&gt;"&amp;"Vendor")-K49</f>
        <v>5</v>
      </c>
      <c r="N49" s="15">
        <f>IFERROR(COUNTIFS(AllC3_Data[Yard],"T-Temple", AllC3_Data[Content Owner],I49,AllC3_Data[Profile], "&lt;&gt;"&amp;"Vendor")-(K49+L49+M49),0)</f>
        <v>18</v>
      </c>
      <c r="O49" s="16"/>
      <c r="P49" s="51" t="s">
        <v>391</v>
      </c>
      <c r="Q49" s="18">
        <f t="shared" ref="Q49:Q53" si="9">IF(SUM(R49:T49)=0,NA(),SUM(R49:T49))</f>
        <v>50</v>
      </c>
      <c r="R49" s="322">
        <f>COUNTIFS(AllC3_Data[Yard],"V*", AllC3_Data[Hours Since Last Activity],"&gt;=96",AllC3_Data[Content Owner],"="&amp;P49,AllC3_Data[Profile],  "&lt;&gt;"&amp;"Vendor")</f>
        <v>0</v>
      </c>
      <c r="S49" s="72">
        <f>COUNTIFS(AllC3_Data[Yard],"V*", AllC3_Data[Hours Since Last Activity],"&gt;=48",AllC3_Data[Content Owner],"="&amp;P49,AllC3_Data[Profile], "&lt;&gt;"&amp;"Vendor")-R49</f>
        <v>11</v>
      </c>
      <c r="T49" s="72">
        <f>COUNTIFS(AllC3_Data[Yard],"V*", AllC3_Data[Hours Since Last Activity],"&gt;=24",AllC3_Data[Content Owner],"="&amp;P49, AllC3_Data[Profile], "&lt;&gt;"&amp;"Vendor")-S49-R49</f>
        <v>39</v>
      </c>
      <c r="U49" s="15">
        <f>IFERROR(COUNTIFS(AllC3_Data[Yard],"=V*", AllC3_Data[Content Owner],P49, AllC3_Data[Profile], "&lt;&gt;"&amp;"Vendor")-(R49+S49+T49),0)</f>
        <v>90</v>
      </c>
      <c r="V49" s="9"/>
    </row>
    <row r="50" spans="1:22" ht="15.75" x14ac:dyDescent="0.25">
      <c r="A50" s="7"/>
      <c r="B50" s="17" t="s">
        <v>226</v>
      </c>
      <c r="C50" s="18" t="e">
        <f t="shared" si="7"/>
        <v>#N/A</v>
      </c>
      <c r="D50" s="322">
        <f>COUNTIFS(AllC3_Data[Yard],"K*", AllC3_Data[Hours Since Last Activity],"&gt;=96",AllC3_Data[Content Owner],"="&amp;B50, AllC3_Data[Profile],  "&lt;&gt;"&amp;"Vendor")</f>
        <v>0</v>
      </c>
      <c r="E50" s="72">
        <f>COUNTIFS(AllC3_Data[Yard],"K*", AllC3_Data[Hours Since Last Activity],"&gt;=48",AllC3_Data[Content Owner],"="&amp;B50, AllC3_Data[Profile],  "&lt;&gt;"&amp;"Vendor")-D50</f>
        <v>0</v>
      </c>
      <c r="F50" s="72">
        <f>COUNTIFS(AllC3_Data[Yard],"K*", AllC3_Data[Hours Since Last Activity],"&gt;=24",AllC3_Data[Content Owner],"="&amp;B50, AllC3_Data[Profile],  "&lt;&gt;"&amp;"Vendor")-E50-D50</f>
        <v>0</v>
      </c>
      <c r="G50" s="15">
        <f>IFERROR(COUNTIFS(AllC3_Data[Yard],"K*", AllC3_Data[Content Owner],B50, AllC3_Data[Profile], "&lt;&gt;"&amp;"Vendor")-(D50+E50+F50),0)</f>
        <v>0</v>
      </c>
      <c r="H50" s="16"/>
      <c r="I50" s="19" t="s">
        <v>353</v>
      </c>
      <c r="J50" s="18" t="e">
        <f t="shared" si="8"/>
        <v>#N/A</v>
      </c>
      <c r="K50" s="87">
        <f>COUNTIFS(AllC3_Data[Yard],"T-Temple", AllC3_Data[Hours Since Last Activity],"&gt;96",AllC3_Data[Content Owner],"="&amp;I50,AllC3_Data[Profile], "&lt;&gt;"&amp;"Vendor")</f>
        <v>0</v>
      </c>
      <c r="L50" s="238">
        <f>COUNTIFS(AllC3_Data[Yard],"T-Temple", AllC3_Data[Hours Since Last Activity],"&gt;=48",AllC3_Data[Content Owner],"="&amp;I50, AllC3_Data[Profile],  "&lt;&gt;"&amp;"Vendor")-K50</f>
        <v>0</v>
      </c>
      <c r="M50" s="238">
        <f>COUNTIFS(AllC3_Data[Yard],"T-Temple", AllC3_Data[Hours Since Last Activity],"&gt;=24",AllC3_Data[Content Owner],"="&amp;I50, AllC3_Data[Profile],  "&lt;&gt;"&amp;"Vendor")-K50</f>
        <v>0</v>
      </c>
      <c r="N50" s="15">
        <f>IFERROR(COUNTIFS(AllC3_Data[Yard],"T-Temple", AllC3_Data[Content Owner],I50,AllC3_Data[Profile], "&lt;&gt;"&amp;"Vendor")-(K50+L50+M50),0)</f>
        <v>0</v>
      </c>
      <c r="O50" s="16"/>
      <c r="P50" s="51" t="s">
        <v>353</v>
      </c>
      <c r="Q50" s="18" t="e">
        <f t="shared" si="9"/>
        <v>#N/A</v>
      </c>
      <c r="R50" s="322">
        <f>COUNTIFS(AllC3_Data[Yard],"V*", AllC3_Data[Hours Since Last Activity],"&gt;=96",AllC3_Data[Content Owner],"="&amp;P50,AllC3_Data[Profile],  "&lt;&gt;"&amp;"Vendor")</f>
        <v>0</v>
      </c>
      <c r="S50" s="72">
        <f>COUNTIFS(AllC3_Data[Yard],"V*", AllC3_Data[Hours Since Last Activity],"&gt;=48",AllC3_Data[Content Owner],"="&amp;P50,AllC3_Data[Profile], "&lt;&gt;"&amp;"Vendor")-R50</f>
        <v>0</v>
      </c>
      <c r="T50" s="72">
        <f>COUNTIFS(AllC3_Data[Yard],"V*", AllC3_Data[Hours Since Last Activity],"&gt;=24",AllC3_Data[Content Owner],"="&amp;P50, AllC3_Data[Profile], "&lt;&gt;"&amp;"Vendor")-S50-R50</f>
        <v>0</v>
      </c>
      <c r="U50" s="15">
        <f>IFERROR(COUNTIFS(AllC3_Data[Yard],"=V*", AllC3_Data[Content Owner],P50, AllC3_Data[Profile], "&lt;&gt;"&amp;"Vendor")-(R50+S50+T50),0)</f>
        <v>0</v>
      </c>
      <c r="V50" s="9"/>
    </row>
    <row r="51" spans="1:22" ht="15.75" x14ac:dyDescent="0.25">
      <c r="A51" s="7"/>
      <c r="B51" s="17" t="s">
        <v>602</v>
      </c>
      <c r="C51" s="18">
        <f t="shared" si="7"/>
        <v>6</v>
      </c>
      <c r="D51" s="322">
        <f>COUNTIFS(AllC3_Data[Yard],"K*", AllC3_Data[Hours Since Last Activity],"&gt;=96",AllC3_Data[Content Owner],"="&amp;B51, AllC3_Data[Profile],  "&lt;&gt;"&amp;"Vendor")</f>
        <v>0</v>
      </c>
      <c r="E51" s="72">
        <f>COUNTIFS(AllC3_Data[Yard],"K*", AllC3_Data[Hours Since Last Activity],"&gt;=48",AllC3_Data[Content Owner],"="&amp;B51, AllC3_Data[Profile],  "&lt;&gt;"&amp;"Vendor")-D51</f>
        <v>0</v>
      </c>
      <c r="F51" s="72">
        <f>COUNTIFS(AllC3_Data[Yard],"K*", AllC3_Data[Hours Since Last Activity],"&gt;=24",AllC3_Data[Content Owner],"="&amp;B51, AllC3_Data[Profile],  "&lt;&gt;"&amp;"Vendor")-E51-D51</f>
        <v>6</v>
      </c>
      <c r="G51" s="15">
        <f>IFERROR(COUNTIFS(AllC3_Data[Yard],"K*", AllC3_Data[Content Owner],B51, AllC3_Data[Profile], "&lt;&gt;"&amp;"Vendor")-(D51+E51+F51),0)</f>
        <v>19</v>
      </c>
      <c r="H51" s="16"/>
      <c r="I51" s="19" t="s">
        <v>589</v>
      </c>
      <c r="J51" s="18" t="e">
        <f t="shared" si="8"/>
        <v>#N/A</v>
      </c>
      <c r="K51" s="87">
        <f>COUNTIFS(AllC3_Data[Yard],"T-Temple", AllC3_Data[Hours Since Last Activity],"&gt;96",AllC3_Data[Content Owner],"="&amp;I51,AllC3_Data[Profile], "&lt;&gt;"&amp;"Vendor")</f>
        <v>0</v>
      </c>
      <c r="L51" s="238">
        <f>COUNTIFS(AllC3_Data[Yard],"T-Temple", AllC3_Data[Hours Since Last Activity],"&gt;=48",AllC3_Data[Content Owner],"="&amp;I51, AllC3_Data[Profile],  "&lt;&gt;"&amp;"Vendor")-K51</f>
        <v>0</v>
      </c>
      <c r="M51" s="238">
        <f>COUNTIFS(AllC3_Data[Yard],"T-Temple", AllC3_Data[Hours Since Last Activity],"&gt;=24",AllC3_Data[Content Owner],"="&amp;I51, AllC3_Data[Profile],  "&lt;&gt;"&amp;"Vendor")-K51</f>
        <v>0</v>
      </c>
      <c r="N51" s="15">
        <f>IFERROR(COUNTIFS(AllC3_Data[Yard],"T-Temple", AllC3_Data[Content Owner],I51,AllC3_Data[Profile], "&lt;&gt;"&amp;"Vendor")-(K51+L51+M51),0)</f>
        <v>25</v>
      </c>
      <c r="O51" s="16"/>
      <c r="P51" s="51" t="s">
        <v>326</v>
      </c>
      <c r="Q51" s="18">
        <f t="shared" si="9"/>
        <v>31</v>
      </c>
      <c r="R51" s="322">
        <f>COUNTIFS(AllC3_Data[Yard],"V*", AllC3_Data[Hours Since Last Activity],"&gt;=96",AllC3_Data[Content Owner],"="&amp;P51,AllC3_Data[Profile],  "&lt;&gt;"&amp;"Vendor")</f>
        <v>0</v>
      </c>
      <c r="S51" s="72">
        <f>COUNTIFS(AllC3_Data[Yard],"V*", AllC3_Data[Hours Since Last Activity],"&gt;=48",AllC3_Data[Content Owner],"="&amp;P51,AllC3_Data[Profile], "&lt;&gt;"&amp;"Vendor")-R51</f>
        <v>4</v>
      </c>
      <c r="T51" s="72">
        <f>COUNTIFS(AllC3_Data[Yard],"V*", AllC3_Data[Hours Since Last Activity],"&gt;=24",AllC3_Data[Content Owner],"="&amp;P51, AllC3_Data[Profile], "&lt;&gt;"&amp;"Vendor")-S51-R51</f>
        <v>27</v>
      </c>
      <c r="U51" s="15">
        <f>IFERROR(COUNTIFS(AllC3_Data[Yard],"=V*", AllC3_Data[Content Owner],P51, AllC3_Data[Profile], "&lt;&gt;"&amp;"Vendor")-(R51+S51+T51),0)</f>
        <v>78</v>
      </c>
      <c r="V51" s="9"/>
    </row>
    <row r="52" spans="1:22" ht="15.75" x14ac:dyDescent="0.25">
      <c r="A52" s="7"/>
      <c r="B52" s="17" t="s">
        <v>603</v>
      </c>
      <c r="C52" s="18">
        <f>IF(SUM(D52:F52)=0,NA(),SUM(D52:F52))</f>
        <v>22</v>
      </c>
      <c r="D52" s="322">
        <f>COUNTIFS(AllC3_Data[Yard],"K*", AllC3_Data[Hours Since Last Activity],"&gt;=96",AllC3_Data[Content Owner],"="&amp;B52, AllC3_Data[Profile],  "&lt;&gt;"&amp;"Vendor")</f>
        <v>12</v>
      </c>
      <c r="E52" s="72">
        <f>COUNTIFS(AllC3_Data[Yard],"K*", AllC3_Data[Hours Since Last Activity],"&gt;=48",AllC3_Data[Content Owner],"="&amp;B52, AllC3_Data[Profile],  "&lt;&gt;"&amp;"Vendor")-D52</f>
        <v>5</v>
      </c>
      <c r="F52" s="72">
        <f>COUNTIFS(AllC3_Data[Yard],"K*", AllC3_Data[Hours Since Last Activity],"&gt;=24",AllC3_Data[Content Owner],"="&amp;B52, AllC3_Data[Profile],  "&lt;&gt;"&amp;"Vendor")-E52-D52</f>
        <v>5</v>
      </c>
      <c r="G52" s="15">
        <f>IFERROR(COUNTIFS(AllC3_Data[Yard],"K*", AllC3_Data[Content Owner],B52, AllC3_Data[Profile], "&lt;&gt;"&amp;"Vendor")-(D52+E52+F52),0)</f>
        <v>3</v>
      </c>
      <c r="H52" s="16"/>
      <c r="I52" s="17" t="s">
        <v>817</v>
      </c>
      <c r="J52" s="18">
        <f t="shared" ref="J52:J58" si="10">IF(SUM(K52:M52)=0,NA(),SUM(K52:M52))</f>
        <v>1</v>
      </c>
      <c r="K52" s="87">
        <f>COUNTIFS(AllC3_Data[Yard],"T-Temple", AllC3_Data[Hours Since Last Activity],"&gt;96",AllC3_Data[Content Owner],"="&amp;I52,AllC3_Data[Profile], "&lt;&gt;"&amp;"Vendor")</f>
        <v>0</v>
      </c>
      <c r="L52" s="238">
        <f>COUNTIFS(AllC3_Data[Yard],"T-Temple", AllC3_Data[Hours Since Last Activity],"&gt;=48",AllC3_Data[Content Owner],"="&amp;I52, AllC3_Data[Profile],  "&lt;&gt;"&amp;"Vendor")-K52</f>
        <v>0</v>
      </c>
      <c r="M52" s="238">
        <f>COUNTIFS(AllC3_Data[Yard],"T-Temple", AllC3_Data[Hours Since Last Activity],"&gt;=24",AllC3_Data[Content Owner],"="&amp;I52, AllC3_Data[Profile],  "&lt;&gt;"&amp;"Vendor")-K52</f>
        <v>1</v>
      </c>
      <c r="N52" s="15">
        <f>IFERROR(COUNTIFS(AllC3_Data[Yard],"T-Temple", AllC3_Data[Content Owner],I52,AllC3_Data[Profile], "&lt;&gt;"&amp;"Vendor")-(K52+L52+M52),0)</f>
        <v>1</v>
      </c>
      <c r="O52" s="16"/>
      <c r="P52" s="51" t="s">
        <v>817</v>
      </c>
      <c r="Q52" s="18" t="e">
        <f t="shared" si="9"/>
        <v>#N/A</v>
      </c>
      <c r="R52" s="322">
        <v>0</v>
      </c>
      <c r="S52" s="72">
        <v>0</v>
      </c>
      <c r="T52" s="72">
        <v>0</v>
      </c>
      <c r="U52" s="15">
        <v>0</v>
      </c>
      <c r="V52" s="9"/>
    </row>
    <row r="53" spans="1:22" ht="16.5" thickBot="1" x14ac:dyDescent="0.3">
      <c r="A53" s="7"/>
      <c r="B53" s="21" t="s">
        <v>647</v>
      </c>
      <c r="C53" s="23">
        <f>IF(SUM(D53:F53)=0,NA(),SUM(D53:F53))</f>
        <v>43</v>
      </c>
      <c r="D53" s="24">
        <f>COUNTIFS(AllC3_Data[Yard],"K*", AllC3_Data[Hours Since Last Activity],"&gt;=96",AllC3_Data[Content Owner],"="&amp;B53, AllC3_Data[Profile],  "&lt;&gt;"&amp;"Vendor")</f>
        <v>42</v>
      </c>
      <c r="E53" s="73">
        <f>COUNTIFS(AllC3_Data[Yard],"K*", AllC3_Data[Hours Since Last Activity],"&gt;=48",AllC3_Data[Content Owner],"="&amp;B53, AllC3_Data[Profile],  "&lt;&gt;"&amp;"Vendor")-D53</f>
        <v>0</v>
      </c>
      <c r="F53" s="73">
        <f>COUNTIFS(AllC3_Data[Yard],"K*", AllC3_Data[Hours Since Last Activity],"&gt;=24",AllC3_Data[Content Owner],"="&amp;B53, AllC3_Data[Profile],  "&lt;&gt;"&amp;"Vendor")-E53-D53</f>
        <v>1</v>
      </c>
      <c r="G53" s="22">
        <f>IFERROR(COUNTIFS(AllC3_Data[Yard],"K*", AllC3_Data[Content Owner],B53, AllC3_Data[Profile], "&lt;&gt;"&amp;"Vendor")-(D53+E53+F53),0)</f>
        <v>2</v>
      </c>
      <c r="H53" s="16"/>
      <c r="I53" s="17" t="s">
        <v>595</v>
      </c>
      <c r="J53" s="18" t="e">
        <f t="shared" si="10"/>
        <v>#N/A</v>
      </c>
      <c r="K53" s="87">
        <f>COUNTIFS(AllC3_Data[Yard],"T-Temple", AllC3_Data[Hours Since Last Activity],"&gt;96",AllC3_Data[Content Owner],"="&amp;I53,AllC3_Data[Profile], "&lt;&gt;"&amp;"Vendor")</f>
        <v>0</v>
      </c>
      <c r="L53" s="238">
        <f>COUNTIFS(AllC3_Data[Yard],"T-Temple", AllC3_Data[Hours Since Last Activity],"&gt;=48",AllC3_Data[Content Owner],"="&amp;I53, AllC3_Data[Profile],  "&lt;&gt;"&amp;"Vendor")-K53</f>
        <v>0</v>
      </c>
      <c r="M53" s="238">
        <f>COUNTIFS(AllC3_Data[Yard],"T-Temple", AllC3_Data[Hours Since Last Activity],"&gt;=24",AllC3_Data[Content Owner],"="&amp;I53, AllC3_Data[Profile],  "&lt;&gt;"&amp;"Vendor")-K53</f>
        <v>0</v>
      </c>
      <c r="N53" s="15">
        <f>IFERROR(COUNTIFS(AllC3_Data[Yard],"T-Temple", AllC3_Data[Content Owner],I53,AllC3_Data[Profile], "&lt;&gt;"&amp;"Vendor")-(K53+L53+M53),0)</f>
        <v>0</v>
      </c>
      <c r="O53" s="16"/>
      <c r="P53" s="53" t="s">
        <v>595</v>
      </c>
      <c r="Q53" s="18" t="e">
        <f t="shared" si="9"/>
        <v>#N/A</v>
      </c>
      <c r="R53" s="322">
        <v>0</v>
      </c>
      <c r="S53" s="72">
        <v>0</v>
      </c>
      <c r="T53" s="72">
        <v>0</v>
      </c>
      <c r="U53" s="15">
        <v>0</v>
      </c>
      <c r="V53" s="9"/>
    </row>
    <row r="54" spans="1:22" ht="15.75" x14ac:dyDescent="0.25">
      <c r="A54" s="7"/>
      <c r="B54" s="55"/>
      <c r="C54" s="55"/>
      <c r="D54" s="55"/>
      <c r="E54" s="55"/>
      <c r="F54" s="55"/>
      <c r="G54" s="55"/>
      <c r="H54" s="16"/>
      <c r="I54" s="17" t="s">
        <v>368</v>
      </c>
      <c r="J54" s="18" t="e">
        <f t="shared" si="10"/>
        <v>#N/A</v>
      </c>
      <c r="K54" s="87">
        <f>COUNTIFS(AllC3_Data[Yard],"T-Temple", AllC3_Data[Hours Since Last Activity],"&gt;96",AllC3_Data[Content Owner],"="&amp;I54,AllC3_Data[Profile], "&lt;&gt;"&amp;"Vendor")</f>
        <v>0</v>
      </c>
      <c r="L54" s="238">
        <f>COUNTIFS(AllC3_Data[Yard],"T-Temple", AllC3_Data[Hours Since Last Activity],"&gt;=48",AllC3_Data[Content Owner],"="&amp;I54, AllC3_Data[Profile],  "&lt;&gt;"&amp;"Vendor")-K54</f>
        <v>0</v>
      </c>
      <c r="M54" s="238">
        <f>COUNTIFS(AllC3_Data[Yard],"T-Temple", AllC3_Data[Hours Since Last Activity],"&gt;=24",AllC3_Data[Content Owner],"="&amp;I54, AllC3_Data[Profile],  "&lt;&gt;"&amp;"Vendor")-K54</f>
        <v>0</v>
      </c>
      <c r="N54" s="15">
        <f>IFERROR(COUNTIFS(AllC3_Data[Yard],"T-Temple", AllC3_Data[Content Owner],I54,AllC3_Data[Profile], "&lt;&gt;"&amp;"Vendor")-(K54+L54+M54),0)</f>
        <v>0</v>
      </c>
      <c r="O54" s="16"/>
      <c r="P54" s="51" t="s">
        <v>368</v>
      </c>
      <c r="Q54" s="18" t="e">
        <v>#N/A</v>
      </c>
      <c r="R54" s="322">
        <v>0</v>
      </c>
      <c r="S54" s="72">
        <v>0</v>
      </c>
      <c r="T54" s="72">
        <v>0</v>
      </c>
      <c r="U54" s="15">
        <v>0</v>
      </c>
      <c r="V54" s="9"/>
    </row>
    <row r="55" spans="1:22" ht="15.75" x14ac:dyDescent="0.25">
      <c r="A55" s="7"/>
      <c r="B55" s="123"/>
      <c r="C55" s="26"/>
      <c r="D55" s="27"/>
      <c r="E55" s="124"/>
      <c r="F55" s="124"/>
      <c r="G55" s="25"/>
      <c r="H55" s="16"/>
      <c r="I55" s="51" t="s">
        <v>329</v>
      </c>
      <c r="J55" s="18" t="e">
        <f t="shared" si="10"/>
        <v>#N/A</v>
      </c>
      <c r="K55" s="87">
        <f>COUNTIFS(AllC3_Data[Yard],"T-Temple", AllC3_Data[Hours Since Last Activity],"&gt;96",AllC3_Data[Content Owner],"="&amp;I55,AllC3_Data[Profile], "&lt;&gt;"&amp;"Vendor")</f>
        <v>0</v>
      </c>
      <c r="L55" s="238">
        <f>COUNTIFS(AllC3_Data[Yard],"T-Temple", AllC3_Data[Hours Since Last Activity],"&gt;=48",AllC3_Data[Content Owner],"="&amp;I55, AllC3_Data[Profile],  "&lt;&gt;"&amp;"Vendor")-K55</f>
        <v>0</v>
      </c>
      <c r="M55" s="238">
        <f>COUNTIFS(AllC3_Data[Yard],"T-Temple", AllC3_Data[Hours Since Last Activity],"&gt;=24",AllC3_Data[Content Owner],"="&amp;I55, AllC3_Data[Profile],  "&lt;&gt;"&amp;"Vendor")-K55</f>
        <v>0</v>
      </c>
      <c r="N55" s="15">
        <f>IFERROR(COUNTIFS(AllC3_Data[Yard],"T-Temple", AllC3_Data[Content Owner],I55,AllC3_Data[Profile], "&lt;&gt;"&amp;"Vendor")-(K55+L55+M55),0)</f>
        <v>0</v>
      </c>
      <c r="O55" s="16"/>
      <c r="P55" s="17" t="s">
        <v>597</v>
      </c>
      <c r="Q55" s="18" t="e">
        <v>#N/A</v>
      </c>
      <c r="R55" s="322">
        <v>0</v>
      </c>
      <c r="S55" s="72">
        <v>0</v>
      </c>
      <c r="T55" s="72">
        <v>0</v>
      </c>
      <c r="U55" s="15">
        <v>0</v>
      </c>
      <c r="V55" s="9"/>
    </row>
    <row r="56" spans="1:22" ht="15.75" x14ac:dyDescent="0.25">
      <c r="A56" s="7"/>
      <c r="B56" s="123"/>
      <c r="C56" s="26"/>
      <c r="D56" s="27"/>
      <c r="E56" s="124"/>
      <c r="F56" s="124"/>
      <c r="G56" s="25"/>
      <c r="H56" s="16"/>
      <c r="I56" s="17" t="s">
        <v>226</v>
      </c>
      <c r="J56" s="18" t="e">
        <f t="shared" si="10"/>
        <v>#N/A</v>
      </c>
      <c r="K56" s="87">
        <f>COUNTIFS(AllC3_Data[Yard],"T-Temple", AllC3_Data[Hours Since Last Activity],"&gt;96",AllC3_Data[Content Owner],"="&amp;I56,AllC3_Data[Profile], "&lt;&gt;"&amp;"Vendor")</f>
        <v>0</v>
      </c>
      <c r="L56" s="238">
        <f>COUNTIFS(AllC3_Data[Yard],"T-Temple", AllC3_Data[Hours Since Last Activity],"&gt;=48",AllC3_Data[Content Owner],"="&amp;I56, AllC3_Data[Profile],  "&lt;&gt;"&amp;"Vendor")-K56</f>
        <v>0</v>
      </c>
      <c r="M56" s="238">
        <f>COUNTIFS(AllC3_Data[Yard],"T-Temple", AllC3_Data[Hours Since Last Activity],"&gt;=24",AllC3_Data[Content Owner],"="&amp;I56, AllC3_Data[Profile],  "&lt;&gt;"&amp;"Vendor")-K56</f>
        <v>0</v>
      </c>
      <c r="N56" s="15">
        <f>IFERROR(COUNTIFS(AllC3_Data[Yard],"T-Temple", AllC3_Data[Content Owner],I56,AllC3_Data[Profile], "&lt;&gt;"&amp;"Vendor")-(K56+L56+M56),0)</f>
        <v>0</v>
      </c>
      <c r="O56" s="16"/>
      <c r="P56" s="51" t="s">
        <v>329</v>
      </c>
      <c r="Q56" s="18" t="e">
        <v>#N/A</v>
      </c>
      <c r="R56" s="322">
        <v>0</v>
      </c>
      <c r="S56" s="72">
        <v>0</v>
      </c>
      <c r="T56" s="72">
        <v>0</v>
      </c>
      <c r="U56" s="15">
        <v>0</v>
      </c>
      <c r="V56" s="9"/>
    </row>
    <row r="57" spans="1:22" ht="15.75" x14ac:dyDescent="0.25">
      <c r="A57" s="7"/>
      <c r="B57" s="16"/>
      <c r="C57" s="16"/>
      <c r="D57" s="16"/>
      <c r="E57" s="16"/>
      <c r="F57" s="16"/>
      <c r="G57" s="16"/>
      <c r="H57" s="16"/>
      <c r="I57" s="17" t="s">
        <v>349</v>
      </c>
      <c r="J57" s="18" t="e">
        <f t="shared" si="10"/>
        <v>#N/A</v>
      </c>
      <c r="K57" s="87">
        <f>COUNTIFS(AllC3_Data[Yard],"T-Temple", AllC3_Data[Hours Since Last Activity],"&gt;96",AllC3_Data[Content Owner],"="&amp;I57,AllC3_Data[Profile], "&lt;&gt;"&amp;"Vendor")</f>
        <v>0</v>
      </c>
      <c r="L57" s="238">
        <f>COUNTIFS(AllC3_Data[Yard],"T-Temple", AllC3_Data[Hours Since Last Activity],"&gt;=48",AllC3_Data[Content Owner],"="&amp;I57, AllC3_Data[Profile],  "&lt;&gt;"&amp;"Vendor")-K57</f>
        <v>0</v>
      </c>
      <c r="M57" s="238">
        <f>COUNTIFS(AllC3_Data[Yard],"T-Temple", AllC3_Data[Hours Since Last Activity],"&gt;=24",AllC3_Data[Content Owner],"="&amp;I57, AllC3_Data[Profile],  "&lt;&gt;"&amp;"Vendor")-K57</f>
        <v>0</v>
      </c>
      <c r="N57" s="15">
        <f>IFERROR(COUNTIFS(AllC3_Data[Yard],"T-Temple", AllC3_Data[Content Owner],I57,AllC3_Data[Profile], "&lt;&gt;"&amp;"Vendor")-(K57+L57+M57),0)</f>
        <v>1</v>
      </c>
      <c r="O57" s="16"/>
      <c r="P57" s="51" t="s">
        <v>226</v>
      </c>
      <c r="Q57" s="18" t="e">
        <v>#N/A</v>
      </c>
      <c r="R57" s="322">
        <v>0</v>
      </c>
      <c r="S57" s="72">
        <v>0</v>
      </c>
      <c r="T57" s="72">
        <v>0</v>
      </c>
      <c r="U57" s="15">
        <v>0</v>
      </c>
      <c r="V57" s="9"/>
    </row>
    <row r="58" spans="1:22" ht="16.5" thickBot="1" x14ac:dyDescent="0.3">
      <c r="A58" s="7"/>
      <c r="B58" s="16"/>
      <c r="C58" s="16"/>
      <c r="D58" s="16"/>
      <c r="E58" s="16"/>
      <c r="F58" s="16"/>
      <c r="G58" s="16"/>
      <c r="H58" s="16"/>
      <c r="I58" s="21" t="s">
        <v>598</v>
      </c>
      <c r="J58" s="23" t="e">
        <f t="shared" si="10"/>
        <v>#N/A</v>
      </c>
      <c r="K58" s="89">
        <f>COUNTIFS(AllC3_Data[Yard],"T-Temple", AllC3_Data[Hours Since Last Activity],"&gt;96",AllC3_Data[Content Owner],"="&amp;I58,AllC3_Data[Profile], "&lt;&gt;"&amp;"Vendor")</f>
        <v>0</v>
      </c>
      <c r="L58" s="239">
        <f>COUNTIFS(AllC3_Data[Yard],"T-Temple", AllC3_Data[Hours Since Last Activity],"&gt;=48",AllC3_Data[Content Owner],"="&amp;I58, AllC3_Data[Profile],  "&lt;&gt;"&amp;"Vendor")-K58</f>
        <v>0</v>
      </c>
      <c r="M58" s="239">
        <f>COUNTIFS(AllC3_Data[Yard],"T-Temple", AllC3_Data[Hours Since Last Activity],"&gt;=24",AllC3_Data[Content Owner],"="&amp;I58, AllC3_Data[Profile],  "&lt;&gt;"&amp;"Vendor")-K58</f>
        <v>0</v>
      </c>
      <c r="N58" s="22">
        <f>IFERROR(COUNTIFS(AllC3_Data[Yard],"T-Temple", AllC3_Data[Content Owner],I58,AllC3_Data[Profile], "&lt;&gt;"&amp;"Vendor")-(K58+L58+M58),0)</f>
        <v>1</v>
      </c>
      <c r="O58" s="16"/>
      <c r="P58" s="54" t="s">
        <v>598</v>
      </c>
      <c r="Q58" s="23" t="e">
        <v>#N/A</v>
      </c>
      <c r="R58" s="24">
        <v>0</v>
      </c>
      <c r="S58" s="73">
        <v>0</v>
      </c>
      <c r="T58" s="73">
        <v>0</v>
      </c>
      <c r="U58" s="22">
        <v>0</v>
      </c>
      <c r="V58" s="9"/>
    </row>
    <row r="59" spans="1:22" ht="16.5" thickBot="1" x14ac:dyDescent="0.3">
      <c r="A59" s="7"/>
      <c r="B59" s="16"/>
      <c r="C59" s="16"/>
      <c r="D59" s="16"/>
      <c r="E59" s="16"/>
      <c r="F59" s="16"/>
      <c r="G59" s="16"/>
      <c r="H59" s="16"/>
      <c r="I59" s="123"/>
      <c r="J59" s="26"/>
      <c r="K59" s="327"/>
      <c r="L59" s="328"/>
      <c r="M59" s="328"/>
      <c r="N59" s="25"/>
      <c r="O59" s="16"/>
      <c r="P59" s="16"/>
      <c r="Q59" s="16"/>
      <c r="R59" s="16"/>
      <c r="S59" s="16"/>
      <c r="T59" s="16"/>
      <c r="U59" s="16"/>
      <c r="V59" s="9"/>
    </row>
    <row r="60" spans="1:22" ht="24" thickBot="1" x14ac:dyDescent="0.3">
      <c r="A60" s="7"/>
      <c r="B60" s="644" t="s">
        <v>860</v>
      </c>
      <c r="C60" s="645"/>
      <c r="D60" s="645"/>
      <c r="E60" s="645"/>
      <c r="F60" s="645"/>
      <c r="G60" s="646"/>
      <c r="H60" s="16"/>
      <c r="I60" s="16"/>
      <c r="J60" s="16"/>
      <c r="K60" s="16"/>
      <c r="L60" s="16"/>
      <c r="M60" s="16"/>
      <c r="N60" s="16"/>
      <c r="O60" s="16"/>
      <c r="P60" s="647" t="s">
        <v>859</v>
      </c>
      <c r="Q60" s="648"/>
      <c r="R60" s="648"/>
      <c r="S60" s="648"/>
      <c r="T60" s="648"/>
      <c r="U60" s="649"/>
      <c r="V60" s="9"/>
    </row>
    <row r="61" spans="1:22" ht="17.45" customHeight="1" thickBot="1" x14ac:dyDescent="0.3">
      <c r="A61" s="7"/>
      <c r="B61" s="10" t="s">
        <v>346</v>
      </c>
      <c r="C61" s="11">
        <v>0</v>
      </c>
      <c r="D61" s="11">
        <v>0</v>
      </c>
      <c r="E61" s="11">
        <v>0</v>
      </c>
      <c r="F61" s="11">
        <v>0</v>
      </c>
      <c r="G61" s="12">
        <v>0</v>
      </c>
      <c r="H61" s="16"/>
      <c r="I61" s="16"/>
      <c r="J61" s="16"/>
      <c r="K61" s="16"/>
      <c r="L61" s="16"/>
      <c r="M61" s="16"/>
      <c r="N61" s="16"/>
      <c r="O61" s="16"/>
      <c r="P61" s="329" t="s">
        <v>346</v>
      </c>
      <c r="Q61" s="330">
        <f>SUMIF(Q64:Q65, "&gt;0", Q64:Q65)</f>
        <v>35</v>
      </c>
      <c r="R61" s="330">
        <f t="shared" ref="R61:U61" si="11">SUMIF(R64:R65, "&gt;0", R64:R65)</f>
        <v>9</v>
      </c>
      <c r="S61" s="330">
        <f t="shared" si="11"/>
        <v>9</v>
      </c>
      <c r="T61" s="330">
        <f t="shared" si="11"/>
        <v>17</v>
      </c>
      <c r="U61" s="331">
        <f t="shared" si="11"/>
        <v>25</v>
      </c>
      <c r="V61" s="9"/>
    </row>
    <row r="62" spans="1:22" ht="47.45" customHeight="1" thickBot="1" x14ac:dyDescent="0.3">
      <c r="A62" s="7"/>
      <c r="B62" s="35" t="s">
        <v>323</v>
      </c>
      <c r="C62" s="36" t="s">
        <v>347</v>
      </c>
      <c r="D62" s="36" t="s">
        <v>354</v>
      </c>
      <c r="E62" s="36" t="s">
        <v>355</v>
      </c>
      <c r="F62" s="36" t="s">
        <v>356</v>
      </c>
      <c r="G62" s="37" t="s">
        <v>362</v>
      </c>
      <c r="H62" s="16"/>
      <c r="I62" s="326"/>
      <c r="J62" s="668"/>
      <c r="K62" s="668"/>
      <c r="L62" s="668"/>
      <c r="M62" s="643"/>
      <c r="N62" s="643"/>
      <c r="O62" s="16"/>
      <c r="P62" s="35" t="s">
        <v>323</v>
      </c>
      <c r="Q62" s="36" t="s">
        <v>347</v>
      </c>
      <c r="R62" s="36" t="s">
        <v>354</v>
      </c>
      <c r="S62" s="36" t="s">
        <v>355</v>
      </c>
      <c r="T62" s="36" t="s">
        <v>356</v>
      </c>
      <c r="U62" s="37" t="s">
        <v>362</v>
      </c>
      <c r="V62" s="9"/>
    </row>
    <row r="63" spans="1:22" ht="15.75" x14ac:dyDescent="0.25">
      <c r="A63" s="7"/>
      <c r="B63" s="42" t="s">
        <v>8201</v>
      </c>
      <c r="C63" s="39" t="e">
        <f>IF(SUM(D63:F63)=0,NA(),SUM(D63:F63))</f>
        <v>#N/A</v>
      </c>
      <c r="D63" s="40">
        <f>COUNTIFS(AllC3_Data[Yard],"H*", AllC3_Data[Hours Since Last Activity],"&gt;=96",AllC3_Data[Content Owner],"="&amp;B63, AllC3_Data[Profile], "&lt;&gt;"&amp;"Vendor")</f>
        <v>0</v>
      </c>
      <c r="E63" s="71">
        <f>COUNTIFS(AllC3_Data[Yard],"H*", AllC3_Data[Hours Since Last Activity],"&gt;=48",AllC3_Data[Content Owner],"="&amp;B63, AllC3_Data[Profile], "&lt;&gt;"&amp;"Vendor")-D63</f>
        <v>0</v>
      </c>
      <c r="F63" s="71">
        <f>COUNTIFS(AllC3_Data[Yard],"H*", AllC3_Data[Hours Since Last Activity],"&gt;=24",AllC3_Data[Content Owner],"="&amp;B63, AllC3_Data[Profile],  "&lt;&gt;"&amp;"Vendor")-E63-D63</f>
        <v>0</v>
      </c>
      <c r="G63" s="41">
        <f>IFERROR(COUNTIFS(AllC3_Data[Yard],"H*", AllC3_Data[Content Owner],B63, AllC3_Data[Profile],  "&lt;&gt;"&amp;"Vendor")-(D63+E63+F63),0)</f>
        <v>29</v>
      </c>
      <c r="H63" s="16"/>
      <c r="I63" s="16"/>
      <c r="J63" s="16"/>
      <c r="K63" s="16"/>
      <c r="L63" s="16"/>
      <c r="M63" s="16"/>
      <c r="N63" s="16"/>
      <c r="O63" s="16"/>
      <c r="P63" s="324" t="s">
        <v>8201</v>
      </c>
      <c r="Q63" s="39">
        <f t="shared" ref="Q63" si="12">IF(SUM(R63:T63)=0,NA(),SUM(R63:T63))</f>
        <v>1</v>
      </c>
      <c r="R63" s="40">
        <f>COUNTIFS(AllC3_Data[Yard],"C**", AllC3_Data[Hours Since Last Activity],"&gt;=96",AllC3_Data[Content Owner],"="&amp;P63, AllC3_Data[Profile], "&lt;&gt;"&amp;"Vendor")</f>
        <v>1</v>
      </c>
      <c r="S63" s="71">
        <f>COUNTIFS(AllC3_Data[Yard],"C*", AllC3_Data[Hours Since Last Activity],"&gt;=48",AllC3_Data[Content Owner],"="&amp;P63, AllC3_Data[Profile],  "&lt;&gt;"&amp;"Vendor")-R63</f>
        <v>0</v>
      </c>
      <c r="T63" s="71">
        <f>COUNTIFS(AllC3_Data[Yard],"C*", AllC3_Data[Hours Since Last Activity],"&gt;=24",AllC3_Data[Content Owner],"="&amp;P63, AllC3_Data[Profile], "&lt;&gt;"&amp;"Vendor")-S63-R63</f>
        <v>0</v>
      </c>
      <c r="U63" s="41">
        <f>IFERROR(COUNTIFS(AllC3_Data[Yard],"C*", AllC3_Data[Content Owner],P63,AllC3_Data[Profile], "&lt;&gt;"&amp;"Vendor")-(R63+S63+T63),0)</f>
        <v>6</v>
      </c>
      <c r="V63" s="9"/>
    </row>
    <row r="64" spans="1:22" ht="15.75" x14ac:dyDescent="0.25">
      <c r="A64" s="7"/>
      <c r="B64" s="17" t="s">
        <v>391</v>
      </c>
      <c r="C64" s="18">
        <f>IF(SUM(D64:F64)=0,NA(),SUM(D64:F64))</f>
        <v>11</v>
      </c>
      <c r="D64" s="322">
        <f>COUNTIFS(AllC3_Data[Yard],"H*", AllC3_Data[Hours Since Last Activity],"&gt;=96",AllC3_Data[Content Owner],"="&amp;B64, AllC3_Data[Profile], "&lt;&gt;"&amp;"Vendor")</f>
        <v>4</v>
      </c>
      <c r="E64" s="72">
        <f>COUNTIFS(AllC3_Data[Yard],"H*", AllC3_Data[Hours Since Last Activity],"&gt;=48",AllC3_Data[Content Owner],"="&amp;B64, AllC3_Data[Profile], "&lt;&gt;"&amp;"Vendor")-D64</f>
        <v>1</v>
      </c>
      <c r="F64" s="72">
        <f>COUNTIFS(AllC3_Data[Yard],"H*", AllC3_Data[Hours Since Last Activity],"&gt;=24",AllC3_Data[Content Owner],"="&amp;B64, AllC3_Data[Profile],  "&lt;&gt;"&amp;"Vendor")-E64-D64</f>
        <v>6</v>
      </c>
      <c r="G64" s="15">
        <f>IFERROR(COUNTIFS(AllC3_Data[Yard],"H*", AllC3_Data[Content Owner],B64, AllC3_Data[Profile],  "&lt;&gt;"&amp;"Vendor")-(D64+E64+F64),0)</f>
        <v>17</v>
      </c>
      <c r="H64" s="16"/>
      <c r="I64" s="16"/>
      <c r="J64" s="16"/>
      <c r="K64" s="16"/>
      <c r="L64" s="16"/>
      <c r="M64" s="16"/>
      <c r="N64" s="16"/>
      <c r="O64" s="16"/>
      <c r="P64" s="17" t="s">
        <v>226</v>
      </c>
      <c r="Q64" s="18" t="e">
        <f t="shared" ref="Q64:Q65" si="13">IF(SUM(R64:T64)=0,NA(),SUM(R64:T64))</f>
        <v>#N/A</v>
      </c>
      <c r="R64" s="322">
        <f>COUNTIFS(AllC3_Data[Yard],"C**", AllC3_Data[Hours Since Last Activity],"&gt;=96",AllC3_Data[Content Owner],"="&amp;P64, AllC3_Data[Profile], "&lt;&gt;"&amp;"Vendor")</f>
        <v>0</v>
      </c>
      <c r="S64" s="72">
        <f>COUNTIFS(AllC3_Data[Yard],"C*", AllC3_Data[Hours Since Last Activity],"&gt;=48",AllC3_Data[Content Owner],"="&amp;P64, AllC3_Data[Profile],  "&lt;&gt;"&amp;"Vendor")-R64</f>
        <v>0</v>
      </c>
      <c r="T64" s="72">
        <f>COUNTIFS(AllC3_Data[Yard],"C*", AllC3_Data[Hours Since Last Activity],"&gt;=24",AllC3_Data[Content Owner],"="&amp;P64, AllC3_Data[Profile], "&lt;&gt;"&amp;"Vendor")-S64-R64</f>
        <v>0</v>
      </c>
      <c r="U64" s="15">
        <f>IFERROR(COUNTIFS(AllC3_Data[Yard],"C*", AllC3_Data[Content Owner],P64,AllC3_Data[Profile], "&lt;&gt;"&amp;"Vendor")-(R64+S64+T64),0)</f>
        <v>0</v>
      </c>
      <c r="V64" s="9"/>
    </row>
    <row r="65" spans="1:22" ht="16.5" thickBot="1" x14ac:dyDescent="0.3">
      <c r="A65" s="7"/>
      <c r="B65" s="21" t="s">
        <v>226</v>
      </c>
      <c r="C65" s="23" t="e">
        <f>IF(SUM(D65:F65)=0,NA(),SUM(D65:F65))</f>
        <v>#N/A</v>
      </c>
      <c r="D65" s="24">
        <f>COUNTIFS(AllC3_Data[Yard],"H*", AllC3_Data[Hours Since Last Activity],"&gt;=96",AllC3_Data[Content Owner],"="&amp;B65, AllC3_Data[Profile], "&lt;&gt;"&amp;"Vendor")</f>
        <v>0</v>
      </c>
      <c r="E65" s="73">
        <f>COUNTIFS(AllC3_Data[Yard],"H*", AllC3_Data[Hours Since Last Activity],"&gt;=48",AllC3_Data[Content Owner],"="&amp;B65, AllC3_Data[Profile], "&lt;&gt;"&amp;"Vendor")-D65</f>
        <v>0</v>
      </c>
      <c r="F65" s="73">
        <f>COUNTIFS(AllC3_Data[Yard],"H*", AllC3_Data[Hours Since Last Activity],"&gt;=24",AllC3_Data[Content Owner],"="&amp;B65, AllC3_Data[Profile],  "&lt;&gt;"&amp;"Vendor")-E65-D65</f>
        <v>0</v>
      </c>
      <c r="G65" s="22">
        <f>IFERROR(COUNTIFS(AllC3_Data[Yard],"H*", AllC3_Data[Content Owner],B65, AllC3_Data[Profile],  "&lt;&gt;"&amp;"Vendor")-(D65+E65+F65),0)</f>
        <v>0</v>
      </c>
      <c r="H65" s="16"/>
      <c r="I65" s="16"/>
      <c r="J65" s="16"/>
      <c r="K65" s="16" t="s">
        <v>1673</v>
      </c>
      <c r="L65" s="16"/>
      <c r="M65" s="16"/>
      <c r="N65" s="16"/>
      <c r="O65" s="16"/>
      <c r="P65" s="21" t="s">
        <v>647</v>
      </c>
      <c r="Q65" s="23">
        <f t="shared" si="13"/>
        <v>35</v>
      </c>
      <c r="R65" s="24">
        <f>COUNTIFS(AllC3_Data[Yard],"C**", AllC3_Data[Hours Since Last Activity],"&gt;=96",AllC3_Data[Content Owner],"="&amp;P65, AllC3_Data[Profile], "&lt;&gt;"&amp;"Vendor")</f>
        <v>9</v>
      </c>
      <c r="S65" s="73">
        <f>COUNTIFS(AllC3_Data[Yard],"C*", AllC3_Data[Hours Since Last Activity],"&gt;=48",AllC3_Data[Content Owner],"="&amp;P65, AllC3_Data[Profile],  "&lt;&gt;"&amp;"Vendor")-R65</f>
        <v>9</v>
      </c>
      <c r="T65" s="73">
        <f>COUNTIFS(AllC3_Data[Yard],"C*", AllC3_Data[Hours Since Last Activity],"&gt;=24",AllC3_Data[Content Owner],"="&amp;P65, AllC3_Data[Profile], "&lt;&gt;"&amp;"Vendor")-S65-R65</f>
        <v>17</v>
      </c>
      <c r="U65" s="22">
        <f>IFERROR(COUNTIFS(AllC3_Data[Yard],"C*", AllC3_Data[Content Owner],P65,AllC3_Data[Profile], "&lt;&gt;"&amp;"Vendor")-(R65+S65+T65),0)</f>
        <v>25</v>
      </c>
      <c r="V65" s="9"/>
    </row>
    <row r="66" spans="1:22" ht="16.5" thickBot="1" x14ac:dyDescent="0.3">
      <c r="A66" s="29"/>
      <c r="B66" s="109"/>
      <c r="C66" s="106"/>
      <c r="D66" s="107"/>
      <c r="E66" s="108"/>
      <c r="F66" s="108"/>
      <c r="G66" s="109"/>
      <c r="H66" s="30"/>
      <c r="I66" s="30"/>
      <c r="J66" s="30"/>
      <c r="K66" s="30"/>
      <c r="L66" s="30"/>
      <c r="M66" s="30"/>
      <c r="N66" s="30"/>
      <c r="O66" s="30"/>
      <c r="P66" s="30"/>
      <c r="Q66" s="30"/>
      <c r="R66" s="30"/>
      <c r="S66" s="30"/>
      <c r="T66" s="30"/>
      <c r="U66" s="30"/>
      <c r="V66" s="31"/>
    </row>
    <row r="67" spans="1:22" ht="15.75" thickBot="1" x14ac:dyDescent="0.3">
      <c r="P67" s="325"/>
      <c r="Q67" s="325"/>
      <c r="R67" s="325"/>
      <c r="S67" s="325"/>
      <c r="T67" s="325"/>
      <c r="U67" s="325"/>
      <c r="V67" s="6"/>
    </row>
    <row r="68" spans="1:22" ht="24" thickBot="1" x14ac:dyDescent="0.3">
      <c r="B68" s="592" t="s">
        <v>866</v>
      </c>
      <c r="C68" s="593"/>
      <c r="D68" s="593"/>
      <c r="E68" s="593"/>
      <c r="F68" s="593"/>
      <c r="G68" s="593"/>
      <c r="H68" s="593"/>
      <c r="I68" s="593"/>
      <c r="J68" s="594"/>
    </row>
    <row r="69" spans="1:22" ht="61.15" customHeight="1" thickBot="1" x14ac:dyDescent="0.3">
      <c r="B69" s="76" t="s">
        <v>868</v>
      </c>
      <c r="C69" s="67" t="s">
        <v>869</v>
      </c>
      <c r="D69" s="67" t="s">
        <v>871</v>
      </c>
      <c r="E69" s="67" t="s">
        <v>877</v>
      </c>
      <c r="F69" s="67" t="s">
        <v>356</v>
      </c>
      <c r="G69" s="67" t="s">
        <v>355</v>
      </c>
      <c r="H69" s="600" t="s">
        <v>354</v>
      </c>
      <c r="I69" s="601"/>
      <c r="J69" s="68" t="s">
        <v>347</v>
      </c>
    </row>
    <row r="70" spans="1:22" ht="15.6" customHeight="1" x14ac:dyDescent="0.25">
      <c r="B70" s="61" t="s">
        <v>867</v>
      </c>
      <c r="C70" s="62" t="s">
        <v>586</v>
      </c>
      <c r="D70" s="62">
        <v>101</v>
      </c>
      <c r="E70" s="445">
        <f>IFERROR(COUNTIFS(AllC3_Data[Content Owner], C70,AllC3_Data[Yard],"S*")-(H70+G70+F70),0)</f>
        <v>0</v>
      </c>
      <c r="F70" s="443">
        <f>COUNTIFS(AllC3_Data[Hours Since Last Activity],"&gt;=24",AllC3_Data[Content Owner],"="&amp;C70,AllC3_Data[Yard],"=S*")-G70-H70</f>
        <v>0</v>
      </c>
      <c r="G70" s="443">
        <f>COUNTIFS(AllC3_Data[Hours Since Last Activity],"&gt;=48", AllC3_Data[Content Owner],"="&amp;C70,AllC3_Data[Yard],"=S*")-H70</f>
        <v>0</v>
      </c>
      <c r="H70" s="581">
        <f>COUNTIFS(AllC3_Data[Hours Since Last Activity],"&gt;=96",AllC3_Data[Content Owner],"="&amp;C70, AllC3_Data[Yard],"=S*")</f>
        <v>0</v>
      </c>
      <c r="I70" s="581"/>
      <c r="J70" s="65">
        <f>SUM(F70:I70)</f>
        <v>0</v>
      </c>
      <c r="K70" s="582"/>
    </row>
    <row r="71" spans="1:22" ht="15.75" x14ac:dyDescent="0.25">
      <c r="B71" s="53" t="s">
        <v>867</v>
      </c>
      <c r="C71" s="58" t="s">
        <v>588</v>
      </c>
      <c r="D71" s="58">
        <v>205</v>
      </c>
      <c r="E71" s="447">
        <f>IFERROR(COUNTIFS(AllC3_Data[Content Owner], C71,AllC3_Data[Yard],"S*")-(H71+G71+F71),0)</f>
        <v>19</v>
      </c>
      <c r="F71" s="442">
        <f>COUNTIFS(AllC3_Data[Hours Since Last Activity],"&gt;=24",AllC3_Data[Content Owner],"="&amp;C71,AllC3_Data[Yard],"=S*")-G71-H71</f>
        <v>4</v>
      </c>
      <c r="G71" s="442">
        <f>COUNTIFS(AllC3_Data[Hours Since Last Activity],"&gt;=48", AllC3_Data[Content Owner],"="&amp;C71,AllC3_Data[Yard],"=S*")-H71</f>
        <v>0</v>
      </c>
      <c r="H71" s="580">
        <f>COUNTIFS(AllC3_Data[Hours Since Last Activity],"&gt;=96",AllC3_Data[Content Owner],"="&amp;C71, AllC3_Data[Yard],"=S*")</f>
        <v>0</v>
      </c>
      <c r="I71" s="580"/>
      <c r="J71" s="64">
        <f t="shared" ref="J71:J77" si="14">SUM(F71:I71)</f>
        <v>4</v>
      </c>
      <c r="K71" s="582"/>
    </row>
    <row r="72" spans="1:22" ht="15.75" x14ac:dyDescent="0.25">
      <c r="B72" s="53" t="s">
        <v>773</v>
      </c>
      <c r="C72" s="60" t="s">
        <v>326</v>
      </c>
      <c r="D72" s="66">
        <v>227</v>
      </c>
      <c r="E72" s="447">
        <f>IFERROR(COUNTIFS(AllC3_Data[Content Owner], C72,AllC3_Data[Yard],"S*")-(H72+G72+F72),0)</f>
        <v>0</v>
      </c>
      <c r="F72" s="442">
        <f>COUNTIFS(AllC3_Data[Hours Since Last Activity],"&gt;=24",AllC3_Data[Content Owner],"="&amp;C72,AllC3_Data[Yard],"=S*")-G72-H72</f>
        <v>0</v>
      </c>
      <c r="G72" s="442">
        <f>COUNTIFS(AllC3_Data[Hours Since Last Activity],"&gt;=48", AllC3_Data[Content Owner],"="&amp;C72,AllC3_Data[Yard],"=S*")-H72</f>
        <v>0</v>
      </c>
      <c r="H72" s="580">
        <f>COUNTIFS(AllC3_Data[Hours Since Last Activity],"&gt;=96",AllC3_Data[Content Owner],"="&amp;C72, AllC3_Data[Yard],"=S*")</f>
        <v>0</v>
      </c>
      <c r="I72" s="580"/>
      <c r="J72" s="64">
        <f t="shared" si="14"/>
        <v>0</v>
      </c>
      <c r="K72" s="582"/>
    </row>
    <row r="73" spans="1:22" ht="15.75" x14ac:dyDescent="0.25">
      <c r="B73" s="53" t="s">
        <v>867</v>
      </c>
      <c r="C73" s="58" t="s">
        <v>352</v>
      </c>
      <c r="D73" s="58">
        <v>220</v>
      </c>
      <c r="E73" s="447">
        <f>IFERROR(COUNTIFS(AllC3_Data[Content Owner], C73,AllC3_Data[Yard],"S*")-(H73+G73+F73),0)</f>
        <v>1</v>
      </c>
      <c r="F73" s="442">
        <f>COUNTIFS(AllC3_Data[Hours Since Last Activity],"&gt;=24",AllC3_Data[Content Owner],"="&amp;C73,AllC3_Data[Yard],"=S*")-G73-H73</f>
        <v>1</v>
      </c>
      <c r="G73" s="442">
        <f>COUNTIFS(AllC3_Data[Hours Since Last Activity],"&gt;=48", AllC3_Data[Content Owner],"="&amp;C73,AllC3_Data[Yard],"=S*")-H73</f>
        <v>0</v>
      </c>
      <c r="H73" s="580">
        <f>COUNTIFS(AllC3_Data[Hours Since Last Activity],"&gt;=96",AllC3_Data[Content Owner],"="&amp;C73, AllC3_Data[Yard],"=S*")</f>
        <v>0</v>
      </c>
      <c r="I73" s="580"/>
      <c r="J73" s="64">
        <f t="shared" si="14"/>
        <v>1</v>
      </c>
      <c r="K73" s="582"/>
    </row>
    <row r="74" spans="1:22" ht="15.75" x14ac:dyDescent="0.25">
      <c r="B74" s="53" t="s">
        <v>867</v>
      </c>
      <c r="C74" s="58" t="s">
        <v>325</v>
      </c>
      <c r="D74" s="58">
        <v>206</v>
      </c>
      <c r="E74" s="447">
        <f>IFERROR(COUNTIFS(AllC3_Data[Content Owner], C74,AllC3_Data[Yard],"S*")-(H74+G74+F74),0)</f>
        <v>17</v>
      </c>
      <c r="F74" s="442">
        <f>COUNTIFS(AllC3_Data[Hours Since Last Activity],"&gt;=24",AllC3_Data[Content Owner],"="&amp;C74,AllC3_Data[Yard],"=S*")-G74-H74</f>
        <v>5</v>
      </c>
      <c r="G74" s="442">
        <f>COUNTIFS(AllC3_Data[Hours Since Last Activity],"&gt;=48", AllC3_Data[Content Owner],"="&amp;C74,AllC3_Data[Yard],"=S*")-H74</f>
        <v>0</v>
      </c>
      <c r="H74" s="580">
        <f>COUNTIFS(AllC3_Data[Hours Since Last Activity],"&gt;=96",AllC3_Data[Content Owner],"="&amp;C74, AllC3_Data[Yard],"=S*")</f>
        <v>0</v>
      </c>
      <c r="I74" s="580"/>
      <c r="J74" s="64">
        <f t="shared" si="14"/>
        <v>5</v>
      </c>
      <c r="K74" s="582"/>
    </row>
    <row r="75" spans="1:22" ht="15.75" x14ac:dyDescent="0.25">
      <c r="B75" s="53" t="s">
        <v>867</v>
      </c>
      <c r="C75" s="58" t="s">
        <v>596</v>
      </c>
      <c r="D75" s="58">
        <v>201</v>
      </c>
      <c r="E75" s="447">
        <f>IFERROR(COUNTIFS(AllC3_Data[Content Owner], C75,AllC3_Data[Yard],"S*")-(H75+G75+F75),0)</f>
        <v>1</v>
      </c>
      <c r="F75" s="442">
        <f>COUNTIFS(AllC3_Data[Hours Since Last Activity],"&gt;=24",AllC3_Data[Content Owner],"="&amp;C75,AllC3_Data[Yard],"=S*")-G75-H75</f>
        <v>0</v>
      </c>
      <c r="G75" s="442">
        <f>COUNTIFS(AllC3_Data[Hours Since Last Activity],"&gt;=48", AllC3_Data[Content Owner],"="&amp;C75,AllC3_Data[Yard],"=S*")-H75</f>
        <v>0</v>
      </c>
      <c r="H75" s="580">
        <f>COUNTIFS(AllC3_Data[Hours Since Last Activity],"&gt;=96",AllC3_Data[Content Owner],"="&amp;C75, AllC3_Data[Yard],"=S*")</f>
        <v>0</v>
      </c>
      <c r="I75" s="580"/>
      <c r="J75" s="64">
        <f t="shared" si="14"/>
        <v>0</v>
      </c>
      <c r="K75" s="582"/>
    </row>
    <row r="76" spans="1:22" ht="15.75" x14ac:dyDescent="0.25">
      <c r="B76" s="53" t="s">
        <v>867</v>
      </c>
      <c r="C76" s="58" t="s">
        <v>349</v>
      </c>
      <c r="D76" s="58">
        <v>203</v>
      </c>
      <c r="E76" s="447">
        <f>IFERROR(COUNTIFS(AllC3_Data[Content Owner], C76,AllC3_Data[Yard],"S*")-(H76+G76+F76),0)</f>
        <v>5</v>
      </c>
      <c r="F76" s="442">
        <f>COUNTIFS(AllC3_Data[Hours Since Last Activity],"&gt;=24",AllC3_Data[Content Owner],"="&amp;C76,AllC3_Data[Yard],"=S*")-G76-H76</f>
        <v>3</v>
      </c>
      <c r="G76" s="442">
        <f>COUNTIFS(AllC3_Data[Hours Since Last Activity],"&gt;=48", AllC3_Data[Content Owner],"="&amp;C76,AllC3_Data[Yard],"=S*")-H76</f>
        <v>0</v>
      </c>
      <c r="H76" s="580">
        <f>COUNTIFS(AllC3_Data[Hours Since Last Activity],"&gt;=96",AllC3_Data[Content Owner],"="&amp;C76, AllC3_Data[Yard],"=S*")</f>
        <v>0</v>
      </c>
      <c r="I76" s="580"/>
      <c r="J76" s="64">
        <f t="shared" si="14"/>
        <v>3</v>
      </c>
      <c r="K76" s="582"/>
    </row>
    <row r="77" spans="1:22" ht="16.5" thickBot="1" x14ac:dyDescent="0.3">
      <c r="B77" s="54" t="s">
        <v>867</v>
      </c>
      <c r="C77" s="265" t="s">
        <v>599</v>
      </c>
      <c r="D77" s="265">
        <v>507</v>
      </c>
      <c r="E77" s="444">
        <f>IFERROR(COUNTIFS(AllC3_Data[Content Owner], C77,AllC3_Data[Yard],"S*")-(H77+G77+F77),0)</f>
        <v>5</v>
      </c>
      <c r="F77" s="446">
        <f>COUNTIFS(AllC3_Data[Hours Since Last Activity],"&gt;=24",AllC3_Data[Content Owner],"="&amp;C77,AllC3_Data[Yard],"=S*")-G77-H77</f>
        <v>2</v>
      </c>
      <c r="G77" s="446">
        <f>COUNTIFS(AllC3_Data[Hours Since Last Activity],"&gt;=48", AllC3_Data[Content Owner],"="&amp;C77,AllC3_Data[Yard],"=S*")-H77</f>
        <v>1</v>
      </c>
      <c r="H77" s="613">
        <f>COUNTIFS(AllC3_Data[Hours Since Last Activity],"&gt;=96",AllC3_Data[Content Owner],"="&amp;C77, AllC3_Data[Yard],"=S*")</f>
        <v>2</v>
      </c>
      <c r="I77" s="613"/>
      <c r="J77" s="126">
        <f t="shared" si="14"/>
        <v>5</v>
      </c>
      <c r="K77" s="582"/>
    </row>
    <row r="78" spans="1:22" ht="16.5" thickBot="1" x14ac:dyDescent="0.3">
      <c r="B78" s="610" t="s">
        <v>8182</v>
      </c>
      <c r="C78" s="611"/>
      <c r="D78" s="612"/>
      <c r="E78" s="427">
        <f>SUM(E70:E77)</f>
        <v>48</v>
      </c>
      <c r="F78" s="427">
        <f>SUM(F70:F77)</f>
        <v>15</v>
      </c>
      <c r="G78" s="427">
        <f>SUM(G70:G77)</f>
        <v>1</v>
      </c>
      <c r="H78" s="608">
        <f>SUM(I70:I77)</f>
        <v>0</v>
      </c>
      <c r="I78" s="609"/>
      <c r="J78" s="428">
        <f>SUM(J70:J77)</f>
        <v>18</v>
      </c>
      <c r="K78" s="582"/>
    </row>
    <row r="79" spans="1:22" ht="15.75" x14ac:dyDescent="0.25">
      <c r="B79" s="61" t="s">
        <v>378</v>
      </c>
      <c r="C79" s="62" t="s">
        <v>588</v>
      </c>
      <c r="D79" s="62">
        <v>705</v>
      </c>
      <c r="E79" s="420">
        <f>IFERROR(COUNTIFS(AllC3_Data[Content Owner], C79,AllC3_Data[Yard],"M*")-(H79+G79+F79),0)</f>
        <v>13</v>
      </c>
      <c r="F79" s="127">
        <f>COUNTIFS(AllC3_Data[Hours Since Last Activity],"&gt;=24",AllC3_Data[Content Owner],"="&amp;C79,AllC3_Data[Yard],"=M*")-G79-H79</f>
        <v>0</v>
      </c>
      <c r="G79" s="127">
        <f>COUNTIFS(AllC3_Data[Hours Since Last Activity],"&gt;=48", AllC3_Data[Content Owner],"="&amp;C79,AllC3_Data[Yard],"=M*")-H79</f>
        <v>0</v>
      </c>
      <c r="H79" s="607">
        <f>COUNTIFS(AllC3_Data[Hours Since Last Activity],"&gt;=96",AllC3_Data[Content Owner],"="&amp;C79, AllC3_Data[Yard],"=M*")</f>
        <v>0</v>
      </c>
      <c r="I79" s="607"/>
      <c r="J79" s="308">
        <f>SUM(F79:I79)</f>
        <v>0</v>
      </c>
      <c r="K79" s="266"/>
    </row>
    <row r="80" spans="1:22" ht="15.75" x14ac:dyDescent="0.25">
      <c r="B80" s="53" t="s">
        <v>378</v>
      </c>
      <c r="C80" s="58" t="s">
        <v>589</v>
      </c>
      <c r="D80" s="58">
        <v>707</v>
      </c>
      <c r="E80" s="307">
        <f>IFERROR(COUNTIFS(AllC3_Data[Content Owner], C80,AllC3_Data[Yard],"M*")-(H80+G80+F80),0)</f>
        <v>74</v>
      </c>
      <c r="F80" s="264">
        <f>COUNTIFS(AllC3_Data[Hours Since Last Activity],"&gt;=24",AllC3_Data[Content Owner],"="&amp;C80,AllC3_Data[Yard],"=M*")-G80-H80</f>
        <v>7</v>
      </c>
      <c r="G80" s="264">
        <f>COUNTIFS(AllC3_Data[Hours Since Last Activity],"&gt;=48", AllC3_Data[Content Owner],"="&amp;C80,AllC3_Data[Yard],"=M*")-H80</f>
        <v>1</v>
      </c>
      <c r="H80" s="621">
        <f>COUNTIFS(AllC3_Data[Hours Since Last Activity],"&gt;=96",AllC3_Data[Content Owner],"="&amp;C80, AllC3_Data[Yard],"=M*")</f>
        <v>1</v>
      </c>
      <c r="I80" s="621"/>
      <c r="J80" s="310">
        <f t="shared" ref="J80:J82" si="15">SUM(F80:I80)</f>
        <v>9</v>
      </c>
      <c r="K80" s="266"/>
    </row>
    <row r="81" spans="2:11" ht="15.75" x14ac:dyDescent="0.25">
      <c r="B81" s="53" t="s">
        <v>378</v>
      </c>
      <c r="C81" s="58" t="s">
        <v>325</v>
      </c>
      <c r="D81" s="58">
        <v>706</v>
      </c>
      <c r="E81" s="420">
        <f>IFERROR(COUNTIFS(AllC3_Data[Content Owner], C81,AllC3_Data[Yard],"M*")-(H81+G81+F81),0)</f>
        <v>2</v>
      </c>
      <c r="F81" s="264">
        <f>COUNTIFS(AllC3_Data[Hours Since Last Activity],"&gt;=24",AllC3_Data[Content Owner],"="&amp;C81,AllC3_Data[Yard],"=M*")-G81-H81</f>
        <v>0</v>
      </c>
      <c r="G81" s="264">
        <f>COUNTIFS(AllC3_Data[Hours Since Last Activity],"&gt;=48", AllC3_Data[Content Owner],"="&amp;C81,AllC3_Data[Yard],"=M*")-H81</f>
        <v>0</v>
      </c>
      <c r="H81" s="621">
        <f>COUNTIFS(AllC3_Data[Hours Since Last Activity],"&gt;=96",AllC3_Data[Content Owner],"="&amp;C81, AllC3_Data[Yard],"=M*")</f>
        <v>0</v>
      </c>
      <c r="I81" s="621"/>
      <c r="J81" s="310">
        <f t="shared" si="15"/>
        <v>0</v>
      </c>
      <c r="K81" s="266"/>
    </row>
    <row r="82" spans="2:11" ht="15.75" x14ac:dyDescent="0.25">
      <c r="B82" s="53" t="s">
        <v>378</v>
      </c>
      <c r="C82" s="59" t="s">
        <v>662</v>
      </c>
      <c r="D82" s="59">
        <v>502</v>
      </c>
      <c r="E82" s="420">
        <f>IFERROR(COUNTIFS(AllC3_Data[Content Owner], C82,AllC3_Data[Yard],"M*")-(H82+G82+F82),0)</f>
        <v>0</v>
      </c>
      <c r="F82" s="264">
        <f>COUNTIFS(AllC3_Data[Hours Since Last Activity],"&gt;=24",AllC3_Data[Content Owner],"="&amp;C82,AllC3_Data[Yard],"=M*")-G82-H82</f>
        <v>0</v>
      </c>
      <c r="G82" s="264">
        <f>COUNTIFS(AllC3_Data[Hours Since Last Activity],"&gt;=48", AllC3_Data[Content Owner],"="&amp;C82,AllC3_Data[Yard],"=M*")-H82</f>
        <v>0</v>
      </c>
      <c r="H82" s="621">
        <f>COUNTIFS(AllC3_Data[Hours Since Last Activity],"&gt;=96",AllC3_Data[Content Owner],"="&amp;C82, AllC3_Data[Yard],"=M*")</f>
        <v>0</v>
      </c>
      <c r="I82" s="621"/>
      <c r="J82" s="310">
        <f t="shared" si="15"/>
        <v>0</v>
      </c>
      <c r="K82" s="266"/>
    </row>
    <row r="83" spans="2:11" ht="16.5" thickBot="1" x14ac:dyDescent="0.3">
      <c r="B83" s="54" t="s">
        <v>378</v>
      </c>
      <c r="C83" s="265" t="s">
        <v>349</v>
      </c>
      <c r="D83" s="265">
        <v>703</v>
      </c>
      <c r="E83" s="420">
        <f>IFERROR(COUNTIFS(AllC3_Data[Content Owner], C83,AllC3_Data[Yard],"M*")-(H83+G83+F83),0)</f>
        <v>6</v>
      </c>
      <c r="F83" s="128">
        <f>COUNTIFS(AllC3_Data[Hours Since Last Activity],"&gt;=24",AllC3_Data[Content Owner],"="&amp;C83,AllC3_Data[Yard],"=M*")-G83-H83</f>
        <v>0</v>
      </c>
      <c r="G83" s="128">
        <f>COUNTIFS(AllC3_Data[Hours Since Last Activity],"&gt;=48", AllC3_Data[Content Owner],"="&amp;C83,AllC3_Data[Yard],"=M*")-H83</f>
        <v>0</v>
      </c>
      <c r="H83" s="598">
        <f>COUNTIFS(AllC3_Data[Hours Since Last Activity],"&gt;=96",AllC3_Data[Content Owner],"="&amp;C83, AllC3_Data[Yard],"=M*")</f>
        <v>0</v>
      </c>
      <c r="I83" s="598"/>
      <c r="J83" s="309">
        <f>SUM(F83:I83)</f>
        <v>0</v>
      </c>
      <c r="K83" s="266"/>
    </row>
    <row r="84" spans="2:11" ht="16.5" thickBot="1" x14ac:dyDescent="0.3">
      <c r="B84" s="604" t="s">
        <v>872</v>
      </c>
      <c r="C84" s="605"/>
      <c r="D84" s="606"/>
      <c r="E84" s="263">
        <f>SUM(E79:E83)</f>
        <v>95</v>
      </c>
      <c r="F84" s="263">
        <f t="shared" ref="F84:G84" si="16">SUM(F79:F83)</f>
        <v>7</v>
      </c>
      <c r="G84" s="263">
        <f t="shared" si="16"/>
        <v>1</v>
      </c>
      <c r="H84" s="602">
        <f>SUM(H79:I83)</f>
        <v>1</v>
      </c>
      <c r="I84" s="603"/>
      <c r="J84" s="320">
        <f>SUM(J79:J83)</f>
        <v>9</v>
      </c>
      <c r="K84" s="266"/>
    </row>
    <row r="85" spans="2:11" ht="15.75" x14ac:dyDescent="0.25">
      <c r="B85" s="61" t="s">
        <v>379</v>
      </c>
      <c r="C85" s="63" t="s">
        <v>589</v>
      </c>
      <c r="D85" s="63">
        <v>407</v>
      </c>
      <c r="E85" s="422">
        <f>IFERROR(COUNTIFS(AllC3_Data[Content Owner], C85,AllC3_Data[Yard],"T*")-(H85+G85+F85),0)</f>
        <v>41</v>
      </c>
      <c r="F85" s="424">
        <f>COUNTIFS(AllC3_Data[Hours Since Last Activity],"&gt;=24",AllC3_Data[Content Owner],"="&amp;C85,AllC3_Data[Yard],"=t*")-G85-H85</f>
        <v>0</v>
      </c>
      <c r="G85" s="424">
        <f>COUNTIFS(AllC3_Data[Hours Since Last Activity],"&gt;=48", AllC3_Data[Content Owner],"="&amp;C85,AllC3_Data[Yard],"=T*")-H85</f>
        <v>0</v>
      </c>
      <c r="H85" s="607">
        <f>COUNTIFS(AllC3_Data[Hours Since Last Activity],"&gt;=96",AllC3_Data[Content Owner],C85,AllC3_Data[Yard],"T*")</f>
        <v>0</v>
      </c>
      <c r="I85" s="607"/>
      <c r="J85" s="308">
        <f>SUM(F85:I85)</f>
        <v>0</v>
      </c>
      <c r="K85" s="6"/>
    </row>
    <row r="86" spans="2:11" ht="16.5" thickBot="1" x14ac:dyDescent="0.3">
      <c r="B86" s="54" t="s">
        <v>379</v>
      </c>
      <c r="C86" s="125" t="s">
        <v>865</v>
      </c>
      <c r="D86" s="125">
        <v>403</v>
      </c>
      <c r="E86" s="421">
        <f>IFERROR(COUNTIFS(AllC3_Data[Content Owner], C86,AllC3_Data[Yard],"T*")-(H86+G86+F86),0)</f>
        <v>0</v>
      </c>
      <c r="F86" s="426">
        <f>COUNTIFS(AllC3_Data[Hours Since Last Activity],"&gt;=24",AllC3_Data[Content Owner],"="&amp;C86,AllC3_Data[Yard],"=T*")-G86-H86</f>
        <v>0</v>
      </c>
      <c r="G86" s="426">
        <f>COUNTIFS(AllC3_Data[Hours Since Last Activity],"&gt;=48", AllC3_Data[Content Owner],"="&amp;C86,AllC3_Data[Yard],"=T*")-H86</f>
        <v>0</v>
      </c>
      <c r="H86" s="598">
        <f>COUNTIFS(AllC3_Data[Hours Since Last Activity],"&gt;=96",AllC3_Data[Content Owner],"="&amp;C86)</f>
        <v>0</v>
      </c>
      <c r="I86" s="598"/>
      <c r="J86" s="309">
        <f>SUM(F86:I86)</f>
        <v>0</v>
      </c>
    </row>
    <row r="87" spans="2:11" ht="16.5" thickBot="1" x14ac:dyDescent="0.3">
      <c r="B87" s="604" t="s">
        <v>873</v>
      </c>
      <c r="C87" s="605"/>
      <c r="D87" s="606"/>
      <c r="E87" s="311">
        <f>SUM(E85:E86)</f>
        <v>41</v>
      </c>
      <c r="F87" s="311">
        <f t="shared" ref="F87" si="17">SUM(F85:F86)</f>
        <v>0</v>
      </c>
      <c r="G87" s="450">
        <f>SUM(G85:G86)</f>
        <v>0</v>
      </c>
      <c r="H87" s="622">
        <f>SUM(H85:I86)</f>
        <v>0</v>
      </c>
      <c r="I87" s="623"/>
      <c r="J87" s="312">
        <f>SUM(J85:J86)</f>
        <v>0</v>
      </c>
    </row>
    <row r="88" spans="2:11" ht="16.5" thickBot="1" x14ac:dyDescent="0.3">
      <c r="B88" s="315" t="s">
        <v>348</v>
      </c>
      <c r="C88" s="316" t="s">
        <v>602</v>
      </c>
      <c r="D88" s="316">
        <v>404</v>
      </c>
      <c r="E88" s="317">
        <f>IFERROR(COUNTIFS(AllC3_Data[Content Owner], C88,AllC3_Data[Yard],"=K*")-(H88+G88+F88),0)</f>
        <v>24</v>
      </c>
      <c r="F88" s="318">
        <f>COUNTIFS(AllC3_Data[Hours Since Last Activity],"&gt;=24",AllC3_Data[Content Owner],"="&amp;C88,AllC3_Data[Yard],"=K*")-G88-H88</f>
        <v>6</v>
      </c>
      <c r="G88" s="318">
        <f>COUNTIFS(AllC3_Data[Hours Since Last Activity],"&gt;=48", AllC3_Data[Content Owner],"="&amp;C88,AllC3_Data[Yard],"=K*")-H88</f>
        <v>0</v>
      </c>
      <c r="H88" s="625">
        <f>COUNTIFS(AllC3_Data[Hours Since Last Activity],"&gt;=96",AllC3_Data[Content Owner],"="&amp;C88, AllC3_Data[Yard],"=K*")</f>
        <v>0</v>
      </c>
      <c r="I88" s="625"/>
      <c r="J88" s="319">
        <f>SUM(F88:I88)</f>
        <v>6</v>
      </c>
    </row>
    <row r="89" spans="2:11" ht="16.5" thickBot="1" x14ac:dyDescent="0.3">
      <c r="B89" s="595" t="s">
        <v>874</v>
      </c>
      <c r="C89" s="596"/>
      <c r="D89" s="597"/>
      <c r="E89" s="313">
        <f>SUM(E78,E84,E87,E88)</f>
        <v>208</v>
      </c>
      <c r="F89" s="314">
        <f>SUM(F78,F84,F87,F88)</f>
        <v>28</v>
      </c>
      <c r="G89" s="314">
        <f>SUM(G78,G84,G87,G88)</f>
        <v>2</v>
      </c>
      <c r="H89" s="624">
        <f>SUM(I78,H84,H87,H88)</f>
        <v>1</v>
      </c>
      <c r="I89" s="597"/>
      <c r="J89" s="321">
        <f>SUM(J70:J77,J79:J83,J85:J86,J88)</f>
        <v>33</v>
      </c>
    </row>
    <row r="90" spans="2:11" ht="15.75" x14ac:dyDescent="0.25">
      <c r="B90" s="69"/>
      <c r="C90" s="69"/>
      <c r="D90" s="69"/>
      <c r="E90" s="69"/>
      <c r="F90" s="69"/>
      <c r="G90" s="69"/>
      <c r="H90" s="69"/>
      <c r="I90" s="69"/>
      <c r="J90" s="70"/>
    </row>
    <row r="91" spans="2:11" ht="15.75" thickBot="1" x14ac:dyDescent="0.3">
      <c r="B91" s="56"/>
      <c r="C91" s="56"/>
      <c r="D91" s="56"/>
      <c r="E91" s="56"/>
      <c r="F91" s="56"/>
      <c r="G91" s="56"/>
      <c r="H91" s="56"/>
      <c r="I91" s="56"/>
      <c r="J91" s="56"/>
    </row>
    <row r="92" spans="2:11" ht="15.75" thickBot="1" x14ac:dyDescent="0.3">
      <c r="B92" s="618" t="s">
        <v>876</v>
      </c>
      <c r="C92" s="619"/>
      <c r="D92" s="619"/>
      <c r="E92" s="619"/>
      <c r="F92" s="619"/>
      <c r="G92" s="619"/>
      <c r="H92" s="619"/>
      <c r="I92" s="619"/>
      <c r="J92" s="620"/>
    </row>
    <row r="93" spans="2:11" ht="15.75" x14ac:dyDescent="0.25">
      <c r="B93" s="61" t="s">
        <v>867</v>
      </c>
      <c r="C93" s="627" t="s">
        <v>226</v>
      </c>
      <c r="D93" s="627"/>
      <c r="E93" s="422">
        <f>IFERROR(COUNTIFS(AllC3_Data[Content Owner], C93,AllC3_Data[Yard],"=S*")-(H93+G93+F93),0)</f>
        <v>0</v>
      </c>
      <c r="F93" s="424">
        <f>COUNTIFS(AllC3_Data[Hours Since Last Activity],"&gt;=24",AllC3_Data[Content Code],"="&amp;C93, AllC3_Data[Yard],"=S*")-G93-H93</f>
        <v>0</v>
      </c>
      <c r="G93" s="424">
        <f>COUNTIFS(AllC3_Data[Hours Since Last Activity],"&gt;=24",AllC3_Data[Content Code],"="&amp;C93, AllC3_Data[Yard],"=S*")-H93</f>
        <v>0</v>
      </c>
      <c r="H93" s="607">
        <f>COUNTIFS(AllC3_Data[Hours Since Last Activity],"&gt;=96",AllC3_Data[Content Code],"="&amp;C93,AllC3_Data[Yard],"=S*")</f>
        <v>0</v>
      </c>
      <c r="I93" s="607"/>
      <c r="J93" s="308">
        <f>SUM(F93:I93)</f>
        <v>0</v>
      </c>
    </row>
    <row r="94" spans="2:11" ht="15.75" x14ac:dyDescent="0.25">
      <c r="B94" s="53" t="s">
        <v>378</v>
      </c>
      <c r="C94" s="626" t="s">
        <v>226</v>
      </c>
      <c r="D94" s="626"/>
      <c r="E94" s="420">
        <f>IFERROR(COUNTIFS(AllC3_Data[Content Owner], C94,AllC3_Data[Yard],"=M*")-(H94+G94+F94),0)</f>
        <v>0</v>
      </c>
      <c r="F94" s="425">
        <f>COUNTIFS(AllC3_Data[Hours Since Last Activity],"&gt;=24",AllC3_Data[Content Code],"="&amp;C94, AllC3_Data[Yard],"=M*")-G94-H94</f>
        <v>0</v>
      </c>
      <c r="G94" s="425">
        <f>COUNTIFS(AllC3_Data[Hours Since Last Activity],"&gt;=24",AllC3_Data[Content Code],"="&amp;C94, AllC3_Data[Yard],"=M*")-H94</f>
        <v>0</v>
      </c>
      <c r="H94" s="621">
        <f>COUNTIFS(AllC3_Data[Hours Since Last Activity],"&gt;=96",AllC3_Data[Content Code],"="&amp;C94,AllC3_Data[Yard],"=M*")</f>
        <v>0</v>
      </c>
      <c r="I94" s="621"/>
      <c r="J94" s="310">
        <f>SUM(F94:I94)</f>
        <v>0</v>
      </c>
    </row>
    <row r="95" spans="2:11" ht="16.5" thickBot="1" x14ac:dyDescent="0.3">
      <c r="B95" s="54" t="s">
        <v>379</v>
      </c>
      <c r="C95" s="599" t="s">
        <v>226</v>
      </c>
      <c r="D95" s="599"/>
      <c r="E95" s="421">
        <f>IFERROR(COUNTIFS(AllC3_Data[Content Owner], C95,AllC3_Data[Yard],"=T*")-(H95+G95+F95),0)</f>
        <v>0</v>
      </c>
      <c r="F95" s="426">
        <f>COUNTIFS(AllC3_Data[Hours Since Last Activity],"&gt;=24",AllC3_Data[Content Code],"="&amp;C95, AllC3_Data[Yard],"=T*")-G95-H95</f>
        <v>0</v>
      </c>
      <c r="G95" s="426">
        <f>COUNTIFS(AllC3_Data[Hours Since Last Activity],"&gt;=24",AllC3_Data[Content Code],"="&amp;D95, AllC3_Data[Yard],"=T*")-H95</f>
        <v>0</v>
      </c>
      <c r="H95" s="598">
        <f>COUNTIFS(AllC3_Data[Hours Since Last Activity],"&gt;=96",AllC3_Data[Content Code],"="&amp;C95,AllC3_Data[Yard],"=T*")</f>
        <v>0</v>
      </c>
      <c r="I95" s="598"/>
      <c r="J95" s="309">
        <f>SUM(F95:I95)</f>
        <v>0</v>
      </c>
    </row>
    <row r="96" spans="2:11" ht="15.75" thickBot="1" x14ac:dyDescent="0.3">
      <c r="B96" s="614" t="s">
        <v>875</v>
      </c>
      <c r="C96" s="615"/>
      <c r="D96" s="615"/>
      <c r="E96" s="448">
        <f>SUM(E93:E94)</f>
        <v>0</v>
      </c>
      <c r="F96" s="448">
        <f>SUM(F93:F94)</f>
        <v>0</v>
      </c>
      <c r="G96" s="448">
        <f>SUM(G93:G94)</f>
        <v>0</v>
      </c>
      <c r="H96" s="616">
        <f>SUM(I93:I94)</f>
        <v>0</v>
      </c>
      <c r="I96" s="617"/>
      <c r="J96" s="449">
        <f>SUM(J93:J95)</f>
        <v>0</v>
      </c>
    </row>
    <row r="98" spans="9:9" x14ac:dyDescent="0.25">
      <c r="I98" s="3" t="s">
        <v>8371</v>
      </c>
    </row>
  </sheetData>
  <sheetProtection algorithmName="SHA-512" hashValue="Z64B+bECBIO1vwNSixqlP+K6DUeTSSYBOQ42Gpt8iYpnuixAIwbcOVHDlYtB84yWfz97yVia4ZQL9ohpmYuS2Q==" saltValue="TmynewYxjXuoRyIzDthwUA==" spinCount="100000" sheet="1" objects="1" scenarios="1"/>
  <sortState xmlns:xlrd2="http://schemas.microsoft.com/office/spreadsheetml/2017/richdata2" ref="B48:B53">
    <sortCondition ref="B48:B53"/>
  </sortState>
  <mergeCells count="65">
    <mergeCell ref="M62:N62"/>
    <mergeCell ref="A26:V26"/>
    <mergeCell ref="B60:G60"/>
    <mergeCell ref="P60:U60"/>
    <mergeCell ref="I45:N45"/>
    <mergeCell ref="B45:G45"/>
    <mergeCell ref="P45:U45"/>
    <mergeCell ref="P27:U27"/>
    <mergeCell ref="I27:N27"/>
    <mergeCell ref="B27:G27"/>
    <mergeCell ref="A44:V44"/>
    <mergeCell ref="J62:L62"/>
    <mergeCell ref="C38:D38"/>
    <mergeCell ref="E38:F38"/>
    <mergeCell ref="C39:D41"/>
    <mergeCell ref="E39:F41"/>
    <mergeCell ref="A8:V8"/>
    <mergeCell ref="B9:G9"/>
    <mergeCell ref="I9:N9"/>
    <mergeCell ref="P9:U9"/>
    <mergeCell ref="D1:S4"/>
    <mergeCell ref="A1:C1"/>
    <mergeCell ref="A2:B2"/>
    <mergeCell ref="A3:B4"/>
    <mergeCell ref="C3:C4"/>
    <mergeCell ref="B96:D96"/>
    <mergeCell ref="H96:I96"/>
    <mergeCell ref="B92:J92"/>
    <mergeCell ref="H80:I80"/>
    <mergeCell ref="H93:I93"/>
    <mergeCell ref="H87:I87"/>
    <mergeCell ref="H86:I86"/>
    <mergeCell ref="H89:I89"/>
    <mergeCell ref="H88:I88"/>
    <mergeCell ref="H85:I85"/>
    <mergeCell ref="H82:I82"/>
    <mergeCell ref="H94:I94"/>
    <mergeCell ref="C94:D94"/>
    <mergeCell ref="C93:D93"/>
    <mergeCell ref="B84:D84"/>
    <mergeCell ref="H81:I81"/>
    <mergeCell ref="B89:D89"/>
    <mergeCell ref="H95:I95"/>
    <mergeCell ref="C95:D95"/>
    <mergeCell ref="H69:I69"/>
    <mergeCell ref="H84:I84"/>
    <mergeCell ref="H83:I83"/>
    <mergeCell ref="B87:D87"/>
    <mergeCell ref="H79:I79"/>
    <mergeCell ref="H78:I78"/>
    <mergeCell ref="B78:D78"/>
    <mergeCell ref="H77:I77"/>
    <mergeCell ref="H76:I76"/>
    <mergeCell ref="H75:I75"/>
    <mergeCell ref="H74:I74"/>
    <mergeCell ref="H73:I73"/>
    <mergeCell ref="H72:I72"/>
    <mergeCell ref="H71:I71"/>
    <mergeCell ref="H70:I70"/>
    <mergeCell ref="K70:K78"/>
    <mergeCell ref="C20:D20"/>
    <mergeCell ref="E20:F20"/>
    <mergeCell ref="C21:D23"/>
    <mergeCell ref="E21:F23"/>
    <mergeCell ref="B68:J68"/>
  </mergeCells>
  <conditionalFormatting sqref="C12:C17 J12:J22 J94:J95 J70:J77 C60:C66 J48:J59 C55:C56 C48:C53 Q12:Q23 Q63:Q65">
    <cfRule type="containsErrors" dxfId="258" priority="175">
      <formula>ISERROR(C12)</formula>
    </cfRule>
  </conditionalFormatting>
  <conditionalFormatting sqref="F79:F83 F94:F95 F63:F66 M48:M59 F55:F56 F48:F53 T63:T65 T12:T23 M12:M22 F12:F18">
    <cfRule type="cellIs" dxfId="257" priority="174" operator="greaterThan">
      <formula>0</formula>
    </cfRule>
  </conditionalFormatting>
  <conditionalFormatting sqref="G79:G83 E63:E66 L48:L59 E55:E56 E48:E53 S63:S65 S12:S23 L12:L22 E12:E18">
    <cfRule type="cellIs" dxfId="256" priority="173" operator="greaterThan">
      <formula>0</formula>
    </cfRule>
  </conditionalFormatting>
  <conditionalFormatting sqref="H79:H83 H94:H95 D63:D66 K48:K59 D55:D56 D48:D53 R63:R65 R12:R23 K12:K22 D12:D18">
    <cfRule type="cellIs" dxfId="255" priority="172" operator="greaterThan">
      <formula>0</formula>
    </cfRule>
  </conditionalFormatting>
  <conditionalFormatting sqref="A5:B5">
    <cfRule type="cellIs" dxfId="254" priority="170" operator="greaterThan">
      <formula>300</formula>
    </cfRule>
  </conditionalFormatting>
  <conditionalFormatting sqref="C5">
    <cfRule type="cellIs" dxfId="253" priority="171" operator="greaterThan">
      <formula>100</formula>
    </cfRule>
  </conditionalFormatting>
  <conditionalFormatting sqref="C10 J10 Q10">
    <cfRule type="cellIs" dxfId="252" priority="168" operator="greaterThan">
      <formula>5</formula>
    </cfRule>
    <cfRule type="cellIs" dxfId="251" priority="169" operator="greaterThan">
      <formula>"&gt;5"</formula>
    </cfRule>
  </conditionalFormatting>
  <conditionalFormatting sqref="C18">
    <cfRule type="containsErrors" dxfId="250" priority="163">
      <formula>ISERROR(C18)</formula>
    </cfRule>
  </conditionalFormatting>
  <conditionalFormatting sqref="C30:C34 J30:J33 J35:J37 Q30:Q41">
    <cfRule type="containsErrors" dxfId="249" priority="159">
      <formula>ISERROR(C30)</formula>
    </cfRule>
  </conditionalFormatting>
  <conditionalFormatting sqref="F30:F34 M30:M37 T30:T41">
    <cfRule type="cellIs" dxfId="248" priority="158" operator="greaterThan">
      <formula>0</formula>
    </cfRule>
  </conditionalFormatting>
  <conditionalFormatting sqref="E30:E34 L30:L37 S30:S41">
    <cfRule type="cellIs" dxfId="247" priority="157" operator="greaterThan">
      <formula>0</formula>
    </cfRule>
  </conditionalFormatting>
  <conditionalFormatting sqref="D30:D34 K30:K37 R30:R41">
    <cfRule type="cellIs" dxfId="246" priority="156" operator="greaterThan">
      <formula>0</formula>
    </cfRule>
  </conditionalFormatting>
  <conditionalFormatting sqref="C28 Q28 J28:M28">
    <cfRule type="cellIs" dxfId="245" priority="154" operator="greaterThan">
      <formula>5</formula>
    </cfRule>
    <cfRule type="cellIs" dxfId="244" priority="155" operator="greaterThan">
      <formula>"&gt;5"</formula>
    </cfRule>
  </conditionalFormatting>
  <conditionalFormatting sqref="J34">
    <cfRule type="containsErrors" dxfId="243" priority="153">
      <formula>ISERROR(J34)</formula>
    </cfRule>
  </conditionalFormatting>
  <conditionalFormatting sqref="C46">
    <cfRule type="cellIs" dxfId="242" priority="142" operator="greaterThan">
      <formula>5</formula>
    </cfRule>
    <cfRule type="cellIs" dxfId="241" priority="143" operator="greaterThan">
      <formula>"&gt;5"</formula>
    </cfRule>
  </conditionalFormatting>
  <conditionalFormatting sqref="C61">
    <cfRule type="cellIs" dxfId="240" priority="136" operator="greaterThan">
      <formula>5</formula>
    </cfRule>
    <cfRule type="cellIs" dxfId="239" priority="137" operator="greaterThan">
      <formula>"&gt;5"</formula>
    </cfRule>
  </conditionalFormatting>
  <conditionalFormatting sqref="F70">
    <cfRule type="cellIs" dxfId="238" priority="128" operator="greaterThan">
      <formula>0</formula>
    </cfRule>
  </conditionalFormatting>
  <conditionalFormatting sqref="G70">
    <cfRule type="cellIs" dxfId="237" priority="127" operator="greaterThan">
      <formula>0</formula>
    </cfRule>
  </conditionalFormatting>
  <conditionalFormatting sqref="H70">
    <cfRule type="cellIs" dxfId="236" priority="126" operator="greaterThan">
      <formula>0</formula>
    </cfRule>
  </conditionalFormatting>
  <conditionalFormatting sqref="J84">
    <cfRule type="containsErrors" dxfId="235" priority="72">
      <formula>ISERROR(J84)</formula>
    </cfRule>
  </conditionalFormatting>
  <conditionalFormatting sqref="J85">
    <cfRule type="containsErrors" dxfId="234" priority="68">
      <formula>ISERROR(J85)</formula>
    </cfRule>
  </conditionalFormatting>
  <conditionalFormatting sqref="J79:J83">
    <cfRule type="containsErrors" dxfId="233" priority="71">
      <formula>ISERROR(J79)</formula>
    </cfRule>
  </conditionalFormatting>
  <conditionalFormatting sqref="J86">
    <cfRule type="containsErrors" dxfId="232" priority="69">
      <formula>ISERROR(J86)</formula>
    </cfRule>
  </conditionalFormatting>
  <conditionalFormatting sqref="J88">
    <cfRule type="containsErrors" dxfId="231" priority="67">
      <formula>ISERROR(J88)</formula>
    </cfRule>
  </conditionalFormatting>
  <conditionalFormatting sqref="R48:R58">
    <cfRule type="cellIs" dxfId="230" priority="55" operator="greaterThan">
      <formula>0</formula>
    </cfRule>
  </conditionalFormatting>
  <conditionalFormatting sqref="Q48:Q58">
    <cfRule type="containsErrors" dxfId="229" priority="58">
      <formula>ISERROR(Q48)</formula>
    </cfRule>
  </conditionalFormatting>
  <conditionalFormatting sqref="T48:T58">
    <cfRule type="cellIs" dxfId="228" priority="57" operator="greaterThan">
      <formula>0</formula>
    </cfRule>
  </conditionalFormatting>
  <conditionalFormatting sqref="S48:S58">
    <cfRule type="cellIs" dxfId="227" priority="56" operator="greaterThan">
      <formula>0</formula>
    </cfRule>
  </conditionalFormatting>
  <conditionalFormatting sqref="F85:F86">
    <cfRule type="cellIs" dxfId="226" priority="32" operator="greaterThan">
      <formula>0</formula>
    </cfRule>
  </conditionalFormatting>
  <conditionalFormatting sqref="G85:G86">
    <cfRule type="cellIs" dxfId="225" priority="31" operator="greaterThan">
      <formula>0</formula>
    </cfRule>
  </conditionalFormatting>
  <conditionalFormatting sqref="H85:H86">
    <cfRule type="cellIs" dxfId="224" priority="30" operator="greaterThan">
      <formula>0</formula>
    </cfRule>
  </conditionalFormatting>
  <conditionalFormatting sqref="G94:G95">
    <cfRule type="cellIs" dxfId="223" priority="29" operator="greaterThan">
      <formula>0</formula>
    </cfRule>
  </conditionalFormatting>
  <conditionalFormatting sqref="F88">
    <cfRule type="cellIs" dxfId="222" priority="28" operator="greaterThan">
      <formula>0</formula>
    </cfRule>
  </conditionalFormatting>
  <conditionalFormatting sqref="G88">
    <cfRule type="cellIs" dxfId="221" priority="27" operator="greaterThan">
      <formula>0</formula>
    </cfRule>
  </conditionalFormatting>
  <conditionalFormatting sqref="H88">
    <cfRule type="cellIs" dxfId="220" priority="26" operator="greaterThan">
      <formula>0</formula>
    </cfRule>
  </conditionalFormatting>
  <conditionalFormatting sqref="F71">
    <cfRule type="cellIs" dxfId="219" priority="25" operator="greaterThan">
      <formula>0</formula>
    </cfRule>
  </conditionalFormatting>
  <conditionalFormatting sqref="G71">
    <cfRule type="cellIs" dxfId="218" priority="24" operator="greaterThan">
      <formula>0</formula>
    </cfRule>
  </conditionalFormatting>
  <conditionalFormatting sqref="H71">
    <cfRule type="cellIs" dxfId="217" priority="23" operator="greaterThan">
      <formula>0</formula>
    </cfRule>
  </conditionalFormatting>
  <conditionalFormatting sqref="F72">
    <cfRule type="cellIs" dxfId="216" priority="22" operator="greaterThan">
      <formula>0</formula>
    </cfRule>
  </conditionalFormatting>
  <conditionalFormatting sqref="G72">
    <cfRule type="cellIs" dxfId="215" priority="21" operator="greaterThan">
      <formula>0</formula>
    </cfRule>
  </conditionalFormatting>
  <conditionalFormatting sqref="H72">
    <cfRule type="cellIs" dxfId="214" priority="20" operator="greaterThan">
      <formula>0</formula>
    </cfRule>
  </conditionalFormatting>
  <conditionalFormatting sqref="F73">
    <cfRule type="cellIs" dxfId="213" priority="19" operator="greaterThan">
      <formula>0</formula>
    </cfRule>
  </conditionalFormatting>
  <conditionalFormatting sqref="G73">
    <cfRule type="cellIs" dxfId="212" priority="18" operator="greaterThan">
      <formula>0</formula>
    </cfRule>
  </conditionalFormatting>
  <conditionalFormatting sqref="H73">
    <cfRule type="cellIs" dxfId="211" priority="17" operator="greaterThan">
      <formula>0</formula>
    </cfRule>
  </conditionalFormatting>
  <conditionalFormatting sqref="F74">
    <cfRule type="cellIs" dxfId="210" priority="16" operator="greaterThan">
      <formula>0</formula>
    </cfRule>
  </conditionalFormatting>
  <conditionalFormatting sqref="G74">
    <cfRule type="cellIs" dxfId="209" priority="15" operator="greaterThan">
      <formula>0</formula>
    </cfRule>
  </conditionalFormatting>
  <conditionalFormatting sqref="H74">
    <cfRule type="cellIs" dxfId="208" priority="14" operator="greaterThan">
      <formula>0</formula>
    </cfRule>
  </conditionalFormatting>
  <conditionalFormatting sqref="F75">
    <cfRule type="cellIs" dxfId="207" priority="13" operator="greaterThan">
      <formula>0</formula>
    </cfRule>
  </conditionalFormatting>
  <conditionalFormatting sqref="G75">
    <cfRule type="cellIs" dxfId="206" priority="12" operator="greaterThan">
      <formula>0</formula>
    </cfRule>
  </conditionalFormatting>
  <conditionalFormatting sqref="H75">
    <cfRule type="cellIs" dxfId="205" priority="11" operator="greaterThan">
      <formula>0</formula>
    </cfRule>
  </conditionalFormatting>
  <conditionalFormatting sqref="F76">
    <cfRule type="cellIs" dxfId="204" priority="10" operator="greaterThan">
      <formula>0</formula>
    </cfRule>
  </conditionalFormatting>
  <conditionalFormatting sqref="G76">
    <cfRule type="cellIs" dxfId="203" priority="9" operator="greaterThan">
      <formula>0</formula>
    </cfRule>
  </conditionalFormatting>
  <conditionalFormatting sqref="H76">
    <cfRule type="cellIs" dxfId="202" priority="8" operator="greaterThan">
      <formula>0</formula>
    </cfRule>
  </conditionalFormatting>
  <conditionalFormatting sqref="F77">
    <cfRule type="cellIs" dxfId="201" priority="7" operator="greaterThan">
      <formula>0</formula>
    </cfRule>
  </conditionalFormatting>
  <conditionalFormatting sqref="G77">
    <cfRule type="cellIs" dxfId="200" priority="6" operator="greaterThan">
      <formula>0</formula>
    </cfRule>
  </conditionalFormatting>
  <conditionalFormatting sqref="H77">
    <cfRule type="cellIs" dxfId="199" priority="5" operator="greaterThan">
      <formula>0</formula>
    </cfRule>
  </conditionalFormatting>
  <conditionalFormatting sqref="J93">
    <cfRule type="containsErrors" dxfId="198" priority="4">
      <formula>ISERROR(J93)</formula>
    </cfRule>
  </conditionalFormatting>
  <conditionalFormatting sqref="F93">
    <cfRule type="cellIs" dxfId="197" priority="3" operator="greaterThan">
      <formula>0</formula>
    </cfRule>
  </conditionalFormatting>
  <conditionalFormatting sqref="H93">
    <cfRule type="cellIs" dxfId="196" priority="2" operator="greaterThan">
      <formula>0</formula>
    </cfRule>
  </conditionalFormatting>
  <conditionalFormatting sqref="G93">
    <cfRule type="cellIs" dxfId="195" priority="1" operator="greaterThan">
      <formula>0</formula>
    </cfRule>
  </conditionalFormatting>
  <pageMargins left="0.7" right="0.7" top="0.75" bottom="0.75" header="0.3" footer="0.3"/>
  <pageSetup scale="3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F778C-2975-4F93-8B52-97358E90C990}">
  <sheetPr codeName="Sheet5">
    <tabColor theme="7" tint="0.79998168889431442"/>
    <pageSetUpPr fitToPage="1"/>
  </sheetPr>
  <dimension ref="A1:AJ146"/>
  <sheetViews>
    <sheetView showGridLines="0" showRowColHeaders="0" zoomScale="65" zoomScaleNormal="65" workbookViewId="0">
      <pane ySplit="7" topLeftCell="A8" activePane="bottomLeft" state="frozen"/>
      <selection pane="bottomLeft" activeCell="A8" sqref="A8"/>
    </sheetView>
  </sheetViews>
  <sheetFormatPr defaultColWidth="9.140625" defaultRowHeight="15" x14ac:dyDescent="0.25"/>
  <cols>
    <col min="1" max="1" width="4.140625" style="3" customWidth="1"/>
    <col min="2" max="2" width="19.28515625" style="3" customWidth="1"/>
    <col min="3" max="3" width="14.140625" style="3" customWidth="1"/>
    <col min="4" max="4" width="11.85546875" style="3" customWidth="1"/>
    <col min="5" max="6" width="11.42578125" style="3" customWidth="1"/>
    <col min="7" max="7" width="12" style="3" customWidth="1"/>
    <col min="8" max="8" width="4.140625" style="3" customWidth="1"/>
    <col min="9" max="9" width="17.42578125" style="3" customWidth="1"/>
    <col min="10" max="10" width="14.140625" style="3" customWidth="1"/>
    <col min="11" max="11" width="11.85546875" style="3" customWidth="1"/>
    <col min="12" max="13" width="11.42578125" style="3" customWidth="1"/>
    <col min="14" max="14" width="12" style="3" customWidth="1"/>
    <col min="15" max="15" width="4.140625" style="3" customWidth="1"/>
    <col min="16" max="16" width="17.140625" style="3" customWidth="1"/>
    <col min="17" max="17" width="14.140625" style="3" customWidth="1"/>
    <col min="18" max="18" width="11.85546875" style="3" customWidth="1"/>
    <col min="19" max="20" width="11.42578125" style="3" customWidth="1"/>
    <col min="21" max="21" width="12" style="3" customWidth="1"/>
    <col min="22" max="22" width="4.42578125" style="3" customWidth="1"/>
    <col min="23" max="23" width="16" style="3" customWidth="1"/>
    <col min="24" max="24" width="14" style="3" customWidth="1"/>
    <col min="25" max="25" width="11.85546875" style="3" customWidth="1"/>
    <col min="26" max="27" width="11.42578125" style="3" customWidth="1"/>
    <col min="28" max="28" width="12" style="3" customWidth="1"/>
    <col min="29" max="29" width="4.42578125" style="3" customWidth="1"/>
    <col min="30" max="30" width="15.85546875" style="3" customWidth="1"/>
    <col min="31" max="31" width="14" style="3" customWidth="1"/>
    <col min="32" max="32" width="11.85546875" style="3" customWidth="1"/>
    <col min="33" max="34" width="11.5703125" style="3" customWidth="1"/>
    <col min="35" max="35" width="12" style="3" customWidth="1"/>
    <col min="36" max="37" width="9.140625" style="3" customWidth="1"/>
    <col min="38" max="16384" width="9.140625" style="3"/>
  </cols>
  <sheetData>
    <row r="1" spans="1:36" s="32" customFormat="1" ht="18.75" customHeight="1" x14ac:dyDescent="0.3">
      <c r="C1" s="256"/>
      <c r="D1" s="257"/>
      <c r="E1" s="90"/>
      <c r="F1" s="90"/>
      <c r="G1" s="90"/>
      <c r="H1" s="90"/>
      <c r="I1" s="90"/>
      <c r="K1" s="254"/>
      <c r="L1" s="675" t="s">
        <v>1674</v>
      </c>
      <c r="M1" s="675"/>
      <c r="N1" s="675"/>
      <c r="O1" s="675"/>
      <c r="P1" s="675"/>
      <c r="Q1" s="675"/>
      <c r="R1" s="675"/>
      <c r="S1" s="675"/>
      <c r="T1" s="675"/>
      <c r="U1" s="675"/>
      <c r="V1" s="675"/>
      <c r="W1" s="675"/>
      <c r="X1" s="254"/>
      <c r="Y1" s="254"/>
      <c r="Z1" s="254"/>
      <c r="AA1" s="254"/>
      <c r="AB1" s="90"/>
      <c r="AC1" s="90"/>
      <c r="AD1" s="90"/>
      <c r="AE1" s="90"/>
      <c r="AF1" s="90"/>
      <c r="AG1" s="90"/>
      <c r="AH1" s="90"/>
    </row>
    <row r="2" spans="1:36" s="32" customFormat="1" ht="15" customHeight="1" x14ac:dyDescent="0.3">
      <c r="B2" s="255">
        <f>'All C3 Yards'!A1</f>
        <v>44603.583333333336</v>
      </c>
      <c r="C2" s="257"/>
      <c r="D2" s="257"/>
      <c r="F2" s="672" t="s">
        <v>1675</v>
      </c>
      <c r="G2" s="672"/>
      <c r="H2" s="672"/>
      <c r="I2" s="672" t="s">
        <v>1676</v>
      </c>
      <c r="J2" s="672"/>
      <c r="K2" s="672"/>
      <c r="L2" s="675"/>
      <c r="M2" s="675"/>
      <c r="N2" s="675"/>
      <c r="O2" s="675"/>
      <c r="P2" s="675"/>
      <c r="Q2" s="675"/>
      <c r="R2" s="675"/>
      <c r="S2" s="675"/>
      <c r="T2" s="675"/>
      <c r="U2" s="675"/>
      <c r="V2" s="675"/>
      <c r="W2" s="675"/>
      <c r="X2" s="672" t="s">
        <v>1677</v>
      </c>
      <c r="Y2" s="672"/>
      <c r="Z2" s="672"/>
      <c r="AA2" s="672" t="s">
        <v>1678</v>
      </c>
      <c r="AB2" s="672"/>
      <c r="AC2" s="672"/>
      <c r="AH2" s="90"/>
    </row>
    <row r="3" spans="1:36" s="32" customFormat="1" ht="15" customHeight="1" x14ac:dyDescent="0.25">
      <c r="F3" s="674">
        <f>SUM(G43,N43,U43,AB43,AI43)</f>
        <v>60</v>
      </c>
      <c r="G3" s="674"/>
      <c r="H3" s="674"/>
      <c r="I3" s="674">
        <f ca="1">SUM(C43,J43,Q43,X43,AE43)</f>
        <v>174</v>
      </c>
      <c r="J3" s="674"/>
      <c r="K3" s="674"/>
      <c r="L3" s="675"/>
      <c r="M3" s="675"/>
      <c r="N3" s="675"/>
      <c r="O3" s="675"/>
      <c r="P3" s="675"/>
      <c r="Q3" s="675"/>
      <c r="R3" s="675"/>
      <c r="S3" s="675"/>
      <c r="T3" s="675"/>
      <c r="U3" s="675"/>
      <c r="V3" s="675"/>
      <c r="W3" s="675"/>
      <c r="X3" s="674">
        <f>SUM(G32,N32,U32,AB32,AI32)</f>
        <v>79</v>
      </c>
      <c r="Y3" s="674"/>
      <c r="Z3" s="674"/>
      <c r="AA3" s="674">
        <f>SUM(C32,J32,Q32,X32,AE32)</f>
        <v>110</v>
      </c>
      <c r="AB3" s="674"/>
      <c r="AC3" s="674"/>
      <c r="AH3" s="90"/>
    </row>
    <row r="4" spans="1:36" s="32" customFormat="1" ht="15" customHeight="1" x14ac:dyDescent="0.25">
      <c r="F4" s="674"/>
      <c r="G4" s="674"/>
      <c r="H4" s="674"/>
      <c r="I4" s="674"/>
      <c r="J4" s="674"/>
      <c r="K4" s="674"/>
      <c r="L4" s="675"/>
      <c r="M4" s="675"/>
      <c r="N4" s="675"/>
      <c r="O4" s="675"/>
      <c r="P4" s="675"/>
      <c r="Q4" s="675"/>
      <c r="R4" s="675"/>
      <c r="S4" s="675"/>
      <c r="T4" s="675"/>
      <c r="U4" s="675"/>
      <c r="V4" s="675"/>
      <c r="W4" s="675"/>
      <c r="X4" s="674"/>
      <c r="Y4" s="674"/>
      <c r="Z4" s="674"/>
      <c r="AA4" s="674"/>
      <c r="AB4" s="674"/>
      <c r="AC4" s="674"/>
      <c r="AH4" s="90"/>
    </row>
    <row r="5" spans="1:36" s="32" customFormat="1" ht="15" customHeight="1" x14ac:dyDescent="0.25">
      <c r="A5" s="3"/>
      <c r="B5" s="3"/>
      <c r="C5" s="3"/>
      <c r="D5" s="3"/>
      <c r="E5" s="3"/>
      <c r="F5" s="3"/>
      <c r="G5" s="3"/>
      <c r="H5" s="3"/>
      <c r="I5" s="3"/>
      <c r="J5" s="254"/>
      <c r="K5" s="254"/>
      <c r="L5" s="254"/>
      <c r="M5" s="254"/>
      <c r="N5" s="254"/>
      <c r="O5" s="254"/>
      <c r="P5" s="254"/>
      <c r="Q5" s="254"/>
      <c r="R5" s="254"/>
      <c r="S5" s="254"/>
      <c r="T5" s="254"/>
      <c r="U5" s="254"/>
      <c r="V5" s="254"/>
      <c r="W5" s="254"/>
      <c r="X5" s="254"/>
      <c r="Y5" s="254"/>
      <c r="Z5" s="254"/>
      <c r="AA5" s="254"/>
    </row>
    <row r="6" spans="1:36" s="32" customFormat="1" x14ac:dyDescent="0.25">
      <c r="A6" s="3"/>
      <c r="B6" s="3"/>
      <c r="C6" s="3"/>
      <c r="D6" s="3"/>
      <c r="E6" s="3"/>
      <c r="F6" s="3"/>
      <c r="G6" s="3"/>
      <c r="H6" s="3"/>
      <c r="I6" s="3"/>
      <c r="J6" s="3"/>
      <c r="K6" s="3"/>
      <c r="L6" s="3"/>
      <c r="M6" s="3"/>
      <c r="N6" s="3"/>
      <c r="O6" s="3"/>
      <c r="P6" s="3"/>
      <c r="Q6" s="3"/>
      <c r="R6" s="3"/>
      <c r="S6" s="3"/>
      <c r="T6" s="3"/>
    </row>
    <row r="8" spans="1:36" ht="6.75" customHeight="1" x14ac:dyDescent="0.25"/>
    <row r="9" spans="1:36" ht="26.25" x14ac:dyDescent="0.4">
      <c r="A9" s="673" t="s">
        <v>1679</v>
      </c>
      <c r="B9" s="673"/>
      <c r="C9" s="673"/>
      <c r="D9" s="673"/>
      <c r="E9" s="673"/>
      <c r="F9" s="673"/>
      <c r="G9" s="673"/>
      <c r="H9" s="673"/>
      <c r="I9" s="673"/>
      <c r="J9" s="673"/>
      <c r="K9" s="673"/>
      <c r="L9" s="673"/>
      <c r="M9" s="673"/>
      <c r="N9" s="673"/>
      <c r="O9" s="673"/>
      <c r="P9" s="673"/>
      <c r="Q9" s="673"/>
      <c r="R9" s="673"/>
      <c r="S9" s="673"/>
      <c r="T9" s="673"/>
      <c r="U9" s="673"/>
      <c r="V9" s="673"/>
      <c r="W9" s="673"/>
      <c r="X9" s="673"/>
      <c r="Y9" s="673"/>
      <c r="Z9" s="673"/>
      <c r="AA9" s="673"/>
      <c r="AB9" s="673"/>
      <c r="AC9" s="673"/>
      <c r="AD9" s="673"/>
      <c r="AE9" s="673"/>
      <c r="AF9" s="673"/>
      <c r="AG9" s="673"/>
      <c r="AH9" s="673"/>
      <c r="AI9" s="673"/>
    </row>
    <row r="10" spans="1:36" s="91" customFormat="1" ht="20.25" customHeight="1" x14ac:dyDescent="0.4">
      <c r="B10" s="676" t="s">
        <v>1680</v>
      </c>
      <c r="C10" s="676"/>
      <c r="D10" s="676"/>
      <c r="E10" s="676"/>
      <c r="F10" s="676"/>
      <c r="G10" s="676"/>
      <c r="H10" s="676" t="s">
        <v>1681</v>
      </c>
      <c r="I10" s="676"/>
      <c r="J10" s="676"/>
      <c r="K10" s="676"/>
      <c r="L10" s="676"/>
      <c r="M10" s="676"/>
      <c r="N10" s="676"/>
      <c r="O10" s="676"/>
      <c r="P10" s="676" t="s">
        <v>1682</v>
      </c>
      <c r="Q10" s="676"/>
      <c r="R10" s="676"/>
      <c r="S10" s="676"/>
      <c r="T10" s="676"/>
      <c r="U10" s="676"/>
      <c r="V10" s="676" t="s">
        <v>1683</v>
      </c>
      <c r="W10" s="676"/>
      <c r="X10" s="676"/>
      <c r="Y10" s="676"/>
      <c r="Z10" s="676"/>
      <c r="AA10" s="676"/>
      <c r="AB10" s="676"/>
      <c r="AC10" s="676"/>
      <c r="AD10" s="676" t="s">
        <v>1684</v>
      </c>
      <c r="AE10" s="676"/>
      <c r="AF10" s="676"/>
      <c r="AG10" s="676"/>
      <c r="AH10" s="676"/>
      <c r="AI10" s="676"/>
      <c r="AJ10" s="92"/>
    </row>
    <row r="15" spans="1:36" x14ac:dyDescent="0.25">
      <c r="D15" s="3" t="s">
        <v>356</v>
      </c>
    </row>
    <row r="16" spans="1:36" x14ac:dyDescent="0.25">
      <c r="C16" s="3" t="s">
        <v>1685</v>
      </c>
      <c r="D16" s="233">
        <f>SUM(D34:G37)</f>
        <v>24</v>
      </c>
      <c r="K16" s="3" t="s">
        <v>1686</v>
      </c>
    </row>
    <row r="17" spans="1:36" x14ac:dyDescent="0.25">
      <c r="C17" s="3" t="s">
        <v>1657</v>
      </c>
      <c r="D17" s="233">
        <f>SUM(D45:G48)</f>
        <v>32</v>
      </c>
      <c r="J17" s="3" t="s">
        <v>1685</v>
      </c>
      <c r="K17" s="3">
        <f>SUM(J34:J38)</f>
        <v>13</v>
      </c>
      <c r="R17" s="3" t="s">
        <v>1686</v>
      </c>
      <c r="Y17" s="3" t="s">
        <v>356</v>
      </c>
    </row>
    <row r="18" spans="1:36" x14ac:dyDescent="0.25">
      <c r="J18" s="3" t="s">
        <v>1657</v>
      </c>
      <c r="K18" s="3">
        <f>SUM(J45:J49)</f>
        <v>32</v>
      </c>
      <c r="Q18" s="3" t="s">
        <v>1685</v>
      </c>
      <c r="R18" s="3">
        <f>SUM(Q34:Q38)</f>
        <v>53</v>
      </c>
      <c r="X18" s="3" t="s">
        <v>1685</v>
      </c>
      <c r="Y18" s="233">
        <f>SUM(Y34:AB37)</f>
        <v>52</v>
      </c>
      <c r="AF18" s="3" t="s">
        <v>347</v>
      </c>
    </row>
    <row r="19" spans="1:36" x14ac:dyDescent="0.25">
      <c r="Q19" s="3" t="s">
        <v>1657</v>
      </c>
      <c r="R19" s="3">
        <f>SUM(Q45:Q49)</f>
        <v>64</v>
      </c>
      <c r="X19" s="3" t="s">
        <v>1657</v>
      </c>
      <c r="Y19" s="233">
        <f>SUM(Y45:AB48)</f>
        <v>44</v>
      </c>
      <c r="AE19" s="3" t="s">
        <v>1685</v>
      </c>
      <c r="AF19" s="234">
        <f>SUM(AF34:AI37)</f>
        <v>18</v>
      </c>
    </row>
    <row r="20" spans="1:36" x14ac:dyDescent="0.25">
      <c r="AE20" s="3" t="s">
        <v>1657</v>
      </c>
      <c r="AF20" s="233">
        <f>SUM(AF45:AI48)</f>
        <v>28</v>
      </c>
    </row>
    <row r="29" spans="1:36" ht="15.75" thickBot="1" x14ac:dyDescent="0.3"/>
    <row r="30" spans="1:36" ht="39.75" customHeight="1" thickBot="1" x14ac:dyDescent="0.3">
      <c r="A30" s="628" t="s">
        <v>1687</v>
      </c>
      <c r="B30" s="629"/>
      <c r="C30" s="629"/>
      <c r="D30" s="629"/>
      <c r="E30" s="629"/>
      <c r="F30" s="629"/>
      <c r="G30" s="629"/>
      <c r="H30" s="629"/>
      <c r="I30" s="629"/>
      <c r="J30" s="629"/>
      <c r="K30" s="629"/>
      <c r="L30" s="629"/>
      <c r="M30" s="629"/>
      <c r="N30" s="629"/>
      <c r="O30" s="629"/>
      <c r="P30" s="629"/>
      <c r="Q30" s="629"/>
      <c r="R30" s="629"/>
      <c r="S30" s="629"/>
      <c r="T30" s="629"/>
      <c r="U30" s="629"/>
      <c r="V30" s="629"/>
      <c r="W30" s="629"/>
      <c r="X30" s="629"/>
      <c r="Y30" s="629"/>
      <c r="Z30" s="629"/>
      <c r="AA30" s="629"/>
      <c r="AB30" s="629"/>
      <c r="AC30" s="629"/>
      <c r="AD30" s="629"/>
      <c r="AE30" s="629"/>
      <c r="AF30" s="629"/>
      <c r="AG30" s="629"/>
      <c r="AH30" s="629"/>
      <c r="AI30" s="629"/>
      <c r="AJ30" s="630"/>
    </row>
    <row r="31" spans="1:36" ht="21" customHeight="1" thickBot="1" x14ac:dyDescent="0.3">
      <c r="A31" s="7"/>
      <c r="B31" s="631" t="s">
        <v>379</v>
      </c>
      <c r="C31" s="632"/>
      <c r="D31" s="632"/>
      <c r="E31" s="632"/>
      <c r="F31" s="632"/>
      <c r="G31" s="633"/>
      <c r="H31" s="93"/>
      <c r="I31" s="634" t="s">
        <v>378</v>
      </c>
      <c r="J31" s="635"/>
      <c r="K31" s="635"/>
      <c r="L31" s="635"/>
      <c r="M31" s="635"/>
      <c r="N31" s="636"/>
      <c r="O31" s="93"/>
      <c r="P31" s="637" t="s">
        <v>1688</v>
      </c>
      <c r="Q31" s="638"/>
      <c r="R31" s="638"/>
      <c r="S31" s="638"/>
      <c r="T31" s="638"/>
      <c r="U31" s="639"/>
      <c r="V31" s="94"/>
      <c r="W31" s="677" t="s">
        <v>773</v>
      </c>
      <c r="X31" s="678"/>
      <c r="Y31" s="678"/>
      <c r="Z31" s="678"/>
      <c r="AA31" s="678"/>
      <c r="AB31" s="679"/>
      <c r="AC31" s="9"/>
      <c r="AD31" s="680" t="s">
        <v>511</v>
      </c>
      <c r="AE31" s="681"/>
      <c r="AF31" s="681"/>
      <c r="AG31" s="681"/>
      <c r="AH31" s="681"/>
      <c r="AI31" s="682"/>
      <c r="AJ31" s="9"/>
    </row>
    <row r="32" spans="1:36" ht="17.25" customHeight="1" thickBot="1" x14ac:dyDescent="0.3">
      <c r="A32" s="7"/>
      <c r="B32" s="10" t="s">
        <v>346</v>
      </c>
      <c r="C32" s="11">
        <f>SUMIF(C34:C37, "&gt;0", C34:C37)</f>
        <v>13</v>
      </c>
      <c r="D32" s="11">
        <f>SUMIF(D34:D37, "&gt;0", D34:D37)</f>
        <v>1</v>
      </c>
      <c r="E32" s="11">
        <f>SUMIF(E34:E37, "&gt;0", E34:E37)</f>
        <v>7</v>
      </c>
      <c r="F32" s="11">
        <f>SUMIF(F34:F37, "&gt;0", F34:F37)</f>
        <v>5</v>
      </c>
      <c r="G32" s="11">
        <f>SUMIF(G34:G37, "&gt;0", G34:G37)</f>
        <v>11</v>
      </c>
      <c r="H32" s="95"/>
      <c r="I32" s="10" t="s">
        <v>346</v>
      </c>
      <c r="J32" s="11">
        <f>SUMIF(J34:J37, "&gt;0", J34:J37)</f>
        <v>13</v>
      </c>
      <c r="K32" s="11">
        <f t="shared" ref="K32:N32" si="0">SUMIF(K34:K37, "&gt;0", K34:K37)</f>
        <v>4</v>
      </c>
      <c r="L32" s="11">
        <f t="shared" si="0"/>
        <v>5</v>
      </c>
      <c r="M32" s="11">
        <f t="shared" si="0"/>
        <v>4</v>
      </c>
      <c r="N32" s="11">
        <f t="shared" si="0"/>
        <v>14</v>
      </c>
      <c r="O32" s="95"/>
      <c r="P32" s="10" t="s">
        <v>346</v>
      </c>
      <c r="Q32" s="11">
        <f>SUMIF(Q34:Q37, "&gt;0", Q34:Q37)</f>
        <v>51</v>
      </c>
      <c r="R32" s="11">
        <f t="shared" ref="R32:U32" si="1">SUMIF(R34:R37, "&gt;0", R34:R37)</f>
        <v>32</v>
      </c>
      <c r="S32" s="11">
        <f t="shared" si="1"/>
        <v>12</v>
      </c>
      <c r="T32" s="11">
        <f t="shared" si="1"/>
        <v>7</v>
      </c>
      <c r="U32" s="11">
        <f t="shared" si="1"/>
        <v>17</v>
      </c>
      <c r="V32" s="96"/>
      <c r="W32" s="10" t="s">
        <v>346</v>
      </c>
      <c r="X32" s="11">
        <f>SUMIF(X34:X36, "&gt;0", X34:X36)</f>
        <v>26</v>
      </c>
      <c r="Y32" s="11">
        <f t="shared" ref="Y32:AB32" si="2">SUMIF(Y34:Y36, "&gt;0", Y34:Y36)</f>
        <v>5</v>
      </c>
      <c r="Z32" s="11">
        <f t="shared" si="2"/>
        <v>1</v>
      </c>
      <c r="AA32" s="11">
        <f>SUMIF(AA34:AA36, "&gt;0", AA34:AA36)</f>
        <v>20</v>
      </c>
      <c r="AB32" s="11">
        <f t="shared" si="2"/>
        <v>26</v>
      </c>
      <c r="AC32" s="9"/>
      <c r="AD32" s="10" t="s">
        <v>346</v>
      </c>
      <c r="AE32" s="11">
        <f>SUMIF(AE34:AE36, "&gt;0", AE34:AE36)</f>
        <v>7</v>
      </c>
      <c r="AF32" s="11">
        <f t="shared" ref="AF32:AG32" si="3">SUMIF(AF34:AF36, "&gt;0", AF34:AF36)</f>
        <v>1</v>
      </c>
      <c r="AG32" s="11">
        <f t="shared" si="3"/>
        <v>3</v>
      </c>
      <c r="AH32" s="11">
        <f>SUMIF(AH34:AH36, "&gt;0", AH34:AH36)</f>
        <v>3</v>
      </c>
      <c r="AI32" s="11">
        <f t="shared" ref="AI32" si="4">SUMIF(AI34:AI36, "&gt;0", AI34:AI36)</f>
        <v>11</v>
      </c>
      <c r="AJ32" s="9"/>
    </row>
    <row r="33" spans="1:36" ht="46.5" customHeight="1" thickBot="1" x14ac:dyDescent="0.3">
      <c r="A33" s="7"/>
      <c r="B33" s="35" t="s">
        <v>323</v>
      </c>
      <c r="C33" s="36" t="s">
        <v>347</v>
      </c>
      <c r="D33" s="36" t="s">
        <v>354</v>
      </c>
      <c r="E33" s="36" t="s">
        <v>355</v>
      </c>
      <c r="F33" s="36" t="s">
        <v>356</v>
      </c>
      <c r="G33" s="37" t="s">
        <v>363</v>
      </c>
      <c r="H33" s="97"/>
      <c r="I33" s="35" t="s">
        <v>323</v>
      </c>
      <c r="J33" s="36" t="s">
        <v>347</v>
      </c>
      <c r="K33" s="36" t="s">
        <v>354</v>
      </c>
      <c r="L33" s="36" t="s">
        <v>355</v>
      </c>
      <c r="M33" s="36" t="s">
        <v>356</v>
      </c>
      <c r="N33" s="37" t="s">
        <v>362</v>
      </c>
      <c r="O33" s="97"/>
      <c r="P33" s="43" t="s">
        <v>323</v>
      </c>
      <c r="Q33" s="36" t="s">
        <v>347</v>
      </c>
      <c r="R33" s="36" t="s">
        <v>354</v>
      </c>
      <c r="S33" s="36" t="s">
        <v>355</v>
      </c>
      <c r="T33" s="36" t="s">
        <v>356</v>
      </c>
      <c r="U33" s="37" t="s">
        <v>363</v>
      </c>
      <c r="V33" s="98"/>
      <c r="W33" s="35" t="s">
        <v>323</v>
      </c>
      <c r="X33" s="36" t="s">
        <v>347</v>
      </c>
      <c r="Y33" s="36" t="s">
        <v>354</v>
      </c>
      <c r="Z33" s="36" t="s">
        <v>355</v>
      </c>
      <c r="AA33" s="36" t="s">
        <v>356</v>
      </c>
      <c r="AB33" s="37" t="s">
        <v>363</v>
      </c>
      <c r="AC33" s="9"/>
      <c r="AD33" s="35" t="s">
        <v>323</v>
      </c>
      <c r="AE33" s="36" t="s">
        <v>347</v>
      </c>
      <c r="AF33" s="36" t="s">
        <v>354</v>
      </c>
      <c r="AG33" s="36" t="s">
        <v>355</v>
      </c>
      <c r="AH33" s="36" t="s">
        <v>356</v>
      </c>
      <c r="AI33" s="37" t="s">
        <v>363</v>
      </c>
      <c r="AJ33" s="9"/>
    </row>
    <row r="34" spans="1:36" ht="15.75" x14ac:dyDescent="0.25">
      <c r="A34" s="7"/>
      <c r="B34" s="44" t="s">
        <v>598</v>
      </c>
      <c r="C34" s="39">
        <f>IF(SUM(D34:F34)=0,,SUM(D34:F34))</f>
        <v>11</v>
      </c>
      <c r="D34" s="71">
        <f>COUNTIFS(AllC3_Data[Hours Since Last Activity],"&gt;=96",AllC3_Data[Carrier Owner],"="&amp;$B34, AllC3_Data[Yard],"=T*",AllC3_Data[Content Code],"&lt;&gt;EMPTY")</f>
        <v>1</v>
      </c>
      <c r="E34" s="71">
        <f>COUNTIFS(AllC3_Data[Hours Since Last Activity],"&gt;=48",AllC3_Data[Carrier Owner],"="&amp;B34, AllC3_Data[Yard],"=T*",AllC3_Data[Content Code],"&lt;&gt;EMPTY")-D34</f>
        <v>5</v>
      </c>
      <c r="F34" s="71">
        <f>COUNTIFS(AllC3_Data[Hours Since Last Activity],"&gt;=24",AllC3_Data[Carrier Owner],"="&amp;B34, AllC3_Data[Yard],"=T*", AllC3_Data[Content Code],"&lt;&gt;EMPTY")-E34-D34</f>
        <v>5</v>
      </c>
      <c r="G34" s="41">
        <f>IFERROR(COUNTIFS(AllC3_Data[Carrier Owner], B34, AllC3_Data[Yard],"=T*",AllC3_Data[Content Code],"&lt;&gt;EMPTY")-C34,0)</f>
        <v>2</v>
      </c>
      <c r="H34" s="55"/>
      <c r="I34" s="44" t="s">
        <v>598</v>
      </c>
      <c r="J34" s="39">
        <f>IF(SUM(K34:M34)=0,,SUM(K34:M34))</f>
        <v>5</v>
      </c>
      <c r="K34" s="71">
        <f>COUNTIFS(AllC3_Data[Hours Since Last Activity],"&gt;=96",AllC3_Data[Carrier Owner],"="&amp;$I34, AllC3_Data[Yard],"=M*",AllC3_Data[Content Code],"&lt;&gt;EMPTY")</f>
        <v>1</v>
      </c>
      <c r="L34" s="71">
        <f>COUNTIFS(AllC3_Data[Hours Since Last Activity],"&gt;=48",AllC3_Data[Carrier Owner],"="&amp;I34, AllC3_Data[Yard],"=M*",AllC3_Data[Content Code],"&lt;&gt;EMPTY")-K34</f>
        <v>2</v>
      </c>
      <c r="M34" s="71">
        <f>COUNTIFS(AllC3_Data[Hours Since Last Activity],"&gt;=24",AllC3_Data[Carrier Owner],"="&amp;I34, AllC3_Data[Yard],"=M*", AllC3_Data[Content Code],"&lt;&gt;EMPTY")-L34-K34</f>
        <v>2</v>
      </c>
      <c r="N34" s="41">
        <f>IFERROR(COUNTIFS(AllC3_Data[Carrier Owner], I34, AllC3_Data[Yard],"=M*",AllC3_Data[Content Code],"&lt;&gt;EMPTY")-J34,0)</f>
        <v>9</v>
      </c>
      <c r="O34" s="55"/>
      <c r="P34" s="44" t="s">
        <v>391</v>
      </c>
      <c r="Q34" s="39">
        <f>IF(SUM(R34:T34)=0,,SUM(R34:T34))</f>
        <v>0</v>
      </c>
      <c r="R34" s="71">
        <f>COUNTIFS(AllC3_Data[Hours Since Last Activity],"&gt;=96",AllC3_Data[Carrier Owner],"="&amp;$P34, AllC3_Data[Yard],"=S*",AllC3_Data[Content Code],"&lt;&gt;EMPTY")</f>
        <v>0</v>
      </c>
      <c r="S34" s="71">
        <f>COUNTIFS(AllC3_Data[Hours Since Last Activity],"&gt;=48",AllC3_Data[Carrier Owner],"="&amp;P34, AllC3_Data[Yard],"=S*",AllC3_Data[Content Code],"&lt;&gt;EMPTY")-R34</f>
        <v>0</v>
      </c>
      <c r="T34" s="71">
        <f>COUNTIFS(AllC3_Data[Hours Since Last Activity],"&gt;=24",AllC3_Data[Carrier Owner],"="&amp;P34, AllC3_Data[Yard],"=S*", AllC3_Data[Content Code],"&lt;&gt;EMPTY")-S34-R34</f>
        <v>0</v>
      </c>
      <c r="U34" s="41">
        <f>IFERROR(COUNTIFS(AllC3_Data[Carrier Owner], P34, AllC3_Data[Yard],"=S*",AllC3_Data[Content Code],"&lt;&gt;EMPTY")-Q34,0)</f>
        <v>0</v>
      </c>
      <c r="V34" s="99"/>
      <c r="W34" s="44" t="s">
        <v>598</v>
      </c>
      <c r="X34" s="39">
        <f>IF(SUM(Y34:AA34)=0,,SUM(Y34:AA34))</f>
        <v>0</v>
      </c>
      <c r="Y34" s="71">
        <f>COUNTIFS(AllC3_Data[Hours Since Last Activity],"&gt;=96",AllC3_Data[Carrier Owner],"="&amp;$W34, AllC3_Data[Yard],"=V*",AllC3_Data[Content Code],"&lt;&gt;EMPTY")</f>
        <v>0</v>
      </c>
      <c r="Z34" s="71">
        <f>COUNTIFS(AllC3_Data[Hours Since Last Activity],"&gt;=48",AllC3_Data[Carrier Owner],"="&amp;W34, AllC3_Data[Yard],"=V*",AllC3_Data[Content Code],"&lt;&gt;EMPTY")-Y34</f>
        <v>0</v>
      </c>
      <c r="AA34" s="71">
        <f>COUNTIFS(AllC3_Data[Hours Since Last Activity],"&gt;=24",AllC3_Data[Carrier Owner],"="&amp;W34, AllC3_Data[Yard],"=V*", AllC3_Data[Content Code],"&lt;&gt;EMPTY")-Z34-Y34</f>
        <v>0</v>
      </c>
      <c r="AB34" s="41">
        <f>IFERROR(COUNTIFS(AllC3_Data[Carrier Owner], W34, AllC3_Data[Yard],"=V*",AllC3_Data[Content Code],"&lt;&gt;EMPTY")-X34,0)</f>
        <v>0</v>
      </c>
      <c r="AC34" s="55"/>
      <c r="AD34" s="44" t="s">
        <v>598</v>
      </c>
      <c r="AE34" s="39">
        <f>IF(SUM(AF34:AH34)=0,0,SUM(AF34:AH34))</f>
        <v>1</v>
      </c>
      <c r="AF34" s="197">
        <f>COUNTIFS(AllC3_Data[Hours Since Last Activity],"&gt;=96",AllC3_Data[Carrier Owner],"="&amp;$AD34, AllC3_Data[Yard],"=K*",AllC3_Data[Content Code],"&lt;&gt;EMPTY")</f>
        <v>1</v>
      </c>
      <c r="AG34" s="71">
        <f>COUNTIFS(AllC3_Data[Hours Since Last Activity],"&gt;=48",AllC3_Data[Carrier Owner],"="&amp;AD34, AllC3_Data[Yard],"=K*",AllC3_Data[Content Code],"&lt;&gt;EMPTY")-AF34</f>
        <v>0</v>
      </c>
      <c r="AH34" s="71">
        <f>COUNTIFS(AllC3_Data[Hours Since Last Activity],"&gt;=24",AllC3_Data[Carrier Owner],"="&amp;AD34, AllC3_Data[Yard],"=K*", AllC3_Data[Content Code],"&lt;&gt;EMPTY")-AG34-AF34</f>
        <v>0</v>
      </c>
      <c r="AI34" s="41">
        <f>IFERROR(COUNTIFS(AllC3_Data[Carrier Owner], AD34, AllC3_Data[Yard],"=K*",AllC3_Data[Content Code],"&lt;&gt;EMPTY")-AE34,0)</f>
        <v>0</v>
      </c>
      <c r="AJ34" s="9"/>
    </row>
    <row r="35" spans="1:36" ht="15" customHeight="1" x14ac:dyDescent="0.25">
      <c r="A35" s="7"/>
      <c r="B35" s="20" t="s">
        <v>897</v>
      </c>
      <c r="C35" s="18">
        <f>IF(SUM(D35:F35)=0,,SUM(D35:F35))</f>
        <v>0</v>
      </c>
      <c r="D35" s="72">
        <f>COUNTIFS(AllC3_Data[Hours Since Last Activity],"&gt;=96",AllC3_Data[Carrier Owner],"="&amp;$B35, AllC3_Data[Yard],"=T*",AllC3_Data[Content Code],"&lt;&gt;EMPTY")</f>
        <v>0</v>
      </c>
      <c r="E35" s="72">
        <f>COUNTIFS(AllC3_Data[Hours Since Last Activity],"&gt;=48",AllC3_Data[Carrier Owner],"="&amp;B35, AllC3_Data[Yard],"=T*",AllC3_Data[Content Code],"&lt;&gt;EMPTY")-D35</f>
        <v>0</v>
      </c>
      <c r="F35" s="72">
        <f>COUNTIFS(AllC3_Data[Hours Since Last Activity],"&gt;=24",AllC3_Data[Carrier Owner],"="&amp;B35, AllC3_Data[Yard],"=T*", AllC3_Data[Content Code],"&lt;&gt;EMPTY")-E35-D35</f>
        <v>0</v>
      </c>
      <c r="G35" s="15">
        <f>IFERROR(COUNTIFS(AllC3_Data[Carrier Owner], B35, AllC3_Data[Yard],"=T*",AllC3_Data[Content Code],"&lt;&gt;EMPTY")-C35,0)</f>
        <v>0</v>
      </c>
      <c r="H35" s="55"/>
      <c r="I35" s="20" t="s">
        <v>897</v>
      </c>
      <c r="J35" s="18">
        <f t="shared" ref="J35:J37" si="5">IF(SUM(K35:M35)=0,,SUM(K35:M35))</f>
        <v>0</v>
      </c>
      <c r="K35" s="72">
        <f>COUNTIFS(AllC3_Data[Hours Since Last Activity],"&gt;=96",AllC3_Data[Carrier Owner],"="&amp;$I35, AllC3_Data[Yard],"=M*",AllC3_Data[Content Code],"&lt;&gt;EMPTY")</f>
        <v>0</v>
      </c>
      <c r="L35" s="72">
        <f>COUNTIFS(AllC3_Data[Hours Since Last Activity],"&gt;=48",AllC3_Data[Carrier Owner],"="&amp;I35, AllC3_Data[Yard],"=M*",AllC3_Data[Content Code],"&lt;&gt;EMPTY")-K35</f>
        <v>0</v>
      </c>
      <c r="M35" s="72">
        <f>COUNTIFS(AllC3_Data[Hours Since Last Activity],"&gt;=24",AllC3_Data[Carrier Owner],"="&amp;I35, AllC3_Data[Yard],"=M*", AllC3_Data[Content Code],"&lt;&gt;EMPTY")-L35-K35</f>
        <v>0</v>
      </c>
      <c r="N35" s="15">
        <f>IFERROR(COUNTIFS(AllC3_Data[Carrier Owner], I35, AllC3_Data[Yard],"=M*",AllC3_Data[Content Code],"&lt;&gt;EMPTY")-J35,0)</f>
        <v>0</v>
      </c>
      <c r="O35" s="55"/>
      <c r="P35" s="20" t="s">
        <v>598</v>
      </c>
      <c r="Q35" s="18">
        <f t="shared" ref="Q35:Q38" si="6">IF(SUM(R35:T35)=0,,SUM(R35:T35))</f>
        <v>11</v>
      </c>
      <c r="R35" s="72">
        <f>COUNTIFS(AllC3_Data[Hours Since Last Activity],"&gt;=96",AllC3_Data[Carrier Owner],"="&amp;$P35, AllC3_Data[Yard],"=S*",AllC3_Data[Content Code],"&lt;&gt;EMPTY")</f>
        <v>2</v>
      </c>
      <c r="S35" s="72">
        <f>COUNTIFS(AllC3_Data[Hours Since Last Activity],"&gt;=48",AllC3_Data[Carrier Owner],"="&amp;P35, AllC3_Data[Yard],"=S*",AllC3_Data[Content Code],"&lt;&gt;EMPTY")-R35</f>
        <v>6</v>
      </c>
      <c r="T35" s="72">
        <f>COUNTIFS(AllC3_Data[Hours Since Last Activity],"&gt;=24",AllC3_Data[Carrier Owner],"="&amp;P35, AllC3_Data[Yard],"=S*", AllC3_Data[Content Code],"&lt;&gt;EMPTY")-S35-R35</f>
        <v>3</v>
      </c>
      <c r="U35" s="15">
        <f>IFERROR(COUNTIFS(AllC3_Data[Carrier Owner], P35, AllC3_Data[Yard],"=S*",AllC3_Data[Content Code],"&lt;&gt;EMPTY")-Q35,0)</f>
        <v>9</v>
      </c>
      <c r="V35" s="99"/>
      <c r="W35" s="20" t="s">
        <v>897</v>
      </c>
      <c r="X35" s="18">
        <f t="shared" ref="X35:X37" si="7">IF(SUM(Y35:AA35)=0,0,SUM(Y35:AA35))</f>
        <v>22</v>
      </c>
      <c r="Y35" s="72">
        <f>COUNTIFS(AllC3_Data[Hours Since Last Activity],"&gt;=96",AllC3_Data[Carrier Owner],"="&amp;$W35, AllC3_Data[Yard],"=V*",AllC3_Data[Content Code],"&lt;&gt;EMPTY")</f>
        <v>5</v>
      </c>
      <c r="Z35" s="72">
        <f>COUNTIFS(AllC3_Data[Hours Since Last Activity],"&gt;=48",AllC3_Data[Carrier Owner],"="&amp;W35, AllC3_Data[Yard],"=V*",AllC3_Data[Content Code],"&lt;&gt;EMPTY")-Y35</f>
        <v>1</v>
      </c>
      <c r="AA35" s="72">
        <f>COUNTIFS(AllC3_Data[Hours Since Last Activity],"&gt;=24",AllC3_Data[Carrier Owner],"="&amp;W35, AllC3_Data[Yard],"=V*", AllC3_Data[Content Code],"&lt;&gt;EMPTY")-Z35-Y35</f>
        <v>16</v>
      </c>
      <c r="AB35" s="15">
        <f>IFERROR(COUNTIFS(AllC3_Data[Carrier Owner], W35, AllC3_Data[Yard],"=V*",AllC3_Data[Content Code],"&lt;&gt;EMPTY")-X35,0)</f>
        <v>19</v>
      </c>
      <c r="AC35" s="55"/>
      <c r="AD35" s="20" t="s">
        <v>897</v>
      </c>
      <c r="AE35" s="18">
        <f t="shared" ref="AE35:AE37" si="8">IF(SUM(AF35:AH35)=0,0,SUM(AF35:AH35))</f>
        <v>0</v>
      </c>
      <c r="AF35" s="198">
        <f>COUNTIFS(AllC3_Data[Hours Since Last Activity],"&gt;=96",AllC3_Data[Carrier Owner],"="&amp;$AD35, AllC3_Data[Yard],"=K*",AllC3_Data[Content Code],"&lt;&gt;EMPTY")</f>
        <v>0</v>
      </c>
      <c r="AG35" s="72">
        <f>COUNTIFS(AllC3_Data[Hours Since Last Activity],"&gt;=48",AllC3_Data[Carrier Owner],"="&amp;AD35, AllC3_Data[Yard],"=K*",AllC3_Data[Content Code],"&lt;&gt;EMPTY")-AF35</f>
        <v>0</v>
      </c>
      <c r="AH35" s="72">
        <f>COUNTIFS(AllC3_Data[Hours Since Last Activity],"&gt;=24",AllC3_Data[Carrier Owner],"="&amp;AD35, AllC3_Data[Yard],"=K*", AllC3_Data[Content Code],"&lt;&gt;EMPTY")-AG35-AF35</f>
        <v>0</v>
      </c>
      <c r="AI35" s="15">
        <f>IFERROR(COUNTIFS(AllC3_Data[Carrier Owner], AD35, AllC3_Data[Yard],"=K*",AllC3_Data[Content Code],"&lt;&gt;EMPTY")-AE35,0)</f>
        <v>0</v>
      </c>
      <c r="AJ35" s="9"/>
    </row>
    <row r="36" spans="1:36" ht="15" customHeight="1" x14ac:dyDescent="0.25">
      <c r="A36" s="7"/>
      <c r="B36" s="20" t="s">
        <v>896</v>
      </c>
      <c r="C36" s="18">
        <f>IF(SUM(D36:F36)=0,,SUM(D36:F36))</f>
        <v>2</v>
      </c>
      <c r="D36" s="72">
        <f>COUNTIFS(AllC3_Data[Hours Since Last Activity],"&gt;=96",AllC3_Data[Carrier Owner],"="&amp;$B36, AllC3_Data[Yard],"=T*",AllC3_Data[Content Code],"&lt;&gt;EMPTY")</f>
        <v>0</v>
      </c>
      <c r="E36" s="72">
        <f>COUNTIFS(AllC3_Data[Hours Since Last Activity],"&gt;=48",AllC3_Data[Carrier Owner],"="&amp;B36, AllC3_Data[Yard],"=T*",AllC3_Data[Content Code],"&lt;&gt;EMPTY")-D36</f>
        <v>2</v>
      </c>
      <c r="F36" s="72">
        <f>COUNTIFS(AllC3_Data[Hours Since Last Activity],"&gt;=24",AllC3_Data[Carrier Owner],"="&amp;B36, AllC3_Data[Yard],"=T*", AllC3_Data[Content Code],"&lt;&gt;EMPTY")-E36-D36</f>
        <v>0</v>
      </c>
      <c r="G36" s="15">
        <f>IFERROR(COUNTIFS(AllC3_Data[Carrier Owner], B36, AllC3_Data[Yard],"=T*",AllC3_Data[Content Code],"&lt;&gt;EMPTY")-C36,0)</f>
        <v>9</v>
      </c>
      <c r="H36" s="55"/>
      <c r="I36" s="19" t="s">
        <v>593</v>
      </c>
      <c r="J36" s="18">
        <f>IF(SUM(K36:M36)=0,,SUM(K36:M36))</f>
        <v>0</v>
      </c>
      <c r="K36" s="72">
        <f>COUNTIFS(AllC3_Data[Hours Since Last Activity],"&gt;=96",AllC3_Data[Carrier Owner],"="&amp;$I36, AllC3_Data[Yard],"=M*",AllC3_Data[Content Code],"&lt;&gt;EMPTY")</f>
        <v>0</v>
      </c>
      <c r="L36" s="72">
        <f>COUNTIFS(AllC3_Data[Hours Since Last Activity],"&gt;=48",AllC3_Data[Carrier Owner],"="&amp;I36, AllC3_Data[Yard],"=M*",AllC3_Data[Content Code],"&lt;&gt;EMPTY")-K36</f>
        <v>0</v>
      </c>
      <c r="M36" s="72">
        <f>COUNTIFS(AllC3_Data[Hours Since Last Activity],"&gt;=24",AllC3_Data[Carrier Owner],"="&amp;I36, AllC3_Data[Yard],"=M*", AllC3_Data[Content Code],"&lt;&gt;EMPTY")-L36-K36</f>
        <v>0</v>
      </c>
      <c r="N36" s="15">
        <f>IFERROR(COUNTIFS(AllC3_Data[Carrier Owner], I36, AllC3_Data[Yard],"=M*",AllC3_Data[Content Code],"&lt;&gt;EMPTY")-J36,0)</f>
        <v>0</v>
      </c>
      <c r="O36" s="55"/>
      <c r="P36" s="20" t="s">
        <v>897</v>
      </c>
      <c r="Q36" s="18">
        <f t="shared" si="6"/>
        <v>0</v>
      </c>
      <c r="R36" s="72">
        <f>COUNTIFS(AllC3_Data[Hours Since Last Activity],"&gt;=96",AllC3_Data[Carrier Owner],"="&amp;$P36, AllC3_Data[Yard],"=S*",AllC3_Data[Content Code],"&lt;&gt;EMPTY")</f>
        <v>0</v>
      </c>
      <c r="S36" s="72">
        <f>COUNTIFS(AllC3_Data[Hours Since Last Activity],"&gt;=48",AllC3_Data[Carrier Owner],"="&amp;P36, AllC3_Data[Yard],"=S*",AllC3_Data[Content Code],"&lt;&gt;EMPTY")-R36</f>
        <v>0</v>
      </c>
      <c r="T36" s="72">
        <f>COUNTIFS(AllC3_Data[Hours Since Last Activity],"&gt;=24",AllC3_Data[Carrier Owner],"="&amp;P36, AllC3_Data[Yard],"=S*", AllC3_Data[Content Code],"&lt;&gt;EMPTY")-S36-R36</f>
        <v>0</v>
      </c>
      <c r="U36" s="15">
        <f>IFERROR(COUNTIFS(AllC3_Data[Carrier Owner], P36, AllC3_Data[Yard],"=S*",AllC3_Data[Content Code],"&lt;&gt;EMPTY")-Q36,0)</f>
        <v>1</v>
      </c>
      <c r="V36" s="99"/>
      <c r="W36" s="20" t="s">
        <v>896</v>
      </c>
      <c r="X36" s="18">
        <f t="shared" si="7"/>
        <v>4</v>
      </c>
      <c r="Y36" s="72">
        <f>COUNTIFS(AllC3_Data[Hours Since Last Activity],"&gt;=96",AllC3_Data[Carrier Owner],"="&amp;$W36, AllC3_Data[Yard],"=V*",AllC3_Data[Content Code],"&lt;&gt;EMPTY")</f>
        <v>0</v>
      </c>
      <c r="Z36" s="72">
        <f>COUNTIFS(AllC3_Data[Hours Since Last Activity],"&gt;=48",AllC3_Data[Carrier Owner],"="&amp;W36, AllC3_Data[Yard],"=V*",AllC3_Data[Content Code],"&lt;&gt;EMPTY")-Y36</f>
        <v>0</v>
      </c>
      <c r="AA36" s="72">
        <f>COUNTIFS(AllC3_Data[Hours Since Last Activity],"&gt;=24",AllC3_Data[Carrier Owner],"="&amp;W36, AllC3_Data[Yard],"=V*", AllC3_Data[Content Code],"&lt;&gt;EMPTY")-Z36-Y36</f>
        <v>4</v>
      </c>
      <c r="AB36" s="15">
        <f>IFERROR(COUNTIFS(AllC3_Data[Carrier Owner], W36, AllC3_Data[Yard],"=V*",AllC3_Data[Content Code],"&lt;&gt;EMPTY")-X36,0)</f>
        <v>7</v>
      </c>
      <c r="AC36" s="55"/>
      <c r="AD36" s="20" t="s">
        <v>896</v>
      </c>
      <c r="AE36" s="18">
        <f t="shared" si="8"/>
        <v>6</v>
      </c>
      <c r="AF36" s="198">
        <f>COUNTIFS(AllC3_Data[Hours Since Last Activity],"&gt;=96",AllC3_Data[Carrier Owner],"="&amp;$AD36, AllC3_Data[Yard],"=K*",AllC3_Data[Content Code],"&lt;&gt;EMPTY")</f>
        <v>0</v>
      </c>
      <c r="AG36" s="72">
        <f>COUNTIFS(AllC3_Data[Hours Since Last Activity],"&gt;=48",AllC3_Data[Carrier Owner],"="&amp;AD36, AllC3_Data[Yard],"=K*",AllC3_Data[Content Code],"&lt;&gt;EMPTY")-AF36</f>
        <v>3</v>
      </c>
      <c r="AH36" s="72">
        <f>COUNTIFS(AllC3_Data[Hours Since Last Activity],"&gt;=24",AllC3_Data[Carrier Owner],"="&amp;AD36, AllC3_Data[Yard],"=K*", AllC3_Data[Content Code],"&lt;&gt;EMPTY")-AG36-AF36</f>
        <v>3</v>
      </c>
      <c r="AI36" s="15">
        <f>IFERROR(COUNTIFS(AllC3_Data[Carrier Owner], AD36, AllC3_Data[Yard],"=K*",AllC3_Data[Content Code],"&lt;&gt;EMPTY")-AE36,0)</f>
        <v>11</v>
      </c>
      <c r="AJ36" s="9"/>
    </row>
    <row r="37" spans="1:36" ht="15" customHeight="1" thickBot="1" x14ac:dyDescent="0.3">
      <c r="A37" s="7"/>
      <c r="B37" s="28" t="s">
        <v>368</v>
      </c>
      <c r="C37" s="23">
        <f>IF(SUM(D37:F37)=0,,SUM(D37:F37))</f>
        <v>0</v>
      </c>
      <c r="D37" s="73">
        <f>COUNTIFS(AllC3_Data[Hours Since Last Activity],"&gt;=96",AllC3_Data[Carrier Owner],"="&amp;$B37, AllC3_Data[Yard],"=T*",AllC3_Data[Content Code],"&lt;&gt;EMPTY")</f>
        <v>0</v>
      </c>
      <c r="E37" s="73">
        <f>COUNTIFS(AllC3_Data[Hours Since Last Activity],"&gt;=48",AllC3_Data[Carrier Owner],"="&amp;B37, AllC3_Data[Yard],"=T*",AllC3_Data[Content Code],"&lt;&gt;EMPTY")-D37</f>
        <v>0</v>
      </c>
      <c r="F37" s="73">
        <f>COUNTIFS(AllC3_Data[Hours Since Last Activity],"&gt;=24",AllC3_Data[Carrier Owner],"="&amp;B37, AllC3_Data[Yard],"=T*", AllC3_Data[Content Code],"&lt;&gt;EMPTY")-E37-D37</f>
        <v>0</v>
      </c>
      <c r="G37" s="22">
        <f>IFERROR(COUNTIFS(AllC3_Data[Carrier Owner], B37, AllC3_Data[Yard],"=T*",AllC3_Data[Content Code],"&lt;&gt;EMPTY")-C37,0)</f>
        <v>0</v>
      </c>
      <c r="H37" s="55"/>
      <c r="I37" s="20" t="s">
        <v>896</v>
      </c>
      <c r="J37" s="18">
        <f t="shared" si="5"/>
        <v>8</v>
      </c>
      <c r="K37" s="72">
        <f>COUNTIFS(AllC3_Data[Hours Since Last Activity],"&gt;=96",AllC3_Data[Carrier Owner],"="&amp;$I37, AllC3_Data[Yard],"=M*",AllC3_Data[Content Code],"&lt;&gt;EMPTY")</f>
        <v>3</v>
      </c>
      <c r="L37" s="72">
        <f>COUNTIFS(AllC3_Data[Hours Since Last Activity],"&gt;=48",AllC3_Data[Carrier Owner],"="&amp;I37, AllC3_Data[Yard],"=M*",AllC3_Data[Content Code],"&lt;&gt;EMPTY")-K37</f>
        <v>3</v>
      </c>
      <c r="M37" s="72">
        <f>COUNTIFS(AllC3_Data[Hours Since Last Activity],"&gt;=24",AllC3_Data[Carrier Owner],"="&amp;I37, AllC3_Data[Yard],"=M*", AllC3_Data[Content Code],"&lt;&gt;EMPTY")-L37-K37</f>
        <v>2</v>
      </c>
      <c r="N37" s="15">
        <f>IFERROR(COUNTIFS(AllC3_Data[Carrier Owner], I37, AllC3_Data[Yard],"=M*",AllC3_Data[Content Code],"&lt;&gt;EMPTY")-J37,0)</f>
        <v>5</v>
      </c>
      <c r="O37" s="55"/>
      <c r="P37" s="20" t="s">
        <v>896</v>
      </c>
      <c r="Q37" s="18">
        <f t="shared" si="6"/>
        <v>40</v>
      </c>
      <c r="R37" s="72">
        <f>COUNTIFS(AllC3_Data[Hours Since Last Activity],"&gt;=96",AllC3_Data[Carrier Owner],"="&amp;$P37, AllC3_Data[Yard],"=S*",AllC3_Data[Content Code],"&lt;&gt;EMPTY")</f>
        <v>30</v>
      </c>
      <c r="S37" s="72">
        <f>COUNTIFS(AllC3_Data[Hours Since Last Activity],"&gt;=48",AllC3_Data[Carrier Owner],"="&amp;P37, AllC3_Data[Yard],"=S*",AllC3_Data[Content Code],"&lt;&gt;EMPTY")-R37</f>
        <v>6</v>
      </c>
      <c r="T37" s="72">
        <f>COUNTIFS(AllC3_Data[Hours Since Last Activity],"&gt;=24",AllC3_Data[Carrier Owner],"="&amp;P37, AllC3_Data[Yard],"=S*", AllC3_Data[Content Code],"&lt;&gt;EMPTY")-S37-R37</f>
        <v>4</v>
      </c>
      <c r="U37" s="15">
        <f>IFERROR(COUNTIFS(AllC3_Data[Carrier Owner], P37, AllC3_Data[Yard],"=S*",AllC3_Data[Content Code],"&lt;&gt;EMPTY")-Q37,0)</f>
        <v>7</v>
      </c>
      <c r="V37" s="99"/>
      <c r="W37" s="100" t="s">
        <v>368</v>
      </c>
      <c r="X37" s="23">
        <f t="shared" si="7"/>
        <v>0</v>
      </c>
      <c r="Y37" s="73">
        <f>COUNTIFS(AllC3_Data[Hours Since Last Activity],"&gt;=96",AllC3_Data[Carrier Owner],"="&amp;$W37, AllC3_Data[Yard],"=V*",AllC3_Data[Content Code],"&lt;&gt;EMPTY")</f>
        <v>0</v>
      </c>
      <c r="Z37" s="73">
        <f>COUNTIFS(AllC3_Data[Hours Since Last Activity],"&gt;=48",AllC3_Data[Carrier Owner],"="&amp;W37, AllC3_Data[Yard],"=V*",AllC3_Data[Content Code],"&lt;&gt;EMPTY")-Y37</f>
        <v>0</v>
      </c>
      <c r="AA37" s="73">
        <f>COUNTIFS(AllC3_Data[Hours Since Last Activity],"&gt;=24",AllC3_Data[Carrier Owner],"="&amp;W37, AllC3_Data[Yard],"=V*", AllC3_Data[Content Code],"&lt;&gt;EMPTY")-Z37-Y37</f>
        <v>0</v>
      </c>
      <c r="AB37" s="22">
        <f>IFERROR(COUNTIFS(AllC3_Data[Carrier Owner], W37, AllC3_Data[Yard],"=V*",AllC3_Data[Content Code],"&lt;&gt;EMPTY")-X37,0)</f>
        <v>0</v>
      </c>
      <c r="AC37" s="55"/>
      <c r="AD37" s="100" t="s">
        <v>368</v>
      </c>
      <c r="AE37" s="23">
        <f t="shared" si="8"/>
        <v>0</v>
      </c>
      <c r="AF37" s="199">
        <f>COUNTIFS(AllC3_Data[Hours Since Last Activity],"&gt;=96",AllC3_Data[Carrier Owner],"="&amp;$AD37, AllC3_Data[Yard],"=K*",AllC3_Data[Content Code],"&lt;&gt;EMPTY")</f>
        <v>0</v>
      </c>
      <c r="AG37" s="73">
        <f>COUNTIFS(AllC3_Data[Hours Since Last Activity],"&gt;=48",AllC3_Data[Carrier Owner],"="&amp;AD37, AllC3_Data[Yard],"=K*",AllC3_Data[Content Code],"&lt;&gt;EMPTY")-AF37</f>
        <v>0</v>
      </c>
      <c r="AH37" s="73">
        <f>COUNTIFS(AllC3_Data[Hours Since Last Activity],"&gt;=24",AllC3_Data[Carrier Owner],"="&amp;AD37, AllC3_Data[Yard],"=K*", AllC3_Data[Content Code],"&lt;&gt;EMPTY")-AG37-AF37</f>
        <v>0</v>
      </c>
      <c r="AI37" s="22">
        <f>IFERROR(COUNTIFS(AllC3_Data[Carrier Owner], AD37, AllC3_Data[Yard],"=K*",AllC3_Data[Content Code],"&lt;&gt;EMPTY")-AE37,0)</f>
        <v>0</v>
      </c>
      <c r="AJ37" s="9"/>
    </row>
    <row r="38" spans="1:36" ht="15" customHeight="1" thickBot="1" x14ac:dyDescent="0.3">
      <c r="A38" s="7"/>
      <c r="B38" s="101"/>
      <c r="C38" s="102"/>
      <c r="D38" s="103"/>
      <c r="E38" s="104"/>
      <c r="F38" s="104"/>
      <c r="G38" s="99"/>
      <c r="H38" s="55"/>
      <c r="I38" s="28" t="s">
        <v>368</v>
      </c>
      <c r="J38" s="23">
        <f t="shared" ref="J38" si="9">IF(SUM(K38:M38)=0,,SUM(K38:M38))</f>
        <v>0</v>
      </c>
      <c r="K38" s="73">
        <f>COUNTIFS(AllC3_Data[Hours Since Last Activity],"&gt;=96",AllC3_Data[Carrier Owner],"="&amp;$I38, AllC3_Data[Yard],"=M*",AllC3_Data[Content Code],"&lt;&gt;EMPTY")</f>
        <v>0</v>
      </c>
      <c r="L38" s="73">
        <f>COUNTIFS(AllC3_Data[Hours Since Last Activity],"&gt;=48",AllC3_Data[Carrier Owner],"="&amp;I38, AllC3_Data[Yard],"=M*",AllC3_Data[Content Code],"&lt;&gt;EMPTY")-K38</f>
        <v>0</v>
      </c>
      <c r="M38" s="73">
        <f>COUNTIFS(AllC3_Data[Hours Since Last Activity],"&gt;=24",AllC3_Data[Carrier Owner],"="&amp;I38, AllC3_Data[Yard],"=M*", AllC3_Data[Content Code],"&lt;&gt;EMPTY")-L38-K38</f>
        <v>0</v>
      </c>
      <c r="N38" s="22">
        <f>IFERROR(COUNTIFS(AllC3_Data[Carrier Owner], I38, AllC3_Data[Yard],"=M*",AllC3_Data[Content Code],"&lt;&gt;EMPTY")-J38,0)</f>
        <v>1</v>
      </c>
      <c r="O38" s="55"/>
      <c r="P38" s="28" t="s">
        <v>368</v>
      </c>
      <c r="Q38" s="23">
        <f t="shared" si="6"/>
        <v>2</v>
      </c>
      <c r="R38" s="73">
        <f>COUNTIFS(AllC3_Data[Hours Since Last Activity],"&gt;=96",AllC3_Data[Carrier Owner],"="&amp;$P38, AllC3_Data[Yard],"=S*",AllC3_Data[Content Code],"&lt;&gt;EMPTY")</f>
        <v>0</v>
      </c>
      <c r="S38" s="73">
        <f>COUNTIFS(AllC3_Data[Hours Since Last Activity],"&gt;=48",AllC3_Data[Carrier Owner],"="&amp;P38, AllC3_Data[Yard],"=S*",AllC3_Data[Content Code],"&lt;&gt;EMPTY")-R38</f>
        <v>1</v>
      </c>
      <c r="T38" s="73">
        <f>COUNTIFS(AllC3_Data[Hours Since Last Activity],"&gt;=24",AllC3_Data[Carrier Owner],"="&amp;P38, AllC3_Data[Yard],"=S*", AllC3_Data[Content Code],"&lt;&gt;EMPTY")-S38-R38</f>
        <v>1</v>
      </c>
      <c r="U38" s="22">
        <f>IFERROR(COUNTIFS(AllC3_Data[Carrier Owner], P38, AllC3_Data[Yard],"=S*",AllC3_Data[Content Code],"&lt;&gt;EMPTY")-Q38,0)</f>
        <v>1</v>
      </c>
      <c r="V38" s="99"/>
      <c r="W38" s="99"/>
      <c r="X38" s="99"/>
      <c r="Y38" s="99"/>
      <c r="Z38" s="99"/>
      <c r="AA38" s="99"/>
      <c r="AB38" s="99"/>
      <c r="AC38" s="55"/>
      <c r="AD38" s="55"/>
      <c r="AE38" s="55"/>
      <c r="AF38" s="55"/>
      <c r="AG38" s="55"/>
      <c r="AH38" s="55"/>
      <c r="AI38" s="55"/>
      <c r="AJ38" s="9"/>
    </row>
    <row r="39" spans="1:36" ht="16.5" thickBot="1" x14ac:dyDescent="0.3">
      <c r="A39" s="29"/>
      <c r="B39" s="30"/>
      <c r="C39" s="30"/>
      <c r="D39" s="30"/>
      <c r="E39" s="30"/>
      <c r="F39" s="30"/>
      <c r="G39" s="30"/>
      <c r="H39" s="30"/>
      <c r="I39" s="30"/>
      <c r="J39" s="30"/>
      <c r="K39" s="30"/>
      <c r="L39" s="30"/>
      <c r="M39" s="30"/>
      <c r="N39" s="30"/>
      <c r="O39" s="30"/>
      <c r="P39" s="105"/>
      <c r="Q39" s="106"/>
      <c r="R39" s="107"/>
      <c r="S39" s="108"/>
      <c r="T39" s="108"/>
      <c r="U39" s="109"/>
      <c r="V39" s="109"/>
      <c r="W39" s="109"/>
      <c r="X39" s="109"/>
      <c r="Y39" s="109"/>
      <c r="Z39" s="109"/>
      <c r="AA39" s="109"/>
      <c r="AB39" s="109"/>
      <c r="AC39" s="30"/>
      <c r="AD39" s="30"/>
      <c r="AE39" s="30"/>
      <c r="AF39" s="30"/>
      <c r="AG39" s="30"/>
      <c r="AH39" s="30"/>
      <c r="AI39" s="30"/>
      <c r="AJ39" s="31"/>
    </row>
    <row r="40" spans="1:36" ht="16.5" thickBot="1" x14ac:dyDescent="0.3">
      <c r="A40" s="110"/>
      <c r="P40" s="111"/>
      <c r="Q40" s="77"/>
      <c r="R40" s="112"/>
      <c r="S40" s="113"/>
      <c r="T40" s="113"/>
      <c r="U40" s="114"/>
      <c r="V40" s="114"/>
      <c r="W40" s="114"/>
      <c r="X40" s="114"/>
      <c r="Y40" s="114"/>
      <c r="Z40" s="114"/>
      <c r="AA40" s="114"/>
      <c r="AB40" s="114"/>
    </row>
    <row r="41" spans="1:36" ht="32.25" thickBot="1" x14ac:dyDescent="0.3">
      <c r="A41" s="628" t="s">
        <v>1689</v>
      </c>
      <c r="B41" s="629"/>
      <c r="C41" s="629"/>
      <c r="D41" s="629"/>
      <c r="E41" s="629"/>
      <c r="F41" s="629"/>
      <c r="G41" s="629"/>
      <c r="H41" s="629"/>
      <c r="I41" s="629"/>
      <c r="J41" s="629"/>
      <c r="K41" s="629"/>
      <c r="L41" s="629"/>
      <c r="M41" s="629"/>
      <c r="N41" s="629"/>
      <c r="O41" s="629"/>
      <c r="P41" s="629"/>
      <c r="Q41" s="629"/>
      <c r="R41" s="629"/>
      <c r="S41" s="629"/>
      <c r="T41" s="629"/>
      <c r="U41" s="629"/>
      <c r="V41" s="629"/>
      <c r="W41" s="629"/>
      <c r="X41" s="629"/>
      <c r="Y41" s="629"/>
      <c r="Z41" s="629"/>
      <c r="AA41" s="629"/>
      <c r="AB41" s="629"/>
      <c r="AC41" s="629"/>
      <c r="AD41" s="629"/>
      <c r="AE41" s="629"/>
      <c r="AF41" s="629"/>
      <c r="AG41" s="629"/>
      <c r="AH41" s="629"/>
      <c r="AI41" s="629"/>
      <c r="AJ41" s="630"/>
    </row>
    <row r="42" spans="1:36" ht="24" thickBot="1" x14ac:dyDescent="0.3">
      <c r="A42" s="7"/>
      <c r="B42" s="631" t="s">
        <v>379</v>
      </c>
      <c r="C42" s="632"/>
      <c r="D42" s="632"/>
      <c r="E42" s="632"/>
      <c r="F42" s="632"/>
      <c r="G42" s="633"/>
      <c r="H42" s="8"/>
      <c r="I42" s="634" t="s">
        <v>378</v>
      </c>
      <c r="J42" s="635"/>
      <c r="K42" s="635"/>
      <c r="L42" s="635"/>
      <c r="M42" s="635"/>
      <c r="N42" s="636"/>
      <c r="O42" s="8"/>
      <c r="P42" s="637" t="s">
        <v>1688</v>
      </c>
      <c r="Q42" s="638"/>
      <c r="R42" s="638"/>
      <c r="S42" s="638"/>
      <c r="T42" s="638"/>
      <c r="U42" s="639"/>
      <c r="V42" s="94"/>
      <c r="W42" s="677" t="s">
        <v>773</v>
      </c>
      <c r="X42" s="678"/>
      <c r="Y42" s="678"/>
      <c r="Z42" s="678"/>
      <c r="AA42" s="678"/>
      <c r="AB42" s="679"/>
      <c r="AC42" s="9"/>
      <c r="AD42" s="680" t="s">
        <v>511</v>
      </c>
      <c r="AE42" s="681"/>
      <c r="AF42" s="681"/>
      <c r="AG42" s="681"/>
      <c r="AH42" s="681"/>
      <c r="AI42" s="682"/>
      <c r="AJ42" s="9"/>
    </row>
    <row r="43" spans="1:36" ht="16.5" thickBot="1" x14ac:dyDescent="0.3">
      <c r="A43" s="7"/>
      <c r="B43" s="10" t="s">
        <v>346</v>
      </c>
      <c r="C43" s="11">
        <f>SUMIF(C45:C47, "&gt;0", C45:C47)</f>
        <v>23</v>
      </c>
      <c r="D43" s="11">
        <f>SUMIF(D45:D47, "&gt;0", D45:D47)</f>
        <v>4</v>
      </c>
      <c r="E43" s="11">
        <f t="shared" ref="E43:G43" si="10">SUMIF(E45:E47, "&gt;0", E45:E47)</f>
        <v>13</v>
      </c>
      <c r="F43" s="11">
        <f t="shared" si="10"/>
        <v>6</v>
      </c>
      <c r="G43" s="11">
        <f t="shared" si="10"/>
        <v>9</v>
      </c>
      <c r="H43" s="13"/>
      <c r="I43" s="10" t="s">
        <v>346</v>
      </c>
      <c r="J43" s="11">
        <f>SUMIF(J45:J48, "&gt;0", J45:J48)</f>
        <v>32</v>
      </c>
      <c r="K43" s="11">
        <f t="shared" ref="K43:N43" si="11">SUMIF(K45:K48, "&gt;0", K45:K48)</f>
        <v>7</v>
      </c>
      <c r="L43" s="11">
        <f t="shared" si="11"/>
        <v>15</v>
      </c>
      <c r="M43" s="11">
        <f t="shared" si="11"/>
        <v>10</v>
      </c>
      <c r="N43" s="11">
        <f t="shared" si="11"/>
        <v>17</v>
      </c>
      <c r="O43" s="13"/>
      <c r="P43" s="10" t="s">
        <v>346</v>
      </c>
      <c r="Q43" s="11">
        <f>SUMIF(Q45:Q48, "&gt;0", Q45:Q48)</f>
        <v>64</v>
      </c>
      <c r="R43" s="11">
        <f t="shared" ref="R43:U43" si="12">SUMIF(R45:R48, "&gt;0", R45:R48)</f>
        <v>34</v>
      </c>
      <c r="S43" s="11">
        <f t="shared" si="12"/>
        <v>13</v>
      </c>
      <c r="T43" s="11">
        <f t="shared" si="12"/>
        <v>17</v>
      </c>
      <c r="U43" s="11">
        <f t="shared" si="12"/>
        <v>17</v>
      </c>
      <c r="V43" s="96"/>
      <c r="W43" s="10" t="s">
        <v>346</v>
      </c>
      <c r="X43" s="11">
        <f ca="1">SUMIF(X45:X48, "&gt;0", X45:X47)</f>
        <v>34</v>
      </c>
      <c r="Y43" s="11">
        <f t="shared" ref="Y43:Z43" si="13">SUMIF(Y45:Y47, "&gt;0", Y45:Y47)</f>
        <v>16</v>
      </c>
      <c r="Z43" s="11">
        <f t="shared" si="13"/>
        <v>5</v>
      </c>
      <c r="AA43" s="11">
        <f>SUMIF(AA45:AA47, "&gt;0", AA45:AA47)</f>
        <v>13</v>
      </c>
      <c r="AB43" s="12">
        <f t="shared" ref="AB43" si="14">SUMIF(AB45:AB47, "&gt;0", AB45:AB47)</f>
        <v>10</v>
      </c>
      <c r="AC43" s="9"/>
      <c r="AD43" s="10" t="s">
        <v>346</v>
      </c>
      <c r="AE43" s="11">
        <f ca="1">SUMIF(AE45:AE48, "&gt;0", AE45:AE47)</f>
        <v>21</v>
      </c>
      <c r="AF43" s="11">
        <f t="shared" ref="AF43:AG43" si="15">SUMIF(AF45:AF47, "&gt;0", AF45:AF47)</f>
        <v>18</v>
      </c>
      <c r="AG43" s="11">
        <f t="shared" si="15"/>
        <v>1</v>
      </c>
      <c r="AH43" s="11">
        <f>SUMIF(AH45:AH47, "&gt;0", AH45:AH47)</f>
        <v>2</v>
      </c>
      <c r="AI43" s="11">
        <f t="shared" ref="AI43" si="16">SUMIF(AI45:AI47, "&gt;0", AI45:AI47)</f>
        <v>7</v>
      </c>
      <c r="AJ43" s="9"/>
    </row>
    <row r="44" spans="1:36" ht="48" thickBot="1" x14ac:dyDescent="0.3">
      <c r="A44" s="7"/>
      <c r="B44" s="35" t="s">
        <v>323</v>
      </c>
      <c r="C44" s="36" t="s">
        <v>347</v>
      </c>
      <c r="D44" s="36" t="s">
        <v>354</v>
      </c>
      <c r="E44" s="36" t="s">
        <v>355</v>
      </c>
      <c r="F44" s="36" t="s">
        <v>356</v>
      </c>
      <c r="G44" s="37" t="s">
        <v>363</v>
      </c>
      <c r="H44" s="14"/>
      <c r="I44" s="35" t="s">
        <v>323</v>
      </c>
      <c r="J44" s="36" t="s">
        <v>347</v>
      </c>
      <c r="K44" s="36" t="s">
        <v>354</v>
      </c>
      <c r="L44" s="36" t="s">
        <v>355</v>
      </c>
      <c r="M44" s="36" t="s">
        <v>356</v>
      </c>
      <c r="N44" s="37" t="s">
        <v>362</v>
      </c>
      <c r="O44" s="14"/>
      <c r="P44" s="43" t="s">
        <v>323</v>
      </c>
      <c r="Q44" s="36" t="s">
        <v>347</v>
      </c>
      <c r="R44" s="36" t="s">
        <v>354</v>
      </c>
      <c r="S44" s="36" t="s">
        <v>355</v>
      </c>
      <c r="T44" s="36" t="s">
        <v>356</v>
      </c>
      <c r="U44" s="37" t="s">
        <v>363</v>
      </c>
      <c r="V44" s="98"/>
      <c r="W44" s="35" t="s">
        <v>323</v>
      </c>
      <c r="X44" s="36" t="s">
        <v>347</v>
      </c>
      <c r="Y44" s="36" t="s">
        <v>354</v>
      </c>
      <c r="Z44" s="36" t="s">
        <v>355</v>
      </c>
      <c r="AA44" s="36" t="s">
        <v>356</v>
      </c>
      <c r="AB44" s="37" t="s">
        <v>363</v>
      </c>
      <c r="AC44" s="9"/>
      <c r="AD44" s="35" t="s">
        <v>323</v>
      </c>
      <c r="AE44" s="36" t="s">
        <v>347</v>
      </c>
      <c r="AF44" s="36" t="s">
        <v>354</v>
      </c>
      <c r="AG44" s="36" t="s">
        <v>355</v>
      </c>
      <c r="AH44" s="36" t="s">
        <v>356</v>
      </c>
      <c r="AI44" s="37" t="s">
        <v>363</v>
      </c>
      <c r="AJ44" s="9"/>
    </row>
    <row r="45" spans="1:36" ht="15.75" x14ac:dyDescent="0.25">
      <c r="A45" s="7"/>
      <c r="B45" s="44" t="s">
        <v>598</v>
      </c>
      <c r="C45" s="304">
        <f>SUM(D45:F45)</f>
        <v>16</v>
      </c>
      <c r="D45" s="71">
        <f>COUNTIFS(AllC3_Data[Hours Since Last Activity],"&gt;=96",AllC3_Data[Carrier Owner],"="&amp;$B45, AllC3_Data[Yard],"=T*",AllC3_Data[Content Code],"=EMPTY")</f>
        <v>2</v>
      </c>
      <c r="E45" s="71">
        <f>COUNTIFS(AllC3_Data[Hours Since Last Activity],"&gt;=48",AllC3_Data[Carrier Owner],"="&amp;B45, AllC3_Data[Yard],"=T*",AllC3_Data[Content Code],"=EMPTY")-D45</f>
        <v>11</v>
      </c>
      <c r="F45" s="71">
        <f>COUNTIFS(AllC3_Data[Hours Since Last Activity],"&gt;=24",AllC3_Data[Carrier Owner],"="&amp;B45, AllC3_Data[Yard],"=T*", AllC3_Data[Content Code],"=EMPTY")-E45-D45</f>
        <v>3</v>
      </c>
      <c r="G45" s="41">
        <f>IFERROR(COUNTIFS(AllC3_Data[Carrier Owner], B45, AllC3_Data[Yard],"=T*",AllC3_Data[Content Code],"=EMPTY")-C45,0)</f>
        <v>7</v>
      </c>
      <c r="H45" s="16"/>
      <c r="I45" s="44" t="s">
        <v>598</v>
      </c>
      <c r="J45" s="39">
        <f>IF(SUM(K45:M45)=0,,SUM(K45:M45))</f>
        <v>16</v>
      </c>
      <c r="K45" s="71">
        <f>COUNTIFS(AllC3_Data[Hours Since Last Activity],"&gt;=96",AllC3_Data[Carrier Owner],"="&amp;$I45, AllC3_Data[Yard],"=M*",AllC3_Data[Content Code],"=EMPTY")</f>
        <v>2</v>
      </c>
      <c r="L45" s="71">
        <f>COUNTIFS(AllC3_Data[Hours Since Last Activity],"&gt;=48",AllC3_Data[Carrier Owner],"="&amp;I45, AllC3_Data[Yard],"=M*",AllC3_Data[Content Code],"=EMPTY")-K45</f>
        <v>10</v>
      </c>
      <c r="M45" s="71">
        <f>COUNTIFS(AllC3_Data[Hours Since Last Activity],"&gt;=24",AllC3_Data[Carrier Owner],"="&amp;I45, AllC3_Data[Yard],"=M*", AllC3_Data[Content Code],"=EMPTY")-L45-K45</f>
        <v>4</v>
      </c>
      <c r="N45" s="41">
        <f>IFERROR(COUNTIFS(AllC3_Data[Carrier Owner], I45, AllC3_Data[Yard],"=M*",AllC3_Data[Content Code],"=EMPTY")-J45,0)</f>
        <v>8</v>
      </c>
      <c r="O45" s="16"/>
      <c r="P45" s="44" t="s">
        <v>391</v>
      </c>
      <c r="Q45" s="39">
        <f>IF(SUM(R45:T45)=0,,SUM(R45:T45))</f>
        <v>0</v>
      </c>
      <c r="R45" s="71">
        <f>COUNTIFS(AllC3_Data[Hours Since Last Activity],"&gt;=96",AllC3_Data[Carrier Owner],"="&amp;$P45, AllC3_Data[Yard],"=S*",AllC3_Data[Content Code],"=EMPTY")</f>
        <v>0</v>
      </c>
      <c r="S45" s="71">
        <f>COUNTIFS(AllC3_Data[Hours Since Last Activity],"&gt;=48",AllC3_Data[Carrier Owner],"="&amp;P45, AllC3_Data[Yard],"=S*",AllC3_Data[Content Code],"=EMPTY")-R45</f>
        <v>0</v>
      </c>
      <c r="T45" s="71">
        <f>COUNTIFS(AllC3_Data[Hours Since Last Activity],"&gt;=24",AllC3_Data[Carrier Owner],"="&amp;P45, AllC3_Data[Yard],"=S*", AllC3_Data[Content Code],"=EMPTY")-S45-R45</f>
        <v>0</v>
      </c>
      <c r="U45" s="41">
        <f>IFERROR(COUNTIFS(AllC3_Data[Carrier Owner], P45, AllC3_Data[Yard],"=S*",AllC3_Data[Content Code],"=EMPTY")-Q45,0)</f>
        <v>0</v>
      </c>
      <c r="V45" s="25"/>
      <c r="W45" s="44" t="s">
        <v>598</v>
      </c>
      <c r="X45" s="39">
        <f>IF(SUM(Y45:AA45)=0,,SUM(Y45:AA45))</f>
        <v>0</v>
      </c>
      <c r="Y45" s="71">
        <f>COUNTIFS(AllC3_Data[Hours Since Last Activity],"&gt;=96",AllC3_Data[Carrier Owner],"="&amp;$W45, AllC3_Data[Yard],"=V*",AllC3_Data[Content Code],"=EMPTY")</f>
        <v>0</v>
      </c>
      <c r="Z45" s="71">
        <f>COUNTIFS(AllC3_Data[Hours Since Last Activity],"&gt;=48",AllC3_Data[Carrier Owner],"="&amp;W45, AllC3_Data[Yard],"=V*",AllC3_Data[Content Code],"=EMPTY")-Y45</f>
        <v>0</v>
      </c>
      <c r="AA45" s="71">
        <f>COUNTIFS(AllC3_Data[Hours Since Last Activity],"&gt;=24",AllC3_Data[Carrier Owner],"="&amp;W45, AllC3_Data[Yard],"=V*", AllC3_Data[Content Code],"=EMPTY")-Z45-Y45</f>
        <v>0</v>
      </c>
      <c r="AB45" s="41">
        <f>IFERROR(COUNTIFS(AllC3_Data[Carrier Owner], W45, AllC3_Data[Yard],"=V*",AllC3_Data[Content Code],"=EMPTY")-X45,0)</f>
        <v>0</v>
      </c>
      <c r="AC45" s="16"/>
      <c r="AD45" s="44" t="s">
        <v>598</v>
      </c>
      <c r="AE45" s="39">
        <f>IF(SUM(AF45:AH45)=0,,SUM(AF45:AH45))</f>
        <v>0</v>
      </c>
      <c r="AF45" s="71">
        <f>COUNTIFS(AllC3_Data[Hours Since Last Activity],"&gt;=96",AllC3_Data[Carrier Owner],"="&amp;$AD45, AllC3_Data[Yard],"=K*",AllC3_Data[Content Code],"=EMPTY")</f>
        <v>0</v>
      </c>
      <c r="AG45" s="71">
        <f>COUNTIFS(AllC3_Data[Hours Since Last Activity],"&gt;=48",AllC3_Data[Carrier Owner],"="&amp;AD45, AllC3_Data[Yard],"=K*",AllC3_Data[Content Code],"=EMPTY")-AF45</f>
        <v>0</v>
      </c>
      <c r="AH45" s="71">
        <f>COUNTIFS(AllC3_Data[Hours Since Last Activity],"&gt;=24",AllC3_Data[Carrier Owner],"="&amp;AD45, AllC3_Data[Yard],"=K*", AllC3_Data[Content Code],"=EMPTY")-AG45-AF45</f>
        <v>0</v>
      </c>
      <c r="AI45" s="41">
        <f>IFERROR(COUNTIFS(AllC3_Data[Carrier Owner], AD45, AllC3_Data[Yard],"=K*",AllC3_Data[Content Code],"=EMPTY")-AE45,0)</f>
        <v>0</v>
      </c>
      <c r="AJ45" s="9"/>
    </row>
    <row r="46" spans="1:36" ht="15.75" x14ac:dyDescent="0.25">
      <c r="A46" s="7"/>
      <c r="B46" s="20" t="s">
        <v>897</v>
      </c>
      <c r="C46" s="305">
        <f t="shared" ref="C46:C48" si="17">SUM(D46:F46)</f>
        <v>0</v>
      </c>
      <c r="D46" s="72">
        <f>COUNTIFS(AllC3_Data[Hours Since Last Activity],"&gt;=96",AllC3_Data[Carrier Owner],"="&amp;$B46, AllC3_Data[Yard],"=T*",AllC3_Data[Content Code],"=EMPTY")</f>
        <v>0</v>
      </c>
      <c r="E46" s="72">
        <f>COUNTIFS(AllC3_Data[Hours Since Last Activity],"&gt;=48",AllC3_Data[Carrier Owner],"="&amp;B46, AllC3_Data[Yard],"=T*",AllC3_Data[Content Code],"=EMPTY")-D46</f>
        <v>0</v>
      </c>
      <c r="F46" s="72">
        <f>COUNTIFS(AllC3_Data[Hours Since Last Activity],"&gt;=24",AllC3_Data[Carrier Owner],"="&amp;B46, AllC3_Data[Yard],"=T*", AllC3_Data[Content Code],"=EMPTY")-E46-D46</f>
        <v>0</v>
      </c>
      <c r="G46" s="15">
        <f>IFERROR(COUNTIFS(AllC3_Data[Carrier Owner], B46, AllC3_Data[Yard],"=T*",AllC3_Data[Content Code],"=EMPTY")-C46,0)</f>
        <v>0</v>
      </c>
      <c r="H46" s="16"/>
      <c r="I46" s="20" t="s">
        <v>897</v>
      </c>
      <c r="J46" s="18">
        <f t="shared" ref="J46" si="18">IF(SUM(K46:M46)=0,,SUM(K46:M46))</f>
        <v>0</v>
      </c>
      <c r="K46" s="72">
        <f>COUNTIFS(AllC3_Data[Hours Since Last Activity],"&gt;=96",AllC3_Data[Carrier Owner],"="&amp;$I46, AllC3_Data[Yard],"=M*",AllC3_Data[Content Code],"=EMPTY")</f>
        <v>0</v>
      </c>
      <c r="L46" s="72">
        <f>COUNTIFS(AllC3_Data[Hours Since Last Activity],"&gt;=48",AllC3_Data[Carrier Owner],"="&amp;I46, AllC3_Data[Yard],"=M*",AllC3_Data[Content Code],"=EMPTY")-K46</f>
        <v>0</v>
      </c>
      <c r="M46" s="72">
        <f>COUNTIFS(AllC3_Data[Hours Since Last Activity],"&gt;=24",AllC3_Data[Carrier Owner],"="&amp;I46, AllC3_Data[Yard],"=M*", AllC3_Data[Content Code],"=EMPTY")-L46-K46</f>
        <v>0</v>
      </c>
      <c r="N46" s="15">
        <f>IFERROR(COUNTIFS(AllC3_Data[Carrier Owner], I46, AllC3_Data[Yard],"=M*",AllC3_Data[Content Code],"=EMPTY")-J46,0)</f>
        <v>0</v>
      </c>
      <c r="O46" s="16"/>
      <c r="P46" s="20" t="s">
        <v>598</v>
      </c>
      <c r="Q46" s="18">
        <f t="shared" ref="Q46:Q49" si="19">IF(SUM(R46:T46)=0,,SUM(R46:T46))</f>
        <v>31</v>
      </c>
      <c r="R46" s="72">
        <f>COUNTIFS(AllC3_Data[Hours Since Last Activity],"&gt;=96",AllC3_Data[Carrier Owner],"="&amp;$P46, AllC3_Data[Yard],"=S*",AllC3_Data[Content Code],"=EMPTY")</f>
        <v>12</v>
      </c>
      <c r="S46" s="72">
        <f>COUNTIFS(AllC3_Data[Hours Since Last Activity],"&gt;=48",AllC3_Data[Carrier Owner],"="&amp;P46, AllC3_Data[Yard],"=S*",AllC3_Data[Content Code],"=EMPTY")-R46</f>
        <v>7</v>
      </c>
      <c r="T46" s="72">
        <f>COUNTIFS(AllC3_Data[Hours Since Last Activity],"&gt;=24",AllC3_Data[Carrier Owner],"="&amp;P46, AllC3_Data[Yard],"=S*", AllC3_Data[Content Code],"=EMPTY")-S46-R46</f>
        <v>12</v>
      </c>
      <c r="U46" s="15">
        <f>IFERROR(COUNTIFS(AllC3_Data[Carrier Owner], P46, AllC3_Data[Yard],"=S*",AllC3_Data[Content Code],"=EMPTY")-Q46,0)</f>
        <v>7</v>
      </c>
      <c r="V46" s="25"/>
      <c r="W46" s="20" t="s">
        <v>897</v>
      </c>
      <c r="X46" s="18">
        <f>IF(SUM(Y46:AA46)=0,,SUM(Y46:AA46))</f>
        <v>22</v>
      </c>
      <c r="Y46" s="72">
        <f>COUNTIFS(AllC3_Data[Hours Since Last Activity],"&gt;=96",AllC3_Data[Carrier Owner],"="&amp;$W46, AllC3_Data[Yard],"=V*",AllC3_Data[Content Code],"=EMPTY")</f>
        <v>8</v>
      </c>
      <c r="Z46" s="72">
        <f>COUNTIFS(AllC3_Data[Hours Since Last Activity],"&gt;=48",AllC3_Data[Carrier Owner],"="&amp;W46, AllC3_Data[Yard],"=V*",AllC3_Data[Content Code],"=EMPTY")-Y46</f>
        <v>3</v>
      </c>
      <c r="AA46" s="72">
        <f>COUNTIFS(AllC3_Data[Hours Since Last Activity],"&gt;=24",AllC3_Data[Carrier Owner],"="&amp;W46, AllC3_Data[Yard],"=V*", AllC3_Data[Content Code],"=EMPTY")-Z46-Y46</f>
        <v>11</v>
      </c>
      <c r="AB46" s="15">
        <f>IFERROR(COUNTIFS(AllC3_Data[Carrier Owner], W46, AllC3_Data[Yard],"=V*",AllC3_Data[Content Code],"=EMPTY")-X46,0)</f>
        <v>6</v>
      </c>
      <c r="AC46" s="16"/>
      <c r="AD46" s="20" t="s">
        <v>897</v>
      </c>
      <c r="AE46" s="18">
        <f t="shared" ref="AE46:AE48" si="20">IF(SUM(AF46:AH46)=0,,SUM(AF46:AH46))</f>
        <v>0</v>
      </c>
      <c r="AF46" s="72">
        <f>COUNTIFS(AllC3_Data[Hours Since Last Activity],"&gt;=96",AllC3_Data[Carrier Owner],"="&amp;$AD46, AllC3_Data[Yard],"=K*",AllC3_Data[Content Code],"=EMPTY")</f>
        <v>0</v>
      </c>
      <c r="AG46" s="72">
        <f>COUNTIFS(AllC3_Data[Hours Since Last Activity],"&gt;=48",AllC3_Data[Carrier Owner],"="&amp;AD46, AllC3_Data[Yard],"=K*",AllC3_Data[Content Code],"=EMPTY")-AF46</f>
        <v>0</v>
      </c>
      <c r="AH46" s="72">
        <f>COUNTIFS(AllC3_Data[Hours Since Last Activity],"&gt;=24",AllC3_Data[Carrier Owner],"="&amp;AD46, AllC3_Data[Yard],"=K*", AllC3_Data[Content Code],"=EMPTY")-AG46-AF46</f>
        <v>0</v>
      </c>
      <c r="AI46" s="15">
        <f>IFERROR(COUNTIFS(AllC3_Data[Carrier Owner], AD46, AllC3_Data[Yard],"=K*",AllC3_Data[Content Code],"=EMPTY")-AE46,0)</f>
        <v>0</v>
      </c>
      <c r="AJ46" s="9"/>
    </row>
    <row r="47" spans="1:36" ht="15.75" x14ac:dyDescent="0.25">
      <c r="A47" s="7"/>
      <c r="B47" s="20" t="s">
        <v>896</v>
      </c>
      <c r="C47" s="305">
        <f t="shared" si="17"/>
        <v>7</v>
      </c>
      <c r="D47" s="72">
        <f>COUNTIFS(AllC3_Data[Hours Since Last Activity],"&gt;=96",AllC3_Data[Carrier Owner],"="&amp;$B47, AllC3_Data[Yard],"=T*",AllC3_Data[Content Code],"=EMPTY")</f>
        <v>2</v>
      </c>
      <c r="E47" s="72">
        <f>COUNTIFS(AllC3_Data[Hours Since Last Activity],"&gt;=48",AllC3_Data[Carrier Owner],"="&amp;B47, AllC3_Data[Yard],"=T*",AllC3_Data[Content Code],"=EMPTY")-D47</f>
        <v>2</v>
      </c>
      <c r="F47" s="72">
        <f>COUNTIFS(AllC3_Data[Hours Since Last Activity],"&gt;=24",AllC3_Data[Carrier Owner],"="&amp;B47, AllC3_Data[Yard],"=T*", AllC3_Data[Content Code],"=EMPTY")-E47-D47</f>
        <v>3</v>
      </c>
      <c r="G47" s="15">
        <f>IFERROR(COUNTIFS(AllC3_Data[Carrier Owner], B47, AllC3_Data[Yard],"=T*",AllC3_Data[Content Code],"=EMPTY")-C47,0)</f>
        <v>2</v>
      </c>
      <c r="H47" s="16"/>
      <c r="I47" s="19" t="s">
        <v>593</v>
      </c>
      <c r="J47" s="18">
        <f>IF(SUM(K47:M47)=0,,SUM(K47:M47))</f>
        <v>0</v>
      </c>
      <c r="K47" s="72">
        <f>COUNTIFS(AllC3_Data[Hours Since Last Activity],"&gt;=96",AllC3_Data[Carrier Owner],"="&amp;$I47, AllC3_Data[Yard],"=M*",AllC3_Data[Content Code],"=EMPTY")</f>
        <v>0</v>
      </c>
      <c r="L47" s="72">
        <f>COUNTIFS(AllC3_Data[Hours Since Last Activity],"&gt;=48",AllC3_Data[Carrier Owner],"="&amp;I47, AllC3_Data[Yard],"=M*",AllC3_Data[Content Code],"=EMPTY")-K47</f>
        <v>0</v>
      </c>
      <c r="M47" s="72">
        <f>COUNTIFS(AllC3_Data[Hours Since Last Activity],"&gt;=24",AllC3_Data[Carrier Owner],"="&amp;I47, AllC3_Data[Yard],"=M*", AllC3_Data[Content Code],"=EMPTY")-L47-K47</f>
        <v>0</v>
      </c>
      <c r="N47" s="15">
        <f>IFERROR(COUNTIFS(AllC3_Data[Carrier Owner], I47, AllC3_Data[Yard],"=M*",AllC3_Data[Content Code],"=EMPTY")-J47,0)</f>
        <v>0</v>
      </c>
      <c r="O47" s="16"/>
      <c r="P47" s="20" t="s">
        <v>897</v>
      </c>
      <c r="Q47" s="18">
        <f t="shared" si="19"/>
        <v>2</v>
      </c>
      <c r="R47" s="72">
        <f>COUNTIFS(AllC3_Data[Hours Since Last Activity],"&gt;=96",AllC3_Data[Carrier Owner],"="&amp;$P47, AllC3_Data[Yard],"=S*",AllC3_Data[Content Code],"=EMPTY")</f>
        <v>0</v>
      </c>
      <c r="S47" s="72">
        <f>COUNTIFS(AllC3_Data[Hours Since Last Activity],"&gt;=48",AllC3_Data[Carrier Owner],"="&amp;P47, AllC3_Data[Yard],"=S*",AllC3_Data[Content Code],"=EMPTY")-R47</f>
        <v>0</v>
      </c>
      <c r="T47" s="72">
        <f>COUNTIFS(AllC3_Data[Hours Since Last Activity],"&gt;=24",AllC3_Data[Carrier Owner],"="&amp;P47, AllC3_Data[Yard],"=S*", AllC3_Data[Content Code],"=EMPTY")-S47-R47</f>
        <v>2</v>
      </c>
      <c r="U47" s="15">
        <f>IFERROR(COUNTIFS(AllC3_Data[Carrier Owner], P47, AllC3_Data[Yard],"=S*",AllC3_Data[Content Code],"=EMPTY")-Q47,0)</f>
        <v>1</v>
      </c>
      <c r="V47" s="25"/>
      <c r="W47" s="20" t="s">
        <v>896</v>
      </c>
      <c r="X47" s="18">
        <f t="shared" ref="X47:X48" si="21">IF(SUM(Y47:AA47)=0,,SUM(Y47:AA47))</f>
        <v>12</v>
      </c>
      <c r="Y47" s="72">
        <f>COUNTIFS(AllC3_Data[Hours Since Last Activity],"&gt;=96",AllC3_Data[Carrier Owner],"="&amp;$W47, AllC3_Data[Yard],"=V*",AllC3_Data[Content Code],"=EMPTY")</f>
        <v>8</v>
      </c>
      <c r="Z47" s="72">
        <f>COUNTIFS(AllC3_Data[Hours Since Last Activity],"&gt;=48",AllC3_Data[Carrier Owner],"="&amp;W47, AllC3_Data[Yard],"=V*",AllC3_Data[Content Code],"=EMPTY")-Y47</f>
        <v>2</v>
      </c>
      <c r="AA47" s="72">
        <f>COUNTIFS(AllC3_Data[Hours Since Last Activity],"&gt;=24",AllC3_Data[Carrier Owner],"="&amp;W47, AllC3_Data[Yard],"=V*", AllC3_Data[Content Code],"=EMPTY")-Z47-Y47</f>
        <v>2</v>
      </c>
      <c r="AB47" s="15">
        <f>IFERROR(COUNTIFS(AllC3_Data[Carrier Owner], W47, AllC3_Data[Yard],"=V*",AllC3_Data[Content Code],"=EMPTY")-X47,0)</f>
        <v>4</v>
      </c>
      <c r="AC47" s="16"/>
      <c r="AD47" s="20" t="s">
        <v>896</v>
      </c>
      <c r="AE47" s="18">
        <f t="shared" si="20"/>
        <v>21</v>
      </c>
      <c r="AF47" s="72">
        <f>COUNTIFS(AllC3_Data[Hours Since Last Activity],"&gt;=96",AllC3_Data[Carrier Owner],"="&amp;$AD47, AllC3_Data[Yard],"=K*",AllC3_Data[Content Code],"=EMPTY")</f>
        <v>18</v>
      </c>
      <c r="AG47" s="72">
        <f>COUNTIFS(AllC3_Data[Hours Since Last Activity],"&gt;=48",AllC3_Data[Carrier Owner],"="&amp;AD47, AllC3_Data[Yard],"=K*",AllC3_Data[Content Code],"=EMPTY")-AF47</f>
        <v>1</v>
      </c>
      <c r="AH47" s="72">
        <f>COUNTIFS(AllC3_Data[Hours Since Last Activity],"&gt;=24",AllC3_Data[Carrier Owner],"="&amp;AD47, AllC3_Data[Yard],"=K*", AllC3_Data[Content Code],"=EMPTY")-AG47-AF47</f>
        <v>2</v>
      </c>
      <c r="AI47" s="15">
        <f>IFERROR(COUNTIFS(AllC3_Data[Carrier Owner], AD47, AllC3_Data[Yard],"=K*",AllC3_Data[Content Code],"=EMPTY")-AE47,0)</f>
        <v>7</v>
      </c>
      <c r="AJ47" s="9"/>
    </row>
    <row r="48" spans="1:36" ht="16.5" thickBot="1" x14ac:dyDescent="0.3">
      <c r="A48" s="7"/>
      <c r="B48" s="28" t="s">
        <v>368</v>
      </c>
      <c r="C48" s="306">
        <f t="shared" si="17"/>
        <v>0</v>
      </c>
      <c r="D48" s="73">
        <f>COUNTIFS(AllC3_Data[Hours Since Last Activity],"&gt;=96",AllC3_Data[Carrier Owner],"="&amp;$B48, AllC3_Data[Yard],"=T*",AllC3_Data[Content Code],"=EMPTY")</f>
        <v>0</v>
      </c>
      <c r="E48" s="73">
        <f>COUNTIFS(AllC3_Data[Hours Since Last Activity],"&gt;=48",AllC3_Data[Carrier Owner],"="&amp;B48, AllC3_Data[Yard],"=T*",AllC3_Data[Content Code],"=EMPTY")-D48</f>
        <v>0</v>
      </c>
      <c r="F48" s="73">
        <f>COUNTIFS(AllC3_Data[Hours Since Last Activity],"&gt;=24",AllC3_Data[Carrier Owner],"="&amp;B48, AllC3_Data[Yard],"=T*", AllC3_Data[Content Code],"=EMPTY")-E48-D48</f>
        <v>0</v>
      </c>
      <c r="G48" s="22">
        <f>IFERROR(COUNTIFS(AllC3_Data[Carrier Owner], B48, AllC3_Data[Yard],"=T*",AllC3_Data[Content Code],"=EMPTY")-C48,0)</f>
        <v>0</v>
      </c>
      <c r="H48" s="16"/>
      <c r="I48" s="20" t="s">
        <v>896</v>
      </c>
      <c r="J48" s="18">
        <f t="shared" ref="J48" si="22">IF(SUM(K48:M48)=0,,SUM(K48:M48))</f>
        <v>16</v>
      </c>
      <c r="K48" s="72">
        <f>COUNTIFS(AllC3_Data[Hours Since Last Activity],"&gt;=96",AllC3_Data[Carrier Owner],"="&amp;$I48, AllC3_Data[Yard],"=M*",AllC3_Data[Content Code],"=EMPTY")</f>
        <v>5</v>
      </c>
      <c r="L48" s="72">
        <f>COUNTIFS(AllC3_Data[Hours Since Last Activity],"&gt;=48",AllC3_Data[Carrier Owner],"="&amp;I48, AllC3_Data[Yard],"=M*",AllC3_Data[Content Code],"=EMPTY")-K48</f>
        <v>5</v>
      </c>
      <c r="M48" s="72">
        <f>COUNTIFS(AllC3_Data[Hours Since Last Activity],"&gt;=24",AllC3_Data[Carrier Owner],"="&amp;I48, AllC3_Data[Yard],"=M*", AllC3_Data[Content Code],"=EMPTY")-L48-K48</f>
        <v>6</v>
      </c>
      <c r="N48" s="15">
        <f>IFERROR(COUNTIFS(AllC3_Data[Carrier Owner], I48, AllC3_Data[Yard],"=M*",AllC3_Data[Content Code],"=EMPTY")-J48,0)</f>
        <v>9</v>
      </c>
      <c r="O48" s="16"/>
      <c r="P48" s="20" t="s">
        <v>896</v>
      </c>
      <c r="Q48" s="18">
        <f t="shared" si="19"/>
        <v>31</v>
      </c>
      <c r="R48" s="72">
        <f>COUNTIFS(AllC3_Data[Hours Since Last Activity],"&gt;=96",AllC3_Data[Carrier Owner],"="&amp;$P48, AllC3_Data[Yard],"=S*",AllC3_Data[Content Code],"=EMPTY")</f>
        <v>22</v>
      </c>
      <c r="S48" s="72">
        <f>COUNTIFS(AllC3_Data[Hours Since Last Activity],"&gt;=48",AllC3_Data[Carrier Owner],"="&amp;P48, AllC3_Data[Yard],"=S*",AllC3_Data[Content Code],"=EMPTY")-R48</f>
        <v>6</v>
      </c>
      <c r="T48" s="72">
        <f>COUNTIFS(AllC3_Data[Hours Since Last Activity],"&gt;=24",AllC3_Data[Carrier Owner],"="&amp;P48, AllC3_Data[Yard],"=S*", AllC3_Data[Content Code],"=EMPTY")-S48-R48</f>
        <v>3</v>
      </c>
      <c r="U48" s="15">
        <f>IFERROR(COUNTIFS(AllC3_Data[Carrier Owner], P48, AllC3_Data[Yard],"=S*",AllC3_Data[Content Code],"=EMPTY")-Q48,0)</f>
        <v>9</v>
      </c>
      <c r="V48" s="25"/>
      <c r="W48" s="100" t="s">
        <v>368</v>
      </c>
      <c r="X48" s="23">
        <f t="shared" si="21"/>
        <v>0</v>
      </c>
      <c r="Y48" s="73">
        <f>COUNTIFS(AllC3_Data[Hours Since Last Activity],"&gt;=96",AllC3_Data[Carrier Owner],"="&amp;$W48, AllC3_Data[Yard],"=V*",AllC3_Data[Content Code],"=EMPTY")</f>
        <v>0</v>
      </c>
      <c r="Z48" s="73">
        <f>COUNTIFS(AllC3_Data[Hours Since Last Activity],"&gt;=48",AllC3_Data[Carrier Owner],"="&amp;W48, AllC3_Data[Yard],"=V*",AllC3_Data[Content Code],"=EMPTY")-Y48</f>
        <v>0</v>
      </c>
      <c r="AA48" s="73">
        <f>COUNTIFS(AllC3_Data[Hours Since Last Activity],"&gt;=24",AllC3_Data[Carrier Owner],"="&amp;W48, AllC3_Data[Yard],"=V*", AllC3_Data[Content Code],"=EMPTY")-Z48-Y48</f>
        <v>0</v>
      </c>
      <c r="AB48" s="22">
        <f>IFERROR(COUNTIFS(AllC3_Data[Carrier Owner], W48, AllC3_Data[Yard],"=V*",AllC3_Data[Content Code],"=EMPTY")-X48,0)</f>
        <v>0</v>
      </c>
      <c r="AC48" s="16"/>
      <c r="AD48" s="100" t="s">
        <v>368</v>
      </c>
      <c r="AE48" s="23">
        <f t="shared" si="20"/>
        <v>0</v>
      </c>
      <c r="AF48" s="73">
        <f>COUNTIFS(AllC3_Data[Hours Since Last Activity],"&gt;=96",AllC3_Data[Carrier Owner],"="&amp;$AD48, AllC3_Data[Yard],"=K*",AllC3_Data[Content Code],"=EMPTY")</f>
        <v>0</v>
      </c>
      <c r="AG48" s="73">
        <f>COUNTIFS(AllC3_Data[Hours Since Last Activity],"&gt;=48",AllC3_Data[Carrier Owner],"="&amp;AD48, AllC3_Data[Yard],"=K*",AllC3_Data[Content Code],"=EMPTY")-AF48</f>
        <v>0</v>
      </c>
      <c r="AH48" s="73">
        <f>COUNTIFS(AllC3_Data[Hours Since Last Activity],"&gt;=24",AllC3_Data[Carrier Owner],"="&amp;AD48, AllC3_Data[Yard],"=K*", AllC3_Data[Content Code],"=EMPTY")-AG48-AF48</f>
        <v>0</v>
      </c>
      <c r="AI48" s="22">
        <f>IFERROR(COUNTIFS(AllC3_Data[Carrier Owner], AD48, AllC3_Data[Yard],"=K*",AllC3_Data[Content Code],"=EMPTY")-AE48,0)</f>
        <v>0</v>
      </c>
      <c r="AJ48" s="9"/>
    </row>
    <row r="49" spans="1:36" ht="16.5" thickBot="1" x14ac:dyDescent="0.3">
      <c r="A49" s="7"/>
      <c r="B49" s="123"/>
      <c r="C49" s="26"/>
      <c r="D49" s="27"/>
      <c r="E49" s="124"/>
      <c r="F49" s="124"/>
      <c r="G49" s="25"/>
      <c r="H49" s="16"/>
      <c r="I49" s="28" t="s">
        <v>368</v>
      </c>
      <c r="J49" s="23">
        <f>IF(SUM(K49:M49)=0,,SUM(K49:M49))</f>
        <v>0</v>
      </c>
      <c r="K49" s="73">
        <f>COUNTIFS(AllC3_Data[Hours Since Last Activity],"&gt;=96",AllC3_Data[Carrier Owner],"="&amp;$I49, AllC3_Data[Yard],"=M*",AllC3_Data[Content Code],"=EMPTY")</f>
        <v>0</v>
      </c>
      <c r="L49" s="73">
        <f>COUNTIFS(AllC3_Data[Hours Since Last Activity],"&gt;=48",AllC3_Data[Carrier Owner],"="&amp;I49, AllC3_Data[Yard],"=M*",AllC3_Data[Content Code],"=EMPTY")-K49</f>
        <v>0</v>
      </c>
      <c r="M49" s="73">
        <f>COUNTIFS(AllC3_Data[Hours Since Last Activity],"&gt;=24",AllC3_Data[Carrier Owner],"="&amp;I49, AllC3_Data[Yard],"=M*", AllC3_Data[Content Code],"=EMPTY")-L49-K49</f>
        <v>0</v>
      </c>
      <c r="N49" s="22">
        <f>IFERROR(COUNTIFS(AllC3_Data[Carrier Owner], I49, AllC3_Data[Yard],"=M*",AllC3_Data[Content Code],"=EMPTY")-J49,0)</f>
        <v>0</v>
      </c>
      <c r="O49" s="16"/>
      <c r="P49" s="28" t="s">
        <v>368</v>
      </c>
      <c r="Q49" s="23">
        <f t="shared" si="19"/>
        <v>0</v>
      </c>
      <c r="R49" s="73">
        <f>COUNTIFS(AllC3_Data[Hours Since Last Activity],"&gt;=96",AllC3_Data[Carrier Owner],"="&amp;$P49, AllC3_Data[Yard],"=S*",AllC3_Data[Content Code],"=EMPTY")</f>
        <v>0</v>
      </c>
      <c r="S49" s="73">
        <f>COUNTIFS(AllC3_Data[Hours Since Last Activity],"&gt;=48",AllC3_Data[Carrier Owner],"="&amp;P49, AllC3_Data[Yard],"=S*",AllC3_Data[Content Code],"=EMPTY")-R49</f>
        <v>0</v>
      </c>
      <c r="T49" s="73">
        <f>COUNTIFS(AllC3_Data[Hours Since Last Activity],"&gt;=24",AllC3_Data[Carrier Owner],"="&amp;P49, AllC3_Data[Yard],"=S*", AllC3_Data[Content Code],"=EMPTY")-S49-R49</f>
        <v>0</v>
      </c>
      <c r="U49" s="22">
        <f>IFERROR(COUNTIFS(AllC3_Data[Carrier Owner], P49, AllC3_Data[Yard],"=S*",AllC3_Data[Content Code],"=EMPTY")-Q49,0)</f>
        <v>0</v>
      </c>
      <c r="V49" s="25"/>
      <c r="W49" s="25"/>
      <c r="X49" s="25"/>
      <c r="Y49" s="25"/>
      <c r="Z49" s="25"/>
      <c r="AA49" s="25"/>
      <c r="AB49" s="25"/>
      <c r="AC49" s="16"/>
      <c r="AD49" s="16"/>
      <c r="AE49" s="16"/>
      <c r="AF49" s="16"/>
      <c r="AG49" s="16"/>
      <c r="AH49" s="16"/>
      <c r="AI49" s="16"/>
      <c r="AJ49" s="9"/>
    </row>
    <row r="50" spans="1:36" ht="16.5" thickBot="1" x14ac:dyDescent="0.3">
      <c r="A50" s="29"/>
      <c r="B50" s="30"/>
      <c r="C50" s="30"/>
      <c r="D50" s="30"/>
      <c r="E50" s="30"/>
      <c r="F50" s="30"/>
      <c r="G50" s="30"/>
      <c r="H50" s="30"/>
      <c r="I50" s="30"/>
      <c r="J50" s="30"/>
      <c r="K50" s="30"/>
      <c r="L50" s="30"/>
      <c r="M50" s="30"/>
      <c r="N50" s="30"/>
      <c r="O50" s="30"/>
      <c r="P50" s="105"/>
      <c r="Q50" s="106"/>
      <c r="R50" s="107"/>
      <c r="S50" s="108"/>
      <c r="T50" s="108"/>
      <c r="U50" s="109"/>
      <c r="V50" s="109"/>
      <c r="W50" s="109"/>
      <c r="X50" s="109"/>
      <c r="Y50" s="109"/>
      <c r="Z50" s="109"/>
      <c r="AA50" s="109"/>
      <c r="AB50" s="109"/>
      <c r="AC50" s="30"/>
      <c r="AD50" s="30"/>
      <c r="AE50" s="30"/>
      <c r="AF50" s="30"/>
      <c r="AG50" s="30"/>
      <c r="AH50" s="30"/>
      <c r="AI50" s="30"/>
      <c r="AJ50" s="31"/>
    </row>
    <row r="52" spans="1:36" ht="14.45" hidden="1" customHeight="1" x14ac:dyDescent="0.25">
      <c r="A52" s="683" t="s">
        <v>1690</v>
      </c>
      <c r="B52" s="684"/>
      <c r="C52" s="684"/>
      <c r="D52" s="684"/>
      <c r="E52" s="684"/>
      <c r="F52" s="684"/>
      <c r="G52" s="684"/>
      <c r="H52" s="684"/>
      <c r="I52" s="684"/>
      <c r="J52" s="684"/>
      <c r="K52" s="684"/>
      <c r="L52" s="684"/>
      <c r="M52" s="684"/>
      <c r="N52" s="684"/>
      <c r="O52" s="684"/>
      <c r="P52" s="684"/>
      <c r="Q52" s="684"/>
      <c r="R52" s="684"/>
      <c r="S52" s="684"/>
      <c r="T52" s="684"/>
      <c r="U52" s="684"/>
      <c r="V52" s="684"/>
      <c r="W52" s="684"/>
      <c r="X52" s="684"/>
      <c r="Y52" s="684"/>
      <c r="Z52" s="684"/>
      <c r="AA52" s="684"/>
      <c r="AB52" s="684"/>
      <c r="AC52" s="684"/>
      <c r="AD52" s="684"/>
      <c r="AE52" s="684"/>
      <c r="AF52" s="684"/>
      <c r="AG52" s="684"/>
      <c r="AH52" s="684"/>
      <c r="AI52" s="684"/>
      <c r="AJ52" s="685"/>
    </row>
    <row r="53" spans="1:36" ht="14.45" hidden="1" customHeight="1" thickBot="1" x14ac:dyDescent="0.3">
      <c r="A53" s="686"/>
      <c r="B53" s="687"/>
      <c r="C53" s="687"/>
      <c r="D53" s="687"/>
      <c r="E53" s="687"/>
      <c r="F53" s="687"/>
      <c r="G53" s="687"/>
      <c r="H53" s="687"/>
      <c r="I53" s="687"/>
      <c r="J53" s="687"/>
      <c r="K53" s="687"/>
      <c r="L53" s="687"/>
      <c r="M53" s="687"/>
      <c r="N53" s="687"/>
      <c r="O53" s="687"/>
      <c r="P53" s="687"/>
      <c r="Q53" s="687"/>
      <c r="R53" s="687"/>
      <c r="S53" s="687"/>
      <c r="T53" s="687"/>
      <c r="U53" s="687"/>
      <c r="V53" s="687"/>
      <c r="W53" s="687"/>
      <c r="X53" s="687"/>
      <c r="Y53" s="687"/>
      <c r="Z53" s="687"/>
      <c r="AA53" s="687"/>
      <c r="AB53" s="687"/>
      <c r="AC53" s="687"/>
      <c r="AD53" s="687"/>
      <c r="AE53" s="687"/>
      <c r="AF53" s="687"/>
      <c r="AG53" s="687"/>
      <c r="AH53" s="687"/>
      <c r="AI53" s="687"/>
      <c r="AJ53" s="688"/>
    </row>
    <row r="54" spans="1:36" ht="24" hidden="1" thickBot="1" x14ac:dyDescent="0.3">
      <c r="A54" s="110"/>
      <c r="B54" s="689" t="s">
        <v>379</v>
      </c>
      <c r="C54" s="690"/>
      <c r="D54" s="690"/>
      <c r="E54" s="690"/>
      <c r="F54" s="690"/>
      <c r="G54" s="691"/>
      <c r="I54" s="692" t="s">
        <v>378</v>
      </c>
      <c r="J54" s="693"/>
      <c r="K54" s="693"/>
      <c r="L54" s="693"/>
      <c r="M54" s="693"/>
      <c r="N54" s="694"/>
      <c r="P54" s="695" t="s">
        <v>1688</v>
      </c>
      <c r="Q54" s="696"/>
      <c r="R54" s="696"/>
      <c r="S54" s="696"/>
      <c r="T54" s="696"/>
      <c r="U54" s="697"/>
      <c r="V54" s="115"/>
      <c r="W54" s="698" t="s">
        <v>773</v>
      </c>
      <c r="X54" s="699"/>
      <c r="Y54" s="699"/>
      <c r="Z54" s="699"/>
      <c r="AA54" s="699"/>
      <c r="AB54" s="700"/>
      <c r="AC54" s="116"/>
      <c r="AD54" s="701" t="s">
        <v>511</v>
      </c>
      <c r="AE54" s="702"/>
      <c r="AF54" s="702"/>
      <c r="AG54" s="702"/>
      <c r="AH54" s="702"/>
      <c r="AI54" s="703"/>
    </row>
    <row r="55" spans="1:36" ht="15" hidden="1" customHeight="1" x14ac:dyDescent="0.3">
      <c r="A55" s="110"/>
      <c r="B55" s="117" t="s">
        <v>338</v>
      </c>
      <c r="C55" s="118" t="s">
        <v>334</v>
      </c>
      <c r="D55" s="118" t="s">
        <v>1691</v>
      </c>
      <c r="E55" s="118" t="s">
        <v>1685</v>
      </c>
      <c r="F55" s="118" t="s">
        <v>1657</v>
      </c>
      <c r="G55" s="119" t="s">
        <v>1692</v>
      </c>
      <c r="I55" s="120" t="s">
        <v>338</v>
      </c>
      <c r="J55" s="118" t="s">
        <v>334</v>
      </c>
      <c r="K55" s="118" t="s">
        <v>1691</v>
      </c>
      <c r="L55" s="118" t="s">
        <v>1685</v>
      </c>
      <c r="M55" s="118" t="s">
        <v>1657</v>
      </c>
      <c r="N55" s="121" t="s">
        <v>1692</v>
      </c>
      <c r="P55" s="117" t="s">
        <v>338</v>
      </c>
      <c r="Q55" s="118" t="s">
        <v>334</v>
      </c>
      <c r="R55" s="118" t="s">
        <v>1691</v>
      </c>
      <c r="S55" s="118" t="s">
        <v>1685</v>
      </c>
      <c r="T55" s="122" t="s">
        <v>1657</v>
      </c>
      <c r="U55" s="119" t="s">
        <v>1692</v>
      </c>
      <c r="V55" s="122"/>
      <c r="W55" s="120" t="s">
        <v>338</v>
      </c>
      <c r="X55" s="118" t="s">
        <v>334</v>
      </c>
      <c r="Y55" s="118" t="s">
        <v>1691</v>
      </c>
      <c r="Z55" s="118" t="s">
        <v>1685</v>
      </c>
      <c r="AA55" s="122" t="s">
        <v>1657</v>
      </c>
      <c r="AB55" s="121" t="s">
        <v>1692</v>
      </c>
      <c r="AC55" s="116"/>
      <c r="AD55" s="120" t="s">
        <v>338</v>
      </c>
      <c r="AE55" s="118" t="s">
        <v>334</v>
      </c>
      <c r="AF55" s="118" t="s">
        <v>1691</v>
      </c>
      <c r="AG55" s="118" t="s">
        <v>1685</v>
      </c>
      <c r="AH55" s="122" t="s">
        <v>1657</v>
      </c>
      <c r="AI55" s="119" t="s">
        <v>1692</v>
      </c>
    </row>
    <row r="56" spans="1:36" ht="15" hidden="1" customHeight="1" x14ac:dyDescent="0.25">
      <c r="B56" s="114"/>
      <c r="C56" s="114"/>
      <c r="D56" s="114"/>
      <c r="E56" s="114"/>
      <c r="F56" s="114"/>
      <c r="G56" s="114"/>
      <c r="H56" s="114"/>
      <c r="I56" s="114"/>
      <c r="J56" s="114"/>
      <c r="K56" s="114" t="s">
        <v>8172</v>
      </c>
      <c r="L56" s="114"/>
      <c r="M56" s="114"/>
      <c r="N56" s="114"/>
      <c r="O56" s="114"/>
      <c r="P56" s="114"/>
      <c r="Q56" s="114"/>
      <c r="R56" s="114"/>
      <c r="S56" s="114"/>
      <c r="T56" s="114"/>
      <c r="U56" s="114"/>
      <c r="V56" s="114"/>
      <c r="W56" s="114"/>
      <c r="X56" s="114"/>
      <c r="Y56" s="114"/>
      <c r="Z56" s="114"/>
      <c r="AA56" s="114"/>
      <c r="AB56" s="114"/>
      <c r="AD56" s="114"/>
      <c r="AE56" s="114"/>
      <c r="AF56" s="114"/>
      <c r="AG56" s="114"/>
      <c r="AH56" s="114"/>
      <c r="AI56" s="114"/>
    </row>
    <row r="57" spans="1:36" ht="15" hidden="1" customHeight="1" x14ac:dyDescent="0.25">
      <c r="B57" s="114" t="s">
        <v>8172</v>
      </c>
      <c r="C57" s="114">
        <v>0</v>
      </c>
      <c r="D57" s="114" t="s">
        <v>8172</v>
      </c>
      <c r="E57" s="114">
        <v>0</v>
      </c>
      <c r="F57" s="114">
        <v>0</v>
      </c>
      <c r="G57" s="114" t="str">
        <f>IFERROR(IF((F57+E57)-D57&lt;0,0,(F57+D57)-D57),"")</f>
        <v/>
      </c>
      <c r="H57" s="114"/>
      <c r="I57" s="114" t="s">
        <v>8172</v>
      </c>
      <c r="J57" s="114">
        <v>0</v>
      </c>
      <c r="K57" s="114" t="s">
        <v>8172</v>
      </c>
      <c r="L57" s="114">
        <v>0</v>
      </c>
      <c r="M57" s="114">
        <v>0</v>
      </c>
      <c r="N57" s="114" t="str">
        <f t="shared" ref="N57:N120" si="23">IFERROR(IF((M57+L57)-K57 &lt;0,0,(M57+L57)-K57),"")</f>
        <v/>
      </c>
      <c r="O57" s="114"/>
      <c r="P57" s="114" t="s">
        <v>8172</v>
      </c>
      <c r="Q57" s="114">
        <v>0</v>
      </c>
      <c r="R57" s="114" t="s">
        <v>8172</v>
      </c>
      <c r="S57" s="114">
        <v>0</v>
      </c>
      <c r="T57" s="114">
        <v>0</v>
      </c>
      <c r="U57" s="114" t="str">
        <f t="shared" ref="U57:U120" si="24">IFERROR(IF((S57+T57)-R57&lt;0,0,(S57+T57)-R57),"")</f>
        <v/>
      </c>
      <c r="V57" s="114"/>
      <c r="W57" s="114" t="s">
        <v>8172</v>
      </c>
      <c r="X57" s="114">
        <v>0</v>
      </c>
      <c r="Y57" s="114" t="s">
        <v>8172</v>
      </c>
      <c r="Z57" s="114">
        <v>0</v>
      </c>
      <c r="AA57" s="114">
        <v>0</v>
      </c>
      <c r="AB57" s="114" t="str">
        <f t="shared" ref="AB57:AB120" si="25">IFERROR(IF((Z57+AA57)-Y57&lt;0,0,(Z57+AA57)-Y57),"")</f>
        <v/>
      </c>
      <c r="AD57" s="114" t="s">
        <v>8172</v>
      </c>
      <c r="AE57" s="114">
        <v>0</v>
      </c>
      <c r="AF57" s="114" t="s">
        <v>8172</v>
      </c>
      <c r="AG57" s="114">
        <v>0</v>
      </c>
      <c r="AH57" s="114">
        <v>0</v>
      </c>
      <c r="AI57" s="114" t="str">
        <f t="shared" ref="AI57:AI120" si="26">IFERROR(IF((AG57+AH57)-AF57&lt;0,0,(AG57+AH57)-AF57),"")</f>
        <v/>
      </c>
    </row>
    <row r="58" spans="1:36" ht="15" hidden="1" customHeight="1" x14ac:dyDescent="0.25">
      <c r="B58" s="114" t="str">
        <f>IFERROR(VLOOKUP(C58,Carrier_Utilization_Codes[],7,FALSE),"")</f>
        <v>HEB</v>
      </c>
      <c r="C58" s="114" t="s">
        <v>1179</v>
      </c>
      <c r="D58" s="114">
        <v>0</v>
      </c>
      <c r="E58" s="114">
        <v>0</v>
      </c>
      <c r="F58" s="114">
        <v>0</v>
      </c>
      <c r="G58" s="114">
        <f>IFERROR(IF((F58+E58)-D58 &lt;0,0,(F58+E58)-D58),"")</f>
        <v>0</v>
      </c>
      <c r="H58" s="114"/>
      <c r="I58" s="114" t="s">
        <v>8172</v>
      </c>
      <c r="J58" s="114" t="s">
        <v>8172</v>
      </c>
      <c r="K58" s="114" t="s">
        <v>8172</v>
      </c>
      <c r="L58" s="114">
        <v>0</v>
      </c>
      <c r="M58" s="114">
        <v>0</v>
      </c>
      <c r="N58" s="114" t="str">
        <f t="shared" si="23"/>
        <v/>
      </c>
      <c r="O58" s="114"/>
      <c r="P58" s="114" t="s">
        <v>8172</v>
      </c>
      <c r="Q58" s="114" t="s">
        <v>8172</v>
      </c>
      <c r="R58" s="114" t="s">
        <v>8172</v>
      </c>
      <c r="S58" s="114">
        <v>0</v>
      </c>
      <c r="T58" s="114">
        <v>0</v>
      </c>
      <c r="U58" s="114" t="str">
        <f t="shared" si="24"/>
        <v/>
      </c>
      <c r="V58" s="114"/>
      <c r="W58" s="114" t="s">
        <v>8172</v>
      </c>
      <c r="X58" s="114" t="s">
        <v>8172</v>
      </c>
      <c r="Y58" s="114" t="s">
        <v>8172</v>
      </c>
      <c r="Z58" s="114">
        <v>0</v>
      </c>
      <c r="AA58" s="114">
        <v>0</v>
      </c>
      <c r="AB58" s="114" t="str">
        <f t="shared" si="25"/>
        <v/>
      </c>
      <c r="AD58" s="114" t="s">
        <v>8172</v>
      </c>
      <c r="AE58" s="114" t="s">
        <v>8172</v>
      </c>
      <c r="AF58" s="114" t="s">
        <v>8172</v>
      </c>
      <c r="AG58" s="114">
        <v>0</v>
      </c>
      <c r="AH58" s="114">
        <v>0</v>
      </c>
      <c r="AI58" s="114" t="str">
        <f t="shared" si="26"/>
        <v/>
      </c>
    </row>
    <row r="59" spans="1:36" ht="15" hidden="1" customHeight="1" x14ac:dyDescent="0.25">
      <c r="B59" s="114" t="str">
        <f>IFERROR(VLOOKUP(C59,Carrier_Utilization_Codes[],7,FALSE),"")</f>
        <v>HEB</v>
      </c>
      <c r="C59" s="114" t="s">
        <v>1568</v>
      </c>
      <c r="D59" s="114">
        <v>0</v>
      </c>
      <c r="E59" s="114">
        <v>0</v>
      </c>
      <c r="F59" s="114">
        <v>0</v>
      </c>
      <c r="G59" s="114">
        <f t="shared" ref="G59:G120" si="27">IFERROR(IF((F59+E59)-D59 &lt;0,0,(F59+E59)-D59),"")</f>
        <v>0</v>
      </c>
      <c r="H59" s="114"/>
      <c r="I59" s="114" t="s">
        <v>8172</v>
      </c>
      <c r="J59" s="114" t="s">
        <v>8172</v>
      </c>
      <c r="K59" s="114" t="s">
        <v>8172</v>
      </c>
      <c r="L59" s="114">
        <v>0</v>
      </c>
      <c r="M59" s="114">
        <v>0</v>
      </c>
      <c r="N59" s="114" t="str">
        <f t="shared" si="23"/>
        <v/>
      </c>
      <c r="O59" s="114"/>
      <c r="P59" s="114" t="s">
        <v>8172</v>
      </c>
      <c r="Q59" s="114" t="s">
        <v>8172</v>
      </c>
      <c r="R59" s="114" t="s">
        <v>8172</v>
      </c>
      <c r="S59" s="114">
        <v>0</v>
      </c>
      <c r="T59" s="114">
        <v>0</v>
      </c>
      <c r="U59" s="114" t="str">
        <f t="shared" si="24"/>
        <v/>
      </c>
      <c r="V59" s="114"/>
      <c r="W59" s="114" t="s">
        <v>8172</v>
      </c>
      <c r="X59" s="114" t="s">
        <v>8172</v>
      </c>
      <c r="Y59" s="114" t="s">
        <v>8172</v>
      </c>
      <c r="Z59" s="114">
        <v>0</v>
      </c>
      <c r="AA59" s="114">
        <v>0</v>
      </c>
      <c r="AB59" s="114" t="str">
        <f t="shared" si="25"/>
        <v/>
      </c>
      <c r="AD59" s="114" t="s">
        <v>8172</v>
      </c>
      <c r="AE59" s="114" t="s">
        <v>8172</v>
      </c>
      <c r="AF59" s="114" t="s">
        <v>8172</v>
      </c>
      <c r="AG59" s="114">
        <v>0</v>
      </c>
      <c r="AH59" s="114">
        <v>0</v>
      </c>
      <c r="AI59" s="114" t="str">
        <f t="shared" si="26"/>
        <v/>
      </c>
    </row>
    <row r="60" spans="1:36" ht="15" hidden="1" customHeight="1" x14ac:dyDescent="0.25">
      <c r="B60" s="114" t="str">
        <f>IFERROR(VLOOKUP(C60,Carrier_Utilization_Codes[],7,FALSE),"")</f>
        <v/>
      </c>
      <c r="C60" s="114" t="s">
        <v>8172</v>
      </c>
      <c r="D60" s="114" t="s">
        <v>8172</v>
      </c>
      <c r="E60" s="114">
        <v>1</v>
      </c>
      <c r="F60" s="114">
        <v>0</v>
      </c>
      <c r="G60" s="114" t="str">
        <f t="shared" si="27"/>
        <v/>
      </c>
      <c r="H60" s="114"/>
      <c r="I60" s="114" t="s">
        <v>8172</v>
      </c>
      <c r="J60" s="114" t="s">
        <v>8172</v>
      </c>
      <c r="K60" s="114" t="s">
        <v>8172</v>
      </c>
      <c r="L60" s="114">
        <v>0</v>
      </c>
      <c r="M60" s="114">
        <v>0</v>
      </c>
      <c r="N60" s="114" t="str">
        <f t="shared" si="23"/>
        <v/>
      </c>
      <c r="O60" s="114"/>
      <c r="P60" s="114" t="s">
        <v>8172</v>
      </c>
      <c r="Q60" s="114" t="s">
        <v>8172</v>
      </c>
      <c r="R60" s="114" t="s">
        <v>8172</v>
      </c>
      <c r="S60" s="114">
        <v>0</v>
      </c>
      <c r="T60" s="114">
        <v>0</v>
      </c>
      <c r="U60" s="114" t="str">
        <f t="shared" si="24"/>
        <v/>
      </c>
      <c r="V60" s="114"/>
      <c r="W60" s="114" t="s">
        <v>8172</v>
      </c>
      <c r="X60" s="114" t="s">
        <v>8172</v>
      </c>
      <c r="Y60" s="114" t="s">
        <v>8172</v>
      </c>
      <c r="Z60" s="114">
        <v>0</v>
      </c>
      <c r="AA60" s="114">
        <v>0</v>
      </c>
      <c r="AB60" s="114" t="str">
        <f t="shared" si="25"/>
        <v/>
      </c>
      <c r="AD60" s="114" t="s">
        <v>8172</v>
      </c>
      <c r="AE60" s="114" t="s">
        <v>8172</v>
      </c>
      <c r="AF60" s="114" t="s">
        <v>8172</v>
      </c>
      <c r="AG60" s="114">
        <v>0</v>
      </c>
      <c r="AH60" s="114">
        <v>0</v>
      </c>
      <c r="AI60" s="114" t="str">
        <f t="shared" si="26"/>
        <v/>
      </c>
    </row>
    <row r="61" spans="1:36" ht="15" hidden="1" customHeight="1" x14ac:dyDescent="0.25">
      <c r="B61" s="114" t="str">
        <f>IFERROR(VLOOKUP(C61,Carrier_Utilization_Codes[],7,FALSE),"")</f>
        <v/>
      </c>
      <c r="C61" s="114" t="s">
        <v>8172</v>
      </c>
      <c r="D61" s="114" t="s">
        <v>8172</v>
      </c>
      <c r="E61" s="114">
        <v>1</v>
      </c>
      <c r="F61" s="114">
        <v>0</v>
      </c>
      <c r="G61" s="114" t="str">
        <f t="shared" si="27"/>
        <v/>
      </c>
      <c r="H61" s="114"/>
      <c r="I61" s="114" t="s">
        <v>8172</v>
      </c>
      <c r="J61" s="114" t="s">
        <v>8172</v>
      </c>
      <c r="K61" s="114" t="s">
        <v>8172</v>
      </c>
      <c r="L61" s="114">
        <v>0</v>
      </c>
      <c r="M61" s="114">
        <v>0</v>
      </c>
      <c r="N61" s="114" t="str">
        <f t="shared" si="23"/>
        <v/>
      </c>
      <c r="O61" s="114"/>
      <c r="P61" s="114" t="s">
        <v>8172</v>
      </c>
      <c r="Q61" s="114" t="s">
        <v>8172</v>
      </c>
      <c r="R61" s="114" t="s">
        <v>8172</v>
      </c>
      <c r="S61" s="114">
        <v>0</v>
      </c>
      <c r="T61" s="114">
        <v>0</v>
      </c>
      <c r="U61" s="114" t="str">
        <f t="shared" si="24"/>
        <v/>
      </c>
      <c r="V61" s="114"/>
      <c r="W61" s="114" t="s">
        <v>8172</v>
      </c>
      <c r="X61" s="114" t="s">
        <v>8172</v>
      </c>
      <c r="Y61" s="114" t="s">
        <v>8172</v>
      </c>
      <c r="Z61" s="114">
        <v>0</v>
      </c>
      <c r="AA61" s="114">
        <v>0</v>
      </c>
      <c r="AB61" s="114" t="str">
        <f t="shared" si="25"/>
        <v/>
      </c>
      <c r="AD61" s="114" t="s">
        <v>8172</v>
      </c>
      <c r="AE61" s="114" t="s">
        <v>8172</v>
      </c>
      <c r="AF61" s="114" t="s">
        <v>8172</v>
      </c>
      <c r="AG61" s="114">
        <v>0</v>
      </c>
      <c r="AH61" s="114">
        <v>0</v>
      </c>
      <c r="AI61" s="114" t="str">
        <f t="shared" si="26"/>
        <v/>
      </c>
    </row>
    <row r="62" spans="1:36" ht="15" hidden="1" customHeight="1" x14ac:dyDescent="0.25">
      <c r="B62" s="114" t="str">
        <f>IFERROR(VLOOKUP(C62,Carrier_Utilization_Codes[],7,FALSE),"")</f>
        <v/>
      </c>
      <c r="C62" s="114" t="s">
        <v>8172</v>
      </c>
      <c r="D62" s="114" t="s">
        <v>8172</v>
      </c>
      <c r="E62" s="114">
        <v>1</v>
      </c>
      <c r="F62" s="114">
        <v>0</v>
      </c>
      <c r="G62" s="114" t="str">
        <f t="shared" si="27"/>
        <v/>
      </c>
      <c r="H62" s="114"/>
      <c r="I62" s="114" t="s">
        <v>8172</v>
      </c>
      <c r="J62" s="114" t="s">
        <v>8172</v>
      </c>
      <c r="K62" s="114" t="s">
        <v>8172</v>
      </c>
      <c r="L62" s="114">
        <v>0</v>
      </c>
      <c r="M62" s="114">
        <v>0</v>
      </c>
      <c r="N62" s="114" t="str">
        <f t="shared" si="23"/>
        <v/>
      </c>
      <c r="O62" s="114"/>
      <c r="P62" s="114" t="s">
        <v>8172</v>
      </c>
      <c r="Q62" s="114" t="s">
        <v>8172</v>
      </c>
      <c r="R62" s="114" t="s">
        <v>8172</v>
      </c>
      <c r="S62" s="114">
        <v>0</v>
      </c>
      <c r="T62" s="114">
        <v>0</v>
      </c>
      <c r="U62" s="114" t="str">
        <f t="shared" si="24"/>
        <v/>
      </c>
      <c r="V62" s="114"/>
      <c r="W62" s="114" t="s">
        <v>8172</v>
      </c>
      <c r="X62" s="114" t="s">
        <v>8172</v>
      </c>
      <c r="Y62" s="114" t="s">
        <v>8172</v>
      </c>
      <c r="Z62" s="114">
        <v>0</v>
      </c>
      <c r="AA62" s="114">
        <v>0</v>
      </c>
      <c r="AB62" s="114" t="str">
        <f t="shared" si="25"/>
        <v/>
      </c>
      <c r="AD62" s="114" t="s">
        <v>8172</v>
      </c>
      <c r="AE62" s="114" t="s">
        <v>8172</v>
      </c>
      <c r="AF62" s="114" t="s">
        <v>8172</v>
      </c>
      <c r="AG62" s="114">
        <v>0</v>
      </c>
      <c r="AH62" s="114">
        <v>0</v>
      </c>
      <c r="AI62" s="114" t="str">
        <f t="shared" si="26"/>
        <v/>
      </c>
    </row>
    <row r="63" spans="1:36" ht="15" hidden="1" customHeight="1" x14ac:dyDescent="0.25">
      <c r="B63" s="114" t="str">
        <f>IFERROR(VLOOKUP(C63,Carrier_Utilization_Codes[],7,FALSE),"")</f>
        <v/>
      </c>
      <c r="C63" s="114" t="s">
        <v>8172</v>
      </c>
      <c r="D63" s="114" t="s">
        <v>8172</v>
      </c>
      <c r="E63" s="114">
        <v>1</v>
      </c>
      <c r="F63" s="114">
        <v>0</v>
      </c>
      <c r="G63" s="114" t="str">
        <f t="shared" si="27"/>
        <v/>
      </c>
      <c r="H63" s="114"/>
      <c r="I63" s="114" t="s">
        <v>8172</v>
      </c>
      <c r="J63" s="114" t="s">
        <v>8172</v>
      </c>
      <c r="K63" s="114" t="s">
        <v>8172</v>
      </c>
      <c r="L63" s="114">
        <v>0</v>
      </c>
      <c r="M63" s="114">
        <v>0</v>
      </c>
      <c r="N63" s="114" t="str">
        <f t="shared" si="23"/>
        <v/>
      </c>
      <c r="O63" s="114"/>
      <c r="P63" s="114" t="s">
        <v>8172</v>
      </c>
      <c r="Q63" s="114" t="s">
        <v>8172</v>
      </c>
      <c r="R63" s="114" t="s">
        <v>8172</v>
      </c>
      <c r="S63" s="114">
        <v>0</v>
      </c>
      <c r="T63" s="114">
        <v>0</v>
      </c>
      <c r="U63" s="114" t="str">
        <f t="shared" si="24"/>
        <v/>
      </c>
      <c r="V63" s="114"/>
      <c r="W63" s="114" t="s">
        <v>8172</v>
      </c>
      <c r="X63" s="114" t="s">
        <v>8172</v>
      </c>
      <c r="Y63" s="114" t="s">
        <v>8172</v>
      </c>
      <c r="Z63" s="114">
        <v>0</v>
      </c>
      <c r="AA63" s="114">
        <v>0</v>
      </c>
      <c r="AB63" s="114" t="str">
        <f t="shared" si="25"/>
        <v/>
      </c>
      <c r="AD63" s="114" t="s">
        <v>8172</v>
      </c>
      <c r="AE63" s="114" t="s">
        <v>8172</v>
      </c>
      <c r="AF63" s="114" t="s">
        <v>8172</v>
      </c>
      <c r="AG63" s="114">
        <v>0</v>
      </c>
      <c r="AH63" s="114">
        <v>0</v>
      </c>
      <c r="AI63" s="114" t="str">
        <f t="shared" si="26"/>
        <v/>
      </c>
    </row>
    <row r="64" spans="1:36" ht="15" hidden="1" customHeight="1" x14ac:dyDescent="0.25">
      <c r="B64" s="114" t="str">
        <f>IFERROR(VLOOKUP(C64,Carrier_Utilization_Codes[],7,FALSE),"")</f>
        <v/>
      </c>
      <c r="C64" s="114" t="s">
        <v>8172</v>
      </c>
      <c r="D64" s="114" t="s">
        <v>8172</v>
      </c>
      <c r="E64" s="114">
        <v>1</v>
      </c>
      <c r="F64" s="114">
        <v>0</v>
      </c>
      <c r="G64" s="114" t="str">
        <f t="shared" si="27"/>
        <v/>
      </c>
      <c r="H64" s="114"/>
      <c r="I64" s="114" t="s">
        <v>8172</v>
      </c>
      <c r="J64" s="114" t="s">
        <v>8172</v>
      </c>
      <c r="K64" s="114" t="s">
        <v>8172</v>
      </c>
      <c r="L64" s="114">
        <v>0</v>
      </c>
      <c r="M64" s="114">
        <v>0</v>
      </c>
      <c r="N64" s="114" t="str">
        <f t="shared" si="23"/>
        <v/>
      </c>
      <c r="O64" s="114"/>
      <c r="P64" s="114" t="s">
        <v>8172</v>
      </c>
      <c r="Q64" s="114" t="s">
        <v>8172</v>
      </c>
      <c r="R64" s="114" t="s">
        <v>8172</v>
      </c>
      <c r="S64" s="114">
        <v>0</v>
      </c>
      <c r="T64" s="114">
        <v>0</v>
      </c>
      <c r="U64" s="114" t="str">
        <f t="shared" si="24"/>
        <v/>
      </c>
      <c r="V64" s="114"/>
      <c r="W64" s="114" t="s">
        <v>8172</v>
      </c>
      <c r="X64" s="114" t="s">
        <v>8172</v>
      </c>
      <c r="Y64" s="114" t="s">
        <v>8172</v>
      </c>
      <c r="Z64" s="114">
        <v>0</v>
      </c>
      <c r="AA64" s="114">
        <v>0</v>
      </c>
      <c r="AB64" s="114" t="str">
        <f t="shared" si="25"/>
        <v/>
      </c>
      <c r="AD64" s="114" t="s">
        <v>8172</v>
      </c>
      <c r="AE64" s="114" t="s">
        <v>8172</v>
      </c>
      <c r="AF64" s="114" t="s">
        <v>8172</v>
      </c>
      <c r="AG64" s="114">
        <v>0</v>
      </c>
      <c r="AH64" s="114">
        <v>0</v>
      </c>
      <c r="AI64" s="114" t="str">
        <f t="shared" si="26"/>
        <v/>
      </c>
    </row>
    <row r="65" spans="2:35" ht="15" hidden="1" customHeight="1" x14ac:dyDescent="0.25">
      <c r="B65" s="114" t="str">
        <f>IFERROR(VLOOKUP(C65,Carrier_Utilization_Codes[],7,FALSE),"")</f>
        <v/>
      </c>
      <c r="C65" s="114" t="s">
        <v>8172</v>
      </c>
      <c r="D65" s="114" t="s">
        <v>8172</v>
      </c>
      <c r="E65" s="114">
        <v>1</v>
      </c>
      <c r="F65" s="114">
        <v>0</v>
      </c>
      <c r="G65" s="114" t="str">
        <f t="shared" si="27"/>
        <v/>
      </c>
      <c r="H65" s="114"/>
      <c r="I65" s="114" t="s">
        <v>8172</v>
      </c>
      <c r="J65" s="114" t="s">
        <v>8172</v>
      </c>
      <c r="K65" s="114" t="s">
        <v>8172</v>
      </c>
      <c r="L65" s="114">
        <v>0</v>
      </c>
      <c r="M65" s="114">
        <v>0</v>
      </c>
      <c r="N65" s="114" t="str">
        <f t="shared" si="23"/>
        <v/>
      </c>
      <c r="O65" s="114"/>
      <c r="P65" s="114" t="s">
        <v>8172</v>
      </c>
      <c r="Q65" s="114" t="s">
        <v>8172</v>
      </c>
      <c r="R65" s="114" t="s">
        <v>8172</v>
      </c>
      <c r="S65" s="114">
        <v>0</v>
      </c>
      <c r="T65" s="114">
        <v>0</v>
      </c>
      <c r="U65" s="114" t="str">
        <f t="shared" si="24"/>
        <v/>
      </c>
      <c r="V65" s="114"/>
      <c r="W65" s="114" t="s">
        <v>8172</v>
      </c>
      <c r="X65" s="114" t="s">
        <v>8172</v>
      </c>
      <c r="Y65" s="114" t="s">
        <v>8172</v>
      </c>
      <c r="Z65" s="114">
        <v>0</v>
      </c>
      <c r="AA65" s="114">
        <v>0</v>
      </c>
      <c r="AB65" s="114" t="str">
        <f t="shared" si="25"/>
        <v/>
      </c>
      <c r="AD65" s="114" t="s">
        <v>8172</v>
      </c>
      <c r="AE65" s="114" t="s">
        <v>8172</v>
      </c>
      <c r="AF65" s="114" t="s">
        <v>8172</v>
      </c>
      <c r="AG65" s="114">
        <v>0</v>
      </c>
      <c r="AH65" s="114">
        <v>0</v>
      </c>
      <c r="AI65" s="114" t="str">
        <f t="shared" si="26"/>
        <v/>
      </c>
    </row>
    <row r="66" spans="2:35" ht="15" hidden="1" customHeight="1" x14ac:dyDescent="0.25">
      <c r="B66" s="114" t="str">
        <f>IFERROR(VLOOKUP(C66,Carrier_Utilization_Codes[],7,FALSE),"")</f>
        <v/>
      </c>
      <c r="C66" s="114" t="s">
        <v>8172</v>
      </c>
      <c r="D66" s="114" t="s">
        <v>8172</v>
      </c>
      <c r="E66" s="114">
        <v>1</v>
      </c>
      <c r="F66" s="114">
        <v>0</v>
      </c>
      <c r="G66" s="114" t="str">
        <f t="shared" si="27"/>
        <v/>
      </c>
      <c r="H66" s="114"/>
      <c r="I66" s="114" t="s">
        <v>8172</v>
      </c>
      <c r="J66" s="114" t="s">
        <v>8172</v>
      </c>
      <c r="K66" s="114" t="s">
        <v>8172</v>
      </c>
      <c r="L66" s="114">
        <v>0</v>
      </c>
      <c r="M66" s="114">
        <v>0</v>
      </c>
      <c r="N66" s="114" t="str">
        <f t="shared" si="23"/>
        <v/>
      </c>
      <c r="O66" s="114"/>
      <c r="P66" s="114" t="s">
        <v>8172</v>
      </c>
      <c r="Q66" s="114" t="s">
        <v>8172</v>
      </c>
      <c r="R66" s="114" t="s">
        <v>8172</v>
      </c>
      <c r="S66" s="114">
        <v>0</v>
      </c>
      <c r="T66" s="114">
        <v>0</v>
      </c>
      <c r="U66" s="114" t="str">
        <f t="shared" si="24"/>
        <v/>
      </c>
      <c r="V66" s="114"/>
      <c r="W66" s="114" t="s">
        <v>8172</v>
      </c>
      <c r="X66" s="114" t="s">
        <v>8172</v>
      </c>
      <c r="Y66" s="114" t="s">
        <v>8172</v>
      </c>
      <c r="Z66" s="114">
        <v>0</v>
      </c>
      <c r="AA66" s="114">
        <v>0</v>
      </c>
      <c r="AB66" s="114" t="str">
        <f t="shared" si="25"/>
        <v/>
      </c>
      <c r="AD66" s="114" t="s">
        <v>8172</v>
      </c>
      <c r="AE66" s="114" t="s">
        <v>8172</v>
      </c>
      <c r="AF66" s="114" t="s">
        <v>8172</v>
      </c>
      <c r="AG66" s="114">
        <v>0</v>
      </c>
      <c r="AH66" s="114">
        <v>0</v>
      </c>
      <c r="AI66" s="114" t="str">
        <f t="shared" si="26"/>
        <v/>
      </c>
    </row>
    <row r="67" spans="2:35" ht="15" hidden="1" customHeight="1" x14ac:dyDescent="0.25">
      <c r="B67" s="114" t="str">
        <f>IFERROR(VLOOKUP(C67,Carrier_Utilization_Codes[],7,FALSE),"")</f>
        <v/>
      </c>
      <c r="C67" s="114" t="s">
        <v>8172</v>
      </c>
      <c r="D67" s="114" t="s">
        <v>8172</v>
      </c>
      <c r="E67" s="114">
        <v>1</v>
      </c>
      <c r="F67" s="114">
        <v>0</v>
      </c>
      <c r="G67" s="114" t="str">
        <f t="shared" si="27"/>
        <v/>
      </c>
      <c r="H67" s="114"/>
      <c r="I67" s="114" t="s">
        <v>8172</v>
      </c>
      <c r="J67" s="114" t="s">
        <v>8172</v>
      </c>
      <c r="K67" s="114" t="s">
        <v>8172</v>
      </c>
      <c r="L67" s="114">
        <v>0</v>
      </c>
      <c r="M67" s="114">
        <v>0</v>
      </c>
      <c r="N67" s="114" t="str">
        <f t="shared" si="23"/>
        <v/>
      </c>
      <c r="O67" s="114"/>
      <c r="P67" s="114" t="s">
        <v>8172</v>
      </c>
      <c r="Q67" s="114" t="s">
        <v>8172</v>
      </c>
      <c r="R67" s="114" t="s">
        <v>8172</v>
      </c>
      <c r="S67" s="114">
        <v>0</v>
      </c>
      <c r="T67" s="114">
        <v>0</v>
      </c>
      <c r="U67" s="114" t="str">
        <f t="shared" si="24"/>
        <v/>
      </c>
      <c r="V67" s="114"/>
      <c r="W67" s="114" t="s">
        <v>8172</v>
      </c>
      <c r="X67" s="114" t="s">
        <v>8172</v>
      </c>
      <c r="Y67" s="114" t="s">
        <v>8172</v>
      </c>
      <c r="Z67" s="114">
        <v>0</v>
      </c>
      <c r="AA67" s="114">
        <v>0</v>
      </c>
      <c r="AB67" s="114" t="str">
        <f t="shared" si="25"/>
        <v/>
      </c>
      <c r="AD67" s="114" t="s">
        <v>8172</v>
      </c>
      <c r="AE67" s="114" t="s">
        <v>8172</v>
      </c>
      <c r="AF67" s="114" t="s">
        <v>8172</v>
      </c>
      <c r="AG67" s="114">
        <v>0</v>
      </c>
      <c r="AH67" s="114">
        <v>0</v>
      </c>
      <c r="AI67" s="114" t="str">
        <f t="shared" si="26"/>
        <v/>
      </c>
    </row>
    <row r="68" spans="2:35" ht="15" hidden="1" customHeight="1" x14ac:dyDescent="0.25">
      <c r="B68" s="114" t="str">
        <f>IFERROR(VLOOKUP(C68,Carrier_Utilization_Codes[],7,FALSE),"")</f>
        <v/>
      </c>
      <c r="C68" s="114" t="s">
        <v>8172</v>
      </c>
      <c r="D68" s="114" t="s">
        <v>8172</v>
      </c>
      <c r="E68" s="114">
        <v>1</v>
      </c>
      <c r="F68" s="114">
        <v>0</v>
      </c>
      <c r="G68" s="114" t="str">
        <f t="shared" si="27"/>
        <v/>
      </c>
      <c r="H68" s="114"/>
      <c r="I68" s="114" t="s">
        <v>8172</v>
      </c>
      <c r="J68" s="114" t="s">
        <v>8172</v>
      </c>
      <c r="K68" s="114" t="s">
        <v>8172</v>
      </c>
      <c r="L68" s="114">
        <v>0</v>
      </c>
      <c r="M68" s="114">
        <v>0</v>
      </c>
      <c r="N68" s="114" t="str">
        <f t="shared" si="23"/>
        <v/>
      </c>
      <c r="O68" s="114"/>
      <c r="P68" s="114" t="s">
        <v>8172</v>
      </c>
      <c r="Q68" s="114" t="s">
        <v>8172</v>
      </c>
      <c r="R68" s="114" t="s">
        <v>8172</v>
      </c>
      <c r="S68" s="114">
        <v>0</v>
      </c>
      <c r="T68" s="114">
        <v>0</v>
      </c>
      <c r="U68" s="114" t="str">
        <f t="shared" si="24"/>
        <v/>
      </c>
      <c r="V68" s="114"/>
      <c r="W68" s="114" t="s">
        <v>8172</v>
      </c>
      <c r="X68" s="114" t="s">
        <v>8172</v>
      </c>
      <c r="Y68" s="114" t="s">
        <v>8172</v>
      </c>
      <c r="Z68" s="114">
        <v>0</v>
      </c>
      <c r="AA68" s="114">
        <v>0</v>
      </c>
      <c r="AB68" s="114" t="str">
        <f t="shared" si="25"/>
        <v/>
      </c>
      <c r="AD68" s="114" t="s">
        <v>8172</v>
      </c>
      <c r="AE68" s="114" t="s">
        <v>8172</v>
      </c>
      <c r="AF68" s="114" t="s">
        <v>8172</v>
      </c>
      <c r="AG68" s="114">
        <v>0</v>
      </c>
      <c r="AH68" s="114">
        <v>0</v>
      </c>
      <c r="AI68" s="114" t="str">
        <f t="shared" si="26"/>
        <v/>
      </c>
    </row>
    <row r="69" spans="2:35" ht="15" hidden="1" customHeight="1" x14ac:dyDescent="0.25">
      <c r="B69" s="114" t="str">
        <f>IFERROR(VLOOKUP(C69,Carrier_Utilization_Codes[],7,FALSE),"")</f>
        <v/>
      </c>
      <c r="C69" s="114" t="s">
        <v>8172</v>
      </c>
      <c r="D69" s="114" t="s">
        <v>8172</v>
      </c>
      <c r="E69" s="114">
        <v>1</v>
      </c>
      <c r="F69" s="114">
        <v>0</v>
      </c>
      <c r="G69" s="114" t="str">
        <f t="shared" si="27"/>
        <v/>
      </c>
      <c r="H69" s="114"/>
      <c r="I69" s="114" t="s">
        <v>8172</v>
      </c>
      <c r="J69" s="114" t="s">
        <v>8172</v>
      </c>
      <c r="K69" s="114" t="s">
        <v>8172</v>
      </c>
      <c r="L69" s="114">
        <v>0</v>
      </c>
      <c r="M69" s="114">
        <v>0</v>
      </c>
      <c r="N69" s="114" t="str">
        <f t="shared" si="23"/>
        <v/>
      </c>
      <c r="O69" s="114"/>
      <c r="P69" s="114" t="s">
        <v>8172</v>
      </c>
      <c r="Q69" s="114" t="s">
        <v>8172</v>
      </c>
      <c r="R69" s="114" t="s">
        <v>8172</v>
      </c>
      <c r="S69" s="114">
        <v>0</v>
      </c>
      <c r="T69" s="114">
        <v>0</v>
      </c>
      <c r="U69" s="114" t="str">
        <f t="shared" si="24"/>
        <v/>
      </c>
      <c r="V69" s="114"/>
      <c r="W69" s="114" t="s">
        <v>8172</v>
      </c>
      <c r="X69" s="114" t="s">
        <v>8172</v>
      </c>
      <c r="Y69" s="114" t="s">
        <v>8172</v>
      </c>
      <c r="Z69" s="114">
        <v>0</v>
      </c>
      <c r="AA69" s="114">
        <v>0</v>
      </c>
      <c r="AB69" s="114" t="str">
        <f t="shared" si="25"/>
        <v/>
      </c>
      <c r="AD69" s="114" t="s">
        <v>8172</v>
      </c>
      <c r="AE69" s="114" t="s">
        <v>8172</v>
      </c>
      <c r="AF69" s="114" t="s">
        <v>8172</v>
      </c>
      <c r="AG69" s="114">
        <v>0</v>
      </c>
      <c r="AH69" s="114">
        <v>0</v>
      </c>
      <c r="AI69" s="114" t="str">
        <f t="shared" si="26"/>
        <v/>
      </c>
    </row>
    <row r="70" spans="2:35" ht="15" hidden="1" customHeight="1" x14ac:dyDescent="0.25">
      <c r="B70" s="114" t="str">
        <f>IFERROR(VLOOKUP(C70,Carrier_Utilization_Codes[],7,FALSE),"")</f>
        <v/>
      </c>
      <c r="C70" s="114" t="s">
        <v>8172</v>
      </c>
      <c r="D70" s="114" t="s">
        <v>8172</v>
      </c>
      <c r="E70" s="114">
        <v>1</v>
      </c>
      <c r="F70" s="114">
        <v>0</v>
      </c>
      <c r="G70" s="114" t="str">
        <f t="shared" si="27"/>
        <v/>
      </c>
      <c r="H70" s="114"/>
      <c r="I70" s="114" t="s">
        <v>8172</v>
      </c>
      <c r="J70" s="114" t="s">
        <v>8172</v>
      </c>
      <c r="K70" s="114" t="s">
        <v>8172</v>
      </c>
      <c r="L70" s="114">
        <v>0</v>
      </c>
      <c r="M70" s="114">
        <v>0</v>
      </c>
      <c r="N70" s="114" t="str">
        <f t="shared" si="23"/>
        <v/>
      </c>
      <c r="O70" s="114"/>
      <c r="P70" s="114" t="s">
        <v>8172</v>
      </c>
      <c r="Q70" s="114" t="s">
        <v>8172</v>
      </c>
      <c r="R70" s="114" t="s">
        <v>8172</v>
      </c>
      <c r="S70" s="114">
        <v>0</v>
      </c>
      <c r="T70" s="114">
        <v>0</v>
      </c>
      <c r="U70" s="114" t="str">
        <f t="shared" si="24"/>
        <v/>
      </c>
      <c r="V70" s="114"/>
      <c r="W70" s="114" t="s">
        <v>8172</v>
      </c>
      <c r="X70" s="114" t="s">
        <v>8172</v>
      </c>
      <c r="Y70" s="114" t="s">
        <v>8172</v>
      </c>
      <c r="Z70" s="114">
        <v>0</v>
      </c>
      <c r="AA70" s="114">
        <v>0</v>
      </c>
      <c r="AB70" s="114" t="str">
        <f t="shared" si="25"/>
        <v/>
      </c>
      <c r="AD70" s="114" t="s">
        <v>8172</v>
      </c>
      <c r="AE70" s="114" t="s">
        <v>8172</v>
      </c>
      <c r="AF70" s="114" t="s">
        <v>8172</v>
      </c>
      <c r="AG70" s="114">
        <v>0</v>
      </c>
      <c r="AH70" s="114">
        <v>0</v>
      </c>
      <c r="AI70" s="114" t="str">
        <f t="shared" si="26"/>
        <v/>
      </c>
    </row>
    <row r="71" spans="2:35" ht="15" hidden="1" customHeight="1" x14ac:dyDescent="0.25">
      <c r="B71" s="114" t="str">
        <f>IFERROR(VLOOKUP(C71,Carrier_Utilization_Codes[],7,FALSE),"")</f>
        <v/>
      </c>
      <c r="C71" s="114" t="s">
        <v>8172</v>
      </c>
      <c r="D71" s="114" t="s">
        <v>8172</v>
      </c>
      <c r="E71" s="114">
        <v>1</v>
      </c>
      <c r="F71" s="114">
        <v>0</v>
      </c>
      <c r="G71" s="114" t="str">
        <f t="shared" si="27"/>
        <v/>
      </c>
      <c r="H71" s="114"/>
      <c r="I71" s="114" t="s">
        <v>8172</v>
      </c>
      <c r="J71" s="114" t="s">
        <v>8172</v>
      </c>
      <c r="K71" s="114" t="s">
        <v>8172</v>
      </c>
      <c r="L71" s="114">
        <v>0</v>
      </c>
      <c r="M71" s="114">
        <v>0</v>
      </c>
      <c r="N71" s="114" t="str">
        <f t="shared" si="23"/>
        <v/>
      </c>
      <c r="O71" s="114"/>
      <c r="P71" s="114" t="s">
        <v>8172</v>
      </c>
      <c r="Q71" s="114" t="s">
        <v>8172</v>
      </c>
      <c r="R71" s="114" t="s">
        <v>8172</v>
      </c>
      <c r="S71" s="114">
        <v>0</v>
      </c>
      <c r="T71" s="114">
        <v>0</v>
      </c>
      <c r="U71" s="114" t="str">
        <f t="shared" si="24"/>
        <v/>
      </c>
      <c r="V71" s="114"/>
      <c r="W71" s="114" t="s">
        <v>8172</v>
      </c>
      <c r="X71" s="114" t="s">
        <v>8172</v>
      </c>
      <c r="Y71" s="114" t="s">
        <v>8172</v>
      </c>
      <c r="Z71" s="114">
        <v>0</v>
      </c>
      <c r="AA71" s="114">
        <v>0</v>
      </c>
      <c r="AB71" s="114" t="str">
        <f t="shared" si="25"/>
        <v/>
      </c>
      <c r="AD71" s="114" t="s">
        <v>8172</v>
      </c>
      <c r="AE71" s="114" t="s">
        <v>8172</v>
      </c>
      <c r="AF71" s="114" t="s">
        <v>8172</v>
      </c>
      <c r="AG71" s="114">
        <v>0</v>
      </c>
      <c r="AH71" s="114">
        <v>0</v>
      </c>
      <c r="AI71" s="114" t="str">
        <f t="shared" si="26"/>
        <v/>
      </c>
    </row>
    <row r="72" spans="2:35" ht="15" hidden="1" customHeight="1" x14ac:dyDescent="0.25">
      <c r="B72" s="114" t="str">
        <f>IFERROR(VLOOKUP(C72,Carrier_Utilization_Codes[],7,FALSE),"")</f>
        <v/>
      </c>
      <c r="C72" s="114" t="s">
        <v>8172</v>
      </c>
      <c r="D72" s="114" t="s">
        <v>8172</v>
      </c>
      <c r="E72" s="114">
        <v>1</v>
      </c>
      <c r="F72" s="114">
        <v>0</v>
      </c>
      <c r="G72" s="114" t="str">
        <f t="shared" si="27"/>
        <v/>
      </c>
      <c r="H72" s="114"/>
      <c r="I72" s="114" t="s">
        <v>8172</v>
      </c>
      <c r="J72" s="114" t="s">
        <v>8172</v>
      </c>
      <c r="K72" s="114" t="s">
        <v>8172</v>
      </c>
      <c r="L72" s="114">
        <v>0</v>
      </c>
      <c r="M72" s="114">
        <v>0</v>
      </c>
      <c r="N72" s="114" t="str">
        <f t="shared" si="23"/>
        <v/>
      </c>
      <c r="O72" s="114"/>
      <c r="P72" s="114" t="s">
        <v>8172</v>
      </c>
      <c r="Q72" s="114" t="s">
        <v>8172</v>
      </c>
      <c r="R72" s="114" t="s">
        <v>8172</v>
      </c>
      <c r="S72" s="114">
        <v>0</v>
      </c>
      <c r="T72" s="114">
        <v>0</v>
      </c>
      <c r="U72" s="114" t="str">
        <f t="shared" si="24"/>
        <v/>
      </c>
      <c r="V72" s="114"/>
      <c r="W72" s="114" t="s">
        <v>8172</v>
      </c>
      <c r="X72" s="114" t="s">
        <v>8172</v>
      </c>
      <c r="Y72" s="114" t="s">
        <v>8172</v>
      </c>
      <c r="Z72" s="114">
        <v>0</v>
      </c>
      <c r="AA72" s="114">
        <v>0</v>
      </c>
      <c r="AB72" s="114" t="str">
        <f t="shared" si="25"/>
        <v/>
      </c>
      <c r="AD72" s="114" t="s">
        <v>8172</v>
      </c>
      <c r="AE72" s="114" t="s">
        <v>8172</v>
      </c>
      <c r="AF72" s="114" t="s">
        <v>8172</v>
      </c>
      <c r="AG72" s="114">
        <v>0</v>
      </c>
      <c r="AH72" s="114">
        <v>0</v>
      </c>
      <c r="AI72" s="114" t="str">
        <f t="shared" si="26"/>
        <v/>
      </c>
    </row>
    <row r="73" spans="2:35" ht="15" hidden="1" customHeight="1" x14ac:dyDescent="0.25">
      <c r="B73" s="114" t="str">
        <f>IFERROR(VLOOKUP(C73,Carrier_Utilization_Codes[],7,FALSE),"")</f>
        <v/>
      </c>
      <c r="C73" s="114" t="s">
        <v>8172</v>
      </c>
      <c r="D73" s="114" t="s">
        <v>8172</v>
      </c>
      <c r="E73" s="114">
        <v>1</v>
      </c>
      <c r="F73" s="114">
        <v>0</v>
      </c>
      <c r="G73" s="114" t="str">
        <f t="shared" si="27"/>
        <v/>
      </c>
      <c r="H73" s="114"/>
      <c r="I73" s="114" t="s">
        <v>8172</v>
      </c>
      <c r="J73" s="114" t="s">
        <v>8172</v>
      </c>
      <c r="K73" s="114" t="s">
        <v>8172</v>
      </c>
      <c r="L73" s="114">
        <v>0</v>
      </c>
      <c r="M73" s="114">
        <v>0</v>
      </c>
      <c r="N73" s="114" t="str">
        <f t="shared" si="23"/>
        <v/>
      </c>
      <c r="O73" s="114"/>
      <c r="P73" s="114" t="s">
        <v>8172</v>
      </c>
      <c r="Q73" s="114" t="s">
        <v>8172</v>
      </c>
      <c r="R73" s="114" t="s">
        <v>8172</v>
      </c>
      <c r="S73" s="114">
        <v>0</v>
      </c>
      <c r="T73" s="114">
        <v>0</v>
      </c>
      <c r="U73" s="114" t="str">
        <f t="shared" si="24"/>
        <v/>
      </c>
      <c r="V73" s="114"/>
      <c r="W73" s="114" t="s">
        <v>8172</v>
      </c>
      <c r="X73" s="114" t="s">
        <v>8172</v>
      </c>
      <c r="Y73" s="114" t="s">
        <v>8172</v>
      </c>
      <c r="Z73" s="114">
        <v>0</v>
      </c>
      <c r="AA73" s="114">
        <v>0</v>
      </c>
      <c r="AB73" s="114" t="str">
        <f t="shared" si="25"/>
        <v/>
      </c>
      <c r="AD73" s="114" t="s">
        <v>8172</v>
      </c>
      <c r="AE73" s="114" t="s">
        <v>8172</v>
      </c>
      <c r="AF73" s="114" t="s">
        <v>8172</v>
      </c>
      <c r="AG73" s="114">
        <v>0</v>
      </c>
      <c r="AH73" s="114">
        <v>0</v>
      </c>
      <c r="AI73" s="114" t="str">
        <f t="shared" si="26"/>
        <v/>
      </c>
    </row>
    <row r="74" spans="2:35" ht="15" hidden="1" customHeight="1" x14ac:dyDescent="0.25">
      <c r="B74" s="114" t="str">
        <f>IFERROR(VLOOKUP(C74,Carrier_Utilization_Codes[],7,FALSE),"")</f>
        <v/>
      </c>
      <c r="C74" s="114" t="s">
        <v>8172</v>
      </c>
      <c r="D74" s="114" t="s">
        <v>8172</v>
      </c>
      <c r="E74" s="114">
        <v>1</v>
      </c>
      <c r="F74" s="114">
        <v>0</v>
      </c>
      <c r="G74" s="114" t="str">
        <f t="shared" si="27"/>
        <v/>
      </c>
      <c r="H74" s="114"/>
      <c r="I74" s="114" t="s">
        <v>8172</v>
      </c>
      <c r="J74" s="114" t="s">
        <v>8172</v>
      </c>
      <c r="K74" s="114" t="s">
        <v>8172</v>
      </c>
      <c r="L74" s="114">
        <v>0</v>
      </c>
      <c r="M74" s="114">
        <v>0</v>
      </c>
      <c r="N74" s="114" t="str">
        <f t="shared" si="23"/>
        <v/>
      </c>
      <c r="O74" s="114"/>
      <c r="P74" s="114" t="s">
        <v>8172</v>
      </c>
      <c r="Q74" s="114" t="s">
        <v>8172</v>
      </c>
      <c r="R74" s="114" t="s">
        <v>8172</v>
      </c>
      <c r="S74" s="114">
        <v>0</v>
      </c>
      <c r="T74" s="114">
        <v>0</v>
      </c>
      <c r="U74" s="114" t="str">
        <f t="shared" si="24"/>
        <v/>
      </c>
      <c r="V74" s="114"/>
      <c r="W74" s="114" t="s">
        <v>8172</v>
      </c>
      <c r="X74" s="114" t="s">
        <v>8172</v>
      </c>
      <c r="Y74" s="114" t="s">
        <v>8172</v>
      </c>
      <c r="Z74" s="114">
        <v>0</v>
      </c>
      <c r="AA74" s="114">
        <v>0</v>
      </c>
      <c r="AB74" s="114" t="str">
        <f t="shared" si="25"/>
        <v/>
      </c>
      <c r="AD74" s="114" t="s">
        <v>8172</v>
      </c>
      <c r="AE74" s="114" t="s">
        <v>8172</v>
      </c>
      <c r="AF74" s="114" t="s">
        <v>8172</v>
      </c>
      <c r="AG74" s="114">
        <v>0</v>
      </c>
      <c r="AH74" s="114">
        <v>0</v>
      </c>
      <c r="AI74" s="114" t="str">
        <f t="shared" si="26"/>
        <v/>
      </c>
    </row>
    <row r="75" spans="2:35" ht="15" hidden="1" customHeight="1" x14ac:dyDescent="0.25">
      <c r="B75" s="114" t="str">
        <f>IFERROR(VLOOKUP(C75,Carrier_Utilization_Codes[],7,FALSE),"")</f>
        <v/>
      </c>
      <c r="C75" s="114" t="s">
        <v>8172</v>
      </c>
      <c r="D75" s="114" t="s">
        <v>8172</v>
      </c>
      <c r="E75" s="114">
        <v>1</v>
      </c>
      <c r="F75" s="114">
        <v>0</v>
      </c>
      <c r="G75" s="114" t="str">
        <f t="shared" si="27"/>
        <v/>
      </c>
      <c r="H75" s="114"/>
      <c r="I75" s="114" t="s">
        <v>8172</v>
      </c>
      <c r="J75" s="114" t="s">
        <v>8172</v>
      </c>
      <c r="K75" s="114" t="s">
        <v>8172</v>
      </c>
      <c r="L75" s="114">
        <v>0</v>
      </c>
      <c r="M75" s="114">
        <v>0</v>
      </c>
      <c r="N75" s="114" t="str">
        <f t="shared" si="23"/>
        <v/>
      </c>
      <c r="O75" s="114"/>
      <c r="P75" s="114" t="s">
        <v>8172</v>
      </c>
      <c r="Q75" s="114" t="s">
        <v>8172</v>
      </c>
      <c r="R75" s="114" t="s">
        <v>8172</v>
      </c>
      <c r="S75" s="114">
        <v>0</v>
      </c>
      <c r="T75" s="114">
        <v>0</v>
      </c>
      <c r="U75" s="114" t="str">
        <f t="shared" si="24"/>
        <v/>
      </c>
      <c r="V75" s="114"/>
      <c r="W75" s="114" t="s">
        <v>8172</v>
      </c>
      <c r="X75" s="114" t="s">
        <v>8172</v>
      </c>
      <c r="Y75" s="114" t="s">
        <v>8172</v>
      </c>
      <c r="Z75" s="114">
        <v>0</v>
      </c>
      <c r="AA75" s="114">
        <v>0</v>
      </c>
      <c r="AB75" s="114" t="str">
        <f t="shared" si="25"/>
        <v/>
      </c>
      <c r="AD75" s="114" t="s">
        <v>8172</v>
      </c>
      <c r="AE75" s="114" t="s">
        <v>8172</v>
      </c>
      <c r="AF75" s="114" t="s">
        <v>8172</v>
      </c>
      <c r="AG75" s="114">
        <v>0</v>
      </c>
      <c r="AH75" s="114">
        <v>0</v>
      </c>
      <c r="AI75" s="114" t="str">
        <f t="shared" si="26"/>
        <v/>
      </c>
    </row>
    <row r="76" spans="2:35" ht="15" hidden="1" customHeight="1" x14ac:dyDescent="0.25">
      <c r="B76" s="114" t="str">
        <f>IFERROR(VLOOKUP(C76,Carrier_Utilization_Codes[],7,FALSE),"")</f>
        <v/>
      </c>
      <c r="C76" s="114" t="s">
        <v>8172</v>
      </c>
      <c r="D76" s="114" t="s">
        <v>8172</v>
      </c>
      <c r="E76" s="114">
        <v>1</v>
      </c>
      <c r="F76" s="114">
        <v>0</v>
      </c>
      <c r="G76" s="114" t="str">
        <f t="shared" si="27"/>
        <v/>
      </c>
      <c r="H76" s="114"/>
      <c r="I76" s="114" t="s">
        <v>8172</v>
      </c>
      <c r="J76" s="114" t="s">
        <v>8172</v>
      </c>
      <c r="K76" s="114" t="s">
        <v>8172</v>
      </c>
      <c r="L76" s="114">
        <v>0</v>
      </c>
      <c r="M76" s="114">
        <v>0</v>
      </c>
      <c r="N76" s="114" t="str">
        <f t="shared" si="23"/>
        <v/>
      </c>
      <c r="O76" s="114"/>
      <c r="P76" s="114" t="s">
        <v>8172</v>
      </c>
      <c r="Q76" s="114" t="s">
        <v>8172</v>
      </c>
      <c r="R76" s="114" t="s">
        <v>8172</v>
      </c>
      <c r="S76" s="114">
        <v>0</v>
      </c>
      <c r="T76" s="114">
        <v>0</v>
      </c>
      <c r="U76" s="114" t="str">
        <f t="shared" si="24"/>
        <v/>
      </c>
      <c r="V76" s="114"/>
      <c r="W76" s="114" t="s">
        <v>8172</v>
      </c>
      <c r="X76" s="114" t="s">
        <v>8172</v>
      </c>
      <c r="Y76" s="114" t="s">
        <v>8172</v>
      </c>
      <c r="Z76" s="114">
        <v>0</v>
      </c>
      <c r="AA76" s="114">
        <v>0</v>
      </c>
      <c r="AB76" s="114" t="str">
        <f t="shared" si="25"/>
        <v/>
      </c>
      <c r="AD76" s="114" t="s">
        <v>8172</v>
      </c>
      <c r="AE76" s="114" t="s">
        <v>8172</v>
      </c>
      <c r="AF76" s="114" t="s">
        <v>8172</v>
      </c>
      <c r="AG76" s="114">
        <v>0</v>
      </c>
      <c r="AH76" s="114">
        <v>0</v>
      </c>
      <c r="AI76" s="114" t="str">
        <f t="shared" si="26"/>
        <v/>
      </c>
    </row>
    <row r="77" spans="2:35" ht="15" hidden="1" customHeight="1" x14ac:dyDescent="0.25">
      <c r="B77" s="114" t="str">
        <f>IFERROR(VLOOKUP(C77,Carrier_Utilization_Codes[],7,FALSE),"")</f>
        <v/>
      </c>
      <c r="C77" s="114" t="s">
        <v>8172</v>
      </c>
      <c r="D77" s="114" t="s">
        <v>8172</v>
      </c>
      <c r="E77" s="114">
        <v>1</v>
      </c>
      <c r="F77" s="114">
        <v>0</v>
      </c>
      <c r="G77" s="114" t="str">
        <f t="shared" si="27"/>
        <v/>
      </c>
      <c r="H77" s="114"/>
      <c r="I77" s="114" t="s">
        <v>8172</v>
      </c>
      <c r="J77" s="114" t="s">
        <v>8172</v>
      </c>
      <c r="K77" s="114" t="s">
        <v>8172</v>
      </c>
      <c r="L77" s="114">
        <v>0</v>
      </c>
      <c r="M77" s="114">
        <v>0</v>
      </c>
      <c r="N77" s="114" t="str">
        <f t="shared" si="23"/>
        <v/>
      </c>
      <c r="O77" s="114"/>
      <c r="P77" s="114" t="s">
        <v>8172</v>
      </c>
      <c r="Q77" s="114" t="s">
        <v>8172</v>
      </c>
      <c r="R77" s="114" t="s">
        <v>8172</v>
      </c>
      <c r="S77" s="114">
        <v>0</v>
      </c>
      <c r="T77" s="114">
        <v>0</v>
      </c>
      <c r="U77" s="114" t="str">
        <f t="shared" si="24"/>
        <v/>
      </c>
      <c r="V77" s="114"/>
      <c r="W77" s="114" t="s">
        <v>8172</v>
      </c>
      <c r="X77" s="114" t="s">
        <v>8172</v>
      </c>
      <c r="Y77" s="114" t="s">
        <v>8172</v>
      </c>
      <c r="Z77" s="114">
        <v>0</v>
      </c>
      <c r="AA77" s="114">
        <v>0</v>
      </c>
      <c r="AB77" s="114" t="str">
        <f t="shared" si="25"/>
        <v/>
      </c>
      <c r="AD77" s="114" t="s">
        <v>8172</v>
      </c>
      <c r="AE77" s="114" t="s">
        <v>8172</v>
      </c>
      <c r="AF77" s="114" t="s">
        <v>8172</v>
      </c>
      <c r="AG77" s="114">
        <v>0</v>
      </c>
      <c r="AH77" s="114">
        <v>0</v>
      </c>
      <c r="AI77" s="114" t="str">
        <f t="shared" si="26"/>
        <v/>
      </c>
    </row>
    <row r="78" spans="2:35" ht="15" hidden="1" customHeight="1" x14ac:dyDescent="0.25">
      <c r="B78" s="114" t="str">
        <f>IFERROR(VLOOKUP(C78,Carrier_Utilization_Codes[],7,FALSE),"")</f>
        <v/>
      </c>
      <c r="C78" s="114" t="s">
        <v>8172</v>
      </c>
      <c r="D78" s="114" t="s">
        <v>8172</v>
      </c>
      <c r="E78" s="114">
        <v>1</v>
      </c>
      <c r="F78" s="114">
        <v>0</v>
      </c>
      <c r="G78" s="114" t="str">
        <f t="shared" si="27"/>
        <v/>
      </c>
      <c r="H78" s="114"/>
      <c r="I78" s="114" t="s">
        <v>8172</v>
      </c>
      <c r="J78" s="114" t="s">
        <v>8172</v>
      </c>
      <c r="K78" s="114" t="s">
        <v>8172</v>
      </c>
      <c r="L78" s="114">
        <v>0</v>
      </c>
      <c r="M78" s="114">
        <v>0</v>
      </c>
      <c r="N78" s="114" t="str">
        <f t="shared" si="23"/>
        <v/>
      </c>
      <c r="O78" s="114"/>
      <c r="P78" s="114" t="s">
        <v>8172</v>
      </c>
      <c r="Q78" s="114" t="s">
        <v>8172</v>
      </c>
      <c r="R78" s="114" t="s">
        <v>8172</v>
      </c>
      <c r="S78" s="114">
        <v>0</v>
      </c>
      <c r="T78" s="114">
        <v>0</v>
      </c>
      <c r="U78" s="114" t="str">
        <f t="shared" si="24"/>
        <v/>
      </c>
      <c r="V78" s="114"/>
      <c r="W78" s="114" t="s">
        <v>8172</v>
      </c>
      <c r="X78" s="114" t="s">
        <v>8172</v>
      </c>
      <c r="Y78" s="114" t="s">
        <v>8172</v>
      </c>
      <c r="Z78" s="114">
        <v>0</v>
      </c>
      <c r="AA78" s="114">
        <v>0</v>
      </c>
      <c r="AB78" s="114" t="str">
        <f t="shared" si="25"/>
        <v/>
      </c>
      <c r="AD78" s="114" t="s">
        <v>8172</v>
      </c>
      <c r="AE78" s="114" t="s">
        <v>8172</v>
      </c>
      <c r="AF78" s="114" t="s">
        <v>8172</v>
      </c>
      <c r="AG78" s="114">
        <v>0</v>
      </c>
      <c r="AH78" s="114">
        <v>0</v>
      </c>
      <c r="AI78" s="114" t="str">
        <f t="shared" si="26"/>
        <v/>
      </c>
    </row>
    <row r="79" spans="2:35" ht="15" hidden="1" customHeight="1" x14ac:dyDescent="0.25">
      <c r="B79" s="114" t="str">
        <f>IFERROR(VLOOKUP(C79,Carrier_Utilization_Codes[],7,FALSE),"")</f>
        <v/>
      </c>
      <c r="C79" s="114" t="s">
        <v>8172</v>
      </c>
      <c r="D79" s="114" t="s">
        <v>8172</v>
      </c>
      <c r="E79" s="114">
        <v>1</v>
      </c>
      <c r="F79" s="114">
        <v>0</v>
      </c>
      <c r="G79" s="114" t="str">
        <f t="shared" si="27"/>
        <v/>
      </c>
      <c r="H79" s="114"/>
      <c r="I79" s="114" t="s">
        <v>8172</v>
      </c>
      <c r="J79" s="114" t="s">
        <v>8172</v>
      </c>
      <c r="K79" s="114" t="s">
        <v>8172</v>
      </c>
      <c r="L79" s="114">
        <v>0</v>
      </c>
      <c r="M79" s="114">
        <v>0</v>
      </c>
      <c r="N79" s="114" t="str">
        <f t="shared" si="23"/>
        <v/>
      </c>
      <c r="O79" s="114"/>
      <c r="P79" s="114" t="s">
        <v>8172</v>
      </c>
      <c r="Q79" s="114" t="s">
        <v>8172</v>
      </c>
      <c r="R79" s="114" t="s">
        <v>8172</v>
      </c>
      <c r="S79" s="114">
        <v>0</v>
      </c>
      <c r="T79" s="114">
        <v>0</v>
      </c>
      <c r="U79" s="114" t="str">
        <f t="shared" si="24"/>
        <v/>
      </c>
      <c r="V79" s="114"/>
      <c r="W79" s="114" t="s">
        <v>8172</v>
      </c>
      <c r="X79" s="114" t="s">
        <v>8172</v>
      </c>
      <c r="Y79" s="114" t="s">
        <v>8172</v>
      </c>
      <c r="Z79" s="114">
        <v>0</v>
      </c>
      <c r="AA79" s="114">
        <v>0</v>
      </c>
      <c r="AB79" s="114" t="str">
        <f t="shared" si="25"/>
        <v/>
      </c>
      <c r="AD79" s="114" t="s">
        <v>8172</v>
      </c>
      <c r="AE79" s="114" t="s">
        <v>8172</v>
      </c>
      <c r="AF79" s="114" t="s">
        <v>8172</v>
      </c>
      <c r="AG79" s="114">
        <v>0</v>
      </c>
      <c r="AH79" s="114">
        <v>0</v>
      </c>
      <c r="AI79" s="114" t="str">
        <f t="shared" si="26"/>
        <v/>
      </c>
    </row>
    <row r="80" spans="2:35" ht="15" hidden="1" customHeight="1" x14ac:dyDescent="0.25">
      <c r="B80" s="114" t="str">
        <f>IFERROR(VLOOKUP(C80,Carrier_Utilization_Codes[],7,FALSE),"")</f>
        <v/>
      </c>
      <c r="C80" s="114" t="s">
        <v>8172</v>
      </c>
      <c r="D80" s="114" t="s">
        <v>8172</v>
      </c>
      <c r="E80" s="114">
        <v>1</v>
      </c>
      <c r="F80" s="114">
        <v>0</v>
      </c>
      <c r="G80" s="114" t="str">
        <f t="shared" si="27"/>
        <v/>
      </c>
      <c r="H80" s="114"/>
      <c r="I80" s="114" t="s">
        <v>8172</v>
      </c>
      <c r="J80" s="114" t="s">
        <v>8172</v>
      </c>
      <c r="K80" s="114" t="s">
        <v>8172</v>
      </c>
      <c r="L80" s="114">
        <v>0</v>
      </c>
      <c r="M80" s="114">
        <v>0</v>
      </c>
      <c r="N80" s="114" t="str">
        <f t="shared" si="23"/>
        <v/>
      </c>
      <c r="O80" s="114"/>
      <c r="P80" s="114" t="s">
        <v>8172</v>
      </c>
      <c r="Q80" s="114" t="s">
        <v>8172</v>
      </c>
      <c r="R80" s="114" t="s">
        <v>8172</v>
      </c>
      <c r="S80" s="114">
        <v>0</v>
      </c>
      <c r="T80" s="114">
        <v>0</v>
      </c>
      <c r="U80" s="114" t="str">
        <f t="shared" si="24"/>
        <v/>
      </c>
      <c r="V80" s="114"/>
      <c r="W80" s="114" t="s">
        <v>8172</v>
      </c>
      <c r="X80" s="114" t="s">
        <v>8172</v>
      </c>
      <c r="Y80" s="114" t="s">
        <v>8172</v>
      </c>
      <c r="Z80" s="114">
        <v>0</v>
      </c>
      <c r="AA80" s="114">
        <v>0</v>
      </c>
      <c r="AB80" s="114" t="str">
        <f t="shared" si="25"/>
        <v/>
      </c>
      <c r="AD80" s="114" t="s">
        <v>8172</v>
      </c>
      <c r="AE80" s="114" t="s">
        <v>8172</v>
      </c>
      <c r="AF80" s="114" t="s">
        <v>8172</v>
      </c>
      <c r="AG80" s="114">
        <v>0</v>
      </c>
      <c r="AH80" s="114">
        <v>0</v>
      </c>
      <c r="AI80" s="114" t="str">
        <f t="shared" si="26"/>
        <v/>
      </c>
    </row>
    <row r="81" spans="2:35" ht="15" hidden="1" customHeight="1" x14ac:dyDescent="0.25">
      <c r="B81" s="114" t="str">
        <f>IFERROR(VLOOKUP(C81,Carrier_Utilization_Codes[],7,FALSE),"")</f>
        <v/>
      </c>
      <c r="C81" s="114" t="s">
        <v>8172</v>
      </c>
      <c r="D81" s="114" t="s">
        <v>8172</v>
      </c>
      <c r="E81" s="114">
        <v>1</v>
      </c>
      <c r="F81" s="114">
        <v>0</v>
      </c>
      <c r="G81" s="114" t="str">
        <f t="shared" si="27"/>
        <v/>
      </c>
      <c r="H81" s="114"/>
      <c r="I81" s="114" t="s">
        <v>8172</v>
      </c>
      <c r="J81" s="114" t="s">
        <v>8172</v>
      </c>
      <c r="K81" s="114" t="s">
        <v>8172</v>
      </c>
      <c r="L81" s="114">
        <v>0</v>
      </c>
      <c r="M81" s="114">
        <v>0</v>
      </c>
      <c r="N81" s="114" t="str">
        <f t="shared" si="23"/>
        <v/>
      </c>
      <c r="O81" s="114"/>
      <c r="P81" s="114" t="s">
        <v>8172</v>
      </c>
      <c r="Q81" s="114" t="s">
        <v>8172</v>
      </c>
      <c r="R81" s="114" t="s">
        <v>8172</v>
      </c>
      <c r="S81" s="114">
        <v>0</v>
      </c>
      <c r="T81" s="114">
        <v>0</v>
      </c>
      <c r="U81" s="114" t="str">
        <f t="shared" si="24"/>
        <v/>
      </c>
      <c r="V81" s="114"/>
      <c r="W81" s="114" t="s">
        <v>8172</v>
      </c>
      <c r="X81" s="114" t="s">
        <v>8172</v>
      </c>
      <c r="Y81" s="114" t="s">
        <v>8172</v>
      </c>
      <c r="Z81" s="114">
        <v>0</v>
      </c>
      <c r="AA81" s="114">
        <v>0</v>
      </c>
      <c r="AB81" s="114" t="str">
        <f t="shared" si="25"/>
        <v/>
      </c>
      <c r="AD81" s="114" t="s">
        <v>8172</v>
      </c>
      <c r="AE81" s="114" t="s">
        <v>8172</v>
      </c>
      <c r="AF81" s="114" t="s">
        <v>8172</v>
      </c>
      <c r="AG81" s="114">
        <v>0</v>
      </c>
      <c r="AH81" s="114">
        <v>0</v>
      </c>
      <c r="AI81" s="114" t="str">
        <f t="shared" si="26"/>
        <v/>
      </c>
    </row>
    <row r="82" spans="2:35" ht="15" hidden="1" customHeight="1" x14ac:dyDescent="0.25">
      <c r="B82" s="114" t="str">
        <f>IFERROR(VLOOKUP(C82,Carrier_Utilization_Codes[],7,FALSE),"")</f>
        <v/>
      </c>
      <c r="C82" s="114" t="s">
        <v>8172</v>
      </c>
      <c r="D82" s="114" t="s">
        <v>8172</v>
      </c>
      <c r="E82" s="114">
        <v>1</v>
      </c>
      <c r="F82" s="114">
        <v>0</v>
      </c>
      <c r="G82" s="114" t="str">
        <f t="shared" si="27"/>
        <v/>
      </c>
      <c r="H82" s="114"/>
      <c r="I82" s="114" t="s">
        <v>8172</v>
      </c>
      <c r="J82" s="114" t="s">
        <v>8172</v>
      </c>
      <c r="K82" s="114" t="s">
        <v>8172</v>
      </c>
      <c r="L82" s="114">
        <v>0</v>
      </c>
      <c r="M82" s="114">
        <v>0</v>
      </c>
      <c r="N82" s="114" t="str">
        <f t="shared" si="23"/>
        <v/>
      </c>
      <c r="O82" s="114"/>
      <c r="P82" s="114" t="s">
        <v>8172</v>
      </c>
      <c r="Q82" s="114" t="s">
        <v>8172</v>
      </c>
      <c r="R82" s="114" t="s">
        <v>8172</v>
      </c>
      <c r="S82" s="114">
        <v>0</v>
      </c>
      <c r="T82" s="114">
        <v>0</v>
      </c>
      <c r="U82" s="114" t="str">
        <f t="shared" si="24"/>
        <v/>
      </c>
      <c r="V82" s="114"/>
      <c r="W82" s="114" t="s">
        <v>8172</v>
      </c>
      <c r="X82" s="114" t="s">
        <v>8172</v>
      </c>
      <c r="Y82" s="114" t="s">
        <v>8172</v>
      </c>
      <c r="Z82" s="114">
        <v>0</v>
      </c>
      <c r="AA82" s="114">
        <v>0</v>
      </c>
      <c r="AB82" s="114" t="str">
        <f t="shared" si="25"/>
        <v/>
      </c>
      <c r="AD82" s="114" t="s">
        <v>8172</v>
      </c>
      <c r="AE82" s="114" t="s">
        <v>8172</v>
      </c>
      <c r="AF82" s="114" t="s">
        <v>8172</v>
      </c>
      <c r="AG82" s="114">
        <v>0</v>
      </c>
      <c r="AH82" s="114">
        <v>0</v>
      </c>
      <c r="AI82" s="114" t="str">
        <f t="shared" si="26"/>
        <v/>
      </c>
    </row>
    <row r="83" spans="2:35" ht="15" hidden="1" customHeight="1" x14ac:dyDescent="0.25">
      <c r="B83" s="114" t="str">
        <f>IFERROR(VLOOKUP(C83,Carrier_Utilization_Codes[],7,FALSE),"")</f>
        <v/>
      </c>
      <c r="C83" s="114" t="s">
        <v>8172</v>
      </c>
      <c r="D83" s="114" t="s">
        <v>8172</v>
      </c>
      <c r="E83" s="114">
        <v>1</v>
      </c>
      <c r="F83" s="114">
        <v>0</v>
      </c>
      <c r="G83" s="114" t="str">
        <f t="shared" si="27"/>
        <v/>
      </c>
      <c r="H83" s="114"/>
      <c r="I83" s="114" t="s">
        <v>8172</v>
      </c>
      <c r="J83" s="114" t="s">
        <v>8172</v>
      </c>
      <c r="K83" s="114" t="s">
        <v>8172</v>
      </c>
      <c r="L83" s="114">
        <v>0</v>
      </c>
      <c r="M83" s="114">
        <v>0</v>
      </c>
      <c r="N83" s="114" t="str">
        <f t="shared" si="23"/>
        <v/>
      </c>
      <c r="O83" s="114"/>
      <c r="P83" s="114" t="s">
        <v>8172</v>
      </c>
      <c r="Q83" s="114" t="s">
        <v>8172</v>
      </c>
      <c r="R83" s="114" t="s">
        <v>8172</v>
      </c>
      <c r="S83" s="114">
        <v>0</v>
      </c>
      <c r="T83" s="114">
        <v>0</v>
      </c>
      <c r="U83" s="114" t="str">
        <f t="shared" si="24"/>
        <v/>
      </c>
      <c r="V83" s="114"/>
      <c r="W83" s="114" t="s">
        <v>8172</v>
      </c>
      <c r="X83" s="114" t="s">
        <v>8172</v>
      </c>
      <c r="Y83" s="114" t="s">
        <v>8172</v>
      </c>
      <c r="Z83" s="114">
        <v>0</v>
      </c>
      <c r="AA83" s="114">
        <v>0</v>
      </c>
      <c r="AB83" s="114" t="str">
        <f t="shared" si="25"/>
        <v/>
      </c>
      <c r="AD83" s="114" t="s">
        <v>8172</v>
      </c>
      <c r="AE83" s="114" t="s">
        <v>8172</v>
      </c>
      <c r="AF83" s="114" t="s">
        <v>8172</v>
      </c>
      <c r="AG83" s="114">
        <v>0</v>
      </c>
      <c r="AH83" s="114">
        <v>0</v>
      </c>
      <c r="AI83" s="114" t="str">
        <f t="shared" si="26"/>
        <v/>
      </c>
    </row>
    <row r="84" spans="2:35" ht="15" hidden="1" customHeight="1" x14ac:dyDescent="0.25">
      <c r="B84" s="114" t="str">
        <f>IFERROR(VLOOKUP(C84,Carrier_Utilization_Codes[],7,FALSE),"")</f>
        <v/>
      </c>
      <c r="C84" s="114" t="s">
        <v>8172</v>
      </c>
      <c r="D84" s="114" t="s">
        <v>8172</v>
      </c>
      <c r="E84" s="114">
        <v>1</v>
      </c>
      <c r="F84" s="114">
        <v>0</v>
      </c>
      <c r="G84" s="114" t="str">
        <f t="shared" si="27"/>
        <v/>
      </c>
      <c r="H84" s="114"/>
      <c r="I84" s="114" t="s">
        <v>8172</v>
      </c>
      <c r="J84" s="114" t="s">
        <v>8172</v>
      </c>
      <c r="K84" s="114" t="s">
        <v>8172</v>
      </c>
      <c r="L84" s="114">
        <v>0</v>
      </c>
      <c r="M84" s="114">
        <v>0</v>
      </c>
      <c r="N84" s="114" t="str">
        <f t="shared" si="23"/>
        <v/>
      </c>
      <c r="O84" s="114"/>
      <c r="P84" s="114" t="s">
        <v>8172</v>
      </c>
      <c r="Q84" s="114" t="s">
        <v>8172</v>
      </c>
      <c r="R84" s="114" t="s">
        <v>8172</v>
      </c>
      <c r="S84" s="114">
        <v>0</v>
      </c>
      <c r="T84" s="114">
        <v>0</v>
      </c>
      <c r="U84" s="114" t="str">
        <f t="shared" si="24"/>
        <v/>
      </c>
      <c r="V84" s="114"/>
      <c r="W84" s="114" t="s">
        <v>8172</v>
      </c>
      <c r="X84" s="114" t="s">
        <v>8172</v>
      </c>
      <c r="Y84" s="114" t="s">
        <v>8172</v>
      </c>
      <c r="Z84" s="114">
        <v>0</v>
      </c>
      <c r="AA84" s="114">
        <v>0</v>
      </c>
      <c r="AB84" s="114" t="str">
        <f t="shared" si="25"/>
        <v/>
      </c>
      <c r="AD84" s="114" t="s">
        <v>8172</v>
      </c>
      <c r="AE84" s="114" t="s">
        <v>8172</v>
      </c>
      <c r="AF84" s="114" t="s">
        <v>8172</v>
      </c>
      <c r="AG84" s="114">
        <v>0</v>
      </c>
      <c r="AH84" s="114">
        <v>0</v>
      </c>
      <c r="AI84" s="114" t="str">
        <f t="shared" si="26"/>
        <v/>
      </c>
    </row>
    <row r="85" spans="2:35" ht="15" hidden="1" customHeight="1" x14ac:dyDescent="0.25">
      <c r="B85" s="114" t="str">
        <f>IFERROR(VLOOKUP(C85,Carrier_Utilization_Codes[],7,FALSE),"")</f>
        <v/>
      </c>
      <c r="C85" s="114" t="s">
        <v>8172</v>
      </c>
      <c r="D85" s="114" t="s">
        <v>8172</v>
      </c>
      <c r="E85" s="114">
        <v>1</v>
      </c>
      <c r="F85" s="114">
        <v>0</v>
      </c>
      <c r="G85" s="114" t="str">
        <f t="shared" si="27"/>
        <v/>
      </c>
      <c r="H85" s="114"/>
      <c r="I85" s="114" t="s">
        <v>8172</v>
      </c>
      <c r="J85" s="114" t="s">
        <v>8172</v>
      </c>
      <c r="K85" s="114" t="s">
        <v>8172</v>
      </c>
      <c r="L85" s="114">
        <v>0</v>
      </c>
      <c r="M85" s="114">
        <v>0</v>
      </c>
      <c r="N85" s="114" t="str">
        <f t="shared" si="23"/>
        <v/>
      </c>
      <c r="O85" s="114"/>
      <c r="P85" s="114" t="s">
        <v>8172</v>
      </c>
      <c r="Q85" s="114" t="s">
        <v>8172</v>
      </c>
      <c r="R85" s="114" t="s">
        <v>8172</v>
      </c>
      <c r="S85" s="114">
        <v>0</v>
      </c>
      <c r="T85" s="114">
        <v>0</v>
      </c>
      <c r="U85" s="114" t="str">
        <f t="shared" si="24"/>
        <v/>
      </c>
      <c r="V85" s="114"/>
      <c r="W85" s="114" t="s">
        <v>8172</v>
      </c>
      <c r="X85" s="114" t="s">
        <v>8172</v>
      </c>
      <c r="Y85" s="114" t="s">
        <v>8172</v>
      </c>
      <c r="Z85" s="114">
        <v>0</v>
      </c>
      <c r="AA85" s="114">
        <v>0</v>
      </c>
      <c r="AB85" s="114" t="str">
        <f t="shared" si="25"/>
        <v/>
      </c>
      <c r="AD85" s="114" t="s">
        <v>8172</v>
      </c>
      <c r="AE85" s="114" t="s">
        <v>8172</v>
      </c>
      <c r="AF85" s="114" t="s">
        <v>8172</v>
      </c>
      <c r="AG85" s="114">
        <v>0</v>
      </c>
      <c r="AH85" s="114">
        <v>0</v>
      </c>
      <c r="AI85" s="114" t="str">
        <f t="shared" si="26"/>
        <v/>
      </c>
    </row>
    <row r="86" spans="2:35" ht="15.75" hidden="1" x14ac:dyDescent="0.25">
      <c r="B86" s="114" t="str">
        <f>IFERROR(VLOOKUP(C86,Carrier_Utilization_Codes[],7,FALSE),"")</f>
        <v/>
      </c>
      <c r="C86" s="114" t="s">
        <v>8172</v>
      </c>
      <c r="D86" s="114" t="s">
        <v>8172</v>
      </c>
      <c r="E86" s="114">
        <v>1</v>
      </c>
      <c r="F86" s="114">
        <v>0</v>
      </c>
      <c r="G86" s="114" t="str">
        <f t="shared" si="27"/>
        <v/>
      </c>
      <c r="I86" s="114" t="s">
        <v>8172</v>
      </c>
      <c r="J86" s="114" t="s">
        <v>8172</v>
      </c>
      <c r="K86" s="114" t="s">
        <v>8172</v>
      </c>
      <c r="L86" s="114">
        <v>0</v>
      </c>
      <c r="M86" s="114">
        <v>0</v>
      </c>
      <c r="N86" s="114" t="str">
        <f t="shared" si="23"/>
        <v/>
      </c>
      <c r="P86" s="114" t="s">
        <v>8172</v>
      </c>
      <c r="Q86" s="114" t="s">
        <v>8172</v>
      </c>
      <c r="R86" s="114" t="s">
        <v>8172</v>
      </c>
      <c r="S86" s="114">
        <v>0</v>
      </c>
      <c r="T86" s="114">
        <v>0</v>
      </c>
      <c r="U86" s="114" t="str">
        <f t="shared" si="24"/>
        <v/>
      </c>
      <c r="W86" s="114" t="s">
        <v>8172</v>
      </c>
      <c r="X86" s="114" t="s">
        <v>8172</v>
      </c>
      <c r="Y86" s="114" t="s">
        <v>8172</v>
      </c>
      <c r="Z86" s="114">
        <v>0</v>
      </c>
      <c r="AA86" s="114">
        <v>0</v>
      </c>
      <c r="AB86" s="114" t="str">
        <f t="shared" si="25"/>
        <v/>
      </c>
      <c r="AD86" s="114" t="s">
        <v>8172</v>
      </c>
      <c r="AE86" s="114" t="s">
        <v>8172</v>
      </c>
      <c r="AF86" s="114" t="s">
        <v>8172</v>
      </c>
      <c r="AG86" s="114">
        <v>0</v>
      </c>
      <c r="AH86" s="114">
        <v>0</v>
      </c>
      <c r="AI86" s="114" t="str">
        <f t="shared" si="26"/>
        <v/>
      </c>
    </row>
    <row r="87" spans="2:35" ht="15.75" hidden="1" x14ac:dyDescent="0.25">
      <c r="B87" s="114" t="str">
        <f>IFERROR(VLOOKUP(C87,Carrier_Utilization_Codes[],7,FALSE),"")</f>
        <v/>
      </c>
      <c r="C87" s="114" t="s">
        <v>8172</v>
      </c>
      <c r="D87" s="114" t="s">
        <v>8172</v>
      </c>
      <c r="E87" s="114">
        <v>1</v>
      </c>
      <c r="F87" s="114">
        <v>0</v>
      </c>
      <c r="G87" s="114" t="str">
        <f t="shared" si="27"/>
        <v/>
      </c>
      <c r="I87" s="114" t="s">
        <v>8172</v>
      </c>
      <c r="J87" s="114" t="s">
        <v>8172</v>
      </c>
      <c r="K87" s="114" t="s">
        <v>8172</v>
      </c>
      <c r="L87" s="114">
        <v>0</v>
      </c>
      <c r="M87" s="114">
        <v>0</v>
      </c>
      <c r="N87" s="114" t="str">
        <f t="shared" si="23"/>
        <v/>
      </c>
      <c r="P87" s="114" t="s">
        <v>8172</v>
      </c>
      <c r="Q87" s="114" t="s">
        <v>8172</v>
      </c>
      <c r="R87" s="114" t="s">
        <v>8172</v>
      </c>
      <c r="S87" s="114">
        <v>0</v>
      </c>
      <c r="T87" s="114">
        <v>0</v>
      </c>
      <c r="U87" s="114" t="str">
        <f t="shared" si="24"/>
        <v/>
      </c>
      <c r="W87" s="114" t="s">
        <v>8172</v>
      </c>
      <c r="X87" s="114" t="s">
        <v>8172</v>
      </c>
      <c r="Y87" s="114" t="s">
        <v>8172</v>
      </c>
      <c r="Z87" s="114">
        <v>0</v>
      </c>
      <c r="AA87" s="114">
        <v>0</v>
      </c>
      <c r="AB87" s="114" t="str">
        <f t="shared" si="25"/>
        <v/>
      </c>
      <c r="AD87" s="114" t="s">
        <v>8172</v>
      </c>
      <c r="AE87" s="114" t="s">
        <v>8172</v>
      </c>
      <c r="AF87" s="114" t="s">
        <v>8172</v>
      </c>
      <c r="AG87" s="114">
        <v>0</v>
      </c>
      <c r="AH87" s="114">
        <v>0</v>
      </c>
      <c r="AI87" s="114" t="str">
        <f t="shared" si="26"/>
        <v/>
      </c>
    </row>
    <row r="88" spans="2:35" ht="15.75" hidden="1" x14ac:dyDescent="0.25">
      <c r="B88" s="114" t="str">
        <f>IFERROR(VLOOKUP(C88,Carrier_Utilization_Codes[],7,FALSE),"")</f>
        <v/>
      </c>
      <c r="C88" s="114" t="s">
        <v>8172</v>
      </c>
      <c r="D88" s="114" t="s">
        <v>8172</v>
      </c>
      <c r="E88" s="114">
        <v>1</v>
      </c>
      <c r="F88" s="114">
        <v>0</v>
      </c>
      <c r="G88" s="114" t="str">
        <f t="shared" si="27"/>
        <v/>
      </c>
      <c r="I88" s="114" t="s">
        <v>8172</v>
      </c>
      <c r="J88" s="114" t="s">
        <v>8172</v>
      </c>
      <c r="K88" s="114" t="s">
        <v>8172</v>
      </c>
      <c r="L88" s="114">
        <v>0</v>
      </c>
      <c r="M88" s="114">
        <v>0</v>
      </c>
      <c r="N88" s="114" t="str">
        <f t="shared" si="23"/>
        <v/>
      </c>
      <c r="P88" s="114" t="s">
        <v>8172</v>
      </c>
      <c r="Q88" s="114" t="s">
        <v>8172</v>
      </c>
      <c r="R88" s="114" t="s">
        <v>8172</v>
      </c>
      <c r="S88" s="114">
        <v>0</v>
      </c>
      <c r="T88" s="114">
        <v>0</v>
      </c>
      <c r="U88" s="114" t="str">
        <f t="shared" si="24"/>
        <v/>
      </c>
      <c r="W88" s="114" t="s">
        <v>8172</v>
      </c>
      <c r="X88" s="114" t="s">
        <v>8172</v>
      </c>
      <c r="Y88" s="114" t="s">
        <v>8172</v>
      </c>
      <c r="Z88" s="114">
        <v>0</v>
      </c>
      <c r="AA88" s="114">
        <v>0</v>
      </c>
      <c r="AB88" s="114" t="str">
        <f t="shared" si="25"/>
        <v/>
      </c>
      <c r="AD88" s="114" t="s">
        <v>8172</v>
      </c>
      <c r="AE88" s="114" t="s">
        <v>8172</v>
      </c>
      <c r="AF88" s="114" t="s">
        <v>8172</v>
      </c>
      <c r="AG88" s="114">
        <v>0</v>
      </c>
      <c r="AH88" s="114">
        <v>0</v>
      </c>
      <c r="AI88" s="114" t="str">
        <f t="shared" si="26"/>
        <v/>
      </c>
    </row>
    <row r="89" spans="2:35" ht="15.75" hidden="1" x14ac:dyDescent="0.25">
      <c r="B89" s="114" t="str">
        <f>IFERROR(VLOOKUP(C89,Carrier_Utilization_Codes[],7,FALSE),"")</f>
        <v/>
      </c>
      <c r="C89" s="114" t="s">
        <v>8172</v>
      </c>
      <c r="D89" s="114" t="s">
        <v>8172</v>
      </c>
      <c r="E89" s="114">
        <v>1</v>
      </c>
      <c r="F89" s="114">
        <v>0</v>
      </c>
      <c r="G89" s="114" t="str">
        <f t="shared" si="27"/>
        <v/>
      </c>
      <c r="I89" s="114" t="s">
        <v>8172</v>
      </c>
      <c r="J89" s="114" t="s">
        <v>8172</v>
      </c>
      <c r="K89" s="114" t="s">
        <v>8172</v>
      </c>
      <c r="L89" s="114">
        <v>0</v>
      </c>
      <c r="M89" s="114">
        <v>0</v>
      </c>
      <c r="N89" s="114" t="str">
        <f t="shared" si="23"/>
        <v/>
      </c>
      <c r="P89" s="114" t="s">
        <v>8172</v>
      </c>
      <c r="Q89" s="114" t="s">
        <v>8172</v>
      </c>
      <c r="R89" s="114" t="s">
        <v>8172</v>
      </c>
      <c r="S89" s="114">
        <v>0</v>
      </c>
      <c r="T89" s="114">
        <v>0</v>
      </c>
      <c r="U89" s="114" t="str">
        <f t="shared" si="24"/>
        <v/>
      </c>
      <c r="W89" s="114" t="s">
        <v>8172</v>
      </c>
      <c r="X89" s="114" t="s">
        <v>8172</v>
      </c>
      <c r="Y89" s="114" t="s">
        <v>8172</v>
      </c>
      <c r="Z89" s="114">
        <v>0</v>
      </c>
      <c r="AA89" s="114">
        <v>0</v>
      </c>
      <c r="AB89" s="114" t="str">
        <f t="shared" si="25"/>
        <v/>
      </c>
      <c r="AD89" s="114" t="s">
        <v>8172</v>
      </c>
      <c r="AE89" s="114" t="s">
        <v>8172</v>
      </c>
      <c r="AF89" s="114" t="s">
        <v>8172</v>
      </c>
      <c r="AG89" s="114">
        <v>0</v>
      </c>
      <c r="AH89" s="114">
        <v>0</v>
      </c>
      <c r="AI89" s="114" t="str">
        <f t="shared" si="26"/>
        <v/>
      </c>
    </row>
    <row r="90" spans="2:35" ht="15.75" hidden="1" x14ac:dyDescent="0.25">
      <c r="B90" s="114" t="str">
        <f>IFERROR(VLOOKUP(C90,Carrier_Utilization_Codes[],7,FALSE),"")</f>
        <v/>
      </c>
      <c r="C90" s="114" t="s">
        <v>8172</v>
      </c>
      <c r="D90" s="114" t="s">
        <v>8172</v>
      </c>
      <c r="E90" s="114">
        <v>1</v>
      </c>
      <c r="F90" s="114">
        <v>0</v>
      </c>
      <c r="G90" s="114" t="str">
        <f t="shared" si="27"/>
        <v/>
      </c>
      <c r="I90" s="114" t="s">
        <v>8172</v>
      </c>
      <c r="J90" s="114" t="s">
        <v>8172</v>
      </c>
      <c r="K90" s="114" t="s">
        <v>8172</v>
      </c>
      <c r="L90" s="114">
        <v>0</v>
      </c>
      <c r="M90" s="114">
        <v>0</v>
      </c>
      <c r="N90" s="114" t="str">
        <f t="shared" si="23"/>
        <v/>
      </c>
      <c r="P90" s="114" t="s">
        <v>8172</v>
      </c>
      <c r="Q90" s="114" t="s">
        <v>8172</v>
      </c>
      <c r="R90" s="114" t="s">
        <v>8172</v>
      </c>
      <c r="S90" s="114">
        <v>0</v>
      </c>
      <c r="T90" s="114">
        <v>0</v>
      </c>
      <c r="U90" s="114" t="str">
        <f t="shared" si="24"/>
        <v/>
      </c>
      <c r="W90" s="114" t="s">
        <v>8172</v>
      </c>
      <c r="X90" s="114" t="s">
        <v>8172</v>
      </c>
      <c r="Y90" s="114" t="s">
        <v>8172</v>
      </c>
      <c r="Z90" s="114">
        <v>0</v>
      </c>
      <c r="AA90" s="114">
        <v>0</v>
      </c>
      <c r="AB90" s="114" t="str">
        <f t="shared" si="25"/>
        <v/>
      </c>
      <c r="AD90" s="114" t="s">
        <v>8172</v>
      </c>
      <c r="AE90" s="114" t="s">
        <v>8172</v>
      </c>
      <c r="AF90" s="114" t="s">
        <v>8172</v>
      </c>
      <c r="AG90" s="114">
        <v>0</v>
      </c>
      <c r="AH90" s="114">
        <v>0</v>
      </c>
      <c r="AI90" s="114" t="str">
        <f t="shared" si="26"/>
        <v/>
      </c>
    </row>
    <row r="91" spans="2:35" ht="15.75" hidden="1" x14ac:dyDescent="0.25">
      <c r="B91" s="114" t="str">
        <f>IFERROR(VLOOKUP(C91,Carrier_Utilization_Codes[],7,FALSE),"")</f>
        <v/>
      </c>
      <c r="C91" s="114" t="s">
        <v>8172</v>
      </c>
      <c r="D91" s="114" t="s">
        <v>8172</v>
      </c>
      <c r="E91" s="114">
        <v>1</v>
      </c>
      <c r="F91" s="114">
        <v>0</v>
      </c>
      <c r="G91" s="114" t="str">
        <f t="shared" si="27"/>
        <v/>
      </c>
      <c r="I91" s="114" t="s">
        <v>8172</v>
      </c>
      <c r="J91" s="114" t="s">
        <v>8172</v>
      </c>
      <c r="K91" s="114" t="s">
        <v>8172</v>
      </c>
      <c r="L91" s="114">
        <v>0</v>
      </c>
      <c r="M91" s="114">
        <v>0</v>
      </c>
      <c r="N91" s="114" t="str">
        <f t="shared" si="23"/>
        <v/>
      </c>
      <c r="P91" s="114" t="s">
        <v>8172</v>
      </c>
      <c r="Q91" s="114" t="s">
        <v>8172</v>
      </c>
      <c r="R91" s="114" t="s">
        <v>8172</v>
      </c>
      <c r="S91" s="114">
        <v>0</v>
      </c>
      <c r="T91" s="114">
        <v>0</v>
      </c>
      <c r="U91" s="114" t="str">
        <f t="shared" si="24"/>
        <v/>
      </c>
      <c r="W91" s="114" t="s">
        <v>8172</v>
      </c>
      <c r="X91" s="114" t="s">
        <v>8172</v>
      </c>
      <c r="Y91" s="114" t="s">
        <v>8172</v>
      </c>
      <c r="Z91" s="114">
        <v>0</v>
      </c>
      <c r="AA91" s="114">
        <v>0</v>
      </c>
      <c r="AB91" s="114" t="str">
        <f t="shared" si="25"/>
        <v/>
      </c>
      <c r="AD91" s="114" t="s">
        <v>8172</v>
      </c>
      <c r="AE91" s="114" t="s">
        <v>8172</v>
      </c>
      <c r="AF91" s="114" t="s">
        <v>8172</v>
      </c>
      <c r="AG91" s="114">
        <v>0</v>
      </c>
      <c r="AH91" s="114">
        <v>0</v>
      </c>
      <c r="AI91" s="114" t="str">
        <f t="shared" si="26"/>
        <v/>
      </c>
    </row>
    <row r="92" spans="2:35" ht="15.75" hidden="1" x14ac:dyDescent="0.25">
      <c r="B92" s="114" t="str">
        <f>IFERROR(VLOOKUP(C92,Carrier_Utilization_Codes[],7,FALSE),"")</f>
        <v/>
      </c>
      <c r="C92" s="114" t="s">
        <v>8172</v>
      </c>
      <c r="D92" s="114" t="s">
        <v>8172</v>
      </c>
      <c r="E92" s="114">
        <v>1</v>
      </c>
      <c r="F92" s="114">
        <v>0</v>
      </c>
      <c r="G92" s="114" t="str">
        <f t="shared" si="27"/>
        <v/>
      </c>
      <c r="I92" s="114" t="s">
        <v>8172</v>
      </c>
      <c r="J92" s="114" t="s">
        <v>8172</v>
      </c>
      <c r="K92" s="114" t="s">
        <v>8172</v>
      </c>
      <c r="L92" s="114">
        <v>0</v>
      </c>
      <c r="M92" s="114">
        <v>0</v>
      </c>
      <c r="N92" s="114" t="str">
        <f t="shared" si="23"/>
        <v/>
      </c>
      <c r="P92" s="114" t="s">
        <v>8172</v>
      </c>
      <c r="Q92" s="114" t="s">
        <v>8172</v>
      </c>
      <c r="R92" s="114" t="s">
        <v>8172</v>
      </c>
      <c r="S92" s="114">
        <v>0</v>
      </c>
      <c r="T92" s="114">
        <v>0</v>
      </c>
      <c r="U92" s="114" t="str">
        <f t="shared" si="24"/>
        <v/>
      </c>
      <c r="W92" s="114" t="s">
        <v>8172</v>
      </c>
      <c r="X92" s="114" t="s">
        <v>8172</v>
      </c>
      <c r="Y92" s="114" t="s">
        <v>8172</v>
      </c>
      <c r="Z92" s="114">
        <v>0</v>
      </c>
      <c r="AA92" s="114">
        <v>0</v>
      </c>
      <c r="AB92" s="114" t="str">
        <f t="shared" si="25"/>
        <v/>
      </c>
      <c r="AD92" s="114" t="s">
        <v>8172</v>
      </c>
      <c r="AE92" s="114" t="s">
        <v>8172</v>
      </c>
      <c r="AF92" s="114" t="s">
        <v>8172</v>
      </c>
      <c r="AG92" s="114">
        <v>0</v>
      </c>
      <c r="AH92" s="114">
        <v>0</v>
      </c>
      <c r="AI92" s="114" t="str">
        <f t="shared" si="26"/>
        <v/>
      </c>
    </row>
    <row r="93" spans="2:35" ht="15.75" hidden="1" x14ac:dyDescent="0.25">
      <c r="B93" s="114" t="str">
        <f>IFERROR(VLOOKUP(C93,Carrier_Utilization_Codes[],7,FALSE),"")</f>
        <v/>
      </c>
      <c r="C93" s="114" t="s">
        <v>8172</v>
      </c>
      <c r="D93" s="114" t="s">
        <v>8172</v>
      </c>
      <c r="E93" s="114">
        <v>1</v>
      </c>
      <c r="F93" s="114">
        <v>0</v>
      </c>
      <c r="G93" s="114" t="str">
        <f t="shared" si="27"/>
        <v/>
      </c>
      <c r="I93" s="114" t="s">
        <v>8172</v>
      </c>
      <c r="J93" s="114" t="s">
        <v>8172</v>
      </c>
      <c r="K93" s="114" t="s">
        <v>8172</v>
      </c>
      <c r="L93" s="114">
        <v>0</v>
      </c>
      <c r="M93" s="114">
        <v>0</v>
      </c>
      <c r="N93" s="114" t="str">
        <f t="shared" si="23"/>
        <v/>
      </c>
      <c r="P93" s="114" t="s">
        <v>8172</v>
      </c>
      <c r="Q93" s="114" t="s">
        <v>8172</v>
      </c>
      <c r="R93" s="114" t="s">
        <v>8172</v>
      </c>
      <c r="S93" s="114">
        <v>0</v>
      </c>
      <c r="T93" s="114">
        <v>0</v>
      </c>
      <c r="U93" s="114" t="str">
        <f t="shared" si="24"/>
        <v/>
      </c>
      <c r="W93" s="114" t="s">
        <v>8172</v>
      </c>
      <c r="X93" s="114" t="s">
        <v>8172</v>
      </c>
      <c r="Y93" s="114" t="s">
        <v>8172</v>
      </c>
      <c r="Z93" s="114">
        <v>0</v>
      </c>
      <c r="AA93" s="114">
        <v>0</v>
      </c>
      <c r="AB93" s="114" t="str">
        <f t="shared" si="25"/>
        <v/>
      </c>
      <c r="AD93" s="114" t="s">
        <v>8172</v>
      </c>
      <c r="AE93" s="114" t="s">
        <v>8172</v>
      </c>
      <c r="AF93" s="114" t="s">
        <v>8172</v>
      </c>
      <c r="AG93" s="114">
        <v>0</v>
      </c>
      <c r="AH93" s="114">
        <v>0</v>
      </c>
      <c r="AI93" s="114" t="str">
        <f t="shared" si="26"/>
        <v/>
      </c>
    </row>
    <row r="94" spans="2:35" ht="15.75" hidden="1" x14ac:dyDescent="0.25">
      <c r="B94" s="114" t="str">
        <f>IFERROR(VLOOKUP(C94,Carrier_Utilization_Codes[],7,FALSE),"")</f>
        <v/>
      </c>
      <c r="C94" s="114" t="s">
        <v>8172</v>
      </c>
      <c r="D94" s="114" t="s">
        <v>8172</v>
      </c>
      <c r="E94" s="114">
        <v>1</v>
      </c>
      <c r="F94" s="114">
        <v>0</v>
      </c>
      <c r="G94" s="114" t="str">
        <f t="shared" si="27"/>
        <v/>
      </c>
      <c r="I94" s="114" t="s">
        <v>8172</v>
      </c>
      <c r="J94" s="114" t="s">
        <v>8172</v>
      </c>
      <c r="K94" s="114" t="s">
        <v>8172</v>
      </c>
      <c r="L94" s="114">
        <v>0</v>
      </c>
      <c r="M94" s="114">
        <v>0</v>
      </c>
      <c r="N94" s="114" t="str">
        <f t="shared" si="23"/>
        <v/>
      </c>
      <c r="P94" s="114" t="s">
        <v>8172</v>
      </c>
      <c r="Q94" s="114" t="s">
        <v>8172</v>
      </c>
      <c r="R94" s="114" t="s">
        <v>8172</v>
      </c>
      <c r="S94" s="114">
        <v>0</v>
      </c>
      <c r="T94" s="114">
        <v>0</v>
      </c>
      <c r="U94" s="114" t="str">
        <f t="shared" si="24"/>
        <v/>
      </c>
      <c r="W94" s="114" t="s">
        <v>8172</v>
      </c>
      <c r="X94" s="114" t="s">
        <v>8172</v>
      </c>
      <c r="Y94" s="114" t="s">
        <v>8172</v>
      </c>
      <c r="Z94" s="114">
        <v>0</v>
      </c>
      <c r="AA94" s="114">
        <v>0</v>
      </c>
      <c r="AB94" s="114" t="str">
        <f t="shared" si="25"/>
        <v/>
      </c>
      <c r="AD94" s="114" t="s">
        <v>8172</v>
      </c>
      <c r="AE94" s="114" t="s">
        <v>8172</v>
      </c>
      <c r="AF94" s="114" t="s">
        <v>8172</v>
      </c>
      <c r="AG94" s="114">
        <v>0</v>
      </c>
      <c r="AH94" s="114">
        <v>0</v>
      </c>
      <c r="AI94" s="114" t="str">
        <f t="shared" si="26"/>
        <v/>
      </c>
    </row>
    <row r="95" spans="2:35" ht="15.75" hidden="1" x14ac:dyDescent="0.25">
      <c r="B95" s="114" t="str">
        <f>IFERROR(VLOOKUP(C95,Carrier_Utilization_Codes[],7,FALSE),"")</f>
        <v/>
      </c>
      <c r="C95" s="114" t="s">
        <v>8172</v>
      </c>
      <c r="D95" s="114" t="s">
        <v>8172</v>
      </c>
      <c r="E95" s="114">
        <v>1</v>
      </c>
      <c r="F95" s="114">
        <v>0</v>
      </c>
      <c r="G95" s="114" t="str">
        <f t="shared" si="27"/>
        <v/>
      </c>
      <c r="I95" s="114" t="s">
        <v>8172</v>
      </c>
      <c r="J95" s="114" t="s">
        <v>8172</v>
      </c>
      <c r="K95" s="114" t="s">
        <v>8172</v>
      </c>
      <c r="L95" s="114">
        <v>0</v>
      </c>
      <c r="M95" s="114">
        <v>0</v>
      </c>
      <c r="N95" s="114" t="str">
        <f t="shared" si="23"/>
        <v/>
      </c>
      <c r="P95" s="114" t="s">
        <v>8172</v>
      </c>
      <c r="Q95" s="114" t="s">
        <v>8172</v>
      </c>
      <c r="R95" s="114" t="s">
        <v>8172</v>
      </c>
      <c r="S95" s="114">
        <v>0</v>
      </c>
      <c r="T95" s="114">
        <v>0</v>
      </c>
      <c r="U95" s="114" t="str">
        <f t="shared" si="24"/>
        <v/>
      </c>
      <c r="W95" s="114" t="s">
        <v>8172</v>
      </c>
      <c r="X95" s="114" t="s">
        <v>8172</v>
      </c>
      <c r="Y95" s="114" t="s">
        <v>8172</v>
      </c>
      <c r="Z95" s="114">
        <v>0</v>
      </c>
      <c r="AA95" s="114">
        <v>0</v>
      </c>
      <c r="AB95" s="114" t="str">
        <f t="shared" si="25"/>
        <v/>
      </c>
      <c r="AD95" s="114" t="s">
        <v>8172</v>
      </c>
      <c r="AE95" s="114" t="s">
        <v>8172</v>
      </c>
      <c r="AF95" s="114" t="s">
        <v>8172</v>
      </c>
      <c r="AG95" s="114">
        <v>0</v>
      </c>
      <c r="AH95" s="114">
        <v>0</v>
      </c>
      <c r="AI95" s="114" t="str">
        <f t="shared" si="26"/>
        <v/>
      </c>
    </row>
    <row r="96" spans="2:35" ht="15.75" hidden="1" x14ac:dyDescent="0.25">
      <c r="B96" s="114" t="str">
        <f>IFERROR(VLOOKUP(C96,Carrier_Utilization_Codes[],7,FALSE),"")</f>
        <v/>
      </c>
      <c r="C96" s="114" t="s">
        <v>8172</v>
      </c>
      <c r="D96" s="114" t="s">
        <v>8172</v>
      </c>
      <c r="E96" s="114">
        <v>1</v>
      </c>
      <c r="F96" s="114">
        <v>0</v>
      </c>
      <c r="G96" s="114" t="str">
        <f t="shared" si="27"/>
        <v/>
      </c>
      <c r="I96" s="114" t="s">
        <v>8172</v>
      </c>
      <c r="J96" s="114" t="s">
        <v>8172</v>
      </c>
      <c r="K96" s="114" t="s">
        <v>8172</v>
      </c>
      <c r="L96" s="114">
        <v>0</v>
      </c>
      <c r="M96" s="114">
        <v>0</v>
      </c>
      <c r="N96" s="114" t="str">
        <f t="shared" si="23"/>
        <v/>
      </c>
      <c r="P96" s="114" t="s">
        <v>8172</v>
      </c>
      <c r="Q96" s="114" t="s">
        <v>8172</v>
      </c>
      <c r="R96" s="114" t="s">
        <v>8172</v>
      </c>
      <c r="S96" s="114">
        <v>0</v>
      </c>
      <c r="T96" s="114">
        <v>0</v>
      </c>
      <c r="U96" s="114" t="str">
        <f t="shared" si="24"/>
        <v/>
      </c>
      <c r="W96" s="114" t="s">
        <v>8172</v>
      </c>
      <c r="X96" s="114" t="s">
        <v>8172</v>
      </c>
      <c r="Y96" s="114" t="s">
        <v>8172</v>
      </c>
      <c r="Z96" s="114">
        <v>0</v>
      </c>
      <c r="AA96" s="114">
        <v>0</v>
      </c>
      <c r="AB96" s="114" t="str">
        <f t="shared" si="25"/>
        <v/>
      </c>
      <c r="AD96" s="114" t="s">
        <v>8172</v>
      </c>
      <c r="AE96" s="114" t="s">
        <v>8172</v>
      </c>
      <c r="AF96" s="114" t="s">
        <v>8172</v>
      </c>
      <c r="AG96" s="114">
        <v>0</v>
      </c>
      <c r="AH96" s="114">
        <v>0</v>
      </c>
      <c r="AI96" s="114" t="str">
        <f t="shared" si="26"/>
        <v/>
      </c>
    </row>
    <row r="97" spans="2:35" ht="15.75" hidden="1" x14ac:dyDescent="0.25">
      <c r="B97" s="114" t="str">
        <f>IFERROR(VLOOKUP(C97,Carrier_Utilization_Codes[],7,FALSE),"")</f>
        <v/>
      </c>
      <c r="C97" s="114" t="s">
        <v>8172</v>
      </c>
      <c r="D97" s="114" t="s">
        <v>8172</v>
      </c>
      <c r="E97" s="114">
        <v>1</v>
      </c>
      <c r="F97" s="114">
        <v>0</v>
      </c>
      <c r="G97" s="114" t="str">
        <f t="shared" si="27"/>
        <v/>
      </c>
      <c r="I97" s="114" t="s">
        <v>8172</v>
      </c>
      <c r="J97" s="114" t="s">
        <v>8172</v>
      </c>
      <c r="K97" s="114" t="s">
        <v>8172</v>
      </c>
      <c r="L97" s="114">
        <v>0</v>
      </c>
      <c r="M97" s="114">
        <v>0</v>
      </c>
      <c r="N97" s="114" t="str">
        <f t="shared" si="23"/>
        <v/>
      </c>
      <c r="P97" s="114" t="s">
        <v>8172</v>
      </c>
      <c r="Q97" s="114" t="s">
        <v>8172</v>
      </c>
      <c r="R97" s="114" t="s">
        <v>8172</v>
      </c>
      <c r="S97" s="114">
        <v>0</v>
      </c>
      <c r="T97" s="114">
        <v>0</v>
      </c>
      <c r="U97" s="114" t="str">
        <f t="shared" si="24"/>
        <v/>
      </c>
      <c r="W97" s="114" t="s">
        <v>8172</v>
      </c>
      <c r="X97" s="114" t="s">
        <v>8172</v>
      </c>
      <c r="Y97" s="114" t="s">
        <v>8172</v>
      </c>
      <c r="Z97" s="114">
        <v>0</v>
      </c>
      <c r="AA97" s="114">
        <v>0</v>
      </c>
      <c r="AB97" s="114" t="str">
        <f t="shared" si="25"/>
        <v/>
      </c>
      <c r="AD97" s="114" t="s">
        <v>8172</v>
      </c>
      <c r="AE97" s="114" t="s">
        <v>8172</v>
      </c>
      <c r="AF97" s="114" t="s">
        <v>8172</v>
      </c>
      <c r="AG97" s="114">
        <v>0</v>
      </c>
      <c r="AH97" s="114">
        <v>0</v>
      </c>
      <c r="AI97" s="114" t="str">
        <f t="shared" si="26"/>
        <v/>
      </c>
    </row>
    <row r="98" spans="2:35" ht="15.75" hidden="1" x14ac:dyDescent="0.25">
      <c r="B98" s="114" t="str">
        <f>IFERROR(VLOOKUP(C98,Carrier_Utilization_Codes[],7,FALSE),"")</f>
        <v/>
      </c>
      <c r="C98" s="114" t="s">
        <v>8172</v>
      </c>
      <c r="D98" s="114" t="s">
        <v>8172</v>
      </c>
      <c r="E98" s="114">
        <v>1</v>
      </c>
      <c r="F98" s="114">
        <v>0</v>
      </c>
      <c r="G98" s="114" t="str">
        <f t="shared" si="27"/>
        <v/>
      </c>
      <c r="I98" s="114" t="s">
        <v>8172</v>
      </c>
      <c r="J98" s="114" t="s">
        <v>8172</v>
      </c>
      <c r="K98" s="114" t="s">
        <v>8172</v>
      </c>
      <c r="L98" s="114">
        <v>0</v>
      </c>
      <c r="M98" s="114">
        <v>0</v>
      </c>
      <c r="N98" s="114" t="str">
        <f t="shared" si="23"/>
        <v/>
      </c>
      <c r="P98" s="114" t="s">
        <v>8172</v>
      </c>
      <c r="Q98" s="114" t="s">
        <v>8172</v>
      </c>
      <c r="R98" s="114" t="s">
        <v>8172</v>
      </c>
      <c r="S98" s="114">
        <v>0</v>
      </c>
      <c r="T98" s="114">
        <v>0</v>
      </c>
      <c r="U98" s="114" t="str">
        <f t="shared" si="24"/>
        <v/>
      </c>
      <c r="W98" s="114" t="s">
        <v>8172</v>
      </c>
      <c r="X98" s="114" t="s">
        <v>8172</v>
      </c>
      <c r="Y98" s="114" t="s">
        <v>8172</v>
      </c>
      <c r="Z98" s="114">
        <v>0</v>
      </c>
      <c r="AA98" s="114">
        <v>0</v>
      </c>
      <c r="AB98" s="114" t="str">
        <f t="shared" si="25"/>
        <v/>
      </c>
      <c r="AD98" s="114" t="s">
        <v>8172</v>
      </c>
      <c r="AE98" s="114" t="s">
        <v>8172</v>
      </c>
      <c r="AF98" s="114" t="s">
        <v>8172</v>
      </c>
      <c r="AG98" s="114">
        <v>0</v>
      </c>
      <c r="AH98" s="114">
        <v>0</v>
      </c>
      <c r="AI98" s="114" t="str">
        <f t="shared" si="26"/>
        <v/>
      </c>
    </row>
    <row r="99" spans="2:35" ht="15.75" hidden="1" x14ac:dyDescent="0.25">
      <c r="B99" s="114" t="str">
        <f>IFERROR(VLOOKUP(C99,Carrier_Utilization_Codes[],7,FALSE),"")</f>
        <v/>
      </c>
      <c r="C99" s="114" t="s">
        <v>8172</v>
      </c>
      <c r="D99" s="114" t="s">
        <v>8172</v>
      </c>
      <c r="E99" s="114">
        <v>1</v>
      </c>
      <c r="F99" s="114">
        <v>0</v>
      </c>
      <c r="G99" s="114" t="str">
        <f t="shared" si="27"/>
        <v/>
      </c>
      <c r="I99" s="114" t="s">
        <v>8172</v>
      </c>
      <c r="J99" s="114" t="s">
        <v>8172</v>
      </c>
      <c r="K99" s="114" t="s">
        <v>8172</v>
      </c>
      <c r="L99" s="114">
        <v>0</v>
      </c>
      <c r="M99" s="114">
        <v>0</v>
      </c>
      <c r="N99" s="114" t="str">
        <f t="shared" si="23"/>
        <v/>
      </c>
      <c r="P99" s="114" t="s">
        <v>8172</v>
      </c>
      <c r="Q99" s="114" t="s">
        <v>8172</v>
      </c>
      <c r="R99" s="114" t="s">
        <v>8172</v>
      </c>
      <c r="S99" s="114">
        <v>0</v>
      </c>
      <c r="T99" s="114">
        <v>0</v>
      </c>
      <c r="U99" s="114" t="str">
        <f t="shared" si="24"/>
        <v/>
      </c>
      <c r="W99" s="114" t="s">
        <v>8172</v>
      </c>
      <c r="X99" s="114" t="s">
        <v>8172</v>
      </c>
      <c r="Y99" s="114" t="s">
        <v>8172</v>
      </c>
      <c r="Z99" s="114">
        <v>0</v>
      </c>
      <c r="AA99" s="114">
        <v>0</v>
      </c>
      <c r="AB99" s="114" t="str">
        <f t="shared" si="25"/>
        <v/>
      </c>
      <c r="AD99" s="114" t="s">
        <v>8172</v>
      </c>
      <c r="AE99" s="114" t="s">
        <v>8172</v>
      </c>
      <c r="AF99" s="114" t="s">
        <v>8172</v>
      </c>
      <c r="AG99" s="114">
        <v>0</v>
      </c>
      <c r="AH99" s="114">
        <v>0</v>
      </c>
      <c r="AI99" s="114" t="str">
        <f t="shared" si="26"/>
        <v/>
      </c>
    </row>
    <row r="100" spans="2:35" ht="15.75" hidden="1" x14ac:dyDescent="0.25">
      <c r="B100" s="114" t="str">
        <f>IFERROR(VLOOKUP(C100,Carrier_Utilization_Codes[],7,FALSE),"")</f>
        <v/>
      </c>
      <c r="C100" s="114" t="s">
        <v>8172</v>
      </c>
      <c r="D100" s="114" t="s">
        <v>8172</v>
      </c>
      <c r="E100" s="114">
        <v>1</v>
      </c>
      <c r="F100" s="114">
        <v>0</v>
      </c>
      <c r="G100" s="114" t="str">
        <f t="shared" si="27"/>
        <v/>
      </c>
      <c r="I100" s="114" t="s">
        <v>8172</v>
      </c>
      <c r="J100" s="114" t="s">
        <v>8172</v>
      </c>
      <c r="K100" s="114" t="s">
        <v>8172</v>
      </c>
      <c r="L100" s="114">
        <v>0</v>
      </c>
      <c r="M100" s="114">
        <v>0</v>
      </c>
      <c r="N100" s="114" t="str">
        <f t="shared" si="23"/>
        <v/>
      </c>
      <c r="P100" s="114" t="s">
        <v>8172</v>
      </c>
      <c r="Q100" s="114" t="s">
        <v>8172</v>
      </c>
      <c r="R100" s="114" t="s">
        <v>8172</v>
      </c>
      <c r="S100" s="114">
        <v>0</v>
      </c>
      <c r="T100" s="114">
        <v>0</v>
      </c>
      <c r="U100" s="114" t="str">
        <f t="shared" si="24"/>
        <v/>
      </c>
      <c r="W100" s="114" t="s">
        <v>8172</v>
      </c>
      <c r="X100" s="114" t="s">
        <v>8172</v>
      </c>
      <c r="Y100" s="114" t="s">
        <v>8172</v>
      </c>
      <c r="Z100" s="114">
        <v>0</v>
      </c>
      <c r="AA100" s="114">
        <v>0</v>
      </c>
      <c r="AB100" s="114" t="str">
        <f t="shared" si="25"/>
        <v/>
      </c>
      <c r="AD100" s="114" t="s">
        <v>8172</v>
      </c>
      <c r="AE100" s="114" t="s">
        <v>8172</v>
      </c>
      <c r="AF100" s="114" t="s">
        <v>8172</v>
      </c>
      <c r="AG100" s="114">
        <v>0</v>
      </c>
      <c r="AH100" s="114">
        <v>0</v>
      </c>
      <c r="AI100" s="114" t="str">
        <f t="shared" si="26"/>
        <v/>
      </c>
    </row>
    <row r="101" spans="2:35" ht="15.75" hidden="1" x14ac:dyDescent="0.25">
      <c r="B101" s="114" t="str">
        <f>IFERROR(VLOOKUP(C101,Carrier_Utilization_Codes[],7,FALSE),"")</f>
        <v/>
      </c>
      <c r="C101" s="114" t="s">
        <v>8172</v>
      </c>
      <c r="D101" s="114" t="s">
        <v>8172</v>
      </c>
      <c r="E101" s="114">
        <v>1</v>
      </c>
      <c r="F101" s="114">
        <v>0</v>
      </c>
      <c r="G101" s="114" t="str">
        <f t="shared" si="27"/>
        <v/>
      </c>
      <c r="I101" s="114" t="s">
        <v>8172</v>
      </c>
      <c r="J101" s="114" t="s">
        <v>8172</v>
      </c>
      <c r="K101" s="114" t="s">
        <v>8172</v>
      </c>
      <c r="L101" s="114">
        <v>0</v>
      </c>
      <c r="M101" s="114">
        <v>0</v>
      </c>
      <c r="N101" s="114" t="str">
        <f t="shared" si="23"/>
        <v/>
      </c>
      <c r="P101" s="114" t="s">
        <v>8172</v>
      </c>
      <c r="Q101" s="114" t="s">
        <v>8172</v>
      </c>
      <c r="R101" s="114" t="s">
        <v>8172</v>
      </c>
      <c r="S101" s="114">
        <v>0</v>
      </c>
      <c r="T101" s="114">
        <v>0</v>
      </c>
      <c r="U101" s="114" t="str">
        <f t="shared" si="24"/>
        <v/>
      </c>
      <c r="W101" s="114" t="s">
        <v>8172</v>
      </c>
      <c r="X101" s="114" t="s">
        <v>8172</v>
      </c>
      <c r="Y101" s="114" t="s">
        <v>8172</v>
      </c>
      <c r="Z101" s="114">
        <v>0</v>
      </c>
      <c r="AA101" s="114">
        <v>0</v>
      </c>
      <c r="AB101" s="114" t="str">
        <f t="shared" si="25"/>
        <v/>
      </c>
      <c r="AD101" s="114" t="s">
        <v>8172</v>
      </c>
      <c r="AE101" s="114" t="s">
        <v>8172</v>
      </c>
      <c r="AF101" s="114" t="s">
        <v>8172</v>
      </c>
      <c r="AG101" s="114">
        <v>0</v>
      </c>
      <c r="AH101" s="114">
        <v>0</v>
      </c>
      <c r="AI101" s="114" t="str">
        <f t="shared" si="26"/>
        <v/>
      </c>
    </row>
    <row r="102" spans="2:35" ht="15.75" hidden="1" x14ac:dyDescent="0.25">
      <c r="B102" s="114" t="str">
        <f>IFERROR(VLOOKUP(C102,Carrier_Utilization_Codes[],7,FALSE),"")</f>
        <v/>
      </c>
      <c r="C102" s="114" t="s">
        <v>8172</v>
      </c>
      <c r="D102" s="114" t="s">
        <v>8172</v>
      </c>
      <c r="E102" s="114">
        <v>1</v>
      </c>
      <c r="F102" s="114">
        <v>0</v>
      </c>
      <c r="G102" s="114" t="str">
        <f t="shared" si="27"/>
        <v/>
      </c>
      <c r="I102" s="114" t="s">
        <v>8172</v>
      </c>
      <c r="J102" s="114" t="s">
        <v>8172</v>
      </c>
      <c r="K102" s="114" t="s">
        <v>8172</v>
      </c>
      <c r="L102" s="114">
        <v>0</v>
      </c>
      <c r="M102" s="114">
        <v>0</v>
      </c>
      <c r="N102" s="114" t="str">
        <f t="shared" si="23"/>
        <v/>
      </c>
      <c r="P102" s="114" t="s">
        <v>8172</v>
      </c>
      <c r="Q102" s="114" t="s">
        <v>8172</v>
      </c>
      <c r="R102" s="114" t="s">
        <v>8172</v>
      </c>
      <c r="S102" s="114">
        <v>0</v>
      </c>
      <c r="T102" s="114">
        <v>0</v>
      </c>
      <c r="U102" s="114" t="str">
        <f t="shared" si="24"/>
        <v/>
      </c>
      <c r="W102" s="114" t="s">
        <v>8172</v>
      </c>
      <c r="X102" s="114" t="s">
        <v>8172</v>
      </c>
      <c r="Y102" s="114" t="s">
        <v>8172</v>
      </c>
      <c r="Z102" s="114">
        <v>0</v>
      </c>
      <c r="AA102" s="114">
        <v>0</v>
      </c>
      <c r="AB102" s="114" t="str">
        <f t="shared" si="25"/>
        <v/>
      </c>
      <c r="AD102" s="114" t="s">
        <v>8172</v>
      </c>
      <c r="AE102" s="114" t="s">
        <v>8172</v>
      </c>
      <c r="AF102" s="114" t="s">
        <v>8172</v>
      </c>
      <c r="AG102" s="114">
        <v>0</v>
      </c>
      <c r="AH102" s="114">
        <v>0</v>
      </c>
      <c r="AI102" s="114" t="str">
        <f t="shared" si="26"/>
        <v/>
      </c>
    </row>
    <row r="103" spans="2:35" ht="15.75" hidden="1" x14ac:dyDescent="0.25">
      <c r="B103" s="114" t="str">
        <f>IFERROR(VLOOKUP(C103,Carrier_Utilization_Codes[],7,FALSE),"")</f>
        <v/>
      </c>
      <c r="C103" s="114" t="s">
        <v>8172</v>
      </c>
      <c r="D103" s="114" t="s">
        <v>8172</v>
      </c>
      <c r="E103" s="114">
        <v>1</v>
      </c>
      <c r="F103" s="114">
        <v>0</v>
      </c>
      <c r="G103" s="114" t="str">
        <f t="shared" si="27"/>
        <v/>
      </c>
      <c r="I103" s="114" t="s">
        <v>8172</v>
      </c>
      <c r="J103" s="114" t="s">
        <v>8172</v>
      </c>
      <c r="K103" s="114" t="s">
        <v>8172</v>
      </c>
      <c r="L103" s="114">
        <v>0</v>
      </c>
      <c r="M103" s="114">
        <v>0</v>
      </c>
      <c r="N103" s="114" t="str">
        <f t="shared" si="23"/>
        <v/>
      </c>
      <c r="P103" s="114" t="s">
        <v>8172</v>
      </c>
      <c r="Q103" s="114" t="s">
        <v>8172</v>
      </c>
      <c r="R103" s="114" t="s">
        <v>8172</v>
      </c>
      <c r="S103" s="114">
        <v>0</v>
      </c>
      <c r="T103" s="114">
        <v>0</v>
      </c>
      <c r="U103" s="114" t="str">
        <f t="shared" si="24"/>
        <v/>
      </c>
      <c r="W103" s="114" t="s">
        <v>8172</v>
      </c>
      <c r="X103" s="114" t="s">
        <v>8172</v>
      </c>
      <c r="Y103" s="114" t="s">
        <v>8172</v>
      </c>
      <c r="Z103" s="114">
        <v>0</v>
      </c>
      <c r="AA103" s="114">
        <v>0</v>
      </c>
      <c r="AB103" s="114" t="str">
        <f t="shared" si="25"/>
        <v/>
      </c>
      <c r="AD103" s="114" t="s">
        <v>8172</v>
      </c>
      <c r="AE103" s="114" t="s">
        <v>8172</v>
      </c>
      <c r="AF103" s="114" t="s">
        <v>8172</v>
      </c>
      <c r="AG103" s="114">
        <v>0</v>
      </c>
      <c r="AH103" s="114">
        <v>0</v>
      </c>
      <c r="AI103" s="114" t="str">
        <f t="shared" si="26"/>
        <v/>
      </c>
    </row>
    <row r="104" spans="2:35" ht="15.75" hidden="1" x14ac:dyDescent="0.25">
      <c r="B104" s="114" t="str">
        <f>IFERROR(VLOOKUP(C104,Carrier_Utilization_Codes[],7,FALSE),"")</f>
        <v/>
      </c>
      <c r="C104" s="114" t="s">
        <v>8172</v>
      </c>
      <c r="D104" s="114" t="s">
        <v>8172</v>
      </c>
      <c r="E104" s="114">
        <v>1</v>
      </c>
      <c r="F104" s="114">
        <v>0</v>
      </c>
      <c r="G104" s="114" t="str">
        <f t="shared" si="27"/>
        <v/>
      </c>
      <c r="I104" s="114" t="s">
        <v>8172</v>
      </c>
      <c r="J104" s="114" t="s">
        <v>8172</v>
      </c>
      <c r="K104" s="114" t="s">
        <v>8172</v>
      </c>
      <c r="L104" s="114">
        <v>0</v>
      </c>
      <c r="M104" s="114">
        <v>0</v>
      </c>
      <c r="N104" s="114" t="str">
        <f t="shared" si="23"/>
        <v/>
      </c>
      <c r="P104" s="114" t="s">
        <v>8172</v>
      </c>
      <c r="Q104" s="114" t="s">
        <v>8172</v>
      </c>
      <c r="R104" s="114" t="s">
        <v>8172</v>
      </c>
      <c r="S104" s="114">
        <v>0</v>
      </c>
      <c r="T104" s="114">
        <v>0</v>
      </c>
      <c r="U104" s="114" t="str">
        <f t="shared" si="24"/>
        <v/>
      </c>
      <c r="W104" s="114" t="s">
        <v>8172</v>
      </c>
      <c r="X104" s="114" t="s">
        <v>8172</v>
      </c>
      <c r="Y104" s="114" t="s">
        <v>8172</v>
      </c>
      <c r="Z104" s="114">
        <v>0</v>
      </c>
      <c r="AA104" s="114">
        <v>0</v>
      </c>
      <c r="AB104" s="114" t="str">
        <f t="shared" si="25"/>
        <v/>
      </c>
      <c r="AD104" s="114" t="s">
        <v>8172</v>
      </c>
      <c r="AE104" s="114" t="s">
        <v>8172</v>
      </c>
      <c r="AF104" s="114" t="s">
        <v>8172</v>
      </c>
      <c r="AG104" s="114">
        <v>0</v>
      </c>
      <c r="AH104" s="114">
        <v>0</v>
      </c>
      <c r="AI104" s="114" t="str">
        <f t="shared" si="26"/>
        <v/>
      </c>
    </row>
    <row r="105" spans="2:35" ht="15.75" hidden="1" x14ac:dyDescent="0.25">
      <c r="B105" s="114" t="str">
        <f>IFERROR(VLOOKUP(C105,Carrier_Utilization_Codes[],7,FALSE),"")</f>
        <v/>
      </c>
      <c r="C105" s="114" t="s">
        <v>8172</v>
      </c>
      <c r="D105" s="114" t="s">
        <v>8172</v>
      </c>
      <c r="E105" s="114">
        <v>1</v>
      </c>
      <c r="F105" s="114">
        <v>0</v>
      </c>
      <c r="G105" s="114" t="str">
        <f t="shared" si="27"/>
        <v/>
      </c>
      <c r="I105" s="114" t="s">
        <v>8172</v>
      </c>
      <c r="J105" s="114" t="s">
        <v>8172</v>
      </c>
      <c r="K105" s="114" t="s">
        <v>8172</v>
      </c>
      <c r="L105" s="114">
        <v>0</v>
      </c>
      <c r="M105" s="114">
        <v>0</v>
      </c>
      <c r="N105" s="114" t="str">
        <f t="shared" si="23"/>
        <v/>
      </c>
      <c r="P105" s="114" t="s">
        <v>8172</v>
      </c>
      <c r="Q105" s="114" t="s">
        <v>8172</v>
      </c>
      <c r="R105" s="114" t="s">
        <v>8172</v>
      </c>
      <c r="S105" s="114">
        <v>0</v>
      </c>
      <c r="T105" s="114">
        <v>0</v>
      </c>
      <c r="U105" s="114" t="str">
        <f t="shared" si="24"/>
        <v/>
      </c>
      <c r="W105" s="114" t="s">
        <v>8172</v>
      </c>
      <c r="X105" s="114" t="s">
        <v>8172</v>
      </c>
      <c r="Y105" s="114" t="s">
        <v>8172</v>
      </c>
      <c r="Z105" s="114">
        <v>0</v>
      </c>
      <c r="AA105" s="114">
        <v>0</v>
      </c>
      <c r="AB105" s="114" t="str">
        <f t="shared" si="25"/>
        <v/>
      </c>
      <c r="AD105" s="114" t="s">
        <v>8172</v>
      </c>
      <c r="AE105" s="114" t="s">
        <v>8172</v>
      </c>
      <c r="AF105" s="114" t="s">
        <v>8172</v>
      </c>
      <c r="AG105" s="114">
        <v>0</v>
      </c>
      <c r="AH105" s="114">
        <v>0</v>
      </c>
      <c r="AI105" s="114" t="str">
        <f t="shared" si="26"/>
        <v/>
      </c>
    </row>
    <row r="106" spans="2:35" ht="15.75" hidden="1" x14ac:dyDescent="0.25">
      <c r="B106" s="114" t="str">
        <f>IFERROR(VLOOKUP(C106,Carrier_Utilization_Codes[],7,FALSE),"")</f>
        <v/>
      </c>
      <c r="C106" s="114" t="s">
        <v>8172</v>
      </c>
      <c r="D106" s="114" t="s">
        <v>8172</v>
      </c>
      <c r="E106" s="114">
        <v>1</v>
      </c>
      <c r="F106" s="114">
        <v>0</v>
      </c>
      <c r="G106" s="114" t="str">
        <f t="shared" si="27"/>
        <v/>
      </c>
      <c r="I106" s="114" t="s">
        <v>8172</v>
      </c>
      <c r="J106" s="114" t="s">
        <v>8172</v>
      </c>
      <c r="K106" s="114" t="s">
        <v>8172</v>
      </c>
      <c r="L106" s="114">
        <v>0</v>
      </c>
      <c r="M106" s="114">
        <v>0</v>
      </c>
      <c r="N106" s="114" t="str">
        <f t="shared" si="23"/>
        <v/>
      </c>
      <c r="P106" s="114" t="s">
        <v>8172</v>
      </c>
      <c r="Q106" s="114" t="s">
        <v>8172</v>
      </c>
      <c r="R106" s="114" t="s">
        <v>8172</v>
      </c>
      <c r="S106" s="114">
        <v>0</v>
      </c>
      <c r="T106" s="114">
        <v>0</v>
      </c>
      <c r="U106" s="114" t="str">
        <f t="shared" si="24"/>
        <v/>
      </c>
      <c r="W106" s="114" t="s">
        <v>8172</v>
      </c>
      <c r="X106" s="114" t="s">
        <v>8172</v>
      </c>
      <c r="Y106" s="114" t="s">
        <v>8172</v>
      </c>
      <c r="Z106" s="114">
        <v>0</v>
      </c>
      <c r="AA106" s="114">
        <v>0</v>
      </c>
      <c r="AB106" s="114" t="str">
        <f t="shared" si="25"/>
        <v/>
      </c>
      <c r="AD106" s="114" t="s">
        <v>8172</v>
      </c>
      <c r="AE106" s="114" t="s">
        <v>8172</v>
      </c>
      <c r="AF106" s="114" t="s">
        <v>8172</v>
      </c>
      <c r="AG106" s="114">
        <v>0</v>
      </c>
      <c r="AH106" s="114">
        <v>0</v>
      </c>
      <c r="AI106" s="114" t="str">
        <f t="shared" si="26"/>
        <v/>
      </c>
    </row>
    <row r="107" spans="2:35" ht="15.75" hidden="1" x14ac:dyDescent="0.25">
      <c r="B107" s="114" t="str">
        <f>IFERROR(VLOOKUP(C107,Carrier_Utilization_Codes[],7,FALSE),"")</f>
        <v/>
      </c>
      <c r="C107" s="114" t="s">
        <v>8172</v>
      </c>
      <c r="D107" s="114" t="s">
        <v>8172</v>
      </c>
      <c r="E107" s="114">
        <v>1</v>
      </c>
      <c r="F107" s="114">
        <v>0</v>
      </c>
      <c r="G107" s="114" t="str">
        <f t="shared" si="27"/>
        <v/>
      </c>
      <c r="I107" s="114" t="s">
        <v>8172</v>
      </c>
      <c r="J107" s="114" t="s">
        <v>8172</v>
      </c>
      <c r="K107" s="114" t="s">
        <v>8172</v>
      </c>
      <c r="L107" s="114">
        <v>0</v>
      </c>
      <c r="M107" s="114">
        <v>0</v>
      </c>
      <c r="N107" s="114" t="str">
        <f t="shared" si="23"/>
        <v/>
      </c>
      <c r="P107" s="114" t="s">
        <v>8172</v>
      </c>
      <c r="Q107" s="114" t="s">
        <v>8172</v>
      </c>
      <c r="R107" s="114" t="s">
        <v>8172</v>
      </c>
      <c r="S107" s="114">
        <v>0</v>
      </c>
      <c r="T107" s="114">
        <v>0</v>
      </c>
      <c r="U107" s="114" t="str">
        <f t="shared" si="24"/>
        <v/>
      </c>
      <c r="W107" s="114" t="s">
        <v>8172</v>
      </c>
      <c r="X107" s="114" t="s">
        <v>8172</v>
      </c>
      <c r="Y107" s="114" t="s">
        <v>8172</v>
      </c>
      <c r="Z107" s="114">
        <v>0</v>
      </c>
      <c r="AA107" s="114">
        <v>0</v>
      </c>
      <c r="AB107" s="114" t="str">
        <f t="shared" si="25"/>
        <v/>
      </c>
      <c r="AD107" s="114" t="s">
        <v>8172</v>
      </c>
      <c r="AE107" s="114" t="s">
        <v>8172</v>
      </c>
      <c r="AF107" s="114" t="s">
        <v>8172</v>
      </c>
      <c r="AG107" s="114">
        <v>0</v>
      </c>
      <c r="AH107" s="114">
        <v>0</v>
      </c>
      <c r="AI107" s="114" t="str">
        <f t="shared" si="26"/>
        <v/>
      </c>
    </row>
    <row r="108" spans="2:35" ht="15.75" hidden="1" x14ac:dyDescent="0.25">
      <c r="B108" s="114" t="str">
        <f>IFERROR(VLOOKUP(C108,Carrier_Utilization_Codes[],7,FALSE),"")</f>
        <v/>
      </c>
      <c r="C108" s="114" t="s">
        <v>8172</v>
      </c>
      <c r="D108" s="114" t="s">
        <v>8172</v>
      </c>
      <c r="E108" s="114">
        <v>1</v>
      </c>
      <c r="F108" s="114">
        <v>0</v>
      </c>
      <c r="G108" s="114" t="str">
        <f t="shared" si="27"/>
        <v/>
      </c>
      <c r="I108" s="114" t="s">
        <v>8172</v>
      </c>
      <c r="J108" s="114" t="s">
        <v>8172</v>
      </c>
      <c r="K108" s="114" t="s">
        <v>8172</v>
      </c>
      <c r="L108" s="114">
        <v>0</v>
      </c>
      <c r="M108" s="114">
        <v>0</v>
      </c>
      <c r="N108" s="114" t="str">
        <f t="shared" si="23"/>
        <v/>
      </c>
      <c r="P108" s="114" t="s">
        <v>8172</v>
      </c>
      <c r="Q108" s="114" t="s">
        <v>8172</v>
      </c>
      <c r="R108" s="114" t="s">
        <v>8172</v>
      </c>
      <c r="S108" s="114">
        <v>0</v>
      </c>
      <c r="T108" s="114">
        <v>0</v>
      </c>
      <c r="U108" s="114" t="str">
        <f t="shared" si="24"/>
        <v/>
      </c>
      <c r="W108" s="114" t="s">
        <v>8172</v>
      </c>
      <c r="X108" s="114" t="s">
        <v>8172</v>
      </c>
      <c r="Y108" s="114" t="s">
        <v>8172</v>
      </c>
      <c r="Z108" s="114">
        <v>0</v>
      </c>
      <c r="AA108" s="114">
        <v>0</v>
      </c>
      <c r="AB108" s="114" t="str">
        <f t="shared" si="25"/>
        <v/>
      </c>
      <c r="AD108" s="114" t="s">
        <v>8172</v>
      </c>
      <c r="AE108" s="114" t="s">
        <v>8172</v>
      </c>
      <c r="AF108" s="114" t="s">
        <v>8172</v>
      </c>
      <c r="AG108" s="114">
        <v>0</v>
      </c>
      <c r="AH108" s="114">
        <v>0</v>
      </c>
      <c r="AI108" s="114" t="str">
        <f t="shared" si="26"/>
        <v/>
      </c>
    </row>
    <row r="109" spans="2:35" ht="15.75" hidden="1" x14ac:dyDescent="0.25">
      <c r="B109" s="114" t="str">
        <f>IFERROR(VLOOKUP(C109,Carrier_Utilization_Codes[],7,FALSE),"")</f>
        <v/>
      </c>
      <c r="C109" s="114" t="s">
        <v>8172</v>
      </c>
      <c r="D109" s="114" t="s">
        <v>8172</v>
      </c>
      <c r="E109" s="114">
        <v>1</v>
      </c>
      <c r="F109" s="114">
        <v>0</v>
      </c>
      <c r="G109" s="114" t="str">
        <f t="shared" si="27"/>
        <v/>
      </c>
      <c r="I109" s="114" t="s">
        <v>8172</v>
      </c>
      <c r="J109" s="114" t="s">
        <v>8172</v>
      </c>
      <c r="K109" s="114" t="s">
        <v>8172</v>
      </c>
      <c r="L109" s="114">
        <v>0</v>
      </c>
      <c r="M109" s="114">
        <v>0</v>
      </c>
      <c r="N109" s="114" t="str">
        <f t="shared" si="23"/>
        <v/>
      </c>
      <c r="P109" s="114" t="s">
        <v>8172</v>
      </c>
      <c r="Q109" s="114" t="s">
        <v>8172</v>
      </c>
      <c r="R109" s="114" t="s">
        <v>8172</v>
      </c>
      <c r="S109" s="114">
        <v>0</v>
      </c>
      <c r="T109" s="114">
        <v>0</v>
      </c>
      <c r="U109" s="114" t="str">
        <f t="shared" si="24"/>
        <v/>
      </c>
      <c r="W109" s="114" t="s">
        <v>8172</v>
      </c>
      <c r="X109" s="114" t="s">
        <v>8172</v>
      </c>
      <c r="Y109" s="114" t="s">
        <v>8172</v>
      </c>
      <c r="Z109" s="114">
        <v>0</v>
      </c>
      <c r="AA109" s="114">
        <v>0</v>
      </c>
      <c r="AB109" s="114" t="str">
        <f t="shared" si="25"/>
        <v/>
      </c>
      <c r="AD109" s="114" t="s">
        <v>8172</v>
      </c>
      <c r="AE109" s="114" t="s">
        <v>8172</v>
      </c>
      <c r="AF109" s="114" t="s">
        <v>8172</v>
      </c>
      <c r="AG109" s="114">
        <v>0</v>
      </c>
      <c r="AH109" s="114">
        <v>0</v>
      </c>
      <c r="AI109" s="114" t="str">
        <f t="shared" si="26"/>
        <v/>
      </c>
    </row>
    <row r="110" spans="2:35" ht="15.75" hidden="1" x14ac:dyDescent="0.25">
      <c r="B110" s="114" t="str">
        <f>IFERROR(VLOOKUP(C110,Carrier_Utilization_Codes[],7,FALSE),"")</f>
        <v/>
      </c>
      <c r="C110" s="114" t="s">
        <v>8172</v>
      </c>
      <c r="D110" s="114" t="s">
        <v>8172</v>
      </c>
      <c r="E110" s="114">
        <v>1</v>
      </c>
      <c r="F110" s="114">
        <v>0</v>
      </c>
      <c r="G110" s="114" t="str">
        <f t="shared" si="27"/>
        <v/>
      </c>
      <c r="I110" s="114" t="s">
        <v>8172</v>
      </c>
      <c r="J110" s="114" t="s">
        <v>8172</v>
      </c>
      <c r="K110" s="114" t="s">
        <v>8172</v>
      </c>
      <c r="L110" s="114">
        <v>0</v>
      </c>
      <c r="M110" s="114">
        <v>0</v>
      </c>
      <c r="N110" s="114" t="str">
        <f t="shared" si="23"/>
        <v/>
      </c>
      <c r="P110" s="114" t="s">
        <v>8172</v>
      </c>
      <c r="Q110" s="114" t="s">
        <v>8172</v>
      </c>
      <c r="R110" s="114" t="s">
        <v>8172</v>
      </c>
      <c r="S110" s="114">
        <v>0</v>
      </c>
      <c r="T110" s="114">
        <v>0</v>
      </c>
      <c r="U110" s="114" t="str">
        <f t="shared" si="24"/>
        <v/>
      </c>
      <c r="W110" s="114" t="s">
        <v>8172</v>
      </c>
      <c r="X110" s="114" t="s">
        <v>8172</v>
      </c>
      <c r="Y110" s="114" t="s">
        <v>8172</v>
      </c>
      <c r="Z110" s="114">
        <v>0</v>
      </c>
      <c r="AA110" s="114">
        <v>0</v>
      </c>
      <c r="AB110" s="114" t="str">
        <f t="shared" si="25"/>
        <v/>
      </c>
      <c r="AD110" s="114" t="s">
        <v>8172</v>
      </c>
      <c r="AE110" s="114" t="s">
        <v>8172</v>
      </c>
      <c r="AF110" s="114" t="s">
        <v>8172</v>
      </c>
      <c r="AG110" s="114">
        <v>0</v>
      </c>
      <c r="AH110" s="114">
        <v>0</v>
      </c>
      <c r="AI110" s="114" t="str">
        <f t="shared" si="26"/>
        <v/>
      </c>
    </row>
    <row r="111" spans="2:35" ht="15.75" hidden="1" x14ac:dyDescent="0.25">
      <c r="B111" s="114" t="str">
        <f>IFERROR(VLOOKUP(C111,Carrier_Utilization_Codes[],7,FALSE),"")</f>
        <v/>
      </c>
      <c r="C111" s="114" t="s">
        <v>8172</v>
      </c>
      <c r="D111" s="114" t="s">
        <v>8172</v>
      </c>
      <c r="E111" s="114">
        <v>1</v>
      </c>
      <c r="F111" s="114">
        <v>0</v>
      </c>
      <c r="G111" s="114" t="str">
        <f t="shared" si="27"/>
        <v/>
      </c>
      <c r="I111" s="114" t="s">
        <v>8172</v>
      </c>
      <c r="J111" s="114" t="s">
        <v>8172</v>
      </c>
      <c r="K111" s="114" t="s">
        <v>8172</v>
      </c>
      <c r="L111" s="114">
        <v>0</v>
      </c>
      <c r="M111" s="114">
        <v>0</v>
      </c>
      <c r="N111" s="114" t="str">
        <f t="shared" si="23"/>
        <v/>
      </c>
      <c r="P111" s="114" t="s">
        <v>8172</v>
      </c>
      <c r="Q111" s="114" t="s">
        <v>8172</v>
      </c>
      <c r="R111" s="114" t="s">
        <v>8172</v>
      </c>
      <c r="S111" s="114">
        <v>0</v>
      </c>
      <c r="T111" s="114">
        <v>0</v>
      </c>
      <c r="U111" s="114" t="str">
        <f t="shared" si="24"/>
        <v/>
      </c>
      <c r="W111" s="114" t="s">
        <v>8172</v>
      </c>
      <c r="X111" s="114" t="s">
        <v>8172</v>
      </c>
      <c r="Y111" s="114" t="s">
        <v>8172</v>
      </c>
      <c r="Z111" s="114">
        <v>0</v>
      </c>
      <c r="AA111" s="114">
        <v>0</v>
      </c>
      <c r="AB111" s="114" t="str">
        <f t="shared" si="25"/>
        <v/>
      </c>
      <c r="AD111" s="114" t="s">
        <v>8172</v>
      </c>
      <c r="AE111" s="114" t="s">
        <v>8172</v>
      </c>
      <c r="AF111" s="114" t="s">
        <v>8172</v>
      </c>
      <c r="AG111" s="114">
        <v>0</v>
      </c>
      <c r="AH111" s="114">
        <v>0</v>
      </c>
      <c r="AI111" s="114" t="str">
        <f t="shared" si="26"/>
        <v/>
      </c>
    </row>
    <row r="112" spans="2:35" ht="15.75" hidden="1" x14ac:dyDescent="0.25">
      <c r="B112" s="114" t="str">
        <f>IFERROR(VLOOKUP(C112,Carrier_Utilization_Codes[],7,FALSE),"")</f>
        <v/>
      </c>
      <c r="C112" s="114" t="s">
        <v>8172</v>
      </c>
      <c r="D112" s="114" t="s">
        <v>8172</v>
      </c>
      <c r="E112" s="114">
        <v>1</v>
      </c>
      <c r="F112" s="114">
        <v>0</v>
      </c>
      <c r="G112" s="114" t="str">
        <f t="shared" si="27"/>
        <v/>
      </c>
      <c r="I112" s="114" t="s">
        <v>8172</v>
      </c>
      <c r="J112" s="114" t="s">
        <v>8172</v>
      </c>
      <c r="K112" s="114" t="s">
        <v>8172</v>
      </c>
      <c r="L112" s="114">
        <v>0</v>
      </c>
      <c r="M112" s="114">
        <v>0</v>
      </c>
      <c r="N112" s="114" t="str">
        <f t="shared" si="23"/>
        <v/>
      </c>
      <c r="P112" s="114" t="s">
        <v>8172</v>
      </c>
      <c r="Q112" s="114" t="s">
        <v>8172</v>
      </c>
      <c r="R112" s="114" t="s">
        <v>8172</v>
      </c>
      <c r="S112" s="114">
        <v>0</v>
      </c>
      <c r="T112" s="114">
        <v>0</v>
      </c>
      <c r="U112" s="114" t="str">
        <f t="shared" si="24"/>
        <v/>
      </c>
      <c r="W112" s="114" t="s">
        <v>8172</v>
      </c>
      <c r="X112" s="114" t="s">
        <v>8172</v>
      </c>
      <c r="Y112" s="114" t="s">
        <v>8172</v>
      </c>
      <c r="Z112" s="114">
        <v>0</v>
      </c>
      <c r="AA112" s="114">
        <v>0</v>
      </c>
      <c r="AB112" s="114" t="str">
        <f t="shared" si="25"/>
        <v/>
      </c>
      <c r="AD112" s="114" t="s">
        <v>8172</v>
      </c>
      <c r="AE112" s="114" t="s">
        <v>8172</v>
      </c>
      <c r="AF112" s="114" t="s">
        <v>8172</v>
      </c>
      <c r="AG112" s="114">
        <v>0</v>
      </c>
      <c r="AH112" s="114">
        <v>0</v>
      </c>
      <c r="AI112" s="114" t="str">
        <f t="shared" si="26"/>
        <v/>
      </c>
    </row>
    <row r="113" spans="2:35" ht="15.75" hidden="1" x14ac:dyDescent="0.25">
      <c r="B113" s="114" t="str">
        <f>IFERROR(VLOOKUP(C113,Carrier_Utilization_Codes[],7,FALSE),"")</f>
        <v/>
      </c>
      <c r="C113" s="114" t="s">
        <v>8172</v>
      </c>
      <c r="D113" s="114" t="s">
        <v>8172</v>
      </c>
      <c r="E113" s="114">
        <v>1</v>
      </c>
      <c r="F113" s="114">
        <v>0</v>
      </c>
      <c r="G113" s="114" t="str">
        <f t="shared" si="27"/>
        <v/>
      </c>
      <c r="I113" s="114" t="s">
        <v>8172</v>
      </c>
      <c r="J113" s="114" t="s">
        <v>8172</v>
      </c>
      <c r="K113" s="114" t="s">
        <v>8172</v>
      </c>
      <c r="L113" s="114">
        <v>0</v>
      </c>
      <c r="M113" s="114">
        <v>0</v>
      </c>
      <c r="N113" s="114" t="str">
        <f t="shared" si="23"/>
        <v/>
      </c>
      <c r="P113" s="114" t="s">
        <v>8172</v>
      </c>
      <c r="Q113" s="114" t="s">
        <v>8172</v>
      </c>
      <c r="R113" s="114" t="s">
        <v>8172</v>
      </c>
      <c r="S113" s="114">
        <v>0</v>
      </c>
      <c r="T113" s="114">
        <v>0</v>
      </c>
      <c r="U113" s="114" t="str">
        <f t="shared" si="24"/>
        <v/>
      </c>
      <c r="W113" s="114" t="s">
        <v>8172</v>
      </c>
      <c r="X113" s="114" t="s">
        <v>8172</v>
      </c>
      <c r="Y113" s="114" t="s">
        <v>8172</v>
      </c>
      <c r="Z113" s="114">
        <v>0</v>
      </c>
      <c r="AA113" s="114">
        <v>0</v>
      </c>
      <c r="AB113" s="114" t="str">
        <f t="shared" si="25"/>
        <v/>
      </c>
      <c r="AD113" s="114" t="s">
        <v>8172</v>
      </c>
      <c r="AE113" s="114" t="s">
        <v>8172</v>
      </c>
      <c r="AF113" s="114" t="s">
        <v>8172</v>
      </c>
      <c r="AG113" s="114">
        <v>0</v>
      </c>
      <c r="AH113" s="114">
        <v>0</v>
      </c>
      <c r="AI113" s="114" t="str">
        <f t="shared" si="26"/>
        <v/>
      </c>
    </row>
    <row r="114" spans="2:35" ht="15.75" hidden="1" x14ac:dyDescent="0.25">
      <c r="B114" s="114" t="str">
        <f>IFERROR(VLOOKUP(C114,Carrier_Utilization_Codes[],7,FALSE),"")</f>
        <v/>
      </c>
      <c r="C114" s="114" t="s">
        <v>8172</v>
      </c>
      <c r="D114" s="114" t="s">
        <v>8172</v>
      </c>
      <c r="E114" s="114">
        <v>1</v>
      </c>
      <c r="F114" s="114">
        <v>0</v>
      </c>
      <c r="G114" s="114" t="str">
        <f t="shared" si="27"/>
        <v/>
      </c>
      <c r="I114" s="114" t="s">
        <v>8172</v>
      </c>
      <c r="J114" s="114" t="s">
        <v>8172</v>
      </c>
      <c r="K114" s="114" t="s">
        <v>8172</v>
      </c>
      <c r="L114" s="114">
        <v>0</v>
      </c>
      <c r="M114" s="114">
        <v>0</v>
      </c>
      <c r="N114" s="114" t="str">
        <f t="shared" si="23"/>
        <v/>
      </c>
      <c r="P114" s="114" t="s">
        <v>8172</v>
      </c>
      <c r="Q114" s="114" t="s">
        <v>8172</v>
      </c>
      <c r="R114" s="114" t="s">
        <v>8172</v>
      </c>
      <c r="S114" s="114">
        <v>0</v>
      </c>
      <c r="T114" s="114">
        <v>0</v>
      </c>
      <c r="U114" s="114" t="str">
        <f t="shared" si="24"/>
        <v/>
      </c>
      <c r="W114" s="114" t="s">
        <v>8172</v>
      </c>
      <c r="X114" s="114" t="s">
        <v>8172</v>
      </c>
      <c r="Y114" s="114" t="s">
        <v>8172</v>
      </c>
      <c r="Z114" s="114">
        <v>0</v>
      </c>
      <c r="AA114" s="114">
        <v>0</v>
      </c>
      <c r="AB114" s="114" t="str">
        <f t="shared" si="25"/>
        <v/>
      </c>
      <c r="AD114" s="114" t="s">
        <v>8172</v>
      </c>
      <c r="AE114" s="114" t="s">
        <v>8172</v>
      </c>
      <c r="AF114" s="114" t="s">
        <v>8172</v>
      </c>
      <c r="AG114" s="114">
        <v>0</v>
      </c>
      <c r="AH114" s="114">
        <v>0</v>
      </c>
      <c r="AI114" s="114" t="str">
        <f t="shared" si="26"/>
        <v/>
      </c>
    </row>
    <row r="115" spans="2:35" ht="15.75" hidden="1" x14ac:dyDescent="0.25">
      <c r="B115" s="114" t="str">
        <f>IFERROR(VLOOKUP(C115,Carrier_Utilization_Codes[],7,FALSE),"")</f>
        <v/>
      </c>
      <c r="C115" s="114" t="s">
        <v>8172</v>
      </c>
      <c r="D115" s="114" t="s">
        <v>8172</v>
      </c>
      <c r="E115" s="114">
        <v>1</v>
      </c>
      <c r="F115" s="114">
        <v>0</v>
      </c>
      <c r="G115" s="114" t="str">
        <f t="shared" si="27"/>
        <v/>
      </c>
      <c r="I115" s="114" t="s">
        <v>8172</v>
      </c>
      <c r="J115" s="114" t="s">
        <v>8172</v>
      </c>
      <c r="K115" s="114" t="s">
        <v>8172</v>
      </c>
      <c r="L115" s="114">
        <v>0</v>
      </c>
      <c r="M115" s="114">
        <v>0</v>
      </c>
      <c r="N115" s="114" t="str">
        <f t="shared" si="23"/>
        <v/>
      </c>
      <c r="P115" s="114" t="s">
        <v>8172</v>
      </c>
      <c r="Q115" s="114" t="s">
        <v>8172</v>
      </c>
      <c r="R115" s="114" t="s">
        <v>8172</v>
      </c>
      <c r="S115" s="114">
        <v>0</v>
      </c>
      <c r="T115" s="114">
        <v>0</v>
      </c>
      <c r="U115" s="114" t="str">
        <f t="shared" si="24"/>
        <v/>
      </c>
      <c r="W115" s="114" t="s">
        <v>8172</v>
      </c>
      <c r="X115" s="114" t="s">
        <v>8172</v>
      </c>
      <c r="Y115" s="114" t="s">
        <v>8172</v>
      </c>
      <c r="Z115" s="114">
        <v>0</v>
      </c>
      <c r="AA115" s="114">
        <v>0</v>
      </c>
      <c r="AB115" s="114" t="str">
        <f t="shared" si="25"/>
        <v/>
      </c>
      <c r="AD115" s="114" t="s">
        <v>8172</v>
      </c>
      <c r="AE115" s="114" t="s">
        <v>8172</v>
      </c>
      <c r="AF115" s="114" t="s">
        <v>8172</v>
      </c>
      <c r="AG115" s="114">
        <v>0</v>
      </c>
      <c r="AH115" s="114">
        <v>0</v>
      </c>
      <c r="AI115" s="114" t="str">
        <f t="shared" si="26"/>
        <v/>
      </c>
    </row>
    <row r="116" spans="2:35" ht="15.75" hidden="1" x14ac:dyDescent="0.25">
      <c r="B116" s="114" t="str">
        <f>IFERROR(VLOOKUP(C116,Carrier_Utilization_Codes[],7,FALSE),"")</f>
        <v/>
      </c>
      <c r="C116" s="114" t="s">
        <v>8172</v>
      </c>
      <c r="D116" s="114" t="s">
        <v>8172</v>
      </c>
      <c r="E116" s="114">
        <v>1</v>
      </c>
      <c r="F116" s="114">
        <v>0</v>
      </c>
      <c r="G116" s="114" t="str">
        <f t="shared" si="27"/>
        <v/>
      </c>
      <c r="I116" s="114" t="s">
        <v>8172</v>
      </c>
      <c r="J116" s="114" t="s">
        <v>8172</v>
      </c>
      <c r="K116" s="114" t="s">
        <v>8172</v>
      </c>
      <c r="L116" s="114">
        <v>0</v>
      </c>
      <c r="M116" s="114">
        <v>0</v>
      </c>
      <c r="N116" s="114" t="str">
        <f t="shared" si="23"/>
        <v/>
      </c>
      <c r="P116" s="114" t="s">
        <v>8172</v>
      </c>
      <c r="Q116" s="114" t="s">
        <v>8172</v>
      </c>
      <c r="R116" s="114" t="s">
        <v>8172</v>
      </c>
      <c r="S116" s="114">
        <v>0</v>
      </c>
      <c r="T116" s="114">
        <v>0</v>
      </c>
      <c r="U116" s="114" t="str">
        <f t="shared" si="24"/>
        <v/>
      </c>
      <c r="W116" s="114" t="s">
        <v>8172</v>
      </c>
      <c r="X116" s="114" t="s">
        <v>8172</v>
      </c>
      <c r="Y116" s="114" t="s">
        <v>8172</v>
      </c>
      <c r="Z116" s="114">
        <v>0</v>
      </c>
      <c r="AA116" s="114">
        <v>0</v>
      </c>
      <c r="AB116" s="114" t="str">
        <f t="shared" si="25"/>
        <v/>
      </c>
      <c r="AD116" s="114" t="s">
        <v>8172</v>
      </c>
      <c r="AE116" s="114" t="s">
        <v>8172</v>
      </c>
      <c r="AF116" s="114" t="s">
        <v>8172</v>
      </c>
      <c r="AG116" s="114">
        <v>0</v>
      </c>
      <c r="AH116" s="114">
        <v>0</v>
      </c>
      <c r="AI116" s="114" t="str">
        <f t="shared" si="26"/>
        <v/>
      </c>
    </row>
    <row r="117" spans="2:35" ht="15.75" hidden="1" x14ac:dyDescent="0.25">
      <c r="B117" s="114" t="str">
        <f>IFERROR(VLOOKUP(C117,Carrier_Utilization_Codes[],7,FALSE),"")</f>
        <v/>
      </c>
      <c r="C117" s="114" t="s">
        <v>8172</v>
      </c>
      <c r="D117" s="114" t="s">
        <v>8172</v>
      </c>
      <c r="E117" s="114">
        <v>1</v>
      </c>
      <c r="F117" s="114">
        <v>0</v>
      </c>
      <c r="G117" s="114" t="str">
        <f t="shared" si="27"/>
        <v/>
      </c>
      <c r="I117" s="114" t="s">
        <v>8172</v>
      </c>
      <c r="J117" s="114" t="s">
        <v>8172</v>
      </c>
      <c r="K117" s="114" t="s">
        <v>8172</v>
      </c>
      <c r="L117" s="114">
        <v>0</v>
      </c>
      <c r="M117" s="114">
        <v>0</v>
      </c>
      <c r="N117" s="114" t="str">
        <f t="shared" si="23"/>
        <v/>
      </c>
      <c r="P117" s="114" t="s">
        <v>8172</v>
      </c>
      <c r="Q117" s="114" t="s">
        <v>8172</v>
      </c>
      <c r="R117" s="114" t="s">
        <v>8172</v>
      </c>
      <c r="S117" s="114">
        <v>0</v>
      </c>
      <c r="T117" s="114">
        <v>0</v>
      </c>
      <c r="U117" s="114" t="str">
        <f t="shared" si="24"/>
        <v/>
      </c>
      <c r="W117" s="114" t="s">
        <v>8172</v>
      </c>
      <c r="X117" s="114" t="s">
        <v>8172</v>
      </c>
      <c r="Y117" s="114" t="s">
        <v>8172</v>
      </c>
      <c r="Z117" s="114">
        <v>0</v>
      </c>
      <c r="AA117" s="114">
        <v>0</v>
      </c>
      <c r="AB117" s="114" t="str">
        <f t="shared" si="25"/>
        <v/>
      </c>
      <c r="AD117" s="114" t="s">
        <v>8172</v>
      </c>
      <c r="AE117" s="114" t="s">
        <v>8172</v>
      </c>
      <c r="AF117" s="114" t="s">
        <v>8172</v>
      </c>
      <c r="AG117" s="114">
        <v>0</v>
      </c>
      <c r="AH117" s="114">
        <v>0</v>
      </c>
      <c r="AI117" s="114" t="str">
        <f t="shared" si="26"/>
        <v/>
      </c>
    </row>
    <row r="118" spans="2:35" ht="15.75" hidden="1" x14ac:dyDescent="0.25">
      <c r="B118" s="114" t="str">
        <f>IFERROR(VLOOKUP(C118,Carrier_Utilization_Codes[],7,FALSE),"")</f>
        <v/>
      </c>
      <c r="C118" s="114" t="s">
        <v>8172</v>
      </c>
      <c r="D118" s="114" t="s">
        <v>8172</v>
      </c>
      <c r="E118" s="114">
        <v>1</v>
      </c>
      <c r="F118" s="114">
        <v>0</v>
      </c>
      <c r="G118" s="114" t="str">
        <f t="shared" si="27"/>
        <v/>
      </c>
      <c r="I118" s="114" t="s">
        <v>8172</v>
      </c>
      <c r="J118" s="114" t="s">
        <v>8172</v>
      </c>
      <c r="K118" s="114" t="s">
        <v>8172</v>
      </c>
      <c r="L118" s="114">
        <v>0</v>
      </c>
      <c r="M118" s="114">
        <v>0</v>
      </c>
      <c r="N118" s="114" t="str">
        <f t="shared" si="23"/>
        <v/>
      </c>
      <c r="P118" s="114" t="s">
        <v>8172</v>
      </c>
      <c r="Q118" s="114" t="s">
        <v>8172</v>
      </c>
      <c r="R118" s="114" t="s">
        <v>8172</v>
      </c>
      <c r="S118" s="114">
        <v>0</v>
      </c>
      <c r="T118" s="114">
        <v>0</v>
      </c>
      <c r="U118" s="114" t="str">
        <f t="shared" si="24"/>
        <v/>
      </c>
      <c r="W118" s="114" t="s">
        <v>8172</v>
      </c>
      <c r="X118" s="114" t="s">
        <v>8172</v>
      </c>
      <c r="Y118" s="114" t="s">
        <v>8172</v>
      </c>
      <c r="Z118" s="114">
        <v>0</v>
      </c>
      <c r="AA118" s="114">
        <v>0</v>
      </c>
      <c r="AB118" s="114" t="str">
        <f t="shared" si="25"/>
        <v/>
      </c>
      <c r="AD118" s="114" t="s">
        <v>8172</v>
      </c>
      <c r="AE118" s="114" t="s">
        <v>8172</v>
      </c>
      <c r="AF118" s="114" t="s">
        <v>8172</v>
      </c>
      <c r="AG118" s="114">
        <v>0</v>
      </c>
      <c r="AH118" s="114">
        <v>0</v>
      </c>
      <c r="AI118" s="114" t="str">
        <f t="shared" si="26"/>
        <v/>
      </c>
    </row>
    <row r="119" spans="2:35" ht="15.75" hidden="1" x14ac:dyDescent="0.25">
      <c r="B119" s="114" t="str">
        <f>IFERROR(VLOOKUP(C119,Carrier_Utilization_Codes[],7,FALSE),"")</f>
        <v/>
      </c>
      <c r="C119" s="114" t="s">
        <v>8172</v>
      </c>
      <c r="D119" s="114" t="s">
        <v>8172</v>
      </c>
      <c r="E119" s="114">
        <v>1</v>
      </c>
      <c r="F119" s="114">
        <v>0</v>
      </c>
      <c r="G119" s="114" t="str">
        <f t="shared" si="27"/>
        <v/>
      </c>
      <c r="I119" s="114" t="s">
        <v>8172</v>
      </c>
      <c r="J119" s="114" t="s">
        <v>8172</v>
      </c>
      <c r="K119" s="114" t="s">
        <v>8172</v>
      </c>
      <c r="L119" s="114">
        <v>0</v>
      </c>
      <c r="M119" s="114">
        <v>0</v>
      </c>
      <c r="N119" s="114" t="str">
        <f t="shared" si="23"/>
        <v/>
      </c>
      <c r="P119" s="114" t="s">
        <v>8172</v>
      </c>
      <c r="Q119" s="114" t="s">
        <v>8172</v>
      </c>
      <c r="R119" s="114" t="s">
        <v>8172</v>
      </c>
      <c r="S119" s="114">
        <v>0</v>
      </c>
      <c r="T119" s="114">
        <v>0</v>
      </c>
      <c r="U119" s="114" t="str">
        <f t="shared" si="24"/>
        <v/>
      </c>
      <c r="W119" s="114" t="s">
        <v>8172</v>
      </c>
      <c r="X119" s="114" t="s">
        <v>8172</v>
      </c>
      <c r="Y119" s="114" t="s">
        <v>8172</v>
      </c>
      <c r="Z119" s="114">
        <v>0</v>
      </c>
      <c r="AA119" s="114">
        <v>0</v>
      </c>
      <c r="AB119" s="114" t="str">
        <f t="shared" si="25"/>
        <v/>
      </c>
      <c r="AD119" s="114" t="s">
        <v>8172</v>
      </c>
      <c r="AE119" s="114" t="s">
        <v>8172</v>
      </c>
      <c r="AF119" s="114" t="s">
        <v>8172</v>
      </c>
      <c r="AG119" s="114">
        <v>0</v>
      </c>
      <c r="AH119" s="114">
        <v>0</v>
      </c>
      <c r="AI119" s="114" t="str">
        <f t="shared" si="26"/>
        <v/>
      </c>
    </row>
    <row r="120" spans="2:35" ht="15.75" hidden="1" x14ac:dyDescent="0.25">
      <c r="B120" s="114" t="str">
        <f>IFERROR(VLOOKUP(C120,Carrier_Utilization_Codes[],7,FALSE),"")</f>
        <v/>
      </c>
      <c r="C120" s="114" t="s">
        <v>8172</v>
      </c>
      <c r="D120" s="114" t="s">
        <v>8172</v>
      </c>
      <c r="E120" s="114">
        <v>1</v>
      </c>
      <c r="F120" s="114">
        <v>0</v>
      </c>
      <c r="G120" s="114" t="str">
        <f t="shared" si="27"/>
        <v/>
      </c>
      <c r="I120" s="114" t="s">
        <v>8172</v>
      </c>
      <c r="J120" s="114" t="s">
        <v>8172</v>
      </c>
      <c r="K120" s="114" t="s">
        <v>8172</v>
      </c>
      <c r="L120" s="114">
        <v>0</v>
      </c>
      <c r="M120" s="114">
        <v>0</v>
      </c>
      <c r="N120" s="114" t="str">
        <f t="shared" si="23"/>
        <v/>
      </c>
      <c r="P120" s="114" t="s">
        <v>8172</v>
      </c>
      <c r="Q120" s="114" t="s">
        <v>8172</v>
      </c>
      <c r="R120" s="114" t="s">
        <v>8172</v>
      </c>
      <c r="S120" s="114">
        <v>0</v>
      </c>
      <c r="T120" s="114">
        <v>0</v>
      </c>
      <c r="U120" s="114" t="str">
        <f t="shared" si="24"/>
        <v/>
      </c>
      <c r="W120" s="114" t="s">
        <v>8172</v>
      </c>
      <c r="X120" s="114" t="s">
        <v>8172</v>
      </c>
      <c r="Y120" s="114" t="s">
        <v>8172</v>
      </c>
      <c r="Z120" s="114">
        <v>0</v>
      </c>
      <c r="AA120" s="114">
        <v>0</v>
      </c>
      <c r="AB120" s="114" t="str">
        <f t="shared" si="25"/>
        <v/>
      </c>
      <c r="AD120" s="114" t="s">
        <v>8172</v>
      </c>
      <c r="AE120" s="114" t="s">
        <v>8172</v>
      </c>
      <c r="AF120" s="114" t="s">
        <v>8172</v>
      </c>
      <c r="AG120" s="114">
        <v>0</v>
      </c>
      <c r="AH120" s="114">
        <v>0</v>
      </c>
      <c r="AI120" s="114" t="str">
        <f t="shared" si="26"/>
        <v/>
      </c>
    </row>
    <row r="121" spans="2:35" ht="15.75" hidden="1" x14ac:dyDescent="0.25">
      <c r="B121" s="114"/>
      <c r="C121" s="114"/>
      <c r="D121" s="114"/>
      <c r="E121" s="114"/>
      <c r="F121" s="114"/>
      <c r="G121" s="114"/>
      <c r="W121" s="114"/>
      <c r="X121" s="114"/>
      <c r="Y121" s="114"/>
      <c r="Z121" s="114"/>
      <c r="AA121" s="114"/>
      <c r="AB121" s="114"/>
      <c r="AD121" s="114"/>
      <c r="AE121" s="114"/>
      <c r="AF121" s="114"/>
      <c r="AG121" s="114"/>
      <c r="AH121" s="114"/>
      <c r="AI121" s="114"/>
    </row>
    <row r="122" spans="2:35" ht="15.75" hidden="1" x14ac:dyDescent="0.25">
      <c r="B122" s="114"/>
      <c r="C122" s="114"/>
      <c r="D122" s="114"/>
      <c r="E122" s="114"/>
      <c r="F122" s="114"/>
      <c r="G122" s="114"/>
      <c r="W122" s="114"/>
      <c r="X122" s="114"/>
      <c r="Y122" s="114"/>
      <c r="Z122" s="114"/>
      <c r="AA122" s="114"/>
      <c r="AB122" s="114"/>
      <c r="AD122" s="114"/>
      <c r="AE122" s="114"/>
      <c r="AF122" s="114"/>
      <c r="AG122" s="114"/>
      <c r="AH122" s="114"/>
      <c r="AI122" s="114"/>
    </row>
    <row r="123" spans="2:35" ht="15.75" hidden="1" x14ac:dyDescent="0.25">
      <c r="B123" s="114"/>
      <c r="C123" s="114"/>
      <c r="D123" s="114"/>
      <c r="E123" s="114"/>
      <c r="F123" s="114"/>
      <c r="G123" s="114"/>
      <c r="W123" s="114"/>
      <c r="X123" s="114"/>
      <c r="Y123" s="114"/>
      <c r="Z123" s="114"/>
      <c r="AA123" s="114"/>
      <c r="AB123" s="114"/>
      <c r="AD123" s="114"/>
      <c r="AE123" s="114"/>
      <c r="AF123" s="114"/>
      <c r="AG123" s="114"/>
      <c r="AH123" s="114"/>
      <c r="AI123" s="114"/>
    </row>
    <row r="124" spans="2:35" ht="15.75" hidden="1" x14ac:dyDescent="0.25">
      <c r="B124" s="114"/>
      <c r="C124" s="114"/>
      <c r="D124" s="114"/>
      <c r="E124" s="114"/>
      <c r="F124" s="114"/>
      <c r="G124" s="114"/>
      <c r="W124" s="114"/>
      <c r="X124" s="114"/>
      <c r="Y124" s="114"/>
      <c r="Z124" s="114"/>
      <c r="AA124" s="114"/>
      <c r="AB124" s="114"/>
      <c r="AD124" s="114"/>
      <c r="AE124" s="114"/>
      <c r="AF124" s="114"/>
      <c r="AG124" s="114"/>
      <c r="AH124" s="114"/>
      <c r="AI124" s="114"/>
    </row>
    <row r="125" spans="2:35" ht="15.75" hidden="1" x14ac:dyDescent="0.25">
      <c r="B125" s="114"/>
      <c r="C125" s="114"/>
      <c r="D125" s="114"/>
      <c r="E125" s="114"/>
      <c r="F125" s="114"/>
      <c r="G125" s="114"/>
      <c r="W125" s="114"/>
      <c r="X125" s="114"/>
      <c r="Y125" s="114"/>
      <c r="Z125" s="114"/>
      <c r="AA125" s="114"/>
      <c r="AB125" s="114"/>
    </row>
    <row r="126" spans="2:35" ht="15.75" x14ac:dyDescent="0.25">
      <c r="B126" s="114"/>
      <c r="C126" s="114"/>
      <c r="D126" s="114"/>
      <c r="E126" s="114"/>
      <c r="F126" s="114"/>
      <c r="G126" s="114"/>
      <c r="W126" s="114"/>
      <c r="X126" s="114"/>
      <c r="Y126" s="114"/>
      <c r="Z126" s="114"/>
      <c r="AA126" s="114"/>
      <c r="AB126" s="114"/>
    </row>
    <row r="127" spans="2:35" ht="15.75" x14ac:dyDescent="0.25">
      <c r="B127" s="114"/>
      <c r="C127" s="114"/>
      <c r="D127" s="114"/>
      <c r="E127" s="114"/>
      <c r="F127" s="114"/>
      <c r="G127" s="114"/>
      <c r="W127" s="114"/>
      <c r="X127" s="114"/>
      <c r="Y127" s="114"/>
      <c r="Z127" s="114"/>
      <c r="AA127" s="114"/>
      <c r="AB127" s="114"/>
    </row>
    <row r="128" spans="2:35" ht="15.75" x14ac:dyDescent="0.25">
      <c r="B128" s="114"/>
      <c r="C128" s="114"/>
      <c r="D128" s="114"/>
      <c r="W128" s="114"/>
      <c r="X128" s="114"/>
      <c r="Y128" s="114"/>
      <c r="Z128" s="114"/>
      <c r="AA128" s="114"/>
      <c r="AB128" s="114"/>
    </row>
    <row r="129" spans="2:28" ht="15.75" x14ac:dyDescent="0.25">
      <c r="B129" s="114"/>
      <c r="C129" s="114"/>
      <c r="D129" s="114"/>
      <c r="W129" s="114"/>
      <c r="X129" s="114"/>
      <c r="Y129" s="114"/>
      <c r="Z129" s="114"/>
      <c r="AA129" s="114"/>
      <c r="AB129" s="114"/>
    </row>
    <row r="130" spans="2:28" ht="15.75" x14ac:dyDescent="0.25">
      <c r="W130" s="114"/>
      <c r="X130" s="114"/>
      <c r="Y130" s="114"/>
      <c r="Z130" s="114"/>
      <c r="AA130" s="114"/>
      <c r="AB130" s="114"/>
    </row>
    <row r="131" spans="2:28" ht="15.75" x14ac:dyDescent="0.25">
      <c r="W131" s="114"/>
      <c r="X131" s="114"/>
      <c r="Y131" s="114"/>
      <c r="Z131" s="114"/>
      <c r="AA131" s="114"/>
      <c r="AB131" s="114"/>
    </row>
    <row r="132" spans="2:28" ht="15.75" x14ac:dyDescent="0.25">
      <c r="W132" s="114"/>
      <c r="X132" s="114"/>
      <c r="Y132" s="114"/>
      <c r="Z132" s="114"/>
      <c r="AA132" s="114"/>
      <c r="AB132" s="114"/>
    </row>
    <row r="133" spans="2:28" ht="15.75" x14ac:dyDescent="0.25">
      <c r="W133" s="114"/>
      <c r="X133" s="114"/>
      <c r="Y133" s="114"/>
      <c r="Z133" s="114"/>
      <c r="AA133" s="114"/>
      <c r="AB133" s="114"/>
    </row>
    <row r="134" spans="2:28" ht="15.75" x14ac:dyDescent="0.25">
      <c r="W134" s="114"/>
      <c r="X134" s="114"/>
      <c r="Y134" s="114"/>
      <c r="Z134" s="114"/>
      <c r="AA134" s="114"/>
      <c r="AB134" s="114"/>
    </row>
    <row r="135" spans="2:28" ht="15.75" x14ac:dyDescent="0.25">
      <c r="W135" s="114"/>
      <c r="X135" s="114"/>
      <c r="Y135" s="114"/>
      <c r="Z135" s="114"/>
      <c r="AA135" s="114"/>
      <c r="AB135" s="114"/>
    </row>
    <row r="136" spans="2:28" ht="15.75" x14ac:dyDescent="0.25">
      <c r="W136" s="114"/>
      <c r="X136" s="114"/>
      <c r="Y136" s="114"/>
      <c r="Z136" s="114"/>
      <c r="AA136" s="114"/>
      <c r="AB136" s="114"/>
    </row>
    <row r="137" spans="2:28" ht="15.75" x14ac:dyDescent="0.25">
      <c r="W137" s="114"/>
      <c r="X137" s="114"/>
      <c r="Y137" s="114"/>
      <c r="Z137" s="114"/>
      <c r="AA137" s="114"/>
      <c r="AB137" s="114"/>
    </row>
    <row r="138" spans="2:28" ht="15.75" x14ac:dyDescent="0.25">
      <c r="W138" s="114"/>
      <c r="X138" s="114"/>
      <c r="Y138" s="114"/>
      <c r="Z138" s="114"/>
      <c r="AA138" s="114"/>
      <c r="AB138" s="114"/>
    </row>
    <row r="139" spans="2:28" ht="15.75" x14ac:dyDescent="0.25">
      <c r="W139" s="114"/>
      <c r="X139" s="114"/>
      <c r="Y139" s="114"/>
      <c r="Z139" s="114"/>
      <c r="AA139" s="114"/>
      <c r="AB139" s="114"/>
    </row>
    <row r="140" spans="2:28" ht="15.75" x14ac:dyDescent="0.25">
      <c r="W140" s="114"/>
      <c r="X140" s="114"/>
      <c r="Y140" s="114"/>
      <c r="Z140" s="114"/>
      <c r="AA140" s="114"/>
      <c r="AB140" s="114"/>
    </row>
    <row r="141" spans="2:28" ht="15.75" x14ac:dyDescent="0.25">
      <c r="W141" s="114"/>
      <c r="X141" s="114"/>
      <c r="Y141" s="114"/>
      <c r="Z141" s="114"/>
      <c r="AA141" s="114"/>
      <c r="AB141" s="114"/>
    </row>
    <row r="142" spans="2:28" ht="15.75" x14ac:dyDescent="0.25">
      <c r="W142" s="114"/>
      <c r="X142" s="114"/>
      <c r="Y142" s="114"/>
      <c r="Z142" s="114"/>
      <c r="AA142" s="114"/>
      <c r="AB142" s="114"/>
    </row>
    <row r="143" spans="2:28" ht="15.75" x14ac:dyDescent="0.25">
      <c r="W143" s="114"/>
      <c r="X143" s="114"/>
      <c r="Y143" s="114"/>
      <c r="Z143" s="114"/>
      <c r="AA143" s="114"/>
      <c r="AB143" s="114"/>
    </row>
    <row r="144" spans="2:28" ht="15.75" x14ac:dyDescent="0.25">
      <c r="W144" s="114"/>
      <c r="X144" s="114"/>
      <c r="Y144" s="114"/>
      <c r="Z144" s="114"/>
      <c r="AA144" s="114"/>
      <c r="AB144" s="114"/>
    </row>
    <row r="145" spans="23:28" ht="15.75" x14ac:dyDescent="0.25">
      <c r="W145" s="114"/>
      <c r="X145" s="114"/>
      <c r="Y145" s="114"/>
      <c r="Z145" s="114"/>
      <c r="AA145" s="114"/>
      <c r="AB145" s="114"/>
    </row>
    <row r="146" spans="23:28" ht="15.75" x14ac:dyDescent="0.25">
      <c r="W146" s="114"/>
    </row>
  </sheetData>
  <sheetProtection algorithmName="SHA-512" hashValue="2SkTmO+BP5G3wA6BA/tNemHR/a77py4u67y+a9dV8oGAp/9ya0iW7XaKjhtFN7VR01H0Dp2a4SFs95MybMm3xg==" saltValue="OjJM6dSGGgZlgIDO4G0Txw==" spinCount="100000" sheet="1" objects="1" scenarios="1"/>
  <mergeCells count="33">
    <mergeCell ref="A52:AJ53"/>
    <mergeCell ref="B54:G54"/>
    <mergeCell ref="I54:N54"/>
    <mergeCell ref="P54:U54"/>
    <mergeCell ref="W54:AB54"/>
    <mergeCell ref="AD54:AI54"/>
    <mergeCell ref="A41:AJ41"/>
    <mergeCell ref="B42:G42"/>
    <mergeCell ref="I42:N42"/>
    <mergeCell ref="P42:U42"/>
    <mergeCell ref="W42:AB42"/>
    <mergeCell ref="AD42:AI42"/>
    <mergeCell ref="A30:AJ30"/>
    <mergeCell ref="B31:G31"/>
    <mergeCell ref="I31:N31"/>
    <mergeCell ref="P31:U31"/>
    <mergeCell ref="W31:AB31"/>
    <mergeCell ref="AD31:AI31"/>
    <mergeCell ref="B10:G10"/>
    <mergeCell ref="H10:O10"/>
    <mergeCell ref="P10:U10"/>
    <mergeCell ref="V10:AC10"/>
    <mergeCell ref="AD10:AI10"/>
    <mergeCell ref="F2:H2"/>
    <mergeCell ref="I2:K2"/>
    <mergeCell ref="X2:Z2"/>
    <mergeCell ref="A9:AI9"/>
    <mergeCell ref="AA2:AC2"/>
    <mergeCell ref="F3:H4"/>
    <mergeCell ref="I3:K4"/>
    <mergeCell ref="X3:Z4"/>
    <mergeCell ref="AA3:AC4"/>
    <mergeCell ref="L1:W4"/>
  </mergeCells>
  <conditionalFormatting sqref="Q39:Q40 C34:C38 J34:J38">
    <cfRule type="containsErrors" dxfId="194" priority="89">
      <formula>ISERROR(C34)</formula>
    </cfRule>
  </conditionalFormatting>
  <conditionalFormatting sqref="T39:T40 F38 M34:M38">
    <cfRule type="cellIs" dxfId="193" priority="88" operator="greaterThan">
      <formula>0</formula>
    </cfRule>
  </conditionalFormatting>
  <conditionalFormatting sqref="S39:S40 E38 L34:L38">
    <cfRule type="cellIs" dxfId="192" priority="87" operator="greaterThan">
      <formula>0</formula>
    </cfRule>
  </conditionalFormatting>
  <conditionalFormatting sqref="W128:AB145 V56:V85 R39:R40 U56 D38 K34:K38">
    <cfRule type="cellIs" dxfId="191" priority="86" operator="greaterThan">
      <formula>0</formula>
    </cfRule>
  </conditionalFormatting>
  <conditionalFormatting sqref="AI121:AI124 G56 N56 AB56 AB121:AB127">
    <cfRule type="cellIs" dxfId="190" priority="84" operator="greaterThan">
      <formula>0</formula>
    </cfRule>
    <cfRule type="cellIs" dxfId="189" priority="85" operator="greaterThan">
      <formula>0</formula>
    </cfRule>
  </conditionalFormatting>
  <conditionalFormatting sqref="G121:G127">
    <cfRule type="cellIs" dxfId="188" priority="78" operator="greaterThan">
      <formula>0</formula>
    </cfRule>
    <cfRule type="cellIs" dxfId="187" priority="79" operator="greaterThan">
      <formula>0</formula>
    </cfRule>
  </conditionalFormatting>
  <conditionalFormatting sqref="X34:X37">
    <cfRule type="containsErrors" dxfId="186" priority="77">
      <formula>ISERROR(X34)</formula>
    </cfRule>
  </conditionalFormatting>
  <conditionalFormatting sqref="AA34:AA37">
    <cfRule type="cellIs" dxfId="185" priority="76" operator="greaterThan">
      <formula>0</formula>
    </cfRule>
  </conditionalFormatting>
  <conditionalFormatting sqref="Z34:Z37">
    <cfRule type="cellIs" dxfId="184" priority="75" operator="greaterThan">
      <formula>0</formula>
    </cfRule>
  </conditionalFormatting>
  <conditionalFormatting sqref="Y34:Y37">
    <cfRule type="cellIs" dxfId="183" priority="74" operator="greaterThan">
      <formula>0</formula>
    </cfRule>
  </conditionalFormatting>
  <conditionalFormatting sqref="Q50 C49 J45:J49">
    <cfRule type="containsErrors" dxfId="182" priority="73">
      <formula>ISERROR(C45)</formula>
    </cfRule>
  </conditionalFormatting>
  <conditionalFormatting sqref="T50 F49 M45:M49">
    <cfRule type="cellIs" dxfId="181" priority="72" operator="greaterThan">
      <formula>0</formula>
    </cfRule>
  </conditionalFormatting>
  <conditionalFormatting sqref="S50 E49 L45:L49">
    <cfRule type="cellIs" dxfId="180" priority="71" operator="greaterThan">
      <formula>0</formula>
    </cfRule>
  </conditionalFormatting>
  <conditionalFormatting sqref="R50 D49 D45:F48 K45:K49">
    <cfRule type="cellIs" dxfId="179" priority="70" operator="greaterThan">
      <formula>0</formula>
    </cfRule>
  </conditionalFormatting>
  <conditionalFormatting sqref="X45:X48">
    <cfRule type="containsErrors" dxfId="178" priority="68">
      <formula>ISERROR(X45)</formula>
    </cfRule>
  </conditionalFormatting>
  <conditionalFormatting sqref="AA45:AA48">
    <cfRule type="cellIs" dxfId="177" priority="67" operator="greaterThan">
      <formula>0</formula>
    </cfRule>
  </conditionalFormatting>
  <conditionalFormatting sqref="Z45:Z48">
    <cfRule type="cellIs" dxfId="176" priority="66" operator="greaterThan">
      <formula>0</formula>
    </cfRule>
  </conditionalFormatting>
  <conditionalFormatting sqref="Y45:Y48">
    <cfRule type="cellIs" dxfId="175" priority="65" operator="greaterThan">
      <formula>0</formula>
    </cfRule>
  </conditionalFormatting>
  <conditionalFormatting sqref="AE34:AE37">
    <cfRule type="containsErrors" dxfId="174" priority="64">
      <formula>ISERROR(AE34)</formula>
    </cfRule>
  </conditionalFormatting>
  <conditionalFormatting sqref="AH34:AH37">
    <cfRule type="cellIs" dxfId="173" priority="63" operator="greaterThan">
      <formula>0</formula>
    </cfRule>
  </conditionalFormatting>
  <conditionalFormatting sqref="AG34:AG37">
    <cfRule type="cellIs" dxfId="172" priority="62" operator="greaterThan">
      <formula>0</formula>
    </cfRule>
  </conditionalFormatting>
  <conditionalFormatting sqref="AF34:AF37">
    <cfRule type="cellIs" dxfId="171" priority="61" operator="greaterThan">
      <formula>0</formula>
    </cfRule>
  </conditionalFormatting>
  <conditionalFormatting sqref="AE45:AE48">
    <cfRule type="containsErrors" dxfId="170" priority="60">
      <formula>ISERROR(AE45)</formula>
    </cfRule>
  </conditionalFormatting>
  <conditionalFormatting sqref="AH45:AH48">
    <cfRule type="cellIs" dxfId="169" priority="59" operator="greaterThan">
      <formula>0</formula>
    </cfRule>
  </conditionalFormatting>
  <conditionalFormatting sqref="AG45:AG48">
    <cfRule type="cellIs" dxfId="168" priority="58" operator="greaterThan">
      <formula>0</formula>
    </cfRule>
  </conditionalFormatting>
  <conditionalFormatting sqref="AF45:AF48">
    <cfRule type="cellIs" dxfId="167" priority="57" operator="greaterThan">
      <formula>0</formula>
    </cfRule>
  </conditionalFormatting>
  <conditionalFormatting sqref="AI56">
    <cfRule type="cellIs" dxfId="166" priority="55" operator="greaterThan">
      <formula>0</formula>
    </cfRule>
    <cfRule type="cellIs" dxfId="165" priority="56" operator="greaterThan">
      <formula>0</formula>
    </cfRule>
  </conditionalFormatting>
  <conditionalFormatting sqref="N58:N120 U58:U120 AB58:AB120 AI58:AI120 G58:G120">
    <cfRule type="cellIs" dxfId="164" priority="54" operator="between">
      <formula>1</formula>
      <formula>999</formula>
    </cfRule>
  </conditionalFormatting>
  <conditionalFormatting sqref="F34:F37">
    <cfRule type="cellIs" dxfId="163" priority="50" operator="greaterThan">
      <formula>0</formula>
    </cfRule>
  </conditionalFormatting>
  <conditionalFormatting sqref="E34:E37">
    <cfRule type="cellIs" dxfId="162" priority="49" operator="greaterThan">
      <formula>0</formula>
    </cfRule>
  </conditionalFormatting>
  <conditionalFormatting sqref="D34:D37">
    <cfRule type="cellIs" dxfId="161" priority="48" operator="greaterThan">
      <formula>0</formula>
    </cfRule>
  </conditionalFormatting>
  <conditionalFormatting sqref="C45:C48">
    <cfRule type="containsErrors" dxfId="160" priority="41">
      <formula>ISERROR(C45)</formula>
    </cfRule>
  </conditionalFormatting>
  <conditionalFormatting sqref="Q34:Q38">
    <cfRule type="containsErrors" dxfId="159" priority="40">
      <formula>ISERROR(Q34)</formula>
    </cfRule>
  </conditionalFormatting>
  <conditionalFormatting sqref="T34:T38">
    <cfRule type="cellIs" dxfId="158" priority="39" operator="greaterThan">
      <formula>0</formula>
    </cfRule>
  </conditionalFormatting>
  <conditionalFormatting sqref="S34:S38">
    <cfRule type="cellIs" dxfId="157" priority="38" operator="greaterThan">
      <formula>0</formula>
    </cfRule>
  </conditionalFormatting>
  <conditionalFormatting sqref="R34:R38">
    <cfRule type="cellIs" dxfId="156" priority="37" operator="greaterThan">
      <formula>0</formula>
    </cfRule>
  </conditionalFormatting>
  <conditionalFormatting sqref="Q45:Q49">
    <cfRule type="containsErrors" dxfId="155" priority="4">
      <formula>ISERROR(Q45)</formula>
    </cfRule>
  </conditionalFormatting>
  <conditionalFormatting sqref="T45:T49">
    <cfRule type="cellIs" dxfId="154" priority="3" operator="greaterThan">
      <formula>0</formula>
    </cfRule>
  </conditionalFormatting>
  <conditionalFormatting sqref="S45:S49">
    <cfRule type="cellIs" dxfId="153" priority="2" operator="greaterThan">
      <formula>0</formula>
    </cfRule>
  </conditionalFormatting>
  <conditionalFormatting sqref="R45:R49">
    <cfRule type="cellIs" dxfId="152" priority="1" operator="greaterThan">
      <formula>0</formula>
    </cfRule>
  </conditionalFormatting>
  <pageMargins left="0.7" right="0.7" top="0.75" bottom="0.75" header="0.3" footer="0.3"/>
  <pageSetup scale="25" orientation="landscape" r:id="rId1"/>
  <drawing r:id="rId2"/>
  <tableParts count="5">
    <tablePart r:id="rId3"/>
    <tablePart r:id="rId4"/>
    <tablePart r:id="rId5"/>
    <tablePart r:id="rId6"/>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0F339-21BC-4DAE-B749-6BA8551767A8}">
  <sheetPr codeName="Sheet6">
    <tabColor theme="3" tint="0.79998168889431442"/>
  </sheetPr>
  <dimension ref="A1:P411"/>
  <sheetViews>
    <sheetView zoomScaleNormal="100" workbookViewId="0">
      <pane ySplit="1" topLeftCell="A2" activePane="bottomLeft" state="frozen"/>
      <selection activeCell="D239" sqref="D239"/>
      <selection pane="bottomLeft" activeCell="D239" sqref="D239"/>
    </sheetView>
  </sheetViews>
  <sheetFormatPr defaultRowHeight="15" x14ac:dyDescent="0.25"/>
  <cols>
    <col min="1" max="1" width="36" customWidth="1"/>
    <col min="2" max="2" width="21.85546875" customWidth="1"/>
    <col min="3" max="3" width="19.85546875" customWidth="1"/>
    <col min="4" max="4" width="18.140625" customWidth="1"/>
    <col min="5" max="5" width="18.42578125" customWidth="1"/>
    <col min="6" max="6" width="13" customWidth="1"/>
    <col min="7" max="7" width="17.140625" customWidth="1"/>
    <col min="8" max="8" width="14.85546875" customWidth="1"/>
    <col min="9" max="9" width="18.42578125" customWidth="1"/>
    <col min="10" max="10" width="16.140625" customWidth="1"/>
    <col min="11" max="12" width="14.42578125" customWidth="1"/>
    <col min="13" max="14" width="14.85546875" customWidth="1"/>
    <col min="15" max="15" width="12.42578125" customWidth="1"/>
    <col min="16" max="16" width="17.140625" customWidth="1"/>
    <col min="17" max="18" width="12.42578125" customWidth="1"/>
    <col min="19" max="20" width="18.5703125" customWidth="1"/>
  </cols>
  <sheetData>
    <row r="1" spans="1:16" x14ac:dyDescent="0.25">
      <c r="A1" t="s">
        <v>366</v>
      </c>
      <c r="B1" t="s">
        <v>365</v>
      </c>
      <c r="C1" t="s">
        <v>867</v>
      </c>
      <c r="D1" t="s">
        <v>887</v>
      </c>
      <c r="E1" t="s">
        <v>378</v>
      </c>
      <c r="F1" t="s">
        <v>888</v>
      </c>
      <c r="G1" t="s">
        <v>379</v>
      </c>
      <c r="H1" t="s">
        <v>889</v>
      </c>
      <c r="I1" t="s">
        <v>511</v>
      </c>
      <c r="J1" t="s">
        <v>892</v>
      </c>
      <c r="K1" t="s">
        <v>377</v>
      </c>
      <c r="L1" t="s">
        <v>893</v>
      </c>
      <c r="M1" t="s">
        <v>890</v>
      </c>
      <c r="N1" t="s">
        <v>891</v>
      </c>
      <c r="O1" t="s">
        <v>859</v>
      </c>
      <c r="P1" t="s">
        <v>1671</v>
      </c>
    </row>
    <row r="2" spans="1:16" x14ac:dyDescent="0.25">
      <c r="A2" t="s">
        <v>894</v>
      </c>
      <c r="B2" t="s">
        <v>895</v>
      </c>
      <c r="C2" t="s">
        <v>896</v>
      </c>
      <c r="E2" t="s">
        <v>896</v>
      </c>
      <c r="G2" t="s">
        <v>896</v>
      </c>
      <c r="I2" t="s">
        <v>896</v>
      </c>
      <c r="K2" t="s">
        <v>896</v>
      </c>
      <c r="M2" t="s">
        <v>897</v>
      </c>
      <c r="N2">
        <v>3</v>
      </c>
      <c r="O2" t="s">
        <v>896</v>
      </c>
    </row>
    <row r="3" spans="1:16" x14ac:dyDescent="0.25">
      <c r="A3" t="s">
        <v>898</v>
      </c>
      <c r="B3" t="s">
        <v>899</v>
      </c>
      <c r="C3" t="s">
        <v>896</v>
      </c>
      <c r="E3" t="s">
        <v>896</v>
      </c>
      <c r="G3" t="s">
        <v>896</v>
      </c>
      <c r="I3" t="s">
        <v>896</v>
      </c>
      <c r="K3" t="s">
        <v>896</v>
      </c>
      <c r="M3" t="s">
        <v>896</v>
      </c>
      <c r="O3" t="s">
        <v>896</v>
      </c>
    </row>
    <row r="4" spans="1:16" x14ac:dyDescent="0.25">
      <c r="A4" t="s">
        <v>900</v>
      </c>
      <c r="B4" t="s">
        <v>901</v>
      </c>
      <c r="C4" t="s">
        <v>896</v>
      </c>
      <c r="E4" t="s">
        <v>896</v>
      </c>
      <c r="G4" t="s">
        <v>896</v>
      </c>
      <c r="I4" t="s">
        <v>896</v>
      </c>
      <c r="K4" t="s">
        <v>896</v>
      </c>
      <c r="M4" t="s">
        <v>896</v>
      </c>
      <c r="O4" t="s">
        <v>896</v>
      </c>
    </row>
    <row r="5" spans="1:16" x14ac:dyDescent="0.25">
      <c r="A5" t="s">
        <v>902</v>
      </c>
      <c r="B5" t="s">
        <v>903</v>
      </c>
      <c r="C5" t="s">
        <v>896</v>
      </c>
      <c r="E5" t="s">
        <v>896</v>
      </c>
      <c r="G5" t="s">
        <v>896</v>
      </c>
      <c r="I5" t="s">
        <v>896</v>
      </c>
      <c r="K5" t="s">
        <v>896</v>
      </c>
      <c r="M5" t="s">
        <v>896</v>
      </c>
      <c r="O5" t="s">
        <v>896</v>
      </c>
    </row>
    <row r="6" spans="1:16" x14ac:dyDescent="0.25">
      <c r="A6" t="s">
        <v>904</v>
      </c>
      <c r="B6" t="s">
        <v>905</v>
      </c>
      <c r="C6" t="s">
        <v>896</v>
      </c>
      <c r="E6" t="s">
        <v>593</v>
      </c>
      <c r="G6" t="s">
        <v>896</v>
      </c>
      <c r="I6" t="s">
        <v>896</v>
      </c>
      <c r="K6" t="s">
        <v>896</v>
      </c>
      <c r="M6" t="s">
        <v>896</v>
      </c>
      <c r="O6" t="s">
        <v>896</v>
      </c>
    </row>
    <row r="7" spans="1:16" x14ac:dyDescent="0.25">
      <c r="A7" t="s">
        <v>906</v>
      </c>
      <c r="B7" t="s">
        <v>907</v>
      </c>
      <c r="C7" t="s">
        <v>896</v>
      </c>
      <c r="E7" t="s">
        <v>896</v>
      </c>
      <c r="G7" t="s">
        <v>896</v>
      </c>
      <c r="I7" t="s">
        <v>896</v>
      </c>
      <c r="K7" t="s">
        <v>896</v>
      </c>
      <c r="M7" t="s">
        <v>896</v>
      </c>
      <c r="O7" t="s">
        <v>896</v>
      </c>
    </row>
    <row r="8" spans="1:16" x14ac:dyDescent="0.25">
      <c r="A8" t="s">
        <v>908</v>
      </c>
      <c r="B8" t="s">
        <v>909</v>
      </c>
      <c r="C8" t="s">
        <v>896</v>
      </c>
      <c r="E8" t="s">
        <v>896</v>
      </c>
      <c r="G8" t="s">
        <v>896</v>
      </c>
      <c r="I8" t="s">
        <v>896</v>
      </c>
      <c r="K8" t="s">
        <v>896</v>
      </c>
      <c r="M8" t="s">
        <v>896</v>
      </c>
      <c r="O8" t="s">
        <v>896</v>
      </c>
    </row>
    <row r="9" spans="1:16" x14ac:dyDescent="0.25">
      <c r="A9" t="s">
        <v>910</v>
      </c>
      <c r="B9" t="s">
        <v>911</v>
      </c>
      <c r="C9" t="s">
        <v>896</v>
      </c>
      <c r="D9">
        <v>0</v>
      </c>
      <c r="E9" t="s">
        <v>896</v>
      </c>
      <c r="G9" t="s">
        <v>896</v>
      </c>
      <c r="I9" t="s">
        <v>896</v>
      </c>
      <c r="K9" t="s">
        <v>896</v>
      </c>
      <c r="M9" t="s">
        <v>896</v>
      </c>
      <c r="O9" t="s">
        <v>896</v>
      </c>
    </row>
    <row r="10" spans="1:16" x14ac:dyDescent="0.25">
      <c r="A10" t="s">
        <v>912</v>
      </c>
      <c r="B10" t="s">
        <v>913</v>
      </c>
      <c r="C10" t="s">
        <v>896</v>
      </c>
      <c r="E10" t="s">
        <v>896</v>
      </c>
      <c r="G10" t="s">
        <v>896</v>
      </c>
      <c r="I10" t="s">
        <v>896</v>
      </c>
      <c r="K10" t="s">
        <v>896</v>
      </c>
      <c r="M10" t="s">
        <v>896</v>
      </c>
      <c r="O10" t="s">
        <v>896</v>
      </c>
    </row>
    <row r="11" spans="1:16" x14ac:dyDescent="0.25">
      <c r="A11" t="s">
        <v>914</v>
      </c>
      <c r="B11" t="s">
        <v>915</v>
      </c>
      <c r="C11" t="s">
        <v>896</v>
      </c>
      <c r="E11" t="s">
        <v>896</v>
      </c>
      <c r="G11" t="s">
        <v>896</v>
      </c>
      <c r="I11" t="s">
        <v>896</v>
      </c>
      <c r="K11" t="s">
        <v>896</v>
      </c>
      <c r="M11" t="s">
        <v>896</v>
      </c>
      <c r="O11" t="s">
        <v>896</v>
      </c>
    </row>
    <row r="12" spans="1:16" x14ac:dyDescent="0.25">
      <c r="A12" t="s">
        <v>916</v>
      </c>
      <c r="B12" t="s">
        <v>917</v>
      </c>
      <c r="C12" t="s">
        <v>896</v>
      </c>
      <c r="E12" t="s">
        <v>896</v>
      </c>
      <c r="G12" t="s">
        <v>896</v>
      </c>
      <c r="I12" t="s">
        <v>896</v>
      </c>
      <c r="K12" t="s">
        <v>896</v>
      </c>
      <c r="M12" t="s">
        <v>896</v>
      </c>
      <c r="O12" t="s">
        <v>896</v>
      </c>
    </row>
    <row r="13" spans="1:16" x14ac:dyDescent="0.25">
      <c r="A13" t="s">
        <v>918</v>
      </c>
      <c r="B13" t="s">
        <v>919</v>
      </c>
      <c r="C13" t="s">
        <v>896</v>
      </c>
      <c r="E13" t="s">
        <v>896</v>
      </c>
      <c r="G13" t="s">
        <v>896</v>
      </c>
      <c r="I13" t="s">
        <v>896</v>
      </c>
      <c r="K13" t="s">
        <v>896</v>
      </c>
      <c r="M13" t="s">
        <v>896</v>
      </c>
      <c r="O13" t="s">
        <v>896</v>
      </c>
    </row>
    <row r="14" spans="1:16" x14ac:dyDescent="0.25">
      <c r="A14" t="s">
        <v>920</v>
      </c>
      <c r="B14" t="s">
        <v>921</v>
      </c>
      <c r="C14" t="s">
        <v>896</v>
      </c>
      <c r="E14" t="s">
        <v>896</v>
      </c>
      <c r="G14" t="s">
        <v>896</v>
      </c>
      <c r="I14" t="s">
        <v>896</v>
      </c>
      <c r="K14" t="s">
        <v>896</v>
      </c>
      <c r="M14" t="s">
        <v>896</v>
      </c>
      <c r="O14" t="s">
        <v>896</v>
      </c>
    </row>
    <row r="15" spans="1:16" x14ac:dyDescent="0.25">
      <c r="A15" t="s">
        <v>922</v>
      </c>
      <c r="B15" t="s">
        <v>923</v>
      </c>
      <c r="C15" s="79" t="s">
        <v>598</v>
      </c>
      <c r="D15">
        <v>2</v>
      </c>
      <c r="E15" t="s">
        <v>896</v>
      </c>
      <c r="G15" t="s">
        <v>896</v>
      </c>
      <c r="I15" t="s">
        <v>896</v>
      </c>
      <c r="K15" t="s">
        <v>896</v>
      </c>
      <c r="M15" t="s">
        <v>598</v>
      </c>
      <c r="N15">
        <v>5</v>
      </c>
      <c r="O15" t="s">
        <v>896</v>
      </c>
    </row>
    <row r="16" spans="1:16" x14ac:dyDescent="0.25">
      <c r="A16" t="s">
        <v>924</v>
      </c>
      <c r="B16" t="s">
        <v>925</v>
      </c>
      <c r="C16" t="s">
        <v>896</v>
      </c>
      <c r="E16" t="s">
        <v>896</v>
      </c>
      <c r="F16">
        <v>0</v>
      </c>
      <c r="G16" t="s">
        <v>598</v>
      </c>
      <c r="H16">
        <v>4</v>
      </c>
      <c r="I16" t="s">
        <v>896</v>
      </c>
      <c r="K16" t="s">
        <v>896</v>
      </c>
      <c r="M16" t="s">
        <v>896</v>
      </c>
      <c r="O16" t="s">
        <v>896</v>
      </c>
    </row>
    <row r="17" spans="1:15" x14ac:dyDescent="0.25">
      <c r="A17" t="s">
        <v>926</v>
      </c>
      <c r="B17" t="s">
        <v>927</v>
      </c>
      <c r="C17" t="s">
        <v>896</v>
      </c>
      <c r="E17" t="s">
        <v>896</v>
      </c>
      <c r="G17" t="s">
        <v>896</v>
      </c>
      <c r="I17" t="s">
        <v>896</v>
      </c>
      <c r="K17" t="s">
        <v>896</v>
      </c>
      <c r="M17" t="s">
        <v>896</v>
      </c>
      <c r="O17" t="s">
        <v>896</v>
      </c>
    </row>
    <row r="18" spans="1:15" x14ac:dyDescent="0.25">
      <c r="A18" t="s">
        <v>928</v>
      </c>
      <c r="B18" t="s">
        <v>929</v>
      </c>
      <c r="C18" t="s">
        <v>896</v>
      </c>
      <c r="E18" t="s">
        <v>896</v>
      </c>
      <c r="G18" t="s">
        <v>896</v>
      </c>
      <c r="I18" t="s">
        <v>896</v>
      </c>
      <c r="K18" t="s">
        <v>896</v>
      </c>
      <c r="M18" t="s">
        <v>896</v>
      </c>
      <c r="O18" t="s">
        <v>896</v>
      </c>
    </row>
    <row r="19" spans="1:15" x14ac:dyDescent="0.25">
      <c r="A19" t="s">
        <v>930</v>
      </c>
      <c r="B19" t="s">
        <v>931</v>
      </c>
      <c r="C19" t="s">
        <v>896</v>
      </c>
      <c r="E19" t="s">
        <v>896</v>
      </c>
      <c r="G19" t="s">
        <v>896</v>
      </c>
      <c r="I19" t="s">
        <v>896</v>
      </c>
      <c r="K19" t="s">
        <v>896</v>
      </c>
      <c r="M19" t="s">
        <v>896</v>
      </c>
      <c r="O19" t="s">
        <v>896</v>
      </c>
    </row>
    <row r="20" spans="1:15" x14ac:dyDescent="0.25">
      <c r="A20" t="s">
        <v>932</v>
      </c>
      <c r="B20" t="s">
        <v>932</v>
      </c>
      <c r="C20" t="s">
        <v>896</v>
      </c>
      <c r="E20" t="s">
        <v>896</v>
      </c>
      <c r="G20" t="s">
        <v>896</v>
      </c>
      <c r="I20" t="s">
        <v>896</v>
      </c>
      <c r="K20" t="s">
        <v>896</v>
      </c>
      <c r="M20" t="s">
        <v>896</v>
      </c>
      <c r="O20" t="s">
        <v>896</v>
      </c>
    </row>
    <row r="21" spans="1:15" x14ac:dyDescent="0.25">
      <c r="A21" t="s">
        <v>933</v>
      </c>
      <c r="B21" t="s">
        <v>934</v>
      </c>
      <c r="C21" t="s">
        <v>896</v>
      </c>
      <c r="E21" t="s">
        <v>896</v>
      </c>
      <c r="G21" t="s">
        <v>896</v>
      </c>
      <c r="I21" t="s">
        <v>896</v>
      </c>
      <c r="K21" t="s">
        <v>896</v>
      </c>
      <c r="M21" t="s">
        <v>897</v>
      </c>
      <c r="N21">
        <v>3</v>
      </c>
      <c r="O21" t="s">
        <v>896</v>
      </c>
    </row>
    <row r="22" spans="1:15" x14ac:dyDescent="0.25">
      <c r="A22" t="s">
        <v>935</v>
      </c>
      <c r="B22" t="s">
        <v>936</v>
      </c>
      <c r="C22" t="s">
        <v>896</v>
      </c>
      <c r="E22" t="s">
        <v>896</v>
      </c>
      <c r="G22" t="s">
        <v>896</v>
      </c>
      <c r="I22" t="s">
        <v>896</v>
      </c>
      <c r="K22" t="s">
        <v>896</v>
      </c>
      <c r="M22" t="s">
        <v>896</v>
      </c>
      <c r="O22" t="s">
        <v>896</v>
      </c>
    </row>
    <row r="23" spans="1:15" x14ac:dyDescent="0.25">
      <c r="A23" t="s">
        <v>937</v>
      </c>
      <c r="B23" t="s">
        <v>938</v>
      </c>
      <c r="C23" t="s">
        <v>896</v>
      </c>
      <c r="E23" t="s">
        <v>896</v>
      </c>
      <c r="G23" t="s">
        <v>896</v>
      </c>
      <c r="I23" t="s">
        <v>896</v>
      </c>
      <c r="K23" t="s">
        <v>896</v>
      </c>
      <c r="M23" t="s">
        <v>896</v>
      </c>
      <c r="O23" t="s">
        <v>896</v>
      </c>
    </row>
    <row r="24" spans="1:15" x14ac:dyDescent="0.25">
      <c r="A24" t="s">
        <v>939</v>
      </c>
      <c r="B24" t="s">
        <v>940</v>
      </c>
      <c r="C24" t="s">
        <v>896</v>
      </c>
      <c r="E24" t="s">
        <v>896</v>
      </c>
      <c r="G24" t="s">
        <v>896</v>
      </c>
      <c r="I24" t="s">
        <v>896</v>
      </c>
      <c r="K24" t="s">
        <v>896</v>
      </c>
      <c r="M24" t="s">
        <v>896</v>
      </c>
      <c r="O24" t="s">
        <v>896</v>
      </c>
    </row>
    <row r="25" spans="1:15" x14ac:dyDescent="0.25">
      <c r="A25" t="s">
        <v>941</v>
      </c>
      <c r="B25" t="s">
        <v>942</v>
      </c>
      <c r="C25" t="s">
        <v>896</v>
      </c>
      <c r="E25" t="s">
        <v>896</v>
      </c>
      <c r="G25" t="s">
        <v>896</v>
      </c>
      <c r="I25" t="s">
        <v>896</v>
      </c>
      <c r="K25" t="s">
        <v>896</v>
      </c>
      <c r="M25" t="s">
        <v>896</v>
      </c>
      <c r="O25" t="s">
        <v>896</v>
      </c>
    </row>
    <row r="26" spans="1:15" x14ac:dyDescent="0.25">
      <c r="A26" t="s">
        <v>943</v>
      </c>
      <c r="B26" t="s">
        <v>944</v>
      </c>
      <c r="C26" t="s">
        <v>896</v>
      </c>
      <c r="E26" t="s">
        <v>896</v>
      </c>
      <c r="G26" t="s">
        <v>896</v>
      </c>
      <c r="I26" t="s">
        <v>896</v>
      </c>
      <c r="K26" t="s">
        <v>896</v>
      </c>
      <c r="M26" t="s">
        <v>896</v>
      </c>
      <c r="O26" t="s">
        <v>896</v>
      </c>
    </row>
    <row r="27" spans="1:15" x14ac:dyDescent="0.25">
      <c r="A27" t="s">
        <v>945</v>
      </c>
      <c r="B27" t="s">
        <v>946</v>
      </c>
      <c r="C27" t="s">
        <v>598</v>
      </c>
      <c r="D27">
        <v>7</v>
      </c>
      <c r="E27" t="s">
        <v>598</v>
      </c>
      <c r="F27">
        <v>2</v>
      </c>
      <c r="G27" t="s">
        <v>896</v>
      </c>
      <c r="I27" t="s">
        <v>598</v>
      </c>
      <c r="J27">
        <v>2</v>
      </c>
      <c r="K27" t="s">
        <v>896</v>
      </c>
      <c r="M27" t="s">
        <v>896</v>
      </c>
      <c r="O27" t="s">
        <v>896</v>
      </c>
    </row>
    <row r="28" spans="1:15" x14ac:dyDescent="0.25">
      <c r="A28" t="s">
        <v>1636</v>
      </c>
      <c r="B28" t="s">
        <v>1637</v>
      </c>
      <c r="C28" t="s">
        <v>896</v>
      </c>
      <c r="E28" t="s">
        <v>896</v>
      </c>
      <c r="G28" t="s">
        <v>896</v>
      </c>
      <c r="I28" t="s">
        <v>896</v>
      </c>
      <c r="K28" t="s">
        <v>896</v>
      </c>
      <c r="M28" t="s">
        <v>896</v>
      </c>
      <c r="O28" t="s">
        <v>896</v>
      </c>
    </row>
    <row r="29" spans="1:15" x14ac:dyDescent="0.25">
      <c r="A29" t="s">
        <v>947</v>
      </c>
      <c r="B29" t="s">
        <v>948</v>
      </c>
      <c r="C29" t="s">
        <v>896</v>
      </c>
      <c r="E29" t="s">
        <v>896</v>
      </c>
      <c r="G29" t="s">
        <v>896</v>
      </c>
      <c r="I29" t="s">
        <v>896</v>
      </c>
      <c r="K29" t="s">
        <v>896</v>
      </c>
      <c r="M29" t="s">
        <v>896</v>
      </c>
      <c r="O29" t="s">
        <v>896</v>
      </c>
    </row>
    <row r="30" spans="1:15" x14ac:dyDescent="0.25">
      <c r="A30" t="s">
        <v>949</v>
      </c>
      <c r="B30" t="s">
        <v>950</v>
      </c>
      <c r="C30" t="s">
        <v>896</v>
      </c>
      <c r="E30" t="s">
        <v>896</v>
      </c>
      <c r="G30" t="s">
        <v>896</v>
      </c>
      <c r="I30" t="s">
        <v>896</v>
      </c>
      <c r="K30" t="s">
        <v>896</v>
      </c>
      <c r="M30" t="s">
        <v>896</v>
      </c>
      <c r="O30" t="s">
        <v>896</v>
      </c>
    </row>
    <row r="31" spans="1:15" x14ac:dyDescent="0.25">
      <c r="A31" t="s">
        <v>951</v>
      </c>
      <c r="B31" t="s">
        <v>951</v>
      </c>
      <c r="C31" t="s">
        <v>896</v>
      </c>
      <c r="E31" t="s">
        <v>896</v>
      </c>
      <c r="G31" t="s">
        <v>896</v>
      </c>
      <c r="I31" t="s">
        <v>896</v>
      </c>
      <c r="K31" t="s">
        <v>896</v>
      </c>
      <c r="M31" t="s">
        <v>896</v>
      </c>
      <c r="O31" t="s">
        <v>896</v>
      </c>
    </row>
    <row r="32" spans="1:15" x14ac:dyDescent="0.25">
      <c r="A32" t="s">
        <v>952</v>
      </c>
      <c r="B32" t="s">
        <v>953</v>
      </c>
      <c r="C32" t="s">
        <v>896</v>
      </c>
      <c r="E32" t="s">
        <v>896</v>
      </c>
      <c r="G32" t="s">
        <v>896</v>
      </c>
      <c r="I32" t="s">
        <v>896</v>
      </c>
      <c r="K32" t="s">
        <v>896</v>
      </c>
      <c r="M32" t="s">
        <v>896</v>
      </c>
      <c r="O32" t="s">
        <v>896</v>
      </c>
    </row>
    <row r="33" spans="1:15" x14ac:dyDescent="0.25">
      <c r="A33" t="s">
        <v>954</v>
      </c>
      <c r="B33" t="s">
        <v>955</v>
      </c>
      <c r="C33" t="s">
        <v>896</v>
      </c>
      <c r="E33" t="s">
        <v>896</v>
      </c>
      <c r="G33" t="s">
        <v>896</v>
      </c>
      <c r="I33" t="s">
        <v>896</v>
      </c>
      <c r="K33" t="s">
        <v>896</v>
      </c>
      <c r="M33" t="s">
        <v>896</v>
      </c>
      <c r="O33" t="s">
        <v>896</v>
      </c>
    </row>
    <row r="34" spans="1:15" x14ac:dyDescent="0.25">
      <c r="A34" t="s">
        <v>956</v>
      </c>
      <c r="B34" t="s">
        <v>957</v>
      </c>
      <c r="C34" t="s">
        <v>896</v>
      </c>
      <c r="E34" t="s">
        <v>896</v>
      </c>
      <c r="G34" t="s">
        <v>896</v>
      </c>
      <c r="I34" t="s">
        <v>896</v>
      </c>
      <c r="K34" t="s">
        <v>896</v>
      </c>
      <c r="M34" t="s">
        <v>896</v>
      </c>
      <c r="O34" t="s">
        <v>896</v>
      </c>
    </row>
    <row r="35" spans="1:15" x14ac:dyDescent="0.25">
      <c r="A35" t="s">
        <v>958</v>
      </c>
      <c r="B35" t="s">
        <v>959</v>
      </c>
      <c r="C35" t="s">
        <v>896</v>
      </c>
      <c r="E35" t="s">
        <v>896</v>
      </c>
      <c r="G35" t="s">
        <v>896</v>
      </c>
      <c r="I35" t="s">
        <v>896</v>
      </c>
      <c r="K35" t="s">
        <v>896</v>
      </c>
      <c r="M35" t="s">
        <v>896</v>
      </c>
      <c r="O35" t="s">
        <v>896</v>
      </c>
    </row>
    <row r="36" spans="1:15" x14ac:dyDescent="0.25">
      <c r="A36" t="s">
        <v>960</v>
      </c>
      <c r="B36" t="s">
        <v>961</v>
      </c>
      <c r="C36" t="s">
        <v>896</v>
      </c>
      <c r="E36" t="s">
        <v>896</v>
      </c>
      <c r="G36" t="s">
        <v>896</v>
      </c>
      <c r="I36" t="s">
        <v>896</v>
      </c>
      <c r="K36" t="s">
        <v>896</v>
      </c>
      <c r="M36" t="s">
        <v>896</v>
      </c>
      <c r="O36" t="s">
        <v>896</v>
      </c>
    </row>
    <row r="37" spans="1:15" x14ac:dyDescent="0.25">
      <c r="A37" t="s">
        <v>962</v>
      </c>
      <c r="B37" t="s">
        <v>963</v>
      </c>
      <c r="C37" t="s">
        <v>896</v>
      </c>
      <c r="E37" t="s">
        <v>896</v>
      </c>
      <c r="G37" t="s">
        <v>896</v>
      </c>
      <c r="I37" t="s">
        <v>896</v>
      </c>
      <c r="K37" t="s">
        <v>896</v>
      </c>
      <c r="M37" t="s">
        <v>896</v>
      </c>
      <c r="O37" t="s">
        <v>896</v>
      </c>
    </row>
    <row r="38" spans="1:15" x14ac:dyDescent="0.25">
      <c r="A38" t="s">
        <v>964</v>
      </c>
      <c r="B38" t="s">
        <v>938</v>
      </c>
      <c r="C38" t="s">
        <v>896</v>
      </c>
      <c r="E38" t="s">
        <v>896</v>
      </c>
      <c r="G38" t="s">
        <v>896</v>
      </c>
      <c r="I38" t="s">
        <v>896</v>
      </c>
      <c r="K38" t="s">
        <v>896</v>
      </c>
      <c r="M38" t="s">
        <v>896</v>
      </c>
      <c r="O38" t="s">
        <v>896</v>
      </c>
    </row>
    <row r="39" spans="1:15" x14ac:dyDescent="0.25">
      <c r="A39" t="s">
        <v>965</v>
      </c>
      <c r="B39" t="s">
        <v>966</v>
      </c>
      <c r="C39" t="s">
        <v>896</v>
      </c>
      <c r="E39" t="s">
        <v>896</v>
      </c>
      <c r="G39" t="s">
        <v>896</v>
      </c>
      <c r="I39" t="s">
        <v>896</v>
      </c>
      <c r="K39" t="s">
        <v>896</v>
      </c>
      <c r="M39" t="s">
        <v>896</v>
      </c>
      <c r="O39" t="s">
        <v>896</v>
      </c>
    </row>
    <row r="40" spans="1:15" x14ac:dyDescent="0.25">
      <c r="A40" t="s">
        <v>967</v>
      </c>
      <c r="B40" t="s">
        <v>968</v>
      </c>
      <c r="C40" t="s">
        <v>896</v>
      </c>
      <c r="E40" t="s">
        <v>896</v>
      </c>
      <c r="G40" t="s">
        <v>896</v>
      </c>
      <c r="I40" t="s">
        <v>896</v>
      </c>
      <c r="K40" t="s">
        <v>896</v>
      </c>
      <c r="M40" t="s">
        <v>896</v>
      </c>
      <c r="O40" t="s">
        <v>896</v>
      </c>
    </row>
    <row r="41" spans="1:15" x14ac:dyDescent="0.25">
      <c r="A41" t="s">
        <v>969</v>
      </c>
      <c r="B41" t="s">
        <v>970</v>
      </c>
      <c r="C41" t="s">
        <v>896</v>
      </c>
      <c r="E41" t="s">
        <v>896</v>
      </c>
      <c r="G41" t="s">
        <v>896</v>
      </c>
      <c r="I41" t="s">
        <v>896</v>
      </c>
      <c r="K41" t="s">
        <v>896</v>
      </c>
      <c r="M41" t="s">
        <v>896</v>
      </c>
      <c r="O41" t="s">
        <v>896</v>
      </c>
    </row>
    <row r="42" spans="1:15" x14ac:dyDescent="0.25">
      <c r="A42" t="s">
        <v>971</v>
      </c>
      <c r="B42" t="s">
        <v>972</v>
      </c>
      <c r="C42" t="s">
        <v>896</v>
      </c>
      <c r="E42" t="s">
        <v>896</v>
      </c>
      <c r="G42" t="s">
        <v>896</v>
      </c>
      <c r="I42" t="s">
        <v>896</v>
      </c>
      <c r="K42" t="s">
        <v>896</v>
      </c>
      <c r="M42" t="s">
        <v>896</v>
      </c>
      <c r="O42" t="s">
        <v>896</v>
      </c>
    </row>
    <row r="43" spans="1:15" x14ac:dyDescent="0.25">
      <c r="A43" t="s">
        <v>973</v>
      </c>
      <c r="B43" t="s">
        <v>974</v>
      </c>
      <c r="C43" t="s">
        <v>897</v>
      </c>
      <c r="D43">
        <v>12</v>
      </c>
      <c r="E43" t="s">
        <v>896</v>
      </c>
      <c r="G43" t="s">
        <v>896</v>
      </c>
      <c r="H43">
        <v>0</v>
      </c>
      <c r="I43" t="s">
        <v>896</v>
      </c>
      <c r="J43">
        <v>0</v>
      </c>
      <c r="K43" t="s">
        <v>896</v>
      </c>
      <c r="M43" t="s">
        <v>896</v>
      </c>
      <c r="O43" t="s">
        <v>896</v>
      </c>
    </row>
    <row r="44" spans="1:15" x14ac:dyDescent="0.25">
      <c r="A44" t="s">
        <v>975</v>
      </c>
      <c r="B44" t="s">
        <v>976</v>
      </c>
      <c r="C44" t="s">
        <v>896</v>
      </c>
      <c r="E44" t="s">
        <v>896</v>
      </c>
      <c r="G44" t="s">
        <v>896</v>
      </c>
      <c r="I44" t="s">
        <v>896</v>
      </c>
      <c r="K44" t="s">
        <v>896</v>
      </c>
      <c r="M44" t="s">
        <v>896</v>
      </c>
      <c r="O44" t="s">
        <v>896</v>
      </c>
    </row>
    <row r="45" spans="1:15" x14ac:dyDescent="0.25">
      <c r="A45" t="s">
        <v>977</v>
      </c>
      <c r="B45" t="s">
        <v>978</v>
      </c>
      <c r="C45" t="s">
        <v>896</v>
      </c>
      <c r="E45" t="s">
        <v>896</v>
      </c>
      <c r="G45" t="s">
        <v>896</v>
      </c>
      <c r="I45" t="s">
        <v>896</v>
      </c>
      <c r="K45" t="s">
        <v>896</v>
      </c>
      <c r="M45" t="s">
        <v>896</v>
      </c>
      <c r="O45" t="s">
        <v>896</v>
      </c>
    </row>
    <row r="46" spans="1:15" x14ac:dyDescent="0.25">
      <c r="A46" t="s">
        <v>979</v>
      </c>
      <c r="B46" t="s">
        <v>980</v>
      </c>
      <c r="C46" t="s">
        <v>896</v>
      </c>
      <c r="E46" t="s">
        <v>896</v>
      </c>
      <c r="G46" t="s">
        <v>896</v>
      </c>
      <c r="I46" t="s">
        <v>896</v>
      </c>
      <c r="K46" t="s">
        <v>896</v>
      </c>
      <c r="M46" t="s">
        <v>896</v>
      </c>
      <c r="O46" t="s">
        <v>896</v>
      </c>
    </row>
    <row r="47" spans="1:15" x14ac:dyDescent="0.25">
      <c r="A47" t="s">
        <v>981</v>
      </c>
      <c r="B47" t="s">
        <v>982</v>
      </c>
      <c r="C47" t="s">
        <v>391</v>
      </c>
      <c r="E47" t="s">
        <v>896</v>
      </c>
      <c r="G47" t="s">
        <v>896</v>
      </c>
      <c r="I47" t="s">
        <v>896</v>
      </c>
      <c r="K47" t="s">
        <v>896</v>
      </c>
      <c r="M47" t="s">
        <v>896</v>
      </c>
      <c r="O47" t="s">
        <v>896</v>
      </c>
    </row>
    <row r="48" spans="1:15" x14ac:dyDescent="0.25">
      <c r="A48" t="s">
        <v>983</v>
      </c>
      <c r="B48" t="s">
        <v>984</v>
      </c>
      <c r="C48" t="s">
        <v>896</v>
      </c>
      <c r="E48" t="s">
        <v>896</v>
      </c>
      <c r="G48" t="s">
        <v>896</v>
      </c>
      <c r="I48" t="s">
        <v>896</v>
      </c>
      <c r="K48" t="s">
        <v>896</v>
      </c>
      <c r="M48" t="s">
        <v>896</v>
      </c>
      <c r="O48" t="s">
        <v>896</v>
      </c>
    </row>
    <row r="49" spans="1:15" x14ac:dyDescent="0.25">
      <c r="A49" t="s">
        <v>985</v>
      </c>
      <c r="B49" t="s">
        <v>986</v>
      </c>
      <c r="C49" t="s">
        <v>896</v>
      </c>
      <c r="E49" t="s">
        <v>896</v>
      </c>
      <c r="G49" t="s">
        <v>896</v>
      </c>
      <c r="I49" t="s">
        <v>896</v>
      </c>
      <c r="K49" t="s">
        <v>896</v>
      </c>
      <c r="M49" t="s">
        <v>896</v>
      </c>
      <c r="O49" t="s">
        <v>896</v>
      </c>
    </row>
    <row r="50" spans="1:15" x14ac:dyDescent="0.25">
      <c r="A50" t="s">
        <v>987</v>
      </c>
      <c r="B50" t="s">
        <v>988</v>
      </c>
      <c r="C50" t="s">
        <v>896</v>
      </c>
      <c r="E50" t="s">
        <v>896</v>
      </c>
      <c r="G50" t="s">
        <v>896</v>
      </c>
      <c r="I50" t="s">
        <v>896</v>
      </c>
      <c r="K50" t="s">
        <v>896</v>
      </c>
      <c r="M50" t="s">
        <v>896</v>
      </c>
      <c r="O50" t="s">
        <v>896</v>
      </c>
    </row>
    <row r="51" spans="1:15" x14ac:dyDescent="0.25">
      <c r="A51" t="s">
        <v>989</v>
      </c>
      <c r="B51" t="s">
        <v>990</v>
      </c>
      <c r="C51" t="s">
        <v>896</v>
      </c>
      <c r="E51" t="s">
        <v>896</v>
      </c>
      <c r="G51" t="s">
        <v>896</v>
      </c>
      <c r="I51" t="s">
        <v>896</v>
      </c>
      <c r="K51" t="s">
        <v>896</v>
      </c>
      <c r="M51" t="s">
        <v>896</v>
      </c>
      <c r="O51" t="s">
        <v>896</v>
      </c>
    </row>
    <row r="52" spans="1:15" x14ac:dyDescent="0.25">
      <c r="A52" t="s">
        <v>991</v>
      </c>
      <c r="B52" t="s">
        <v>992</v>
      </c>
      <c r="C52" t="s">
        <v>896</v>
      </c>
      <c r="E52" t="s">
        <v>896</v>
      </c>
      <c r="G52" t="s">
        <v>896</v>
      </c>
      <c r="I52" t="s">
        <v>896</v>
      </c>
      <c r="K52" t="s">
        <v>896</v>
      </c>
      <c r="M52" t="s">
        <v>896</v>
      </c>
      <c r="O52" t="s">
        <v>896</v>
      </c>
    </row>
    <row r="53" spans="1:15" x14ac:dyDescent="0.25">
      <c r="A53" t="s">
        <v>993</v>
      </c>
      <c r="B53" t="s">
        <v>994</v>
      </c>
      <c r="C53" t="s">
        <v>896</v>
      </c>
      <c r="E53" t="s">
        <v>896</v>
      </c>
      <c r="G53" t="s">
        <v>896</v>
      </c>
      <c r="I53" t="s">
        <v>896</v>
      </c>
      <c r="K53" t="s">
        <v>896</v>
      </c>
      <c r="M53" t="s">
        <v>896</v>
      </c>
      <c r="O53" t="s">
        <v>896</v>
      </c>
    </row>
    <row r="54" spans="1:15" x14ac:dyDescent="0.25">
      <c r="A54" t="s">
        <v>995</v>
      </c>
      <c r="B54" t="s">
        <v>996</v>
      </c>
      <c r="C54" t="s">
        <v>598</v>
      </c>
      <c r="D54">
        <v>9</v>
      </c>
      <c r="E54" t="s">
        <v>896</v>
      </c>
      <c r="G54" t="s">
        <v>896</v>
      </c>
      <c r="I54" t="s">
        <v>896</v>
      </c>
      <c r="K54" t="s">
        <v>896</v>
      </c>
      <c r="M54" t="s">
        <v>896</v>
      </c>
      <c r="O54" t="s">
        <v>896</v>
      </c>
    </row>
    <row r="55" spans="1:15" x14ac:dyDescent="0.25">
      <c r="A55" t="s">
        <v>997</v>
      </c>
      <c r="B55" t="s">
        <v>997</v>
      </c>
      <c r="C55" t="s">
        <v>896</v>
      </c>
      <c r="E55" t="s">
        <v>896</v>
      </c>
      <c r="G55" t="s">
        <v>896</v>
      </c>
      <c r="I55" t="s">
        <v>896</v>
      </c>
      <c r="K55" t="s">
        <v>896</v>
      </c>
      <c r="M55" t="s">
        <v>896</v>
      </c>
      <c r="O55" t="s">
        <v>896</v>
      </c>
    </row>
    <row r="56" spans="1:15" x14ac:dyDescent="0.25">
      <c r="A56" t="s">
        <v>998</v>
      </c>
      <c r="B56" t="s">
        <v>999</v>
      </c>
      <c r="C56" t="s">
        <v>896</v>
      </c>
      <c r="E56" t="s">
        <v>896</v>
      </c>
      <c r="G56" t="s">
        <v>896</v>
      </c>
      <c r="I56" t="s">
        <v>896</v>
      </c>
      <c r="K56" t="s">
        <v>896</v>
      </c>
      <c r="M56" t="s">
        <v>896</v>
      </c>
      <c r="O56" t="s">
        <v>896</v>
      </c>
    </row>
    <row r="57" spans="1:15" x14ac:dyDescent="0.25">
      <c r="A57" t="s">
        <v>1000</v>
      </c>
      <c r="B57" t="s">
        <v>1001</v>
      </c>
      <c r="C57" t="s">
        <v>896</v>
      </c>
      <c r="E57" t="s">
        <v>896</v>
      </c>
      <c r="G57" t="s">
        <v>896</v>
      </c>
      <c r="I57" t="s">
        <v>896</v>
      </c>
      <c r="K57" t="s">
        <v>896</v>
      </c>
      <c r="M57" t="s">
        <v>896</v>
      </c>
      <c r="O57" t="s">
        <v>896</v>
      </c>
    </row>
    <row r="58" spans="1:15" x14ac:dyDescent="0.25">
      <c r="A58" t="s">
        <v>1002</v>
      </c>
      <c r="B58" t="s">
        <v>1003</v>
      </c>
      <c r="C58" t="s">
        <v>896</v>
      </c>
      <c r="E58" t="s">
        <v>896</v>
      </c>
      <c r="G58" t="s">
        <v>896</v>
      </c>
      <c r="I58" t="s">
        <v>896</v>
      </c>
      <c r="K58" t="s">
        <v>896</v>
      </c>
      <c r="M58" t="s">
        <v>896</v>
      </c>
      <c r="O58" t="s">
        <v>896</v>
      </c>
    </row>
    <row r="59" spans="1:15" x14ac:dyDescent="0.25">
      <c r="A59" t="s">
        <v>1004</v>
      </c>
      <c r="B59" t="s">
        <v>1005</v>
      </c>
      <c r="C59" t="s">
        <v>896</v>
      </c>
      <c r="E59" t="s">
        <v>896</v>
      </c>
      <c r="G59" t="s">
        <v>896</v>
      </c>
      <c r="I59" t="s">
        <v>896</v>
      </c>
      <c r="K59" t="s">
        <v>896</v>
      </c>
      <c r="M59" t="s">
        <v>896</v>
      </c>
      <c r="O59" t="s">
        <v>896</v>
      </c>
    </row>
    <row r="60" spans="1:15" x14ac:dyDescent="0.25">
      <c r="A60" t="s">
        <v>1006</v>
      </c>
      <c r="B60" t="s">
        <v>1007</v>
      </c>
      <c r="C60" t="s">
        <v>896</v>
      </c>
      <c r="E60" t="s">
        <v>896</v>
      </c>
      <c r="G60" t="s">
        <v>896</v>
      </c>
      <c r="I60" t="s">
        <v>896</v>
      </c>
      <c r="K60" t="s">
        <v>896</v>
      </c>
      <c r="M60" t="s">
        <v>896</v>
      </c>
      <c r="O60" t="s">
        <v>896</v>
      </c>
    </row>
    <row r="61" spans="1:15" x14ac:dyDescent="0.25">
      <c r="A61" t="s">
        <v>1008</v>
      </c>
      <c r="B61" t="s">
        <v>1009</v>
      </c>
      <c r="C61" t="s">
        <v>896</v>
      </c>
      <c r="E61" t="s">
        <v>896</v>
      </c>
      <c r="G61" t="s">
        <v>896</v>
      </c>
      <c r="I61" t="s">
        <v>896</v>
      </c>
      <c r="K61" t="s">
        <v>896</v>
      </c>
      <c r="M61" t="s">
        <v>896</v>
      </c>
      <c r="O61" t="s">
        <v>896</v>
      </c>
    </row>
    <row r="62" spans="1:15" x14ac:dyDescent="0.25">
      <c r="A62" t="s">
        <v>1010</v>
      </c>
      <c r="B62" t="s">
        <v>1011</v>
      </c>
      <c r="C62" t="s">
        <v>896</v>
      </c>
      <c r="E62" t="s">
        <v>896</v>
      </c>
      <c r="G62" t="s">
        <v>896</v>
      </c>
      <c r="I62" t="s">
        <v>896</v>
      </c>
      <c r="K62" t="s">
        <v>896</v>
      </c>
      <c r="M62" t="s">
        <v>896</v>
      </c>
      <c r="O62" t="s">
        <v>896</v>
      </c>
    </row>
    <row r="63" spans="1:15" x14ac:dyDescent="0.25">
      <c r="A63" t="s">
        <v>1012</v>
      </c>
      <c r="B63" t="s">
        <v>1012</v>
      </c>
      <c r="C63" t="s">
        <v>896</v>
      </c>
      <c r="E63" t="s">
        <v>896</v>
      </c>
      <c r="G63" t="s">
        <v>896</v>
      </c>
      <c r="I63" t="s">
        <v>896</v>
      </c>
      <c r="K63" t="s">
        <v>896</v>
      </c>
      <c r="M63" t="s">
        <v>896</v>
      </c>
      <c r="O63" t="s">
        <v>896</v>
      </c>
    </row>
    <row r="64" spans="1:15" x14ac:dyDescent="0.25">
      <c r="A64" t="s">
        <v>1013</v>
      </c>
      <c r="B64" t="s">
        <v>1014</v>
      </c>
      <c r="C64" t="s">
        <v>896</v>
      </c>
      <c r="E64" t="s">
        <v>896</v>
      </c>
      <c r="G64" t="s">
        <v>896</v>
      </c>
      <c r="I64" t="s">
        <v>896</v>
      </c>
      <c r="K64" t="s">
        <v>896</v>
      </c>
      <c r="M64" t="s">
        <v>896</v>
      </c>
      <c r="O64" t="s">
        <v>896</v>
      </c>
    </row>
    <row r="65" spans="1:15" x14ac:dyDescent="0.25">
      <c r="A65" t="s">
        <v>1015</v>
      </c>
      <c r="B65" t="s">
        <v>1015</v>
      </c>
      <c r="C65" t="s">
        <v>896</v>
      </c>
      <c r="E65" t="s">
        <v>896</v>
      </c>
      <c r="G65" t="s">
        <v>896</v>
      </c>
      <c r="I65" t="s">
        <v>896</v>
      </c>
      <c r="K65" t="s">
        <v>896</v>
      </c>
      <c r="M65" t="s">
        <v>896</v>
      </c>
      <c r="O65" t="s">
        <v>896</v>
      </c>
    </row>
    <row r="66" spans="1:15" x14ac:dyDescent="0.25">
      <c r="A66" t="s">
        <v>1016</v>
      </c>
      <c r="B66" t="s">
        <v>1017</v>
      </c>
      <c r="C66" t="s">
        <v>896</v>
      </c>
      <c r="E66" t="s">
        <v>896</v>
      </c>
      <c r="G66" t="s">
        <v>896</v>
      </c>
      <c r="I66" t="s">
        <v>896</v>
      </c>
      <c r="K66" t="s">
        <v>896</v>
      </c>
      <c r="M66" t="s">
        <v>896</v>
      </c>
      <c r="O66" t="s">
        <v>896</v>
      </c>
    </row>
    <row r="67" spans="1:15" x14ac:dyDescent="0.25">
      <c r="A67" t="s">
        <v>1018</v>
      </c>
      <c r="B67" t="s">
        <v>1019</v>
      </c>
      <c r="C67" t="s">
        <v>896</v>
      </c>
      <c r="E67" t="s">
        <v>896</v>
      </c>
      <c r="G67" t="s">
        <v>896</v>
      </c>
      <c r="I67" t="s">
        <v>896</v>
      </c>
      <c r="K67" t="s">
        <v>896</v>
      </c>
      <c r="M67" t="s">
        <v>896</v>
      </c>
      <c r="O67" t="s">
        <v>896</v>
      </c>
    </row>
    <row r="68" spans="1:15" x14ac:dyDescent="0.25">
      <c r="A68" t="s">
        <v>1020</v>
      </c>
      <c r="B68" t="s">
        <v>1021</v>
      </c>
      <c r="C68" t="s">
        <v>896</v>
      </c>
      <c r="E68" t="s">
        <v>896</v>
      </c>
      <c r="G68" t="s">
        <v>896</v>
      </c>
      <c r="I68" t="s">
        <v>896</v>
      </c>
      <c r="K68" t="s">
        <v>896</v>
      </c>
      <c r="M68" t="s">
        <v>896</v>
      </c>
      <c r="O68" t="s">
        <v>896</v>
      </c>
    </row>
    <row r="69" spans="1:15" x14ac:dyDescent="0.25">
      <c r="A69" t="s">
        <v>1022</v>
      </c>
      <c r="B69" t="s">
        <v>1023</v>
      </c>
      <c r="C69" t="s">
        <v>896</v>
      </c>
      <c r="E69" t="s">
        <v>896</v>
      </c>
      <c r="G69" t="s">
        <v>896</v>
      </c>
      <c r="I69" t="s">
        <v>896</v>
      </c>
      <c r="K69" t="s">
        <v>896</v>
      </c>
      <c r="M69" t="s">
        <v>896</v>
      </c>
      <c r="O69" t="s">
        <v>896</v>
      </c>
    </row>
    <row r="70" spans="1:15" x14ac:dyDescent="0.25">
      <c r="A70" t="s">
        <v>1024</v>
      </c>
      <c r="B70" t="s">
        <v>1025</v>
      </c>
      <c r="C70" t="s">
        <v>896</v>
      </c>
      <c r="E70" t="s">
        <v>896</v>
      </c>
      <c r="G70" t="s">
        <v>896</v>
      </c>
      <c r="I70" t="s">
        <v>896</v>
      </c>
      <c r="K70" t="s">
        <v>896</v>
      </c>
      <c r="M70" t="s">
        <v>896</v>
      </c>
      <c r="O70" t="s">
        <v>896</v>
      </c>
    </row>
    <row r="71" spans="1:15" x14ac:dyDescent="0.25">
      <c r="A71" t="s">
        <v>1026</v>
      </c>
      <c r="B71" t="s">
        <v>650</v>
      </c>
      <c r="C71" t="s">
        <v>896</v>
      </c>
      <c r="E71" t="s">
        <v>896</v>
      </c>
      <c r="G71" t="s">
        <v>896</v>
      </c>
      <c r="I71" t="s">
        <v>896</v>
      </c>
      <c r="K71" t="s">
        <v>896</v>
      </c>
      <c r="M71" t="s">
        <v>896</v>
      </c>
      <c r="O71" t="s">
        <v>896</v>
      </c>
    </row>
    <row r="72" spans="1:15" x14ac:dyDescent="0.25">
      <c r="A72" t="s">
        <v>1027</v>
      </c>
      <c r="B72" t="s">
        <v>1028</v>
      </c>
      <c r="C72" t="s">
        <v>896</v>
      </c>
      <c r="E72" t="s">
        <v>896</v>
      </c>
      <c r="G72" t="s">
        <v>896</v>
      </c>
      <c r="I72" t="s">
        <v>896</v>
      </c>
      <c r="K72" t="s">
        <v>896</v>
      </c>
      <c r="M72" t="s">
        <v>896</v>
      </c>
      <c r="O72" t="s">
        <v>896</v>
      </c>
    </row>
    <row r="73" spans="1:15" x14ac:dyDescent="0.25">
      <c r="A73" t="s">
        <v>1029</v>
      </c>
      <c r="B73" t="s">
        <v>1030</v>
      </c>
      <c r="C73" t="s">
        <v>896</v>
      </c>
      <c r="E73" t="s">
        <v>896</v>
      </c>
      <c r="G73" t="s">
        <v>896</v>
      </c>
      <c r="I73" t="s">
        <v>896</v>
      </c>
      <c r="K73" t="s">
        <v>896</v>
      </c>
      <c r="M73" t="s">
        <v>896</v>
      </c>
      <c r="O73" t="s">
        <v>896</v>
      </c>
    </row>
    <row r="74" spans="1:15" x14ac:dyDescent="0.25">
      <c r="A74" t="s">
        <v>1031</v>
      </c>
      <c r="B74" t="s">
        <v>1032</v>
      </c>
      <c r="C74" t="s">
        <v>896</v>
      </c>
      <c r="E74" t="s">
        <v>896</v>
      </c>
      <c r="G74" t="s">
        <v>896</v>
      </c>
      <c r="I74" t="s">
        <v>896</v>
      </c>
      <c r="K74" t="s">
        <v>896</v>
      </c>
      <c r="M74" t="s">
        <v>896</v>
      </c>
      <c r="O74" t="s">
        <v>896</v>
      </c>
    </row>
    <row r="75" spans="1:15" x14ac:dyDescent="0.25">
      <c r="A75" t="s">
        <v>1033</v>
      </c>
      <c r="B75" t="s">
        <v>1034</v>
      </c>
      <c r="C75" t="s">
        <v>896</v>
      </c>
      <c r="E75" t="s">
        <v>896</v>
      </c>
      <c r="G75" t="s">
        <v>896</v>
      </c>
      <c r="I75" t="s">
        <v>896</v>
      </c>
      <c r="K75" t="s">
        <v>896</v>
      </c>
      <c r="M75" t="s">
        <v>896</v>
      </c>
      <c r="O75" t="s">
        <v>896</v>
      </c>
    </row>
    <row r="76" spans="1:15" x14ac:dyDescent="0.25">
      <c r="A76" t="s">
        <v>1035</v>
      </c>
      <c r="B76" t="s">
        <v>1036</v>
      </c>
      <c r="C76" t="s">
        <v>896</v>
      </c>
      <c r="E76" t="s">
        <v>896</v>
      </c>
      <c r="G76" t="s">
        <v>896</v>
      </c>
      <c r="I76" t="s">
        <v>896</v>
      </c>
      <c r="K76" t="s">
        <v>896</v>
      </c>
      <c r="M76" t="s">
        <v>896</v>
      </c>
      <c r="O76" t="s">
        <v>896</v>
      </c>
    </row>
    <row r="77" spans="1:15" x14ac:dyDescent="0.25">
      <c r="A77" t="s">
        <v>1037</v>
      </c>
      <c r="B77" t="s">
        <v>1038</v>
      </c>
      <c r="C77" t="s">
        <v>896</v>
      </c>
      <c r="E77" t="s">
        <v>896</v>
      </c>
      <c r="G77" t="s">
        <v>896</v>
      </c>
      <c r="I77" t="s">
        <v>896</v>
      </c>
      <c r="K77" t="s">
        <v>896</v>
      </c>
      <c r="M77" t="s">
        <v>896</v>
      </c>
      <c r="O77" t="s">
        <v>896</v>
      </c>
    </row>
    <row r="78" spans="1:15" x14ac:dyDescent="0.25">
      <c r="A78" t="s">
        <v>1039</v>
      </c>
      <c r="B78" t="s">
        <v>1015</v>
      </c>
      <c r="C78" t="s">
        <v>896</v>
      </c>
      <c r="E78" t="s">
        <v>896</v>
      </c>
      <c r="G78" t="s">
        <v>896</v>
      </c>
      <c r="I78" t="s">
        <v>896</v>
      </c>
      <c r="K78" t="s">
        <v>896</v>
      </c>
      <c r="M78" t="s">
        <v>896</v>
      </c>
      <c r="O78" t="s">
        <v>896</v>
      </c>
    </row>
    <row r="79" spans="1:15" x14ac:dyDescent="0.25">
      <c r="A79" t="s">
        <v>1040</v>
      </c>
      <c r="B79" t="s">
        <v>1041</v>
      </c>
      <c r="C79" t="s">
        <v>896</v>
      </c>
      <c r="E79" t="s">
        <v>896</v>
      </c>
      <c r="G79" t="s">
        <v>896</v>
      </c>
      <c r="I79" t="s">
        <v>896</v>
      </c>
      <c r="K79" t="s">
        <v>896</v>
      </c>
      <c r="M79" t="s">
        <v>896</v>
      </c>
      <c r="O79" t="s">
        <v>896</v>
      </c>
    </row>
    <row r="80" spans="1:15" x14ac:dyDescent="0.25">
      <c r="A80" t="s">
        <v>1042</v>
      </c>
      <c r="B80" t="s">
        <v>1043</v>
      </c>
      <c r="C80" t="s">
        <v>896</v>
      </c>
      <c r="E80" t="s">
        <v>896</v>
      </c>
      <c r="G80" t="s">
        <v>896</v>
      </c>
      <c r="I80" t="s">
        <v>896</v>
      </c>
      <c r="K80" t="s">
        <v>896</v>
      </c>
      <c r="M80" t="s">
        <v>896</v>
      </c>
      <c r="O80" t="s">
        <v>896</v>
      </c>
    </row>
    <row r="81" spans="1:15" x14ac:dyDescent="0.25">
      <c r="A81" t="s">
        <v>1044</v>
      </c>
      <c r="B81" t="s">
        <v>1045</v>
      </c>
      <c r="C81" t="s">
        <v>896</v>
      </c>
      <c r="E81" t="s">
        <v>896</v>
      </c>
      <c r="G81" t="s">
        <v>896</v>
      </c>
      <c r="I81" t="s">
        <v>896</v>
      </c>
      <c r="K81" t="s">
        <v>896</v>
      </c>
      <c r="M81" t="s">
        <v>896</v>
      </c>
      <c r="O81" t="s">
        <v>896</v>
      </c>
    </row>
    <row r="82" spans="1:15" x14ac:dyDescent="0.25">
      <c r="A82" t="s">
        <v>1046</v>
      </c>
      <c r="B82" t="s">
        <v>1047</v>
      </c>
      <c r="C82" t="s">
        <v>896</v>
      </c>
      <c r="E82" t="s">
        <v>896</v>
      </c>
      <c r="G82" t="s">
        <v>896</v>
      </c>
      <c r="I82" t="s">
        <v>896</v>
      </c>
      <c r="K82" t="s">
        <v>896</v>
      </c>
      <c r="M82" t="s">
        <v>896</v>
      </c>
      <c r="O82" t="s">
        <v>896</v>
      </c>
    </row>
    <row r="83" spans="1:15" x14ac:dyDescent="0.25">
      <c r="A83" t="s">
        <v>1048</v>
      </c>
      <c r="B83" t="s">
        <v>1048</v>
      </c>
      <c r="C83" t="s">
        <v>896</v>
      </c>
      <c r="E83" t="s">
        <v>896</v>
      </c>
      <c r="G83" t="s">
        <v>896</v>
      </c>
      <c r="I83" t="s">
        <v>896</v>
      </c>
      <c r="K83" t="s">
        <v>896</v>
      </c>
      <c r="M83" t="s">
        <v>896</v>
      </c>
      <c r="O83" t="s">
        <v>896</v>
      </c>
    </row>
    <row r="84" spans="1:15" x14ac:dyDescent="0.25">
      <c r="A84" t="s">
        <v>1049</v>
      </c>
      <c r="B84" t="s">
        <v>1050</v>
      </c>
      <c r="C84" t="s">
        <v>896</v>
      </c>
      <c r="E84" t="s">
        <v>896</v>
      </c>
      <c r="G84" t="s">
        <v>896</v>
      </c>
      <c r="I84" t="s">
        <v>896</v>
      </c>
      <c r="K84" t="s">
        <v>896</v>
      </c>
      <c r="M84" t="s">
        <v>896</v>
      </c>
      <c r="O84" t="s">
        <v>896</v>
      </c>
    </row>
    <row r="85" spans="1:15" x14ac:dyDescent="0.25">
      <c r="A85" t="s">
        <v>1051</v>
      </c>
      <c r="B85" t="s">
        <v>1052</v>
      </c>
      <c r="C85" t="s">
        <v>896</v>
      </c>
      <c r="E85" t="s">
        <v>896</v>
      </c>
      <c r="G85" t="s">
        <v>896</v>
      </c>
      <c r="I85" t="s">
        <v>896</v>
      </c>
      <c r="K85" t="s">
        <v>896</v>
      </c>
      <c r="M85" t="s">
        <v>896</v>
      </c>
      <c r="O85" t="s">
        <v>896</v>
      </c>
    </row>
    <row r="86" spans="1:15" x14ac:dyDescent="0.25">
      <c r="A86" t="s">
        <v>1053</v>
      </c>
      <c r="B86" t="s">
        <v>1054</v>
      </c>
      <c r="C86" t="s">
        <v>896</v>
      </c>
      <c r="E86" t="s">
        <v>896</v>
      </c>
      <c r="G86" t="s">
        <v>896</v>
      </c>
      <c r="I86" t="s">
        <v>896</v>
      </c>
      <c r="K86" t="s">
        <v>896</v>
      </c>
      <c r="M86" t="s">
        <v>896</v>
      </c>
      <c r="O86" t="s">
        <v>896</v>
      </c>
    </row>
    <row r="87" spans="1:15" x14ac:dyDescent="0.25">
      <c r="A87" t="s">
        <v>1055</v>
      </c>
      <c r="B87" t="s">
        <v>1055</v>
      </c>
      <c r="C87" t="s">
        <v>896</v>
      </c>
      <c r="E87" t="s">
        <v>896</v>
      </c>
      <c r="G87" t="s">
        <v>896</v>
      </c>
      <c r="I87" t="s">
        <v>896</v>
      </c>
      <c r="K87" t="s">
        <v>896</v>
      </c>
      <c r="M87" t="s">
        <v>896</v>
      </c>
      <c r="O87" t="s">
        <v>896</v>
      </c>
    </row>
    <row r="88" spans="1:15" x14ac:dyDescent="0.25">
      <c r="A88" t="s">
        <v>1056</v>
      </c>
      <c r="B88" t="s">
        <v>1057</v>
      </c>
      <c r="C88" t="s">
        <v>896</v>
      </c>
      <c r="E88" t="s">
        <v>896</v>
      </c>
      <c r="G88" t="s">
        <v>896</v>
      </c>
      <c r="I88" t="s">
        <v>896</v>
      </c>
      <c r="K88" t="s">
        <v>896</v>
      </c>
      <c r="M88" t="s">
        <v>896</v>
      </c>
      <c r="O88" t="s">
        <v>896</v>
      </c>
    </row>
    <row r="89" spans="1:15" x14ac:dyDescent="0.25">
      <c r="A89" t="s">
        <v>1058</v>
      </c>
      <c r="B89" t="s">
        <v>1059</v>
      </c>
      <c r="C89" t="s">
        <v>896</v>
      </c>
      <c r="E89" t="s">
        <v>593</v>
      </c>
      <c r="G89" t="s">
        <v>896</v>
      </c>
      <c r="I89" t="s">
        <v>896</v>
      </c>
      <c r="K89" t="s">
        <v>896</v>
      </c>
      <c r="M89" t="s">
        <v>896</v>
      </c>
      <c r="O89" t="s">
        <v>896</v>
      </c>
    </row>
    <row r="90" spans="1:15" x14ac:dyDescent="0.25">
      <c r="A90" t="s">
        <v>1060</v>
      </c>
      <c r="B90" t="s">
        <v>1061</v>
      </c>
      <c r="C90" t="s">
        <v>896</v>
      </c>
      <c r="E90" t="s">
        <v>896</v>
      </c>
      <c r="G90" t="s">
        <v>896</v>
      </c>
      <c r="I90" t="s">
        <v>896</v>
      </c>
      <c r="K90" t="s">
        <v>896</v>
      </c>
      <c r="M90" t="s">
        <v>896</v>
      </c>
      <c r="O90" t="s">
        <v>896</v>
      </c>
    </row>
    <row r="91" spans="1:15" x14ac:dyDescent="0.25">
      <c r="A91" t="s">
        <v>1062</v>
      </c>
      <c r="B91" t="s">
        <v>1063</v>
      </c>
      <c r="C91" t="s">
        <v>896</v>
      </c>
      <c r="E91" t="s">
        <v>896</v>
      </c>
      <c r="G91" t="s">
        <v>896</v>
      </c>
      <c r="I91" t="s">
        <v>896</v>
      </c>
      <c r="K91" t="s">
        <v>896</v>
      </c>
      <c r="M91" t="s">
        <v>896</v>
      </c>
      <c r="O91" t="s">
        <v>896</v>
      </c>
    </row>
    <row r="92" spans="1:15" x14ac:dyDescent="0.25">
      <c r="A92" t="s">
        <v>1064</v>
      </c>
      <c r="B92" t="s">
        <v>1064</v>
      </c>
      <c r="C92" t="s">
        <v>896</v>
      </c>
      <c r="E92" t="s">
        <v>896</v>
      </c>
      <c r="G92" t="s">
        <v>896</v>
      </c>
      <c r="I92" t="s">
        <v>896</v>
      </c>
      <c r="K92" t="s">
        <v>896</v>
      </c>
      <c r="M92" t="s">
        <v>896</v>
      </c>
      <c r="O92" t="s">
        <v>896</v>
      </c>
    </row>
    <row r="93" spans="1:15" x14ac:dyDescent="0.25">
      <c r="A93" t="s">
        <v>1065</v>
      </c>
      <c r="B93" t="s">
        <v>1066</v>
      </c>
      <c r="C93" t="s">
        <v>896</v>
      </c>
      <c r="E93" t="s">
        <v>896</v>
      </c>
      <c r="G93" t="s">
        <v>896</v>
      </c>
      <c r="I93" t="s">
        <v>896</v>
      </c>
      <c r="K93" t="s">
        <v>896</v>
      </c>
      <c r="M93" t="s">
        <v>896</v>
      </c>
      <c r="O93" t="s">
        <v>896</v>
      </c>
    </row>
    <row r="94" spans="1:15" x14ac:dyDescent="0.25">
      <c r="A94" t="s">
        <v>1067</v>
      </c>
      <c r="B94" t="s">
        <v>1068</v>
      </c>
      <c r="C94" t="s">
        <v>896</v>
      </c>
      <c r="E94" t="s">
        <v>896</v>
      </c>
      <c r="G94" t="s">
        <v>896</v>
      </c>
      <c r="I94" t="s">
        <v>896</v>
      </c>
      <c r="K94" t="s">
        <v>896</v>
      </c>
      <c r="M94" t="s">
        <v>896</v>
      </c>
      <c r="O94" t="s">
        <v>896</v>
      </c>
    </row>
    <row r="95" spans="1:15" x14ac:dyDescent="0.25">
      <c r="A95" t="s">
        <v>391</v>
      </c>
      <c r="B95" t="s">
        <v>391</v>
      </c>
      <c r="C95" t="s">
        <v>896</v>
      </c>
      <c r="E95" t="s">
        <v>896</v>
      </c>
      <c r="G95" t="s">
        <v>896</v>
      </c>
      <c r="I95" t="s">
        <v>896</v>
      </c>
      <c r="K95" t="s">
        <v>896</v>
      </c>
      <c r="M95" t="s">
        <v>896</v>
      </c>
      <c r="O95" t="s">
        <v>896</v>
      </c>
    </row>
    <row r="96" spans="1:15" x14ac:dyDescent="0.25">
      <c r="A96" t="s">
        <v>1069</v>
      </c>
      <c r="B96" t="s">
        <v>1069</v>
      </c>
      <c r="C96" t="s">
        <v>896</v>
      </c>
      <c r="E96" t="s">
        <v>896</v>
      </c>
      <c r="G96" t="s">
        <v>896</v>
      </c>
      <c r="I96" t="s">
        <v>896</v>
      </c>
      <c r="K96" t="s">
        <v>896</v>
      </c>
      <c r="M96" t="s">
        <v>896</v>
      </c>
      <c r="O96" t="s">
        <v>896</v>
      </c>
    </row>
    <row r="97" spans="1:15" x14ac:dyDescent="0.25">
      <c r="A97" t="s">
        <v>1070</v>
      </c>
      <c r="B97" t="s">
        <v>1071</v>
      </c>
      <c r="C97" t="s">
        <v>896</v>
      </c>
      <c r="E97" t="s">
        <v>896</v>
      </c>
      <c r="G97" t="s">
        <v>896</v>
      </c>
      <c r="I97" t="s">
        <v>896</v>
      </c>
      <c r="K97" t="s">
        <v>896</v>
      </c>
      <c r="M97" t="s">
        <v>896</v>
      </c>
      <c r="O97" t="s">
        <v>896</v>
      </c>
    </row>
    <row r="98" spans="1:15" x14ac:dyDescent="0.25">
      <c r="A98" t="s">
        <v>534</v>
      </c>
      <c r="B98" t="s">
        <v>534</v>
      </c>
      <c r="C98" t="s">
        <v>896</v>
      </c>
      <c r="E98" t="s">
        <v>896</v>
      </c>
      <c r="G98" t="s">
        <v>896</v>
      </c>
      <c r="I98" t="s">
        <v>896</v>
      </c>
      <c r="K98" t="s">
        <v>896</v>
      </c>
      <c r="M98" t="s">
        <v>896</v>
      </c>
      <c r="O98" t="s">
        <v>896</v>
      </c>
    </row>
    <row r="99" spans="1:15" x14ac:dyDescent="0.25">
      <c r="A99" t="s">
        <v>1072</v>
      </c>
      <c r="B99" t="s">
        <v>1073</v>
      </c>
      <c r="C99" t="s">
        <v>896</v>
      </c>
      <c r="E99" t="s">
        <v>896</v>
      </c>
      <c r="G99" t="s">
        <v>896</v>
      </c>
      <c r="I99" t="s">
        <v>896</v>
      </c>
      <c r="K99" t="s">
        <v>896</v>
      </c>
      <c r="M99" t="s">
        <v>896</v>
      </c>
      <c r="O99" t="s">
        <v>896</v>
      </c>
    </row>
    <row r="100" spans="1:15" x14ac:dyDescent="0.25">
      <c r="A100" t="s">
        <v>1074</v>
      </c>
      <c r="B100" t="s">
        <v>1075</v>
      </c>
      <c r="C100" t="s">
        <v>896</v>
      </c>
      <c r="E100" t="s">
        <v>896</v>
      </c>
      <c r="G100" t="s">
        <v>896</v>
      </c>
      <c r="I100" t="s">
        <v>896</v>
      </c>
      <c r="K100" t="s">
        <v>896</v>
      </c>
      <c r="M100" t="s">
        <v>896</v>
      </c>
      <c r="O100" t="s">
        <v>896</v>
      </c>
    </row>
    <row r="101" spans="1:15" x14ac:dyDescent="0.25">
      <c r="A101" t="s">
        <v>1076</v>
      </c>
      <c r="B101" t="s">
        <v>1077</v>
      </c>
      <c r="C101" t="s">
        <v>896</v>
      </c>
      <c r="E101" t="s">
        <v>896</v>
      </c>
      <c r="G101" t="s">
        <v>896</v>
      </c>
      <c r="I101" t="s">
        <v>896</v>
      </c>
      <c r="K101" t="s">
        <v>896</v>
      </c>
      <c r="M101" t="s">
        <v>896</v>
      </c>
      <c r="O101" t="s">
        <v>896</v>
      </c>
    </row>
    <row r="102" spans="1:15" x14ac:dyDescent="0.25">
      <c r="A102" t="s">
        <v>1078</v>
      </c>
      <c r="B102" t="s">
        <v>1078</v>
      </c>
      <c r="C102" t="s">
        <v>896</v>
      </c>
      <c r="E102" t="s">
        <v>896</v>
      </c>
      <c r="G102" t="s">
        <v>896</v>
      </c>
      <c r="I102" t="s">
        <v>896</v>
      </c>
      <c r="K102" t="s">
        <v>896</v>
      </c>
      <c r="M102" t="s">
        <v>896</v>
      </c>
      <c r="O102" t="s">
        <v>896</v>
      </c>
    </row>
    <row r="103" spans="1:15" x14ac:dyDescent="0.25">
      <c r="A103" t="s">
        <v>1079</v>
      </c>
      <c r="B103" t="s">
        <v>1080</v>
      </c>
      <c r="C103" t="s">
        <v>896</v>
      </c>
      <c r="E103" t="s">
        <v>896</v>
      </c>
      <c r="G103" t="s">
        <v>896</v>
      </c>
      <c r="I103" t="s">
        <v>896</v>
      </c>
      <c r="K103" t="s">
        <v>896</v>
      </c>
      <c r="M103" t="s">
        <v>896</v>
      </c>
      <c r="O103" t="s">
        <v>896</v>
      </c>
    </row>
    <row r="104" spans="1:15" x14ac:dyDescent="0.25">
      <c r="A104" t="s">
        <v>1081</v>
      </c>
      <c r="B104" t="s">
        <v>1081</v>
      </c>
      <c r="C104" t="s">
        <v>896</v>
      </c>
      <c r="E104" t="s">
        <v>896</v>
      </c>
      <c r="G104" t="s">
        <v>896</v>
      </c>
      <c r="I104" t="s">
        <v>896</v>
      </c>
      <c r="K104" t="s">
        <v>896</v>
      </c>
      <c r="M104" t="s">
        <v>896</v>
      </c>
      <c r="O104" t="s">
        <v>896</v>
      </c>
    </row>
    <row r="105" spans="1:15" x14ac:dyDescent="0.25">
      <c r="A105" t="s">
        <v>1082</v>
      </c>
      <c r="B105" t="s">
        <v>1083</v>
      </c>
      <c r="C105" t="s">
        <v>897</v>
      </c>
      <c r="D105">
        <v>30</v>
      </c>
      <c r="E105" t="s">
        <v>896</v>
      </c>
      <c r="G105" t="s">
        <v>896</v>
      </c>
      <c r="I105" t="s">
        <v>897</v>
      </c>
      <c r="J105">
        <v>10</v>
      </c>
      <c r="K105" t="s">
        <v>896</v>
      </c>
      <c r="M105" t="s">
        <v>897</v>
      </c>
      <c r="N105">
        <v>30</v>
      </c>
      <c r="O105" t="s">
        <v>896</v>
      </c>
    </row>
    <row r="106" spans="1:15" x14ac:dyDescent="0.25">
      <c r="A106" t="s">
        <v>1084</v>
      </c>
      <c r="B106" t="s">
        <v>1085</v>
      </c>
      <c r="C106" t="s">
        <v>897</v>
      </c>
      <c r="D106">
        <v>22</v>
      </c>
      <c r="E106" t="s">
        <v>897</v>
      </c>
      <c r="F106">
        <v>3</v>
      </c>
      <c r="G106" t="s">
        <v>897</v>
      </c>
      <c r="H106">
        <v>38</v>
      </c>
      <c r="I106" t="s">
        <v>897</v>
      </c>
      <c r="J106">
        <v>22</v>
      </c>
      <c r="K106" t="s">
        <v>896</v>
      </c>
      <c r="M106" t="s">
        <v>897</v>
      </c>
      <c r="N106">
        <v>20</v>
      </c>
      <c r="O106" t="s">
        <v>896</v>
      </c>
    </row>
    <row r="107" spans="1:15" x14ac:dyDescent="0.25">
      <c r="A107" t="s">
        <v>1086</v>
      </c>
      <c r="B107" t="s">
        <v>1087</v>
      </c>
      <c r="C107" t="s">
        <v>896</v>
      </c>
      <c r="E107" t="s">
        <v>896</v>
      </c>
      <c r="G107" t="s">
        <v>896</v>
      </c>
      <c r="I107" t="s">
        <v>896</v>
      </c>
      <c r="K107" t="s">
        <v>896</v>
      </c>
      <c r="M107" t="s">
        <v>896</v>
      </c>
      <c r="O107" t="s">
        <v>896</v>
      </c>
    </row>
    <row r="108" spans="1:15" x14ac:dyDescent="0.25">
      <c r="A108" t="s">
        <v>1088</v>
      </c>
      <c r="B108" t="s">
        <v>1088</v>
      </c>
      <c r="C108" t="s">
        <v>896</v>
      </c>
      <c r="E108" t="s">
        <v>896</v>
      </c>
      <c r="G108" t="s">
        <v>896</v>
      </c>
      <c r="I108" t="s">
        <v>896</v>
      </c>
      <c r="K108" t="s">
        <v>896</v>
      </c>
      <c r="M108" t="s">
        <v>896</v>
      </c>
      <c r="O108" t="s">
        <v>896</v>
      </c>
    </row>
    <row r="109" spans="1:15" x14ac:dyDescent="0.25">
      <c r="A109" t="s">
        <v>1089</v>
      </c>
      <c r="B109" t="s">
        <v>1090</v>
      </c>
      <c r="C109" t="s">
        <v>896</v>
      </c>
      <c r="E109" t="s">
        <v>896</v>
      </c>
      <c r="G109" t="s">
        <v>896</v>
      </c>
      <c r="I109" t="s">
        <v>896</v>
      </c>
      <c r="K109" t="s">
        <v>896</v>
      </c>
      <c r="M109" t="s">
        <v>896</v>
      </c>
      <c r="O109" t="s">
        <v>896</v>
      </c>
    </row>
    <row r="110" spans="1:15" x14ac:dyDescent="0.25">
      <c r="A110" t="s">
        <v>1091</v>
      </c>
      <c r="B110" t="s">
        <v>1091</v>
      </c>
      <c r="C110" t="s">
        <v>896</v>
      </c>
      <c r="E110" t="s">
        <v>896</v>
      </c>
      <c r="G110" t="s">
        <v>896</v>
      </c>
      <c r="I110" t="s">
        <v>896</v>
      </c>
      <c r="K110" t="s">
        <v>896</v>
      </c>
      <c r="M110" t="s">
        <v>896</v>
      </c>
      <c r="O110" t="s">
        <v>896</v>
      </c>
    </row>
    <row r="111" spans="1:15" x14ac:dyDescent="0.25">
      <c r="A111" t="s">
        <v>1092</v>
      </c>
      <c r="B111" t="s">
        <v>1093</v>
      </c>
      <c r="C111" t="s">
        <v>896</v>
      </c>
      <c r="E111" t="s">
        <v>896</v>
      </c>
      <c r="G111" t="s">
        <v>896</v>
      </c>
      <c r="I111" t="s">
        <v>896</v>
      </c>
      <c r="K111" t="s">
        <v>896</v>
      </c>
      <c r="M111" t="s">
        <v>896</v>
      </c>
      <c r="O111" t="s">
        <v>896</v>
      </c>
    </row>
    <row r="112" spans="1:15" x14ac:dyDescent="0.25">
      <c r="A112" t="s">
        <v>1094</v>
      </c>
      <c r="B112" t="s">
        <v>1095</v>
      </c>
      <c r="C112" t="s">
        <v>896</v>
      </c>
      <c r="E112" t="s">
        <v>896</v>
      </c>
      <c r="G112" t="s">
        <v>896</v>
      </c>
      <c r="I112" t="s">
        <v>896</v>
      </c>
      <c r="K112" t="s">
        <v>896</v>
      </c>
      <c r="M112" t="s">
        <v>896</v>
      </c>
      <c r="O112" t="s">
        <v>896</v>
      </c>
    </row>
    <row r="113" spans="1:15" x14ac:dyDescent="0.25">
      <c r="A113" t="s">
        <v>1096</v>
      </c>
      <c r="B113" t="s">
        <v>1096</v>
      </c>
      <c r="C113" t="s">
        <v>598</v>
      </c>
      <c r="D113">
        <v>33</v>
      </c>
      <c r="E113" t="s">
        <v>598</v>
      </c>
      <c r="F113">
        <v>19</v>
      </c>
      <c r="G113" t="s">
        <v>598</v>
      </c>
      <c r="H113">
        <v>9</v>
      </c>
      <c r="I113" t="s">
        <v>896</v>
      </c>
      <c r="K113" t="s">
        <v>896</v>
      </c>
      <c r="M113" t="s">
        <v>896</v>
      </c>
      <c r="O113" t="s">
        <v>896</v>
      </c>
    </row>
    <row r="114" spans="1:15" x14ac:dyDescent="0.25">
      <c r="A114" t="s">
        <v>1097</v>
      </c>
      <c r="B114" t="s">
        <v>1098</v>
      </c>
      <c r="C114" t="s">
        <v>896</v>
      </c>
      <c r="E114" t="s">
        <v>896</v>
      </c>
      <c r="G114" t="s">
        <v>896</v>
      </c>
      <c r="I114" t="s">
        <v>896</v>
      </c>
      <c r="K114" t="s">
        <v>896</v>
      </c>
      <c r="M114" t="s">
        <v>896</v>
      </c>
      <c r="O114" t="s">
        <v>896</v>
      </c>
    </row>
    <row r="115" spans="1:15" x14ac:dyDescent="0.25">
      <c r="A115" t="s">
        <v>1099</v>
      </c>
      <c r="B115" t="s">
        <v>1099</v>
      </c>
      <c r="C115" t="s">
        <v>896</v>
      </c>
      <c r="E115" t="s">
        <v>896</v>
      </c>
      <c r="G115" t="s">
        <v>896</v>
      </c>
      <c r="I115" t="s">
        <v>896</v>
      </c>
      <c r="K115" t="s">
        <v>896</v>
      </c>
      <c r="M115" t="s">
        <v>897</v>
      </c>
      <c r="N115">
        <v>3</v>
      </c>
      <c r="O115" t="s">
        <v>896</v>
      </c>
    </row>
    <row r="116" spans="1:15" x14ac:dyDescent="0.25">
      <c r="A116" t="s">
        <v>1100</v>
      </c>
      <c r="B116" t="s">
        <v>1101</v>
      </c>
      <c r="C116" t="s">
        <v>896</v>
      </c>
      <c r="E116" t="s">
        <v>896</v>
      </c>
      <c r="G116" t="s">
        <v>896</v>
      </c>
      <c r="I116" t="s">
        <v>896</v>
      </c>
      <c r="K116" t="s">
        <v>896</v>
      </c>
      <c r="M116" t="s">
        <v>896</v>
      </c>
      <c r="O116" t="s">
        <v>896</v>
      </c>
    </row>
    <row r="117" spans="1:15" x14ac:dyDescent="0.25">
      <c r="A117" t="s">
        <v>1102</v>
      </c>
      <c r="B117" t="s">
        <v>1103</v>
      </c>
      <c r="C117" t="s">
        <v>896</v>
      </c>
      <c r="E117" t="s">
        <v>896</v>
      </c>
      <c r="G117" t="s">
        <v>896</v>
      </c>
      <c r="I117" t="s">
        <v>896</v>
      </c>
      <c r="K117" t="s">
        <v>896</v>
      </c>
      <c r="M117" t="s">
        <v>896</v>
      </c>
      <c r="O117" t="s">
        <v>896</v>
      </c>
    </row>
    <row r="118" spans="1:15" x14ac:dyDescent="0.25">
      <c r="A118" t="s">
        <v>1104</v>
      </c>
      <c r="B118" t="s">
        <v>1105</v>
      </c>
      <c r="C118" t="s">
        <v>896</v>
      </c>
      <c r="E118" t="s">
        <v>896</v>
      </c>
      <c r="G118" t="s">
        <v>896</v>
      </c>
      <c r="I118" t="s">
        <v>896</v>
      </c>
      <c r="K118" t="s">
        <v>896</v>
      </c>
      <c r="M118" t="s">
        <v>896</v>
      </c>
      <c r="O118" t="s">
        <v>896</v>
      </c>
    </row>
    <row r="119" spans="1:15" x14ac:dyDescent="0.25">
      <c r="A119" t="s">
        <v>1106</v>
      </c>
      <c r="B119" t="s">
        <v>1107</v>
      </c>
      <c r="C119" t="s">
        <v>896</v>
      </c>
      <c r="E119" t="s">
        <v>896</v>
      </c>
      <c r="G119" t="s">
        <v>896</v>
      </c>
      <c r="I119" t="s">
        <v>896</v>
      </c>
      <c r="K119" t="s">
        <v>896</v>
      </c>
      <c r="M119" t="s">
        <v>896</v>
      </c>
      <c r="O119" t="s">
        <v>896</v>
      </c>
    </row>
    <row r="120" spans="1:15" x14ac:dyDescent="0.25">
      <c r="A120" t="s">
        <v>1108</v>
      </c>
      <c r="C120" t="s">
        <v>896</v>
      </c>
      <c r="E120" t="s">
        <v>896</v>
      </c>
      <c r="G120" t="s">
        <v>896</v>
      </c>
      <c r="I120" t="s">
        <v>896</v>
      </c>
      <c r="K120" t="s">
        <v>896</v>
      </c>
      <c r="M120" t="s">
        <v>896</v>
      </c>
      <c r="O120" t="s">
        <v>896</v>
      </c>
    </row>
    <row r="121" spans="1:15" x14ac:dyDescent="0.25">
      <c r="A121" t="s">
        <v>1109</v>
      </c>
      <c r="B121" t="s">
        <v>1110</v>
      </c>
      <c r="C121" t="s">
        <v>896</v>
      </c>
      <c r="E121" t="s">
        <v>896</v>
      </c>
      <c r="G121" t="s">
        <v>896</v>
      </c>
      <c r="I121" t="s">
        <v>896</v>
      </c>
      <c r="K121" t="s">
        <v>896</v>
      </c>
      <c r="M121" t="s">
        <v>896</v>
      </c>
      <c r="O121" t="s">
        <v>896</v>
      </c>
    </row>
    <row r="122" spans="1:15" x14ac:dyDescent="0.25">
      <c r="A122" t="s">
        <v>1111</v>
      </c>
      <c r="B122" t="s">
        <v>1112</v>
      </c>
      <c r="C122" t="s">
        <v>896</v>
      </c>
      <c r="E122" t="s">
        <v>896</v>
      </c>
      <c r="G122" t="s">
        <v>896</v>
      </c>
      <c r="I122" t="s">
        <v>896</v>
      </c>
      <c r="K122" t="s">
        <v>896</v>
      </c>
      <c r="M122" t="s">
        <v>897</v>
      </c>
      <c r="N122">
        <v>3</v>
      </c>
      <c r="O122" t="s">
        <v>896</v>
      </c>
    </row>
    <row r="123" spans="1:15" x14ac:dyDescent="0.25">
      <c r="A123" t="s">
        <v>1113</v>
      </c>
      <c r="B123" t="s">
        <v>1114</v>
      </c>
      <c r="C123" t="s">
        <v>896</v>
      </c>
      <c r="E123" t="s">
        <v>896</v>
      </c>
      <c r="G123" t="s">
        <v>896</v>
      </c>
      <c r="I123" t="s">
        <v>896</v>
      </c>
      <c r="K123" t="s">
        <v>896</v>
      </c>
      <c r="M123" t="s">
        <v>896</v>
      </c>
      <c r="O123" t="s">
        <v>896</v>
      </c>
    </row>
    <row r="124" spans="1:15" x14ac:dyDescent="0.25">
      <c r="A124" t="s">
        <v>1115</v>
      </c>
      <c r="B124" t="s">
        <v>1115</v>
      </c>
      <c r="C124" t="s">
        <v>897</v>
      </c>
      <c r="D124">
        <v>16</v>
      </c>
      <c r="E124" t="s">
        <v>897</v>
      </c>
      <c r="F124">
        <v>16</v>
      </c>
      <c r="G124" t="s">
        <v>896</v>
      </c>
      <c r="H124">
        <v>0</v>
      </c>
      <c r="I124" t="s">
        <v>896</v>
      </c>
      <c r="J124">
        <v>0</v>
      </c>
      <c r="K124" t="s">
        <v>896</v>
      </c>
      <c r="M124" t="s">
        <v>897</v>
      </c>
      <c r="N124">
        <v>16</v>
      </c>
      <c r="O124" t="s">
        <v>896</v>
      </c>
    </row>
    <row r="125" spans="1:15" x14ac:dyDescent="0.25">
      <c r="A125" t="s">
        <v>1116</v>
      </c>
      <c r="B125" t="s">
        <v>1117</v>
      </c>
      <c r="C125" t="s">
        <v>896</v>
      </c>
      <c r="E125" t="s">
        <v>896</v>
      </c>
      <c r="G125" t="s">
        <v>896</v>
      </c>
      <c r="I125" t="s">
        <v>896</v>
      </c>
      <c r="K125" t="s">
        <v>896</v>
      </c>
      <c r="M125" t="s">
        <v>896</v>
      </c>
      <c r="O125" t="s">
        <v>896</v>
      </c>
    </row>
    <row r="126" spans="1:15" x14ac:dyDescent="0.25">
      <c r="A126" t="s">
        <v>1118</v>
      </c>
      <c r="B126" t="s">
        <v>1118</v>
      </c>
      <c r="C126" t="s">
        <v>896</v>
      </c>
      <c r="E126" t="s">
        <v>896</v>
      </c>
      <c r="F126">
        <v>0</v>
      </c>
      <c r="G126" t="s">
        <v>896</v>
      </c>
      <c r="I126" t="s">
        <v>896</v>
      </c>
      <c r="K126" t="s">
        <v>896</v>
      </c>
      <c r="M126" t="s">
        <v>896</v>
      </c>
      <c r="O126" t="s">
        <v>896</v>
      </c>
    </row>
    <row r="127" spans="1:15" x14ac:dyDescent="0.25">
      <c r="A127" t="s">
        <v>1119</v>
      </c>
      <c r="B127" t="s">
        <v>1120</v>
      </c>
      <c r="C127" t="s">
        <v>896</v>
      </c>
      <c r="E127" t="s">
        <v>896</v>
      </c>
      <c r="G127" t="s">
        <v>896</v>
      </c>
      <c r="I127" t="s">
        <v>896</v>
      </c>
      <c r="K127" t="s">
        <v>896</v>
      </c>
      <c r="M127" t="s">
        <v>896</v>
      </c>
      <c r="O127" t="s">
        <v>896</v>
      </c>
    </row>
    <row r="128" spans="1:15" x14ac:dyDescent="0.25">
      <c r="A128" t="s">
        <v>1121</v>
      </c>
      <c r="B128" t="s">
        <v>1122</v>
      </c>
      <c r="C128" t="s">
        <v>896</v>
      </c>
      <c r="E128" t="s">
        <v>896</v>
      </c>
      <c r="G128" t="s">
        <v>896</v>
      </c>
      <c r="I128" t="s">
        <v>896</v>
      </c>
      <c r="K128" t="s">
        <v>896</v>
      </c>
      <c r="M128" t="s">
        <v>896</v>
      </c>
      <c r="O128" t="s">
        <v>896</v>
      </c>
    </row>
    <row r="129" spans="1:15" x14ac:dyDescent="0.25">
      <c r="A129" t="s">
        <v>1123</v>
      </c>
      <c r="B129" t="s">
        <v>1124</v>
      </c>
      <c r="C129" t="s">
        <v>896</v>
      </c>
      <c r="E129" t="s">
        <v>896</v>
      </c>
      <c r="G129" t="s">
        <v>896</v>
      </c>
      <c r="I129" t="s">
        <v>896</v>
      </c>
      <c r="K129" t="s">
        <v>896</v>
      </c>
      <c r="M129" t="s">
        <v>896</v>
      </c>
      <c r="O129" t="s">
        <v>896</v>
      </c>
    </row>
    <row r="130" spans="1:15" x14ac:dyDescent="0.25">
      <c r="A130" t="s">
        <v>1125</v>
      </c>
      <c r="B130" t="s">
        <v>1126</v>
      </c>
      <c r="C130" t="s">
        <v>896</v>
      </c>
      <c r="E130" t="s">
        <v>896</v>
      </c>
      <c r="G130" t="s">
        <v>896</v>
      </c>
      <c r="I130" t="s">
        <v>896</v>
      </c>
      <c r="K130" t="s">
        <v>896</v>
      </c>
      <c r="M130" t="s">
        <v>896</v>
      </c>
      <c r="O130" t="s">
        <v>896</v>
      </c>
    </row>
    <row r="131" spans="1:15" x14ac:dyDescent="0.25">
      <c r="A131" t="s">
        <v>1127</v>
      </c>
      <c r="B131" t="s">
        <v>1128</v>
      </c>
      <c r="C131" t="s">
        <v>896</v>
      </c>
      <c r="E131" t="s">
        <v>896</v>
      </c>
      <c r="G131" t="s">
        <v>896</v>
      </c>
      <c r="I131" t="s">
        <v>896</v>
      </c>
      <c r="K131" t="s">
        <v>896</v>
      </c>
      <c r="M131" t="s">
        <v>896</v>
      </c>
      <c r="O131" t="s">
        <v>896</v>
      </c>
    </row>
    <row r="132" spans="1:15" x14ac:dyDescent="0.25">
      <c r="A132" t="s">
        <v>1129</v>
      </c>
      <c r="B132" t="s">
        <v>1130</v>
      </c>
      <c r="C132" t="s">
        <v>896</v>
      </c>
      <c r="E132" t="s">
        <v>896</v>
      </c>
      <c r="G132" t="s">
        <v>896</v>
      </c>
      <c r="I132" t="s">
        <v>896</v>
      </c>
      <c r="K132" t="s">
        <v>896</v>
      </c>
      <c r="M132" t="s">
        <v>896</v>
      </c>
      <c r="O132" t="s">
        <v>896</v>
      </c>
    </row>
    <row r="133" spans="1:15" x14ac:dyDescent="0.25">
      <c r="A133" t="s">
        <v>1131</v>
      </c>
      <c r="B133" t="s">
        <v>1132</v>
      </c>
      <c r="C133" t="s">
        <v>896</v>
      </c>
      <c r="E133" t="s">
        <v>896</v>
      </c>
      <c r="G133" t="s">
        <v>896</v>
      </c>
      <c r="I133" t="s">
        <v>896</v>
      </c>
      <c r="K133" t="s">
        <v>896</v>
      </c>
      <c r="M133" t="s">
        <v>896</v>
      </c>
      <c r="O133" t="s">
        <v>896</v>
      </c>
    </row>
    <row r="134" spans="1:15" x14ac:dyDescent="0.25">
      <c r="A134" t="s">
        <v>1133</v>
      </c>
      <c r="B134" t="s">
        <v>1134</v>
      </c>
      <c r="C134" t="s">
        <v>896</v>
      </c>
      <c r="E134" t="s">
        <v>896</v>
      </c>
      <c r="G134" t="s">
        <v>896</v>
      </c>
      <c r="I134" t="s">
        <v>896</v>
      </c>
      <c r="K134" t="s">
        <v>896</v>
      </c>
      <c r="M134" t="s">
        <v>896</v>
      </c>
      <c r="O134" t="s">
        <v>896</v>
      </c>
    </row>
    <row r="135" spans="1:15" x14ac:dyDescent="0.25">
      <c r="A135" t="s">
        <v>1135</v>
      </c>
      <c r="B135" t="s">
        <v>1136</v>
      </c>
      <c r="C135" t="s">
        <v>896</v>
      </c>
      <c r="D135">
        <v>0</v>
      </c>
      <c r="E135" t="s">
        <v>896</v>
      </c>
      <c r="F135">
        <v>0</v>
      </c>
      <c r="G135" t="s">
        <v>896</v>
      </c>
      <c r="H135">
        <v>0</v>
      </c>
      <c r="I135" t="s">
        <v>896</v>
      </c>
      <c r="K135" t="s">
        <v>896</v>
      </c>
      <c r="M135" t="s">
        <v>896</v>
      </c>
      <c r="O135" t="s">
        <v>896</v>
      </c>
    </row>
    <row r="136" spans="1:15" x14ac:dyDescent="0.25">
      <c r="A136" t="s">
        <v>1137</v>
      </c>
      <c r="B136" t="s">
        <v>1138</v>
      </c>
      <c r="C136" t="s">
        <v>598</v>
      </c>
      <c r="D136">
        <v>17</v>
      </c>
      <c r="E136" t="s">
        <v>598</v>
      </c>
      <c r="F136">
        <v>22</v>
      </c>
      <c r="G136" t="s">
        <v>598</v>
      </c>
      <c r="H136">
        <v>14</v>
      </c>
      <c r="I136" t="s">
        <v>598</v>
      </c>
      <c r="J136">
        <v>5</v>
      </c>
      <c r="K136" t="s">
        <v>896</v>
      </c>
      <c r="M136" t="s">
        <v>598</v>
      </c>
      <c r="N136">
        <v>2</v>
      </c>
      <c r="O136" t="s">
        <v>896</v>
      </c>
    </row>
    <row r="137" spans="1:15" x14ac:dyDescent="0.25">
      <c r="A137" t="s">
        <v>1139</v>
      </c>
      <c r="B137" t="s">
        <v>1140</v>
      </c>
      <c r="C137" t="s">
        <v>896</v>
      </c>
      <c r="E137" t="s">
        <v>896</v>
      </c>
      <c r="G137" t="s">
        <v>896</v>
      </c>
      <c r="I137" t="s">
        <v>896</v>
      </c>
      <c r="K137" t="s">
        <v>896</v>
      </c>
      <c r="M137" t="s">
        <v>896</v>
      </c>
      <c r="O137" t="s">
        <v>896</v>
      </c>
    </row>
    <row r="138" spans="1:15" x14ac:dyDescent="0.25">
      <c r="A138" t="s">
        <v>1141</v>
      </c>
      <c r="B138" t="s">
        <v>1141</v>
      </c>
      <c r="C138" t="s">
        <v>896</v>
      </c>
      <c r="E138" t="s">
        <v>896</v>
      </c>
      <c r="G138" t="s">
        <v>896</v>
      </c>
      <c r="I138" t="s">
        <v>896</v>
      </c>
      <c r="K138" t="s">
        <v>896</v>
      </c>
      <c r="M138" t="s">
        <v>896</v>
      </c>
      <c r="O138" t="s">
        <v>896</v>
      </c>
    </row>
    <row r="139" spans="1:15" x14ac:dyDescent="0.25">
      <c r="A139" t="s">
        <v>1142</v>
      </c>
      <c r="B139" t="s">
        <v>1143</v>
      </c>
      <c r="C139" t="s">
        <v>896</v>
      </c>
      <c r="E139" t="s">
        <v>896</v>
      </c>
      <c r="G139" t="s">
        <v>896</v>
      </c>
      <c r="I139" t="s">
        <v>896</v>
      </c>
      <c r="K139" t="s">
        <v>896</v>
      </c>
      <c r="M139" t="s">
        <v>896</v>
      </c>
      <c r="O139" t="s">
        <v>896</v>
      </c>
    </row>
    <row r="140" spans="1:15" x14ac:dyDescent="0.25">
      <c r="A140" t="s">
        <v>1144</v>
      </c>
      <c r="B140" t="s">
        <v>1145</v>
      </c>
      <c r="C140" t="s">
        <v>896</v>
      </c>
      <c r="E140" t="s">
        <v>896</v>
      </c>
      <c r="G140" t="s">
        <v>896</v>
      </c>
      <c r="I140" t="s">
        <v>896</v>
      </c>
      <c r="K140" t="s">
        <v>896</v>
      </c>
      <c r="M140" t="s">
        <v>896</v>
      </c>
      <c r="O140" t="s">
        <v>896</v>
      </c>
    </row>
    <row r="141" spans="1:15" x14ac:dyDescent="0.25">
      <c r="A141" t="s">
        <v>1146</v>
      </c>
      <c r="B141" t="s">
        <v>1147</v>
      </c>
      <c r="C141" t="s">
        <v>896</v>
      </c>
      <c r="E141" t="s">
        <v>896</v>
      </c>
      <c r="G141" t="s">
        <v>896</v>
      </c>
      <c r="I141" t="s">
        <v>896</v>
      </c>
      <c r="K141" t="s">
        <v>896</v>
      </c>
      <c r="M141" t="s">
        <v>896</v>
      </c>
      <c r="O141" t="s">
        <v>896</v>
      </c>
    </row>
    <row r="142" spans="1:15" x14ac:dyDescent="0.25">
      <c r="A142" t="s">
        <v>1148</v>
      </c>
      <c r="B142" t="s">
        <v>1149</v>
      </c>
      <c r="C142" t="s">
        <v>896</v>
      </c>
      <c r="E142" t="s">
        <v>896</v>
      </c>
      <c r="G142" t="s">
        <v>896</v>
      </c>
      <c r="I142" t="s">
        <v>896</v>
      </c>
      <c r="K142" t="s">
        <v>896</v>
      </c>
      <c r="M142" t="s">
        <v>896</v>
      </c>
      <c r="O142" t="s">
        <v>896</v>
      </c>
    </row>
    <row r="143" spans="1:15" x14ac:dyDescent="0.25">
      <c r="A143" t="s">
        <v>1150</v>
      </c>
      <c r="B143" t="s">
        <v>1151</v>
      </c>
      <c r="C143" t="s">
        <v>896</v>
      </c>
      <c r="E143" t="s">
        <v>896</v>
      </c>
      <c r="G143" t="s">
        <v>896</v>
      </c>
      <c r="I143" t="s">
        <v>896</v>
      </c>
      <c r="K143" t="s">
        <v>896</v>
      </c>
      <c r="M143" t="s">
        <v>896</v>
      </c>
      <c r="O143" t="s">
        <v>896</v>
      </c>
    </row>
    <row r="144" spans="1:15" x14ac:dyDescent="0.25">
      <c r="A144" t="s">
        <v>1152</v>
      </c>
      <c r="B144" t="s">
        <v>1153</v>
      </c>
      <c r="C144" t="s">
        <v>896</v>
      </c>
      <c r="E144" t="s">
        <v>896</v>
      </c>
      <c r="G144" t="s">
        <v>896</v>
      </c>
      <c r="I144" t="s">
        <v>896</v>
      </c>
      <c r="K144" t="s">
        <v>896</v>
      </c>
      <c r="M144" t="s">
        <v>896</v>
      </c>
      <c r="O144" t="s">
        <v>896</v>
      </c>
    </row>
    <row r="145" spans="1:15" x14ac:dyDescent="0.25">
      <c r="A145" t="s">
        <v>1154</v>
      </c>
      <c r="B145" t="s">
        <v>1155</v>
      </c>
      <c r="C145" t="s">
        <v>896</v>
      </c>
      <c r="E145" t="s">
        <v>896</v>
      </c>
      <c r="G145" t="s">
        <v>896</v>
      </c>
      <c r="I145" t="s">
        <v>896</v>
      </c>
      <c r="K145" t="s">
        <v>896</v>
      </c>
      <c r="M145" t="s">
        <v>896</v>
      </c>
      <c r="O145" t="s">
        <v>896</v>
      </c>
    </row>
    <row r="146" spans="1:15" x14ac:dyDescent="0.25">
      <c r="A146" t="s">
        <v>1156</v>
      </c>
      <c r="B146" t="s">
        <v>1157</v>
      </c>
      <c r="C146" t="s">
        <v>896</v>
      </c>
      <c r="E146" t="s">
        <v>896</v>
      </c>
      <c r="G146" t="s">
        <v>896</v>
      </c>
      <c r="I146" t="s">
        <v>896</v>
      </c>
      <c r="K146" t="s">
        <v>896</v>
      </c>
      <c r="M146" t="s">
        <v>896</v>
      </c>
      <c r="O146" t="s">
        <v>896</v>
      </c>
    </row>
    <row r="147" spans="1:15" x14ac:dyDescent="0.25">
      <c r="A147" t="s">
        <v>1158</v>
      </c>
      <c r="B147" t="s">
        <v>1159</v>
      </c>
      <c r="C147" t="s">
        <v>896</v>
      </c>
      <c r="E147" t="s">
        <v>896</v>
      </c>
      <c r="G147" t="s">
        <v>896</v>
      </c>
      <c r="I147" t="s">
        <v>896</v>
      </c>
      <c r="K147" t="s">
        <v>896</v>
      </c>
      <c r="M147" t="s">
        <v>896</v>
      </c>
      <c r="O147" t="s">
        <v>896</v>
      </c>
    </row>
    <row r="148" spans="1:15" x14ac:dyDescent="0.25">
      <c r="A148" t="s">
        <v>1160</v>
      </c>
      <c r="B148" t="s">
        <v>1161</v>
      </c>
      <c r="C148" t="s">
        <v>896</v>
      </c>
      <c r="E148" t="s">
        <v>896</v>
      </c>
      <c r="G148" t="s">
        <v>896</v>
      </c>
      <c r="I148" t="s">
        <v>896</v>
      </c>
      <c r="K148" t="s">
        <v>896</v>
      </c>
      <c r="M148" t="s">
        <v>896</v>
      </c>
      <c r="O148" t="s">
        <v>896</v>
      </c>
    </row>
    <row r="149" spans="1:15" x14ac:dyDescent="0.25">
      <c r="A149" t="s">
        <v>1162</v>
      </c>
      <c r="B149" t="s">
        <v>1163</v>
      </c>
      <c r="C149" t="s">
        <v>896</v>
      </c>
      <c r="E149" t="s">
        <v>896</v>
      </c>
      <c r="G149" t="s">
        <v>896</v>
      </c>
      <c r="I149" t="s">
        <v>896</v>
      </c>
      <c r="K149" t="s">
        <v>896</v>
      </c>
      <c r="M149" t="s">
        <v>896</v>
      </c>
      <c r="O149" t="s">
        <v>896</v>
      </c>
    </row>
    <row r="150" spans="1:15" x14ac:dyDescent="0.25">
      <c r="A150" t="s">
        <v>1164</v>
      </c>
      <c r="B150" t="s">
        <v>1165</v>
      </c>
      <c r="C150" t="s">
        <v>896</v>
      </c>
      <c r="E150" t="s">
        <v>598</v>
      </c>
      <c r="F150">
        <v>3</v>
      </c>
      <c r="G150" t="s">
        <v>896</v>
      </c>
      <c r="I150" t="s">
        <v>896</v>
      </c>
      <c r="K150" t="s">
        <v>896</v>
      </c>
      <c r="M150" t="s">
        <v>896</v>
      </c>
      <c r="O150" t="s">
        <v>896</v>
      </c>
    </row>
    <row r="151" spans="1:15" x14ac:dyDescent="0.25">
      <c r="A151" t="s">
        <v>1166</v>
      </c>
      <c r="B151" t="s">
        <v>1167</v>
      </c>
      <c r="C151" t="s">
        <v>896</v>
      </c>
      <c r="E151" t="s">
        <v>896</v>
      </c>
      <c r="F151">
        <v>0</v>
      </c>
      <c r="G151" t="s">
        <v>896</v>
      </c>
      <c r="I151" t="s">
        <v>896</v>
      </c>
      <c r="K151" t="s">
        <v>896</v>
      </c>
      <c r="M151" t="s">
        <v>896</v>
      </c>
      <c r="O151" t="s">
        <v>896</v>
      </c>
    </row>
    <row r="152" spans="1:15" x14ac:dyDescent="0.25">
      <c r="A152" t="s">
        <v>1168</v>
      </c>
      <c r="B152" t="s">
        <v>1169</v>
      </c>
      <c r="C152" t="s">
        <v>896</v>
      </c>
      <c r="E152" t="s">
        <v>896</v>
      </c>
      <c r="G152" t="s">
        <v>896</v>
      </c>
      <c r="I152" t="s">
        <v>896</v>
      </c>
      <c r="K152" t="s">
        <v>896</v>
      </c>
      <c r="M152" t="s">
        <v>896</v>
      </c>
      <c r="O152" t="s">
        <v>896</v>
      </c>
    </row>
    <row r="153" spans="1:15" x14ac:dyDescent="0.25">
      <c r="A153" t="s">
        <v>1170</v>
      </c>
      <c r="B153" t="s">
        <v>1170</v>
      </c>
      <c r="C153" t="s">
        <v>896</v>
      </c>
      <c r="E153" t="s">
        <v>896</v>
      </c>
      <c r="G153" t="s">
        <v>896</v>
      </c>
      <c r="I153" t="s">
        <v>896</v>
      </c>
      <c r="K153" t="s">
        <v>896</v>
      </c>
      <c r="M153" t="s">
        <v>896</v>
      </c>
      <c r="O153" t="s">
        <v>896</v>
      </c>
    </row>
    <row r="154" spans="1:15" x14ac:dyDescent="0.25">
      <c r="A154" t="s">
        <v>1171</v>
      </c>
      <c r="B154" t="s">
        <v>1172</v>
      </c>
      <c r="C154" t="s">
        <v>896</v>
      </c>
      <c r="E154" t="s">
        <v>896</v>
      </c>
      <c r="G154" t="s">
        <v>896</v>
      </c>
      <c r="I154" t="s">
        <v>896</v>
      </c>
      <c r="K154" t="s">
        <v>896</v>
      </c>
      <c r="M154" t="s">
        <v>896</v>
      </c>
      <c r="O154" t="s">
        <v>896</v>
      </c>
    </row>
    <row r="155" spans="1:15" x14ac:dyDescent="0.25">
      <c r="A155" t="s">
        <v>1173</v>
      </c>
      <c r="B155" t="s">
        <v>1174</v>
      </c>
      <c r="C155" t="s">
        <v>896</v>
      </c>
      <c r="E155" t="s">
        <v>896</v>
      </c>
      <c r="G155" t="s">
        <v>896</v>
      </c>
      <c r="I155" t="s">
        <v>896</v>
      </c>
      <c r="K155" t="s">
        <v>896</v>
      </c>
      <c r="M155" t="s">
        <v>896</v>
      </c>
      <c r="O155" t="s">
        <v>896</v>
      </c>
    </row>
    <row r="156" spans="1:15" x14ac:dyDescent="0.25">
      <c r="A156" t="s">
        <v>1175</v>
      </c>
      <c r="B156" t="s">
        <v>1176</v>
      </c>
      <c r="C156" t="s">
        <v>896</v>
      </c>
      <c r="E156" t="s">
        <v>896</v>
      </c>
      <c r="G156" t="s">
        <v>896</v>
      </c>
      <c r="I156" t="s">
        <v>896</v>
      </c>
      <c r="K156" t="s">
        <v>896</v>
      </c>
      <c r="M156" t="s">
        <v>896</v>
      </c>
      <c r="O156" t="s">
        <v>896</v>
      </c>
    </row>
    <row r="157" spans="1:15" x14ac:dyDescent="0.25">
      <c r="A157" t="s">
        <v>1177</v>
      </c>
      <c r="B157" t="s">
        <v>1178</v>
      </c>
      <c r="C157" t="s">
        <v>896</v>
      </c>
      <c r="E157" t="s">
        <v>896</v>
      </c>
      <c r="G157" t="s">
        <v>896</v>
      </c>
      <c r="I157" t="s">
        <v>896</v>
      </c>
      <c r="K157" t="s">
        <v>896</v>
      </c>
      <c r="M157" t="s">
        <v>896</v>
      </c>
      <c r="O157" t="s">
        <v>896</v>
      </c>
    </row>
    <row r="158" spans="1:15" x14ac:dyDescent="0.25">
      <c r="A158" t="s">
        <v>1179</v>
      </c>
      <c r="B158" t="s">
        <v>1179</v>
      </c>
      <c r="C158" t="s">
        <v>1179</v>
      </c>
      <c r="E158" t="s">
        <v>1179</v>
      </c>
      <c r="G158" t="s">
        <v>1179</v>
      </c>
      <c r="I158" t="s">
        <v>1179</v>
      </c>
      <c r="K158" t="s">
        <v>1179</v>
      </c>
      <c r="M158" t="s">
        <v>1179</v>
      </c>
      <c r="O158" t="s">
        <v>1179</v>
      </c>
    </row>
    <row r="159" spans="1:15" x14ac:dyDescent="0.25">
      <c r="A159" t="s">
        <v>1180</v>
      </c>
      <c r="B159" t="s">
        <v>1181</v>
      </c>
      <c r="C159" t="s">
        <v>896</v>
      </c>
      <c r="E159" t="s">
        <v>896</v>
      </c>
      <c r="G159" t="s">
        <v>896</v>
      </c>
      <c r="I159" t="s">
        <v>896</v>
      </c>
      <c r="K159" t="s">
        <v>896</v>
      </c>
      <c r="M159" t="s">
        <v>896</v>
      </c>
      <c r="O159" t="s">
        <v>896</v>
      </c>
    </row>
    <row r="160" spans="1:15" x14ac:dyDescent="0.25">
      <c r="A160" t="s">
        <v>1182</v>
      </c>
      <c r="B160" t="s">
        <v>1183</v>
      </c>
      <c r="C160" t="s">
        <v>896</v>
      </c>
      <c r="E160" t="s">
        <v>896</v>
      </c>
      <c r="G160" t="s">
        <v>896</v>
      </c>
      <c r="I160" t="s">
        <v>896</v>
      </c>
      <c r="K160" t="s">
        <v>896</v>
      </c>
      <c r="M160" t="s">
        <v>896</v>
      </c>
      <c r="O160" t="s">
        <v>896</v>
      </c>
    </row>
    <row r="161" spans="1:15" x14ac:dyDescent="0.25">
      <c r="A161" t="s">
        <v>1184</v>
      </c>
      <c r="B161" t="s">
        <v>1185</v>
      </c>
      <c r="C161" t="s">
        <v>896</v>
      </c>
      <c r="E161" t="s">
        <v>896</v>
      </c>
      <c r="G161" t="s">
        <v>896</v>
      </c>
      <c r="I161" t="s">
        <v>896</v>
      </c>
      <c r="K161" t="s">
        <v>896</v>
      </c>
      <c r="M161" t="s">
        <v>896</v>
      </c>
      <c r="O161" t="s">
        <v>896</v>
      </c>
    </row>
    <row r="162" spans="1:15" x14ac:dyDescent="0.25">
      <c r="A162" t="s">
        <v>1186</v>
      </c>
      <c r="B162" t="s">
        <v>1187</v>
      </c>
      <c r="C162" t="s">
        <v>897</v>
      </c>
      <c r="D162">
        <v>35</v>
      </c>
      <c r="E162" t="s">
        <v>897</v>
      </c>
      <c r="F162">
        <v>25</v>
      </c>
      <c r="G162" t="s">
        <v>897</v>
      </c>
      <c r="H162">
        <v>6</v>
      </c>
      <c r="I162" t="s">
        <v>897</v>
      </c>
      <c r="J162">
        <v>10</v>
      </c>
      <c r="K162" t="s">
        <v>896</v>
      </c>
      <c r="M162" t="s">
        <v>897</v>
      </c>
      <c r="N162">
        <v>30</v>
      </c>
      <c r="O162" t="s">
        <v>896</v>
      </c>
    </row>
    <row r="163" spans="1:15" x14ac:dyDescent="0.25">
      <c r="A163" t="s">
        <v>1188</v>
      </c>
      <c r="B163" t="s">
        <v>1189</v>
      </c>
      <c r="C163" t="s">
        <v>896</v>
      </c>
      <c r="E163" t="s">
        <v>896</v>
      </c>
      <c r="G163" t="s">
        <v>896</v>
      </c>
      <c r="I163" t="s">
        <v>896</v>
      </c>
      <c r="K163" t="s">
        <v>896</v>
      </c>
      <c r="M163" t="s">
        <v>896</v>
      </c>
      <c r="O163" t="s">
        <v>896</v>
      </c>
    </row>
    <row r="164" spans="1:15" x14ac:dyDescent="0.25">
      <c r="A164" t="s">
        <v>1190</v>
      </c>
      <c r="B164" t="s">
        <v>1190</v>
      </c>
      <c r="C164" t="s">
        <v>896</v>
      </c>
      <c r="E164" t="s">
        <v>896</v>
      </c>
      <c r="G164" t="s">
        <v>896</v>
      </c>
      <c r="I164" t="s">
        <v>896</v>
      </c>
      <c r="K164" t="s">
        <v>896</v>
      </c>
      <c r="M164" t="s">
        <v>896</v>
      </c>
      <c r="O164" t="s">
        <v>896</v>
      </c>
    </row>
    <row r="165" spans="1:15" x14ac:dyDescent="0.25">
      <c r="A165" t="s">
        <v>1191</v>
      </c>
      <c r="B165" t="s">
        <v>1192</v>
      </c>
      <c r="C165" t="s">
        <v>896</v>
      </c>
      <c r="E165" t="s">
        <v>896</v>
      </c>
      <c r="G165" t="s">
        <v>598</v>
      </c>
      <c r="H165">
        <v>1</v>
      </c>
      <c r="I165" t="s">
        <v>896</v>
      </c>
      <c r="K165" t="s">
        <v>896</v>
      </c>
      <c r="M165" t="s">
        <v>896</v>
      </c>
      <c r="O165" t="s">
        <v>896</v>
      </c>
    </row>
    <row r="166" spans="1:15" x14ac:dyDescent="0.25">
      <c r="A166" t="s">
        <v>1193</v>
      </c>
      <c r="B166" t="s">
        <v>1194</v>
      </c>
      <c r="C166" t="s">
        <v>896</v>
      </c>
      <c r="E166" t="s">
        <v>896</v>
      </c>
      <c r="G166" t="s">
        <v>896</v>
      </c>
      <c r="I166" t="s">
        <v>896</v>
      </c>
      <c r="K166" t="s">
        <v>896</v>
      </c>
      <c r="M166" t="s">
        <v>896</v>
      </c>
      <c r="O166" t="s">
        <v>896</v>
      </c>
    </row>
    <row r="167" spans="1:15" x14ac:dyDescent="0.25">
      <c r="A167" t="s">
        <v>1195</v>
      </c>
      <c r="B167" t="s">
        <v>1195</v>
      </c>
      <c r="C167" t="s">
        <v>896</v>
      </c>
      <c r="E167" t="s">
        <v>896</v>
      </c>
      <c r="G167" t="s">
        <v>896</v>
      </c>
      <c r="I167" t="s">
        <v>896</v>
      </c>
      <c r="K167" t="s">
        <v>896</v>
      </c>
      <c r="M167" t="s">
        <v>896</v>
      </c>
      <c r="O167" t="s">
        <v>896</v>
      </c>
    </row>
    <row r="168" spans="1:15" x14ac:dyDescent="0.25">
      <c r="A168" t="s">
        <v>1196</v>
      </c>
      <c r="B168" t="s">
        <v>1196</v>
      </c>
      <c r="C168" t="s">
        <v>896</v>
      </c>
      <c r="E168" t="s">
        <v>896</v>
      </c>
      <c r="G168" t="s">
        <v>896</v>
      </c>
      <c r="I168" t="s">
        <v>896</v>
      </c>
      <c r="K168" t="s">
        <v>896</v>
      </c>
      <c r="M168" t="s">
        <v>896</v>
      </c>
      <c r="O168" t="s">
        <v>896</v>
      </c>
    </row>
    <row r="169" spans="1:15" x14ac:dyDescent="0.25">
      <c r="A169" t="s">
        <v>1197</v>
      </c>
      <c r="B169" t="s">
        <v>1197</v>
      </c>
      <c r="C169" t="s">
        <v>896</v>
      </c>
      <c r="E169" t="s">
        <v>896</v>
      </c>
      <c r="G169" t="s">
        <v>896</v>
      </c>
      <c r="I169" t="s">
        <v>896</v>
      </c>
      <c r="K169" t="s">
        <v>896</v>
      </c>
      <c r="M169" t="s">
        <v>896</v>
      </c>
      <c r="O169" t="s">
        <v>896</v>
      </c>
    </row>
    <row r="170" spans="1:15" x14ac:dyDescent="0.25">
      <c r="A170" t="s">
        <v>1198</v>
      </c>
      <c r="B170" t="s">
        <v>1199</v>
      </c>
      <c r="C170" t="s">
        <v>896</v>
      </c>
      <c r="E170" t="s">
        <v>896</v>
      </c>
      <c r="G170" t="s">
        <v>896</v>
      </c>
      <c r="I170" t="s">
        <v>896</v>
      </c>
      <c r="K170" t="s">
        <v>896</v>
      </c>
      <c r="M170" t="s">
        <v>896</v>
      </c>
      <c r="O170" t="s">
        <v>896</v>
      </c>
    </row>
    <row r="171" spans="1:15" x14ac:dyDescent="0.25">
      <c r="A171" t="s">
        <v>1200</v>
      </c>
      <c r="B171" t="s">
        <v>1201</v>
      </c>
      <c r="C171" t="s">
        <v>896</v>
      </c>
      <c r="E171" t="s">
        <v>896</v>
      </c>
      <c r="G171" t="s">
        <v>896</v>
      </c>
      <c r="I171" t="s">
        <v>896</v>
      </c>
      <c r="K171" t="s">
        <v>896</v>
      </c>
      <c r="M171" t="s">
        <v>896</v>
      </c>
      <c r="O171" t="s">
        <v>896</v>
      </c>
    </row>
    <row r="172" spans="1:15" x14ac:dyDescent="0.25">
      <c r="A172" t="s">
        <v>1202</v>
      </c>
      <c r="B172" t="s">
        <v>540</v>
      </c>
      <c r="C172" t="s">
        <v>896</v>
      </c>
      <c r="E172" t="s">
        <v>896</v>
      </c>
      <c r="G172" t="s">
        <v>896</v>
      </c>
      <c r="I172" t="s">
        <v>896</v>
      </c>
      <c r="K172" t="s">
        <v>896</v>
      </c>
      <c r="M172" t="s">
        <v>896</v>
      </c>
      <c r="O172" t="s">
        <v>896</v>
      </c>
    </row>
    <row r="173" spans="1:15" x14ac:dyDescent="0.25">
      <c r="A173" t="s">
        <v>1203</v>
      </c>
      <c r="B173" t="s">
        <v>1204</v>
      </c>
      <c r="C173" t="s">
        <v>896</v>
      </c>
      <c r="E173" t="s">
        <v>896</v>
      </c>
      <c r="G173" t="s">
        <v>896</v>
      </c>
      <c r="I173" t="s">
        <v>896</v>
      </c>
      <c r="K173" t="s">
        <v>896</v>
      </c>
      <c r="M173" t="s">
        <v>896</v>
      </c>
      <c r="O173" t="s">
        <v>896</v>
      </c>
    </row>
    <row r="174" spans="1:15" x14ac:dyDescent="0.25">
      <c r="A174" t="s">
        <v>1205</v>
      </c>
      <c r="B174" t="s">
        <v>1206</v>
      </c>
      <c r="C174" t="s">
        <v>896</v>
      </c>
      <c r="E174" t="s">
        <v>896</v>
      </c>
      <c r="G174" t="s">
        <v>896</v>
      </c>
      <c r="I174" t="s">
        <v>896</v>
      </c>
      <c r="K174" t="s">
        <v>896</v>
      </c>
      <c r="M174" t="s">
        <v>896</v>
      </c>
      <c r="O174" t="s">
        <v>896</v>
      </c>
    </row>
    <row r="175" spans="1:15" x14ac:dyDescent="0.25">
      <c r="A175" t="s">
        <v>1207</v>
      </c>
      <c r="B175" t="s">
        <v>1208</v>
      </c>
      <c r="C175" t="s">
        <v>896</v>
      </c>
      <c r="E175" t="s">
        <v>896</v>
      </c>
      <c r="G175" t="s">
        <v>896</v>
      </c>
      <c r="I175" t="s">
        <v>896</v>
      </c>
      <c r="K175" t="s">
        <v>896</v>
      </c>
      <c r="M175" t="s">
        <v>896</v>
      </c>
      <c r="O175" t="s">
        <v>896</v>
      </c>
    </row>
    <row r="176" spans="1:15" x14ac:dyDescent="0.25">
      <c r="A176" t="s">
        <v>1209</v>
      </c>
      <c r="B176" t="s">
        <v>1210</v>
      </c>
      <c r="C176" t="s">
        <v>896</v>
      </c>
      <c r="E176" t="s">
        <v>896</v>
      </c>
      <c r="G176" t="s">
        <v>896</v>
      </c>
      <c r="I176" t="s">
        <v>896</v>
      </c>
      <c r="K176" t="s">
        <v>896</v>
      </c>
      <c r="M176" t="s">
        <v>896</v>
      </c>
      <c r="O176" t="s">
        <v>896</v>
      </c>
    </row>
    <row r="177" spans="1:15" x14ac:dyDescent="0.25">
      <c r="A177" t="s">
        <v>1211</v>
      </c>
      <c r="B177" t="s">
        <v>1212</v>
      </c>
      <c r="C177" t="s">
        <v>896</v>
      </c>
      <c r="E177" t="s">
        <v>896</v>
      </c>
      <c r="G177" t="s">
        <v>896</v>
      </c>
      <c r="I177" t="s">
        <v>896</v>
      </c>
      <c r="K177" t="s">
        <v>896</v>
      </c>
      <c r="M177" t="s">
        <v>896</v>
      </c>
      <c r="O177" t="s">
        <v>896</v>
      </c>
    </row>
    <row r="178" spans="1:15" x14ac:dyDescent="0.25">
      <c r="A178" t="s">
        <v>1213</v>
      </c>
      <c r="B178" t="s">
        <v>1214</v>
      </c>
      <c r="C178" t="s">
        <v>896</v>
      </c>
      <c r="E178" t="s">
        <v>896</v>
      </c>
      <c r="G178" t="s">
        <v>896</v>
      </c>
      <c r="I178" t="s">
        <v>896</v>
      </c>
      <c r="K178" t="s">
        <v>896</v>
      </c>
      <c r="M178" t="s">
        <v>896</v>
      </c>
      <c r="O178" t="s">
        <v>896</v>
      </c>
    </row>
    <row r="179" spans="1:15" x14ac:dyDescent="0.25">
      <c r="A179" t="s">
        <v>1215</v>
      </c>
      <c r="B179" t="s">
        <v>1216</v>
      </c>
      <c r="C179" t="s">
        <v>598</v>
      </c>
      <c r="D179">
        <v>7</v>
      </c>
      <c r="E179" t="s">
        <v>598</v>
      </c>
      <c r="F179">
        <v>13</v>
      </c>
      <c r="G179" t="s">
        <v>598</v>
      </c>
      <c r="H179">
        <v>10</v>
      </c>
      <c r="I179" t="s">
        <v>896</v>
      </c>
      <c r="K179" t="s">
        <v>896</v>
      </c>
      <c r="M179" t="s">
        <v>897</v>
      </c>
      <c r="O179" t="s">
        <v>896</v>
      </c>
    </row>
    <row r="180" spans="1:15" x14ac:dyDescent="0.25">
      <c r="A180" t="s">
        <v>1217</v>
      </c>
      <c r="B180" t="s">
        <v>1218</v>
      </c>
      <c r="C180" t="s">
        <v>896</v>
      </c>
      <c r="E180" t="s">
        <v>896</v>
      </c>
      <c r="G180" t="s">
        <v>896</v>
      </c>
      <c r="I180" t="s">
        <v>896</v>
      </c>
      <c r="K180" t="s">
        <v>896</v>
      </c>
      <c r="M180" t="s">
        <v>896</v>
      </c>
      <c r="O180" t="s">
        <v>896</v>
      </c>
    </row>
    <row r="181" spans="1:15" x14ac:dyDescent="0.25">
      <c r="A181" t="s">
        <v>1219</v>
      </c>
      <c r="B181" t="s">
        <v>1220</v>
      </c>
      <c r="C181" t="s">
        <v>896</v>
      </c>
      <c r="E181" t="s">
        <v>896</v>
      </c>
      <c r="G181" t="s">
        <v>896</v>
      </c>
      <c r="I181" t="s">
        <v>896</v>
      </c>
      <c r="K181" t="s">
        <v>896</v>
      </c>
      <c r="M181" t="s">
        <v>896</v>
      </c>
      <c r="O181" t="s">
        <v>896</v>
      </c>
    </row>
    <row r="182" spans="1:15" x14ac:dyDescent="0.25">
      <c r="A182" t="s">
        <v>1221</v>
      </c>
      <c r="B182" t="s">
        <v>1222</v>
      </c>
      <c r="C182" t="s">
        <v>896</v>
      </c>
      <c r="E182" t="s">
        <v>896</v>
      </c>
      <c r="G182" t="s">
        <v>896</v>
      </c>
      <c r="I182" t="s">
        <v>896</v>
      </c>
      <c r="K182" t="s">
        <v>896</v>
      </c>
      <c r="M182" t="s">
        <v>896</v>
      </c>
      <c r="O182" t="s">
        <v>896</v>
      </c>
    </row>
    <row r="183" spans="1:15" x14ac:dyDescent="0.25">
      <c r="A183" t="s">
        <v>1223</v>
      </c>
      <c r="B183" t="s">
        <v>1224</v>
      </c>
      <c r="C183" t="s">
        <v>896</v>
      </c>
      <c r="E183" t="s">
        <v>896</v>
      </c>
      <c r="G183" t="s">
        <v>896</v>
      </c>
      <c r="I183" t="s">
        <v>896</v>
      </c>
      <c r="K183" t="s">
        <v>896</v>
      </c>
      <c r="M183" t="s">
        <v>896</v>
      </c>
      <c r="O183" t="s">
        <v>896</v>
      </c>
    </row>
    <row r="184" spans="1:15" x14ac:dyDescent="0.25">
      <c r="A184" t="s">
        <v>1225</v>
      </c>
      <c r="B184" t="s">
        <v>1226</v>
      </c>
      <c r="C184" t="s">
        <v>598</v>
      </c>
      <c r="D184">
        <v>3</v>
      </c>
      <c r="E184" t="s">
        <v>896</v>
      </c>
      <c r="G184" t="s">
        <v>896</v>
      </c>
      <c r="I184" t="s">
        <v>896</v>
      </c>
      <c r="K184" t="s">
        <v>896</v>
      </c>
      <c r="M184" t="s">
        <v>897</v>
      </c>
      <c r="N184">
        <v>3</v>
      </c>
      <c r="O184" t="s">
        <v>896</v>
      </c>
    </row>
    <row r="185" spans="1:15" x14ac:dyDescent="0.25">
      <c r="A185" t="s">
        <v>1227</v>
      </c>
      <c r="B185" t="s">
        <v>1227</v>
      </c>
      <c r="C185" t="s">
        <v>896</v>
      </c>
      <c r="E185" t="s">
        <v>896</v>
      </c>
      <c r="G185" t="s">
        <v>896</v>
      </c>
      <c r="I185" t="s">
        <v>896</v>
      </c>
      <c r="K185" t="s">
        <v>896</v>
      </c>
      <c r="M185" t="s">
        <v>896</v>
      </c>
      <c r="O185" t="s">
        <v>896</v>
      </c>
    </row>
    <row r="186" spans="1:15" x14ac:dyDescent="0.25">
      <c r="A186" t="s">
        <v>1228</v>
      </c>
      <c r="B186" t="s">
        <v>1229</v>
      </c>
      <c r="C186" t="s">
        <v>896</v>
      </c>
      <c r="E186" t="s">
        <v>896</v>
      </c>
      <c r="G186" t="s">
        <v>896</v>
      </c>
      <c r="I186" t="s">
        <v>896</v>
      </c>
      <c r="K186" t="s">
        <v>896</v>
      </c>
      <c r="M186" t="s">
        <v>896</v>
      </c>
      <c r="O186" t="s">
        <v>896</v>
      </c>
    </row>
    <row r="187" spans="1:15" x14ac:dyDescent="0.25">
      <c r="A187" t="s">
        <v>1230</v>
      </c>
      <c r="B187" t="s">
        <v>1230</v>
      </c>
      <c r="C187" t="s">
        <v>896</v>
      </c>
      <c r="E187" t="s">
        <v>896</v>
      </c>
      <c r="G187" t="s">
        <v>896</v>
      </c>
      <c r="I187" t="s">
        <v>896</v>
      </c>
      <c r="K187" t="s">
        <v>896</v>
      </c>
      <c r="M187" t="s">
        <v>896</v>
      </c>
      <c r="O187" t="s">
        <v>896</v>
      </c>
    </row>
    <row r="188" spans="1:15" x14ac:dyDescent="0.25">
      <c r="A188" t="s">
        <v>1231</v>
      </c>
      <c r="B188" t="s">
        <v>1232</v>
      </c>
      <c r="C188" t="s">
        <v>896</v>
      </c>
      <c r="E188" t="s">
        <v>896</v>
      </c>
      <c r="G188" t="s">
        <v>896</v>
      </c>
      <c r="I188" t="s">
        <v>896</v>
      </c>
      <c r="K188" t="s">
        <v>896</v>
      </c>
      <c r="M188" t="s">
        <v>896</v>
      </c>
      <c r="O188" t="s">
        <v>896</v>
      </c>
    </row>
    <row r="189" spans="1:15" x14ac:dyDescent="0.25">
      <c r="A189" t="s">
        <v>1233</v>
      </c>
      <c r="B189" t="s">
        <v>1234</v>
      </c>
      <c r="C189" t="s">
        <v>896</v>
      </c>
      <c r="E189" t="s">
        <v>896</v>
      </c>
      <c r="G189" t="s">
        <v>896</v>
      </c>
      <c r="I189" t="s">
        <v>896</v>
      </c>
      <c r="K189" t="s">
        <v>896</v>
      </c>
      <c r="M189" t="s">
        <v>896</v>
      </c>
      <c r="O189" t="s">
        <v>896</v>
      </c>
    </row>
    <row r="190" spans="1:15" x14ac:dyDescent="0.25">
      <c r="A190" t="s">
        <v>1235</v>
      </c>
      <c r="B190" t="s">
        <v>1236</v>
      </c>
      <c r="C190" t="s">
        <v>896</v>
      </c>
      <c r="E190" t="s">
        <v>896</v>
      </c>
      <c r="G190" t="s">
        <v>896</v>
      </c>
      <c r="I190" t="s">
        <v>896</v>
      </c>
      <c r="K190" t="s">
        <v>896</v>
      </c>
      <c r="M190" t="s">
        <v>896</v>
      </c>
      <c r="O190" t="s">
        <v>896</v>
      </c>
    </row>
    <row r="191" spans="1:15" x14ac:dyDescent="0.25">
      <c r="A191" t="s">
        <v>1237</v>
      </c>
      <c r="B191" t="s">
        <v>1238</v>
      </c>
      <c r="C191" t="s">
        <v>896</v>
      </c>
      <c r="E191" t="s">
        <v>896</v>
      </c>
      <c r="G191" t="s">
        <v>896</v>
      </c>
      <c r="I191" t="s">
        <v>896</v>
      </c>
      <c r="K191" t="s">
        <v>896</v>
      </c>
      <c r="M191" t="s">
        <v>896</v>
      </c>
      <c r="O191" t="s">
        <v>896</v>
      </c>
    </row>
    <row r="192" spans="1:15" x14ac:dyDescent="0.25">
      <c r="A192" t="s">
        <v>1239</v>
      </c>
      <c r="B192" t="s">
        <v>1240</v>
      </c>
      <c r="C192" t="s">
        <v>896</v>
      </c>
      <c r="E192" t="s">
        <v>896</v>
      </c>
      <c r="G192" t="s">
        <v>896</v>
      </c>
      <c r="I192" t="s">
        <v>896</v>
      </c>
      <c r="K192" t="s">
        <v>896</v>
      </c>
      <c r="M192" t="s">
        <v>896</v>
      </c>
      <c r="O192" t="s">
        <v>896</v>
      </c>
    </row>
    <row r="193" spans="1:15" x14ac:dyDescent="0.25">
      <c r="A193" t="s">
        <v>1241</v>
      </c>
      <c r="B193" t="s">
        <v>1242</v>
      </c>
      <c r="C193" t="s">
        <v>896</v>
      </c>
      <c r="D193">
        <v>0</v>
      </c>
      <c r="E193" t="s">
        <v>598</v>
      </c>
      <c r="F193">
        <v>4</v>
      </c>
      <c r="G193" t="s">
        <v>896</v>
      </c>
      <c r="I193" t="s">
        <v>896</v>
      </c>
      <c r="K193" t="s">
        <v>896</v>
      </c>
      <c r="M193" t="s">
        <v>896</v>
      </c>
      <c r="O193" t="s">
        <v>896</v>
      </c>
    </row>
    <row r="194" spans="1:15" x14ac:dyDescent="0.25">
      <c r="A194" t="s">
        <v>1243</v>
      </c>
      <c r="B194" t="s">
        <v>1244</v>
      </c>
      <c r="C194" t="s">
        <v>598</v>
      </c>
      <c r="D194">
        <v>5</v>
      </c>
      <c r="E194" t="s">
        <v>896</v>
      </c>
      <c r="G194" t="s">
        <v>896</v>
      </c>
      <c r="I194" t="s">
        <v>896</v>
      </c>
      <c r="K194" t="s">
        <v>896</v>
      </c>
      <c r="M194" t="s">
        <v>896</v>
      </c>
      <c r="O194" t="s">
        <v>896</v>
      </c>
    </row>
    <row r="195" spans="1:15" x14ac:dyDescent="0.25">
      <c r="A195" t="s">
        <v>1245</v>
      </c>
      <c r="B195" t="s">
        <v>1245</v>
      </c>
      <c r="C195" t="s">
        <v>896</v>
      </c>
      <c r="E195" t="s">
        <v>896</v>
      </c>
      <c r="G195" t="s">
        <v>896</v>
      </c>
      <c r="I195" t="s">
        <v>896</v>
      </c>
      <c r="K195" t="s">
        <v>896</v>
      </c>
      <c r="M195" t="s">
        <v>896</v>
      </c>
      <c r="O195" t="s">
        <v>896</v>
      </c>
    </row>
    <row r="196" spans="1:15" x14ac:dyDescent="0.25">
      <c r="A196" t="s">
        <v>1246</v>
      </c>
      <c r="B196" t="s">
        <v>1246</v>
      </c>
      <c r="C196" t="s">
        <v>896</v>
      </c>
      <c r="E196" t="s">
        <v>896</v>
      </c>
      <c r="G196" t="s">
        <v>896</v>
      </c>
      <c r="I196" t="s">
        <v>896</v>
      </c>
      <c r="K196" t="s">
        <v>896</v>
      </c>
      <c r="M196" t="s">
        <v>896</v>
      </c>
      <c r="O196" t="s">
        <v>896</v>
      </c>
    </row>
    <row r="197" spans="1:15" x14ac:dyDescent="0.25">
      <c r="A197" t="s">
        <v>1247</v>
      </c>
      <c r="B197" t="s">
        <v>1248</v>
      </c>
      <c r="C197" t="s">
        <v>896</v>
      </c>
      <c r="E197" t="s">
        <v>896</v>
      </c>
      <c r="G197" t="s">
        <v>896</v>
      </c>
      <c r="I197" t="s">
        <v>896</v>
      </c>
      <c r="K197" t="s">
        <v>896</v>
      </c>
      <c r="M197" t="s">
        <v>896</v>
      </c>
      <c r="O197" t="s">
        <v>896</v>
      </c>
    </row>
    <row r="198" spans="1:15" x14ac:dyDescent="0.25">
      <c r="A198" t="s">
        <v>1249</v>
      </c>
      <c r="B198" t="s">
        <v>1250</v>
      </c>
      <c r="C198" t="s">
        <v>896</v>
      </c>
      <c r="E198" t="s">
        <v>896</v>
      </c>
      <c r="G198" t="s">
        <v>896</v>
      </c>
      <c r="I198" t="s">
        <v>896</v>
      </c>
      <c r="K198" t="s">
        <v>896</v>
      </c>
      <c r="M198" t="s">
        <v>896</v>
      </c>
      <c r="O198" t="s">
        <v>896</v>
      </c>
    </row>
    <row r="199" spans="1:15" x14ac:dyDescent="0.25">
      <c r="A199" t="s">
        <v>1251</v>
      </c>
      <c r="B199" t="s">
        <v>1251</v>
      </c>
      <c r="C199" t="s">
        <v>896</v>
      </c>
      <c r="E199" t="s">
        <v>896</v>
      </c>
      <c r="G199" t="s">
        <v>896</v>
      </c>
      <c r="I199" t="s">
        <v>896</v>
      </c>
      <c r="K199" t="s">
        <v>896</v>
      </c>
      <c r="M199" t="s">
        <v>896</v>
      </c>
      <c r="O199" t="s">
        <v>896</v>
      </c>
    </row>
    <row r="200" spans="1:15" x14ac:dyDescent="0.25">
      <c r="A200" t="s">
        <v>1252</v>
      </c>
      <c r="B200" t="s">
        <v>1252</v>
      </c>
      <c r="C200" t="s">
        <v>896</v>
      </c>
      <c r="E200" t="s">
        <v>896</v>
      </c>
      <c r="G200" t="s">
        <v>896</v>
      </c>
      <c r="I200" t="s">
        <v>896</v>
      </c>
      <c r="K200" t="s">
        <v>896</v>
      </c>
      <c r="M200" t="s">
        <v>896</v>
      </c>
      <c r="O200" t="s">
        <v>896</v>
      </c>
    </row>
    <row r="201" spans="1:15" x14ac:dyDescent="0.25">
      <c r="A201" t="s">
        <v>1253</v>
      </c>
      <c r="B201" t="s">
        <v>1253</v>
      </c>
      <c r="C201" t="s">
        <v>896</v>
      </c>
      <c r="E201" t="s">
        <v>896</v>
      </c>
      <c r="G201" t="s">
        <v>896</v>
      </c>
      <c r="I201" t="s">
        <v>896</v>
      </c>
      <c r="K201" t="s">
        <v>896</v>
      </c>
      <c r="M201" t="s">
        <v>896</v>
      </c>
      <c r="O201" t="s">
        <v>896</v>
      </c>
    </row>
    <row r="202" spans="1:15" x14ac:dyDescent="0.25">
      <c r="A202" t="s">
        <v>1254</v>
      </c>
      <c r="B202" t="s">
        <v>1255</v>
      </c>
      <c r="C202" t="s">
        <v>896</v>
      </c>
      <c r="E202" t="s">
        <v>896</v>
      </c>
      <c r="G202" t="s">
        <v>896</v>
      </c>
      <c r="I202" t="s">
        <v>896</v>
      </c>
      <c r="K202" t="s">
        <v>896</v>
      </c>
      <c r="M202" t="s">
        <v>896</v>
      </c>
      <c r="O202" t="s">
        <v>896</v>
      </c>
    </row>
    <row r="203" spans="1:15" x14ac:dyDescent="0.25">
      <c r="A203" t="s">
        <v>1256</v>
      </c>
      <c r="B203" t="s">
        <v>1257</v>
      </c>
      <c r="C203" t="s">
        <v>896</v>
      </c>
      <c r="E203" t="s">
        <v>896</v>
      </c>
      <c r="G203" t="s">
        <v>896</v>
      </c>
      <c r="I203" t="s">
        <v>896</v>
      </c>
      <c r="K203" t="s">
        <v>896</v>
      </c>
      <c r="M203" t="s">
        <v>896</v>
      </c>
      <c r="O203" t="s">
        <v>896</v>
      </c>
    </row>
    <row r="204" spans="1:15" x14ac:dyDescent="0.25">
      <c r="A204" t="s">
        <v>1258</v>
      </c>
      <c r="B204" t="s">
        <v>1259</v>
      </c>
      <c r="C204" t="s">
        <v>896</v>
      </c>
      <c r="E204" t="s">
        <v>896</v>
      </c>
      <c r="G204" t="s">
        <v>896</v>
      </c>
      <c r="I204" t="s">
        <v>896</v>
      </c>
      <c r="K204" t="s">
        <v>896</v>
      </c>
      <c r="M204" t="s">
        <v>896</v>
      </c>
      <c r="O204" t="s">
        <v>896</v>
      </c>
    </row>
    <row r="205" spans="1:15" x14ac:dyDescent="0.25">
      <c r="A205" t="s">
        <v>1260</v>
      </c>
      <c r="B205" t="s">
        <v>1260</v>
      </c>
      <c r="C205" t="s">
        <v>896</v>
      </c>
      <c r="E205" t="s">
        <v>896</v>
      </c>
      <c r="G205" t="s">
        <v>896</v>
      </c>
      <c r="I205" t="s">
        <v>896</v>
      </c>
      <c r="K205" t="s">
        <v>896</v>
      </c>
      <c r="M205" t="s">
        <v>896</v>
      </c>
      <c r="O205" t="s">
        <v>896</v>
      </c>
    </row>
    <row r="206" spans="1:15" x14ac:dyDescent="0.25">
      <c r="A206" t="s">
        <v>1261</v>
      </c>
      <c r="B206" t="s">
        <v>1262</v>
      </c>
      <c r="C206" t="s">
        <v>896</v>
      </c>
      <c r="E206" t="s">
        <v>896</v>
      </c>
      <c r="G206" t="s">
        <v>896</v>
      </c>
      <c r="I206" t="s">
        <v>896</v>
      </c>
      <c r="K206" t="s">
        <v>896</v>
      </c>
      <c r="M206" t="s">
        <v>896</v>
      </c>
      <c r="O206" t="s">
        <v>896</v>
      </c>
    </row>
    <row r="207" spans="1:15" x14ac:dyDescent="0.25">
      <c r="A207" t="s">
        <v>1263</v>
      </c>
      <c r="B207" t="s">
        <v>1264</v>
      </c>
      <c r="C207" t="s">
        <v>896</v>
      </c>
      <c r="E207" t="s">
        <v>896</v>
      </c>
      <c r="G207" t="s">
        <v>896</v>
      </c>
      <c r="I207" t="s">
        <v>896</v>
      </c>
      <c r="K207" t="s">
        <v>896</v>
      </c>
      <c r="M207" t="s">
        <v>896</v>
      </c>
      <c r="O207" t="s">
        <v>896</v>
      </c>
    </row>
    <row r="208" spans="1:15" x14ac:dyDescent="0.25">
      <c r="A208" t="s">
        <v>1265</v>
      </c>
      <c r="B208" t="s">
        <v>1266</v>
      </c>
      <c r="C208" t="s">
        <v>896</v>
      </c>
      <c r="E208" t="s">
        <v>896</v>
      </c>
      <c r="G208" t="s">
        <v>896</v>
      </c>
      <c r="I208" t="s">
        <v>896</v>
      </c>
      <c r="K208" t="s">
        <v>896</v>
      </c>
      <c r="M208" t="s">
        <v>896</v>
      </c>
      <c r="O208" t="s">
        <v>896</v>
      </c>
    </row>
    <row r="209" spans="1:15" x14ac:dyDescent="0.25">
      <c r="A209" t="s">
        <v>1267</v>
      </c>
      <c r="B209" t="s">
        <v>1268</v>
      </c>
      <c r="C209" t="s">
        <v>896</v>
      </c>
      <c r="E209" t="s">
        <v>896</v>
      </c>
      <c r="G209" t="s">
        <v>896</v>
      </c>
      <c r="I209" t="s">
        <v>896</v>
      </c>
      <c r="K209" t="s">
        <v>896</v>
      </c>
      <c r="M209" t="s">
        <v>896</v>
      </c>
      <c r="O209" t="s">
        <v>896</v>
      </c>
    </row>
    <row r="210" spans="1:15" x14ac:dyDescent="0.25">
      <c r="A210" t="s">
        <v>1269</v>
      </c>
      <c r="B210" t="s">
        <v>1270</v>
      </c>
      <c r="C210" t="s">
        <v>896</v>
      </c>
      <c r="E210" t="s">
        <v>896</v>
      </c>
      <c r="G210" t="s">
        <v>896</v>
      </c>
      <c r="I210" t="s">
        <v>896</v>
      </c>
      <c r="K210" t="s">
        <v>896</v>
      </c>
      <c r="M210" t="s">
        <v>896</v>
      </c>
      <c r="O210" t="s">
        <v>896</v>
      </c>
    </row>
    <row r="211" spans="1:15" x14ac:dyDescent="0.25">
      <c r="A211" t="s">
        <v>1271</v>
      </c>
      <c r="B211" t="s">
        <v>1272</v>
      </c>
      <c r="C211" t="s">
        <v>896</v>
      </c>
      <c r="E211" t="s">
        <v>896</v>
      </c>
      <c r="G211" t="s">
        <v>896</v>
      </c>
      <c r="I211" t="s">
        <v>896</v>
      </c>
      <c r="K211" t="s">
        <v>896</v>
      </c>
      <c r="M211" t="s">
        <v>896</v>
      </c>
      <c r="O211" t="s">
        <v>896</v>
      </c>
    </row>
    <row r="212" spans="1:15" x14ac:dyDescent="0.25">
      <c r="A212" t="s">
        <v>1273</v>
      </c>
      <c r="B212" t="s">
        <v>1274</v>
      </c>
      <c r="C212" t="s">
        <v>896</v>
      </c>
      <c r="E212" t="s">
        <v>896</v>
      </c>
      <c r="G212" t="s">
        <v>896</v>
      </c>
      <c r="I212" t="s">
        <v>896</v>
      </c>
      <c r="K212" t="s">
        <v>896</v>
      </c>
      <c r="M212" t="s">
        <v>896</v>
      </c>
      <c r="O212" t="s">
        <v>896</v>
      </c>
    </row>
    <row r="213" spans="1:15" x14ac:dyDescent="0.25">
      <c r="A213" t="s">
        <v>1275</v>
      </c>
      <c r="B213" t="s">
        <v>1276</v>
      </c>
      <c r="C213" t="s">
        <v>896</v>
      </c>
      <c r="E213" t="s">
        <v>896</v>
      </c>
      <c r="G213" t="s">
        <v>896</v>
      </c>
      <c r="I213" t="s">
        <v>896</v>
      </c>
      <c r="K213" t="s">
        <v>896</v>
      </c>
      <c r="M213" t="s">
        <v>896</v>
      </c>
      <c r="O213" t="s">
        <v>896</v>
      </c>
    </row>
    <row r="214" spans="1:15" x14ac:dyDescent="0.25">
      <c r="A214" t="s">
        <v>1277</v>
      </c>
      <c r="B214" t="s">
        <v>1277</v>
      </c>
      <c r="C214" t="s">
        <v>896</v>
      </c>
      <c r="E214" t="s">
        <v>896</v>
      </c>
      <c r="G214" t="s">
        <v>896</v>
      </c>
      <c r="I214" t="s">
        <v>896</v>
      </c>
      <c r="K214" t="s">
        <v>896</v>
      </c>
      <c r="M214" t="s">
        <v>896</v>
      </c>
      <c r="O214" t="s">
        <v>896</v>
      </c>
    </row>
    <row r="215" spans="1:15" x14ac:dyDescent="0.25">
      <c r="A215" t="s">
        <v>1278</v>
      </c>
      <c r="B215" t="s">
        <v>1279</v>
      </c>
      <c r="C215" t="s">
        <v>896</v>
      </c>
      <c r="E215" t="s">
        <v>896</v>
      </c>
      <c r="G215" t="s">
        <v>896</v>
      </c>
      <c r="I215" t="s">
        <v>896</v>
      </c>
      <c r="K215" t="s">
        <v>896</v>
      </c>
      <c r="M215" t="s">
        <v>896</v>
      </c>
      <c r="O215" t="s">
        <v>896</v>
      </c>
    </row>
    <row r="216" spans="1:15" x14ac:dyDescent="0.25">
      <c r="A216" t="s">
        <v>1280</v>
      </c>
      <c r="B216" t="s">
        <v>1281</v>
      </c>
      <c r="C216" t="s">
        <v>896</v>
      </c>
      <c r="E216" t="s">
        <v>896</v>
      </c>
      <c r="G216" t="s">
        <v>896</v>
      </c>
      <c r="I216" t="s">
        <v>896</v>
      </c>
      <c r="K216" t="s">
        <v>896</v>
      </c>
      <c r="M216" t="s">
        <v>896</v>
      </c>
      <c r="O216" t="s">
        <v>896</v>
      </c>
    </row>
    <row r="217" spans="1:15" x14ac:dyDescent="0.25">
      <c r="A217" t="s">
        <v>1282</v>
      </c>
      <c r="B217" t="s">
        <v>1283</v>
      </c>
      <c r="C217" t="s">
        <v>896</v>
      </c>
      <c r="E217" t="s">
        <v>896</v>
      </c>
      <c r="G217" t="s">
        <v>896</v>
      </c>
      <c r="I217" t="s">
        <v>896</v>
      </c>
      <c r="K217" t="s">
        <v>896</v>
      </c>
      <c r="M217" t="s">
        <v>896</v>
      </c>
      <c r="O217" t="s">
        <v>896</v>
      </c>
    </row>
    <row r="218" spans="1:15" x14ac:dyDescent="0.25">
      <c r="A218" t="s">
        <v>1284</v>
      </c>
      <c r="B218" t="s">
        <v>1285</v>
      </c>
      <c r="C218" t="s">
        <v>896</v>
      </c>
      <c r="E218" t="s">
        <v>896</v>
      </c>
      <c r="G218" t="s">
        <v>896</v>
      </c>
      <c r="I218" t="s">
        <v>896</v>
      </c>
      <c r="K218" t="s">
        <v>896</v>
      </c>
      <c r="M218" t="s">
        <v>896</v>
      </c>
      <c r="O218" t="s">
        <v>896</v>
      </c>
    </row>
    <row r="219" spans="1:15" x14ac:dyDescent="0.25">
      <c r="A219" t="s">
        <v>1286</v>
      </c>
      <c r="B219" t="s">
        <v>1286</v>
      </c>
      <c r="C219" t="s">
        <v>896</v>
      </c>
      <c r="E219" t="s">
        <v>896</v>
      </c>
      <c r="G219" t="s">
        <v>896</v>
      </c>
      <c r="I219" t="s">
        <v>896</v>
      </c>
      <c r="K219" t="s">
        <v>896</v>
      </c>
      <c r="M219" t="s">
        <v>896</v>
      </c>
      <c r="O219" t="s">
        <v>896</v>
      </c>
    </row>
    <row r="220" spans="1:15" x14ac:dyDescent="0.25">
      <c r="A220" t="s">
        <v>1287</v>
      </c>
      <c r="B220" t="s">
        <v>1288</v>
      </c>
      <c r="C220" t="s">
        <v>896</v>
      </c>
      <c r="E220" t="s">
        <v>896</v>
      </c>
      <c r="G220" t="s">
        <v>896</v>
      </c>
      <c r="I220" t="s">
        <v>896</v>
      </c>
      <c r="K220" t="s">
        <v>896</v>
      </c>
      <c r="M220" t="s">
        <v>896</v>
      </c>
      <c r="O220" t="s">
        <v>896</v>
      </c>
    </row>
    <row r="221" spans="1:15" x14ac:dyDescent="0.25">
      <c r="A221" t="s">
        <v>1289</v>
      </c>
      <c r="B221" t="s">
        <v>1290</v>
      </c>
      <c r="C221" t="s">
        <v>896</v>
      </c>
      <c r="E221" t="s">
        <v>896</v>
      </c>
      <c r="G221" t="s">
        <v>896</v>
      </c>
      <c r="I221" t="s">
        <v>896</v>
      </c>
      <c r="K221" t="s">
        <v>896</v>
      </c>
      <c r="M221" t="s">
        <v>896</v>
      </c>
      <c r="O221" t="s">
        <v>896</v>
      </c>
    </row>
    <row r="222" spans="1:15" x14ac:dyDescent="0.25">
      <c r="A222" t="s">
        <v>1291</v>
      </c>
      <c r="B222" t="s">
        <v>1292</v>
      </c>
      <c r="C222" t="s">
        <v>896</v>
      </c>
      <c r="E222" t="s">
        <v>896</v>
      </c>
      <c r="G222" t="s">
        <v>896</v>
      </c>
      <c r="I222" t="s">
        <v>896</v>
      </c>
      <c r="K222" t="s">
        <v>896</v>
      </c>
      <c r="M222" t="s">
        <v>896</v>
      </c>
      <c r="O222" t="s">
        <v>896</v>
      </c>
    </row>
    <row r="223" spans="1:15" x14ac:dyDescent="0.25">
      <c r="A223" t="s">
        <v>1293</v>
      </c>
      <c r="B223" t="s">
        <v>1293</v>
      </c>
      <c r="C223" t="s">
        <v>896</v>
      </c>
      <c r="E223" t="s">
        <v>896</v>
      </c>
      <c r="G223" t="s">
        <v>896</v>
      </c>
      <c r="I223" t="s">
        <v>896</v>
      </c>
      <c r="K223" t="s">
        <v>896</v>
      </c>
      <c r="M223" t="s">
        <v>896</v>
      </c>
      <c r="O223" t="s">
        <v>896</v>
      </c>
    </row>
    <row r="224" spans="1:15" x14ac:dyDescent="0.25">
      <c r="A224" t="s">
        <v>1294</v>
      </c>
      <c r="B224" t="s">
        <v>1295</v>
      </c>
      <c r="C224" t="s">
        <v>896</v>
      </c>
      <c r="E224" t="s">
        <v>896</v>
      </c>
      <c r="G224" t="s">
        <v>896</v>
      </c>
      <c r="I224" t="s">
        <v>896</v>
      </c>
      <c r="K224" t="s">
        <v>896</v>
      </c>
      <c r="M224" t="s">
        <v>896</v>
      </c>
      <c r="O224" t="s">
        <v>896</v>
      </c>
    </row>
    <row r="225" spans="1:15" x14ac:dyDescent="0.25">
      <c r="A225" t="s">
        <v>1296</v>
      </c>
      <c r="B225" t="s">
        <v>1297</v>
      </c>
      <c r="C225" t="s">
        <v>896</v>
      </c>
      <c r="E225" t="s">
        <v>896</v>
      </c>
      <c r="G225" t="s">
        <v>896</v>
      </c>
      <c r="I225" t="s">
        <v>896</v>
      </c>
      <c r="K225" t="s">
        <v>896</v>
      </c>
      <c r="M225" t="s">
        <v>896</v>
      </c>
      <c r="O225" t="s">
        <v>896</v>
      </c>
    </row>
    <row r="226" spans="1:15" x14ac:dyDescent="0.25">
      <c r="A226" t="s">
        <v>1298</v>
      </c>
      <c r="B226" t="s">
        <v>1299</v>
      </c>
      <c r="C226" t="s">
        <v>896</v>
      </c>
      <c r="E226" t="s">
        <v>896</v>
      </c>
      <c r="G226" t="s">
        <v>896</v>
      </c>
      <c r="I226" t="s">
        <v>896</v>
      </c>
      <c r="K226" t="s">
        <v>896</v>
      </c>
      <c r="M226" t="s">
        <v>896</v>
      </c>
      <c r="O226" t="s">
        <v>896</v>
      </c>
    </row>
    <row r="227" spans="1:15" x14ac:dyDescent="0.25">
      <c r="A227" t="s">
        <v>1300</v>
      </c>
      <c r="B227" t="s">
        <v>1301</v>
      </c>
      <c r="C227" t="s">
        <v>896</v>
      </c>
      <c r="E227" t="s">
        <v>896</v>
      </c>
      <c r="G227" t="s">
        <v>896</v>
      </c>
      <c r="I227" t="s">
        <v>896</v>
      </c>
      <c r="K227" t="s">
        <v>896</v>
      </c>
      <c r="M227" t="s">
        <v>896</v>
      </c>
      <c r="O227" t="s">
        <v>896</v>
      </c>
    </row>
    <row r="228" spans="1:15" x14ac:dyDescent="0.25">
      <c r="A228" t="s">
        <v>1302</v>
      </c>
      <c r="C228" t="s">
        <v>896</v>
      </c>
      <c r="E228" t="s">
        <v>896</v>
      </c>
      <c r="G228" t="s">
        <v>896</v>
      </c>
      <c r="I228" t="s">
        <v>896</v>
      </c>
      <c r="K228" t="s">
        <v>896</v>
      </c>
      <c r="M228" t="s">
        <v>896</v>
      </c>
      <c r="O228" t="s">
        <v>896</v>
      </c>
    </row>
    <row r="229" spans="1:15" x14ac:dyDescent="0.25">
      <c r="A229" t="s">
        <v>1303</v>
      </c>
      <c r="B229" t="s">
        <v>1304</v>
      </c>
      <c r="C229" t="s">
        <v>896</v>
      </c>
      <c r="E229" t="s">
        <v>896</v>
      </c>
      <c r="G229" t="s">
        <v>896</v>
      </c>
      <c r="I229" t="s">
        <v>896</v>
      </c>
      <c r="K229" t="s">
        <v>896</v>
      </c>
      <c r="M229" t="s">
        <v>896</v>
      </c>
      <c r="O229" t="s">
        <v>896</v>
      </c>
    </row>
    <row r="230" spans="1:15" x14ac:dyDescent="0.25">
      <c r="A230" t="s">
        <v>1305</v>
      </c>
      <c r="B230" t="s">
        <v>1306</v>
      </c>
      <c r="C230" t="s">
        <v>896</v>
      </c>
      <c r="E230" t="s">
        <v>896</v>
      </c>
      <c r="G230" t="s">
        <v>896</v>
      </c>
      <c r="I230" t="s">
        <v>896</v>
      </c>
      <c r="K230" t="s">
        <v>896</v>
      </c>
      <c r="M230" t="s">
        <v>896</v>
      </c>
      <c r="O230" t="s">
        <v>896</v>
      </c>
    </row>
    <row r="231" spans="1:15" x14ac:dyDescent="0.25">
      <c r="A231" t="s">
        <v>1307</v>
      </c>
      <c r="B231" t="s">
        <v>1308</v>
      </c>
      <c r="C231" t="s">
        <v>896</v>
      </c>
      <c r="E231" t="s">
        <v>896</v>
      </c>
      <c r="G231" t="s">
        <v>896</v>
      </c>
      <c r="I231" t="s">
        <v>896</v>
      </c>
      <c r="K231" t="s">
        <v>896</v>
      </c>
      <c r="M231" t="s">
        <v>896</v>
      </c>
      <c r="O231" t="s">
        <v>896</v>
      </c>
    </row>
    <row r="232" spans="1:15" x14ac:dyDescent="0.25">
      <c r="A232" t="s">
        <v>1309</v>
      </c>
      <c r="B232" t="s">
        <v>1310</v>
      </c>
      <c r="C232" t="s">
        <v>896</v>
      </c>
      <c r="E232" t="s">
        <v>896</v>
      </c>
      <c r="G232" t="s">
        <v>896</v>
      </c>
      <c r="I232" t="s">
        <v>896</v>
      </c>
      <c r="K232" t="s">
        <v>896</v>
      </c>
      <c r="M232" t="s">
        <v>896</v>
      </c>
      <c r="O232" t="s">
        <v>896</v>
      </c>
    </row>
    <row r="233" spans="1:15" x14ac:dyDescent="0.25">
      <c r="A233" t="s">
        <v>1311</v>
      </c>
      <c r="B233" t="s">
        <v>1312</v>
      </c>
      <c r="C233" t="s">
        <v>896</v>
      </c>
      <c r="E233" t="s">
        <v>896</v>
      </c>
      <c r="G233" t="s">
        <v>896</v>
      </c>
      <c r="I233" t="s">
        <v>896</v>
      </c>
      <c r="K233" t="s">
        <v>896</v>
      </c>
      <c r="M233" t="s">
        <v>896</v>
      </c>
      <c r="O233" t="s">
        <v>896</v>
      </c>
    </row>
    <row r="234" spans="1:15" x14ac:dyDescent="0.25">
      <c r="A234" t="s">
        <v>1313</v>
      </c>
      <c r="B234" t="s">
        <v>1314</v>
      </c>
      <c r="C234" t="s">
        <v>896</v>
      </c>
      <c r="E234" t="s">
        <v>896</v>
      </c>
      <c r="G234" t="s">
        <v>896</v>
      </c>
      <c r="I234" t="s">
        <v>896</v>
      </c>
      <c r="K234" t="s">
        <v>896</v>
      </c>
      <c r="M234" t="s">
        <v>896</v>
      </c>
      <c r="O234" t="s">
        <v>896</v>
      </c>
    </row>
    <row r="235" spans="1:15" x14ac:dyDescent="0.25">
      <c r="A235" t="s">
        <v>1315</v>
      </c>
      <c r="B235" t="s">
        <v>1316</v>
      </c>
      <c r="C235" t="s">
        <v>896</v>
      </c>
      <c r="E235" t="s">
        <v>896</v>
      </c>
      <c r="G235" t="s">
        <v>896</v>
      </c>
      <c r="I235" t="s">
        <v>896</v>
      </c>
      <c r="K235" t="s">
        <v>896</v>
      </c>
      <c r="M235" t="s">
        <v>896</v>
      </c>
      <c r="O235" t="s">
        <v>896</v>
      </c>
    </row>
    <row r="236" spans="1:15" x14ac:dyDescent="0.25">
      <c r="A236" t="s">
        <v>1317</v>
      </c>
      <c r="B236" t="s">
        <v>1318</v>
      </c>
      <c r="C236" t="s">
        <v>896</v>
      </c>
      <c r="E236" t="s">
        <v>896</v>
      </c>
      <c r="G236" t="s">
        <v>896</v>
      </c>
      <c r="I236" t="s">
        <v>896</v>
      </c>
      <c r="K236" t="s">
        <v>896</v>
      </c>
      <c r="M236" t="s">
        <v>896</v>
      </c>
      <c r="O236" t="s">
        <v>896</v>
      </c>
    </row>
    <row r="237" spans="1:15" x14ac:dyDescent="0.25">
      <c r="A237" t="s">
        <v>1319</v>
      </c>
      <c r="B237" t="s">
        <v>1320</v>
      </c>
      <c r="C237" t="s">
        <v>896</v>
      </c>
      <c r="E237" t="s">
        <v>896</v>
      </c>
      <c r="G237" t="s">
        <v>896</v>
      </c>
      <c r="I237" t="s">
        <v>896</v>
      </c>
      <c r="K237" t="s">
        <v>896</v>
      </c>
      <c r="M237" t="s">
        <v>896</v>
      </c>
      <c r="O237" t="s">
        <v>896</v>
      </c>
    </row>
    <row r="238" spans="1:15" x14ac:dyDescent="0.25">
      <c r="A238" t="s">
        <v>1321</v>
      </c>
      <c r="B238" t="s">
        <v>1322</v>
      </c>
      <c r="C238" t="s">
        <v>896</v>
      </c>
      <c r="E238" t="s">
        <v>896</v>
      </c>
      <c r="G238" t="s">
        <v>896</v>
      </c>
      <c r="I238" t="s">
        <v>896</v>
      </c>
      <c r="K238" t="s">
        <v>896</v>
      </c>
      <c r="M238" t="s">
        <v>896</v>
      </c>
      <c r="O238" t="s">
        <v>896</v>
      </c>
    </row>
    <row r="239" spans="1:15" x14ac:dyDescent="0.25">
      <c r="A239" t="s">
        <v>1323</v>
      </c>
      <c r="B239" t="s">
        <v>1324</v>
      </c>
      <c r="C239" t="s">
        <v>896</v>
      </c>
      <c r="E239" t="s">
        <v>896</v>
      </c>
      <c r="G239" t="s">
        <v>896</v>
      </c>
      <c r="I239" t="s">
        <v>896</v>
      </c>
      <c r="K239" t="s">
        <v>896</v>
      </c>
      <c r="M239" t="s">
        <v>896</v>
      </c>
      <c r="O239" t="s">
        <v>896</v>
      </c>
    </row>
    <row r="240" spans="1:15" x14ac:dyDescent="0.25">
      <c r="A240" t="s">
        <v>1325</v>
      </c>
      <c r="B240" t="s">
        <v>1326</v>
      </c>
      <c r="C240" t="s">
        <v>896</v>
      </c>
      <c r="E240" t="s">
        <v>896</v>
      </c>
      <c r="G240" t="s">
        <v>896</v>
      </c>
      <c r="I240" t="s">
        <v>896</v>
      </c>
      <c r="K240" t="s">
        <v>896</v>
      </c>
      <c r="M240" t="s">
        <v>896</v>
      </c>
      <c r="O240" t="s">
        <v>896</v>
      </c>
    </row>
    <row r="241" spans="1:15" x14ac:dyDescent="0.25">
      <c r="A241" t="s">
        <v>1327</v>
      </c>
      <c r="B241" t="s">
        <v>1328</v>
      </c>
      <c r="C241" t="s">
        <v>896</v>
      </c>
      <c r="E241" t="s">
        <v>896</v>
      </c>
      <c r="G241" t="s">
        <v>896</v>
      </c>
      <c r="I241" t="s">
        <v>896</v>
      </c>
      <c r="K241" t="s">
        <v>896</v>
      </c>
      <c r="M241" t="s">
        <v>896</v>
      </c>
      <c r="O241" t="s">
        <v>896</v>
      </c>
    </row>
    <row r="242" spans="1:15" x14ac:dyDescent="0.25">
      <c r="A242" t="s">
        <v>1329</v>
      </c>
      <c r="B242" t="s">
        <v>1330</v>
      </c>
      <c r="C242" t="s">
        <v>896</v>
      </c>
      <c r="E242" t="s">
        <v>896</v>
      </c>
      <c r="G242" t="s">
        <v>896</v>
      </c>
      <c r="I242" t="s">
        <v>896</v>
      </c>
      <c r="K242" t="s">
        <v>896</v>
      </c>
      <c r="M242" t="s">
        <v>896</v>
      </c>
      <c r="O242" t="s">
        <v>896</v>
      </c>
    </row>
    <row r="243" spans="1:15" x14ac:dyDescent="0.25">
      <c r="A243" t="s">
        <v>1331</v>
      </c>
      <c r="B243" t="s">
        <v>1332</v>
      </c>
      <c r="C243" t="s">
        <v>896</v>
      </c>
      <c r="E243" t="s">
        <v>896</v>
      </c>
      <c r="G243" t="s">
        <v>896</v>
      </c>
      <c r="I243" t="s">
        <v>896</v>
      </c>
      <c r="K243" t="s">
        <v>896</v>
      </c>
      <c r="M243" t="s">
        <v>896</v>
      </c>
      <c r="O243" t="s">
        <v>896</v>
      </c>
    </row>
    <row r="244" spans="1:15" x14ac:dyDescent="0.25">
      <c r="A244" t="s">
        <v>1333</v>
      </c>
      <c r="B244" t="s">
        <v>1334</v>
      </c>
      <c r="C244" t="s">
        <v>896</v>
      </c>
      <c r="E244" t="s">
        <v>896</v>
      </c>
      <c r="G244" t="s">
        <v>896</v>
      </c>
      <c r="I244" t="s">
        <v>896</v>
      </c>
      <c r="K244" t="s">
        <v>896</v>
      </c>
      <c r="M244" t="s">
        <v>896</v>
      </c>
      <c r="O244" t="s">
        <v>896</v>
      </c>
    </row>
    <row r="245" spans="1:15" x14ac:dyDescent="0.25">
      <c r="A245" t="s">
        <v>1335</v>
      </c>
      <c r="B245" t="s">
        <v>1336</v>
      </c>
      <c r="C245" t="s">
        <v>896</v>
      </c>
      <c r="E245" t="s">
        <v>896</v>
      </c>
      <c r="G245" t="s">
        <v>896</v>
      </c>
      <c r="I245" t="s">
        <v>896</v>
      </c>
      <c r="K245" t="s">
        <v>896</v>
      </c>
      <c r="M245" t="s">
        <v>896</v>
      </c>
      <c r="O245" t="s">
        <v>896</v>
      </c>
    </row>
    <row r="246" spans="1:15" x14ac:dyDescent="0.25">
      <c r="A246" t="s">
        <v>1337</v>
      </c>
      <c r="B246" t="s">
        <v>1338</v>
      </c>
      <c r="C246" t="s">
        <v>896</v>
      </c>
      <c r="E246" t="s">
        <v>896</v>
      </c>
      <c r="G246" t="s">
        <v>896</v>
      </c>
      <c r="I246" t="s">
        <v>896</v>
      </c>
      <c r="K246" t="s">
        <v>896</v>
      </c>
      <c r="M246" t="s">
        <v>896</v>
      </c>
      <c r="O246" t="s">
        <v>896</v>
      </c>
    </row>
    <row r="247" spans="1:15" x14ac:dyDescent="0.25">
      <c r="A247" t="s">
        <v>1339</v>
      </c>
      <c r="B247" t="s">
        <v>1340</v>
      </c>
      <c r="C247" t="s">
        <v>896</v>
      </c>
      <c r="E247" t="s">
        <v>896</v>
      </c>
      <c r="G247" t="s">
        <v>896</v>
      </c>
      <c r="I247" t="s">
        <v>896</v>
      </c>
      <c r="K247" t="s">
        <v>896</v>
      </c>
      <c r="M247" t="s">
        <v>897</v>
      </c>
      <c r="N247">
        <v>3</v>
      </c>
      <c r="O247" t="s">
        <v>896</v>
      </c>
    </row>
    <row r="248" spans="1:15" x14ac:dyDescent="0.25">
      <c r="A248" t="s">
        <v>1341</v>
      </c>
      <c r="B248" t="s">
        <v>1342</v>
      </c>
      <c r="C248" t="s">
        <v>896</v>
      </c>
      <c r="E248" t="s">
        <v>896</v>
      </c>
      <c r="G248" t="s">
        <v>896</v>
      </c>
      <c r="I248" t="s">
        <v>896</v>
      </c>
      <c r="K248" t="s">
        <v>896</v>
      </c>
      <c r="M248" t="s">
        <v>896</v>
      </c>
      <c r="O248" t="s">
        <v>896</v>
      </c>
    </row>
    <row r="249" spans="1:15" x14ac:dyDescent="0.25">
      <c r="A249" t="s">
        <v>1343</v>
      </c>
      <c r="B249" t="s">
        <v>1344</v>
      </c>
      <c r="C249" t="s">
        <v>896</v>
      </c>
      <c r="E249" t="s">
        <v>896</v>
      </c>
      <c r="G249" t="s">
        <v>896</v>
      </c>
      <c r="I249" t="s">
        <v>896</v>
      </c>
      <c r="K249" t="s">
        <v>896</v>
      </c>
      <c r="M249" t="s">
        <v>896</v>
      </c>
      <c r="O249" t="s">
        <v>896</v>
      </c>
    </row>
    <row r="250" spans="1:15" x14ac:dyDescent="0.25">
      <c r="A250" t="s">
        <v>1345</v>
      </c>
      <c r="B250" t="s">
        <v>1345</v>
      </c>
      <c r="C250" t="s">
        <v>896</v>
      </c>
      <c r="E250" t="s">
        <v>896</v>
      </c>
      <c r="G250" t="s">
        <v>896</v>
      </c>
      <c r="I250" t="s">
        <v>896</v>
      </c>
      <c r="K250" t="s">
        <v>896</v>
      </c>
      <c r="M250" t="s">
        <v>896</v>
      </c>
      <c r="O250" t="s">
        <v>896</v>
      </c>
    </row>
    <row r="251" spans="1:15" x14ac:dyDescent="0.25">
      <c r="A251" t="s">
        <v>1346</v>
      </c>
      <c r="B251" t="s">
        <v>1346</v>
      </c>
      <c r="C251" t="s">
        <v>896</v>
      </c>
      <c r="E251" t="s">
        <v>896</v>
      </c>
      <c r="G251" t="s">
        <v>896</v>
      </c>
      <c r="I251" t="s">
        <v>896</v>
      </c>
      <c r="K251" t="s">
        <v>896</v>
      </c>
      <c r="M251" t="s">
        <v>896</v>
      </c>
      <c r="O251" t="s">
        <v>896</v>
      </c>
    </row>
    <row r="252" spans="1:15" x14ac:dyDescent="0.25">
      <c r="A252" t="s">
        <v>1347</v>
      </c>
      <c r="B252" t="s">
        <v>1348</v>
      </c>
      <c r="C252" t="s">
        <v>896</v>
      </c>
      <c r="E252" t="s">
        <v>896</v>
      </c>
      <c r="G252" t="s">
        <v>896</v>
      </c>
      <c r="I252" t="s">
        <v>896</v>
      </c>
      <c r="K252" t="s">
        <v>896</v>
      </c>
      <c r="M252" t="s">
        <v>896</v>
      </c>
      <c r="O252" t="s">
        <v>896</v>
      </c>
    </row>
    <row r="253" spans="1:15" x14ac:dyDescent="0.25">
      <c r="A253" t="s">
        <v>1349</v>
      </c>
      <c r="B253" t="s">
        <v>1350</v>
      </c>
      <c r="C253" t="s">
        <v>896</v>
      </c>
      <c r="E253" t="s">
        <v>896</v>
      </c>
      <c r="G253" t="s">
        <v>896</v>
      </c>
      <c r="I253" t="s">
        <v>896</v>
      </c>
      <c r="K253" t="s">
        <v>896</v>
      </c>
      <c r="M253" t="s">
        <v>896</v>
      </c>
      <c r="O253" t="s">
        <v>896</v>
      </c>
    </row>
    <row r="254" spans="1:15" x14ac:dyDescent="0.25">
      <c r="A254" t="s">
        <v>1351</v>
      </c>
      <c r="B254" t="s">
        <v>1352</v>
      </c>
      <c r="C254" t="s">
        <v>598</v>
      </c>
      <c r="D254">
        <v>2</v>
      </c>
      <c r="E254" t="s">
        <v>598</v>
      </c>
      <c r="F254">
        <v>1</v>
      </c>
      <c r="G254" t="s">
        <v>896</v>
      </c>
      <c r="I254" t="s">
        <v>896</v>
      </c>
      <c r="K254" t="s">
        <v>896</v>
      </c>
      <c r="M254" t="s">
        <v>896</v>
      </c>
      <c r="O254" t="s">
        <v>896</v>
      </c>
    </row>
    <row r="255" spans="1:15" x14ac:dyDescent="0.25">
      <c r="A255" t="s">
        <v>1353</v>
      </c>
      <c r="B255" t="s">
        <v>1354</v>
      </c>
      <c r="C255" t="s">
        <v>896</v>
      </c>
      <c r="E255" t="s">
        <v>896</v>
      </c>
      <c r="G255" t="s">
        <v>896</v>
      </c>
      <c r="I255" t="s">
        <v>896</v>
      </c>
      <c r="K255" t="s">
        <v>896</v>
      </c>
      <c r="M255" t="s">
        <v>896</v>
      </c>
      <c r="O255" t="s">
        <v>896</v>
      </c>
    </row>
    <row r="256" spans="1:15" x14ac:dyDescent="0.25">
      <c r="A256" t="s">
        <v>1355</v>
      </c>
      <c r="B256" t="s">
        <v>1356</v>
      </c>
      <c r="C256" t="s">
        <v>896</v>
      </c>
      <c r="E256" t="s">
        <v>896</v>
      </c>
      <c r="G256" t="s">
        <v>896</v>
      </c>
      <c r="I256" t="s">
        <v>896</v>
      </c>
      <c r="K256" t="s">
        <v>896</v>
      </c>
      <c r="M256" t="s">
        <v>896</v>
      </c>
      <c r="O256" t="s">
        <v>896</v>
      </c>
    </row>
    <row r="257" spans="1:16" x14ac:dyDescent="0.25">
      <c r="A257" t="s">
        <v>1667</v>
      </c>
      <c r="B257" t="s">
        <v>1370</v>
      </c>
      <c r="C257" t="s">
        <v>1179</v>
      </c>
      <c r="D257" s="86"/>
      <c r="E257" t="s">
        <v>1179</v>
      </c>
      <c r="F257" s="86"/>
      <c r="G257" t="s">
        <v>1179</v>
      </c>
      <c r="H257" s="86"/>
      <c r="I257" t="s">
        <v>1179</v>
      </c>
      <c r="J257" s="86"/>
      <c r="K257" t="s">
        <v>1179</v>
      </c>
      <c r="L257" s="86"/>
      <c r="M257" s="86" t="s">
        <v>1179</v>
      </c>
      <c r="N257" s="86"/>
      <c r="O257" t="s">
        <v>1179</v>
      </c>
      <c r="P257" s="86"/>
    </row>
    <row r="258" spans="1:16" x14ac:dyDescent="0.25">
      <c r="A258" t="s">
        <v>1357</v>
      </c>
      <c r="B258" t="s">
        <v>1358</v>
      </c>
      <c r="C258" t="s">
        <v>896</v>
      </c>
      <c r="E258" t="s">
        <v>896</v>
      </c>
      <c r="G258" t="s">
        <v>896</v>
      </c>
      <c r="I258" t="s">
        <v>896</v>
      </c>
      <c r="K258" t="s">
        <v>896</v>
      </c>
      <c r="M258" t="s">
        <v>896</v>
      </c>
      <c r="O258" t="s">
        <v>896</v>
      </c>
    </row>
    <row r="259" spans="1:16" x14ac:dyDescent="0.25">
      <c r="A259" t="s">
        <v>1359</v>
      </c>
      <c r="B259" t="s">
        <v>1360</v>
      </c>
      <c r="C259" t="s">
        <v>896</v>
      </c>
      <c r="E259" t="s">
        <v>896</v>
      </c>
      <c r="G259" t="s">
        <v>896</v>
      </c>
      <c r="I259" t="s">
        <v>896</v>
      </c>
      <c r="K259" t="s">
        <v>896</v>
      </c>
      <c r="M259" t="s">
        <v>896</v>
      </c>
      <c r="O259" t="s">
        <v>896</v>
      </c>
    </row>
    <row r="260" spans="1:16" x14ac:dyDescent="0.25">
      <c r="A260" t="s">
        <v>368</v>
      </c>
      <c r="B260" t="s">
        <v>368</v>
      </c>
      <c r="C260" t="s">
        <v>368</v>
      </c>
      <c r="D260">
        <v>13</v>
      </c>
      <c r="E260" t="s">
        <v>368</v>
      </c>
      <c r="F260">
        <v>5</v>
      </c>
      <c r="G260" t="s">
        <v>896</v>
      </c>
      <c r="I260" t="s">
        <v>896</v>
      </c>
      <c r="K260" t="s">
        <v>896</v>
      </c>
      <c r="M260" t="s">
        <v>896</v>
      </c>
      <c r="O260" t="s">
        <v>896</v>
      </c>
    </row>
    <row r="261" spans="1:16" x14ac:dyDescent="0.25">
      <c r="A261" t="s">
        <v>1361</v>
      </c>
      <c r="B261" t="s">
        <v>1361</v>
      </c>
      <c r="C261" t="s">
        <v>896</v>
      </c>
      <c r="E261" t="s">
        <v>896</v>
      </c>
      <c r="G261" t="s">
        <v>896</v>
      </c>
      <c r="I261" t="s">
        <v>896</v>
      </c>
      <c r="K261" t="s">
        <v>896</v>
      </c>
      <c r="M261" t="s">
        <v>896</v>
      </c>
      <c r="O261" t="s">
        <v>896</v>
      </c>
    </row>
    <row r="262" spans="1:16" x14ac:dyDescent="0.25">
      <c r="A262" t="s">
        <v>1362</v>
      </c>
      <c r="B262" t="s">
        <v>1363</v>
      </c>
      <c r="C262" t="s">
        <v>896</v>
      </c>
      <c r="E262" t="s">
        <v>896</v>
      </c>
      <c r="G262" t="s">
        <v>896</v>
      </c>
      <c r="I262" t="s">
        <v>896</v>
      </c>
      <c r="K262" t="s">
        <v>896</v>
      </c>
      <c r="M262" t="s">
        <v>896</v>
      </c>
      <c r="O262" t="s">
        <v>896</v>
      </c>
    </row>
    <row r="263" spans="1:16" x14ac:dyDescent="0.25">
      <c r="A263" t="s">
        <v>1364</v>
      </c>
      <c r="B263" t="s">
        <v>1365</v>
      </c>
      <c r="C263" t="s">
        <v>896</v>
      </c>
      <c r="E263" t="s">
        <v>896</v>
      </c>
      <c r="G263" t="s">
        <v>896</v>
      </c>
      <c r="I263" t="s">
        <v>896</v>
      </c>
      <c r="K263" t="s">
        <v>896</v>
      </c>
      <c r="M263" t="s">
        <v>896</v>
      </c>
      <c r="O263" t="s">
        <v>896</v>
      </c>
    </row>
    <row r="264" spans="1:16" x14ac:dyDescent="0.25">
      <c r="A264" t="s">
        <v>1366</v>
      </c>
      <c r="B264" t="s">
        <v>1367</v>
      </c>
      <c r="C264" t="s">
        <v>896</v>
      </c>
      <c r="E264" t="s">
        <v>896</v>
      </c>
      <c r="G264" t="s">
        <v>896</v>
      </c>
      <c r="I264" t="s">
        <v>896</v>
      </c>
      <c r="K264" t="s">
        <v>896</v>
      </c>
      <c r="M264" t="s">
        <v>896</v>
      </c>
      <c r="O264" t="s">
        <v>896</v>
      </c>
    </row>
    <row r="265" spans="1:16" x14ac:dyDescent="0.25">
      <c r="A265" t="s">
        <v>1368</v>
      </c>
      <c r="B265" t="s">
        <v>1369</v>
      </c>
      <c r="C265" t="s">
        <v>896</v>
      </c>
      <c r="E265" t="s">
        <v>896</v>
      </c>
      <c r="G265" t="s">
        <v>896</v>
      </c>
      <c r="I265" t="s">
        <v>896</v>
      </c>
      <c r="K265" t="s">
        <v>896</v>
      </c>
      <c r="M265" t="s">
        <v>896</v>
      </c>
      <c r="O265" t="s">
        <v>896</v>
      </c>
    </row>
    <row r="266" spans="1:16" x14ac:dyDescent="0.25">
      <c r="A266" t="s">
        <v>1370</v>
      </c>
      <c r="B266" t="s">
        <v>1370</v>
      </c>
      <c r="C266" t="s">
        <v>1179</v>
      </c>
      <c r="D266">
        <v>0</v>
      </c>
      <c r="E266" t="s">
        <v>1179</v>
      </c>
      <c r="F266">
        <v>0</v>
      </c>
      <c r="G266" t="s">
        <v>1179</v>
      </c>
      <c r="H266">
        <v>0</v>
      </c>
      <c r="I266" t="s">
        <v>1179</v>
      </c>
      <c r="J266">
        <v>0</v>
      </c>
      <c r="K266" t="s">
        <v>1179</v>
      </c>
      <c r="M266" t="s">
        <v>1179</v>
      </c>
      <c r="O266" t="s">
        <v>1179</v>
      </c>
    </row>
    <row r="267" spans="1:16" x14ac:dyDescent="0.25">
      <c r="A267" t="s">
        <v>1371</v>
      </c>
      <c r="B267" t="s">
        <v>1372</v>
      </c>
      <c r="C267" t="s">
        <v>896</v>
      </c>
      <c r="E267" t="s">
        <v>896</v>
      </c>
      <c r="G267" t="s">
        <v>896</v>
      </c>
      <c r="I267" t="s">
        <v>896</v>
      </c>
      <c r="K267" t="s">
        <v>896</v>
      </c>
      <c r="M267" t="s">
        <v>896</v>
      </c>
      <c r="O267" t="s">
        <v>896</v>
      </c>
    </row>
    <row r="268" spans="1:16" x14ac:dyDescent="0.25">
      <c r="A268" t="s">
        <v>1373</v>
      </c>
      <c r="B268" t="s">
        <v>1374</v>
      </c>
      <c r="C268" t="s">
        <v>896</v>
      </c>
      <c r="E268" t="s">
        <v>896</v>
      </c>
      <c r="G268" t="s">
        <v>896</v>
      </c>
      <c r="I268" t="s">
        <v>896</v>
      </c>
      <c r="K268" t="s">
        <v>896</v>
      </c>
      <c r="M268" t="s">
        <v>896</v>
      </c>
      <c r="O268" t="s">
        <v>896</v>
      </c>
    </row>
    <row r="269" spans="1:16" x14ac:dyDescent="0.25">
      <c r="A269" t="s">
        <v>1375</v>
      </c>
      <c r="B269" t="s">
        <v>1375</v>
      </c>
      <c r="C269" t="s">
        <v>896</v>
      </c>
      <c r="D269">
        <v>0</v>
      </c>
      <c r="E269" t="s">
        <v>896</v>
      </c>
      <c r="F269">
        <v>0</v>
      </c>
      <c r="G269" t="s">
        <v>896</v>
      </c>
      <c r="I269" t="s">
        <v>896</v>
      </c>
      <c r="K269" t="s">
        <v>896</v>
      </c>
      <c r="M269" t="s">
        <v>896</v>
      </c>
      <c r="O269" t="s">
        <v>896</v>
      </c>
    </row>
    <row r="270" spans="1:16" x14ac:dyDescent="0.25">
      <c r="A270" t="s">
        <v>1376</v>
      </c>
      <c r="B270" t="s">
        <v>1377</v>
      </c>
      <c r="C270" t="s">
        <v>896</v>
      </c>
      <c r="E270" t="s">
        <v>896</v>
      </c>
      <c r="G270" t="s">
        <v>896</v>
      </c>
      <c r="I270" t="s">
        <v>896</v>
      </c>
      <c r="K270" t="s">
        <v>896</v>
      </c>
      <c r="M270" t="s">
        <v>896</v>
      </c>
      <c r="O270" t="s">
        <v>896</v>
      </c>
    </row>
    <row r="271" spans="1:16" x14ac:dyDescent="0.25">
      <c r="A271" t="s">
        <v>1378</v>
      </c>
      <c r="B271" t="s">
        <v>1379</v>
      </c>
      <c r="C271" t="s">
        <v>896</v>
      </c>
      <c r="D271">
        <v>0</v>
      </c>
      <c r="E271" t="s">
        <v>896</v>
      </c>
      <c r="F271">
        <v>0</v>
      </c>
      <c r="G271" t="s">
        <v>896</v>
      </c>
      <c r="H271">
        <v>0</v>
      </c>
      <c r="I271" t="s">
        <v>896</v>
      </c>
      <c r="J271">
        <v>0</v>
      </c>
      <c r="K271" t="s">
        <v>896</v>
      </c>
      <c r="M271" t="s">
        <v>896</v>
      </c>
      <c r="O271" t="s">
        <v>896</v>
      </c>
    </row>
    <row r="272" spans="1:16" x14ac:dyDescent="0.25">
      <c r="A272" t="s">
        <v>1380</v>
      </c>
      <c r="B272" t="s">
        <v>1380</v>
      </c>
      <c r="C272" t="s">
        <v>896</v>
      </c>
      <c r="E272" t="s">
        <v>896</v>
      </c>
      <c r="G272" t="s">
        <v>896</v>
      </c>
      <c r="I272" t="s">
        <v>896</v>
      </c>
      <c r="K272" t="s">
        <v>896</v>
      </c>
      <c r="M272" t="s">
        <v>896</v>
      </c>
      <c r="O272" t="s">
        <v>896</v>
      </c>
    </row>
    <row r="273" spans="1:15" x14ac:dyDescent="0.25">
      <c r="A273" t="s">
        <v>1381</v>
      </c>
      <c r="B273" t="s">
        <v>1382</v>
      </c>
      <c r="C273" t="s">
        <v>896</v>
      </c>
      <c r="E273" t="s">
        <v>896</v>
      </c>
      <c r="G273" t="s">
        <v>896</v>
      </c>
      <c r="I273" t="s">
        <v>896</v>
      </c>
      <c r="K273" t="s">
        <v>896</v>
      </c>
      <c r="M273" t="s">
        <v>896</v>
      </c>
      <c r="O273" t="s">
        <v>896</v>
      </c>
    </row>
    <row r="274" spans="1:15" x14ac:dyDescent="0.25">
      <c r="A274" t="s">
        <v>1383</v>
      </c>
      <c r="B274" t="s">
        <v>1384</v>
      </c>
      <c r="C274" t="s">
        <v>896</v>
      </c>
      <c r="E274" t="s">
        <v>896</v>
      </c>
      <c r="G274" t="s">
        <v>896</v>
      </c>
      <c r="I274" t="s">
        <v>896</v>
      </c>
      <c r="K274" t="s">
        <v>896</v>
      </c>
      <c r="M274" t="s">
        <v>896</v>
      </c>
      <c r="O274" t="s">
        <v>896</v>
      </c>
    </row>
    <row r="275" spans="1:15" x14ac:dyDescent="0.25">
      <c r="A275" t="s">
        <v>1385</v>
      </c>
      <c r="B275" t="s">
        <v>1386</v>
      </c>
      <c r="C275" t="s">
        <v>896</v>
      </c>
      <c r="E275" t="s">
        <v>896</v>
      </c>
      <c r="G275" t="s">
        <v>896</v>
      </c>
      <c r="I275" t="s">
        <v>896</v>
      </c>
      <c r="K275" t="s">
        <v>896</v>
      </c>
      <c r="M275" t="s">
        <v>896</v>
      </c>
      <c r="O275" t="s">
        <v>896</v>
      </c>
    </row>
    <row r="276" spans="1:15" x14ac:dyDescent="0.25">
      <c r="A276" t="s">
        <v>1387</v>
      </c>
      <c r="B276" t="s">
        <v>1388</v>
      </c>
      <c r="C276" t="s">
        <v>896</v>
      </c>
      <c r="E276" t="s">
        <v>896</v>
      </c>
      <c r="G276" t="s">
        <v>896</v>
      </c>
      <c r="I276" t="s">
        <v>896</v>
      </c>
      <c r="K276" t="s">
        <v>896</v>
      </c>
      <c r="M276" t="s">
        <v>896</v>
      </c>
      <c r="O276" t="s">
        <v>896</v>
      </c>
    </row>
    <row r="277" spans="1:15" x14ac:dyDescent="0.25">
      <c r="A277" t="s">
        <v>1389</v>
      </c>
      <c r="B277" t="s">
        <v>1390</v>
      </c>
      <c r="C277" t="s">
        <v>598</v>
      </c>
      <c r="D277">
        <v>3</v>
      </c>
      <c r="E277" s="79" t="s">
        <v>598</v>
      </c>
      <c r="F277">
        <v>2</v>
      </c>
      <c r="G277" t="s">
        <v>896</v>
      </c>
      <c r="I277" t="s">
        <v>598</v>
      </c>
      <c r="J277">
        <v>5</v>
      </c>
      <c r="K277" t="s">
        <v>896</v>
      </c>
      <c r="M277" t="s">
        <v>896</v>
      </c>
      <c r="O277" t="s">
        <v>896</v>
      </c>
    </row>
    <row r="278" spans="1:15" x14ac:dyDescent="0.25">
      <c r="A278" t="s">
        <v>1391</v>
      </c>
      <c r="B278" t="s">
        <v>1392</v>
      </c>
      <c r="C278" t="s">
        <v>896</v>
      </c>
      <c r="D278">
        <v>0</v>
      </c>
      <c r="E278" t="s">
        <v>896</v>
      </c>
      <c r="G278" t="s">
        <v>896</v>
      </c>
      <c r="I278" t="s">
        <v>896</v>
      </c>
      <c r="K278" t="s">
        <v>896</v>
      </c>
      <c r="M278" t="s">
        <v>896</v>
      </c>
      <c r="O278" t="s">
        <v>896</v>
      </c>
    </row>
    <row r="279" spans="1:15" x14ac:dyDescent="0.25">
      <c r="A279" t="s">
        <v>1393</v>
      </c>
      <c r="B279" t="s">
        <v>1394</v>
      </c>
      <c r="C279" t="s">
        <v>896</v>
      </c>
      <c r="E279" t="s">
        <v>896</v>
      </c>
      <c r="G279" t="s">
        <v>896</v>
      </c>
      <c r="I279" t="s">
        <v>896</v>
      </c>
      <c r="K279" t="s">
        <v>896</v>
      </c>
      <c r="M279" t="s">
        <v>896</v>
      </c>
      <c r="O279" t="s">
        <v>896</v>
      </c>
    </row>
    <row r="280" spans="1:15" x14ac:dyDescent="0.25">
      <c r="A280" t="s">
        <v>1395</v>
      </c>
      <c r="B280" t="s">
        <v>1396</v>
      </c>
      <c r="C280" t="s">
        <v>896</v>
      </c>
      <c r="E280" t="s">
        <v>896</v>
      </c>
      <c r="G280" t="s">
        <v>896</v>
      </c>
      <c r="I280" t="s">
        <v>896</v>
      </c>
      <c r="K280" t="s">
        <v>896</v>
      </c>
      <c r="M280" t="s">
        <v>896</v>
      </c>
      <c r="O280" t="s">
        <v>896</v>
      </c>
    </row>
    <row r="281" spans="1:15" x14ac:dyDescent="0.25">
      <c r="A281" t="s">
        <v>1397</v>
      </c>
      <c r="B281" t="s">
        <v>1398</v>
      </c>
      <c r="C281" t="s">
        <v>896</v>
      </c>
      <c r="E281" t="s">
        <v>896</v>
      </c>
      <c r="G281" t="s">
        <v>896</v>
      </c>
      <c r="I281" t="s">
        <v>896</v>
      </c>
      <c r="K281" t="s">
        <v>896</v>
      </c>
      <c r="M281" t="s">
        <v>896</v>
      </c>
      <c r="O281" t="s">
        <v>896</v>
      </c>
    </row>
    <row r="282" spans="1:15" x14ac:dyDescent="0.25">
      <c r="A282" t="s">
        <v>1399</v>
      </c>
      <c r="B282" t="s">
        <v>1399</v>
      </c>
      <c r="C282" t="s">
        <v>896</v>
      </c>
      <c r="E282" t="s">
        <v>896</v>
      </c>
      <c r="G282" t="s">
        <v>896</v>
      </c>
      <c r="I282" t="s">
        <v>896</v>
      </c>
      <c r="K282" t="s">
        <v>896</v>
      </c>
      <c r="M282" t="s">
        <v>896</v>
      </c>
      <c r="O282" t="s">
        <v>896</v>
      </c>
    </row>
    <row r="283" spans="1:15" x14ac:dyDescent="0.25">
      <c r="A283" t="s">
        <v>329</v>
      </c>
      <c r="B283" t="s">
        <v>1400</v>
      </c>
      <c r="C283" t="s">
        <v>896</v>
      </c>
      <c r="E283" t="s">
        <v>896</v>
      </c>
      <c r="G283" t="s">
        <v>896</v>
      </c>
      <c r="I283" t="s">
        <v>896</v>
      </c>
      <c r="K283" t="s">
        <v>896</v>
      </c>
      <c r="M283" t="s">
        <v>896</v>
      </c>
      <c r="O283" t="s">
        <v>896</v>
      </c>
    </row>
    <row r="284" spans="1:15" x14ac:dyDescent="0.25">
      <c r="A284" t="s">
        <v>1401</v>
      </c>
      <c r="B284" t="s">
        <v>1402</v>
      </c>
      <c r="C284" t="s">
        <v>896</v>
      </c>
      <c r="E284" t="s">
        <v>896</v>
      </c>
      <c r="G284" t="s">
        <v>896</v>
      </c>
      <c r="I284" t="s">
        <v>896</v>
      </c>
      <c r="K284" t="s">
        <v>896</v>
      </c>
      <c r="M284" t="s">
        <v>896</v>
      </c>
      <c r="O284" t="s">
        <v>896</v>
      </c>
    </row>
    <row r="285" spans="1:15" x14ac:dyDescent="0.25">
      <c r="A285" t="s">
        <v>1403</v>
      </c>
      <c r="B285" t="s">
        <v>1404</v>
      </c>
      <c r="C285" t="s">
        <v>896</v>
      </c>
      <c r="E285" t="s">
        <v>896</v>
      </c>
      <c r="G285" t="s">
        <v>896</v>
      </c>
      <c r="I285" t="s">
        <v>896</v>
      </c>
      <c r="K285" t="s">
        <v>896</v>
      </c>
      <c r="M285" t="s">
        <v>896</v>
      </c>
      <c r="O285" t="s">
        <v>896</v>
      </c>
    </row>
    <row r="286" spans="1:15" x14ac:dyDescent="0.25">
      <c r="A286" t="s">
        <v>1405</v>
      </c>
      <c r="B286" t="s">
        <v>1406</v>
      </c>
      <c r="C286" t="s">
        <v>896</v>
      </c>
      <c r="E286" t="s">
        <v>896</v>
      </c>
      <c r="G286" t="s">
        <v>896</v>
      </c>
      <c r="I286" t="s">
        <v>896</v>
      </c>
      <c r="K286" t="s">
        <v>896</v>
      </c>
      <c r="M286" t="s">
        <v>896</v>
      </c>
      <c r="O286" t="s">
        <v>896</v>
      </c>
    </row>
    <row r="287" spans="1:15" x14ac:dyDescent="0.25">
      <c r="A287" t="s">
        <v>1407</v>
      </c>
      <c r="B287" t="s">
        <v>1408</v>
      </c>
      <c r="C287" t="s">
        <v>896</v>
      </c>
      <c r="E287" t="s">
        <v>896</v>
      </c>
      <c r="G287" t="s">
        <v>896</v>
      </c>
      <c r="I287" t="s">
        <v>896</v>
      </c>
      <c r="K287" t="s">
        <v>896</v>
      </c>
      <c r="M287" t="s">
        <v>896</v>
      </c>
      <c r="O287" t="s">
        <v>896</v>
      </c>
    </row>
    <row r="288" spans="1:15" x14ac:dyDescent="0.25">
      <c r="A288" t="s">
        <v>1409</v>
      </c>
      <c r="B288" t="s">
        <v>1409</v>
      </c>
      <c r="C288" t="s">
        <v>896</v>
      </c>
      <c r="D288">
        <v>0</v>
      </c>
      <c r="E288" t="s">
        <v>896</v>
      </c>
      <c r="G288" t="s">
        <v>896</v>
      </c>
      <c r="I288" t="s">
        <v>896</v>
      </c>
      <c r="K288" t="s">
        <v>896</v>
      </c>
      <c r="M288" t="s">
        <v>896</v>
      </c>
      <c r="O288" t="s">
        <v>896</v>
      </c>
    </row>
    <row r="289" spans="1:15" x14ac:dyDescent="0.25">
      <c r="A289" t="s">
        <v>1410</v>
      </c>
      <c r="B289" t="s">
        <v>1411</v>
      </c>
      <c r="C289" t="s">
        <v>896</v>
      </c>
      <c r="E289" t="s">
        <v>896</v>
      </c>
      <c r="G289" t="s">
        <v>896</v>
      </c>
      <c r="I289" t="s">
        <v>896</v>
      </c>
      <c r="K289" t="s">
        <v>896</v>
      </c>
      <c r="M289" t="s">
        <v>896</v>
      </c>
      <c r="O289" t="s">
        <v>896</v>
      </c>
    </row>
    <row r="290" spans="1:15" x14ac:dyDescent="0.25">
      <c r="A290" t="s">
        <v>1412</v>
      </c>
      <c r="B290" t="s">
        <v>1413</v>
      </c>
      <c r="C290" t="s">
        <v>896</v>
      </c>
      <c r="E290" t="s">
        <v>896</v>
      </c>
      <c r="G290" t="s">
        <v>896</v>
      </c>
      <c r="I290" t="s">
        <v>896</v>
      </c>
      <c r="K290" t="s">
        <v>896</v>
      </c>
      <c r="M290" t="s">
        <v>896</v>
      </c>
      <c r="O290" t="s">
        <v>896</v>
      </c>
    </row>
    <row r="291" spans="1:15" x14ac:dyDescent="0.25">
      <c r="A291" t="s">
        <v>1414</v>
      </c>
      <c r="B291" t="s">
        <v>1415</v>
      </c>
      <c r="C291" t="s">
        <v>896</v>
      </c>
      <c r="E291" t="s">
        <v>896</v>
      </c>
      <c r="G291" t="s">
        <v>896</v>
      </c>
      <c r="I291" t="s">
        <v>896</v>
      </c>
      <c r="K291" t="s">
        <v>896</v>
      </c>
      <c r="M291" t="s">
        <v>896</v>
      </c>
      <c r="O291" t="s">
        <v>896</v>
      </c>
    </row>
    <row r="292" spans="1:15" x14ac:dyDescent="0.25">
      <c r="A292" t="s">
        <v>1416</v>
      </c>
      <c r="B292" t="s">
        <v>1416</v>
      </c>
      <c r="C292" t="s">
        <v>896</v>
      </c>
      <c r="E292" t="s">
        <v>896</v>
      </c>
      <c r="G292" t="s">
        <v>896</v>
      </c>
      <c r="I292" t="s">
        <v>896</v>
      </c>
      <c r="K292" t="s">
        <v>896</v>
      </c>
      <c r="M292" t="s">
        <v>896</v>
      </c>
      <c r="O292" t="s">
        <v>896</v>
      </c>
    </row>
    <row r="293" spans="1:15" x14ac:dyDescent="0.25">
      <c r="A293" t="s">
        <v>1417</v>
      </c>
      <c r="B293" t="s">
        <v>1418</v>
      </c>
      <c r="C293" t="s">
        <v>896</v>
      </c>
      <c r="E293" t="s">
        <v>896</v>
      </c>
      <c r="G293" t="s">
        <v>896</v>
      </c>
      <c r="I293" t="s">
        <v>896</v>
      </c>
      <c r="K293" t="s">
        <v>896</v>
      </c>
      <c r="M293" t="s">
        <v>896</v>
      </c>
      <c r="O293" t="s">
        <v>896</v>
      </c>
    </row>
    <row r="294" spans="1:15" x14ac:dyDescent="0.25">
      <c r="A294" t="s">
        <v>1419</v>
      </c>
      <c r="B294" t="s">
        <v>1420</v>
      </c>
      <c r="C294" t="s">
        <v>896</v>
      </c>
      <c r="E294" t="s">
        <v>896</v>
      </c>
      <c r="G294" t="s">
        <v>896</v>
      </c>
      <c r="I294" t="s">
        <v>896</v>
      </c>
      <c r="K294" t="s">
        <v>896</v>
      </c>
      <c r="M294" t="s">
        <v>896</v>
      </c>
      <c r="O294" t="s">
        <v>896</v>
      </c>
    </row>
    <row r="295" spans="1:15" x14ac:dyDescent="0.25">
      <c r="A295" t="s">
        <v>1421</v>
      </c>
      <c r="B295" t="s">
        <v>1422</v>
      </c>
      <c r="C295" t="s">
        <v>896</v>
      </c>
      <c r="E295" t="s">
        <v>896</v>
      </c>
      <c r="G295" t="s">
        <v>896</v>
      </c>
      <c r="I295" t="s">
        <v>896</v>
      </c>
      <c r="K295" t="s">
        <v>896</v>
      </c>
      <c r="M295" t="s">
        <v>896</v>
      </c>
      <c r="O295" t="s">
        <v>896</v>
      </c>
    </row>
    <row r="296" spans="1:15" x14ac:dyDescent="0.25">
      <c r="A296" t="s">
        <v>1423</v>
      </c>
      <c r="B296" t="s">
        <v>1424</v>
      </c>
      <c r="C296" t="s">
        <v>896</v>
      </c>
      <c r="E296" t="s">
        <v>896</v>
      </c>
      <c r="G296" t="s">
        <v>896</v>
      </c>
      <c r="I296" t="s">
        <v>896</v>
      </c>
      <c r="K296" t="s">
        <v>896</v>
      </c>
      <c r="M296" t="s">
        <v>896</v>
      </c>
      <c r="O296" t="s">
        <v>896</v>
      </c>
    </row>
    <row r="297" spans="1:15" x14ac:dyDescent="0.25">
      <c r="A297" t="s">
        <v>1425</v>
      </c>
      <c r="B297" t="s">
        <v>1426</v>
      </c>
      <c r="C297" t="s">
        <v>1179</v>
      </c>
      <c r="E297" t="s">
        <v>1179</v>
      </c>
      <c r="G297" t="s">
        <v>1179</v>
      </c>
      <c r="I297" t="s">
        <v>1179</v>
      </c>
      <c r="K297" t="s">
        <v>896</v>
      </c>
      <c r="M297" t="s">
        <v>1179</v>
      </c>
      <c r="O297" t="s">
        <v>896</v>
      </c>
    </row>
    <row r="298" spans="1:15" x14ac:dyDescent="0.25">
      <c r="A298" t="s">
        <v>1427</v>
      </c>
      <c r="B298" t="s">
        <v>1428</v>
      </c>
      <c r="C298" t="s">
        <v>896</v>
      </c>
      <c r="E298" t="s">
        <v>896</v>
      </c>
      <c r="G298" t="s">
        <v>896</v>
      </c>
      <c r="I298" t="s">
        <v>896</v>
      </c>
      <c r="K298" t="s">
        <v>896</v>
      </c>
      <c r="M298" t="s">
        <v>896</v>
      </c>
      <c r="O298" t="s">
        <v>896</v>
      </c>
    </row>
    <row r="299" spans="1:15" x14ac:dyDescent="0.25">
      <c r="A299" t="s">
        <v>1429</v>
      </c>
      <c r="B299" t="s">
        <v>1429</v>
      </c>
      <c r="C299" t="s">
        <v>896</v>
      </c>
      <c r="E299" t="s">
        <v>896</v>
      </c>
      <c r="G299" t="s">
        <v>896</v>
      </c>
      <c r="I299" t="s">
        <v>896</v>
      </c>
      <c r="K299" t="s">
        <v>896</v>
      </c>
      <c r="M299" t="s">
        <v>896</v>
      </c>
      <c r="O299" t="s">
        <v>896</v>
      </c>
    </row>
    <row r="300" spans="1:15" x14ac:dyDescent="0.25">
      <c r="A300" t="s">
        <v>1430</v>
      </c>
      <c r="B300" t="s">
        <v>1431</v>
      </c>
      <c r="C300" t="s">
        <v>896</v>
      </c>
      <c r="E300" t="s">
        <v>896</v>
      </c>
      <c r="G300" t="s">
        <v>896</v>
      </c>
      <c r="I300" t="s">
        <v>896</v>
      </c>
      <c r="K300" t="s">
        <v>896</v>
      </c>
      <c r="M300" t="s">
        <v>896</v>
      </c>
      <c r="O300" t="s">
        <v>896</v>
      </c>
    </row>
    <row r="301" spans="1:15" x14ac:dyDescent="0.25">
      <c r="A301" t="s">
        <v>1432</v>
      </c>
      <c r="B301" t="s">
        <v>1433</v>
      </c>
      <c r="C301" t="s">
        <v>896</v>
      </c>
      <c r="E301" t="s">
        <v>896</v>
      </c>
      <c r="G301" t="s">
        <v>896</v>
      </c>
      <c r="I301" t="s">
        <v>896</v>
      </c>
      <c r="K301" t="s">
        <v>896</v>
      </c>
      <c r="M301" t="s">
        <v>896</v>
      </c>
      <c r="O301" t="s">
        <v>896</v>
      </c>
    </row>
    <row r="302" spans="1:15" x14ac:dyDescent="0.25">
      <c r="A302" t="s">
        <v>1434</v>
      </c>
      <c r="B302" t="s">
        <v>1435</v>
      </c>
      <c r="C302" t="s">
        <v>896</v>
      </c>
      <c r="E302" t="s">
        <v>896</v>
      </c>
      <c r="G302" t="s">
        <v>896</v>
      </c>
      <c r="I302" t="s">
        <v>896</v>
      </c>
      <c r="K302" t="s">
        <v>896</v>
      </c>
      <c r="M302" t="s">
        <v>896</v>
      </c>
      <c r="O302" t="s">
        <v>896</v>
      </c>
    </row>
    <row r="303" spans="1:15" x14ac:dyDescent="0.25">
      <c r="A303" t="s">
        <v>1436</v>
      </c>
      <c r="B303" t="s">
        <v>1437</v>
      </c>
      <c r="C303" t="s">
        <v>896</v>
      </c>
      <c r="E303" t="s">
        <v>896</v>
      </c>
      <c r="G303" t="s">
        <v>896</v>
      </c>
      <c r="I303" t="s">
        <v>896</v>
      </c>
      <c r="K303" t="s">
        <v>896</v>
      </c>
      <c r="M303" t="s">
        <v>896</v>
      </c>
      <c r="O303" t="s">
        <v>896</v>
      </c>
    </row>
    <row r="304" spans="1:15" x14ac:dyDescent="0.25">
      <c r="A304" t="s">
        <v>1438</v>
      </c>
      <c r="B304" t="s">
        <v>1439</v>
      </c>
      <c r="C304" t="s">
        <v>896</v>
      </c>
      <c r="E304" t="s">
        <v>896</v>
      </c>
      <c r="G304" t="s">
        <v>896</v>
      </c>
      <c r="I304" t="s">
        <v>896</v>
      </c>
      <c r="K304" t="s">
        <v>896</v>
      </c>
      <c r="M304" t="s">
        <v>896</v>
      </c>
      <c r="O304" t="s">
        <v>896</v>
      </c>
    </row>
    <row r="305" spans="1:15" x14ac:dyDescent="0.25">
      <c r="A305" t="s">
        <v>1440</v>
      </c>
      <c r="B305" t="s">
        <v>1441</v>
      </c>
      <c r="C305" t="s">
        <v>896</v>
      </c>
      <c r="E305" t="s">
        <v>896</v>
      </c>
      <c r="G305" t="s">
        <v>896</v>
      </c>
      <c r="I305" t="s">
        <v>896</v>
      </c>
      <c r="K305" t="s">
        <v>896</v>
      </c>
      <c r="M305" t="s">
        <v>896</v>
      </c>
      <c r="O305" t="s">
        <v>896</v>
      </c>
    </row>
    <row r="306" spans="1:15" x14ac:dyDescent="0.25">
      <c r="A306" t="s">
        <v>1442</v>
      </c>
      <c r="B306" t="s">
        <v>1443</v>
      </c>
      <c r="C306" t="s">
        <v>896</v>
      </c>
      <c r="E306" t="s">
        <v>896</v>
      </c>
      <c r="G306" t="s">
        <v>896</v>
      </c>
      <c r="I306" t="s">
        <v>896</v>
      </c>
      <c r="K306" t="s">
        <v>896</v>
      </c>
      <c r="M306" t="s">
        <v>896</v>
      </c>
      <c r="O306" t="s">
        <v>896</v>
      </c>
    </row>
    <row r="307" spans="1:15" x14ac:dyDescent="0.25">
      <c r="A307" t="s">
        <v>1444</v>
      </c>
      <c r="B307" t="s">
        <v>1445</v>
      </c>
      <c r="C307" t="s">
        <v>896</v>
      </c>
      <c r="E307" t="s">
        <v>896</v>
      </c>
      <c r="G307" t="s">
        <v>896</v>
      </c>
      <c r="I307" t="s">
        <v>896</v>
      </c>
      <c r="K307" t="s">
        <v>896</v>
      </c>
      <c r="M307" t="s">
        <v>896</v>
      </c>
      <c r="O307" t="s">
        <v>896</v>
      </c>
    </row>
    <row r="308" spans="1:15" x14ac:dyDescent="0.25">
      <c r="A308" t="s">
        <v>1446</v>
      </c>
      <c r="B308" t="s">
        <v>1447</v>
      </c>
      <c r="C308" t="s">
        <v>896</v>
      </c>
      <c r="E308" t="s">
        <v>896</v>
      </c>
      <c r="G308" t="s">
        <v>896</v>
      </c>
      <c r="I308" t="s">
        <v>896</v>
      </c>
      <c r="K308" t="s">
        <v>896</v>
      </c>
      <c r="M308" t="s">
        <v>896</v>
      </c>
      <c r="O308" t="s">
        <v>896</v>
      </c>
    </row>
    <row r="309" spans="1:15" x14ac:dyDescent="0.25">
      <c r="A309" t="s">
        <v>1448</v>
      </c>
      <c r="B309" t="s">
        <v>1449</v>
      </c>
      <c r="C309" t="s">
        <v>896</v>
      </c>
      <c r="E309" t="s">
        <v>896</v>
      </c>
      <c r="G309" t="s">
        <v>896</v>
      </c>
      <c r="I309" t="s">
        <v>896</v>
      </c>
      <c r="K309" t="s">
        <v>896</v>
      </c>
      <c r="M309" t="s">
        <v>896</v>
      </c>
      <c r="O309" t="s">
        <v>896</v>
      </c>
    </row>
    <row r="310" spans="1:15" x14ac:dyDescent="0.25">
      <c r="A310" t="s">
        <v>1450</v>
      </c>
      <c r="B310" t="s">
        <v>1450</v>
      </c>
      <c r="C310" t="s">
        <v>896</v>
      </c>
      <c r="E310" t="s">
        <v>896</v>
      </c>
      <c r="G310" t="s">
        <v>896</v>
      </c>
      <c r="I310" t="s">
        <v>896</v>
      </c>
      <c r="K310" t="s">
        <v>896</v>
      </c>
      <c r="M310" t="s">
        <v>896</v>
      </c>
      <c r="O310" t="s">
        <v>896</v>
      </c>
    </row>
    <row r="311" spans="1:15" x14ac:dyDescent="0.25">
      <c r="A311" t="s">
        <v>1451</v>
      </c>
      <c r="B311" t="s">
        <v>1451</v>
      </c>
      <c r="C311" t="s">
        <v>896</v>
      </c>
      <c r="E311" t="s">
        <v>896</v>
      </c>
      <c r="G311" t="s">
        <v>896</v>
      </c>
      <c r="I311" t="s">
        <v>896</v>
      </c>
      <c r="K311" t="s">
        <v>896</v>
      </c>
      <c r="M311" t="s">
        <v>896</v>
      </c>
      <c r="O311" t="s">
        <v>896</v>
      </c>
    </row>
    <row r="312" spans="1:15" x14ac:dyDescent="0.25">
      <c r="A312" t="s">
        <v>1452</v>
      </c>
      <c r="B312" t="s">
        <v>1453</v>
      </c>
      <c r="C312" t="s">
        <v>896</v>
      </c>
      <c r="E312" t="s">
        <v>896</v>
      </c>
      <c r="G312" t="s">
        <v>896</v>
      </c>
      <c r="I312" t="s">
        <v>896</v>
      </c>
      <c r="K312" t="s">
        <v>896</v>
      </c>
      <c r="M312" t="s">
        <v>896</v>
      </c>
      <c r="O312" t="s">
        <v>896</v>
      </c>
    </row>
    <row r="313" spans="1:15" x14ac:dyDescent="0.25">
      <c r="A313" t="s">
        <v>1454</v>
      </c>
      <c r="B313" t="s">
        <v>1455</v>
      </c>
      <c r="C313" t="s">
        <v>896</v>
      </c>
      <c r="E313" t="s">
        <v>896</v>
      </c>
      <c r="G313" t="s">
        <v>896</v>
      </c>
      <c r="I313" t="s">
        <v>896</v>
      </c>
      <c r="K313" t="s">
        <v>896</v>
      </c>
      <c r="M313" t="s">
        <v>896</v>
      </c>
      <c r="O313" t="s">
        <v>896</v>
      </c>
    </row>
    <row r="314" spans="1:15" x14ac:dyDescent="0.25">
      <c r="A314" t="s">
        <v>1456</v>
      </c>
      <c r="B314" t="s">
        <v>1457</v>
      </c>
      <c r="C314" t="s">
        <v>896</v>
      </c>
      <c r="D314">
        <v>0</v>
      </c>
      <c r="E314" t="s">
        <v>896</v>
      </c>
      <c r="G314" t="s">
        <v>896</v>
      </c>
      <c r="I314" t="s">
        <v>896</v>
      </c>
      <c r="K314" t="s">
        <v>896</v>
      </c>
      <c r="M314" t="s">
        <v>896</v>
      </c>
      <c r="O314" t="s">
        <v>896</v>
      </c>
    </row>
    <row r="315" spans="1:15" x14ac:dyDescent="0.25">
      <c r="A315" t="s">
        <v>1458</v>
      </c>
      <c r="B315" t="s">
        <v>1458</v>
      </c>
      <c r="C315" t="s">
        <v>896</v>
      </c>
      <c r="E315" t="s">
        <v>896</v>
      </c>
      <c r="G315" t="s">
        <v>896</v>
      </c>
      <c r="I315" t="s">
        <v>896</v>
      </c>
      <c r="K315" t="s">
        <v>896</v>
      </c>
      <c r="M315" t="s">
        <v>897</v>
      </c>
      <c r="N315">
        <v>3</v>
      </c>
      <c r="O315" t="s">
        <v>896</v>
      </c>
    </row>
    <row r="316" spans="1:15" x14ac:dyDescent="0.25">
      <c r="A316" t="s">
        <v>1459</v>
      </c>
      <c r="B316" t="s">
        <v>1460</v>
      </c>
      <c r="C316" t="s">
        <v>896</v>
      </c>
      <c r="E316" t="s">
        <v>896</v>
      </c>
      <c r="G316" t="s">
        <v>896</v>
      </c>
      <c r="I316" t="s">
        <v>896</v>
      </c>
      <c r="K316" t="s">
        <v>896</v>
      </c>
      <c r="M316" t="s">
        <v>896</v>
      </c>
      <c r="O316" t="s">
        <v>896</v>
      </c>
    </row>
    <row r="317" spans="1:15" x14ac:dyDescent="0.25">
      <c r="A317" t="s">
        <v>1461</v>
      </c>
      <c r="B317" t="s">
        <v>1462</v>
      </c>
      <c r="C317" t="s">
        <v>896</v>
      </c>
      <c r="E317" t="s">
        <v>896</v>
      </c>
      <c r="G317" t="s">
        <v>896</v>
      </c>
      <c r="I317" t="s">
        <v>896</v>
      </c>
      <c r="K317" t="s">
        <v>896</v>
      </c>
      <c r="M317" t="s">
        <v>896</v>
      </c>
      <c r="O317" t="s">
        <v>896</v>
      </c>
    </row>
    <row r="318" spans="1:15" x14ac:dyDescent="0.25">
      <c r="A318" t="s">
        <v>1463</v>
      </c>
      <c r="B318" t="s">
        <v>1464</v>
      </c>
      <c r="C318" t="s">
        <v>598</v>
      </c>
      <c r="D318">
        <v>37</v>
      </c>
      <c r="E318" t="s">
        <v>598</v>
      </c>
      <c r="F318">
        <v>13</v>
      </c>
      <c r="G318" t="s">
        <v>598</v>
      </c>
      <c r="H318">
        <v>14</v>
      </c>
      <c r="I318" t="s">
        <v>598</v>
      </c>
      <c r="J318">
        <v>1</v>
      </c>
      <c r="K318" t="s">
        <v>896</v>
      </c>
      <c r="M318" t="s">
        <v>598</v>
      </c>
      <c r="N318">
        <v>4</v>
      </c>
      <c r="O318" t="s">
        <v>896</v>
      </c>
    </row>
    <row r="319" spans="1:15" x14ac:dyDescent="0.25">
      <c r="A319" t="s">
        <v>1465</v>
      </c>
      <c r="B319" t="s">
        <v>1466</v>
      </c>
      <c r="C319" t="s">
        <v>896</v>
      </c>
      <c r="E319" t="s">
        <v>896</v>
      </c>
      <c r="G319" t="s">
        <v>896</v>
      </c>
      <c r="I319" t="s">
        <v>896</v>
      </c>
      <c r="K319" t="s">
        <v>896</v>
      </c>
      <c r="M319" t="s">
        <v>896</v>
      </c>
      <c r="O319" t="s">
        <v>896</v>
      </c>
    </row>
    <row r="320" spans="1:15" x14ac:dyDescent="0.25">
      <c r="A320" t="s">
        <v>1467</v>
      </c>
      <c r="B320" t="s">
        <v>1468</v>
      </c>
      <c r="C320" t="s">
        <v>896</v>
      </c>
      <c r="E320" t="s">
        <v>896</v>
      </c>
      <c r="G320" t="s">
        <v>896</v>
      </c>
      <c r="I320" t="s">
        <v>896</v>
      </c>
      <c r="K320" t="s">
        <v>896</v>
      </c>
      <c r="M320" t="s">
        <v>896</v>
      </c>
      <c r="O320" t="s">
        <v>896</v>
      </c>
    </row>
    <row r="321" spans="1:15" x14ac:dyDescent="0.25">
      <c r="A321" t="s">
        <v>1469</v>
      </c>
      <c r="B321" t="s">
        <v>1470</v>
      </c>
      <c r="C321" t="s">
        <v>896</v>
      </c>
      <c r="E321" t="s">
        <v>896</v>
      </c>
      <c r="G321" t="s">
        <v>896</v>
      </c>
      <c r="I321" t="s">
        <v>896</v>
      </c>
      <c r="K321" t="s">
        <v>896</v>
      </c>
      <c r="M321" t="s">
        <v>896</v>
      </c>
      <c r="O321" t="s">
        <v>896</v>
      </c>
    </row>
    <row r="322" spans="1:15" x14ac:dyDescent="0.25">
      <c r="A322" t="s">
        <v>1471</v>
      </c>
      <c r="B322" t="s">
        <v>1472</v>
      </c>
      <c r="C322" t="s">
        <v>896</v>
      </c>
      <c r="E322" t="s">
        <v>896</v>
      </c>
      <c r="G322" t="s">
        <v>896</v>
      </c>
      <c r="I322" t="s">
        <v>896</v>
      </c>
      <c r="K322" t="s">
        <v>896</v>
      </c>
      <c r="M322" t="s">
        <v>896</v>
      </c>
      <c r="O322" t="s">
        <v>896</v>
      </c>
    </row>
    <row r="323" spans="1:15" x14ac:dyDescent="0.25">
      <c r="A323" t="s">
        <v>1473</v>
      </c>
      <c r="B323" t="s">
        <v>1474</v>
      </c>
      <c r="C323" t="s">
        <v>896</v>
      </c>
      <c r="E323" t="s">
        <v>896</v>
      </c>
      <c r="G323" t="s">
        <v>896</v>
      </c>
      <c r="I323" t="s">
        <v>896</v>
      </c>
      <c r="K323" t="s">
        <v>896</v>
      </c>
      <c r="M323" t="s">
        <v>896</v>
      </c>
      <c r="O323" t="s">
        <v>896</v>
      </c>
    </row>
    <row r="324" spans="1:15" x14ac:dyDescent="0.25">
      <c r="A324" t="s">
        <v>1475</v>
      </c>
      <c r="B324" t="s">
        <v>1476</v>
      </c>
      <c r="C324" t="s">
        <v>896</v>
      </c>
      <c r="E324" t="s">
        <v>896</v>
      </c>
      <c r="G324" t="s">
        <v>896</v>
      </c>
      <c r="I324" t="s">
        <v>896</v>
      </c>
      <c r="K324" t="s">
        <v>896</v>
      </c>
      <c r="M324" t="s">
        <v>896</v>
      </c>
      <c r="O324" t="s">
        <v>896</v>
      </c>
    </row>
    <row r="325" spans="1:15" x14ac:dyDescent="0.25">
      <c r="A325" t="s">
        <v>1477</v>
      </c>
      <c r="B325" t="s">
        <v>1478</v>
      </c>
      <c r="C325" t="s">
        <v>896</v>
      </c>
      <c r="E325" t="s">
        <v>896</v>
      </c>
      <c r="G325" t="s">
        <v>896</v>
      </c>
      <c r="I325" t="s">
        <v>896</v>
      </c>
      <c r="K325" t="s">
        <v>896</v>
      </c>
      <c r="M325" t="s">
        <v>896</v>
      </c>
      <c r="O325" t="s">
        <v>896</v>
      </c>
    </row>
    <row r="326" spans="1:15" x14ac:dyDescent="0.25">
      <c r="A326" t="s">
        <v>1479</v>
      </c>
      <c r="B326" t="s">
        <v>1480</v>
      </c>
      <c r="C326" t="s">
        <v>896</v>
      </c>
      <c r="E326" t="s">
        <v>896</v>
      </c>
      <c r="G326" t="s">
        <v>896</v>
      </c>
      <c r="I326" t="s">
        <v>896</v>
      </c>
      <c r="K326" t="s">
        <v>896</v>
      </c>
      <c r="M326" t="s">
        <v>896</v>
      </c>
      <c r="O326" t="s">
        <v>896</v>
      </c>
    </row>
    <row r="327" spans="1:15" x14ac:dyDescent="0.25">
      <c r="A327" t="s">
        <v>1481</v>
      </c>
      <c r="B327" t="s">
        <v>1482</v>
      </c>
      <c r="C327" t="s">
        <v>896</v>
      </c>
      <c r="E327" t="s">
        <v>896</v>
      </c>
      <c r="G327" t="s">
        <v>896</v>
      </c>
      <c r="I327" t="s">
        <v>896</v>
      </c>
      <c r="K327" t="s">
        <v>896</v>
      </c>
      <c r="M327" t="s">
        <v>896</v>
      </c>
      <c r="O327" t="s">
        <v>896</v>
      </c>
    </row>
    <row r="328" spans="1:15" x14ac:dyDescent="0.25">
      <c r="A328" t="s">
        <v>1483</v>
      </c>
      <c r="B328" t="s">
        <v>1484</v>
      </c>
      <c r="C328" t="s">
        <v>896</v>
      </c>
      <c r="E328" t="s">
        <v>896</v>
      </c>
      <c r="G328" t="s">
        <v>896</v>
      </c>
      <c r="I328" t="s">
        <v>896</v>
      </c>
      <c r="K328" t="s">
        <v>896</v>
      </c>
      <c r="M328" t="s">
        <v>896</v>
      </c>
      <c r="O328" t="s">
        <v>896</v>
      </c>
    </row>
    <row r="329" spans="1:15" x14ac:dyDescent="0.25">
      <c r="A329" t="s">
        <v>1485</v>
      </c>
      <c r="B329" t="s">
        <v>1485</v>
      </c>
      <c r="C329" t="s">
        <v>896</v>
      </c>
      <c r="E329" t="s">
        <v>896</v>
      </c>
      <c r="G329" t="s">
        <v>896</v>
      </c>
      <c r="I329" t="s">
        <v>896</v>
      </c>
      <c r="K329" t="s">
        <v>896</v>
      </c>
      <c r="M329" t="s">
        <v>896</v>
      </c>
      <c r="O329" t="s">
        <v>896</v>
      </c>
    </row>
    <row r="330" spans="1:15" x14ac:dyDescent="0.25">
      <c r="A330" t="s">
        <v>1486</v>
      </c>
      <c r="B330" t="s">
        <v>1487</v>
      </c>
      <c r="C330" t="s">
        <v>896</v>
      </c>
      <c r="D330">
        <v>0</v>
      </c>
      <c r="E330" t="s">
        <v>896</v>
      </c>
      <c r="G330" t="s">
        <v>896</v>
      </c>
      <c r="I330" t="s">
        <v>896</v>
      </c>
      <c r="K330" t="s">
        <v>896</v>
      </c>
      <c r="M330" t="s">
        <v>897</v>
      </c>
      <c r="N330">
        <v>3</v>
      </c>
      <c r="O330" t="s">
        <v>896</v>
      </c>
    </row>
    <row r="331" spans="1:15" x14ac:dyDescent="0.25">
      <c r="A331" t="s">
        <v>1632</v>
      </c>
      <c r="B331" t="s">
        <v>1633</v>
      </c>
      <c r="C331" t="s">
        <v>896</v>
      </c>
      <c r="E331" t="s">
        <v>896</v>
      </c>
      <c r="G331" t="s">
        <v>896</v>
      </c>
      <c r="I331" t="s">
        <v>896</v>
      </c>
      <c r="K331" t="s">
        <v>896</v>
      </c>
      <c r="M331" t="s">
        <v>897</v>
      </c>
      <c r="N331">
        <v>3</v>
      </c>
      <c r="O331" t="s">
        <v>896</v>
      </c>
    </row>
    <row r="332" spans="1:15" x14ac:dyDescent="0.25">
      <c r="A332" t="s">
        <v>1488</v>
      </c>
      <c r="B332" t="s">
        <v>1489</v>
      </c>
      <c r="C332" t="s">
        <v>896</v>
      </c>
      <c r="D332">
        <v>0</v>
      </c>
      <c r="E332" t="s">
        <v>896</v>
      </c>
      <c r="F332">
        <v>0</v>
      </c>
      <c r="G332" t="s">
        <v>896</v>
      </c>
      <c r="H332">
        <v>0</v>
      </c>
      <c r="I332" t="s">
        <v>896</v>
      </c>
      <c r="J332">
        <v>0</v>
      </c>
      <c r="K332" t="s">
        <v>896</v>
      </c>
      <c r="M332" t="s">
        <v>896</v>
      </c>
      <c r="O332" t="s">
        <v>896</v>
      </c>
    </row>
    <row r="333" spans="1:15" x14ac:dyDescent="0.25">
      <c r="A333" t="s">
        <v>1490</v>
      </c>
      <c r="B333" t="s">
        <v>1491</v>
      </c>
      <c r="C333" t="s">
        <v>896</v>
      </c>
      <c r="E333" t="s">
        <v>896</v>
      </c>
      <c r="G333" t="s">
        <v>896</v>
      </c>
      <c r="I333" t="s">
        <v>896</v>
      </c>
      <c r="K333" t="s">
        <v>896</v>
      </c>
      <c r="M333" t="s">
        <v>896</v>
      </c>
      <c r="O333" t="s">
        <v>896</v>
      </c>
    </row>
    <row r="334" spans="1:15" x14ac:dyDescent="0.25">
      <c r="A334" t="s">
        <v>1492</v>
      </c>
      <c r="B334" t="s">
        <v>1493</v>
      </c>
      <c r="C334" t="s">
        <v>896</v>
      </c>
      <c r="E334" t="s">
        <v>896</v>
      </c>
      <c r="G334" t="s">
        <v>896</v>
      </c>
      <c r="I334" t="s">
        <v>896</v>
      </c>
      <c r="K334" t="s">
        <v>896</v>
      </c>
      <c r="M334" t="s">
        <v>896</v>
      </c>
      <c r="O334" t="s">
        <v>896</v>
      </c>
    </row>
    <row r="335" spans="1:15" x14ac:dyDescent="0.25">
      <c r="A335" t="s">
        <v>1494</v>
      </c>
      <c r="B335" t="s">
        <v>1495</v>
      </c>
      <c r="C335" t="s">
        <v>896</v>
      </c>
      <c r="E335" t="s">
        <v>896</v>
      </c>
      <c r="G335" t="s">
        <v>896</v>
      </c>
      <c r="I335" t="s">
        <v>896</v>
      </c>
      <c r="K335" t="s">
        <v>896</v>
      </c>
      <c r="M335" t="s">
        <v>896</v>
      </c>
      <c r="O335" t="s">
        <v>896</v>
      </c>
    </row>
    <row r="336" spans="1:15" x14ac:dyDescent="0.25">
      <c r="A336" t="s">
        <v>1496</v>
      </c>
      <c r="B336" t="s">
        <v>1497</v>
      </c>
      <c r="C336" t="s">
        <v>896</v>
      </c>
      <c r="E336" t="s">
        <v>896</v>
      </c>
      <c r="G336" t="s">
        <v>896</v>
      </c>
      <c r="I336" t="s">
        <v>896</v>
      </c>
      <c r="K336" t="s">
        <v>896</v>
      </c>
      <c r="M336" t="s">
        <v>896</v>
      </c>
      <c r="O336" t="s">
        <v>896</v>
      </c>
    </row>
    <row r="337" spans="1:15" x14ac:dyDescent="0.25">
      <c r="A337" t="s">
        <v>1498</v>
      </c>
      <c r="B337" t="s">
        <v>1499</v>
      </c>
      <c r="C337" t="s">
        <v>896</v>
      </c>
      <c r="E337" t="s">
        <v>896</v>
      </c>
      <c r="G337" t="s">
        <v>896</v>
      </c>
      <c r="I337" t="s">
        <v>896</v>
      </c>
      <c r="K337" t="s">
        <v>896</v>
      </c>
      <c r="M337" t="s">
        <v>896</v>
      </c>
      <c r="O337" t="s">
        <v>896</v>
      </c>
    </row>
    <row r="338" spans="1:15" x14ac:dyDescent="0.25">
      <c r="A338" t="s">
        <v>1500</v>
      </c>
      <c r="B338" t="s">
        <v>1501</v>
      </c>
      <c r="C338" t="s">
        <v>896</v>
      </c>
      <c r="E338" t="s">
        <v>896</v>
      </c>
      <c r="G338" t="s">
        <v>896</v>
      </c>
      <c r="I338" t="s">
        <v>896</v>
      </c>
      <c r="K338" t="s">
        <v>896</v>
      </c>
      <c r="M338" t="s">
        <v>896</v>
      </c>
      <c r="O338" t="s">
        <v>896</v>
      </c>
    </row>
    <row r="339" spans="1:15" x14ac:dyDescent="0.25">
      <c r="A339" t="s">
        <v>1502</v>
      </c>
      <c r="B339" t="s">
        <v>1503</v>
      </c>
      <c r="C339" t="s">
        <v>896</v>
      </c>
      <c r="E339" t="s">
        <v>896</v>
      </c>
      <c r="G339" t="s">
        <v>896</v>
      </c>
      <c r="I339" t="s">
        <v>896</v>
      </c>
      <c r="K339" t="s">
        <v>896</v>
      </c>
      <c r="M339" t="s">
        <v>896</v>
      </c>
      <c r="O339" t="s">
        <v>896</v>
      </c>
    </row>
    <row r="340" spans="1:15" x14ac:dyDescent="0.25">
      <c r="A340" t="s">
        <v>1504</v>
      </c>
      <c r="B340" t="s">
        <v>1505</v>
      </c>
      <c r="C340" t="s">
        <v>896</v>
      </c>
      <c r="E340" t="s">
        <v>896</v>
      </c>
      <c r="G340" t="s">
        <v>896</v>
      </c>
      <c r="I340" t="s">
        <v>896</v>
      </c>
      <c r="K340" t="s">
        <v>896</v>
      </c>
      <c r="M340" t="s">
        <v>896</v>
      </c>
      <c r="O340" t="s">
        <v>896</v>
      </c>
    </row>
    <row r="341" spans="1:15" x14ac:dyDescent="0.25">
      <c r="A341" t="s">
        <v>1506</v>
      </c>
      <c r="B341" t="s">
        <v>1507</v>
      </c>
      <c r="C341" t="s">
        <v>896</v>
      </c>
      <c r="E341" t="s">
        <v>896</v>
      </c>
      <c r="G341" t="s">
        <v>896</v>
      </c>
      <c r="I341" t="s">
        <v>896</v>
      </c>
      <c r="K341" t="s">
        <v>896</v>
      </c>
      <c r="M341" t="s">
        <v>896</v>
      </c>
      <c r="O341" t="s">
        <v>896</v>
      </c>
    </row>
    <row r="342" spans="1:15" x14ac:dyDescent="0.25">
      <c r="A342" t="s">
        <v>1508</v>
      </c>
      <c r="B342" t="s">
        <v>1509</v>
      </c>
      <c r="C342" t="s">
        <v>598</v>
      </c>
      <c r="D342">
        <v>1</v>
      </c>
      <c r="E342" t="s">
        <v>897</v>
      </c>
      <c r="F342">
        <v>4</v>
      </c>
      <c r="G342" t="s">
        <v>896</v>
      </c>
      <c r="I342" t="s">
        <v>896</v>
      </c>
      <c r="K342" t="s">
        <v>896</v>
      </c>
      <c r="M342" t="s">
        <v>897</v>
      </c>
      <c r="N342">
        <v>4</v>
      </c>
      <c r="O342" t="s">
        <v>896</v>
      </c>
    </row>
    <row r="343" spans="1:15" x14ac:dyDescent="0.25">
      <c r="A343" t="s">
        <v>1510</v>
      </c>
      <c r="B343" t="s">
        <v>1511</v>
      </c>
      <c r="C343" t="s">
        <v>896</v>
      </c>
      <c r="E343" t="s">
        <v>896</v>
      </c>
      <c r="G343" t="s">
        <v>896</v>
      </c>
      <c r="I343" t="s">
        <v>896</v>
      </c>
      <c r="K343" t="s">
        <v>896</v>
      </c>
      <c r="M343" t="s">
        <v>896</v>
      </c>
      <c r="O343" t="s">
        <v>896</v>
      </c>
    </row>
    <row r="344" spans="1:15" x14ac:dyDescent="0.25">
      <c r="A344" t="s">
        <v>1512</v>
      </c>
      <c r="B344" t="s">
        <v>1513</v>
      </c>
      <c r="C344" t="s">
        <v>896</v>
      </c>
      <c r="E344" t="s">
        <v>896</v>
      </c>
      <c r="G344" t="s">
        <v>896</v>
      </c>
      <c r="I344" t="s">
        <v>896</v>
      </c>
      <c r="K344" t="s">
        <v>896</v>
      </c>
      <c r="M344" t="s">
        <v>896</v>
      </c>
      <c r="O344" t="s">
        <v>896</v>
      </c>
    </row>
    <row r="345" spans="1:15" x14ac:dyDescent="0.25">
      <c r="A345" t="s">
        <v>1514</v>
      </c>
      <c r="B345" t="s">
        <v>1514</v>
      </c>
      <c r="C345" t="s">
        <v>896</v>
      </c>
      <c r="D345">
        <v>0</v>
      </c>
      <c r="E345" t="s">
        <v>896</v>
      </c>
      <c r="G345" t="s">
        <v>896</v>
      </c>
      <c r="I345" t="s">
        <v>896</v>
      </c>
      <c r="K345" t="s">
        <v>896</v>
      </c>
      <c r="M345" t="s">
        <v>896</v>
      </c>
      <c r="O345" t="s">
        <v>896</v>
      </c>
    </row>
    <row r="346" spans="1:15" x14ac:dyDescent="0.25">
      <c r="A346" t="s">
        <v>1515</v>
      </c>
      <c r="B346" t="s">
        <v>1515</v>
      </c>
      <c r="C346" t="s">
        <v>896</v>
      </c>
      <c r="E346" t="s">
        <v>896</v>
      </c>
      <c r="G346" t="s">
        <v>896</v>
      </c>
      <c r="I346" t="s">
        <v>896</v>
      </c>
      <c r="K346" t="s">
        <v>896</v>
      </c>
      <c r="M346" t="s">
        <v>896</v>
      </c>
      <c r="O346" t="s">
        <v>896</v>
      </c>
    </row>
    <row r="347" spans="1:15" x14ac:dyDescent="0.25">
      <c r="A347" t="s">
        <v>1516</v>
      </c>
      <c r="B347" t="s">
        <v>1517</v>
      </c>
      <c r="C347" t="s">
        <v>896</v>
      </c>
      <c r="E347" t="s">
        <v>896</v>
      </c>
      <c r="G347" t="s">
        <v>896</v>
      </c>
      <c r="I347" t="s">
        <v>896</v>
      </c>
      <c r="K347" t="s">
        <v>896</v>
      </c>
      <c r="M347" t="s">
        <v>896</v>
      </c>
      <c r="O347" t="s">
        <v>896</v>
      </c>
    </row>
    <row r="348" spans="1:15" x14ac:dyDescent="0.25">
      <c r="A348" t="s">
        <v>1518</v>
      </c>
      <c r="B348" t="s">
        <v>1519</v>
      </c>
      <c r="C348" t="s">
        <v>896</v>
      </c>
      <c r="E348" t="s">
        <v>896</v>
      </c>
      <c r="G348" t="s">
        <v>896</v>
      </c>
      <c r="I348" t="s">
        <v>896</v>
      </c>
      <c r="K348" t="s">
        <v>896</v>
      </c>
      <c r="M348" t="s">
        <v>896</v>
      </c>
      <c r="O348" t="s">
        <v>896</v>
      </c>
    </row>
    <row r="349" spans="1:15" x14ac:dyDescent="0.25">
      <c r="A349" t="s">
        <v>1520</v>
      </c>
      <c r="B349" t="s">
        <v>1521</v>
      </c>
      <c r="C349" t="s">
        <v>896</v>
      </c>
      <c r="E349" t="s">
        <v>598</v>
      </c>
      <c r="F349">
        <v>4</v>
      </c>
      <c r="G349" t="s">
        <v>896</v>
      </c>
      <c r="I349" t="s">
        <v>896</v>
      </c>
      <c r="K349" t="s">
        <v>896</v>
      </c>
      <c r="M349" t="s">
        <v>896</v>
      </c>
      <c r="O349" t="s">
        <v>896</v>
      </c>
    </row>
    <row r="350" spans="1:15" x14ac:dyDescent="0.25">
      <c r="A350" t="s">
        <v>1522</v>
      </c>
      <c r="B350" t="s">
        <v>1522</v>
      </c>
      <c r="C350" t="s">
        <v>896</v>
      </c>
      <c r="E350" t="s">
        <v>896</v>
      </c>
      <c r="G350" t="s">
        <v>896</v>
      </c>
      <c r="I350" t="s">
        <v>896</v>
      </c>
      <c r="K350" t="s">
        <v>896</v>
      </c>
      <c r="M350" t="s">
        <v>896</v>
      </c>
      <c r="O350" t="s">
        <v>896</v>
      </c>
    </row>
    <row r="351" spans="1:15" x14ac:dyDescent="0.25">
      <c r="A351" t="s">
        <v>1523</v>
      </c>
      <c r="B351" t="s">
        <v>1524</v>
      </c>
      <c r="C351" t="s">
        <v>896</v>
      </c>
      <c r="E351" t="s">
        <v>896</v>
      </c>
      <c r="G351" t="s">
        <v>896</v>
      </c>
      <c r="I351" t="s">
        <v>896</v>
      </c>
      <c r="K351" t="s">
        <v>896</v>
      </c>
      <c r="M351" t="s">
        <v>896</v>
      </c>
      <c r="O351" t="s">
        <v>896</v>
      </c>
    </row>
    <row r="352" spans="1:15" x14ac:dyDescent="0.25">
      <c r="A352" t="s">
        <v>1525</v>
      </c>
      <c r="B352" t="s">
        <v>1526</v>
      </c>
      <c r="C352" t="s">
        <v>896</v>
      </c>
      <c r="E352" t="s">
        <v>896</v>
      </c>
      <c r="G352" t="s">
        <v>896</v>
      </c>
      <c r="I352" t="s">
        <v>896</v>
      </c>
      <c r="K352" t="s">
        <v>896</v>
      </c>
      <c r="M352" t="s">
        <v>896</v>
      </c>
      <c r="O352" t="s">
        <v>896</v>
      </c>
    </row>
    <row r="353" spans="1:15" x14ac:dyDescent="0.25">
      <c r="A353" t="s">
        <v>1527</v>
      </c>
      <c r="B353" t="s">
        <v>1528</v>
      </c>
      <c r="C353" t="s">
        <v>598</v>
      </c>
      <c r="D353">
        <v>1</v>
      </c>
      <c r="E353" t="s">
        <v>598</v>
      </c>
      <c r="F353">
        <v>4</v>
      </c>
      <c r="G353" t="s">
        <v>896</v>
      </c>
      <c r="I353" t="s">
        <v>896</v>
      </c>
      <c r="K353" t="s">
        <v>896</v>
      </c>
      <c r="M353" t="s">
        <v>896</v>
      </c>
      <c r="O353" t="s">
        <v>896</v>
      </c>
    </row>
    <row r="354" spans="1:15" x14ac:dyDescent="0.25">
      <c r="A354" t="s">
        <v>1634</v>
      </c>
      <c r="B354" t="s">
        <v>1635</v>
      </c>
      <c r="C354" t="s">
        <v>896</v>
      </c>
      <c r="E354" t="s">
        <v>896</v>
      </c>
      <c r="G354" t="s">
        <v>598</v>
      </c>
      <c r="H354">
        <v>1</v>
      </c>
      <c r="I354" t="s">
        <v>896</v>
      </c>
      <c r="K354" t="s">
        <v>896</v>
      </c>
      <c r="M354" t="s">
        <v>896</v>
      </c>
      <c r="O354" t="s">
        <v>896</v>
      </c>
    </row>
    <row r="355" spans="1:15" x14ac:dyDescent="0.25">
      <c r="A355" t="s">
        <v>1529</v>
      </c>
      <c r="B355" t="s">
        <v>1530</v>
      </c>
      <c r="C355" t="s">
        <v>896</v>
      </c>
      <c r="E355" t="s">
        <v>896</v>
      </c>
      <c r="G355" t="s">
        <v>896</v>
      </c>
      <c r="I355" t="s">
        <v>896</v>
      </c>
      <c r="K355" t="s">
        <v>896</v>
      </c>
      <c r="M355" t="s">
        <v>896</v>
      </c>
      <c r="O355" t="s">
        <v>896</v>
      </c>
    </row>
    <row r="356" spans="1:15" x14ac:dyDescent="0.25">
      <c r="A356" t="s">
        <v>1531</v>
      </c>
      <c r="B356" t="s">
        <v>1531</v>
      </c>
      <c r="C356" t="s">
        <v>896</v>
      </c>
      <c r="E356" t="s">
        <v>896</v>
      </c>
      <c r="G356" t="s">
        <v>896</v>
      </c>
      <c r="I356" t="s">
        <v>896</v>
      </c>
      <c r="K356" t="s">
        <v>896</v>
      </c>
      <c r="M356" t="s">
        <v>896</v>
      </c>
      <c r="O356" t="s">
        <v>896</v>
      </c>
    </row>
    <row r="357" spans="1:15" x14ac:dyDescent="0.25">
      <c r="A357" t="s">
        <v>1532</v>
      </c>
      <c r="B357" t="s">
        <v>1533</v>
      </c>
      <c r="C357" t="s">
        <v>896</v>
      </c>
      <c r="E357" t="s">
        <v>896</v>
      </c>
      <c r="G357" t="s">
        <v>896</v>
      </c>
      <c r="I357" t="s">
        <v>896</v>
      </c>
      <c r="K357" t="s">
        <v>896</v>
      </c>
      <c r="M357" t="s">
        <v>896</v>
      </c>
      <c r="O357" t="s">
        <v>896</v>
      </c>
    </row>
    <row r="358" spans="1:15" x14ac:dyDescent="0.25">
      <c r="A358" t="s">
        <v>1534</v>
      </c>
      <c r="B358" t="s">
        <v>1535</v>
      </c>
      <c r="C358" t="s">
        <v>896</v>
      </c>
      <c r="E358" t="s">
        <v>896</v>
      </c>
      <c r="G358" t="s">
        <v>896</v>
      </c>
      <c r="I358" t="s">
        <v>896</v>
      </c>
      <c r="K358" t="s">
        <v>896</v>
      </c>
      <c r="M358" t="s">
        <v>896</v>
      </c>
      <c r="O358" t="s">
        <v>896</v>
      </c>
    </row>
    <row r="359" spans="1:15" x14ac:dyDescent="0.25">
      <c r="A359" t="s">
        <v>1536</v>
      </c>
      <c r="B359" t="s">
        <v>1537</v>
      </c>
      <c r="C359" t="s">
        <v>896</v>
      </c>
      <c r="E359" t="s">
        <v>896</v>
      </c>
      <c r="G359" t="s">
        <v>896</v>
      </c>
      <c r="I359" t="s">
        <v>896</v>
      </c>
      <c r="K359" t="s">
        <v>896</v>
      </c>
      <c r="M359" t="s">
        <v>896</v>
      </c>
      <c r="O359" t="s">
        <v>896</v>
      </c>
    </row>
    <row r="360" spans="1:15" x14ac:dyDescent="0.25">
      <c r="A360" t="s">
        <v>1538</v>
      </c>
      <c r="B360" t="s">
        <v>1539</v>
      </c>
      <c r="C360" t="s">
        <v>896</v>
      </c>
      <c r="E360" t="s">
        <v>896</v>
      </c>
      <c r="G360" t="s">
        <v>896</v>
      </c>
      <c r="I360" t="s">
        <v>896</v>
      </c>
      <c r="K360" t="s">
        <v>896</v>
      </c>
      <c r="M360" t="s">
        <v>896</v>
      </c>
      <c r="O360" t="s">
        <v>896</v>
      </c>
    </row>
    <row r="361" spans="1:15" x14ac:dyDescent="0.25">
      <c r="A361" t="s">
        <v>1540</v>
      </c>
      <c r="B361" t="s">
        <v>1541</v>
      </c>
      <c r="C361" t="s">
        <v>896</v>
      </c>
      <c r="E361" t="s">
        <v>896</v>
      </c>
      <c r="G361" t="s">
        <v>896</v>
      </c>
      <c r="I361" t="s">
        <v>896</v>
      </c>
      <c r="K361" t="s">
        <v>896</v>
      </c>
      <c r="M361" t="s">
        <v>896</v>
      </c>
      <c r="O361" t="s">
        <v>896</v>
      </c>
    </row>
    <row r="362" spans="1:15" x14ac:dyDescent="0.25">
      <c r="A362" t="s">
        <v>1542</v>
      </c>
      <c r="B362" t="s">
        <v>1543</v>
      </c>
      <c r="C362" t="s">
        <v>896</v>
      </c>
      <c r="E362" t="s">
        <v>896</v>
      </c>
      <c r="G362" t="s">
        <v>896</v>
      </c>
      <c r="I362" t="s">
        <v>896</v>
      </c>
      <c r="K362" t="s">
        <v>896</v>
      </c>
      <c r="M362" t="s">
        <v>896</v>
      </c>
      <c r="O362" t="s">
        <v>896</v>
      </c>
    </row>
    <row r="363" spans="1:15" x14ac:dyDescent="0.25">
      <c r="A363" t="s">
        <v>1544</v>
      </c>
      <c r="B363" t="s">
        <v>1545</v>
      </c>
      <c r="C363" t="s">
        <v>896</v>
      </c>
      <c r="D363">
        <v>0</v>
      </c>
      <c r="E363" t="s">
        <v>896</v>
      </c>
      <c r="G363" t="s">
        <v>896</v>
      </c>
      <c r="I363" t="s">
        <v>896</v>
      </c>
      <c r="K363" t="s">
        <v>896</v>
      </c>
      <c r="M363" t="s">
        <v>896</v>
      </c>
      <c r="O363" t="s">
        <v>896</v>
      </c>
    </row>
    <row r="364" spans="1:15" x14ac:dyDescent="0.25">
      <c r="A364" t="s">
        <v>1546</v>
      </c>
      <c r="B364" t="s">
        <v>1547</v>
      </c>
      <c r="C364" t="s">
        <v>896</v>
      </c>
      <c r="E364" t="s">
        <v>896</v>
      </c>
      <c r="G364" t="s">
        <v>896</v>
      </c>
      <c r="I364" t="s">
        <v>896</v>
      </c>
      <c r="K364" t="s">
        <v>896</v>
      </c>
      <c r="M364" t="s">
        <v>896</v>
      </c>
      <c r="O364" t="s">
        <v>896</v>
      </c>
    </row>
    <row r="365" spans="1:15" x14ac:dyDescent="0.25">
      <c r="A365" t="s">
        <v>1548</v>
      </c>
      <c r="B365" t="s">
        <v>1549</v>
      </c>
      <c r="C365" t="s">
        <v>896</v>
      </c>
      <c r="E365" t="s">
        <v>896</v>
      </c>
      <c r="G365" t="s">
        <v>896</v>
      </c>
      <c r="I365" t="s">
        <v>896</v>
      </c>
      <c r="K365" t="s">
        <v>896</v>
      </c>
      <c r="M365" t="s">
        <v>896</v>
      </c>
      <c r="O365" t="s">
        <v>896</v>
      </c>
    </row>
    <row r="366" spans="1:15" x14ac:dyDescent="0.25">
      <c r="A366" t="s">
        <v>1550</v>
      </c>
      <c r="B366" t="s">
        <v>1551</v>
      </c>
      <c r="C366" t="s">
        <v>896</v>
      </c>
      <c r="E366" t="s">
        <v>896</v>
      </c>
      <c r="G366" t="s">
        <v>896</v>
      </c>
      <c r="I366" t="s">
        <v>896</v>
      </c>
      <c r="K366" t="s">
        <v>896</v>
      </c>
      <c r="M366" t="s">
        <v>896</v>
      </c>
      <c r="O366" t="s">
        <v>896</v>
      </c>
    </row>
    <row r="367" spans="1:15" x14ac:dyDescent="0.25">
      <c r="A367" t="s">
        <v>1552</v>
      </c>
      <c r="B367" t="s">
        <v>1553</v>
      </c>
      <c r="C367" t="s">
        <v>896</v>
      </c>
      <c r="E367" t="s">
        <v>896</v>
      </c>
      <c r="F367">
        <v>1</v>
      </c>
      <c r="G367" t="s">
        <v>896</v>
      </c>
      <c r="I367" t="s">
        <v>598</v>
      </c>
      <c r="J367">
        <v>2</v>
      </c>
      <c r="K367" t="s">
        <v>896</v>
      </c>
      <c r="M367" t="s">
        <v>896</v>
      </c>
      <c r="O367" t="s">
        <v>896</v>
      </c>
    </row>
    <row r="368" spans="1:15" x14ac:dyDescent="0.25">
      <c r="A368" t="s">
        <v>1554</v>
      </c>
      <c r="B368" t="s">
        <v>1554</v>
      </c>
      <c r="C368" t="s">
        <v>896</v>
      </c>
      <c r="E368" t="s">
        <v>896</v>
      </c>
      <c r="G368" t="s">
        <v>896</v>
      </c>
      <c r="I368" t="s">
        <v>896</v>
      </c>
      <c r="K368" t="s">
        <v>896</v>
      </c>
      <c r="M368" t="s">
        <v>896</v>
      </c>
      <c r="O368" t="s">
        <v>896</v>
      </c>
    </row>
    <row r="369" spans="1:15" x14ac:dyDescent="0.25">
      <c r="A369" t="s">
        <v>1555</v>
      </c>
      <c r="B369" t="s">
        <v>1556</v>
      </c>
      <c r="C369" t="s">
        <v>896</v>
      </c>
      <c r="E369" t="s">
        <v>896</v>
      </c>
      <c r="G369" t="s">
        <v>896</v>
      </c>
      <c r="I369" t="s">
        <v>896</v>
      </c>
      <c r="K369" t="s">
        <v>896</v>
      </c>
      <c r="M369" t="s">
        <v>896</v>
      </c>
      <c r="O369" t="s">
        <v>896</v>
      </c>
    </row>
    <row r="370" spans="1:15" x14ac:dyDescent="0.25">
      <c r="A370" t="s">
        <v>1557</v>
      </c>
      <c r="B370" t="s">
        <v>1557</v>
      </c>
      <c r="C370" t="s">
        <v>896</v>
      </c>
      <c r="D370">
        <v>0</v>
      </c>
      <c r="E370" t="s">
        <v>598</v>
      </c>
      <c r="F370">
        <v>4</v>
      </c>
      <c r="G370" t="s">
        <v>896</v>
      </c>
      <c r="H370">
        <v>0</v>
      </c>
      <c r="I370" t="s">
        <v>896</v>
      </c>
      <c r="K370" t="s">
        <v>896</v>
      </c>
      <c r="M370" t="s">
        <v>896</v>
      </c>
      <c r="O370" t="s">
        <v>896</v>
      </c>
    </row>
    <row r="371" spans="1:15" x14ac:dyDescent="0.25">
      <c r="A371" t="s">
        <v>1558</v>
      </c>
      <c r="B371" t="s">
        <v>1559</v>
      </c>
      <c r="C371" t="s">
        <v>896</v>
      </c>
      <c r="E371" t="s">
        <v>896</v>
      </c>
      <c r="G371" t="s">
        <v>896</v>
      </c>
      <c r="I371" t="s">
        <v>896</v>
      </c>
      <c r="K371" t="s">
        <v>896</v>
      </c>
      <c r="M371" t="s">
        <v>897</v>
      </c>
      <c r="N371">
        <v>3</v>
      </c>
      <c r="O371" t="s">
        <v>896</v>
      </c>
    </row>
    <row r="372" spans="1:15" x14ac:dyDescent="0.25">
      <c r="A372" t="s">
        <v>1560</v>
      </c>
      <c r="B372" t="s">
        <v>1561</v>
      </c>
      <c r="C372" t="s">
        <v>896</v>
      </c>
      <c r="E372" t="s">
        <v>896</v>
      </c>
      <c r="G372" t="s">
        <v>896</v>
      </c>
      <c r="I372" t="s">
        <v>896</v>
      </c>
      <c r="K372" t="s">
        <v>896</v>
      </c>
      <c r="M372" t="s">
        <v>896</v>
      </c>
      <c r="O372" t="s">
        <v>896</v>
      </c>
    </row>
    <row r="373" spans="1:15" x14ac:dyDescent="0.25">
      <c r="A373" t="s">
        <v>1562</v>
      </c>
      <c r="B373" t="s">
        <v>1563</v>
      </c>
      <c r="C373" t="s">
        <v>896</v>
      </c>
      <c r="E373" t="s">
        <v>896</v>
      </c>
      <c r="G373" t="s">
        <v>896</v>
      </c>
      <c r="I373" t="s">
        <v>896</v>
      </c>
      <c r="K373" t="s">
        <v>896</v>
      </c>
      <c r="M373" t="s">
        <v>896</v>
      </c>
      <c r="O373" t="s">
        <v>896</v>
      </c>
    </row>
    <row r="374" spans="1:15" x14ac:dyDescent="0.25">
      <c r="A374" t="s">
        <v>1564</v>
      </c>
      <c r="B374" t="s">
        <v>1565</v>
      </c>
      <c r="C374" t="s">
        <v>896</v>
      </c>
      <c r="E374" t="s">
        <v>896</v>
      </c>
      <c r="G374" t="s">
        <v>896</v>
      </c>
      <c r="I374" t="s">
        <v>896</v>
      </c>
      <c r="K374" t="s">
        <v>896</v>
      </c>
      <c r="M374" t="s">
        <v>896</v>
      </c>
      <c r="O374" t="s">
        <v>896</v>
      </c>
    </row>
    <row r="375" spans="1:15" x14ac:dyDescent="0.25">
      <c r="A375" t="s">
        <v>1566</v>
      </c>
      <c r="B375" t="s">
        <v>1567</v>
      </c>
      <c r="C375" t="s">
        <v>896</v>
      </c>
      <c r="E375" t="s">
        <v>896</v>
      </c>
      <c r="G375" t="s">
        <v>896</v>
      </c>
      <c r="I375" t="s">
        <v>896</v>
      </c>
      <c r="K375" t="s">
        <v>896</v>
      </c>
      <c r="M375" t="s">
        <v>896</v>
      </c>
      <c r="O375" t="s">
        <v>896</v>
      </c>
    </row>
    <row r="376" spans="1:15" x14ac:dyDescent="0.25">
      <c r="A376" t="s">
        <v>1568</v>
      </c>
      <c r="B376" t="s">
        <v>1568</v>
      </c>
      <c r="C376" t="s">
        <v>1179</v>
      </c>
      <c r="E376" t="s">
        <v>1179</v>
      </c>
      <c r="G376" t="s">
        <v>1179</v>
      </c>
      <c r="I376" t="s">
        <v>1179</v>
      </c>
      <c r="J376" t="s">
        <v>1179</v>
      </c>
      <c r="K376" t="s">
        <v>1179</v>
      </c>
      <c r="M376" t="s">
        <v>1179</v>
      </c>
      <c r="O376" t="s">
        <v>1179</v>
      </c>
    </row>
    <row r="377" spans="1:15" x14ac:dyDescent="0.25">
      <c r="A377" t="s">
        <v>1569</v>
      </c>
      <c r="B377" t="s">
        <v>1570</v>
      </c>
      <c r="C377" t="s">
        <v>896</v>
      </c>
      <c r="E377" t="s">
        <v>896</v>
      </c>
      <c r="G377" t="s">
        <v>896</v>
      </c>
      <c r="I377" t="s">
        <v>896</v>
      </c>
      <c r="K377" t="s">
        <v>896</v>
      </c>
      <c r="M377" t="s">
        <v>896</v>
      </c>
      <c r="O377" t="s">
        <v>896</v>
      </c>
    </row>
    <row r="378" spans="1:15" x14ac:dyDescent="0.25">
      <c r="A378" t="s">
        <v>1571</v>
      </c>
      <c r="B378" t="s">
        <v>1572</v>
      </c>
      <c r="C378" t="s">
        <v>896</v>
      </c>
      <c r="E378" t="s">
        <v>896</v>
      </c>
      <c r="G378" t="s">
        <v>896</v>
      </c>
      <c r="I378" t="s">
        <v>896</v>
      </c>
      <c r="K378" t="s">
        <v>896</v>
      </c>
      <c r="M378" t="s">
        <v>896</v>
      </c>
      <c r="O378" t="s">
        <v>896</v>
      </c>
    </row>
    <row r="379" spans="1:15" x14ac:dyDescent="0.25">
      <c r="A379" t="s">
        <v>1573</v>
      </c>
      <c r="B379" t="s">
        <v>1573</v>
      </c>
      <c r="C379" t="s">
        <v>896</v>
      </c>
      <c r="E379" t="s">
        <v>896</v>
      </c>
      <c r="G379" t="s">
        <v>896</v>
      </c>
      <c r="I379" t="s">
        <v>896</v>
      </c>
      <c r="K379" t="s">
        <v>896</v>
      </c>
      <c r="M379" t="s">
        <v>896</v>
      </c>
      <c r="O379" t="s">
        <v>896</v>
      </c>
    </row>
    <row r="380" spans="1:15" x14ac:dyDescent="0.25">
      <c r="A380" t="s">
        <v>1574</v>
      </c>
      <c r="B380" t="s">
        <v>1575</v>
      </c>
      <c r="C380" t="s">
        <v>896</v>
      </c>
      <c r="E380" t="s">
        <v>896</v>
      </c>
      <c r="G380" t="s">
        <v>896</v>
      </c>
      <c r="I380" t="s">
        <v>896</v>
      </c>
      <c r="K380" t="s">
        <v>896</v>
      </c>
      <c r="M380" t="s">
        <v>896</v>
      </c>
      <c r="O380" t="s">
        <v>896</v>
      </c>
    </row>
    <row r="381" spans="1:15" x14ac:dyDescent="0.25">
      <c r="A381" t="s">
        <v>1576</v>
      </c>
      <c r="B381" t="s">
        <v>1577</v>
      </c>
      <c r="C381" t="s">
        <v>896</v>
      </c>
      <c r="E381" t="s">
        <v>896</v>
      </c>
      <c r="G381" t="s">
        <v>896</v>
      </c>
      <c r="I381" t="s">
        <v>896</v>
      </c>
      <c r="K381" t="s">
        <v>896</v>
      </c>
      <c r="M381" t="s">
        <v>896</v>
      </c>
      <c r="O381" t="s">
        <v>896</v>
      </c>
    </row>
    <row r="382" spans="1:15" x14ac:dyDescent="0.25">
      <c r="A382" t="s">
        <v>1578</v>
      </c>
      <c r="B382" t="s">
        <v>1579</v>
      </c>
      <c r="C382" t="s">
        <v>896</v>
      </c>
      <c r="E382" t="s">
        <v>896</v>
      </c>
      <c r="G382" t="s">
        <v>896</v>
      </c>
      <c r="I382" t="s">
        <v>896</v>
      </c>
      <c r="K382" t="s">
        <v>896</v>
      </c>
      <c r="M382" t="s">
        <v>896</v>
      </c>
      <c r="O382" t="s">
        <v>896</v>
      </c>
    </row>
    <row r="383" spans="1:15" x14ac:dyDescent="0.25">
      <c r="A383" t="s">
        <v>1580</v>
      </c>
      <c r="B383" t="s">
        <v>1581</v>
      </c>
      <c r="C383" t="s">
        <v>896</v>
      </c>
      <c r="E383" t="s">
        <v>896</v>
      </c>
      <c r="G383" t="s">
        <v>896</v>
      </c>
      <c r="I383" t="s">
        <v>896</v>
      </c>
      <c r="K383" t="s">
        <v>896</v>
      </c>
      <c r="M383" t="s">
        <v>896</v>
      </c>
      <c r="O383" t="s">
        <v>896</v>
      </c>
    </row>
    <row r="384" spans="1:15" x14ac:dyDescent="0.25">
      <c r="A384" t="s">
        <v>1582</v>
      </c>
      <c r="C384" t="s">
        <v>896</v>
      </c>
      <c r="E384" t="s">
        <v>896</v>
      </c>
      <c r="G384" t="s">
        <v>896</v>
      </c>
      <c r="I384" t="s">
        <v>896</v>
      </c>
      <c r="K384" t="s">
        <v>896</v>
      </c>
      <c r="M384" t="s">
        <v>896</v>
      </c>
      <c r="O384" t="s">
        <v>896</v>
      </c>
    </row>
    <row r="385" spans="1:15" x14ac:dyDescent="0.25">
      <c r="A385" t="s">
        <v>1583</v>
      </c>
      <c r="B385" t="s">
        <v>1584</v>
      </c>
      <c r="C385" t="s">
        <v>896</v>
      </c>
      <c r="E385" t="s">
        <v>896</v>
      </c>
      <c r="G385" t="s">
        <v>896</v>
      </c>
      <c r="I385" t="s">
        <v>896</v>
      </c>
      <c r="K385" t="s">
        <v>896</v>
      </c>
      <c r="M385" t="s">
        <v>896</v>
      </c>
      <c r="O385" t="s">
        <v>896</v>
      </c>
    </row>
    <row r="386" spans="1:15" x14ac:dyDescent="0.25">
      <c r="A386" t="s">
        <v>1585</v>
      </c>
      <c r="B386" t="s">
        <v>1586</v>
      </c>
      <c r="C386" t="s">
        <v>896</v>
      </c>
      <c r="D386">
        <v>0</v>
      </c>
      <c r="E386" t="s">
        <v>896</v>
      </c>
      <c r="G386" t="s">
        <v>896</v>
      </c>
      <c r="I386" t="s">
        <v>896</v>
      </c>
      <c r="K386" t="s">
        <v>896</v>
      </c>
      <c r="M386" t="s">
        <v>896</v>
      </c>
      <c r="O386" t="s">
        <v>896</v>
      </c>
    </row>
    <row r="387" spans="1:15" x14ac:dyDescent="0.25">
      <c r="A387" t="s">
        <v>1587</v>
      </c>
      <c r="B387" t="s">
        <v>1588</v>
      </c>
      <c r="C387" t="s">
        <v>896</v>
      </c>
      <c r="E387" t="s">
        <v>896</v>
      </c>
      <c r="G387" t="s">
        <v>896</v>
      </c>
      <c r="I387" t="s">
        <v>896</v>
      </c>
      <c r="K387" t="s">
        <v>896</v>
      </c>
      <c r="M387" t="s">
        <v>896</v>
      </c>
      <c r="O387" t="s">
        <v>896</v>
      </c>
    </row>
    <row r="388" spans="1:15" x14ac:dyDescent="0.25">
      <c r="A388" t="s">
        <v>1589</v>
      </c>
      <c r="B388" t="s">
        <v>1590</v>
      </c>
      <c r="C388" t="s">
        <v>598</v>
      </c>
      <c r="D388">
        <v>2</v>
      </c>
      <c r="E388" t="s">
        <v>896</v>
      </c>
      <c r="G388" t="s">
        <v>896</v>
      </c>
      <c r="I388" t="s">
        <v>896</v>
      </c>
      <c r="K388" t="s">
        <v>896</v>
      </c>
      <c r="M388" t="s">
        <v>896</v>
      </c>
      <c r="O388" t="s">
        <v>896</v>
      </c>
    </row>
    <row r="389" spans="1:15" x14ac:dyDescent="0.25">
      <c r="A389" t="s">
        <v>1591</v>
      </c>
      <c r="B389" t="s">
        <v>1592</v>
      </c>
      <c r="C389" t="s">
        <v>896</v>
      </c>
      <c r="E389" t="s">
        <v>896</v>
      </c>
      <c r="G389" t="s">
        <v>896</v>
      </c>
      <c r="I389" t="s">
        <v>896</v>
      </c>
      <c r="K389" t="s">
        <v>896</v>
      </c>
      <c r="M389" t="s">
        <v>896</v>
      </c>
      <c r="O389" t="s">
        <v>896</v>
      </c>
    </row>
    <row r="390" spans="1:15" x14ac:dyDescent="0.25">
      <c r="A390" t="s">
        <v>1593</v>
      </c>
      <c r="B390" t="s">
        <v>1594</v>
      </c>
      <c r="C390" t="s">
        <v>897</v>
      </c>
      <c r="D390">
        <v>7</v>
      </c>
      <c r="E390" t="s">
        <v>896</v>
      </c>
      <c r="G390" t="s">
        <v>896</v>
      </c>
      <c r="I390" t="s">
        <v>896</v>
      </c>
      <c r="K390" t="s">
        <v>896</v>
      </c>
      <c r="M390" t="s">
        <v>896</v>
      </c>
      <c r="O390" t="s">
        <v>896</v>
      </c>
    </row>
    <row r="391" spans="1:15" x14ac:dyDescent="0.25">
      <c r="A391" t="s">
        <v>1595</v>
      </c>
      <c r="B391" t="s">
        <v>1596</v>
      </c>
      <c r="C391" t="s">
        <v>896</v>
      </c>
      <c r="E391" t="s">
        <v>896</v>
      </c>
      <c r="G391" t="s">
        <v>896</v>
      </c>
      <c r="I391" t="s">
        <v>896</v>
      </c>
      <c r="K391" t="s">
        <v>896</v>
      </c>
      <c r="M391" t="s">
        <v>896</v>
      </c>
      <c r="O391" t="s">
        <v>896</v>
      </c>
    </row>
    <row r="392" spans="1:15" x14ac:dyDescent="0.25">
      <c r="A392" t="s">
        <v>1597</v>
      </c>
      <c r="B392" t="s">
        <v>1598</v>
      </c>
      <c r="C392" t="s">
        <v>896</v>
      </c>
      <c r="E392" t="s">
        <v>896</v>
      </c>
      <c r="G392" t="s">
        <v>896</v>
      </c>
      <c r="I392" t="s">
        <v>896</v>
      </c>
      <c r="K392" t="s">
        <v>896</v>
      </c>
      <c r="M392" t="s">
        <v>896</v>
      </c>
      <c r="O392" t="s">
        <v>896</v>
      </c>
    </row>
    <row r="393" spans="1:15" x14ac:dyDescent="0.25">
      <c r="A393" t="s">
        <v>1599</v>
      </c>
      <c r="B393" t="s">
        <v>1600</v>
      </c>
      <c r="C393" t="s">
        <v>896</v>
      </c>
      <c r="E393" t="s">
        <v>896</v>
      </c>
      <c r="G393" t="s">
        <v>896</v>
      </c>
      <c r="I393" t="s">
        <v>896</v>
      </c>
      <c r="K393" t="s">
        <v>896</v>
      </c>
      <c r="M393" t="s">
        <v>896</v>
      </c>
      <c r="O393" t="s">
        <v>896</v>
      </c>
    </row>
    <row r="394" spans="1:15" x14ac:dyDescent="0.25">
      <c r="A394" t="s">
        <v>1601</v>
      </c>
      <c r="B394" t="s">
        <v>1602</v>
      </c>
      <c r="C394" t="s">
        <v>896</v>
      </c>
      <c r="E394" t="s">
        <v>896</v>
      </c>
      <c r="G394" t="s">
        <v>896</v>
      </c>
      <c r="I394" t="s">
        <v>896</v>
      </c>
      <c r="K394" t="s">
        <v>896</v>
      </c>
      <c r="M394" t="s">
        <v>896</v>
      </c>
      <c r="O394" t="s">
        <v>896</v>
      </c>
    </row>
    <row r="395" spans="1:15" x14ac:dyDescent="0.25">
      <c r="A395" t="s">
        <v>1603</v>
      </c>
      <c r="B395" t="s">
        <v>1604</v>
      </c>
      <c r="C395" t="s">
        <v>896</v>
      </c>
      <c r="E395" t="s">
        <v>896</v>
      </c>
      <c r="G395" t="s">
        <v>896</v>
      </c>
      <c r="I395" t="s">
        <v>896</v>
      </c>
      <c r="K395" t="s">
        <v>896</v>
      </c>
      <c r="M395" t="s">
        <v>896</v>
      </c>
      <c r="O395" t="s">
        <v>896</v>
      </c>
    </row>
    <row r="396" spans="1:15" x14ac:dyDescent="0.25">
      <c r="A396" t="s">
        <v>1605</v>
      </c>
      <c r="B396" t="s">
        <v>1606</v>
      </c>
      <c r="C396" t="s">
        <v>598</v>
      </c>
      <c r="D396">
        <v>1</v>
      </c>
      <c r="E396" t="s">
        <v>896</v>
      </c>
      <c r="G396" t="s">
        <v>896</v>
      </c>
      <c r="I396" t="s">
        <v>896</v>
      </c>
      <c r="K396" t="s">
        <v>896</v>
      </c>
      <c r="M396" t="s">
        <v>896</v>
      </c>
      <c r="O396" t="s">
        <v>896</v>
      </c>
    </row>
    <row r="397" spans="1:15" x14ac:dyDescent="0.25">
      <c r="A397" t="s">
        <v>1607</v>
      </c>
      <c r="B397" t="s">
        <v>1608</v>
      </c>
      <c r="C397" t="s">
        <v>896</v>
      </c>
      <c r="E397" t="s">
        <v>896</v>
      </c>
      <c r="G397" t="s">
        <v>896</v>
      </c>
      <c r="I397" t="s">
        <v>896</v>
      </c>
      <c r="K397" t="s">
        <v>896</v>
      </c>
      <c r="M397" t="s">
        <v>896</v>
      </c>
      <c r="O397" t="s">
        <v>896</v>
      </c>
    </row>
    <row r="398" spans="1:15" x14ac:dyDescent="0.25">
      <c r="A398" t="s">
        <v>1609</v>
      </c>
      <c r="B398" t="s">
        <v>1610</v>
      </c>
      <c r="C398" t="s">
        <v>896</v>
      </c>
      <c r="E398" t="s">
        <v>896</v>
      </c>
      <c r="G398" t="s">
        <v>896</v>
      </c>
      <c r="I398" t="s">
        <v>896</v>
      </c>
      <c r="K398" t="s">
        <v>896</v>
      </c>
      <c r="M398" t="s">
        <v>896</v>
      </c>
      <c r="O398" t="s">
        <v>896</v>
      </c>
    </row>
    <row r="399" spans="1:15" x14ac:dyDescent="0.25">
      <c r="A399" t="s">
        <v>1611</v>
      </c>
      <c r="B399" t="s">
        <v>1612</v>
      </c>
      <c r="C399" t="s">
        <v>896</v>
      </c>
      <c r="E399" t="s">
        <v>896</v>
      </c>
      <c r="G399" t="s">
        <v>896</v>
      </c>
      <c r="I399" t="s">
        <v>896</v>
      </c>
      <c r="K399" t="s">
        <v>896</v>
      </c>
      <c r="M399" t="s">
        <v>896</v>
      </c>
      <c r="O399" t="s">
        <v>896</v>
      </c>
    </row>
    <row r="400" spans="1:15" x14ac:dyDescent="0.25">
      <c r="A400" t="s">
        <v>1613</v>
      </c>
      <c r="B400" t="s">
        <v>1614</v>
      </c>
      <c r="C400" t="s">
        <v>896</v>
      </c>
      <c r="E400" t="s">
        <v>896</v>
      </c>
      <c r="G400" t="s">
        <v>896</v>
      </c>
      <c r="I400" t="s">
        <v>896</v>
      </c>
      <c r="K400" t="s">
        <v>896</v>
      </c>
      <c r="M400" t="s">
        <v>896</v>
      </c>
      <c r="O400" t="s">
        <v>896</v>
      </c>
    </row>
    <row r="401" spans="1:15" x14ac:dyDescent="0.25">
      <c r="A401" t="s">
        <v>1615</v>
      </c>
      <c r="B401" t="s">
        <v>1616</v>
      </c>
      <c r="C401" t="s">
        <v>896</v>
      </c>
      <c r="E401" t="s">
        <v>896</v>
      </c>
      <c r="G401" t="s">
        <v>896</v>
      </c>
      <c r="I401" t="s">
        <v>896</v>
      </c>
      <c r="K401" t="s">
        <v>896</v>
      </c>
      <c r="M401" t="s">
        <v>896</v>
      </c>
      <c r="O401" t="s">
        <v>896</v>
      </c>
    </row>
    <row r="402" spans="1:15" x14ac:dyDescent="0.25">
      <c r="A402" t="s">
        <v>1617</v>
      </c>
      <c r="B402" t="s">
        <v>1618</v>
      </c>
      <c r="C402" t="s">
        <v>896</v>
      </c>
      <c r="E402" t="s">
        <v>896</v>
      </c>
      <c r="G402" t="s">
        <v>896</v>
      </c>
      <c r="I402" t="s">
        <v>896</v>
      </c>
      <c r="K402" t="s">
        <v>896</v>
      </c>
      <c r="M402" t="s">
        <v>896</v>
      </c>
      <c r="O402" t="s">
        <v>896</v>
      </c>
    </row>
    <row r="403" spans="1:15" x14ac:dyDescent="0.25">
      <c r="A403" t="s">
        <v>1619</v>
      </c>
      <c r="B403" t="s">
        <v>1620</v>
      </c>
      <c r="C403" t="s">
        <v>896</v>
      </c>
      <c r="E403" t="s">
        <v>896</v>
      </c>
      <c r="G403" t="s">
        <v>896</v>
      </c>
      <c r="I403" t="s">
        <v>896</v>
      </c>
      <c r="K403" t="s">
        <v>896</v>
      </c>
      <c r="M403" t="s">
        <v>896</v>
      </c>
      <c r="O403" t="s">
        <v>896</v>
      </c>
    </row>
    <row r="404" spans="1:15" x14ac:dyDescent="0.25">
      <c r="A404" t="s">
        <v>1621</v>
      </c>
      <c r="B404" t="s">
        <v>1621</v>
      </c>
      <c r="C404" t="s">
        <v>896</v>
      </c>
      <c r="E404" t="s">
        <v>896</v>
      </c>
      <c r="G404" t="s">
        <v>896</v>
      </c>
      <c r="I404" t="s">
        <v>896</v>
      </c>
      <c r="K404" t="s">
        <v>896</v>
      </c>
      <c r="M404" t="s">
        <v>896</v>
      </c>
      <c r="O404" t="s">
        <v>896</v>
      </c>
    </row>
    <row r="405" spans="1:15" x14ac:dyDescent="0.25">
      <c r="A405" t="s">
        <v>1622</v>
      </c>
      <c r="B405" t="s">
        <v>1622</v>
      </c>
      <c r="C405" t="s">
        <v>896</v>
      </c>
      <c r="E405" t="s">
        <v>896</v>
      </c>
      <c r="G405" t="s">
        <v>896</v>
      </c>
      <c r="I405" t="s">
        <v>896</v>
      </c>
      <c r="K405" t="s">
        <v>896</v>
      </c>
      <c r="M405" t="s">
        <v>896</v>
      </c>
      <c r="O405" t="s">
        <v>896</v>
      </c>
    </row>
    <row r="406" spans="1:15" x14ac:dyDescent="0.25">
      <c r="A406" t="s">
        <v>1623</v>
      </c>
      <c r="B406" t="s">
        <v>1624</v>
      </c>
      <c r="C406" t="s">
        <v>896</v>
      </c>
      <c r="E406" t="s">
        <v>896</v>
      </c>
      <c r="G406" t="s">
        <v>896</v>
      </c>
      <c r="I406" t="s">
        <v>896</v>
      </c>
      <c r="K406" t="s">
        <v>896</v>
      </c>
      <c r="M406" t="s">
        <v>896</v>
      </c>
      <c r="O406" t="s">
        <v>896</v>
      </c>
    </row>
    <row r="407" spans="1:15" x14ac:dyDescent="0.25">
      <c r="A407" t="s">
        <v>1625</v>
      </c>
      <c r="B407" t="s">
        <v>1626</v>
      </c>
      <c r="C407" t="s">
        <v>896</v>
      </c>
      <c r="E407" t="s">
        <v>896</v>
      </c>
      <c r="G407" t="s">
        <v>896</v>
      </c>
      <c r="I407" t="s">
        <v>896</v>
      </c>
      <c r="K407" t="s">
        <v>896</v>
      </c>
      <c r="M407" t="s">
        <v>896</v>
      </c>
      <c r="O407" t="s">
        <v>896</v>
      </c>
    </row>
    <row r="408" spans="1:15" x14ac:dyDescent="0.25">
      <c r="A408" t="s">
        <v>1627</v>
      </c>
      <c r="B408" t="s">
        <v>1628</v>
      </c>
      <c r="C408" t="s">
        <v>896</v>
      </c>
      <c r="E408" t="s">
        <v>896</v>
      </c>
      <c r="G408" t="s">
        <v>896</v>
      </c>
      <c r="I408" t="s">
        <v>896</v>
      </c>
      <c r="K408" t="s">
        <v>896</v>
      </c>
      <c r="M408" t="s">
        <v>896</v>
      </c>
      <c r="O408" t="s">
        <v>896</v>
      </c>
    </row>
    <row r="409" spans="1:15" x14ac:dyDescent="0.25">
      <c r="A409" t="s">
        <v>1629</v>
      </c>
      <c r="B409" t="s">
        <v>1629</v>
      </c>
      <c r="C409" t="s">
        <v>896</v>
      </c>
      <c r="E409" t="s">
        <v>896</v>
      </c>
      <c r="G409" t="s">
        <v>896</v>
      </c>
      <c r="I409" t="s">
        <v>896</v>
      </c>
      <c r="K409" t="s">
        <v>896</v>
      </c>
      <c r="M409" t="s">
        <v>897</v>
      </c>
      <c r="N409">
        <v>3</v>
      </c>
      <c r="O409" t="s">
        <v>896</v>
      </c>
    </row>
    <row r="410" spans="1:15" x14ac:dyDescent="0.25">
      <c r="A410" t="s">
        <v>1638</v>
      </c>
      <c r="C410" t="s">
        <v>896</v>
      </c>
      <c r="E410" t="s">
        <v>896</v>
      </c>
      <c r="G410" t="s">
        <v>896</v>
      </c>
      <c r="I410" t="s">
        <v>896</v>
      </c>
      <c r="K410" t="s">
        <v>896</v>
      </c>
      <c r="M410" t="s">
        <v>896</v>
      </c>
      <c r="O410" t="s">
        <v>896</v>
      </c>
    </row>
    <row r="411" spans="1:15" x14ac:dyDescent="0.25">
      <c r="A411" t="s">
        <v>1630</v>
      </c>
      <c r="B411" t="s">
        <v>1631</v>
      </c>
      <c r="C411" t="s">
        <v>896</v>
      </c>
      <c r="E411" t="s">
        <v>896</v>
      </c>
      <c r="G411" t="s">
        <v>896</v>
      </c>
      <c r="I411" t="s">
        <v>896</v>
      </c>
      <c r="K411" t="s">
        <v>896</v>
      </c>
      <c r="M411" t="s">
        <v>896</v>
      </c>
      <c r="O411" t="s">
        <v>896</v>
      </c>
    </row>
  </sheetData>
  <sheetProtection algorithmName="SHA-512" hashValue="YWE6D/nS4KZItuPpjh7mv9hnmKNmCR2i4lKGb/T+2nOMFOKgKGrxI8dFu/9LKFcMGKNNnwoWuOysYhPycLZ+Ug==" saltValue="0WCDaciV8bgjBarsPEBw7Q==" spinCount="100000" sheet="1" objects="1" scenarios="1"/>
  <conditionalFormatting sqref="A1 A407:A1048576">
    <cfRule type="duplicateValues" dxfId="106" priority="4"/>
  </conditionalFormatting>
  <conditionalFormatting sqref="A2:A411">
    <cfRule type="duplicateValues" dxfId="105" priority="2"/>
  </conditionalFormatting>
  <conditionalFormatting sqref="A2:A411">
    <cfRule type="duplicateValues" dxfId="104" priority="3"/>
  </conditionalFormatting>
  <conditionalFormatting sqref="B1:B1048576">
    <cfRule type="duplicateValues" dxfId="103" priority="1"/>
  </conditionalFormatting>
  <pageMargins left="0.7" right="0.7" top="0.75" bottom="0.75" header="0.3" footer="0.3"/>
  <pageSetup scale="75"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5A4D3-534D-4D62-9A91-699D8BAC51AC}">
  <sheetPr codeName="Sheet7">
    <tabColor theme="3" tint="0.79998168889431442"/>
  </sheetPr>
  <dimension ref="A1:T6393"/>
  <sheetViews>
    <sheetView workbookViewId="0">
      <selection activeCell="D239" sqref="D239"/>
    </sheetView>
  </sheetViews>
  <sheetFormatPr defaultColWidth="8.85546875" defaultRowHeight="12.75" x14ac:dyDescent="0.2"/>
  <cols>
    <col min="1" max="1" width="12.7109375" style="183" customWidth="1"/>
    <col min="2" max="2" width="9.7109375" style="183" customWidth="1"/>
    <col min="3" max="4" width="13.7109375" style="183" customWidth="1"/>
    <col min="5" max="5" width="8.85546875" style="183"/>
    <col min="6" max="6" width="9.7109375" style="183" customWidth="1"/>
    <col min="7" max="7" width="16.28515625" style="183" customWidth="1"/>
    <col min="8" max="8" width="13.7109375" style="183" customWidth="1"/>
    <col min="9" max="9" width="13.140625" style="183" customWidth="1"/>
    <col min="10" max="14" width="8.85546875" style="183"/>
    <col min="15" max="15" width="39.7109375" style="183" customWidth="1"/>
    <col min="16" max="18" width="8.85546875" style="183"/>
    <col min="19" max="19" width="14.7109375" style="183" customWidth="1"/>
    <col min="20" max="20" width="15.140625" style="183" customWidth="1"/>
    <col min="21" max="16384" width="8.85546875" style="183"/>
  </cols>
  <sheetData>
    <row r="1" spans="1:20" ht="25.5" x14ac:dyDescent="0.2">
      <c r="A1" s="182" t="s">
        <v>1746</v>
      </c>
      <c r="B1" s="182" t="s">
        <v>884</v>
      </c>
      <c r="C1" s="182" t="s">
        <v>1672</v>
      </c>
      <c r="D1" s="182" t="s">
        <v>1747</v>
      </c>
      <c r="E1" s="182" t="s">
        <v>1748</v>
      </c>
      <c r="F1" s="182" t="s">
        <v>1749</v>
      </c>
      <c r="G1" s="182" t="s">
        <v>1750</v>
      </c>
      <c r="H1" s="182" t="s">
        <v>1751</v>
      </c>
    </row>
    <row r="2" spans="1:20" hidden="1" x14ac:dyDescent="0.2">
      <c r="A2" s="184">
        <v>525</v>
      </c>
      <c r="B2" s="184">
        <v>3169</v>
      </c>
      <c r="C2" s="184">
        <v>510806</v>
      </c>
      <c r="D2" s="184">
        <v>525</v>
      </c>
      <c r="E2" s="184">
        <v>11</v>
      </c>
      <c r="F2" s="184">
        <v>1</v>
      </c>
      <c r="G2" s="184">
        <v>2</v>
      </c>
      <c r="H2" s="184">
        <v>0</v>
      </c>
      <c r="N2" s="184" t="s">
        <v>1562</v>
      </c>
      <c r="O2" s="184">
        <v>-1</v>
      </c>
      <c r="R2" s="183">
        <v>1</v>
      </c>
      <c r="S2" s="183" t="s">
        <v>1752</v>
      </c>
    </row>
    <row r="3" spans="1:20" x14ac:dyDescent="0.2">
      <c r="A3" s="184" t="s">
        <v>1753</v>
      </c>
      <c r="B3" s="184">
        <v>1132</v>
      </c>
      <c r="C3" s="184">
        <v>504665</v>
      </c>
      <c r="D3" s="184" t="s">
        <v>1753</v>
      </c>
      <c r="E3" s="184">
        <v>1</v>
      </c>
      <c r="F3" s="184">
        <v>1</v>
      </c>
      <c r="G3" s="184">
        <v>3</v>
      </c>
      <c r="H3" s="184">
        <v>0</v>
      </c>
      <c r="N3" s="184" t="s">
        <v>1562</v>
      </c>
      <c r="O3" s="184">
        <v>0</v>
      </c>
      <c r="R3" s="183">
        <v>1</v>
      </c>
      <c r="S3" s="183" t="s">
        <v>1752</v>
      </c>
      <c r="T3" s="183" t="s">
        <v>867</v>
      </c>
    </row>
    <row r="4" spans="1:20" x14ac:dyDescent="0.2">
      <c r="A4" s="184" t="s">
        <v>1754</v>
      </c>
      <c r="B4" s="184">
        <v>426</v>
      </c>
      <c r="C4" s="184">
        <v>1937</v>
      </c>
      <c r="D4" s="184" t="s">
        <v>1754</v>
      </c>
      <c r="E4" s="184">
        <v>1</v>
      </c>
      <c r="F4" s="184">
        <v>1</v>
      </c>
      <c r="G4" s="184">
        <v>3</v>
      </c>
      <c r="H4" s="184">
        <v>0</v>
      </c>
      <c r="N4" s="184" t="s">
        <v>1755</v>
      </c>
      <c r="O4" s="184">
        <v>1</v>
      </c>
      <c r="R4" s="183">
        <v>2</v>
      </c>
      <c r="S4" s="183" t="s">
        <v>1756</v>
      </c>
      <c r="T4" s="183" t="s">
        <v>378</v>
      </c>
    </row>
    <row r="5" spans="1:20" ht="25.5" x14ac:dyDescent="0.2">
      <c r="A5" s="184" t="s">
        <v>1757</v>
      </c>
      <c r="B5" s="184">
        <v>427</v>
      </c>
      <c r="C5" s="184">
        <v>1938</v>
      </c>
      <c r="D5" s="184" t="s">
        <v>1757</v>
      </c>
      <c r="E5" s="184">
        <v>1</v>
      </c>
      <c r="F5" s="184">
        <v>1</v>
      </c>
      <c r="G5" s="184">
        <v>3</v>
      </c>
      <c r="H5" s="184">
        <v>0</v>
      </c>
      <c r="N5" s="184" t="s">
        <v>1758</v>
      </c>
      <c r="O5" s="184">
        <v>2</v>
      </c>
      <c r="R5" s="183">
        <v>3</v>
      </c>
      <c r="S5" s="183" t="s">
        <v>1759</v>
      </c>
      <c r="T5" s="183" t="s">
        <v>511</v>
      </c>
    </row>
    <row r="6" spans="1:20" x14ac:dyDescent="0.2">
      <c r="A6" s="184" t="s">
        <v>1760</v>
      </c>
      <c r="B6" s="184">
        <v>1308</v>
      </c>
      <c r="C6" s="184">
        <v>505157</v>
      </c>
      <c r="D6" s="184" t="s">
        <v>1760</v>
      </c>
      <c r="E6" s="184">
        <v>1</v>
      </c>
      <c r="F6" s="184">
        <v>1</v>
      </c>
      <c r="G6" s="184">
        <v>3</v>
      </c>
      <c r="H6" s="184">
        <v>0</v>
      </c>
      <c r="N6" s="184" t="s">
        <v>1761</v>
      </c>
      <c r="O6" s="184">
        <v>3</v>
      </c>
      <c r="R6" s="183">
        <v>4</v>
      </c>
      <c r="S6" s="183" t="s">
        <v>1762</v>
      </c>
      <c r="T6" s="183" t="s">
        <v>1763</v>
      </c>
    </row>
    <row r="7" spans="1:20" ht="25.5" x14ac:dyDescent="0.2">
      <c r="A7" s="184" t="s">
        <v>1764</v>
      </c>
      <c r="B7" s="184">
        <v>1294</v>
      </c>
      <c r="C7" s="184">
        <v>505137</v>
      </c>
      <c r="D7" s="184" t="s">
        <v>1764</v>
      </c>
      <c r="E7" s="184">
        <v>1</v>
      </c>
      <c r="F7" s="184">
        <v>1</v>
      </c>
      <c r="G7" s="184">
        <v>3</v>
      </c>
      <c r="H7" s="184">
        <v>0</v>
      </c>
      <c r="N7" s="184" t="s">
        <v>1765</v>
      </c>
      <c r="O7" s="184">
        <v>4</v>
      </c>
      <c r="R7" s="183">
        <v>5</v>
      </c>
      <c r="S7" s="183" t="s">
        <v>1766</v>
      </c>
      <c r="T7" s="183" t="s">
        <v>377</v>
      </c>
    </row>
    <row r="8" spans="1:20" ht="38.25" x14ac:dyDescent="0.2">
      <c r="A8" s="184" t="s">
        <v>1767</v>
      </c>
      <c r="B8" s="184">
        <v>1309</v>
      </c>
      <c r="C8" s="184">
        <v>505158</v>
      </c>
      <c r="D8" s="184" t="s">
        <v>1767</v>
      </c>
      <c r="E8" s="184">
        <v>1</v>
      </c>
      <c r="F8" s="184">
        <v>1</v>
      </c>
      <c r="G8" s="184">
        <v>3</v>
      </c>
      <c r="H8" s="184">
        <v>0</v>
      </c>
      <c r="N8" s="184" t="s">
        <v>1768</v>
      </c>
      <c r="O8" s="184">
        <v>5</v>
      </c>
      <c r="R8" s="183">
        <v>6</v>
      </c>
      <c r="S8" s="183" t="s">
        <v>1769</v>
      </c>
      <c r="T8" s="183" t="s">
        <v>379</v>
      </c>
    </row>
    <row r="9" spans="1:20" ht="38.25" x14ac:dyDescent="0.2">
      <c r="A9" s="184" t="s">
        <v>1770</v>
      </c>
      <c r="B9" s="184">
        <v>1321</v>
      </c>
      <c r="C9" s="184">
        <v>506429</v>
      </c>
      <c r="D9" s="184" t="s">
        <v>1770</v>
      </c>
      <c r="E9" s="184">
        <v>1</v>
      </c>
      <c r="F9" s="184">
        <v>1</v>
      </c>
      <c r="G9" s="184">
        <v>3</v>
      </c>
      <c r="H9" s="184">
        <v>0</v>
      </c>
      <c r="N9" s="184" t="s">
        <v>1771</v>
      </c>
      <c r="O9" s="184">
        <v>6</v>
      </c>
      <c r="R9" s="183">
        <v>7</v>
      </c>
      <c r="S9" s="183" t="s">
        <v>1772</v>
      </c>
      <c r="T9" s="183" t="s">
        <v>1639</v>
      </c>
    </row>
    <row r="10" spans="1:20" x14ac:dyDescent="0.2">
      <c r="A10" s="184" t="s">
        <v>1773</v>
      </c>
      <c r="B10" s="184">
        <v>1283</v>
      </c>
      <c r="C10" s="184">
        <v>505094</v>
      </c>
      <c r="D10" s="184" t="s">
        <v>1773</v>
      </c>
      <c r="E10" s="184">
        <v>1</v>
      </c>
      <c r="F10" s="184">
        <v>1</v>
      </c>
      <c r="G10" s="184">
        <v>3</v>
      </c>
      <c r="H10" s="184">
        <v>0</v>
      </c>
      <c r="R10" s="183">
        <v>8</v>
      </c>
      <c r="S10" s="183" t="s">
        <v>1774</v>
      </c>
      <c r="T10" s="183" t="s">
        <v>1763</v>
      </c>
    </row>
    <row r="11" spans="1:20" x14ac:dyDescent="0.2">
      <c r="A11" s="184" t="s">
        <v>1775</v>
      </c>
      <c r="B11" s="184">
        <v>1916</v>
      </c>
      <c r="C11" s="184">
        <v>508050</v>
      </c>
      <c r="D11" s="184" t="s">
        <v>1775</v>
      </c>
      <c r="E11" s="184">
        <v>1</v>
      </c>
      <c r="F11" s="184">
        <v>1</v>
      </c>
      <c r="G11" s="184">
        <v>3</v>
      </c>
      <c r="H11" s="184">
        <v>0</v>
      </c>
      <c r="R11" s="183">
        <v>11</v>
      </c>
      <c r="S11" s="183" t="s">
        <v>1776</v>
      </c>
      <c r="T11" s="183" t="s">
        <v>1763</v>
      </c>
    </row>
    <row r="12" spans="1:20" x14ac:dyDescent="0.2">
      <c r="A12" s="184" t="s">
        <v>1777</v>
      </c>
      <c r="B12" s="184">
        <v>1310</v>
      </c>
      <c r="C12" s="184">
        <v>505159</v>
      </c>
      <c r="D12" s="184" t="s">
        <v>1777</v>
      </c>
      <c r="E12" s="184">
        <v>1</v>
      </c>
      <c r="F12" s="184">
        <v>1</v>
      </c>
      <c r="G12" s="184">
        <v>3</v>
      </c>
      <c r="H12" s="184">
        <v>0</v>
      </c>
      <c r="R12" s="183">
        <v>12</v>
      </c>
      <c r="S12" s="183" t="s">
        <v>1778</v>
      </c>
      <c r="T12" s="183" t="s">
        <v>1763</v>
      </c>
    </row>
    <row r="13" spans="1:20" x14ac:dyDescent="0.2">
      <c r="A13" s="184" t="s">
        <v>1779</v>
      </c>
      <c r="B13" s="184">
        <v>1562</v>
      </c>
      <c r="C13" s="184">
        <v>507167</v>
      </c>
      <c r="D13" s="184" t="s">
        <v>1779</v>
      </c>
      <c r="E13" s="184">
        <v>1</v>
      </c>
      <c r="F13" s="184">
        <v>1</v>
      </c>
      <c r="G13" s="184">
        <v>3</v>
      </c>
      <c r="H13" s="184">
        <v>0</v>
      </c>
      <c r="R13" s="183">
        <v>13</v>
      </c>
      <c r="S13" s="183" t="s">
        <v>1780</v>
      </c>
      <c r="T13" s="183" t="s">
        <v>1763</v>
      </c>
    </row>
    <row r="14" spans="1:20" x14ac:dyDescent="0.2">
      <c r="A14" s="184" t="s">
        <v>1781</v>
      </c>
      <c r="B14" s="184">
        <v>1277</v>
      </c>
      <c r="C14" s="184">
        <v>505081</v>
      </c>
      <c r="D14" s="184" t="s">
        <v>1781</v>
      </c>
      <c r="E14" s="184">
        <v>1</v>
      </c>
      <c r="F14" s="184">
        <v>1</v>
      </c>
      <c r="G14" s="184">
        <v>3</v>
      </c>
      <c r="H14" s="184">
        <v>0</v>
      </c>
      <c r="R14" s="183">
        <v>14</v>
      </c>
      <c r="T14" s="183" t="s">
        <v>1763</v>
      </c>
    </row>
    <row r="15" spans="1:20" x14ac:dyDescent="0.2">
      <c r="A15" s="184" t="s">
        <v>1781</v>
      </c>
      <c r="B15" s="184">
        <v>3241</v>
      </c>
      <c r="C15" s="184">
        <v>510878</v>
      </c>
      <c r="D15" s="184" t="s">
        <v>1781</v>
      </c>
      <c r="E15" s="184">
        <v>1</v>
      </c>
      <c r="F15" s="184">
        <v>1</v>
      </c>
      <c r="G15" s="184">
        <v>3</v>
      </c>
      <c r="H15" s="184">
        <v>0</v>
      </c>
      <c r="R15" s="183">
        <v>15</v>
      </c>
      <c r="S15" s="183" t="s">
        <v>1782</v>
      </c>
      <c r="T15" s="183" t="s">
        <v>1763</v>
      </c>
    </row>
    <row r="16" spans="1:20" x14ac:dyDescent="0.2">
      <c r="A16" s="184" t="s">
        <v>1783</v>
      </c>
      <c r="B16" s="184">
        <v>1158</v>
      </c>
      <c r="C16" s="184">
        <v>504909</v>
      </c>
      <c r="D16" s="184" t="s">
        <v>1783</v>
      </c>
      <c r="E16" s="184">
        <v>1</v>
      </c>
      <c r="F16" s="184">
        <v>1</v>
      </c>
      <c r="G16" s="184">
        <v>3</v>
      </c>
      <c r="H16" s="184">
        <v>0</v>
      </c>
      <c r="R16" s="183">
        <v>16</v>
      </c>
      <c r="S16" s="183" t="s">
        <v>1784</v>
      </c>
      <c r="T16" s="183" t="s">
        <v>773</v>
      </c>
    </row>
    <row r="17" spans="1:20" x14ac:dyDescent="0.2">
      <c r="A17" s="184" t="s">
        <v>1785</v>
      </c>
      <c r="B17" s="184">
        <v>1276</v>
      </c>
      <c r="C17" s="184">
        <v>505080</v>
      </c>
      <c r="D17" s="184" t="s">
        <v>1785</v>
      </c>
      <c r="E17" s="184">
        <v>1</v>
      </c>
      <c r="F17" s="184">
        <v>1</v>
      </c>
      <c r="G17" s="184">
        <v>3</v>
      </c>
      <c r="H17" s="184">
        <v>0</v>
      </c>
      <c r="R17" s="183">
        <v>17</v>
      </c>
      <c r="S17" s="183" t="s">
        <v>1786</v>
      </c>
      <c r="T17" s="183" t="s">
        <v>1763</v>
      </c>
    </row>
    <row r="18" spans="1:20" x14ac:dyDescent="0.2">
      <c r="A18" s="184" t="s">
        <v>1787</v>
      </c>
      <c r="B18" s="184">
        <v>1542</v>
      </c>
      <c r="C18" s="184">
        <v>507116</v>
      </c>
      <c r="D18" s="184" t="s">
        <v>1787</v>
      </c>
      <c r="E18" s="184">
        <v>1</v>
      </c>
      <c r="F18" s="184">
        <v>1</v>
      </c>
      <c r="G18" s="184">
        <v>3</v>
      </c>
      <c r="H18" s="184">
        <v>0</v>
      </c>
      <c r="R18" s="183">
        <v>18</v>
      </c>
      <c r="S18" s="183" t="s">
        <v>1788</v>
      </c>
      <c r="T18" s="183" t="s">
        <v>1788</v>
      </c>
    </row>
    <row r="19" spans="1:20" x14ac:dyDescent="0.2">
      <c r="A19" s="184" t="s">
        <v>1789</v>
      </c>
      <c r="B19" s="184">
        <v>1307</v>
      </c>
      <c r="C19" s="184">
        <v>505155</v>
      </c>
      <c r="D19" s="184" t="s">
        <v>1789</v>
      </c>
      <c r="E19" s="184">
        <v>2</v>
      </c>
      <c r="F19" s="184">
        <v>1</v>
      </c>
      <c r="G19" s="184">
        <v>3</v>
      </c>
      <c r="H19" s="184">
        <v>0</v>
      </c>
      <c r="R19" s="183">
        <v>19</v>
      </c>
      <c r="S19" s="183" t="s">
        <v>1790</v>
      </c>
      <c r="T19" s="183" t="s">
        <v>1763</v>
      </c>
    </row>
    <row r="20" spans="1:20" x14ac:dyDescent="0.2">
      <c r="A20" s="184" t="s">
        <v>1791</v>
      </c>
      <c r="B20" s="184">
        <v>1152</v>
      </c>
      <c r="C20" s="184">
        <v>504726</v>
      </c>
      <c r="D20" s="184" t="s">
        <v>1791</v>
      </c>
      <c r="E20" s="184">
        <v>2</v>
      </c>
      <c r="F20" s="184">
        <v>1</v>
      </c>
      <c r="G20" s="184">
        <v>3</v>
      </c>
      <c r="H20" s="184">
        <v>0</v>
      </c>
    </row>
    <row r="21" spans="1:20" x14ac:dyDescent="0.2">
      <c r="A21" s="184" t="s">
        <v>1792</v>
      </c>
      <c r="B21" s="184">
        <v>1153</v>
      </c>
      <c r="C21" s="184">
        <v>504727</v>
      </c>
      <c r="D21" s="184" t="s">
        <v>1792</v>
      </c>
      <c r="E21" s="184">
        <v>2</v>
      </c>
      <c r="F21" s="184">
        <v>1</v>
      </c>
      <c r="G21" s="184">
        <v>3</v>
      </c>
      <c r="H21" s="184">
        <v>0</v>
      </c>
    </row>
    <row r="22" spans="1:20" x14ac:dyDescent="0.2">
      <c r="A22" s="184" t="s">
        <v>1793</v>
      </c>
      <c r="B22" s="184">
        <v>1266</v>
      </c>
      <c r="C22" s="184">
        <v>505034</v>
      </c>
      <c r="D22" s="184" t="s">
        <v>1793</v>
      </c>
      <c r="E22" s="184">
        <v>1</v>
      </c>
      <c r="F22" s="184">
        <v>1</v>
      </c>
      <c r="G22" s="184">
        <v>3</v>
      </c>
      <c r="H22" s="184">
        <v>0</v>
      </c>
    </row>
    <row r="23" spans="1:20" x14ac:dyDescent="0.2">
      <c r="A23" s="184" t="s">
        <v>1794</v>
      </c>
      <c r="B23" s="184">
        <v>2759</v>
      </c>
      <c r="C23" s="184">
        <v>510396</v>
      </c>
      <c r="D23" s="184" t="s">
        <v>1794</v>
      </c>
      <c r="E23" s="184">
        <v>1</v>
      </c>
      <c r="F23" s="184">
        <v>1</v>
      </c>
      <c r="G23" s="184">
        <v>3</v>
      </c>
      <c r="H23" s="184">
        <v>0</v>
      </c>
    </row>
    <row r="24" spans="1:20" hidden="1" x14ac:dyDescent="0.2">
      <c r="A24" s="184" t="s">
        <v>1794</v>
      </c>
      <c r="B24" s="184">
        <v>1267</v>
      </c>
      <c r="C24" s="184">
        <v>505035</v>
      </c>
      <c r="D24" s="184" t="s">
        <v>1794</v>
      </c>
      <c r="E24" s="184"/>
      <c r="F24" s="184">
        <v>1</v>
      </c>
      <c r="G24" s="184">
        <v>3</v>
      </c>
      <c r="H24" s="184">
        <v>0</v>
      </c>
    </row>
    <row r="25" spans="1:20" hidden="1" x14ac:dyDescent="0.2">
      <c r="A25" s="184" t="s">
        <v>1795</v>
      </c>
      <c r="B25" s="184">
        <v>1268</v>
      </c>
      <c r="C25" s="184">
        <v>505036</v>
      </c>
      <c r="D25" s="184" t="s">
        <v>1795</v>
      </c>
      <c r="E25" s="184">
        <v>5</v>
      </c>
      <c r="F25" s="184">
        <v>1</v>
      </c>
      <c r="G25" s="184">
        <v>3</v>
      </c>
      <c r="H25" s="184">
        <v>0</v>
      </c>
    </row>
    <row r="26" spans="1:20" x14ac:dyDescent="0.2">
      <c r="A26" s="184" t="s">
        <v>1796</v>
      </c>
      <c r="B26" s="184">
        <v>3051</v>
      </c>
      <c r="C26" s="184">
        <v>510688</v>
      </c>
      <c r="D26" s="184" t="s">
        <v>1796</v>
      </c>
      <c r="E26" s="184">
        <v>2</v>
      </c>
      <c r="F26" s="184">
        <v>1</v>
      </c>
      <c r="G26" s="184">
        <v>3</v>
      </c>
      <c r="H26" s="184">
        <v>0</v>
      </c>
    </row>
    <row r="27" spans="1:20" hidden="1" x14ac:dyDescent="0.2">
      <c r="A27" s="184" t="s">
        <v>1797</v>
      </c>
      <c r="B27" s="184">
        <v>3449</v>
      </c>
      <c r="C27" s="184">
        <v>511086</v>
      </c>
      <c r="D27" s="184" t="s">
        <v>1797</v>
      </c>
      <c r="E27" s="184">
        <v>5</v>
      </c>
      <c r="F27" s="184">
        <v>1</v>
      </c>
      <c r="G27" s="184">
        <v>3</v>
      </c>
      <c r="H27" s="184">
        <v>0</v>
      </c>
    </row>
    <row r="28" spans="1:20" x14ac:dyDescent="0.2">
      <c r="A28" s="184" t="s">
        <v>1798</v>
      </c>
      <c r="B28" s="184">
        <v>3484</v>
      </c>
      <c r="C28" s="184">
        <v>511121</v>
      </c>
      <c r="D28" s="184" t="s">
        <v>1798</v>
      </c>
      <c r="E28" s="184">
        <v>2</v>
      </c>
      <c r="F28" s="184">
        <v>1</v>
      </c>
      <c r="G28" s="184">
        <v>3</v>
      </c>
      <c r="H28" s="184">
        <v>0</v>
      </c>
    </row>
    <row r="29" spans="1:20" x14ac:dyDescent="0.2">
      <c r="A29" s="184" t="s">
        <v>1799</v>
      </c>
      <c r="B29" s="184">
        <v>3485</v>
      </c>
      <c r="C29" s="184">
        <v>511122</v>
      </c>
      <c r="D29" s="184" t="s">
        <v>1799</v>
      </c>
      <c r="E29" s="184">
        <v>2</v>
      </c>
      <c r="F29" s="184">
        <v>1</v>
      </c>
      <c r="G29" s="184">
        <v>3</v>
      </c>
      <c r="H29" s="184">
        <v>0</v>
      </c>
    </row>
    <row r="30" spans="1:20" x14ac:dyDescent="0.2">
      <c r="A30" s="184" t="s">
        <v>1800</v>
      </c>
      <c r="B30" s="184">
        <v>3487</v>
      </c>
      <c r="C30" s="184">
        <v>511124</v>
      </c>
      <c r="D30" s="184" t="s">
        <v>1800</v>
      </c>
      <c r="E30" s="184">
        <v>1</v>
      </c>
      <c r="F30" s="184">
        <v>1</v>
      </c>
      <c r="G30" s="184">
        <v>3</v>
      </c>
      <c r="H30" s="184">
        <v>0</v>
      </c>
    </row>
    <row r="31" spans="1:20" x14ac:dyDescent="0.2">
      <c r="A31" s="184" t="s">
        <v>1801</v>
      </c>
      <c r="B31" s="184">
        <v>3488</v>
      </c>
      <c r="C31" s="184">
        <v>511125</v>
      </c>
      <c r="D31" s="184" t="s">
        <v>1801</v>
      </c>
      <c r="E31" s="184">
        <v>1</v>
      </c>
      <c r="F31" s="184">
        <v>1</v>
      </c>
      <c r="G31" s="184">
        <v>3</v>
      </c>
      <c r="H31" s="184">
        <v>0</v>
      </c>
    </row>
    <row r="32" spans="1:20" x14ac:dyDescent="0.2">
      <c r="A32" s="184" t="s">
        <v>1802</v>
      </c>
      <c r="B32" s="184">
        <v>3489</v>
      </c>
      <c r="C32" s="184">
        <v>511126</v>
      </c>
      <c r="D32" s="184" t="s">
        <v>1802</v>
      </c>
      <c r="E32" s="184">
        <v>1</v>
      </c>
      <c r="F32" s="184">
        <v>1</v>
      </c>
      <c r="G32" s="184">
        <v>3</v>
      </c>
      <c r="H32" s="184">
        <v>0</v>
      </c>
    </row>
    <row r="33" spans="1:8" x14ac:dyDescent="0.2">
      <c r="A33" s="184" t="s">
        <v>1803</v>
      </c>
      <c r="B33" s="184">
        <v>3490</v>
      </c>
      <c r="C33" s="184">
        <v>511127</v>
      </c>
      <c r="D33" s="184" t="s">
        <v>1803</v>
      </c>
      <c r="E33" s="184">
        <v>1</v>
      </c>
      <c r="F33" s="184">
        <v>1</v>
      </c>
      <c r="G33" s="184">
        <v>3</v>
      </c>
      <c r="H33" s="184">
        <v>0</v>
      </c>
    </row>
    <row r="34" spans="1:8" x14ac:dyDescent="0.2">
      <c r="A34" s="184" t="s">
        <v>1804</v>
      </c>
      <c r="B34" s="184">
        <v>3491</v>
      </c>
      <c r="C34" s="184">
        <v>511128</v>
      </c>
      <c r="D34" s="184" t="s">
        <v>1804</v>
      </c>
      <c r="E34" s="184">
        <v>1</v>
      </c>
      <c r="F34" s="184">
        <v>1</v>
      </c>
      <c r="G34" s="184">
        <v>3</v>
      </c>
      <c r="H34" s="184">
        <v>0</v>
      </c>
    </row>
    <row r="35" spans="1:8" x14ac:dyDescent="0.2">
      <c r="A35" s="184" t="s">
        <v>1805</v>
      </c>
      <c r="B35" s="184">
        <v>3503</v>
      </c>
      <c r="C35" s="184">
        <v>511140</v>
      </c>
      <c r="D35" s="184" t="s">
        <v>1805</v>
      </c>
      <c r="E35" s="184">
        <v>1</v>
      </c>
      <c r="F35" s="184">
        <v>1</v>
      </c>
      <c r="G35" s="184">
        <v>3</v>
      </c>
      <c r="H35" s="184">
        <v>0</v>
      </c>
    </row>
    <row r="36" spans="1:8" x14ac:dyDescent="0.2">
      <c r="A36" s="184" t="s">
        <v>1806</v>
      </c>
      <c r="B36" s="184">
        <v>3504</v>
      </c>
      <c r="C36" s="184">
        <v>511141</v>
      </c>
      <c r="D36" s="184" t="s">
        <v>1806</v>
      </c>
      <c r="E36" s="184">
        <v>1</v>
      </c>
      <c r="F36" s="184">
        <v>1</v>
      </c>
      <c r="G36" s="184">
        <v>3</v>
      </c>
      <c r="H36" s="184">
        <v>0</v>
      </c>
    </row>
    <row r="37" spans="1:8" x14ac:dyDescent="0.2">
      <c r="A37" s="184" t="s">
        <v>1807</v>
      </c>
      <c r="B37" s="184">
        <v>3505</v>
      </c>
      <c r="C37" s="184">
        <v>511142</v>
      </c>
      <c r="D37" s="184" t="s">
        <v>1807</v>
      </c>
      <c r="E37" s="184">
        <v>1</v>
      </c>
      <c r="F37" s="184">
        <v>1</v>
      </c>
      <c r="G37" s="184">
        <v>3</v>
      </c>
      <c r="H37" s="184">
        <v>0</v>
      </c>
    </row>
    <row r="38" spans="1:8" x14ac:dyDescent="0.2">
      <c r="A38" s="184" t="s">
        <v>1808</v>
      </c>
      <c r="B38" s="184">
        <v>3502</v>
      </c>
      <c r="C38" s="184">
        <v>511139</v>
      </c>
      <c r="D38" s="184" t="s">
        <v>1808</v>
      </c>
      <c r="E38" s="184">
        <v>1</v>
      </c>
      <c r="F38" s="184">
        <v>1</v>
      </c>
      <c r="G38" s="184">
        <v>3</v>
      </c>
      <c r="H38" s="184">
        <v>0</v>
      </c>
    </row>
    <row r="39" spans="1:8" x14ac:dyDescent="0.2">
      <c r="A39" s="184" t="s">
        <v>1809</v>
      </c>
      <c r="B39" s="184">
        <v>3506</v>
      </c>
      <c r="C39" s="184">
        <v>511143</v>
      </c>
      <c r="D39" s="184" t="s">
        <v>1809</v>
      </c>
      <c r="E39" s="184">
        <v>1</v>
      </c>
      <c r="F39" s="184">
        <v>1</v>
      </c>
      <c r="G39" s="184">
        <v>3</v>
      </c>
      <c r="H39" s="184">
        <v>0</v>
      </c>
    </row>
    <row r="40" spans="1:8" x14ac:dyDescent="0.2">
      <c r="A40" s="184" t="s">
        <v>1810</v>
      </c>
      <c r="B40" s="184">
        <v>1306</v>
      </c>
      <c r="C40" s="184">
        <v>505154</v>
      </c>
      <c r="D40" s="184" t="s">
        <v>1810</v>
      </c>
      <c r="E40" s="184">
        <v>6</v>
      </c>
      <c r="F40" s="184">
        <v>1</v>
      </c>
      <c r="G40" s="184">
        <v>3</v>
      </c>
      <c r="H40" s="184">
        <v>0</v>
      </c>
    </row>
    <row r="41" spans="1:8" x14ac:dyDescent="0.2">
      <c r="A41" s="184" t="s">
        <v>1811</v>
      </c>
      <c r="B41" s="184">
        <v>1323</v>
      </c>
      <c r="C41" s="184">
        <v>506494</v>
      </c>
      <c r="D41" s="184" t="s">
        <v>1811</v>
      </c>
      <c r="E41" s="184">
        <v>1</v>
      </c>
      <c r="F41" s="184">
        <v>1</v>
      </c>
      <c r="G41" s="184">
        <v>3</v>
      </c>
      <c r="H41" s="184">
        <v>0</v>
      </c>
    </row>
    <row r="42" spans="1:8" x14ac:dyDescent="0.2">
      <c r="A42" s="184" t="s">
        <v>1812</v>
      </c>
      <c r="B42" s="184">
        <v>1915</v>
      </c>
      <c r="C42" s="184">
        <v>508048</v>
      </c>
      <c r="D42" s="184" t="s">
        <v>1812</v>
      </c>
      <c r="E42" s="184">
        <v>1</v>
      </c>
      <c r="F42" s="184">
        <v>1</v>
      </c>
      <c r="G42" s="184">
        <v>3</v>
      </c>
      <c r="H42" s="184">
        <v>0</v>
      </c>
    </row>
    <row r="43" spans="1:8" x14ac:dyDescent="0.2">
      <c r="A43" s="184" t="s">
        <v>1813</v>
      </c>
      <c r="B43" s="184">
        <v>1322</v>
      </c>
      <c r="C43" s="184">
        <v>506493</v>
      </c>
      <c r="D43" s="184" t="s">
        <v>1813</v>
      </c>
      <c r="E43" s="184">
        <v>2</v>
      </c>
      <c r="F43" s="184">
        <v>1</v>
      </c>
      <c r="G43" s="184">
        <v>3</v>
      </c>
      <c r="H43" s="184">
        <v>0</v>
      </c>
    </row>
    <row r="44" spans="1:8" x14ac:dyDescent="0.2">
      <c r="A44" s="184" t="s">
        <v>1814</v>
      </c>
      <c r="B44" s="184">
        <v>1102</v>
      </c>
      <c r="C44" s="184">
        <v>504145</v>
      </c>
      <c r="D44" s="184" t="s">
        <v>1814</v>
      </c>
      <c r="E44" s="184">
        <v>2</v>
      </c>
      <c r="F44" s="184">
        <v>1</v>
      </c>
      <c r="G44" s="184">
        <v>3</v>
      </c>
      <c r="H44" s="184">
        <v>0</v>
      </c>
    </row>
    <row r="45" spans="1:8" x14ac:dyDescent="0.2">
      <c r="A45" s="184" t="s">
        <v>1815</v>
      </c>
      <c r="B45" s="184">
        <v>1907</v>
      </c>
      <c r="C45" s="184">
        <v>507763</v>
      </c>
      <c r="D45" s="184" t="s">
        <v>1815</v>
      </c>
      <c r="E45" s="184">
        <v>1</v>
      </c>
      <c r="F45" s="184">
        <v>1</v>
      </c>
      <c r="G45" s="184">
        <v>3</v>
      </c>
      <c r="H45" s="184">
        <v>0</v>
      </c>
    </row>
    <row r="46" spans="1:8" x14ac:dyDescent="0.2">
      <c r="A46" s="184" t="s">
        <v>1816</v>
      </c>
      <c r="B46" s="184">
        <v>1103</v>
      </c>
      <c r="C46" s="184">
        <v>504188</v>
      </c>
      <c r="D46" s="184" t="s">
        <v>1816</v>
      </c>
      <c r="E46" s="184">
        <v>1</v>
      </c>
      <c r="F46" s="184">
        <v>1</v>
      </c>
      <c r="G46" s="184">
        <v>3</v>
      </c>
      <c r="H46" s="184">
        <v>0</v>
      </c>
    </row>
    <row r="47" spans="1:8" x14ac:dyDescent="0.2">
      <c r="A47" s="184" t="s">
        <v>1817</v>
      </c>
      <c r="B47" s="184">
        <v>1049</v>
      </c>
      <c r="C47" s="184">
        <v>503965</v>
      </c>
      <c r="D47" s="184" t="s">
        <v>1817</v>
      </c>
      <c r="E47" s="184">
        <v>1</v>
      </c>
      <c r="F47" s="184">
        <v>1</v>
      </c>
      <c r="G47" s="184">
        <v>3</v>
      </c>
      <c r="H47" s="184">
        <v>0</v>
      </c>
    </row>
    <row r="48" spans="1:8" x14ac:dyDescent="0.2">
      <c r="A48" s="184" t="s">
        <v>1818</v>
      </c>
      <c r="B48" s="184">
        <v>1156</v>
      </c>
      <c r="C48" s="184">
        <v>504826</v>
      </c>
      <c r="D48" s="184" t="s">
        <v>1818</v>
      </c>
      <c r="E48" s="184">
        <v>1</v>
      </c>
      <c r="F48" s="184">
        <v>1</v>
      </c>
      <c r="G48" s="184">
        <v>3</v>
      </c>
      <c r="H48" s="184">
        <v>0</v>
      </c>
    </row>
    <row r="49" spans="1:8" x14ac:dyDescent="0.2">
      <c r="A49" s="184" t="s">
        <v>1819</v>
      </c>
      <c r="B49" s="184">
        <v>1543</v>
      </c>
      <c r="C49" s="184">
        <v>507125</v>
      </c>
      <c r="D49" s="184" t="s">
        <v>1819</v>
      </c>
      <c r="E49" s="184">
        <v>1</v>
      </c>
      <c r="F49" s="184">
        <v>1</v>
      </c>
      <c r="G49" s="184">
        <v>3</v>
      </c>
      <c r="H49" s="184">
        <v>0</v>
      </c>
    </row>
    <row r="50" spans="1:8" x14ac:dyDescent="0.2">
      <c r="A50" s="184" t="s">
        <v>1820</v>
      </c>
      <c r="B50" s="184">
        <v>1265</v>
      </c>
      <c r="C50" s="184">
        <v>505032</v>
      </c>
      <c r="D50" s="184" t="s">
        <v>1820</v>
      </c>
      <c r="E50" s="184">
        <v>1</v>
      </c>
      <c r="F50" s="184">
        <v>1</v>
      </c>
      <c r="G50" s="184">
        <v>3</v>
      </c>
      <c r="H50" s="184">
        <v>0</v>
      </c>
    </row>
    <row r="51" spans="1:8" x14ac:dyDescent="0.2">
      <c r="A51" s="184" t="s">
        <v>1821</v>
      </c>
      <c r="B51" s="184">
        <v>1157</v>
      </c>
      <c r="C51" s="184">
        <v>504866</v>
      </c>
      <c r="D51" s="184" t="s">
        <v>1821</v>
      </c>
      <c r="E51" s="184">
        <v>1</v>
      </c>
      <c r="F51" s="184">
        <v>1</v>
      </c>
      <c r="G51" s="184">
        <v>3</v>
      </c>
      <c r="H51" s="184">
        <v>0</v>
      </c>
    </row>
    <row r="52" spans="1:8" x14ac:dyDescent="0.2">
      <c r="A52" s="184" t="s">
        <v>1822</v>
      </c>
      <c r="B52" s="184">
        <v>1273</v>
      </c>
      <c r="C52" s="184">
        <v>505058</v>
      </c>
      <c r="D52" s="184" t="s">
        <v>1822</v>
      </c>
      <c r="E52" s="184">
        <v>6</v>
      </c>
      <c r="F52" s="184">
        <v>1</v>
      </c>
      <c r="G52" s="184">
        <v>3</v>
      </c>
      <c r="H52" s="184">
        <v>0</v>
      </c>
    </row>
    <row r="53" spans="1:8" x14ac:dyDescent="0.2">
      <c r="A53" s="184" t="s">
        <v>1823</v>
      </c>
      <c r="B53" s="184">
        <v>1285</v>
      </c>
      <c r="C53" s="184">
        <v>505108</v>
      </c>
      <c r="D53" s="184" t="s">
        <v>1823</v>
      </c>
      <c r="E53" s="184">
        <v>1</v>
      </c>
      <c r="F53" s="184">
        <v>1</v>
      </c>
      <c r="G53" s="184">
        <v>3</v>
      </c>
      <c r="H53" s="184">
        <v>0</v>
      </c>
    </row>
    <row r="54" spans="1:8" x14ac:dyDescent="0.2">
      <c r="A54" s="184" t="s">
        <v>1823</v>
      </c>
      <c r="B54" s="184">
        <v>3057</v>
      </c>
      <c r="C54" s="184">
        <v>510694</v>
      </c>
      <c r="D54" s="184" t="s">
        <v>1823</v>
      </c>
      <c r="E54" s="184">
        <v>1</v>
      </c>
      <c r="F54" s="184">
        <v>1</v>
      </c>
      <c r="G54" s="184">
        <v>3</v>
      </c>
      <c r="H54" s="184">
        <v>0</v>
      </c>
    </row>
    <row r="55" spans="1:8" x14ac:dyDescent="0.2">
      <c r="A55" s="184" t="s">
        <v>1824</v>
      </c>
      <c r="B55" s="184">
        <v>1270</v>
      </c>
      <c r="C55" s="184">
        <v>505052</v>
      </c>
      <c r="D55" s="184" t="s">
        <v>1824</v>
      </c>
      <c r="E55" s="184">
        <v>1</v>
      </c>
      <c r="F55" s="184">
        <v>1</v>
      </c>
      <c r="G55" s="184">
        <v>3</v>
      </c>
      <c r="H55" s="184">
        <v>0</v>
      </c>
    </row>
    <row r="56" spans="1:8" x14ac:dyDescent="0.2">
      <c r="A56" s="184" t="s">
        <v>1825</v>
      </c>
      <c r="B56" s="184">
        <v>1048</v>
      </c>
      <c r="C56" s="184">
        <v>503663</v>
      </c>
      <c r="D56" s="184" t="s">
        <v>1825</v>
      </c>
      <c r="E56" s="184">
        <v>2</v>
      </c>
      <c r="F56" s="184">
        <v>1</v>
      </c>
      <c r="G56" s="184">
        <v>3</v>
      </c>
      <c r="H56" s="184">
        <v>0</v>
      </c>
    </row>
    <row r="57" spans="1:8" x14ac:dyDescent="0.2">
      <c r="A57" s="184" t="s">
        <v>1826</v>
      </c>
      <c r="B57" s="184">
        <v>1159</v>
      </c>
      <c r="C57" s="184">
        <v>504913</v>
      </c>
      <c r="D57" s="184" t="s">
        <v>1826</v>
      </c>
      <c r="E57" s="184">
        <v>1</v>
      </c>
      <c r="F57" s="184">
        <v>1</v>
      </c>
      <c r="G57" s="184">
        <v>3</v>
      </c>
      <c r="H57" s="184">
        <v>0</v>
      </c>
    </row>
    <row r="58" spans="1:8" x14ac:dyDescent="0.2">
      <c r="A58" s="184" t="s">
        <v>1827</v>
      </c>
      <c r="B58" s="184">
        <v>1974</v>
      </c>
      <c r="C58" s="184">
        <v>508137</v>
      </c>
      <c r="D58" s="184" t="s">
        <v>1827</v>
      </c>
      <c r="E58" s="184">
        <v>1</v>
      </c>
      <c r="F58" s="184">
        <v>1</v>
      </c>
      <c r="G58" s="184">
        <v>3</v>
      </c>
      <c r="H58" s="184">
        <v>0</v>
      </c>
    </row>
    <row r="59" spans="1:8" x14ac:dyDescent="0.2">
      <c r="A59" s="184" t="s">
        <v>1828</v>
      </c>
      <c r="B59" s="184">
        <v>1274</v>
      </c>
      <c r="C59" s="184">
        <v>505060</v>
      </c>
      <c r="D59" s="184" t="s">
        <v>1828</v>
      </c>
      <c r="E59" s="184">
        <v>1</v>
      </c>
      <c r="F59" s="184">
        <v>1</v>
      </c>
      <c r="G59" s="184">
        <v>3</v>
      </c>
      <c r="H59" s="184">
        <v>0</v>
      </c>
    </row>
    <row r="60" spans="1:8" x14ac:dyDescent="0.2">
      <c r="A60" s="184" t="s">
        <v>1829</v>
      </c>
      <c r="B60" s="184">
        <v>1129</v>
      </c>
      <c r="C60" s="184">
        <v>504585</v>
      </c>
      <c r="D60" s="184" t="s">
        <v>1829</v>
      </c>
      <c r="E60" s="184">
        <v>1</v>
      </c>
      <c r="F60" s="184">
        <v>1</v>
      </c>
      <c r="G60" s="184">
        <v>3</v>
      </c>
      <c r="H60" s="184">
        <v>0</v>
      </c>
    </row>
    <row r="61" spans="1:8" x14ac:dyDescent="0.2">
      <c r="A61" s="184" t="s">
        <v>1830</v>
      </c>
      <c r="B61" s="184">
        <v>1297</v>
      </c>
      <c r="C61" s="184">
        <v>505143</v>
      </c>
      <c r="D61" s="184" t="s">
        <v>1830</v>
      </c>
      <c r="E61" s="184">
        <v>1</v>
      </c>
      <c r="F61" s="184">
        <v>1</v>
      </c>
      <c r="G61" s="184">
        <v>3</v>
      </c>
      <c r="H61" s="184">
        <v>0</v>
      </c>
    </row>
    <row r="62" spans="1:8" x14ac:dyDescent="0.2">
      <c r="A62" s="184" t="s">
        <v>1831</v>
      </c>
      <c r="B62" s="184">
        <v>1070</v>
      </c>
      <c r="C62" s="184">
        <v>504082</v>
      </c>
      <c r="D62" s="184" t="s">
        <v>1831</v>
      </c>
      <c r="E62" s="184">
        <v>2</v>
      </c>
      <c r="F62" s="184">
        <v>1</v>
      </c>
      <c r="G62" s="184">
        <v>3</v>
      </c>
      <c r="H62" s="184">
        <v>0</v>
      </c>
    </row>
    <row r="63" spans="1:8" x14ac:dyDescent="0.2">
      <c r="A63" s="184" t="s">
        <v>1832</v>
      </c>
      <c r="B63" s="184">
        <v>2590</v>
      </c>
      <c r="C63" s="184">
        <v>509868</v>
      </c>
      <c r="D63" s="184" t="s">
        <v>1832</v>
      </c>
      <c r="E63" s="184">
        <v>6</v>
      </c>
      <c r="F63" s="184">
        <v>1</v>
      </c>
      <c r="G63" s="184">
        <v>3</v>
      </c>
      <c r="H63" s="184">
        <v>0</v>
      </c>
    </row>
    <row r="64" spans="1:8" x14ac:dyDescent="0.2">
      <c r="A64" s="184" t="s">
        <v>1833</v>
      </c>
      <c r="B64" s="184">
        <v>2589</v>
      </c>
      <c r="C64" s="184">
        <v>509867</v>
      </c>
      <c r="D64" s="184" t="s">
        <v>1833</v>
      </c>
      <c r="E64" s="184">
        <v>6</v>
      </c>
      <c r="F64" s="184">
        <v>1</v>
      </c>
      <c r="G64" s="184">
        <v>3</v>
      </c>
      <c r="H64" s="184">
        <v>0</v>
      </c>
    </row>
    <row r="65" spans="1:8" x14ac:dyDescent="0.2">
      <c r="A65" s="184" t="s">
        <v>1834</v>
      </c>
      <c r="B65" s="184">
        <v>2191</v>
      </c>
      <c r="C65" s="184">
        <v>508584</v>
      </c>
      <c r="D65" s="184" t="s">
        <v>1834</v>
      </c>
      <c r="E65" s="184">
        <v>1</v>
      </c>
      <c r="F65" s="184">
        <v>1</v>
      </c>
      <c r="G65" s="184">
        <v>3</v>
      </c>
      <c r="H65" s="184">
        <v>0</v>
      </c>
    </row>
    <row r="66" spans="1:8" x14ac:dyDescent="0.2">
      <c r="A66" s="184" t="s">
        <v>1835</v>
      </c>
      <c r="B66" s="184">
        <v>2192</v>
      </c>
      <c r="C66" s="184">
        <v>508585</v>
      </c>
      <c r="D66" s="184" t="s">
        <v>1835</v>
      </c>
      <c r="E66" s="184">
        <v>1</v>
      </c>
      <c r="F66" s="184">
        <v>1</v>
      </c>
      <c r="G66" s="184">
        <v>3</v>
      </c>
      <c r="H66" s="184">
        <v>0</v>
      </c>
    </row>
    <row r="67" spans="1:8" x14ac:dyDescent="0.2">
      <c r="A67" s="184" t="s">
        <v>1836</v>
      </c>
      <c r="B67" s="184">
        <v>2193</v>
      </c>
      <c r="C67" s="184">
        <v>508586</v>
      </c>
      <c r="D67" s="184" t="s">
        <v>1836</v>
      </c>
      <c r="E67" s="184">
        <v>1</v>
      </c>
      <c r="F67" s="184">
        <v>1</v>
      </c>
      <c r="G67" s="184">
        <v>3</v>
      </c>
      <c r="H67" s="184">
        <v>0</v>
      </c>
    </row>
    <row r="68" spans="1:8" x14ac:dyDescent="0.2">
      <c r="A68" s="184" t="s">
        <v>1837</v>
      </c>
      <c r="B68" s="184">
        <v>2194</v>
      </c>
      <c r="C68" s="184">
        <v>508587</v>
      </c>
      <c r="D68" s="184" t="s">
        <v>1837</v>
      </c>
      <c r="E68" s="184">
        <v>1</v>
      </c>
      <c r="F68" s="184">
        <v>1</v>
      </c>
      <c r="G68" s="184">
        <v>3</v>
      </c>
      <c r="H68" s="184">
        <v>0</v>
      </c>
    </row>
    <row r="69" spans="1:8" x14ac:dyDescent="0.2">
      <c r="A69" s="184" t="s">
        <v>1838</v>
      </c>
      <c r="B69" s="184">
        <v>2196</v>
      </c>
      <c r="C69" s="184">
        <v>508589</v>
      </c>
      <c r="D69" s="184" t="s">
        <v>1838</v>
      </c>
      <c r="E69" s="184">
        <v>1</v>
      </c>
      <c r="F69" s="184">
        <v>1</v>
      </c>
      <c r="G69" s="184">
        <v>3</v>
      </c>
      <c r="H69" s="184">
        <v>0</v>
      </c>
    </row>
    <row r="70" spans="1:8" x14ac:dyDescent="0.2">
      <c r="A70" s="184" t="s">
        <v>1839</v>
      </c>
      <c r="B70" s="184">
        <v>2197</v>
      </c>
      <c r="C70" s="184">
        <v>508590</v>
      </c>
      <c r="D70" s="184" t="s">
        <v>1839</v>
      </c>
      <c r="E70" s="184">
        <v>1</v>
      </c>
      <c r="F70" s="184">
        <v>1</v>
      </c>
      <c r="G70" s="184">
        <v>3</v>
      </c>
      <c r="H70" s="184">
        <v>0</v>
      </c>
    </row>
    <row r="71" spans="1:8" x14ac:dyDescent="0.2">
      <c r="A71" s="184" t="s">
        <v>1840</v>
      </c>
      <c r="B71" s="184">
        <v>2198</v>
      </c>
      <c r="C71" s="184">
        <v>508591</v>
      </c>
      <c r="D71" s="184" t="s">
        <v>1840</v>
      </c>
      <c r="E71" s="184">
        <v>1</v>
      </c>
      <c r="F71" s="184">
        <v>1</v>
      </c>
      <c r="G71" s="184">
        <v>3</v>
      </c>
      <c r="H71" s="184">
        <v>0</v>
      </c>
    </row>
    <row r="72" spans="1:8" x14ac:dyDescent="0.2">
      <c r="A72" s="184" t="s">
        <v>1841</v>
      </c>
      <c r="B72" s="184">
        <v>2199</v>
      </c>
      <c r="C72" s="184">
        <v>508592</v>
      </c>
      <c r="D72" s="184" t="s">
        <v>1841</v>
      </c>
      <c r="E72" s="184">
        <v>1</v>
      </c>
      <c r="F72" s="184">
        <v>1</v>
      </c>
      <c r="G72" s="184">
        <v>3</v>
      </c>
      <c r="H72" s="184">
        <v>0</v>
      </c>
    </row>
    <row r="73" spans="1:8" x14ac:dyDescent="0.2">
      <c r="A73" s="184" t="s">
        <v>1842</v>
      </c>
      <c r="B73" s="184">
        <v>2200</v>
      </c>
      <c r="C73" s="184">
        <v>508593</v>
      </c>
      <c r="D73" s="184" t="s">
        <v>1842</v>
      </c>
      <c r="E73" s="184">
        <v>1</v>
      </c>
      <c r="F73" s="184">
        <v>1</v>
      </c>
      <c r="G73" s="184">
        <v>3</v>
      </c>
      <c r="H73" s="184">
        <v>0</v>
      </c>
    </row>
    <row r="74" spans="1:8" x14ac:dyDescent="0.2">
      <c r="A74" s="184" t="s">
        <v>1843</v>
      </c>
      <c r="B74" s="184">
        <v>2201</v>
      </c>
      <c r="C74" s="184">
        <v>508594</v>
      </c>
      <c r="D74" s="184" t="s">
        <v>1843</v>
      </c>
      <c r="E74" s="184">
        <v>1</v>
      </c>
      <c r="F74" s="184">
        <v>1</v>
      </c>
      <c r="G74" s="184">
        <v>3</v>
      </c>
      <c r="H74" s="184">
        <v>0</v>
      </c>
    </row>
    <row r="75" spans="1:8" x14ac:dyDescent="0.2">
      <c r="A75" s="184" t="s">
        <v>1844</v>
      </c>
      <c r="B75" s="184">
        <v>2202</v>
      </c>
      <c r="C75" s="184">
        <v>508595</v>
      </c>
      <c r="D75" s="184" t="s">
        <v>1844</v>
      </c>
      <c r="E75" s="184">
        <v>1</v>
      </c>
      <c r="F75" s="184">
        <v>1</v>
      </c>
      <c r="G75" s="184">
        <v>3</v>
      </c>
      <c r="H75" s="184">
        <v>0</v>
      </c>
    </row>
    <row r="76" spans="1:8" x14ac:dyDescent="0.2">
      <c r="A76" s="184" t="s">
        <v>1845</v>
      </c>
      <c r="B76" s="184">
        <v>2205</v>
      </c>
      <c r="C76" s="184">
        <v>508601</v>
      </c>
      <c r="D76" s="184" t="s">
        <v>1845</v>
      </c>
      <c r="E76" s="184">
        <v>2</v>
      </c>
      <c r="F76" s="184">
        <v>1</v>
      </c>
      <c r="G76" s="184">
        <v>3</v>
      </c>
      <c r="H76" s="184">
        <v>0</v>
      </c>
    </row>
    <row r="77" spans="1:8" x14ac:dyDescent="0.2">
      <c r="A77" s="184" t="s">
        <v>1846</v>
      </c>
      <c r="B77" s="184">
        <v>2204</v>
      </c>
      <c r="C77" s="184">
        <v>508600</v>
      </c>
      <c r="D77" s="184" t="s">
        <v>1846</v>
      </c>
      <c r="E77" s="184">
        <v>2</v>
      </c>
      <c r="F77" s="184">
        <v>1</v>
      </c>
      <c r="G77" s="184">
        <v>3</v>
      </c>
      <c r="H77" s="184">
        <v>0</v>
      </c>
    </row>
    <row r="78" spans="1:8" x14ac:dyDescent="0.2">
      <c r="A78" s="184" t="s">
        <v>1847</v>
      </c>
      <c r="B78" s="184">
        <v>2207</v>
      </c>
      <c r="C78" s="184">
        <v>508603</v>
      </c>
      <c r="D78" s="184" t="s">
        <v>1847</v>
      </c>
      <c r="E78" s="184">
        <v>2</v>
      </c>
      <c r="F78" s="184">
        <v>1</v>
      </c>
      <c r="G78" s="184">
        <v>3</v>
      </c>
      <c r="H78" s="184">
        <v>0</v>
      </c>
    </row>
    <row r="79" spans="1:8" x14ac:dyDescent="0.2">
      <c r="A79" s="184" t="s">
        <v>1848</v>
      </c>
      <c r="B79" s="184">
        <v>2206</v>
      </c>
      <c r="C79" s="184">
        <v>508602</v>
      </c>
      <c r="D79" s="184" t="s">
        <v>1848</v>
      </c>
      <c r="E79" s="184">
        <v>2</v>
      </c>
      <c r="F79" s="184">
        <v>1</v>
      </c>
      <c r="G79" s="184">
        <v>3</v>
      </c>
      <c r="H79" s="184">
        <v>0</v>
      </c>
    </row>
    <row r="80" spans="1:8" x14ac:dyDescent="0.2">
      <c r="A80" s="184" t="s">
        <v>1849</v>
      </c>
      <c r="B80" s="184">
        <v>2567</v>
      </c>
      <c r="C80" s="184">
        <v>509815</v>
      </c>
      <c r="D80" s="184" t="s">
        <v>1849</v>
      </c>
      <c r="E80" s="184">
        <v>2</v>
      </c>
      <c r="F80" s="184">
        <v>1</v>
      </c>
      <c r="G80" s="184">
        <v>3</v>
      </c>
      <c r="H80" s="184">
        <v>0</v>
      </c>
    </row>
    <row r="81" spans="1:8" x14ac:dyDescent="0.2">
      <c r="A81" s="184" t="s">
        <v>1850</v>
      </c>
      <c r="B81" s="184">
        <v>2576</v>
      </c>
      <c r="C81" s="184">
        <v>509847</v>
      </c>
      <c r="D81" s="184" t="s">
        <v>1850</v>
      </c>
      <c r="E81" s="184">
        <v>1</v>
      </c>
      <c r="F81" s="184">
        <v>1</v>
      </c>
      <c r="G81" s="184">
        <v>3</v>
      </c>
      <c r="H81" s="184">
        <v>0</v>
      </c>
    </row>
    <row r="82" spans="1:8" hidden="1" x14ac:dyDescent="0.2">
      <c r="A82" s="184" t="s">
        <v>1851</v>
      </c>
      <c r="B82" s="184">
        <v>3061</v>
      </c>
      <c r="C82" s="184">
        <v>510698</v>
      </c>
      <c r="D82" s="184" t="s">
        <v>1851</v>
      </c>
      <c r="E82" s="184">
        <v>5</v>
      </c>
      <c r="F82" s="184">
        <v>1</v>
      </c>
      <c r="G82" s="184">
        <v>3</v>
      </c>
      <c r="H82" s="184">
        <v>0</v>
      </c>
    </row>
    <row r="83" spans="1:8" hidden="1" x14ac:dyDescent="0.2">
      <c r="A83" s="184" t="s">
        <v>1852</v>
      </c>
      <c r="B83" s="184">
        <v>3062</v>
      </c>
      <c r="C83" s="184">
        <v>510699</v>
      </c>
      <c r="D83" s="184" t="s">
        <v>1852</v>
      </c>
      <c r="E83" s="184">
        <v>5</v>
      </c>
      <c r="F83" s="184">
        <v>1</v>
      </c>
      <c r="G83" s="184">
        <v>3</v>
      </c>
      <c r="H83" s="184">
        <v>0</v>
      </c>
    </row>
    <row r="84" spans="1:8" x14ac:dyDescent="0.2">
      <c r="A84" s="184" t="s">
        <v>1853</v>
      </c>
      <c r="B84" s="184">
        <v>3033</v>
      </c>
      <c r="C84" s="184">
        <v>510670</v>
      </c>
      <c r="D84" s="184" t="s">
        <v>1853</v>
      </c>
      <c r="E84" s="184">
        <v>1</v>
      </c>
      <c r="F84" s="184">
        <v>1</v>
      </c>
      <c r="G84" s="184">
        <v>3</v>
      </c>
      <c r="H84" s="184">
        <v>0</v>
      </c>
    </row>
    <row r="85" spans="1:8" x14ac:dyDescent="0.2">
      <c r="A85" s="184" t="s">
        <v>1854</v>
      </c>
      <c r="B85" s="184">
        <v>3034</v>
      </c>
      <c r="C85" s="184">
        <v>510671</v>
      </c>
      <c r="D85" s="184" t="s">
        <v>1854</v>
      </c>
      <c r="E85" s="184">
        <v>1</v>
      </c>
      <c r="F85" s="184">
        <v>1</v>
      </c>
      <c r="G85" s="184">
        <v>3</v>
      </c>
      <c r="H85" s="184">
        <v>0</v>
      </c>
    </row>
    <row r="86" spans="1:8" x14ac:dyDescent="0.2">
      <c r="A86" s="184" t="s">
        <v>1855</v>
      </c>
      <c r="B86" s="184">
        <v>3055</v>
      </c>
      <c r="C86" s="184">
        <v>510692</v>
      </c>
      <c r="D86" s="184" t="s">
        <v>1855</v>
      </c>
      <c r="E86" s="184">
        <v>2</v>
      </c>
      <c r="F86" s="184">
        <v>1</v>
      </c>
      <c r="G86" s="184">
        <v>3</v>
      </c>
      <c r="H86" s="184">
        <v>0</v>
      </c>
    </row>
    <row r="87" spans="1:8" x14ac:dyDescent="0.2">
      <c r="A87" s="184" t="s">
        <v>1856</v>
      </c>
      <c r="B87" s="184">
        <v>3056</v>
      </c>
      <c r="C87" s="184">
        <v>510693</v>
      </c>
      <c r="D87" s="184" t="s">
        <v>1856</v>
      </c>
      <c r="E87" s="184">
        <v>2</v>
      </c>
      <c r="F87" s="184">
        <v>1</v>
      </c>
      <c r="G87" s="184">
        <v>3</v>
      </c>
      <c r="H87" s="184">
        <v>0</v>
      </c>
    </row>
    <row r="88" spans="1:8" x14ac:dyDescent="0.2">
      <c r="A88" s="184" t="s">
        <v>1857</v>
      </c>
      <c r="B88" s="184">
        <v>3054</v>
      </c>
      <c r="C88" s="184">
        <v>510691</v>
      </c>
      <c r="D88" s="184" t="s">
        <v>1857</v>
      </c>
      <c r="E88" s="184">
        <v>2</v>
      </c>
      <c r="F88" s="184">
        <v>1</v>
      </c>
      <c r="G88" s="184">
        <v>3</v>
      </c>
      <c r="H88" s="184">
        <v>0</v>
      </c>
    </row>
    <row r="89" spans="1:8" x14ac:dyDescent="0.2">
      <c r="A89" s="184" t="s">
        <v>1858</v>
      </c>
      <c r="B89" s="184">
        <v>3035</v>
      </c>
      <c r="C89" s="184">
        <v>510672</v>
      </c>
      <c r="D89" s="184" t="s">
        <v>1858</v>
      </c>
      <c r="E89" s="184">
        <v>1</v>
      </c>
      <c r="F89" s="184">
        <v>1</v>
      </c>
      <c r="G89" s="184">
        <v>3</v>
      </c>
      <c r="H89" s="184">
        <v>0</v>
      </c>
    </row>
    <row r="90" spans="1:8" x14ac:dyDescent="0.2">
      <c r="A90" s="184" t="s">
        <v>1859</v>
      </c>
      <c r="B90" s="184">
        <v>3036</v>
      </c>
      <c r="C90" s="184">
        <v>510673</v>
      </c>
      <c r="D90" s="184" t="s">
        <v>1859</v>
      </c>
      <c r="E90" s="184">
        <v>1</v>
      </c>
      <c r="F90" s="184">
        <v>1</v>
      </c>
      <c r="G90" s="184">
        <v>3</v>
      </c>
      <c r="H90" s="184">
        <v>0</v>
      </c>
    </row>
    <row r="91" spans="1:8" x14ac:dyDescent="0.2">
      <c r="A91" s="184" t="s">
        <v>1860</v>
      </c>
      <c r="B91" s="184">
        <v>3037</v>
      </c>
      <c r="C91" s="184">
        <v>510674</v>
      </c>
      <c r="D91" s="184" t="s">
        <v>1860</v>
      </c>
      <c r="E91" s="184">
        <v>1</v>
      </c>
      <c r="F91" s="184">
        <v>1</v>
      </c>
      <c r="G91" s="184">
        <v>3</v>
      </c>
      <c r="H91" s="184">
        <v>0</v>
      </c>
    </row>
    <row r="92" spans="1:8" x14ac:dyDescent="0.2">
      <c r="A92" s="184" t="s">
        <v>1861</v>
      </c>
      <c r="B92" s="184">
        <v>3038</v>
      </c>
      <c r="C92" s="184">
        <v>510675</v>
      </c>
      <c r="D92" s="184" t="s">
        <v>1861</v>
      </c>
      <c r="E92" s="184">
        <v>1</v>
      </c>
      <c r="F92" s="184">
        <v>1</v>
      </c>
      <c r="G92" s="184">
        <v>3</v>
      </c>
      <c r="H92" s="184">
        <v>0</v>
      </c>
    </row>
    <row r="93" spans="1:8" x14ac:dyDescent="0.2">
      <c r="A93" s="184" t="s">
        <v>1862</v>
      </c>
      <c r="B93" s="184">
        <v>3039</v>
      </c>
      <c r="C93" s="184">
        <v>510676</v>
      </c>
      <c r="D93" s="184" t="s">
        <v>1862</v>
      </c>
      <c r="E93" s="184">
        <v>1</v>
      </c>
      <c r="F93" s="184">
        <v>1</v>
      </c>
      <c r="G93" s="184">
        <v>3</v>
      </c>
      <c r="H93" s="184">
        <v>0</v>
      </c>
    </row>
    <row r="94" spans="1:8" x14ac:dyDescent="0.2">
      <c r="A94" s="184" t="s">
        <v>1863</v>
      </c>
      <c r="B94" s="184">
        <v>3040</v>
      </c>
      <c r="C94" s="184">
        <v>510677</v>
      </c>
      <c r="D94" s="184" t="s">
        <v>1863</v>
      </c>
      <c r="E94" s="184">
        <v>1</v>
      </c>
      <c r="F94" s="184">
        <v>1</v>
      </c>
      <c r="G94" s="184">
        <v>3</v>
      </c>
      <c r="H94" s="184">
        <v>0</v>
      </c>
    </row>
    <row r="95" spans="1:8" x14ac:dyDescent="0.2">
      <c r="A95" s="184" t="s">
        <v>1864</v>
      </c>
      <c r="B95" s="184">
        <v>3041</v>
      </c>
      <c r="C95" s="184">
        <v>510678</v>
      </c>
      <c r="D95" s="184" t="s">
        <v>1864</v>
      </c>
      <c r="E95" s="184">
        <v>1</v>
      </c>
      <c r="F95" s="184">
        <v>1</v>
      </c>
      <c r="G95" s="184">
        <v>3</v>
      </c>
      <c r="H95" s="184">
        <v>0</v>
      </c>
    </row>
    <row r="96" spans="1:8" x14ac:dyDescent="0.2">
      <c r="A96" s="184" t="s">
        <v>1865</v>
      </c>
      <c r="B96" s="184">
        <v>3042</v>
      </c>
      <c r="C96" s="184">
        <v>510679</v>
      </c>
      <c r="D96" s="184" t="s">
        <v>1865</v>
      </c>
      <c r="E96" s="184">
        <v>1</v>
      </c>
      <c r="F96" s="184">
        <v>1</v>
      </c>
      <c r="G96" s="184">
        <v>3</v>
      </c>
      <c r="H96" s="184">
        <v>0</v>
      </c>
    </row>
    <row r="97" spans="1:8" x14ac:dyDescent="0.2">
      <c r="A97" s="184" t="s">
        <v>1866</v>
      </c>
      <c r="B97" s="184">
        <v>3043</v>
      </c>
      <c r="C97" s="184">
        <v>510680</v>
      </c>
      <c r="D97" s="184" t="s">
        <v>1866</v>
      </c>
      <c r="E97" s="184">
        <v>1</v>
      </c>
      <c r="F97" s="184">
        <v>1</v>
      </c>
      <c r="G97" s="184">
        <v>3</v>
      </c>
      <c r="H97" s="184">
        <v>0</v>
      </c>
    </row>
    <row r="98" spans="1:8" x14ac:dyDescent="0.2">
      <c r="A98" s="184" t="s">
        <v>1867</v>
      </c>
      <c r="B98" s="184">
        <v>3044</v>
      </c>
      <c r="C98" s="184">
        <v>510681</v>
      </c>
      <c r="D98" s="184" t="s">
        <v>1867</v>
      </c>
      <c r="E98" s="184">
        <v>1</v>
      </c>
      <c r="F98" s="184">
        <v>1</v>
      </c>
      <c r="G98" s="184">
        <v>3</v>
      </c>
      <c r="H98" s="184">
        <v>0</v>
      </c>
    </row>
    <row r="99" spans="1:8" x14ac:dyDescent="0.2">
      <c r="A99" s="184" t="s">
        <v>1868</v>
      </c>
      <c r="B99" s="184">
        <v>3045</v>
      </c>
      <c r="C99" s="184">
        <v>510682</v>
      </c>
      <c r="D99" s="184" t="s">
        <v>1868</v>
      </c>
      <c r="E99" s="184">
        <v>1</v>
      </c>
      <c r="F99" s="184">
        <v>1</v>
      </c>
      <c r="G99" s="184">
        <v>3</v>
      </c>
      <c r="H99" s="184">
        <v>0</v>
      </c>
    </row>
    <row r="100" spans="1:8" x14ac:dyDescent="0.2">
      <c r="A100" s="184" t="s">
        <v>1869</v>
      </c>
      <c r="B100" s="184">
        <v>3046</v>
      </c>
      <c r="C100" s="184">
        <v>510683</v>
      </c>
      <c r="D100" s="184" t="s">
        <v>1869</v>
      </c>
      <c r="E100" s="184">
        <v>1</v>
      </c>
      <c r="F100" s="184">
        <v>1</v>
      </c>
      <c r="G100" s="184">
        <v>3</v>
      </c>
      <c r="H100" s="184">
        <v>0</v>
      </c>
    </row>
    <row r="101" spans="1:8" x14ac:dyDescent="0.2">
      <c r="A101" s="184" t="s">
        <v>1870</v>
      </c>
      <c r="B101" s="184">
        <v>3047</v>
      </c>
      <c r="C101" s="184">
        <v>510684</v>
      </c>
      <c r="D101" s="184" t="s">
        <v>1870</v>
      </c>
      <c r="E101" s="184">
        <v>1</v>
      </c>
      <c r="F101" s="184">
        <v>1</v>
      </c>
      <c r="G101" s="184">
        <v>3</v>
      </c>
      <c r="H101" s="184">
        <v>0</v>
      </c>
    </row>
    <row r="102" spans="1:8" hidden="1" x14ac:dyDescent="0.2">
      <c r="A102" s="184" t="s">
        <v>1782</v>
      </c>
      <c r="B102" s="184">
        <v>3545</v>
      </c>
      <c r="C102" s="184">
        <v>511186</v>
      </c>
      <c r="D102" s="184" t="s">
        <v>1782</v>
      </c>
      <c r="E102" s="184">
        <v>15</v>
      </c>
      <c r="F102" s="184">
        <v>1</v>
      </c>
      <c r="G102" s="184">
        <v>2</v>
      </c>
      <c r="H102" s="184">
        <v>0</v>
      </c>
    </row>
    <row r="103" spans="1:8" x14ac:dyDescent="0.2">
      <c r="A103" s="184" t="s">
        <v>1871</v>
      </c>
      <c r="B103" s="184">
        <v>430</v>
      </c>
      <c r="C103" s="184">
        <v>1942</v>
      </c>
      <c r="D103" s="184" t="s">
        <v>1871</v>
      </c>
      <c r="E103" s="184">
        <v>1</v>
      </c>
      <c r="F103" s="184">
        <v>1</v>
      </c>
      <c r="G103" s="184">
        <v>3</v>
      </c>
      <c r="H103" s="184">
        <v>0</v>
      </c>
    </row>
    <row r="104" spans="1:8" x14ac:dyDescent="0.2">
      <c r="A104" s="184" t="s">
        <v>1872</v>
      </c>
      <c r="B104" s="184">
        <v>428</v>
      </c>
      <c r="C104" s="184">
        <v>1939</v>
      </c>
      <c r="D104" s="184" t="s">
        <v>1872</v>
      </c>
      <c r="E104" s="184">
        <v>1</v>
      </c>
      <c r="F104" s="184">
        <v>1</v>
      </c>
      <c r="G104" s="184">
        <v>3</v>
      </c>
      <c r="H104" s="184">
        <v>0</v>
      </c>
    </row>
    <row r="105" spans="1:8" hidden="1" x14ac:dyDescent="0.2">
      <c r="A105" s="184" t="s">
        <v>1873</v>
      </c>
      <c r="B105" s="184">
        <v>1001</v>
      </c>
      <c r="C105" s="184">
        <v>503126</v>
      </c>
      <c r="D105" s="184" t="s">
        <v>1873</v>
      </c>
      <c r="E105" s="184"/>
      <c r="F105" s="184">
        <v>2</v>
      </c>
      <c r="G105" s="184">
        <v>9</v>
      </c>
      <c r="H105" s="184">
        <v>0</v>
      </c>
    </row>
    <row r="106" spans="1:8" hidden="1" x14ac:dyDescent="0.2">
      <c r="A106" s="184" t="s">
        <v>1874</v>
      </c>
      <c r="B106" s="184">
        <v>1000</v>
      </c>
      <c r="C106" s="184">
        <v>503125</v>
      </c>
      <c r="D106" s="184" t="s">
        <v>1874</v>
      </c>
      <c r="E106" s="184"/>
      <c r="F106" s="184">
        <v>2</v>
      </c>
      <c r="G106" s="184">
        <v>9</v>
      </c>
      <c r="H106" s="184">
        <v>0</v>
      </c>
    </row>
    <row r="107" spans="1:8" hidden="1" x14ac:dyDescent="0.2">
      <c r="A107" s="184" t="s">
        <v>1875</v>
      </c>
      <c r="B107" s="184">
        <v>2762</v>
      </c>
      <c r="C107" s="184">
        <v>510399</v>
      </c>
      <c r="D107" s="184" t="s">
        <v>1875</v>
      </c>
      <c r="E107" s="184"/>
      <c r="F107" s="184">
        <v>2</v>
      </c>
      <c r="G107" s="184">
        <v>9</v>
      </c>
      <c r="H107" s="184">
        <v>0</v>
      </c>
    </row>
    <row r="108" spans="1:8" hidden="1" x14ac:dyDescent="0.2">
      <c r="A108" s="184" t="s">
        <v>1875</v>
      </c>
      <c r="B108" s="184">
        <v>2761</v>
      </c>
      <c r="C108" s="184">
        <v>510398</v>
      </c>
      <c r="D108" s="184" t="s">
        <v>1875</v>
      </c>
      <c r="E108" s="184"/>
      <c r="F108" s="184">
        <v>2</v>
      </c>
      <c r="G108" s="184">
        <v>4</v>
      </c>
      <c r="H108" s="184">
        <v>0</v>
      </c>
    </row>
    <row r="109" spans="1:8" hidden="1" x14ac:dyDescent="0.2">
      <c r="A109" s="184" t="s">
        <v>1790</v>
      </c>
      <c r="B109" s="184">
        <v>2763</v>
      </c>
      <c r="C109" s="184">
        <v>510400</v>
      </c>
      <c r="D109" s="184" t="s">
        <v>1790</v>
      </c>
      <c r="E109" s="184">
        <v>9</v>
      </c>
      <c r="F109" s="184">
        <v>1</v>
      </c>
      <c r="G109" s="184">
        <v>2</v>
      </c>
      <c r="H109" s="184">
        <v>0</v>
      </c>
    </row>
    <row r="110" spans="1:8" hidden="1" x14ac:dyDescent="0.2">
      <c r="A110" s="184" t="s">
        <v>1790</v>
      </c>
      <c r="B110" s="184">
        <v>2966</v>
      </c>
      <c r="C110" s="184">
        <v>510603</v>
      </c>
      <c r="D110" s="184" t="s">
        <v>1790</v>
      </c>
      <c r="E110" s="184">
        <v>10</v>
      </c>
      <c r="F110" s="184">
        <v>1</v>
      </c>
      <c r="G110" s="184">
        <v>2</v>
      </c>
      <c r="H110" s="184">
        <v>0</v>
      </c>
    </row>
    <row r="111" spans="1:8" x14ac:dyDescent="0.2">
      <c r="A111" s="184" t="s">
        <v>1876</v>
      </c>
      <c r="B111" s="184">
        <v>904</v>
      </c>
      <c r="C111" s="184">
        <v>502284</v>
      </c>
      <c r="D111" s="184" t="s">
        <v>1876</v>
      </c>
      <c r="E111" s="184">
        <v>2</v>
      </c>
      <c r="F111" s="184">
        <v>223</v>
      </c>
      <c r="G111" s="184">
        <v>5</v>
      </c>
      <c r="H111" s="184">
        <v>0</v>
      </c>
    </row>
    <row r="112" spans="1:8" x14ac:dyDescent="0.2">
      <c r="A112" s="184" t="s">
        <v>1876</v>
      </c>
      <c r="B112" s="184">
        <v>789</v>
      </c>
      <c r="C112" s="184">
        <v>501626</v>
      </c>
      <c r="D112" s="184" t="s">
        <v>1876</v>
      </c>
      <c r="E112" s="184">
        <v>1</v>
      </c>
      <c r="F112" s="184">
        <v>3</v>
      </c>
      <c r="G112" s="184">
        <v>5</v>
      </c>
      <c r="H112" s="184">
        <v>0</v>
      </c>
    </row>
    <row r="113" spans="1:8" x14ac:dyDescent="0.2">
      <c r="A113" s="184" t="s">
        <v>1877</v>
      </c>
      <c r="B113" s="184">
        <v>905</v>
      </c>
      <c r="C113" s="184">
        <v>502285</v>
      </c>
      <c r="D113" s="184" t="s">
        <v>1877</v>
      </c>
      <c r="E113" s="184">
        <v>2</v>
      </c>
      <c r="F113" s="184">
        <v>223</v>
      </c>
      <c r="G113" s="184">
        <v>5</v>
      </c>
      <c r="H113" s="184">
        <v>0</v>
      </c>
    </row>
    <row r="114" spans="1:8" x14ac:dyDescent="0.2">
      <c r="A114" s="184" t="s">
        <v>1877</v>
      </c>
      <c r="B114" s="184">
        <v>790</v>
      </c>
      <c r="C114" s="184">
        <v>501627</v>
      </c>
      <c r="D114" s="184" t="s">
        <v>1877</v>
      </c>
      <c r="E114" s="184">
        <v>1</v>
      </c>
      <c r="F114" s="184">
        <v>3</v>
      </c>
      <c r="G114" s="184">
        <v>5</v>
      </c>
      <c r="H114" s="184">
        <v>0</v>
      </c>
    </row>
    <row r="115" spans="1:8" hidden="1" x14ac:dyDescent="0.2">
      <c r="A115" s="184" t="s">
        <v>1762</v>
      </c>
      <c r="B115" s="184">
        <v>636</v>
      </c>
      <c r="C115" s="184">
        <v>500661</v>
      </c>
      <c r="D115" s="184" t="s">
        <v>1762</v>
      </c>
      <c r="E115" s="184">
        <v>4</v>
      </c>
      <c r="F115" s="184">
        <v>1</v>
      </c>
      <c r="G115" s="184">
        <v>2</v>
      </c>
      <c r="H115" s="184">
        <v>0</v>
      </c>
    </row>
    <row r="116" spans="1:8" x14ac:dyDescent="0.2">
      <c r="A116" s="184" t="s">
        <v>1762</v>
      </c>
      <c r="B116" s="184">
        <v>1983</v>
      </c>
      <c r="C116" s="184">
        <v>508146</v>
      </c>
      <c r="D116" s="184" t="s">
        <v>1762</v>
      </c>
      <c r="E116" s="184">
        <v>2</v>
      </c>
      <c r="F116" s="184">
        <v>223</v>
      </c>
      <c r="G116" s="184">
        <v>4</v>
      </c>
      <c r="H116" s="184">
        <v>0</v>
      </c>
    </row>
    <row r="117" spans="1:8" x14ac:dyDescent="0.2">
      <c r="A117" s="184" t="s">
        <v>1762</v>
      </c>
      <c r="B117" s="184">
        <v>3185</v>
      </c>
      <c r="C117" s="184">
        <v>510822</v>
      </c>
      <c r="D117" s="184" t="s">
        <v>1762</v>
      </c>
      <c r="E117" s="184">
        <v>6</v>
      </c>
      <c r="F117" s="184">
        <v>708</v>
      </c>
      <c r="G117" s="184">
        <v>4</v>
      </c>
      <c r="H117" s="184">
        <v>0</v>
      </c>
    </row>
    <row r="118" spans="1:8" x14ac:dyDescent="0.2">
      <c r="A118" s="184" t="s">
        <v>1762</v>
      </c>
      <c r="B118" s="184">
        <v>1284</v>
      </c>
      <c r="C118" s="184">
        <v>505099</v>
      </c>
      <c r="D118" s="184" t="s">
        <v>1762</v>
      </c>
      <c r="E118" s="184">
        <v>1</v>
      </c>
      <c r="F118" s="184">
        <v>3</v>
      </c>
      <c r="G118" s="184">
        <v>4</v>
      </c>
      <c r="H118" s="184">
        <v>0</v>
      </c>
    </row>
    <row r="119" spans="1:8" x14ac:dyDescent="0.2">
      <c r="A119" s="184" t="s">
        <v>1878</v>
      </c>
      <c r="B119" s="184">
        <v>3322</v>
      </c>
      <c r="C119" s="184">
        <v>510959</v>
      </c>
      <c r="D119" s="184" t="s">
        <v>1778</v>
      </c>
      <c r="E119" s="184">
        <v>6</v>
      </c>
      <c r="F119" s="184">
        <v>3185</v>
      </c>
      <c r="G119" s="184">
        <v>4</v>
      </c>
      <c r="H119" s="184">
        <v>0</v>
      </c>
    </row>
    <row r="120" spans="1:8" x14ac:dyDescent="0.2">
      <c r="A120" s="184" t="s">
        <v>1879</v>
      </c>
      <c r="B120" s="184">
        <v>1984</v>
      </c>
      <c r="C120" s="184">
        <v>508147</v>
      </c>
      <c r="D120" s="184" t="s">
        <v>1880</v>
      </c>
      <c r="E120" s="184">
        <v>2</v>
      </c>
      <c r="F120" s="184">
        <v>1983</v>
      </c>
      <c r="G120" s="184">
        <v>4</v>
      </c>
      <c r="H120" s="184">
        <v>0</v>
      </c>
    </row>
    <row r="121" spans="1:8" x14ac:dyDescent="0.2">
      <c r="A121" s="184" t="s">
        <v>1881</v>
      </c>
      <c r="B121" s="184">
        <v>2000</v>
      </c>
      <c r="C121" s="184">
        <v>508182</v>
      </c>
      <c r="D121" s="184" t="s">
        <v>1882</v>
      </c>
      <c r="E121" s="184">
        <v>2</v>
      </c>
      <c r="F121" s="184">
        <v>1983</v>
      </c>
      <c r="G121" s="184">
        <v>4</v>
      </c>
      <c r="H121" s="184">
        <v>0</v>
      </c>
    </row>
    <row r="122" spans="1:8" x14ac:dyDescent="0.2">
      <c r="A122" s="184" t="s">
        <v>1881</v>
      </c>
      <c r="B122" s="184">
        <v>1291</v>
      </c>
      <c r="C122" s="184">
        <v>505123</v>
      </c>
      <c r="D122" s="184" t="s">
        <v>1882</v>
      </c>
      <c r="E122" s="184">
        <v>1</v>
      </c>
      <c r="F122" s="184">
        <v>1284</v>
      </c>
      <c r="G122" s="184">
        <v>4</v>
      </c>
      <c r="H122" s="184">
        <v>0</v>
      </c>
    </row>
    <row r="123" spans="1:8" ht="25.5" hidden="1" x14ac:dyDescent="0.2">
      <c r="A123" s="184" t="s">
        <v>1883</v>
      </c>
      <c r="B123" s="184">
        <v>1561</v>
      </c>
      <c r="C123" s="184">
        <v>507165</v>
      </c>
      <c r="D123" s="184" t="s">
        <v>1883</v>
      </c>
      <c r="E123" s="184"/>
      <c r="F123" s="184">
        <v>2</v>
      </c>
      <c r="G123" s="184">
        <v>9</v>
      </c>
      <c r="H123" s="184">
        <v>0</v>
      </c>
    </row>
    <row r="124" spans="1:8" ht="25.5" hidden="1" x14ac:dyDescent="0.2">
      <c r="A124" s="184" t="s">
        <v>1884</v>
      </c>
      <c r="B124" s="184">
        <v>1037</v>
      </c>
      <c r="C124" s="184">
        <v>503324</v>
      </c>
      <c r="D124" s="184" t="s">
        <v>1884</v>
      </c>
      <c r="E124" s="184"/>
      <c r="F124" s="184">
        <v>2</v>
      </c>
      <c r="G124" s="184">
        <v>9</v>
      </c>
      <c r="H124" s="184">
        <v>0</v>
      </c>
    </row>
    <row r="125" spans="1:8" hidden="1" x14ac:dyDescent="0.2">
      <c r="A125" s="184" t="s">
        <v>1885</v>
      </c>
      <c r="B125" s="184">
        <v>1110</v>
      </c>
      <c r="C125" s="184">
        <v>504370</v>
      </c>
      <c r="D125" s="184" t="s">
        <v>1885</v>
      </c>
      <c r="E125" s="184"/>
      <c r="F125" s="184">
        <v>2</v>
      </c>
      <c r="G125" s="184">
        <v>9</v>
      </c>
      <c r="H125" s="184">
        <v>0</v>
      </c>
    </row>
    <row r="126" spans="1:8" hidden="1" x14ac:dyDescent="0.2">
      <c r="A126" s="184" t="s">
        <v>1886</v>
      </c>
      <c r="B126" s="184">
        <v>1105</v>
      </c>
      <c r="C126" s="184">
        <v>504365</v>
      </c>
      <c r="D126" s="184" t="s">
        <v>1886</v>
      </c>
      <c r="E126" s="184"/>
      <c r="F126" s="184">
        <v>2</v>
      </c>
      <c r="G126" s="184">
        <v>9</v>
      </c>
      <c r="H126" s="184">
        <v>0</v>
      </c>
    </row>
    <row r="127" spans="1:8" hidden="1" x14ac:dyDescent="0.2">
      <c r="A127" s="184" t="s">
        <v>1887</v>
      </c>
      <c r="B127" s="184">
        <v>2186</v>
      </c>
      <c r="C127" s="184">
        <v>508579</v>
      </c>
      <c r="D127" s="184" t="s">
        <v>1887</v>
      </c>
      <c r="E127" s="184"/>
      <c r="F127" s="184">
        <v>2</v>
      </c>
      <c r="G127" s="184">
        <v>9</v>
      </c>
      <c r="H127" s="184">
        <v>0</v>
      </c>
    </row>
    <row r="128" spans="1:8" ht="25.5" hidden="1" x14ac:dyDescent="0.2">
      <c r="A128" s="184" t="s">
        <v>1888</v>
      </c>
      <c r="B128" s="184">
        <v>1296</v>
      </c>
      <c r="C128" s="184">
        <v>505142</v>
      </c>
      <c r="D128" s="184" t="s">
        <v>1888</v>
      </c>
      <c r="E128" s="184"/>
      <c r="F128" s="184">
        <v>2</v>
      </c>
      <c r="G128" s="184">
        <v>9</v>
      </c>
      <c r="H128" s="184">
        <v>0</v>
      </c>
    </row>
    <row r="129" spans="1:8" hidden="1" x14ac:dyDescent="0.2">
      <c r="A129" s="184" t="s">
        <v>1889</v>
      </c>
      <c r="B129" s="184">
        <v>1034</v>
      </c>
      <c r="C129" s="184">
        <v>503203</v>
      </c>
      <c r="D129" s="184" t="s">
        <v>1889</v>
      </c>
      <c r="E129" s="184"/>
      <c r="F129" s="184">
        <v>2</v>
      </c>
      <c r="G129" s="184">
        <v>9</v>
      </c>
      <c r="H129" s="184">
        <v>0</v>
      </c>
    </row>
    <row r="130" spans="1:8" hidden="1" x14ac:dyDescent="0.2">
      <c r="A130" s="184" t="s">
        <v>1778</v>
      </c>
      <c r="B130" s="184">
        <v>3319</v>
      </c>
      <c r="C130" s="184">
        <v>510956</v>
      </c>
      <c r="D130" s="184" t="s">
        <v>1778</v>
      </c>
      <c r="E130" s="184">
        <v>12</v>
      </c>
      <c r="F130" s="184">
        <v>1</v>
      </c>
      <c r="G130" s="184">
        <v>2</v>
      </c>
      <c r="H130" s="184">
        <v>0</v>
      </c>
    </row>
    <row r="131" spans="1:8" x14ac:dyDescent="0.2">
      <c r="A131" s="184" t="s">
        <v>1778</v>
      </c>
      <c r="B131" s="184">
        <v>472</v>
      </c>
      <c r="C131" s="184">
        <v>500322</v>
      </c>
      <c r="D131" s="184" t="s">
        <v>1778</v>
      </c>
      <c r="E131" s="184">
        <v>3</v>
      </c>
      <c r="F131" s="184">
        <v>224</v>
      </c>
      <c r="G131" s="184">
        <v>4</v>
      </c>
      <c r="H131" s="184">
        <v>0</v>
      </c>
    </row>
    <row r="132" spans="1:8" x14ac:dyDescent="0.2">
      <c r="A132" s="184" t="s">
        <v>1778</v>
      </c>
      <c r="B132" s="184">
        <v>569</v>
      </c>
      <c r="C132" s="184">
        <v>500454</v>
      </c>
      <c r="D132" s="184" t="s">
        <v>1778</v>
      </c>
      <c r="E132" s="184">
        <v>2</v>
      </c>
      <c r="F132" s="184">
        <v>223</v>
      </c>
      <c r="G132" s="184">
        <v>4</v>
      </c>
      <c r="H132" s="184">
        <v>0</v>
      </c>
    </row>
    <row r="133" spans="1:8" hidden="1" x14ac:dyDescent="0.2">
      <c r="A133" s="184" t="s">
        <v>1778</v>
      </c>
      <c r="B133" s="184">
        <v>637</v>
      </c>
      <c r="C133" s="184">
        <v>500662</v>
      </c>
      <c r="D133" s="184" t="s">
        <v>1778</v>
      </c>
      <c r="E133" s="184">
        <v>4</v>
      </c>
      <c r="F133" s="184">
        <v>636</v>
      </c>
      <c r="G133" s="184">
        <v>4</v>
      </c>
      <c r="H133" s="184">
        <v>0</v>
      </c>
    </row>
    <row r="134" spans="1:8" hidden="1" x14ac:dyDescent="0.2">
      <c r="A134" s="184" t="s">
        <v>1778</v>
      </c>
      <c r="B134" s="184">
        <v>700</v>
      </c>
      <c r="C134" s="184">
        <v>500726</v>
      </c>
      <c r="D134" s="184" t="s">
        <v>1778</v>
      </c>
      <c r="E134" s="184">
        <v>5</v>
      </c>
      <c r="F134" s="184">
        <v>699</v>
      </c>
      <c r="G134" s="184">
        <v>4</v>
      </c>
      <c r="H134" s="184">
        <v>0</v>
      </c>
    </row>
    <row r="135" spans="1:8" x14ac:dyDescent="0.2">
      <c r="A135" s="184" t="s">
        <v>1778</v>
      </c>
      <c r="B135" s="184">
        <v>2587</v>
      </c>
      <c r="C135" s="184">
        <v>509865</v>
      </c>
      <c r="D135" s="184" t="s">
        <v>1778</v>
      </c>
      <c r="E135" s="184">
        <v>6</v>
      </c>
      <c r="F135" s="184">
        <v>708</v>
      </c>
      <c r="G135" s="184">
        <v>4</v>
      </c>
      <c r="H135" s="184">
        <v>0</v>
      </c>
    </row>
    <row r="136" spans="1:8" x14ac:dyDescent="0.2">
      <c r="A136" s="184" t="s">
        <v>1778</v>
      </c>
      <c r="B136" s="184">
        <v>5</v>
      </c>
      <c r="C136" s="184">
        <v>948</v>
      </c>
      <c r="D136" s="184" t="s">
        <v>1778</v>
      </c>
      <c r="E136" s="184">
        <v>1</v>
      </c>
      <c r="F136" s="184">
        <v>3</v>
      </c>
      <c r="G136" s="184">
        <v>4</v>
      </c>
      <c r="H136" s="184">
        <v>0</v>
      </c>
    </row>
    <row r="137" spans="1:8" x14ac:dyDescent="0.2">
      <c r="A137" s="184" t="s">
        <v>1890</v>
      </c>
      <c r="B137" s="184">
        <v>635</v>
      </c>
      <c r="C137" s="184">
        <v>500581</v>
      </c>
      <c r="D137" s="184" t="s">
        <v>1790</v>
      </c>
      <c r="E137" s="184">
        <v>2</v>
      </c>
      <c r="F137" s="184">
        <v>569</v>
      </c>
      <c r="G137" s="184">
        <v>4</v>
      </c>
      <c r="H137" s="184">
        <v>0</v>
      </c>
    </row>
    <row r="138" spans="1:8" hidden="1" x14ac:dyDescent="0.2">
      <c r="A138" s="184" t="s">
        <v>1890</v>
      </c>
      <c r="B138" s="184">
        <v>678</v>
      </c>
      <c r="C138" s="184">
        <v>500704</v>
      </c>
      <c r="D138" s="184" t="s">
        <v>1790</v>
      </c>
      <c r="E138" s="184">
        <v>4</v>
      </c>
      <c r="F138" s="184">
        <v>637</v>
      </c>
      <c r="G138" s="184">
        <v>4</v>
      </c>
      <c r="H138" s="184">
        <v>0</v>
      </c>
    </row>
    <row r="139" spans="1:8" hidden="1" x14ac:dyDescent="0.2">
      <c r="A139" s="184" t="s">
        <v>1890</v>
      </c>
      <c r="B139" s="184">
        <v>892</v>
      </c>
      <c r="C139" s="184">
        <v>502247</v>
      </c>
      <c r="D139" s="184" t="s">
        <v>1790</v>
      </c>
      <c r="E139" s="184">
        <v>5</v>
      </c>
      <c r="F139" s="184">
        <v>700</v>
      </c>
      <c r="G139" s="184">
        <v>4</v>
      </c>
      <c r="H139" s="184">
        <v>0</v>
      </c>
    </row>
    <row r="140" spans="1:8" x14ac:dyDescent="0.2">
      <c r="A140" s="184" t="s">
        <v>1890</v>
      </c>
      <c r="B140" s="184">
        <v>2593</v>
      </c>
      <c r="C140" s="184">
        <v>509873</v>
      </c>
      <c r="D140" s="184" t="s">
        <v>1790</v>
      </c>
      <c r="E140" s="184">
        <v>6</v>
      </c>
      <c r="F140" s="184">
        <v>2587</v>
      </c>
      <c r="G140" s="184">
        <v>4</v>
      </c>
      <c r="H140" s="184">
        <v>0</v>
      </c>
    </row>
    <row r="141" spans="1:8" x14ac:dyDescent="0.2">
      <c r="A141" s="184" t="s">
        <v>1890</v>
      </c>
      <c r="B141" s="184">
        <v>41</v>
      </c>
      <c r="C141" s="184">
        <v>1067</v>
      </c>
      <c r="D141" s="184" t="s">
        <v>1790</v>
      </c>
      <c r="E141" s="184">
        <v>1</v>
      </c>
      <c r="F141" s="184">
        <v>5</v>
      </c>
      <c r="G141" s="184">
        <v>4</v>
      </c>
      <c r="H141" s="184">
        <v>0</v>
      </c>
    </row>
    <row r="142" spans="1:8" hidden="1" x14ac:dyDescent="0.2">
      <c r="A142" s="184" t="s">
        <v>1891</v>
      </c>
      <c r="B142" s="184">
        <v>683</v>
      </c>
      <c r="C142" s="184">
        <v>500709</v>
      </c>
      <c r="D142" s="184" t="s">
        <v>1782</v>
      </c>
      <c r="E142" s="184">
        <v>4</v>
      </c>
      <c r="F142" s="184">
        <v>678</v>
      </c>
      <c r="G142" s="184">
        <v>5</v>
      </c>
      <c r="H142" s="184">
        <v>0</v>
      </c>
    </row>
    <row r="143" spans="1:8" x14ac:dyDescent="0.2">
      <c r="A143" s="184" t="s">
        <v>1892</v>
      </c>
      <c r="B143" s="184">
        <v>2647</v>
      </c>
      <c r="C143" s="184">
        <v>509990</v>
      </c>
      <c r="D143" s="184" t="s">
        <v>1772</v>
      </c>
      <c r="E143" s="184">
        <v>2</v>
      </c>
      <c r="F143" s="184">
        <v>635</v>
      </c>
      <c r="G143" s="184">
        <v>5</v>
      </c>
      <c r="H143" s="184">
        <v>0</v>
      </c>
    </row>
    <row r="144" spans="1:8" x14ac:dyDescent="0.2">
      <c r="A144" s="184" t="s">
        <v>1893</v>
      </c>
      <c r="B144" s="184">
        <v>570</v>
      </c>
      <c r="C144" s="184">
        <v>500455</v>
      </c>
      <c r="D144" s="184" t="s">
        <v>1762</v>
      </c>
      <c r="E144" s="184">
        <v>2</v>
      </c>
      <c r="F144" s="184">
        <v>569</v>
      </c>
      <c r="G144" s="184">
        <v>4</v>
      </c>
      <c r="H144" s="184">
        <v>0</v>
      </c>
    </row>
    <row r="145" spans="1:8" x14ac:dyDescent="0.2">
      <c r="A145" s="184" t="s">
        <v>1893</v>
      </c>
      <c r="B145" s="184">
        <v>3359</v>
      </c>
      <c r="C145" s="184">
        <v>510996</v>
      </c>
      <c r="D145" s="184" t="s">
        <v>1762</v>
      </c>
      <c r="E145" s="184">
        <v>6</v>
      </c>
      <c r="F145" s="184">
        <v>2587</v>
      </c>
      <c r="G145" s="184">
        <v>4</v>
      </c>
      <c r="H145" s="184">
        <v>0</v>
      </c>
    </row>
    <row r="146" spans="1:8" x14ac:dyDescent="0.2">
      <c r="A146" s="184" t="s">
        <v>1894</v>
      </c>
      <c r="B146" s="184">
        <v>3446</v>
      </c>
      <c r="C146" s="184">
        <v>511083</v>
      </c>
      <c r="D146" s="184" t="s">
        <v>1762</v>
      </c>
      <c r="E146" s="184">
        <v>6</v>
      </c>
      <c r="F146" s="184">
        <v>3359</v>
      </c>
      <c r="G146" s="184">
        <v>4</v>
      </c>
      <c r="H146" s="184">
        <v>0</v>
      </c>
    </row>
    <row r="147" spans="1:8" x14ac:dyDescent="0.2">
      <c r="A147" s="184" t="s">
        <v>1894</v>
      </c>
      <c r="B147" s="184">
        <v>3447</v>
      </c>
      <c r="C147" s="184">
        <v>511084</v>
      </c>
      <c r="D147" s="184" t="s">
        <v>1762</v>
      </c>
      <c r="E147" s="184">
        <v>6</v>
      </c>
      <c r="F147" s="184">
        <v>3359</v>
      </c>
      <c r="G147" s="184">
        <v>4</v>
      </c>
      <c r="H147" s="184">
        <v>0</v>
      </c>
    </row>
    <row r="148" spans="1:8" x14ac:dyDescent="0.2">
      <c r="A148" s="184" t="s">
        <v>1895</v>
      </c>
      <c r="B148" s="184">
        <v>3448</v>
      </c>
      <c r="C148" s="184">
        <v>511085</v>
      </c>
      <c r="D148" s="184">
        <v>405</v>
      </c>
      <c r="E148" s="184">
        <v>6</v>
      </c>
      <c r="F148" s="184">
        <v>3447</v>
      </c>
      <c r="G148" s="184">
        <v>4</v>
      </c>
      <c r="H148" s="184">
        <v>3</v>
      </c>
    </row>
    <row r="149" spans="1:8" x14ac:dyDescent="0.2">
      <c r="A149" s="184" t="s">
        <v>1896</v>
      </c>
      <c r="B149" s="184">
        <v>2651</v>
      </c>
      <c r="C149" s="184">
        <v>509994</v>
      </c>
      <c r="D149" s="184" t="s">
        <v>1772</v>
      </c>
      <c r="E149" s="184">
        <v>2</v>
      </c>
      <c r="F149" s="184">
        <v>570</v>
      </c>
      <c r="G149" s="184">
        <v>5</v>
      </c>
      <c r="H149" s="184">
        <v>0</v>
      </c>
    </row>
    <row r="150" spans="1:8" x14ac:dyDescent="0.2">
      <c r="A150" s="184" t="s">
        <v>1897</v>
      </c>
      <c r="B150" s="184">
        <v>2608</v>
      </c>
      <c r="C150" s="184">
        <v>509888</v>
      </c>
      <c r="D150" s="184" t="s">
        <v>1898</v>
      </c>
      <c r="E150" s="184">
        <v>6</v>
      </c>
      <c r="F150" s="184">
        <v>2587</v>
      </c>
      <c r="G150" s="184">
        <v>4</v>
      </c>
      <c r="H150" s="184">
        <v>0</v>
      </c>
    </row>
    <row r="151" spans="1:8" x14ac:dyDescent="0.2">
      <c r="A151" s="184" t="s">
        <v>1899</v>
      </c>
      <c r="B151" s="184">
        <v>1315</v>
      </c>
      <c r="C151" s="184">
        <v>506135</v>
      </c>
      <c r="D151" s="184" t="s">
        <v>1900</v>
      </c>
      <c r="E151" s="184">
        <v>1</v>
      </c>
      <c r="F151" s="184">
        <v>5</v>
      </c>
      <c r="G151" s="184">
        <v>11</v>
      </c>
      <c r="H151" s="184">
        <v>0</v>
      </c>
    </row>
    <row r="152" spans="1:8" hidden="1" x14ac:dyDescent="0.2">
      <c r="A152" s="184" t="s">
        <v>1901</v>
      </c>
      <c r="B152" s="184">
        <v>674</v>
      </c>
      <c r="C152" s="184">
        <v>500700</v>
      </c>
      <c r="D152" s="184" t="s">
        <v>1902</v>
      </c>
      <c r="E152" s="184">
        <v>4</v>
      </c>
      <c r="F152" s="184">
        <v>637</v>
      </c>
      <c r="G152" s="184">
        <v>5</v>
      </c>
      <c r="H152" s="184">
        <v>0</v>
      </c>
    </row>
    <row r="153" spans="1:8" x14ac:dyDescent="0.2">
      <c r="A153" s="184" t="s">
        <v>1901</v>
      </c>
      <c r="B153" s="184">
        <v>415</v>
      </c>
      <c r="C153" s="184">
        <v>1917</v>
      </c>
      <c r="D153" s="184" t="s">
        <v>1902</v>
      </c>
      <c r="E153" s="184">
        <v>1</v>
      </c>
      <c r="F153" s="184">
        <v>5</v>
      </c>
      <c r="G153" s="184">
        <v>5</v>
      </c>
      <c r="H153" s="184">
        <v>0</v>
      </c>
    </row>
    <row r="154" spans="1:8" x14ac:dyDescent="0.2">
      <c r="A154" s="184" t="s">
        <v>1903</v>
      </c>
      <c r="B154" s="184">
        <v>634</v>
      </c>
      <c r="C154" s="184">
        <v>500579</v>
      </c>
      <c r="D154" s="184" t="s">
        <v>1904</v>
      </c>
      <c r="E154" s="184">
        <v>2</v>
      </c>
      <c r="F154" s="184">
        <v>569</v>
      </c>
      <c r="G154" s="184">
        <v>4</v>
      </c>
      <c r="H154" s="184">
        <v>0</v>
      </c>
    </row>
    <row r="155" spans="1:8" hidden="1" x14ac:dyDescent="0.2">
      <c r="A155" s="184" t="s">
        <v>1903</v>
      </c>
      <c r="B155" s="184">
        <v>676</v>
      </c>
      <c r="C155" s="184">
        <v>500702</v>
      </c>
      <c r="D155" s="184" t="s">
        <v>1904</v>
      </c>
      <c r="E155" s="184">
        <v>4</v>
      </c>
      <c r="F155" s="184">
        <v>637</v>
      </c>
      <c r="G155" s="184">
        <v>4</v>
      </c>
      <c r="H155" s="184">
        <v>0</v>
      </c>
    </row>
    <row r="156" spans="1:8" x14ac:dyDescent="0.2">
      <c r="A156" s="184" t="s">
        <v>1903</v>
      </c>
      <c r="B156" s="184">
        <v>50</v>
      </c>
      <c r="C156" s="184">
        <v>1087</v>
      </c>
      <c r="D156" s="184" t="s">
        <v>1904</v>
      </c>
      <c r="E156" s="184">
        <v>1</v>
      </c>
      <c r="F156" s="184">
        <v>5</v>
      </c>
      <c r="G156" s="184">
        <v>4</v>
      </c>
      <c r="H156" s="184">
        <v>0</v>
      </c>
    </row>
    <row r="157" spans="1:8" hidden="1" x14ac:dyDescent="0.2">
      <c r="A157" s="184" t="s">
        <v>1905</v>
      </c>
      <c r="B157" s="184">
        <v>682</v>
      </c>
      <c r="C157" s="184">
        <v>500708</v>
      </c>
      <c r="D157" s="184" t="s">
        <v>1782</v>
      </c>
      <c r="E157" s="184">
        <v>4</v>
      </c>
      <c r="F157" s="184">
        <v>676</v>
      </c>
      <c r="G157" s="184">
        <v>5</v>
      </c>
      <c r="H157" s="184">
        <v>0</v>
      </c>
    </row>
    <row r="158" spans="1:8" hidden="1" x14ac:dyDescent="0.2">
      <c r="A158" s="184" t="s">
        <v>1906</v>
      </c>
      <c r="B158" s="184">
        <v>680</v>
      </c>
      <c r="C158" s="184">
        <v>500706</v>
      </c>
      <c r="D158" s="184" t="s">
        <v>1772</v>
      </c>
      <c r="E158" s="184">
        <v>4</v>
      </c>
      <c r="F158" s="184">
        <v>676</v>
      </c>
      <c r="G158" s="184">
        <v>5</v>
      </c>
      <c r="H158" s="184">
        <v>0</v>
      </c>
    </row>
    <row r="159" spans="1:8" x14ac:dyDescent="0.2">
      <c r="A159" s="184" t="s">
        <v>1906</v>
      </c>
      <c r="B159" s="184">
        <v>2645</v>
      </c>
      <c r="C159" s="184">
        <v>509987</v>
      </c>
      <c r="D159" s="184" t="s">
        <v>1772</v>
      </c>
      <c r="E159" s="184">
        <v>2</v>
      </c>
      <c r="F159" s="184">
        <v>634</v>
      </c>
      <c r="G159" s="184">
        <v>5</v>
      </c>
      <c r="H159" s="184">
        <v>0</v>
      </c>
    </row>
    <row r="160" spans="1:8" hidden="1" x14ac:dyDescent="0.2">
      <c r="A160" s="184" t="s">
        <v>1907</v>
      </c>
      <c r="B160" s="184">
        <v>681</v>
      </c>
      <c r="C160" s="184">
        <v>500707</v>
      </c>
      <c r="D160" s="184" t="s">
        <v>1756</v>
      </c>
      <c r="E160" s="184">
        <v>4</v>
      </c>
      <c r="F160" s="184">
        <v>676</v>
      </c>
      <c r="G160" s="184">
        <v>5</v>
      </c>
      <c r="H160" s="184">
        <v>0</v>
      </c>
    </row>
    <row r="161" spans="1:8" x14ac:dyDescent="0.2">
      <c r="A161" s="184" t="s">
        <v>1908</v>
      </c>
      <c r="B161" s="184">
        <v>2617</v>
      </c>
      <c r="C161" s="184">
        <v>509903</v>
      </c>
      <c r="D161" s="184" t="s">
        <v>1909</v>
      </c>
      <c r="E161" s="184">
        <v>1</v>
      </c>
      <c r="F161" s="184">
        <v>50</v>
      </c>
      <c r="G161" s="184">
        <v>5</v>
      </c>
      <c r="H161" s="184">
        <v>0</v>
      </c>
    </row>
    <row r="162" spans="1:8" x14ac:dyDescent="0.2">
      <c r="A162" s="184" t="s">
        <v>1910</v>
      </c>
      <c r="B162" s="184">
        <v>2616</v>
      </c>
      <c r="C162" s="184">
        <v>509902</v>
      </c>
      <c r="D162" s="184" t="s">
        <v>1911</v>
      </c>
      <c r="E162" s="184">
        <v>1</v>
      </c>
      <c r="F162" s="184">
        <v>50</v>
      </c>
      <c r="G162" s="184">
        <v>5</v>
      </c>
      <c r="H162" s="184">
        <v>0</v>
      </c>
    </row>
    <row r="163" spans="1:8" x14ac:dyDescent="0.2">
      <c r="A163" s="184" t="s">
        <v>1910</v>
      </c>
      <c r="B163" s="184">
        <v>2760</v>
      </c>
      <c r="C163" s="184">
        <v>510397</v>
      </c>
      <c r="D163" s="184" t="s">
        <v>1911</v>
      </c>
      <c r="E163" s="184">
        <v>1</v>
      </c>
      <c r="F163" s="184">
        <v>50</v>
      </c>
      <c r="G163" s="184">
        <v>5</v>
      </c>
      <c r="H163" s="184">
        <v>0</v>
      </c>
    </row>
    <row r="164" spans="1:8" x14ac:dyDescent="0.2">
      <c r="A164" s="184" t="s">
        <v>1912</v>
      </c>
      <c r="B164" s="184">
        <v>473</v>
      </c>
      <c r="C164" s="184">
        <v>500327</v>
      </c>
      <c r="D164" s="184" t="s">
        <v>1913</v>
      </c>
      <c r="E164" s="184">
        <v>3</v>
      </c>
      <c r="F164" s="184">
        <v>472</v>
      </c>
      <c r="G164" s="184">
        <v>4</v>
      </c>
      <c r="H164" s="184">
        <v>0</v>
      </c>
    </row>
    <row r="165" spans="1:8" x14ac:dyDescent="0.2">
      <c r="A165" s="184" t="s">
        <v>1912</v>
      </c>
      <c r="B165" s="184">
        <v>584</v>
      </c>
      <c r="C165" s="184">
        <v>500483</v>
      </c>
      <c r="D165" s="184" t="s">
        <v>1913</v>
      </c>
      <c r="E165" s="184">
        <v>2</v>
      </c>
      <c r="F165" s="184">
        <v>569</v>
      </c>
      <c r="G165" s="184">
        <v>4</v>
      </c>
      <c r="H165" s="184">
        <v>0</v>
      </c>
    </row>
    <row r="166" spans="1:8" hidden="1" x14ac:dyDescent="0.2">
      <c r="A166" s="184" t="s">
        <v>1912</v>
      </c>
      <c r="B166" s="184">
        <v>649</v>
      </c>
      <c r="C166" s="184">
        <v>500674</v>
      </c>
      <c r="D166" s="184" t="s">
        <v>1913</v>
      </c>
      <c r="E166" s="184">
        <v>4</v>
      </c>
      <c r="F166" s="184">
        <v>637</v>
      </c>
      <c r="G166" s="184">
        <v>4</v>
      </c>
      <c r="H166" s="184">
        <v>0</v>
      </c>
    </row>
    <row r="167" spans="1:8" x14ac:dyDescent="0.2">
      <c r="A167" s="184" t="s">
        <v>1912</v>
      </c>
      <c r="B167" s="184">
        <v>8</v>
      </c>
      <c r="C167" s="184">
        <v>995</v>
      </c>
      <c r="D167" s="184" t="s">
        <v>1913</v>
      </c>
      <c r="E167" s="184">
        <v>1</v>
      </c>
      <c r="F167" s="184">
        <v>5</v>
      </c>
      <c r="G167" s="184">
        <v>4</v>
      </c>
      <c r="H167" s="184">
        <v>0</v>
      </c>
    </row>
    <row r="168" spans="1:8" x14ac:dyDescent="0.2">
      <c r="A168" s="184" t="s">
        <v>1914</v>
      </c>
      <c r="B168" s="184">
        <v>109</v>
      </c>
      <c r="C168" s="184">
        <v>1198</v>
      </c>
      <c r="D168" s="184" t="s">
        <v>1904</v>
      </c>
      <c r="E168" s="184">
        <v>1</v>
      </c>
      <c r="F168" s="184">
        <v>8</v>
      </c>
      <c r="G168" s="184">
        <v>5</v>
      </c>
      <c r="H168" s="184">
        <v>0</v>
      </c>
    </row>
    <row r="169" spans="1:8" x14ac:dyDescent="0.2">
      <c r="A169" s="184" t="s">
        <v>1915</v>
      </c>
      <c r="B169" s="184">
        <v>2644</v>
      </c>
      <c r="C169" s="184">
        <v>509986</v>
      </c>
      <c r="D169" s="184" t="s">
        <v>1880</v>
      </c>
      <c r="E169" s="184">
        <v>2</v>
      </c>
      <c r="F169" s="184">
        <v>584</v>
      </c>
      <c r="G169" s="184">
        <v>5</v>
      </c>
      <c r="H169" s="184">
        <v>0</v>
      </c>
    </row>
    <row r="170" spans="1:8" x14ac:dyDescent="0.2">
      <c r="A170" s="184" t="s">
        <v>1916</v>
      </c>
      <c r="B170" s="184">
        <v>2649</v>
      </c>
      <c r="C170" s="184">
        <v>509992</v>
      </c>
      <c r="D170" s="184" t="s">
        <v>1882</v>
      </c>
      <c r="E170" s="184">
        <v>2</v>
      </c>
      <c r="F170" s="184">
        <v>584</v>
      </c>
      <c r="G170" s="184">
        <v>5</v>
      </c>
      <c r="H170" s="184">
        <v>0</v>
      </c>
    </row>
    <row r="171" spans="1:8" x14ac:dyDescent="0.2">
      <c r="A171" s="184" t="s">
        <v>1917</v>
      </c>
      <c r="B171" s="184">
        <v>2643</v>
      </c>
      <c r="C171" s="184">
        <v>509984</v>
      </c>
      <c r="D171" s="184" t="s">
        <v>1909</v>
      </c>
      <c r="E171" s="184">
        <v>2</v>
      </c>
      <c r="F171" s="184">
        <v>584</v>
      </c>
      <c r="G171" s="184">
        <v>5</v>
      </c>
      <c r="H171" s="184">
        <v>0</v>
      </c>
    </row>
    <row r="172" spans="1:8" hidden="1" x14ac:dyDescent="0.2">
      <c r="A172" s="184" t="s">
        <v>1918</v>
      </c>
      <c r="B172" s="184">
        <v>673</v>
      </c>
      <c r="C172" s="184">
        <v>500699</v>
      </c>
      <c r="D172" s="184" t="s">
        <v>1919</v>
      </c>
      <c r="E172" s="184">
        <v>4</v>
      </c>
      <c r="F172" s="184">
        <v>637</v>
      </c>
      <c r="G172" s="184">
        <v>5</v>
      </c>
      <c r="H172" s="184">
        <v>0</v>
      </c>
    </row>
    <row r="173" spans="1:8" x14ac:dyDescent="0.2">
      <c r="A173" s="184" t="s">
        <v>1920</v>
      </c>
      <c r="B173" s="184">
        <v>35</v>
      </c>
      <c r="C173" s="184">
        <v>1057</v>
      </c>
      <c r="D173" s="184" t="s">
        <v>1921</v>
      </c>
      <c r="E173" s="184">
        <v>1</v>
      </c>
      <c r="F173" s="184">
        <v>5</v>
      </c>
      <c r="G173" s="184">
        <v>4</v>
      </c>
      <c r="H173" s="184">
        <v>0</v>
      </c>
    </row>
    <row r="174" spans="1:8" x14ac:dyDescent="0.2">
      <c r="A174" s="184" t="s">
        <v>1922</v>
      </c>
      <c r="B174" s="184">
        <v>1104</v>
      </c>
      <c r="C174" s="184">
        <v>504251</v>
      </c>
      <c r="D174" s="184" t="s">
        <v>1759</v>
      </c>
      <c r="E174" s="184">
        <v>1</v>
      </c>
      <c r="F174" s="184">
        <v>5</v>
      </c>
      <c r="G174" s="184">
        <v>4</v>
      </c>
      <c r="H174" s="184">
        <v>0</v>
      </c>
    </row>
    <row r="175" spans="1:8" x14ac:dyDescent="0.2">
      <c r="A175" s="184" t="s">
        <v>1923</v>
      </c>
      <c r="B175" s="184">
        <v>2613</v>
      </c>
      <c r="C175" s="184">
        <v>509899</v>
      </c>
      <c r="D175" s="184">
        <v>1</v>
      </c>
      <c r="E175" s="184">
        <v>1</v>
      </c>
      <c r="F175" s="184">
        <v>1104</v>
      </c>
      <c r="G175" s="184">
        <v>5</v>
      </c>
      <c r="H175" s="184">
        <v>0</v>
      </c>
    </row>
    <row r="176" spans="1:8" x14ac:dyDescent="0.2">
      <c r="A176" s="184" t="s">
        <v>1924</v>
      </c>
      <c r="B176" s="184">
        <v>474</v>
      </c>
      <c r="C176" s="184">
        <v>500328</v>
      </c>
      <c r="D176" s="184" t="s">
        <v>1772</v>
      </c>
      <c r="E176" s="184">
        <v>3</v>
      </c>
      <c r="F176" s="184">
        <v>472</v>
      </c>
      <c r="G176" s="184">
        <v>4</v>
      </c>
      <c r="H176" s="184">
        <v>0</v>
      </c>
    </row>
    <row r="177" spans="1:8" x14ac:dyDescent="0.2">
      <c r="A177" s="184" t="s">
        <v>1925</v>
      </c>
      <c r="B177" s="184">
        <v>568</v>
      </c>
      <c r="C177" s="184">
        <v>500453</v>
      </c>
      <c r="D177" s="184" t="s">
        <v>1661</v>
      </c>
      <c r="E177" s="184">
        <v>3</v>
      </c>
      <c r="F177" s="184">
        <v>472</v>
      </c>
      <c r="G177" s="184">
        <v>5</v>
      </c>
      <c r="H177" s="184">
        <v>0</v>
      </c>
    </row>
    <row r="178" spans="1:8" x14ac:dyDescent="0.2">
      <c r="A178" s="184" t="s">
        <v>1925</v>
      </c>
      <c r="B178" s="184">
        <v>903</v>
      </c>
      <c r="C178" s="184">
        <v>502282</v>
      </c>
      <c r="D178" s="184" t="s">
        <v>1661</v>
      </c>
      <c r="E178" s="184">
        <v>2</v>
      </c>
      <c r="F178" s="184">
        <v>569</v>
      </c>
      <c r="G178" s="184">
        <v>5</v>
      </c>
      <c r="H178" s="184">
        <v>0</v>
      </c>
    </row>
    <row r="179" spans="1:8" x14ac:dyDescent="0.2">
      <c r="A179" s="184" t="s">
        <v>1925</v>
      </c>
      <c r="B179" s="184">
        <v>417</v>
      </c>
      <c r="C179" s="184">
        <v>1922</v>
      </c>
      <c r="D179" s="184" t="s">
        <v>1661</v>
      </c>
      <c r="E179" s="184">
        <v>1</v>
      </c>
      <c r="F179" s="184">
        <v>5</v>
      </c>
      <c r="G179" s="184">
        <v>5</v>
      </c>
      <c r="H179" s="184">
        <v>0</v>
      </c>
    </row>
    <row r="180" spans="1:8" hidden="1" x14ac:dyDescent="0.2">
      <c r="A180" s="184" t="s">
        <v>1926</v>
      </c>
      <c r="B180" s="184">
        <v>893</v>
      </c>
      <c r="C180" s="184">
        <v>502249</v>
      </c>
      <c r="D180" s="184" t="s">
        <v>1756</v>
      </c>
      <c r="E180" s="184">
        <v>5</v>
      </c>
      <c r="F180" s="184">
        <v>700</v>
      </c>
      <c r="G180" s="184">
        <v>4</v>
      </c>
      <c r="H180" s="184">
        <v>0</v>
      </c>
    </row>
    <row r="181" spans="1:8" x14ac:dyDescent="0.2">
      <c r="A181" s="184" t="s">
        <v>1926</v>
      </c>
      <c r="B181" s="184">
        <v>27</v>
      </c>
      <c r="C181" s="184">
        <v>1038</v>
      </c>
      <c r="D181" s="184" t="s">
        <v>1756</v>
      </c>
      <c r="E181" s="184">
        <v>1</v>
      </c>
      <c r="F181" s="184">
        <v>5</v>
      </c>
      <c r="G181" s="184">
        <v>4</v>
      </c>
      <c r="H181" s="184">
        <v>0</v>
      </c>
    </row>
    <row r="182" spans="1:8" x14ac:dyDescent="0.2">
      <c r="A182" s="184" t="s">
        <v>1927</v>
      </c>
      <c r="B182" s="184">
        <v>2620</v>
      </c>
      <c r="C182" s="184">
        <v>509906</v>
      </c>
      <c r="D182" s="184" t="s">
        <v>1909</v>
      </c>
      <c r="E182" s="184">
        <v>1</v>
      </c>
      <c r="F182" s="184">
        <v>27</v>
      </c>
      <c r="G182" s="184">
        <v>5</v>
      </c>
      <c r="H182" s="184">
        <v>0</v>
      </c>
    </row>
    <row r="183" spans="1:8" x14ac:dyDescent="0.2">
      <c r="A183" s="184" t="s">
        <v>1928</v>
      </c>
      <c r="B183" s="184">
        <v>1871</v>
      </c>
      <c r="C183" s="184">
        <v>507548</v>
      </c>
      <c r="D183" s="184" t="s">
        <v>1929</v>
      </c>
      <c r="E183" s="184">
        <v>2</v>
      </c>
      <c r="F183" s="184">
        <v>569</v>
      </c>
      <c r="G183" s="184">
        <v>11</v>
      </c>
      <c r="H183" s="184">
        <v>0</v>
      </c>
    </row>
    <row r="184" spans="1:8" hidden="1" x14ac:dyDescent="0.2">
      <c r="A184" s="184" t="s">
        <v>1928</v>
      </c>
      <c r="B184" s="184">
        <v>1874</v>
      </c>
      <c r="C184" s="184">
        <v>507717</v>
      </c>
      <c r="D184" s="184" t="s">
        <v>1929</v>
      </c>
      <c r="E184" s="184">
        <v>5</v>
      </c>
      <c r="F184" s="184">
        <v>700</v>
      </c>
      <c r="G184" s="184">
        <v>11</v>
      </c>
      <c r="H184" s="184">
        <v>0</v>
      </c>
    </row>
    <row r="185" spans="1:8" x14ac:dyDescent="0.2">
      <c r="A185" s="184" t="s">
        <v>1930</v>
      </c>
      <c r="B185" s="184">
        <v>713</v>
      </c>
      <c r="C185" s="184">
        <v>500863</v>
      </c>
      <c r="D185" s="184" t="s">
        <v>1931</v>
      </c>
      <c r="E185" s="184">
        <v>2</v>
      </c>
      <c r="F185" s="184">
        <v>569</v>
      </c>
      <c r="G185" s="184">
        <v>5</v>
      </c>
      <c r="H185" s="184">
        <v>0</v>
      </c>
    </row>
    <row r="186" spans="1:8" hidden="1" x14ac:dyDescent="0.2">
      <c r="A186" s="184" t="s">
        <v>1930</v>
      </c>
      <c r="B186" s="184">
        <v>894</v>
      </c>
      <c r="C186" s="184">
        <v>502251</v>
      </c>
      <c r="D186" s="184" t="s">
        <v>1931</v>
      </c>
      <c r="E186" s="184">
        <v>5</v>
      </c>
      <c r="F186" s="184">
        <v>700</v>
      </c>
      <c r="G186" s="184">
        <v>5</v>
      </c>
      <c r="H186" s="184">
        <v>0</v>
      </c>
    </row>
    <row r="187" spans="1:8" hidden="1" x14ac:dyDescent="0.2">
      <c r="A187" s="184" t="s">
        <v>1932</v>
      </c>
      <c r="B187" s="184">
        <v>895</v>
      </c>
      <c r="C187" s="184">
        <v>502252</v>
      </c>
      <c r="D187" s="184" t="s">
        <v>1933</v>
      </c>
      <c r="E187" s="184">
        <v>5</v>
      </c>
      <c r="F187" s="184">
        <v>700</v>
      </c>
      <c r="G187" s="184">
        <v>5</v>
      </c>
      <c r="H187" s="184">
        <v>0</v>
      </c>
    </row>
    <row r="188" spans="1:8" x14ac:dyDescent="0.2">
      <c r="A188" s="184" t="s">
        <v>1934</v>
      </c>
      <c r="B188" s="184">
        <v>110</v>
      </c>
      <c r="C188" s="184">
        <v>1204</v>
      </c>
      <c r="D188" s="184" t="s">
        <v>1935</v>
      </c>
      <c r="E188" s="184">
        <v>1</v>
      </c>
      <c r="F188" s="184">
        <v>5</v>
      </c>
      <c r="G188" s="184">
        <v>4</v>
      </c>
      <c r="H188" s="184">
        <v>0</v>
      </c>
    </row>
    <row r="189" spans="1:8" x14ac:dyDescent="0.2">
      <c r="A189" s="184" t="s">
        <v>1936</v>
      </c>
      <c r="B189" s="184">
        <v>2614</v>
      </c>
      <c r="C189" s="184">
        <v>509900</v>
      </c>
      <c r="D189" s="184" t="s">
        <v>1911</v>
      </c>
      <c r="E189" s="184">
        <v>1</v>
      </c>
      <c r="F189" s="184">
        <v>110</v>
      </c>
      <c r="G189" s="184">
        <v>5</v>
      </c>
      <c r="H189" s="184">
        <v>0</v>
      </c>
    </row>
    <row r="190" spans="1:8" hidden="1" x14ac:dyDescent="0.2">
      <c r="A190" s="184" t="s">
        <v>1937</v>
      </c>
      <c r="B190" s="184">
        <v>639</v>
      </c>
      <c r="C190" s="184">
        <v>500664</v>
      </c>
      <c r="D190" s="184" t="s">
        <v>1880</v>
      </c>
      <c r="E190" s="184">
        <v>4</v>
      </c>
      <c r="F190" s="184">
        <v>637</v>
      </c>
      <c r="G190" s="184">
        <v>4</v>
      </c>
      <c r="H190" s="184">
        <v>0</v>
      </c>
    </row>
    <row r="191" spans="1:8" x14ac:dyDescent="0.2">
      <c r="A191" s="184" t="s">
        <v>1937</v>
      </c>
      <c r="B191" s="184">
        <v>1563</v>
      </c>
      <c r="C191" s="184">
        <v>507237</v>
      </c>
      <c r="D191" s="184" t="s">
        <v>1880</v>
      </c>
      <c r="E191" s="184">
        <v>2</v>
      </c>
      <c r="F191" s="184">
        <v>569</v>
      </c>
      <c r="G191" s="184">
        <v>4</v>
      </c>
      <c r="H191" s="184">
        <v>0</v>
      </c>
    </row>
    <row r="192" spans="1:8" x14ac:dyDescent="0.2">
      <c r="A192" s="184" t="s">
        <v>1937</v>
      </c>
      <c r="B192" s="184">
        <v>2595</v>
      </c>
      <c r="C192" s="184">
        <v>509875</v>
      </c>
      <c r="D192" s="184" t="s">
        <v>1880</v>
      </c>
      <c r="E192" s="184">
        <v>6</v>
      </c>
      <c r="F192" s="184">
        <v>2587</v>
      </c>
      <c r="G192" s="184">
        <v>4</v>
      </c>
      <c r="H192" s="184">
        <v>0</v>
      </c>
    </row>
    <row r="193" spans="1:8" x14ac:dyDescent="0.2">
      <c r="A193" s="184" t="s">
        <v>1937</v>
      </c>
      <c r="B193" s="184">
        <v>797</v>
      </c>
      <c r="C193" s="184">
        <v>502108</v>
      </c>
      <c r="D193" s="184" t="s">
        <v>1880</v>
      </c>
      <c r="E193" s="184">
        <v>1</v>
      </c>
      <c r="F193" s="184">
        <v>5</v>
      </c>
      <c r="G193" s="184">
        <v>4</v>
      </c>
      <c r="H193" s="184">
        <v>0</v>
      </c>
    </row>
    <row r="194" spans="1:8" hidden="1" x14ac:dyDescent="0.2">
      <c r="A194" s="184" t="s">
        <v>1938</v>
      </c>
      <c r="B194" s="184">
        <v>641</v>
      </c>
      <c r="C194" s="184">
        <v>500666</v>
      </c>
      <c r="D194" s="184" t="s">
        <v>1778</v>
      </c>
      <c r="E194" s="184">
        <v>4</v>
      </c>
      <c r="F194" s="184">
        <v>639</v>
      </c>
      <c r="G194" s="184">
        <v>5</v>
      </c>
      <c r="H194" s="184">
        <v>0</v>
      </c>
    </row>
    <row r="195" spans="1:8" x14ac:dyDescent="0.2">
      <c r="A195" s="184" t="s">
        <v>1939</v>
      </c>
      <c r="B195" s="184">
        <v>1564</v>
      </c>
      <c r="C195" s="184">
        <v>507238</v>
      </c>
      <c r="D195" s="184" t="s">
        <v>1940</v>
      </c>
      <c r="E195" s="184">
        <v>2</v>
      </c>
      <c r="F195" s="184">
        <v>1563</v>
      </c>
      <c r="G195" s="184">
        <v>5</v>
      </c>
      <c r="H195" s="184">
        <v>0</v>
      </c>
    </row>
    <row r="196" spans="1:8" x14ac:dyDescent="0.2">
      <c r="A196" s="184" t="s">
        <v>1939</v>
      </c>
      <c r="B196" s="184">
        <v>2628</v>
      </c>
      <c r="C196" s="184">
        <v>509916</v>
      </c>
      <c r="D196" s="184" t="s">
        <v>1940</v>
      </c>
      <c r="E196" s="184">
        <v>6</v>
      </c>
      <c r="F196" s="184">
        <v>2595</v>
      </c>
      <c r="G196" s="184">
        <v>5</v>
      </c>
      <c r="H196" s="184">
        <v>0</v>
      </c>
    </row>
    <row r="197" spans="1:8" x14ac:dyDescent="0.2">
      <c r="A197" s="184" t="s">
        <v>1941</v>
      </c>
      <c r="B197" s="184">
        <v>1565</v>
      </c>
      <c r="C197" s="184">
        <v>507239</v>
      </c>
      <c r="D197" s="184" t="s">
        <v>1942</v>
      </c>
      <c r="E197" s="184">
        <v>2</v>
      </c>
      <c r="F197" s="184">
        <v>1563</v>
      </c>
      <c r="G197" s="184">
        <v>5</v>
      </c>
      <c r="H197" s="184">
        <v>0</v>
      </c>
    </row>
    <row r="198" spans="1:8" x14ac:dyDescent="0.2">
      <c r="A198" s="184" t="s">
        <v>1941</v>
      </c>
      <c r="B198" s="184">
        <v>3156</v>
      </c>
      <c r="C198" s="184">
        <v>510793</v>
      </c>
      <c r="D198" s="184" t="s">
        <v>1942</v>
      </c>
      <c r="E198" s="184">
        <v>6</v>
      </c>
      <c r="F198" s="184">
        <v>2595</v>
      </c>
      <c r="G198" s="184">
        <v>5</v>
      </c>
      <c r="H198" s="184">
        <v>0</v>
      </c>
    </row>
    <row r="199" spans="1:8" x14ac:dyDescent="0.2">
      <c r="A199" s="184" t="s">
        <v>1943</v>
      </c>
      <c r="B199" s="184">
        <v>1856</v>
      </c>
      <c r="C199" s="184">
        <v>507533</v>
      </c>
      <c r="D199" s="184" t="s">
        <v>1944</v>
      </c>
      <c r="E199" s="184">
        <v>2</v>
      </c>
      <c r="F199" s="184">
        <v>1563</v>
      </c>
      <c r="G199" s="184">
        <v>5</v>
      </c>
      <c r="H199" s="184">
        <v>0</v>
      </c>
    </row>
    <row r="200" spans="1:8" x14ac:dyDescent="0.2">
      <c r="A200" s="184" t="s">
        <v>1945</v>
      </c>
      <c r="B200" s="184">
        <v>2615</v>
      </c>
      <c r="C200" s="184">
        <v>509901</v>
      </c>
      <c r="D200" s="184" t="s">
        <v>1772</v>
      </c>
      <c r="E200" s="184">
        <v>1</v>
      </c>
      <c r="F200" s="184">
        <v>797</v>
      </c>
      <c r="G200" s="184">
        <v>5</v>
      </c>
      <c r="H200" s="184">
        <v>0</v>
      </c>
    </row>
    <row r="201" spans="1:8" x14ac:dyDescent="0.2">
      <c r="A201" s="184" t="s">
        <v>1946</v>
      </c>
      <c r="B201" s="184">
        <v>714</v>
      </c>
      <c r="C201" s="184">
        <v>500921</v>
      </c>
      <c r="D201" s="184" t="s">
        <v>1882</v>
      </c>
      <c r="E201" s="184">
        <v>2</v>
      </c>
      <c r="F201" s="184">
        <v>569</v>
      </c>
      <c r="G201" s="184">
        <v>4</v>
      </c>
      <c r="H201" s="184">
        <v>0</v>
      </c>
    </row>
    <row r="202" spans="1:8" x14ac:dyDescent="0.2">
      <c r="A202" s="184" t="s">
        <v>1946</v>
      </c>
      <c r="B202" s="184">
        <v>20</v>
      </c>
      <c r="C202" s="184">
        <v>1022</v>
      </c>
      <c r="D202" s="184" t="s">
        <v>1882</v>
      </c>
      <c r="E202" s="184">
        <v>1</v>
      </c>
      <c r="F202" s="184">
        <v>5</v>
      </c>
      <c r="G202" s="184">
        <v>4</v>
      </c>
      <c r="H202" s="184">
        <v>0</v>
      </c>
    </row>
    <row r="203" spans="1:8" x14ac:dyDescent="0.2">
      <c r="A203" s="184" t="s">
        <v>1947</v>
      </c>
      <c r="B203" s="184">
        <v>2646</v>
      </c>
      <c r="C203" s="184">
        <v>509988</v>
      </c>
      <c r="D203" s="184" t="s">
        <v>1772</v>
      </c>
      <c r="E203" s="184">
        <v>2</v>
      </c>
      <c r="F203" s="184">
        <v>714</v>
      </c>
      <c r="G203" s="184">
        <v>5</v>
      </c>
      <c r="H203" s="184">
        <v>0</v>
      </c>
    </row>
    <row r="204" spans="1:8" x14ac:dyDescent="0.2">
      <c r="A204" s="184" t="s">
        <v>1947</v>
      </c>
      <c r="B204" s="184">
        <v>2619</v>
      </c>
      <c r="C204" s="184">
        <v>509905</v>
      </c>
      <c r="D204" s="184" t="s">
        <v>1772</v>
      </c>
      <c r="E204" s="184">
        <v>1</v>
      </c>
      <c r="F204" s="184">
        <v>20</v>
      </c>
      <c r="G204" s="184">
        <v>5</v>
      </c>
      <c r="H204" s="184">
        <v>0</v>
      </c>
    </row>
    <row r="205" spans="1:8" x14ac:dyDescent="0.2">
      <c r="A205" s="184" t="s">
        <v>1948</v>
      </c>
      <c r="B205" s="184">
        <v>3317</v>
      </c>
      <c r="C205" s="184">
        <v>510954</v>
      </c>
      <c r="D205" s="184" t="s">
        <v>1756</v>
      </c>
      <c r="E205" s="184">
        <v>1</v>
      </c>
      <c r="F205" s="184">
        <v>20</v>
      </c>
      <c r="G205" s="184">
        <v>5</v>
      </c>
      <c r="H205" s="184">
        <v>0</v>
      </c>
    </row>
    <row r="206" spans="1:8" x14ac:dyDescent="0.2">
      <c r="A206" s="184" t="s">
        <v>1949</v>
      </c>
      <c r="B206" s="184">
        <v>3316</v>
      </c>
      <c r="C206" s="184">
        <v>510953</v>
      </c>
      <c r="D206" s="184" t="s">
        <v>1935</v>
      </c>
      <c r="E206" s="184">
        <v>1</v>
      </c>
      <c r="F206" s="184">
        <v>20</v>
      </c>
      <c r="G206" s="184">
        <v>4</v>
      </c>
      <c r="H206" s="184">
        <v>0</v>
      </c>
    </row>
    <row r="207" spans="1:8" x14ac:dyDescent="0.2">
      <c r="A207" s="184" t="s">
        <v>1950</v>
      </c>
      <c r="B207" s="184">
        <v>2648</v>
      </c>
      <c r="C207" s="184">
        <v>509991</v>
      </c>
      <c r="D207" s="184" t="s">
        <v>1880</v>
      </c>
      <c r="E207" s="184">
        <v>2</v>
      </c>
      <c r="F207" s="184">
        <v>714</v>
      </c>
      <c r="G207" s="184">
        <v>5</v>
      </c>
      <c r="H207" s="184">
        <v>0</v>
      </c>
    </row>
    <row r="208" spans="1:8" x14ac:dyDescent="0.2">
      <c r="A208" s="184" t="s">
        <v>1951</v>
      </c>
      <c r="B208" s="184">
        <v>2611</v>
      </c>
      <c r="C208" s="184">
        <v>509892</v>
      </c>
      <c r="D208" s="184" t="s">
        <v>1909</v>
      </c>
      <c r="E208" s="184">
        <v>1</v>
      </c>
      <c r="F208" s="184">
        <v>20</v>
      </c>
      <c r="G208" s="184">
        <v>5</v>
      </c>
      <c r="H208" s="184">
        <v>0</v>
      </c>
    </row>
    <row r="209" spans="1:8" x14ac:dyDescent="0.2">
      <c r="A209" s="184" t="s">
        <v>1952</v>
      </c>
      <c r="B209" s="184">
        <v>612</v>
      </c>
      <c r="C209" s="184">
        <v>500556</v>
      </c>
      <c r="D209" s="184" t="s">
        <v>1909</v>
      </c>
      <c r="E209" s="184">
        <v>2</v>
      </c>
      <c r="F209" s="184">
        <v>569</v>
      </c>
      <c r="G209" s="184">
        <v>4</v>
      </c>
      <c r="H209" s="184">
        <v>0</v>
      </c>
    </row>
    <row r="210" spans="1:8" hidden="1" x14ac:dyDescent="0.2">
      <c r="A210" s="184" t="s">
        <v>1952</v>
      </c>
      <c r="B210" s="184">
        <v>679</v>
      </c>
      <c r="C210" s="184">
        <v>500705</v>
      </c>
      <c r="D210" s="184" t="s">
        <v>1909</v>
      </c>
      <c r="E210" s="184">
        <v>4</v>
      </c>
      <c r="F210" s="184">
        <v>637</v>
      </c>
      <c r="G210" s="184">
        <v>4</v>
      </c>
      <c r="H210" s="184">
        <v>0</v>
      </c>
    </row>
    <row r="211" spans="1:8" hidden="1" x14ac:dyDescent="0.2">
      <c r="A211" s="184" t="s">
        <v>1952</v>
      </c>
      <c r="B211" s="184">
        <v>891</v>
      </c>
      <c r="C211" s="184">
        <v>502243</v>
      </c>
      <c r="D211" s="184" t="s">
        <v>1909</v>
      </c>
      <c r="E211" s="184">
        <v>5</v>
      </c>
      <c r="F211" s="184">
        <v>700</v>
      </c>
      <c r="G211" s="184">
        <v>4</v>
      </c>
      <c r="H211" s="184">
        <v>0</v>
      </c>
    </row>
    <row r="212" spans="1:8" x14ac:dyDescent="0.2">
      <c r="A212" s="184" t="s">
        <v>1952</v>
      </c>
      <c r="B212" s="184">
        <v>2028</v>
      </c>
      <c r="C212" s="184">
        <v>508412</v>
      </c>
      <c r="D212" s="184" t="s">
        <v>1909</v>
      </c>
      <c r="E212" s="184">
        <v>3</v>
      </c>
      <c r="F212" s="184">
        <v>472</v>
      </c>
      <c r="G212" s="184">
        <v>4</v>
      </c>
      <c r="H212" s="184">
        <v>0</v>
      </c>
    </row>
    <row r="213" spans="1:8" x14ac:dyDescent="0.2">
      <c r="A213" s="184" t="s">
        <v>1952</v>
      </c>
      <c r="B213" s="184">
        <v>3093</v>
      </c>
      <c r="C213" s="184">
        <v>510730</v>
      </c>
      <c r="D213" s="184" t="s">
        <v>1909</v>
      </c>
      <c r="E213" s="184">
        <v>6</v>
      </c>
      <c r="F213" s="184">
        <v>2587</v>
      </c>
      <c r="G213" s="184">
        <v>4</v>
      </c>
      <c r="H213" s="184">
        <v>0</v>
      </c>
    </row>
    <row r="214" spans="1:8" x14ac:dyDescent="0.2">
      <c r="A214" s="184" t="s">
        <v>1952</v>
      </c>
      <c r="B214" s="184">
        <v>3111</v>
      </c>
      <c r="C214" s="184">
        <v>510748</v>
      </c>
      <c r="D214" s="184" t="s">
        <v>1909</v>
      </c>
      <c r="E214" s="184">
        <v>6</v>
      </c>
      <c r="F214" s="184">
        <v>2587</v>
      </c>
      <c r="G214" s="184">
        <v>4</v>
      </c>
      <c r="H214" s="184">
        <v>0</v>
      </c>
    </row>
    <row r="215" spans="1:8" x14ac:dyDescent="0.2">
      <c r="A215" s="184" t="s">
        <v>1953</v>
      </c>
      <c r="B215" s="184">
        <v>3094</v>
      </c>
      <c r="C215" s="184">
        <v>510731</v>
      </c>
      <c r="D215" s="184">
        <v>661</v>
      </c>
      <c r="E215" s="184">
        <v>6</v>
      </c>
      <c r="F215" s="184">
        <v>3093</v>
      </c>
      <c r="G215" s="184">
        <v>4</v>
      </c>
      <c r="H215" s="184">
        <v>0</v>
      </c>
    </row>
    <row r="216" spans="1:8" x14ac:dyDescent="0.2">
      <c r="A216" s="184" t="s">
        <v>1954</v>
      </c>
      <c r="B216" s="184">
        <v>3095</v>
      </c>
      <c r="C216" s="184">
        <v>510732</v>
      </c>
      <c r="D216" s="184">
        <v>662</v>
      </c>
      <c r="E216" s="184">
        <v>6</v>
      </c>
      <c r="F216" s="184">
        <v>3093</v>
      </c>
      <c r="G216" s="184">
        <v>4</v>
      </c>
      <c r="H216" s="184">
        <v>0</v>
      </c>
    </row>
    <row r="217" spans="1:8" x14ac:dyDescent="0.2">
      <c r="A217" s="184" t="s">
        <v>1955</v>
      </c>
      <c r="B217" s="184">
        <v>3096</v>
      </c>
      <c r="C217" s="184">
        <v>510733</v>
      </c>
      <c r="D217" s="184">
        <v>663</v>
      </c>
      <c r="E217" s="184">
        <v>6</v>
      </c>
      <c r="F217" s="184">
        <v>3093</v>
      </c>
      <c r="G217" s="184">
        <v>4</v>
      </c>
      <c r="H217" s="184">
        <v>0</v>
      </c>
    </row>
    <row r="218" spans="1:8" x14ac:dyDescent="0.2">
      <c r="A218" s="184" t="s">
        <v>1956</v>
      </c>
      <c r="B218" s="184">
        <v>3097</v>
      </c>
      <c r="C218" s="184">
        <v>510734</v>
      </c>
      <c r="D218" s="184">
        <v>664</v>
      </c>
      <c r="E218" s="184">
        <v>6</v>
      </c>
      <c r="F218" s="184">
        <v>3093</v>
      </c>
      <c r="G218" s="184">
        <v>4</v>
      </c>
      <c r="H218" s="184">
        <v>0</v>
      </c>
    </row>
    <row r="219" spans="1:8" x14ac:dyDescent="0.2">
      <c r="A219" s="184" t="s">
        <v>1957</v>
      </c>
      <c r="B219" s="184">
        <v>3098</v>
      </c>
      <c r="C219" s="184">
        <v>510735</v>
      </c>
      <c r="D219" s="184">
        <v>665</v>
      </c>
      <c r="E219" s="184">
        <v>6</v>
      </c>
      <c r="F219" s="184">
        <v>3093</v>
      </c>
      <c r="G219" s="184">
        <v>4</v>
      </c>
      <c r="H219" s="184">
        <v>0</v>
      </c>
    </row>
    <row r="220" spans="1:8" hidden="1" x14ac:dyDescent="0.2">
      <c r="A220" s="184" t="s">
        <v>1958</v>
      </c>
      <c r="B220" s="184">
        <v>697</v>
      </c>
      <c r="C220" s="184">
        <v>500723</v>
      </c>
      <c r="D220" s="184" t="s">
        <v>1772</v>
      </c>
      <c r="E220" s="184">
        <v>4</v>
      </c>
      <c r="F220" s="184">
        <v>679</v>
      </c>
      <c r="G220" s="184">
        <v>5</v>
      </c>
      <c r="H220" s="184">
        <v>0</v>
      </c>
    </row>
    <row r="221" spans="1:8" x14ac:dyDescent="0.2">
      <c r="A221" s="184" t="s">
        <v>1958</v>
      </c>
      <c r="B221" s="184">
        <v>2093</v>
      </c>
      <c r="C221" s="184">
        <v>508480</v>
      </c>
      <c r="D221" s="184" t="s">
        <v>1772</v>
      </c>
      <c r="E221" s="184">
        <v>3</v>
      </c>
      <c r="F221" s="184">
        <v>2028</v>
      </c>
      <c r="G221" s="184">
        <v>5</v>
      </c>
      <c r="H221" s="184">
        <v>0</v>
      </c>
    </row>
    <row r="222" spans="1:8" x14ac:dyDescent="0.2">
      <c r="A222" s="184" t="s">
        <v>1958</v>
      </c>
      <c r="B222" s="184">
        <v>2650</v>
      </c>
      <c r="C222" s="184">
        <v>509993</v>
      </c>
      <c r="D222" s="184" t="s">
        <v>1772</v>
      </c>
      <c r="E222" s="184">
        <v>2</v>
      </c>
      <c r="F222" s="184">
        <v>612</v>
      </c>
      <c r="G222" s="184">
        <v>5</v>
      </c>
      <c r="H222" s="184">
        <v>0</v>
      </c>
    </row>
    <row r="223" spans="1:8" x14ac:dyDescent="0.2">
      <c r="A223" s="184" t="s">
        <v>1959</v>
      </c>
      <c r="B223" s="184">
        <v>3112</v>
      </c>
      <c r="C223" s="184">
        <v>510749</v>
      </c>
      <c r="D223" s="184" t="s">
        <v>1960</v>
      </c>
      <c r="E223" s="184">
        <v>6</v>
      </c>
      <c r="F223" s="184">
        <v>3111</v>
      </c>
      <c r="G223" s="184">
        <v>4</v>
      </c>
      <c r="H223" s="184">
        <v>0</v>
      </c>
    </row>
    <row r="224" spans="1:8" x14ac:dyDescent="0.2">
      <c r="A224" s="184" t="s">
        <v>1961</v>
      </c>
      <c r="B224" s="184">
        <v>3113</v>
      </c>
      <c r="C224" s="184">
        <v>510750</v>
      </c>
      <c r="D224" s="184">
        <v>661</v>
      </c>
      <c r="E224" s="184">
        <v>6</v>
      </c>
      <c r="F224" s="184">
        <v>3112</v>
      </c>
      <c r="G224" s="184">
        <v>4</v>
      </c>
      <c r="H224" s="184">
        <v>3</v>
      </c>
    </row>
    <row r="225" spans="1:8" x14ac:dyDescent="0.2">
      <c r="A225" s="184" t="s">
        <v>1962</v>
      </c>
      <c r="B225" s="184">
        <v>3114</v>
      </c>
      <c r="C225" s="184">
        <v>510751</v>
      </c>
      <c r="D225" s="184">
        <v>662</v>
      </c>
      <c r="E225" s="184">
        <v>6</v>
      </c>
      <c r="F225" s="184">
        <v>3112</v>
      </c>
      <c r="G225" s="184">
        <v>4</v>
      </c>
      <c r="H225" s="184">
        <v>3</v>
      </c>
    </row>
    <row r="226" spans="1:8" x14ac:dyDescent="0.2">
      <c r="A226" s="184" t="s">
        <v>1963</v>
      </c>
      <c r="B226" s="184">
        <v>3115</v>
      </c>
      <c r="C226" s="184">
        <v>510752</v>
      </c>
      <c r="D226" s="184">
        <v>663</v>
      </c>
      <c r="E226" s="184">
        <v>6</v>
      </c>
      <c r="F226" s="184">
        <v>3112</v>
      </c>
      <c r="G226" s="184">
        <v>4</v>
      </c>
      <c r="H226" s="184">
        <v>3</v>
      </c>
    </row>
    <row r="227" spans="1:8" x14ac:dyDescent="0.2">
      <c r="A227" s="184" t="s">
        <v>1964</v>
      </c>
      <c r="B227" s="184">
        <v>3116</v>
      </c>
      <c r="C227" s="184">
        <v>510753</v>
      </c>
      <c r="D227" s="184">
        <v>664</v>
      </c>
      <c r="E227" s="184">
        <v>6</v>
      </c>
      <c r="F227" s="184">
        <v>3112</v>
      </c>
      <c r="G227" s="184">
        <v>4</v>
      </c>
      <c r="H227" s="184">
        <v>3</v>
      </c>
    </row>
    <row r="228" spans="1:8" x14ac:dyDescent="0.2">
      <c r="A228" s="184" t="s">
        <v>1965</v>
      </c>
      <c r="B228" s="184">
        <v>3117</v>
      </c>
      <c r="C228" s="184">
        <v>510754</v>
      </c>
      <c r="D228" s="184">
        <v>665</v>
      </c>
      <c r="E228" s="184">
        <v>6</v>
      </c>
      <c r="F228" s="184">
        <v>3112</v>
      </c>
      <c r="G228" s="184">
        <v>4</v>
      </c>
      <c r="H228" s="184">
        <v>3</v>
      </c>
    </row>
    <row r="229" spans="1:8" x14ac:dyDescent="0.2">
      <c r="A229" s="184" t="s">
        <v>1966</v>
      </c>
      <c r="B229" s="184">
        <v>611</v>
      </c>
      <c r="C229" s="184">
        <v>500542</v>
      </c>
      <c r="D229" s="184" t="s">
        <v>1752</v>
      </c>
      <c r="E229" s="184">
        <v>2</v>
      </c>
      <c r="F229" s="184">
        <v>569</v>
      </c>
      <c r="G229" s="184">
        <v>4</v>
      </c>
      <c r="H229" s="184">
        <v>0</v>
      </c>
    </row>
    <row r="230" spans="1:8" x14ac:dyDescent="0.2">
      <c r="A230" s="184" t="s">
        <v>1966</v>
      </c>
      <c r="B230" s="184">
        <v>2591</v>
      </c>
      <c r="C230" s="184">
        <v>509871</v>
      </c>
      <c r="D230" s="184" t="s">
        <v>1752</v>
      </c>
      <c r="E230" s="184">
        <v>6</v>
      </c>
      <c r="F230" s="184">
        <v>2587</v>
      </c>
      <c r="G230" s="184">
        <v>4</v>
      </c>
      <c r="H230" s="184">
        <v>0</v>
      </c>
    </row>
    <row r="231" spans="1:8" x14ac:dyDescent="0.2">
      <c r="A231" s="184" t="s">
        <v>1966</v>
      </c>
      <c r="B231" s="184">
        <v>60</v>
      </c>
      <c r="C231" s="184">
        <v>1108</v>
      </c>
      <c r="D231" s="184" t="s">
        <v>1752</v>
      </c>
      <c r="E231" s="184">
        <v>1</v>
      </c>
      <c r="F231" s="184">
        <v>5</v>
      </c>
      <c r="G231" s="184">
        <v>4</v>
      </c>
      <c r="H231" s="184">
        <v>0</v>
      </c>
    </row>
    <row r="232" spans="1:8" x14ac:dyDescent="0.2">
      <c r="A232" s="184" t="s">
        <v>1967</v>
      </c>
      <c r="B232" s="184">
        <v>2618</v>
      </c>
      <c r="C232" s="184">
        <v>509904</v>
      </c>
      <c r="D232" s="184" t="s">
        <v>1904</v>
      </c>
      <c r="E232" s="184">
        <v>1</v>
      </c>
      <c r="F232" s="184">
        <v>60</v>
      </c>
      <c r="G232" s="184">
        <v>5</v>
      </c>
      <c r="H232" s="184">
        <v>0</v>
      </c>
    </row>
    <row r="233" spans="1:8" x14ac:dyDescent="0.2">
      <c r="A233" s="184" t="s">
        <v>1968</v>
      </c>
      <c r="B233" s="184">
        <v>2642</v>
      </c>
      <c r="C233" s="184">
        <v>509983</v>
      </c>
      <c r="D233" s="184" t="s">
        <v>1772</v>
      </c>
      <c r="E233" s="184">
        <v>2</v>
      </c>
      <c r="F233" s="184">
        <v>611</v>
      </c>
      <c r="G233" s="184">
        <v>5</v>
      </c>
      <c r="H233" s="184">
        <v>0</v>
      </c>
    </row>
    <row r="234" spans="1:8" x14ac:dyDescent="0.2">
      <c r="A234" s="184" t="s">
        <v>1969</v>
      </c>
      <c r="B234" s="184">
        <v>1905</v>
      </c>
      <c r="C234" s="184">
        <v>507759</v>
      </c>
      <c r="D234" s="184" t="s">
        <v>1909</v>
      </c>
      <c r="E234" s="184">
        <v>1</v>
      </c>
      <c r="F234" s="184">
        <v>60</v>
      </c>
      <c r="G234" s="184">
        <v>5</v>
      </c>
      <c r="H234" s="184">
        <v>0</v>
      </c>
    </row>
    <row r="235" spans="1:8" x14ac:dyDescent="0.2">
      <c r="A235" s="184" t="s">
        <v>1970</v>
      </c>
      <c r="B235" s="184">
        <v>421</v>
      </c>
      <c r="C235" s="184">
        <v>1929</v>
      </c>
      <c r="D235" s="184" t="s">
        <v>1971</v>
      </c>
      <c r="E235" s="184">
        <v>1</v>
      </c>
      <c r="F235" s="184">
        <v>5</v>
      </c>
      <c r="G235" s="184">
        <v>5</v>
      </c>
      <c r="H235" s="184">
        <v>0</v>
      </c>
    </row>
    <row r="236" spans="1:8" ht="25.5" x14ac:dyDescent="0.2">
      <c r="A236" s="184" t="s">
        <v>1972</v>
      </c>
      <c r="B236" s="184">
        <v>1317</v>
      </c>
      <c r="C236" s="184">
        <v>506137</v>
      </c>
      <c r="D236" s="184" t="s">
        <v>1973</v>
      </c>
      <c r="E236" s="184">
        <v>1</v>
      </c>
      <c r="F236" s="184">
        <v>5</v>
      </c>
      <c r="G236" s="184">
        <v>11</v>
      </c>
      <c r="H236" s="184">
        <v>0</v>
      </c>
    </row>
    <row r="237" spans="1:8" x14ac:dyDescent="0.2">
      <c r="A237" s="184" t="s">
        <v>1974</v>
      </c>
      <c r="B237" s="184">
        <v>613</v>
      </c>
      <c r="C237" s="184">
        <v>500558</v>
      </c>
      <c r="D237" s="184" t="s">
        <v>1769</v>
      </c>
      <c r="E237" s="184">
        <v>2</v>
      </c>
      <c r="F237" s="184">
        <v>569</v>
      </c>
      <c r="G237" s="184">
        <v>4</v>
      </c>
      <c r="H237" s="184">
        <v>0</v>
      </c>
    </row>
    <row r="238" spans="1:8" hidden="1" x14ac:dyDescent="0.2">
      <c r="A238" s="184" t="s">
        <v>1974</v>
      </c>
      <c r="B238" s="184">
        <v>642</v>
      </c>
      <c r="C238" s="184">
        <v>500667</v>
      </c>
      <c r="D238" s="184" t="s">
        <v>1769</v>
      </c>
      <c r="E238" s="184">
        <v>4</v>
      </c>
      <c r="F238" s="184">
        <v>637</v>
      </c>
      <c r="G238" s="184">
        <v>4</v>
      </c>
      <c r="H238" s="184">
        <v>0</v>
      </c>
    </row>
    <row r="239" spans="1:8" hidden="1" x14ac:dyDescent="0.2">
      <c r="A239" s="184" t="s">
        <v>1974</v>
      </c>
      <c r="B239" s="184">
        <v>701</v>
      </c>
      <c r="C239" s="184">
        <v>500727</v>
      </c>
      <c r="D239" s="184" t="s">
        <v>1769</v>
      </c>
      <c r="E239" s="184">
        <v>5</v>
      </c>
      <c r="F239" s="184">
        <v>700</v>
      </c>
      <c r="G239" s="184">
        <v>4</v>
      </c>
      <c r="H239" s="184">
        <v>0</v>
      </c>
    </row>
    <row r="240" spans="1:8" x14ac:dyDescent="0.2">
      <c r="A240" s="184" t="s">
        <v>1974</v>
      </c>
      <c r="B240" s="184">
        <v>709</v>
      </c>
      <c r="C240" s="184">
        <v>500759</v>
      </c>
      <c r="D240" s="184" t="s">
        <v>1769</v>
      </c>
      <c r="E240" s="184">
        <v>6</v>
      </c>
      <c r="F240" s="184">
        <v>2587</v>
      </c>
      <c r="G240" s="184">
        <v>4</v>
      </c>
      <c r="H240" s="184">
        <v>0</v>
      </c>
    </row>
    <row r="241" spans="1:8" x14ac:dyDescent="0.2">
      <c r="A241" s="184" t="s">
        <v>1974</v>
      </c>
      <c r="B241" s="184">
        <v>58</v>
      </c>
      <c r="C241" s="184">
        <v>1100</v>
      </c>
      <c r="D241" s="184" t="s">
        <v>1769</v>
      </c>
      <c r="E241" s="184">
        <v>1</v>
      </c>
      <c r="F241" s="184">
        <v>5</v>
      </c>
      <c r="G241" s="184">
        <v>4</v>
      </c>
      <c r="H241" s="184">
        <v>0</v>
      </c>
    </row>
    <row r="242" spans="1:8" x14ac:dyDescent="0.2">
      <c r="A242" s="184" t="s">
        <v>1975</v>
      </c>
      <c r="B242" s="184">
        <v>2612</v>
      </c>
      <c r="C242" s="184">
        <v>509898</v>
      </c>
      <c r="D242" s="184">
        <v>1</v>
      </c>
      <c r="E242" s="184">
        <v>1</v>
      </c>
      <c r="F242" s="184">
        <v>58</v>
      </c>
      <c r="G242" s="184">
        <v>5</v>
      </c>
      <c r="H242" s="184">
        <v>0</v>
      </c>
    </row>
    <row r="243" spans="1:8" hidden="1" x14ac:dyDescent="0.2">
      <c r="A243" s="184" t="s">
        <v>1976</v>
      </c>
      <c r="B243" s="184">
        <v>675</v>
      </c>
      <c r="C243" s="184">
        <v>500701</v>
      </c>
      <c r="D243" s="184" t="s">
        <v>1782</v>
      </c>
      <c r="E243" s="184">
        <v>4</v>
      </c>
      <c r="F243" s="184">
        <v>642</v>
      </c>
      <c r="G243" s="184">
        <v>5</v>
      </c>
      <c r="H243" s="184">
        <v>0</v>
      </c>
    </row>
    <row r="244" spans="1:8" x14ac:dyDescent="0.2">
      <c r="A244" s="184" t="s">
        <v>1977</v>
      </c>
      <c r="B244" s="184">
        <v>2641</v>
      </c>
      <c r="C244" s="184">
        <v>509981</v>
      </c>
      <c r="D244" s="184" t="s">
        <v>1790</v>
      </c>
      <c r="E244" s="184">
        <v>2</v>
      </c>
      <c r="F244" s="184">
        <v>613</v>
      </c>
      <c r="G244" s="184">
        <v>5</v>
      </c>
      <c r="H244" s="184">
        <v>0</v>
      </c>
    </row>
    <row r="245" spans="1:8" x14ac:dyDescent="0.2">
      <c r="A245" s="184" t="s">
        <v>1977</v>
      </c>
      <c r="B245" s="184">
        <v>3032</v>
      </c>
      <c r="C245" s="184">
        <v>510669</v>
      </c>
      <c r="D245" s="184" t="s">
        <v>1790</v>
      </c>
      <c r="E245" s="184">
        <v>6</v>
      </c>
      <c r="F245" s="184">
        <v>709</v>
      </c>
      <c r="G245" s="184">
        <v>5</v>
      </c>
      <c r="H245" s="184">
        <v>0</v>
      </c>
    </row>
    <row r="246" spans="1:8" x14ac:dyDescent="0.2">
      <c r="A246" s="184" t="s">
        <v>1978</v>
      </c>
      <c r="B246" s="184">
        <v>2640</v>
      </c>
      <c r="C246" s="184">
        <v>509980</v>
      </c>
      <c r="D246" s="184" t="s">
        <v>1772</v>
      </c>
      <c r="E246" s="184">
        <v>2</v>
      </c>
      <c r="F246" s="184">
        <v>613</v>
      </c>
      <c r="G246" s="184">
        <v>5</v>
      </c>
      <c r="H246" s="184">
        <v>0</v>
      </c>
    </row>
    <row r="247" spans="1:8" x14ac:dyDescent="0.2">
      <c r="A247" s="184" t="s">
        <v>1979</v>
      </c>
      <c r="B247" s="184">
        <v>2741</v>
      </c>
      <c r="C247" s="184">
        <v>510378</v>
      </c>
      <c r="D247" s="184" t="s">
        <v>1756</v>
      </c>
      <c r="E247" s="184">
        <v>2</v>
      </c>
      <c r="F247" s="184">
        <v>613</v>
      </c>
      <c r="G247" s="184">
        <v>5</v>
      </c>
      <c r="H247" s="184">
        <v>0</v>
      </c>
    </row>
    <row r="248" spans="1:8" x14ac:dyDescent="0.2">
      <c r="A248" s="184" t="s">
        <v>1980</v>
      </c>
      <c r="B248" s="184">
        <v>2639</v>
      </c>
      <c r="C248" s="184">
        <v>509979</v>
      </c>
      <c r="D248" s="184" t="s">
        <v>1909</v>
      </c>
      <c r="E248" s="184">
        <v>2</v>
      </c>
      <c r="F248" s="184">
        <v>613</v>
      </c>
      <c r="G248" s="184">
        <v>5</v>
      </c>
      <c r="H248" s="184">
        <v>0</v>
      </c>
    </row>
    <row r="249" spans="1:8" x14ac:dyDescent="0.2">
      <c r="A249" s="184" t="s">
        <v>1981</v>
      </c>
      <c r="B249" s="184">
        <v>2638</v>
      </c>
      <c r="C249" s="184">
        <v>509977</v>
      </c>
      <c r="D249" s="184" t="s">
        <v>1752</v>
      </c>
      <c r="E249" s="184">
        <v>2</v>
      </c>
      <c r="F249" s="184">
        <v>613</v>
      </c>
      <c r="G249" s="184">
        <v>5</v>
      </c>
      <c r="H249" s="184">
        <v>0</v>
      </c>
    </row>
    <row r="250" spans="1:8" x14ac:dyDescent="0.2">
      <c r="A250" s="184" t="s">
        <v>1982</v>
      </c>
      <c r="B250" s="184">
        <v>2698</v>
      </c>
      <c r="C250" s="184">
        <v>510314</v>
      </c>
      <c r="D250" s="184" t="s">
        <v>1983</v>
      </c>
      <c r="E250" s="184">
        <v>2</v>
      </c>
      <c r="F250" s="184">
        <v>613</v>
      </c>
      <c r="G250" s="184">
        <v>5</v>
      </c>
      <c r="H250" s="184">
        <v>0</v>
      </c>
    </row>
    <row r="251" spans="1:8" x14ac:dyDescent="0.2">
      <c r="A251" s="184" t="s">
        <v>1984</v>
      </c>
      <c r="B251" s="184">
        <v>2575</v>
      </c>
      <c r="C251" s="184">
        <v>509846</v>
      </c>
      <c r="D251" s="184" t="s">
        <v>1786</v>
      </c>
      <c r="E251" s="184">
        <v>2</v>
      </c>
      <c r="F251" s="184">
        <v>613</v>
      </c>
      <c r="G251" s="184">
        <v>5</v>
      </c>
      <c r="H251" s="184">
        <v>0</v>
      </c>
    </row>
    <row r="252" spans="1:8" x14ac:dyDescent="0.2">
      <c r="A252" s="184" t="s">
        <v>1985</v>
      </c>
      <c r="B252" s="184">
        <v>3120</v>
      </c>
      <c r="C252" s="184">
        <v>510757</v>
      </c>
      <c r="D252" s="184" t="s">
        <v>1960</v>
      </c>
      <c r="E252" s="184">
        <v>6</v>
      </c>
      <c r="F252" s="184">
        <v>2587</v>
      </c>
      <c r="G252" s="184">
        <v>4</v>
      </c>
      <c r="H252" s="184">
        <v>0</v>
      </c>
    </row>
    <row r="253" spans="1:8" x14ac:dyDescent="0.2">
      <c r="A253" s="184" t="s">
        <v>1986</v>
      </c>
      <c r="B253" s="184">
        <v>3127</v>
      </c>
      <c r="C253" s="184">
        <v>510764</v>
      </c>
      <c r="D253" s="184">
        <v>661</v>
      </c>
      <c r="E253" s="184">
        <v>6</v>
      </c>
      <c r="F253" s="184">
        <v>3120</v>
      </c>
      <c r="G253" s="184">
        <v>4</v>
      </c>
      <c r="H253" s="184">
        <v>3</v>
      </c>
    </row>
    <row r="254" spans="1:8" hidden="1" x14ac:dyDescent="0.2">
      <c r="A254" s="184" t="s">
        <v>1987</v>
      </c>
      <c r="B254" s="184">
        <v>677</v>
      </c>
      <c r="C254" s="184">
        <v>500703</v>
      </c>
      <c r="D254" s="184" t="s">
        <v>1911</v>
      </c>
      <c r="E254" s="184">
        <v>4</v>
      </c>
      <c r="F254" s="184">
        <v>637</v>
      </c>
      <c r="G254" s="184">
        <v>4</v>
      </c>
      <c r="H254" s="184">
        <v>0</v>
      </c>
    </row>
    <row r="255" spans="1:8" x14ac:dyDescent="0.2">
      <c r="A255" s="184" t="s">
        <v>1987</v>
      </c>
      <c r="B255" s="184">
        <v>453</v>
      </c>
      <c r="C255" s="184">
        <v>1983</v>
      </c>
      <c r="D255" s="184" t="s">
        <v>1911</v>
      </c>
      <c r="E255" s="184">
        <v>1</v>
      </c>
      <c r="F255" s="184">
        <v>5</v>
      </c>
      <c r="G255" s="184">
        <v>4</v>
      </c>
      <c r="H255" s="184">
        <v>0</v>
      </c>
    </row>
    <row r="256" spans="1:8" x14ac:dyDescent="0.2">
      <c r="A256" s="184" t="s">
        <v>1988</v>
      </c>
      <c r="B256" s="184">
        <v>1970</v>
      </c>
      <c r="C256" s="184">
        <v>508129</v>
      </c>
      <c r="D256" s="184" t="s">
        <v>1989</v>
      </c>
      <c r="E256" s="184">
        <v>1</v>
      </c>
      <c r="F256" s="184">
        <v>453</v>
      </c>
      <c r="G256" s="184">
        <v>4</v>
      </c>
      <c r="H256" s="184">
        <v>0</v>
      </c>
    </row>
    <row r="257" spans="1:8" ht="25.5" x14ac:dyDescent="0.2">
      <c r="A257" s="184" t="s">
        <v>1990</v>
      </c>
      <c r="B257" s="184">
        <v>1971</v>
      </c>
      <c r="C257" s="184">
        <v>508130</v>
      </c>
      <c r="D257" s="184" t="s">
        <v>1991</v>
      </c>
      <c r="E257" s="184">
        <v>1</v>
      </c>
      <c r="F257" s="184">
        <v>1970</v>
      </c>
      <c r="G257" s="184">
        <v>5</v>
      </c>
      <c r="H257" s="184">
        <v>0</v>
      </c>
    </row>
    <row r="258" spans="1:8" hidden="1" x14ac:dyDescent="0.2">
      <c r="A258" s="184" t="s">
        <v>1992</v>
      </c>
      <c r="B258" s="184">
        <v>698</v>
      </c>
      <c r="C258" s="184">
        <v>500724</v>
      </c>
      <c r="D258" s="184" t="s">
        <v>1909</v>
      </c>
      <c r="E258" s="184">
        <v>4</v>
      </c>
      <c r="F258" s="184">
        <v>677</v>
      </c>
      <c r="G258" s="184">
        <v>5</v>
      </c>
      <c r="H258" s="184">
        <v>0</v>
      </c>
    </row>
    <row r="259" spans="1:8" x14ac:dyDescent="0.2">
      <c r="A259" s="184" t="s">
        <v>1993</v>
      </c>
      <c r="B259" s="184">
        <v>1316</v>
      </c>
      <c r="C259" s="184">
        <v>506136</v>
      </c>
      <c r="D259" s="184" t="s">
        <v>1994</v>
      </c>
      <c r="E259" s="184">
        <v>1</v>
      </c>
      <c r="F259" s="184">
        <v>5</v>
      </c>
      <c r="G259" s="184">
        <v>11</v>
      </c>
      <c r="H259" s="184">
        <v>0</v>
      </c>
    </row>
    <row r="260" spans="1:8" x14ac:dyDescent="0.2">
      <c r="A260" s="184" t="s">
        <v>1995</v>
      </c>
      <c r="B260" s="184">
        <v>420</v>
      </c>
      <c r="C260" s="184">
        <v>1928</v>
      </c>
      <c r="D260" s="184" t="s">
        <v>1996</v>
      </c>
      <c r="E260" s="184">
        <v>1</v>
      </c>
      <c r="F260" s="184">
        <v>5</v>
      </c>
      <c r="G260" s="184">
        <v>5</v>
      </c>
      <c r="H260" s="184">
        <v>0</v>
      </c>
    </row>
    <row r="261" spans="1:8" hidden="1" x14ac:dyDescent="0.2">
      <c r="A261" s="184" t="s">
        <v>1997</v>
      </c>
      <c r="B261" s="184">
        <v>638</v>
      </c>
      <c r="C261" s="184">
        <v>500663</v>
      </c>
      <c r="D261" s="184" t="s">
        <v>1774</v>
      </c>
      <c r="E261" s="184">
        <v>4</v>
      </c>
      <c r="F261" s="184">
        <v>637</v>
      </c>
      <c r="G261" s="184">
        <v>4</v>
      </c>
      <c r="H261" s="184">
        <v>0</v>
      </c>
    </row>
    <row r="262" spans="1:8" hidden="1" x14ac:dyDescent="0.2">
      <c r="A262" s="184" t="s">
        <v>1998</v>
      </c>
      <c r="B262" s="184">
        <v>640</v>
      </c>
      <c r="C262" s="184">
        <v>500665</v>
      </c>
      <c r="D262" s="184" t="s">
        <v>1772</v>
      </c>
      <c r="E262" s="184">
        <v>4</v>
      </c>
      <c r="F262" s="184">
        <v>638</v>
      </c>
      <c r="G262" s="184">
        <v>5</v>
      </c>
      <c r="H262" s="184">
        <v>0</v>
      </c>
    </row>
    <row r="263" spans="1:8" x14ac:dyDescent="0.2">
      <c r="A263" s="184" t="s">
        <v>1999</v>
      </c>
      <c r="B263" s="184">
        <v>1160</v>
      </c>
      <c r="C263" s="184">
        <v>504914</v>
      </c>
      <c r="D263" s="184" t="s">
        <v>1999</v>
      </c>
      <c r="E263" s="184">
        <v>2</v>
      </c>
      <c r="F263" s="184">
        <v>1</v>
      </c>
      <c r="G263" s="184">
        <v>3</v>
      </c>
      <c r="H263" s="184">
        <v>0</v>
      </c>
    </row>
    <row r="264" spans="1:8" ht="25.5" hidden="1" x14ac:dyDescent="0.2">
      <c r="A264" s="184" t="s">
        <v>2000</v>
      </c>
      <c r="B264" s="184">
        <v>3525</v>
      </c>
      <c r="C264" s="184">
        <v>511162</v>
      </c>
      <c r="D264" s="184" t="s">
        <v>2000</v>
      </c>
      <c r="E264" s="184">
        <v>4</v>
      </c>
      <c r="F264" s="184">
        <v>1</v>
      </c>
      <c r="G264" s="184">
        <v>3</v>
      </c>
      <c r="H264" s="184">
        <v>0</v>
      </c>
    </row>
    <row r="265" spans="1:8" ht="25.5" hidden="1" x14ac:dyDescent="0.2">
      <c r="A265" s="184" t="s">
        <v>2001</v>
      </c>
      <c r="B265" s="184">
        <v>3526</v>
      </c>
      <c r="C265" s="184">
        <v>511163</v>
      </c>
      <c r="D265" s="184" t="s">
        <v>2001</v>
      </c>
      <c r="E265" s="184">
        <v>5</v>
      </c>
      <c r="F265" s="184">
        <v>1</v>
      </c>
      <c r="G265" s="184">
        <v>3</v>
      </c>
      <c r="H265" s="184">
        <v>0</v>
      </c>
    </row>
    <row r="266" spans="1:8" ht="25.5" x14ac:dyDescent="0.2">
      <c r="A266" s="184" t="s">
        <v>2002</v>
      </c>
      <c r="B266" s="184">
        <v>3524</v>
      </c>
      <c r="C266" s="184">
        <v>511161</v>
      </c>
      <c r="D266" s="184" t="s">
        <v>2002</v>
      </c>
      <c r="E266" s="184">
        <v>3</v>
      </c>
      <c r="F266" s="184">
        <v>1</v>
      </c>
      <c r="G266" s="184">
        <v>3</v>
      </c>
      <c r="H266" s="184">
        <v>0</v>
      </c>
    </row>
    <row r="267" spans="1:8" ht="25.5" hidden="1" x14ac:dyDescent="0.2">
      <c r="A267" s="184" t="s">
        <v>2003</v>
      </c>
      <c r="B267" s="184">
        <v>3528</v>
      </c>
      <c r="C267" s="184">
        <v>511165</v>
      </c>
      <c r="D267" s="184" t="s">
        <v>2003</v>
      </c>
      <c r="E267" s="184">
        <v>7</v>
      </c>
      <c r="F267" s="184">
        <v>1</v>
      </c>
      <c r="G267" s="184">
        <v>3</v>
      </c>
      <c r="H267" s="184">
        <v>0</v>
      </c>
    </row>
    <row r="268" spans="1:8" ht="25.5" x14ac:dyDescent="0.2">
      <c r="A268" s="184" t="s">
        <v>2004</v>
      </c>
      <c r="B268" s="184">
        <v>3523</v>
      </c>
      <c r="C268" s="184">
        <v>511160</v>
      </c>
      <c r="D268" s="184" t="s">
        <v>2004</v>
      </c>
      <c r="E268" s="184">
        <v>1</v>
      </c>
      <c r="F268" s="184">
        <v>1</v>
      </c>
      <c r="G268" s="184">
        <v>3</v>
      </c>
      <c r="H268" s="184">
        <v>0</v>
      </c>
    </row>
    <row r="269" spans="1:8" ht="25.5" x14ac:dyDescent="0.2">
      <c r="A269" s="184" t="s">
        <v>2005</v>
      </c>
      <c r="B269" s="184">
        <v>3527</v>
      </c>
      <c r="C269" s="184">
        <v>511164</v>
      </c>
      <c r="D269" s="184" t="s">
        <v>2005</v>
      </c>
      <c r="E269" s="184">
        <v>6</v>
      </c>
      <c r="F269" s="184">
        <v>1</v>
      </c>
      <c r="G269" s="184">
        <v>3</v>
      </c>
      <c r="H269" s="184">
        <v>0</v>
      </c>
    </row>
    <row r="270" spans="1:8" ht="25.5" hidden="1" x14ac:dyDescent="0.2">
      <c r="A270" s="184" t="s">
        <v>2006</v>
      </c>
      <c r="B270" s="184">
        <v>3529</v>
      </c>
      <c r="C270" s="184">
        <v>511166</v>
      </c>
      <c r="D270" s="184" t="s">
        <v>2006</v>
      </c>
      <c r="E270" s="184">
        <v>8</v>
      </c>
      <c r="F270" s="184">
        <v>1</v>
      </c>
      <c r="G270" s="184">
        <v>3</v>
      </c>
      <c r="H270" s="184">
        <v>0</v>
      </c>
    </row>
    <row r="271" spans="1:8" ht="25.5" hidden="1" x14ac:dyDescent="0.2">
      <c r="A271" s="184" t="s">
        <v>2007</v>
      </c>
      <c r="B271" s="184">
        <v>1111</v>
      </c>
      <c r="C271" s="184">
        <v>504371</v>
      </c>
      <c r="D271" s="184" t="s">
        <v>2007</v>
      </c>
      <c r="E271" s="184"/>
      <c r="F271" s="184">
        <v>2</v>
      </c>
      <c r="G271" s="184">
        <v>9</v>
      </c>
      <c r="H271" s="184">
        <v>0</v>
      </c>
    </row>
    <row r="272" spans="1:8" hidden="1" x14ac:dyDescent="0.2">
      <c r="A272" s="184" t="s">
        <v>2008</v>
      </c>
      <c r="B272" s="184">
        <v>1002</v>
      </c>
      <c r="C272" s="184">
        <v>503127</v>
      </c>
      <c r="D272" s="184" t="s">
        <v>2008</v>
      </c>
      <c r="E272" s="184"/>
      <c r="F272" s="184">
        <v>2</v>
      </c>
      <c r="G272" s="184">
        <v>9</v>
      </c>
      <c r="H272" s="184">
        <v>0</v>
      </c>
    </row>
    <row r="273" spans="1:8" x14ac:dyDescent="0.2">
      <c r="A273" s="184" t="s">
        <v>1898</v>
      </c>
      <c r="B273" s="184">
        <v>896</v>
      </c>
      <c r="C273" s="184">
        <v>502262</v>
      </c>
      <c r="D273" s="184" t="s">
        <v>1898</v>
      </c>
      <c r="E273" s="184">
        <v>1</v>
      </c>
      <c r="F273" s="184">
        <v>3</v>
      </c>
      <c r="G273" s="184">
        <v>4</v>
      </c>
      <c r="H273" s="184">
        <v>0</v>
      </c>
    </row>
    <row r="274" spans="1:8" x14ac:dyDescent="0.2">
      <c r="A274" s="184" t="s">
        <v>2009</v>
      </c>
      <c r="B274" s="184">
        <v>897</v>
      </c>
      <c r="C274" s="184">
        <v>502263</v>
      </c>
      <c r="D274" s="184" t="s">
        <v>1921</v>
      </c>
      <c r="E274" s="184">
        <v>1</v>
      </c>
      <c r="F274" s="184">
        <v>896</v>
      </c>
      <c r="G274" s="184">
        <v>4</v>
      </c>
      <c r="H274" s="184">
        <v>0</v>
      </c>
    </row>
    <row r="275" spans="1:8" x14ac:dyDescent="0.2">
      <c r="A275" s="184" t="s">
        <v>2010</v>
      </c>
      <c r="B275" s="184">
        <v>1116</v>
      </c>
      <c r="C275" s="184">
        <v>504505</v>
      </c>
      <c r="D275" s="184">
        <v>1</v>
      </c>
      <c r="E275" s="184">
        <v>1</v>
      </c>
      <c r="F275" s="184">
        <v>897</v>
      </c>
      <c r="G275" s="184">
        <v>5</v>
      </c>
      <c r="H275" s="184">
        <v>0</v>
      </c>
    </row>
    <row r="276" spans="1:8" x14ac:dyDescent="0.2">
      <c r="A276" s="184" t="s">
        <v>2011</v>
      </c>
      <c r="B276" s="184">
        <v>1117</v>
      </c>
      <c r="C276" s="184">
        <v>504506</v>
      </c>
      <c r="D276" s="184">
        <v>2</v>
      </c>
      <c r="E276" s="184">
        <v>1</v>
      </c>
      <c r="F276" s="184">
        <v>897</v>
      </c>
      <c r="G276" s="184">
        <v>5</v>
      </c>
      <c r="H276" s="184">
        <v>0</v>
      </c>
    </row>
    <row r="277" spans="1:8" x14ac:dyDescent="0.2">
      <c r="A277" s="184" t="s">
        <v>2012</v>
      </c>
      <c r="B277" s="184">
        <v>1118</v>
      </c>
      <c r="C277" s="184">
        <v>504507</v>
      </c>
      <c r="D277" s="184">
        <v>3</v>
      </c>
      <c r="E277" s="184">
        <v>1</v>
      </c>
      <c r="F277" s="184">
        <v>897</v>
      </c>
      <c r="G277" s="184">
        <v>5</v>
      </c>
      <c r="H277" s="184">
        <v>0</v>
      </c>
    </row>
    <row r="278" spans="1:8" x14ac:dyDescent="0.2">
      <c r="A278" s="184" t="s">
        <v>2013</v>
      </c>
      <c r="B278" s="184">
        <v>1036</v>
      </c>
      <c r="C278" s="184">
        <v>503304</v>
      </c>
      <c r="D278" s="184" t="s">
        <v>1661</v>
      </c>
      <c r="E278" s="184">
        <v>1</v>
      </c>
      <c r="F278" s="184">
        <v>896</v>
      </c>
      <c r="G278" s="184">
        <v>5</v>
      </c>
      <c r="H278" s="184">
        <v>0</v>
      </c>
    </row>
    <row r="279" spans="1:8" x14ac:dyDescent="0.2">
      <c r="A279" s="184" t="s">
        <v>2014</v>
      </c>
      <c r="B279" s="184">
        <v>898</v>
      </c>
      <c r="C279" s="184">
        <v>502265</v>
      </c>
      <c r="D279" s="184" t="s">
        <v>1769</v>
      </c>
      <c r="E279" s="184">
        <v>1</v>
      </c>
      <c r="F279" s="184">
        <v>896</v>
      </c>
      <c r="G279" s="184">
        <v>4</v>
      </c>
      <c r="H279" s="184">
        <v>0</v>
      </c>
    </row>
    <row r="280" spans="1:8" x14ac:dyDescent="0.2">
      <c r="A280" s="184" t="s">
        <v>1904</v>
      </c>
      <c r="B280" s="184">
        <v>7</v>
      </c>
      <c r="C280" s="184">
        <v>976</v>
      </c>
      <c r="D280" s="184" t="s">
        <v>1904</v>
      </c>
      <c r="E280" s="184">
        <v>1</v>
      </c>
      <c r="F280" s="184">
        <v>3</v>
      </c>
      <c r="G280" s="184">
        <v>4</v>
      </c>
      <c r="H280" s="184">
        <v>0</v>
      </c>
    </row>
    <row r="281" spans="1:8" x14ac:dyDescent="0.2">
      <c r="A281" s="184" t="s">
        <v>2015</v>
      </c>
      <c r="B281" s="184">
        <v>89</v>
      </c>
      <c r="C281" s="184">
        <v>1163</v>
      </c>
      <c r="D281" s="184">
        <v>5</v>
      </c>
      <c r="E281" s="184">
        <v>1</v>
      </c>
      <c r="F281" s="184">
        <v>7</v>
      </c>
      <c r="G281" s="184">
        <v>4</v>
      </c>
      <c r="H281" s="184">
        <v>0</v>
      </c>
    </row>
    <row r="282" spans="1:8" x14ac:dyDescent="0.2">
      <c r="A282" s="184" t="s">
        <v>2015</v>
      </c>
      <c r="B282" s="184">
        <v>3160</v>
      </c>
      <c r="C282" s="184">
        <v>510797</v>
      </c>
      <c r="D282" s="184">
        <v>5</v>
      </c>
      <c r="E282" s="184">
        <v>1</v>
      </c>
      <c r="F282" s="184">
        <v>7</v>
      </c>
      <c r="G282" s="184">
        <v>4</v>
      </c>
      <c r="H282" s="184">
        <v>0</v>
      </c>
    </row>
    <row r="283" spans="1:8" ht="25.5" x14ac:dyDescent="0.2">
      <c r="A283" s="184" t="s">
        <v>2016</v>
      </c>
      <c r="B283" s="184">
        <v>1318</v>
      </c>
      <c r="C283" s="184">
        <v>506138</v>
      </c>
      <c r="D283" s="184" t="s">
        <v>2017</v>
      </c>
      <c r="E283" s="184">
        <v>1</v>
      </c>
      <c r="F283" s="184">
        <v>7</v>
      </c>
      <c r="G283" s="184">
        <v>11</v>
      </c>
      <c r="H283" s="184">
        <v>0</v>
      </c>
    </row>
    <row r="284" spans="1:8" x14ac:dyDescent="0.2">
      <c r="A284" s="184" t="s">
        <v>2018</v>
      </c>
      <c r="B284" s="184">
        <v>434</v>
      </c>
      <c r="C284" s="184">
        <v>1952</v>
      </c>
      <c r="D284" s="184" t="s">
        <v>1913</v>
      </c>
      <c r="E284" s="184">
        <v>1</v>
      </c>
      <c r="F284" s="184">
        <v>7</v>
      </c>
      <c r="G284" s="184">
        <v>4</v>
      </c>
      <c r="H284" s="184">
        <v>0</v>
      </c>
    </row>
    <row r="285" spans="1:8" x14ac:dyDescent="0.2">
      <c r="A285" s="184" t="s">
        <v>2018</v>
      </c>
      <c r="B285" s="184">
        <v>3027</v>
      </c>
      <c r="C285" s="184">
        <v>510664</v>
      </c>
      <c r="D285" s="184" t="s">
        <v>1913</v>
      </c>
      <c r="E285" s="184">
        <v>1</v>
      </c>
      <c r="F285" s="184">
        <v>7</v>
      </c>
      <c r="G285" s="184">
        <v>4</v>
      </c>
      <c r="H285" s="184">
        <v>0</v>
      </c>
    </row>
    <row r="286" spans="1:8" x14ac:dyDescent="0.2">
      <c r="A286" s="184" t="s">
        <v>2018</v>
      </c>
      <c r="B286" s="184">
        <v>3238</v>
      </c>
      <c r="C286" s="184">
        <v>510875</v>
      </c>
      <c r="D286" s="184" t="s">
        <v>1913</v>
      </c>
      <c r="E286" s="184">
        <v>1</v>
      </c>
      <c r="F286" s="184">
        <v>7</v>
      </c>
      <c r="G286" s="184">
        <v>4</v>
      </c>
      <c r="H286" s="184">
        <v>0</v>
      </c>
    </row>
    <row r="287" spans="1:8" x14ac:dyDescent="0.2">
      <c r="A287" s="184" t="s">
        <v>2019</v>
      </c>
      <c r="B287" s="184">
        <v>2621</v>
      </c>
      <c r="C287" s="184">
        <v>509907</v>
      </c>
      <c r="D287" s="184" t="s">
        <v>1935</v>
      </c>
      <c r="E287" s="184">
        <v>1</v>
      </c>
      <c r="F287" s="184">
        <v>434</v>
      </c>
      <c r="G287" s="184">
        <v>5</v>
      </c>
      <c r="H287" s="184">
        <v>0</v>
      </c>
    </row>
    <row r="288" spans="1:8" x14ac:dyDescent="0.2">
      <c r="A288" s="184" t="s">
        <v>2019</v>
      </c>
      <c r="B288" s="184">
        <v>3029</v>
      </c>
      <c r="C288" s="184">
        <v>510666</v>
      </c>
      <c r="D288" s="184" t="s">
        <v>1935</v>
      </c>
      <c r="E288" s="184">
        <v>1</v>
      </c>
      <c r="F288" s="184">
        <v>3027</v>
      </c>
      <c r="G288" s="184">
        <v>5</v>
      </c>
      <c r="H288" s="184">
        <v>0</v>
      </c>
    </row>
    <row r="289" spans="1:8" x14ac:dyDescent="0.2">
      <c r="A289" s="184" t="s">
        <v>2019</v>
      </c>
      <c r="B289" s="184">
        <v>3451</v>
      </c>
      <c r="C289" s="184">
        <v>511088</v>
      </c>
      <c r="D289" s="184" t="s">
        <v>1935</v>
      </c>
      <c r="E289" s="184">
        <v>1</v>
      </c>
      <c r="F289" s="184">
        <v>3238</v>
      </c>
      <c r="G289" s="184">
        <v>5</v>
      </c>
      <c r="H289" s="184">
        <v>0</v>
      </c>
    </row>
    <row r="290" spans="1:8" x14ac:dyDescent="0.2">
      <c r="A290" s="184" t="s">
        <v>2019</v>
      </c>
      <c r="B290" s="184">
        <v>3028</v>
      </c>
      <c r="C290" s="184">
        <v>510665</v>
      </c>
      <c r="D290" s="184" t="s">
        <v>1935</v>
      </c>
      <c r="E290" s="184">
        <v>1</v>
      </c>
      <c r="F290" s="184">
        <v>3027</v>
      </c>
      <c r="G290" s="184">
        <v>4</v>
      </c>
      <c r="H290" s="184">
        <v>0</v>
      </c>
    </row>
    <row r="291" spans="1:8" x14ac:dyDescent="0.2">
      <c r="A291" s="184" t="s">
        <v>2019</v>
      </c>
      <c r="B291" s="184">
        <v>3450</v>
      </c>
      <c r="C291" s="184">
        <v>511087</v>
      </c>
      <c r="D291" s="184" t="s">
        <v>1935</v>
      </c>
      <c r="E291" s="184">
        <v>1</v>
      </c>
      <c r="F291" s="184">
        <v>3238</v>
      </c>
      <c r="G291" s="184">
        <v>4</v>
      </c>
      <c r="H291" s="184">
        <v>0</v>
      </c>
    </row>
    <row r="292" spans="1:8" x14ac:dyDescent="0.2">
      <c r="A292" s="184" t="s">
        <v>2020</v>
      </c>
      <c r="B292" s="184">
        <v>2622</v>
      </c>
      <c r="C292" s="184">
        <v>509908</v>
      </c>
      <c r="D292" s="184" t="s">
        <v>1909</v>
      </c>
      <c r="E292" s="184">
        <v>1</v>
      </c>
      <c r="F292" s="184">
        <v>434</v>
      </c>
      <c r="G292" s="184">
        <v>5</v>
      </c>
      <c r="H292" s="184">
        <v>0</v>
      </c>
    </row>
    <row r="293" spans="1:8" x14ac:dyDescent="0.2">
      <c r="A293" s="184" t="s">
        <v>2020</v>
      </c>
      <c r="B293" s="184">
        <v>3239</v>
      </c>
      <c r="C293" s="184">
        <v>510876</v>
      </c>
      <c r="D293" s="184" t="s">
        <v>1909</v>
      </c>
      <c r="E293" s="184">
        <v>1</v>
      </c>
      <c r="F293" s="184">
        <v>3238</v>
      </c>
      <c r="G293" s="184">
        <v>5</v>
      </c>
      <c r="H293" s="184">
        <v>0</v>
      </c>
    </row>
    <row r="294" spans="1:8" x14ac:dyDescent="0.2">
      <c r="A294" s="184" t="s">
        <v>2021</v>
      </c>
      <c r="B294" s="184">
        <v>422</v>
      </c>
      <c r="C294" s="184">
        <v>1930</v>
      </c>
      <c r="D294" s="184" t="s">
        <v>1661</v>
      </c>
      <c r="E294" s="184">
        <v>1</v>
      </c>
      <c r="F294" s="184">
        <v>7</v>
      </c>
      <c r="G294" s="184">
        <v>5</v>
      </c>
      <c r="H294" s="184">
        <v>0</v>
      </c>
    </row>
    <row r="295" spans="1:8" x14ac:dyDescent="0.2">
      <c r="A295" s="184" t="s">
        <v>2022</v>
      </c>
      <c r="B295" s="184">
        <v>107</v>
      </c>
      <c r="C295" s="184">
        <v>1193</v>
      </c>
      <c r="D295" s="184" t="s">
        <v>1909</v>
      </c>
      <c r="E295" s="184">
        <v>1</v>
      </c>
      <c r="F295" s="184">
        <v>7</v>
      </c>
      <c r="G295" s="184">
        <v>4</v>
      </c>
      <c r="H295" s="184">
        <v>0</v>
      </c>
    </row>
    <row r="296" spans="1:8" x14ac:dyDescent="0.2">
      <c r="A296" s="184" t="s">
        <v>2023</v>
      </c>
      <c r="B296" s="184">
        <v>3175</v>
      </c>
      <c r="C296" s="184">
        <v>510812</v>
      </c>
      <c r="D296" s="184" t="s">
        <v>1772</v>
      </c>
      <c r="E296" s="184">
        <v>1</v>
      </c>
      <c r="F296" s="184">
        <v>107</v>
      </c>
      <c r="G296" s="184">
        <v>5</v>
      </c>
      <c r="H296" s="184">
        <v>0</v>
      </c>
    </row>
    <row r="297" spans="1:8" x14ac:dyDescent="0.2">
      <c r="A297" s="184" t="s">
        <v>2024</v>
      </c>
      <c r="B297" s="184">
        <v>423</v>
      </c>
      <c r="C297" s="184">
        <v>1931</v>
      </c>
      <c r="D297" s="184" t="s">
        <v>1996</v>
      </c>
      <c r="E297" s="184">
        <v>1</v>
      </c>
      <c r="F297" s="184">
        <v>7</v>
      </c>
      <c r="G297" s="184">
        <v>5</v>
      </c>
      <c r="H297" s="184">
        <v>0</v>
      </c>
    </row>
    <row r="298" spans="1:8" ht="25.5" x14ac:dyDescent="0.2">
      <c r="A298" s="184" t="s">
        <v>2025</v>
      </c>
      <c r="B298" s="184">
        <v>1038</v>
      </c>
      <c r="C298" s="184">
        <v>503383</v>
      </c>
      <c r="D298" s="184" t="s">
        <v>2025</v>
      </c>
      <c r="E298" s="184">
        <v>2</v>
      </c>
      <c r="F298" s="184">
        <v>1</v>
      </c>
      <c r="G298" s="184">
        <v>3</v>
      </c>
      <c r="H298" s="184">
        <v>0</v>
      </c>
    </row>
    <row r="299" spans="1:8" hidden="1" x14ac:dyDescent="0.2">
      <c r="A299" s="184" t="s">
        <v>1913</v>
      </c>
      <c r="B299" s="184">
        <v>1161</v>
      </c>
      <c r="C299" s="184">
        <v>504915</v>
      </c>
      <c r="D299" s="184" t="s">
        <v>1913</v>
      </c>
      <c r="E299" s="184">
        <v>5</v>
      </c>
      <c r="F299" s="184">
        <v>699</v>
      </c>
      <c r="G299" s="184">
        <v>4</v>
      </c>
      <c r="H299" s="184">
        <v>0</v>
      </c>
    </row>
    <row r="300" spans="1:8" x14ac:dyDescent="0.2">
      <c r="A300" s="184" t="s">
        <v>1913</v>
      </c>
      <c r="B300" s="184">
        <v>2346</v>
      </c>
      <c r="C300" s="184">
        <v>508797</v>
      </c>
      <c r="D300" s="184" t="s">
        <v>1913</v>
      </c>
      <c r="E300" s="184">
        <v>6</v>
      </c>
      <c r="F300" s="184">
        <v>708</v>
      </c>
      <c r="G300" s="184">
        <v>4</v>
      </c>
      <c r="H300" s="184">
        <v>0</v>
      </c>
    </row>
    <row r="301" spans="1:8" hidden="1" x14ac:dyDescent="0.2">
      <c r="A301" s="184" t="s">
        <v>2026</v>
      </c>
      <c r="B301" s="184">
        <v>1377</v>
      </c>
      <c r="C301" s="184">
        <v>506637</v>
      </c>
      <c r="D301" s="184" t="s">
        <v>1762</v>
      </c>
      <c r="E301" s="184">
        <v>5</v>
      </c>
      <c r="F301" s="184">
        <v>1161</v>
      </c>
      <c r="G301" s="184">
        <v>4</v>
      </c>
      <c r="H301" s="184">
        <v>0</v>
      </c>
    </row>
    <row r="302" spans="1:8" hidden="1" x14ac:dyDescent="0.2">
      <c r="A302" s="184" t="s">
        <v>2027</v>
      </c>
      <c r="B302" s="184">
        <v>1163</v>
      </c>
      <c r="C302" s="184">
        <v>504917</v>
      </c>
      <c r="D302" s="184" t="s">
        <v>1909</v>
      </c>
      <c r="E302" s="184">
        <v>5</v>
      </c>
      <c r="F302" s="184">
        <v>1161</v>
      </c>
      <c r="G302" s="184">
        <v>4</v>
      </c>
      <c r="H302" s="184">
        <v>0</v>
      </c>
    </row>
    <row r="303" spans="1:8" x14ac:dyDescent="0.2">
      <c r="A303" s="184" t="s">
        <v>2027</v>
      </c>
      <c r="B303" s="184">
        <v>2405</v>
      </c>
      <c r="C303" s="184">
        <v>509645</v>
      </c>
      <c r="D303" s="184" t="s">
        <v>1909</v>
      </c>
      <c r="E303" s="184">
        <v>6</v>
      </c>
      <c r="F303" s="184">
        <v>2346</v>
      </c>
      <c r="G303" s="184">
        <v>4</v>
      </c>
      <c r="H303" s="184">
        <v>0</v>
      </c>
    </row>
    <row r="304" spans="1:8" hidden="1" x14ac:dyDescent="0.2">
      <c r="A304" s="184" t="s">
        <v>2028</v>
      </c>
      <c r="B304" s="184">
        <v>1162</v>
      </c>
      <c r="C304" s="184">
        <v>504916</v>
      </c>
      <c r="D304" s="184" t="s">
        <v>1752</v>
      </c>
      <c r="E304" s="184">
        <v>5</v>
      </c>
      <c r="F304" s="184">
        <v>1161</v>
      </c>
      <c r="G304" s="184">
        <v>4</v>
      </c>
      <c r="H304" s="184">
        <v>0</v>
      </c>
    </row>
    <row r="305" spans="1:8" x14ac:dyDescent="0.2">
      <c r="A305" s="184" t="s">
        <v>2028</v>
      </c>
      <c r="B305" s="184">
        <v>2347</v>
      </c>
      <c r="C305" s="184">
        <v>508798</v>
      </c>
      <c r="D305" s="184" t="s">
        <v>1752</v>
      </c>
      <c r="E305" s="184">
        <v>6</v>
      </c>
      <c r="F305" s="184">
        <v>2346</v>
      </c>
      <c r="G305" s="184">
        <v>4</v>
      </c>
      <c r="H305" s="184">
        <v>0</v>
      </c>
    </row>
    <row r="306" spans="1:8" hidden="1" x14ac:dyDescent="0.2">
      <c r="A306" s="184" t="s">
        <v>2029</v>
      </c>
      <c r="B306" s="184">
        <v>3141</v>
      </c>
      <c r="C306" s="184">
        <v>510778</v>
      </c>
      <c r="D306" s="184" t="s">
        <v>1960</v>
      </c>
      <c r="E306" s="184">
        <v>5</v>
      </c>
      <c r="F306" s="184">
        <v>1161</v>
      </c>
      <c r="G306" s="184">
        <v>4</v>
      </c>
      <c r="H306" s="184">
        <v>0</v>
      </c>
    </row>
    <row r="307" spans="1:8" hidden="1" x14ac:dyDescent="0.2">
      <c r="A307" s="184" t="s">
        <v>2030</v>
      </c>
      <c r="B307" s="184">
        <v>1295</v>
      </c>
      <c r="C307" s="184">
        <v>505141</v>
      </c>
      <c r="D307" s="184" t="s">
        <v>2030</v>
      </c>
      <c r="E307" s="184"/>
      <c r="F307" s="184">
        <v>2</v>
      </c>
      <c r="G307" s="184">
        <v>9</v>
      </c>
      <c r="H307" s="184">
        <v>0</v>
      </c>
    </row>
    <row r="308" spans="1:8" hidden="1" x14ac:dyDescent="0.2">
      <c r="A308" s="184" t="s">
        <v>1766</v>
      </c>
      <c r="B308" s="184">
        <v>699</v>
      </c>
      <c r="C308" s="184">
        <v>500725</v>
      </c>
      <c r="D308" s="184" t="s">
        <v>1766</v>
      </c>
      <c r="E308" s="184">
        <v>5</v>
      </c>
      <c r="F308" s="184">
        <v>1</v>
      </c>
      <c r="G308" s="184">
        <v>2</v>
      </c>
      <c r="H308" s="184">
        <v>0</v>
      </c>
    </row>
    <row r="309" spans="1:8" hidden="1" x14ac:dyDescent="0.2">
      <c r="A309" s="184" t="s">
        <v>2031</v>
      </c>
      <c r="B309" s="184">
        <v>1544</v>
      </c>
      <c r="C309" s="184">
        <v>507145</v>
      </c>
      <c r="D309" s="184" t="s">
        <v>2031</v>
      </c>
      <c r="E309" s="184"/>
      <c r="F309" s="184">
        <v>2</v>
      </c>
      <c r="G309" s="184">
        <v>4</v>
      </c>
      <c r="H309" s="184">
        <v>0</v>
      </c>
    </row>
    <row r="310" spans="1:8" ht="38.25" hidden="1" x14ac:dyDescent="0.2">
      <c r="A310" s="184" t="s">
        <v>2032</v>
      </c>
      <c r="B310" s="184">
        <v>1545</v>
      </c>
      <c r="C310" s="184">
        <v>507147</v>
      </c>
      <c r="D310" s="184" t="s">
        <v>2033</v>
      </c>
      <c r="E310" s="184"/>
      <c r="F310" s="184">
        <v>1544</v>
      </c>
      <c r="G310" s="184">
        <v>4</v>
      </c>
      <c r="H310" s="184">
        <v>0</v>
      </c>
    </row>
    <row r="311" spans="1:8" ht="38.25" hidden="1" x14ac:dyDescent="0.2">
      <c r="A311" s="184" t="s">
        <v>2034</v>
      </c>
      <c r="B311" s="184">
        <v>1546</v>
      </c>
      <c r="C311" s="184">
        <v>507148</v>
      </c>
      <c r="D311" s="184" t="s">
        <v>2035</v>
      </c>
      <c r="E311" s="184"/>
      <c r="F311" s="184">
        <v>1544</v>
      </c>
      <c r="G311" s="184">
        <v>4</v>
      </c>
      <c r="H311" s="184">
        <v>0</v>
      </c>
    </row>
    <row r="312" spans="1:8" ht="38.25" hidden="1" x14ac:dyDescent="0.2">
      <c r="A312" s="184" t="s">
        <v>2036</v>
      </c>
      <c r="B312" s="184">
        <v>1547</v>
      </c>
      <c r="C312" s="184">
        <v>507149</v>
      </c>
      <c r="D312" s="184" t="s">
        <v>2037</v>
      </c>
      <c r="E312" s="184"/>
      <c r="F312" s="184">
        <v>1544</v>
      </c>
      <c r="G312" s="184">
        <v>4</v>
      </c>
      <c r="H312" s="184">
        <v>0</v>
      </c>
    </row>
    <row r="313" spans="1:8" ht="38.25" hidden="1" x14ac:dyDescent="0.2">
      <c r="A313" s="184" t="s">
        <v>2038</v>
      </c>
      <c r="B313" s="184">
        <v>1548</v>
      </c>
      <c r="C313" s="184">
        <v>507150</v>
      </c>
      <c r="D313" s="184" t="s">
        <v>2039</v>
      </c>
      <c r="E313" s="184"/>
      <c r="F313" s="184">
        <v>1544</v>
      </c>
      <c r="G313" s="184">
        <v>4</v>
      </c>
      <c r="H313" s="184">
        <v>0</v>
      </c>
    </row>
    <row r="314" spans="1:8" ht="38.25" hidden="1" x14ac:dyDescent="0.2">
      <c r="A314" s="184" t="s">
        <v>2040</v>
      </c>
      <c r="B314" s="184">
        <v>1549</v>
      </c>
      <c r="C314" s="184">
        <v>507151</v>
      </c>
      <c r="D314" s="184" t="s">
        <v>2041</v>
      </c>
      <c r="E314" s="184"/>
      <c r="F314" s="184">
        <v>1544</v>
      </c>
      <c r="G314" s="184">
        <v>4</v>
      </c>
      <c r="H314" s="184">
        <v>0</v>
      </c>
    </row>
    <row r="315" spans="1:8" ht="38.25" hidden="1" x14ac:dyDescent="0.2">
      <c r="A315" s="184" t="s">
        <v>2042</v>
      </c>
      <c r="B315" s="184">
        <v>1550</v>
      </c>
      <c r="C315" s="184">
        <v>507152</v>
      </c>
      <c r="D315" s="184" t="s">
        <v>2043</v>
      </c>
      <c r="E315" s="184"/>
      <c r="F315" s="184">
        <v>1544</v>
      </c>
      <c r="G315" s="184">
        <v>4</v>
      </c>
      <c r="H315" s="184">
        <v>0</v>
      </c>
    </row>
    <row r="316" spans="1:8" ht="38.25" hidden="1" x14ac:dyDescent="0.2">
      <c r="A316" s="184" t="s">
        <v>2044</v>
      </c>
      <c r="B316" s="184">
        <v>1551</v>
      </c>
      <c r="C316" s="184">
        <v>507153</v>
      </c>
      <c r="D316" s="184" t="s">
        <v>2045</v>
      </c>
      <c r="E316" s="184"/>
      <c r="F316" s="184">
        <v>1544</v>
      </c>
      <c r="G316" s="184">
        <v>4</v>
      </c>
      <c r="H316" s="184">
        <v>0</v>
      </c>
    </row>
    <row r="317" spans="1:8" ht="38.25" hidden="1" x14ac:dyDescent="0.2">
      <c r="A317" s="184" t="s">
        <v>2046</v>
      </c>
      <c r="B317" s="184">
        <v>1552</v>
      </c>
      <c r="C317" s="184">
        <v>507154</v>
      </c>
      <c r="D317" s="184" t="s">
        <v>2047</v>
      </c>
      <c r="E317" s="184"/>
      <c r="F317" s="184">
        <v>1544</v>
      </c>
      <c r="G317" s="184">
        <v>4</v>
      </c>
      <c r="H317" s="184">
        <v>0</v>
      </c>
    </row>
    <row r="318" spans="1:8" ht="38.25" hidden="1" x14ac:dyDescent="0.2">
      <c r="A318" s="184" t="s">
        <v>2048</v>
      </c>
      <c r="B318" s="184">
        <v>1553</v>
      </c>
      <c r="C318" s="184">
        <v>507155</v>
      </c>
      <c r="D318" s="184" t="s">
        <v>2049</v>
      </c>
      <c r="E318" s="184"/>
      <c r="F318" s="184">
        <v>1544</v>
      </c>
      <c r="G318" s="184">
        <v>4</v>
      </c>
      <c r="H318" s="184">
        <v>0</v>
      </c>
    </row>
    <row r="319" spans="1:8" ht="38.25" hidden="1" x14ac:dyDescent="0.2">
      <c r="A319" s="184" t="s">
        <v>2050</v>
      </c>
      <c r="B319" s="184">
        <v>1554</v>
      </c>
      <c r="C319" s="184">
        <v>507156</v>
      </c>
      <c r="D319" s="184" t="s">
        <v>2051</v>
      </c>
      <c r="E319" s="184"/>
      <c r="F319" s="184">
        <v>1544</v>
      </c>
      <c r="G319" s="184">
        <v>4</v>
      </c>
      <c r="H319" s="184">
        <v>0</v>
      </c>
    </row>
    <row r="320" spans="1:8" ht="38.25" hidden="1" x14ac:dyDescent="0.2">
      <c r="A320" s="184" t="s">
        <v>2052</v>
      </c>
      <c r="B320" s="184">
        <v>1555</v>
      </c>
      <c r="C320" s="184">
        <v>507157</v>
      </c>
      <c r="D320" s="184" t="s">
        <v>2053</v>
      </c>
      <c r="E320" s="184"/>
      <c r="F320" s="184">
        <v>1544</v>
      </c>
      <c r="G320" s="184">
        <v>4</v>
      </c>
      <c r="H320" s="184">
        <v>0</v>
      </c>
    </row>
    <row r="321" spans="1:8" ht="38.25" hidden="1" x14ac:dyDescent="0.2">
      <c r="A321" s="184" t="s">
        <v>2054</v>
      </c>
      <c r="B321" s="184">
        <v>1556</v>
      </c>
      <c r="C321" s="184">
        <v>507158</v>
      </c>
      <c r="D321" s="184" t="s">
        <v>2055</v>
      </c>
      <c r="E321" s="184"/>
      <c r="F321" s="184">
        <v>1544</v>
      </c>
      <c r="G321" s="184">
        <v>4</v>
      </c>
      <c r="H321" s="184">
        <v>0</v>
      </c>
    </row>
    <row r="322" spans="1:8" ht="38.25" hidden="1" x14ac:dyDescent="0.2">
      <c r="A322" s="184" t="s">
        <v>2056</v>
      </c>
      <c r="B322" s="184">
        <v>1557</v>
      </c>
      <c r="C322" s="184">
        <v>507159</v>
      </c>
      <c r="D322" s="184" t="s">
        <v>2057</v>
      </c>
      <c r="E322" s="184"/>
      <c r="F322" s="184">
        <v>1544</v>
      </c>
      <c r="G322" s="184">
        <v>4</v>
      </c>
      <c r="H322" s="184">
        <v>0</v>
      </c>
    </row>
    <row r="323" spans="1:8" ht="38.25" hidden="1" x14ac:dyDescent="0.2">
      <c r="A323" s="184" t="s">
        <v>2058</v>
      </c>
      <c r="B323" s="184">
        <v>1558</v>
      </c>
      <c r="C323" s="184">
        <v>507160</v>
      </c>
      <c r="D323" s="184" t="s">
        <v>2059</v>
      </c>
      <c r="E323" s="184"/>
      <c r="F323" s="184">
        <v>1544</v>
      </c>
      <c r="G323" s="184">
        <v>4</v>
      </c>
      <c r="H323" s="184">
        <v>0</v>
      </c>
    </row>
    <row r="324" spans="1:8" ht="38.25" hidden="1" x14ac:dyDescent="0.2">
      <c r="A324" s="184" t="s">
        <v>2060</v>
      </c>
      <c r="B324" s="184">
        <v>1559</v>
      </c>
      <c r="C324" s="184">
        <v>507161</v>
      </c>
      <c r="D324" s="184" t="s">
        <v>2061</v>
      </c>
      <c r="E324" s="184"/>
      <c r="F324" s="184">
        <v>1544</v>
      </c>
      <c r="G324" s="184">
        <v>4</v>
      </c>
      <c r="H324" s="184">
        <v>0</v>
      </c>
    </row>
    <row r="325" spans="1:8" ht="38.25" hidden="1" x14ac:dyDescent="0.2">
      <c r="A325" s="184" t="s">
        <v>2062</v>
      </c>
      <c r="B325" s="184">
        <v>1560</v>
      </c>
      <c r="C325" s="184">
        <v>507162</v>
      </c>
      <c r="D325" s="184" t="s">
        <v>2063</v>
      </c>
      <c r="E325" s="184"/>
      <c r="F325" s="184">
        <v>1544</v>
      </c>
      <c r="G325" s="184">
        <v>4</v>
      </c>
      <c r="H325" s="184">
        <v>0</v>
      </c>
    </row>
    <row r="326" spans="1:8" ht="38.25" hidden="1" x14ac:dyDescent="0.2">
      <c r="A326" s="184" t="s">
        <v>2064</v>
      </c>
      <c r="B326" s="184">
        <v>1566</v>
      </c>
      <c r="C326" s="184">
        <v>507240</v>
      </c>
      <c r="D326" s="184" t="s">
        <v>2065</v>
      </c>
      <c r="E326" s="184"/>
      <c r="F326" s="184">
        <v>1544</v>
      </c>
      <c r="G326" s="184">
        <v>4</v>
      </c>
      <c r="H326" s="184">
        <v>0</v>
      </c>
    </row>
    <row r="327" spans="1:8" ht="38.25" hidden="1" x14ac:dyDescent="0.2">
      <c r="A327" s="184" t="s">
        <v>2066</v>
      </c>
      <c r="B327" s="184">
        <v>1567</v>
      </c>
      <c r="C327" s="184">
        <v>507243</v>
      </c>
      <c r="D327" s="184" t="s">
        <v>2067</v>
      </c>
      <c r="E327" s="184"/>
      <c r="F327" s="184">
        <v>1544</v>
      </c>
      <c r="G327" s="184">
        <v>4</v>
      </c>
      <c r="H327" s="184">
        <v>0</v>
      </c>
    </row>
    <row r="328" spans="1:8" ht="38.25" hidden="1" x14ac:dyDescent="0.2">
      <c r="A328" s="184" t="s">
        <v>2068</v>
      </c>
      <c r="B328" s="184">
        <v>1568</v>
      </c>
      <c r="C328" s="184">
        <v>507244</v>
      </c>
      <c r="D328" s="184" t="s">
        <v>2069</v>
      </c>
      <c r="E328" s="184"/>
      <c r="F328" s="184">
        <v>1544</v>
      </c>
      <c r="G328" s="184">
        <v>4</v>
      </c>
      <c r="H328" s="184">
        <v>0</v>
      </c>
    </row>
    <row r="329" spans="1:8" ht="38.25" hidden="1" x14ac:dyDescent="0.2">
      <c r="A329" s="184" t="s">
        <v>2070</v>
      </c>
      <c r="B329" s="184">
        <v>1569</v>
      </c>
      <c r="C329" s="184">
        <v>507245</v>
      </c>
      <c r="D329" s="184" t="s">
        <v>2071</v>
      </c>
      <c r="E329" s="184"/>
      <c r="F329" s="184">
        <v>1544</v>
      </c>
      <c r="G329" s="184">
        <v>4</v>
      </c>
      <c r="H329" s="184">
        <v>0</v>
      </c>
    </row>
    <row r="330" spans="1:8" ht="38.25" hidden="1" x14ac:dyDescent="0.2">
      <c r="A330" s="184" t="s">
        <v>2072</v>
      </c>
      <c r="B330" s="184">
        <v>1570</v>
      </c>
      <c r="C330" s="184">
        <v>507246</v>
      </c>
      <c r="D330" s="184" t="s">
        <v>2073</v>
      </c>
      <c r="E330" s="184"/>
      <c r="F330" s="184">
        <v>1544</v>
      </c>
      <c r="G330" s="184">
        <v>4</v>
      </c>
      <c r="H330" s="184">
        <v>0</v>
      </c>
    </row>
    <row r="331" spans="1:8" ht="38.25" hidden="1" x14ac:dyDescent="0.2">
      <c r="A331" s="184" t="s">
        <v>2074</v>
      </c>
      <c r="B331" s="184">
        <v>1571</v>
      </c>
      <c r="C331" s="184">
        <v>507247</v>
      </c>
      <c r="D331" s="184" t="s">
        <v>2075</v>
      </c>
      <c r="E331" s="184"/>
      <c r="F331" s="184">
        <v>1544</v>
      </c>
      <c r="G331" s="184">
        <v>4</v>
      </c>
      <c r="H331" s="184">
        <v>0</v>
      </c>
    </row>
    <row r="332" spans="1:8" ht="38.25" hidden="1" x14ac:dyDescent="0.2">
      <c r="A332" s="184" t="s">
        <v>2076</v>
      </c>
      <c r="B332" s="184">
        <v>1572</v>
      </c>
      <c r="C332" s="184">
        <v>507248</v>
      </c>
      <c r="D332" s="184" t="s">
        <v>2077</v>
      </c>
      <c r="E332" s="184"/>
      <c r="F332" s="184">
        <v>1544</v>
      </c>
      <c r="G332" s="184">
        <v>4</v>
      </c>
      <c r="H332" s="184">
        <v>0</v>
      </c>
    </row>
    <row r="333" spans="1:8" ht="38.25" hidden="1" x14ac:dyDescent="0.2">
      <c r="A333" s="184" t="s">
        <v>2078</v>
      </c>
      <c r="B333" s="184">
        <v>1573</v>
      </c>
      <c r="C333" s="184">
        <v>507249</v>
      </c>
      <c r="D333" s="184" t="s">
        <v>2079</v>
      </c>
      <c r="E333" s="184"/>
      <c r="F333" s="184">
        <v>1544</v>
      </c>
      <c r="G333" s="184">
        <v>4</v>
      </c>
      <c r="H333" s="184">
        <v>0</v>
      </c>
    </row>
    <row r="334" spans="1:8" ht="38.25" hidden="1" x14ac:dyDescent="0.2">
      <c r="A334" s="184" t="s">
        <v>2080</v>
      </c>
      <c r="B334" s="184">
        <v>1574</v>
      </c>
      <c r="C334" s="184">
        <v>507250</v>
      </c>
      <c r="D334" s="184" t="s">
        <v>2081</v>
      </c>
      <c r="E334" s="184"/>
      <c r="F334" s="184">
        <v>1544</v>
      </c>
      <c r="G334" s="184">
        <v>4</v>
      </c>
      <c r="H334" s="184">
        <v>0</v>
      </c>
    </row>
    <row r="335" spans="1:8" ht="38.25" hidden="1" x14ac:dyDescent="0.2">
      <c r="A335" s="184" t="s">
        <v>2082</v>
      </c>
      <c r="B335" s="184">
        <v>1575</v>
      </c>
      <c r="C335" s="184">
        <v>507251</v>
      </c>
      <c r="D335" s="184" t="s">
        <v>2083</v>
      </c>
      <c r="E335" s="184"/>
      <c r="F335" s="184">
        <v>1544</v>
      </c>
      <c r="G335" s="184">
        <v>4</v>
      </c>
      <c r="H335" s="184">
        <v>0</v>
      </c>
    </row>
    <row r="336" spans="1:8" ht="38.25" hidden="1" x14ac:dyDescent="0.2">
      <c r="A336" s="184" t="s">
        <v>2084</v>
      </c>
      <c r="B336" s="184">
        <v>1576</v>
      </c>
      <c r="C336" s="184">
        <v>507252</v>
      </c>
      <c r="D336" s="184" t="s">
        <v>2085</v>
      </c>
      <c r="E336" s="184"/>
      <c r="F336" s="184">
        <v>1544</v>
      </c>
      <c r="G336" s="184">
        <v>4</v>
      </c>
      <c r="H336" s="184">
        <v>0</v>
      </c>
    </row>
    <row r="337" spans="1:8" ht="38.25" hidden="1" x14ac:dyDescent="0.2">
      <c r="A337" s="184" t="s">
        <v>2086</v>
      </c>
      <c r="B337" s="184">
        <v>1577</v>
      </c>
      <c r="C337" s="184">
        <v>507253</v>
      </c>
      <c r="D337" s="184" t="s">
        <v>2087</v>
      </c>
      <c r="E337" s="184"/>
      <c r="F337" s="184">
        <v>1544</v>
      </c>
      <c r="G337" s="184">
        <v>4</v>
      </c>
      <c r="H337" s="184">
        <v>0</v>
      </c>
    </row>
    <row r="338" spans="1:8" ht="38.25" hidden="1" x14ac:dyDescent="0.2">
      <c r="A338" s="184" t="s">
        <v>2088</v>
      </c>
      <c r="B338" s="184">
        <v>1578</v>
      </c>
      <c r="C338" s="184">
        <v>507254</v>
      </c>
      <c r="D338" s="184" t="s">
        <v>2089</v>
      </c>
      <c r="E338" s="184"/>
      <c r="F338" s="184">
        <v>1544</v>
      </c>
      <c r="G338" s="184">
        <v>4</v>
      </c>
      <c r="H338" s="184">
        <v>0</v>
      </c>
    </row>
    <row r="339" spans="1:8" ht="38.25" hidden="1" x14ac:dyDescent="0.2">
      <c r="A339" s="184" t="s">
        <v>2090</v>
      </c>
      <c r="B339" s="184">
        <v>1579</v>
      </c>
      <c r="C339" s="184">
        <v>507255</v>
      </c>
      <c r="D339" s="184" t="s">
        <v>2091</v>
      </c>
      <c r="E339" s="184"/>
      <c r="F339" s="184">
        <v>1544</v>
      </c>
      <c r="G339" s="184">
        <v>4</v>
      </c>
      <c r="H339" s="184">
        <v>0</v>
      </c>
    </row>
    <row r="340" spans="1:8" ht="38.25" hidden="1" x14ac:dyDescent="0.2">
      <c r="A340" s="184" t="s">
        <v>2092</v>
      </c>
      <c r="B340" s="184">
        <v>1580</v>
      </c>
      <c r="C340" s="184">
        <v>507256</v>
      </c>
      <c r="D340" s="184" t="s">
        <v>2093</v>
      </c>
      <c r="E340" s="184"/>
      <c r="F340" s="184">
        <v>1544</v>
      </c>
      <c r="G340" s="184">
        <v>4</v>
      </c>
      <c r="H340" s="184">
        <v>0</v>
      </c>
    </row>
    <row r="341" spans="1:8" ht="38.25" hidden="1" x14ac:dyDescent="0.2">
      <c r="A341" s="184" t="s">
        <v>2094</v>
      </c>
      <c r="B341" s="184">
        <v>1581</v>
      </c>
      <c r="C341" s="184">
        <v>507257</v>
      </c>
      <c r="D341" s="184" t="s">
        <v>2095</v>
      </c>
      <c r="E341" s="184"/>
      <c r="F341" s="184">
        <v>1544</v>
      </c>
      <c r="G341" s="184">
        <v>4</v>
      </c>
      <c r="H341" s="184">
        <v>0</v>
      </c>
    </row>
    <row r="342" spans="1:8" ht="38.25" hidden="1" x14ac:dyDescent="0.2">
      <c r="A342" s="184" t="s">
        <v>2096</v>
      </c>
      <c r="B342" s="184">
        <v>1582</v>
      </c>
      <c r="C342" s="184">
        <v>507258</v>
      </c>
      <c r="D342" s="184" t="s">
        <v>2097</v>
      </c>
      <c r="E342" s="184"/>
      <c r="F342" s="184">
        <v>1544</v>
      </c>
      <c r="G342" s="184">
        <v>4</v>
      </c>
      <c r="H342" s="184">
        <v>0</v>
      </c>
    </row>
    <row r="343" spans="1:8" ht="38.25" hidden="1" x14ac:dyDescent="0.2">
      <c r="A343" s="184" t="s">
        <v>2098</v>
      </c>
      <c r="B343" s="184">
        <v>1583</v>
      </c>
      <c r="C343" s="184">
        <v>507259</v>
      </c>
      <c r="D343" s="184" t="s">
        <v>2099</v>
      </c>
      <c r="E343" s="184"/>
      <c r="F343" s="184">
        <v>1544</v>
      </c>
      <c r="G343" s="184">
        <v>4</v>
      </c>
      <c r="H343" s="184">
        <v>0</v>
      </c>
    </row>
    <row r="344" spans="1:8" ht="38.25" hidden="1" x14ac:dyDescent="0.2">
      <c r="A344" s="184" t="s">
        <v>2100</v>
      </c>
      <c r="B344" s="184">
        <v>1584</v>
      </c>
      <c r="C344" s="184">
        <v>507260</v>
      </c>
      <c r="D344" s="184" t="s">
        <v>2101</v>
      </c>
      <c r="E344" s="184"/>
      <c r="F344" s="184">
        <v>1544</v>
      </c>
      <c r="G344" s="184">
        <v>4</v>
      </c>
      <c r="H344" s="184">
        <v>0</v>
      </c>
    </row>
    <row r="345" spans="1:8" ht="38.25" hidden="1" x14ac:dyDescent="0.2">
      <c r="A345" s="184" t="s">
        <v>2102</v>
      </c>
      <c r="B345" s="184">
        <v>1585</v>
      </c>
      <c r="C345" s="184">
        <v>507261</v>
      </c>
      <c r="D345" s="184" t="s">
        <v>2103</v>
      </c>
      <c r="E345" s="184"/>
      <c r="F345" s="184">
        <v>1544</v>
      </c>
      <c r="G345" s="184">
        <v>4</v>
      </c>
      <c r="H345" s="184">
        <v>0</v>
      </c>
    </row>
    <row r="346" spans="1:8" ht="38.25" hidden="1" x14ac:dyDescent="0.2">
      <c r="A346" s="184" t="s">
        <v>2104</v>
      </c>
      <c r="B346" s="184">
        <v>1586</v>
      </c>
      <c r="C346" s="184">
        <v>507262</v>
      </c>
      <c r="D346" s="184" t="s">
        <v>2105</v>
      </c>
      <c r="E346" s="184"/>
      <c r="F346" s="184">
        <v>1544</v>
      </c>
      <c r="G346" s="184">
        <v>4</v>
      </c>
      <c r="H346" s="184">
        <v>0</v>
      </c>
    </row>
    <row r="347" spans="1:8" ht="38.25" hidden="1" x14ac:dyDescent="0.2">
      <c r="A347" s="184" t="s">
        <v>2106</v>
      </c>
      <c r="B347" s="184">
        <v>1587</v>
      </c>
      <c r="C347" s="184">
        <v>507263</v>
      </c>
      <c r="D347" s="184" t="s">
        <v>2107</v>
      </c>
      <c r="E347" s="184"/>
      <c r="F347" s="184">
        <v>1544</v>
      </c>
      <c r="G347" s="184">
        <v>4</v>
      </c>
      <c r="H347" s="184">
        <v>0</v>
      </c>
    </row>
    <row r="348" spans="1:8" ht="38.25" hidden="1" x14ac:dyDescent="0.2">
      <c r="A348" s="184" t="s">
        <v>2108</v>
      </c>
      <c r="B348" s="184">
        <v>1588</v>
      </c>
      <c r="C348" s="184">
        <v>507264</v>
      </c>
      <c r="D348" s="184" t="s">
        <v>2109</v>
      </c>
      <c r="E348" s="184"/>
      <c r="F348" s="184">
        <v>1544</v>
      </c>
      <c r="G348" s="184">
        <v>4</v>
      </c>
      <c r="H348" s="184">
        <v>0</v>
      </c>
    </row>
    <row r="349" spans="1:8" ht="38.25" hidden="1" x14ac:dyDescent="0.2">
      <c r="A349" s="184" t="s">
        <v>2110</v>
      </c>
      <c r="B349" s="184">
        <v>1589</v>
      </c>
      <c r="C349" s="184">
        <v>507265</v>
      </c>
      <c r="D349" s="184" t="s">
        <v>2111</v>
      </c>
      <c r="E349" s="184"/>
      <c r="F349" s="184">
        <v>1544</v>
      </c>
      <c r="G349" s="184">
        <v>4</v>
      </c>
      <c r="H349" s="184">
        <v>0</v>
      </c>
    </row>
    <row r="350" spans="1:8" ht="38.25" hidden="1" x14ac:dyDescent="0.2">
      <c r="A350" s="184" t="s">
        <v>2112</v>
      </c>
      <c r="B350" s="184">
        <v>1590</v>
      </c>
      <c r="C350" s="184">
        <v>507266</v>
      </c>
      <c r="D350" s="184" t="s">
        <v>2113</v>
      </c>
      <c r="E350" s="184"/>
      <c r="F350" s="184">
        <v>1544</v>
      </c>
      <c r="G350" s="184">
        <v>4</v>
      </c>
      <c r="H350" s="184">
        <v>0</v>
      </c>
    </row>
    <row r="351" spans="1:8" ht="38.25" hidden="1" x14ac:dyDescent="0.2">
      <c r="A351" s="184" t="s">
        <v>2114</v>
      </c>
      <c r="B351" s="184">
        <v>1591</v>
      </c>
      <c r="C351" s="184">
        <v>507267</v>
      </c>
      <c r="D351" s="184" t="s">
        <v>2115</v>
      </c>
      <c r="E351" s="184"/>
      <c r="F351" s="184">
        <v>1544</v>
      </c>
      <c r="G351" s="184">
        <v>4</v>
      </c>
      <c r="H351" s="184">
        <v>0</v>
      </c>
    </row>
    <row r="352" spans="1:8" ht="38.25" hidden="1" x14ac:dyDescent="0.2">
      <c r="A352" s="184" t="s">
        <v>2116</v>
      </c>
      <c r="B352" s="184">
        <v>1592</v>
      </c>
      <c r="C352" s="184">
        <v>507268</v>
      </c>
      <c r="D352" s="184" t="s">
        <v>2117</v>
      </c>
      <c r="E352" s="184"/>
      <c r="F352" s="184">
        <v>1544</v>
      </c>
      <c r="G352" s="184">
        <v>4</v>
      </c>
      <c r="H352" s="184">
        <v>0</v>
      </c>
    </row>
    <row r="353" spans="1:8" ht="38.25" hidden="1" x14ac:dyDescent="0.2">
      <c r="A353" s="184" t="s">
        <v>2118</v>
      </c>
      <c r="B353" s="184">
        <v>1593</v>
      </c>
      <c r="C353" s="184">
        <v>507269</v>
      </c>
      <c r="D353" s="184" t="s">
        <v>2119</v>
      </c>
      <c r="E353" s="184"/>
      <c r="F353" s="184">
        <v>1544</v>
      </c>
      <c r="G353" s="184">
        <v>4</v>
      </c>
      <c r="H353" s="184">
        <v>0</v>
      </c>
    </row>
    <row r="354" spans="1:8" ht="38.25" hidden="1" x14ac:dyDescent="0.2">
      <c r="A354" s="184" t="s">
        <v>2120</v>
      </c>
      <c r="B354" s="184">
        <v>1594</v>
      </c>
      <c r="C354" s="184">
        <v>507270</v>
      </c>
      <c r="D354" s="184" t="s">
        <v>2121</v>
      </c>
      <c r="E354" s="184"/>
      <c r="F354" s="184">
        <v>1544</v>
      </c>
      <c r="G354" s="184">
        <v>4</v>
      </c>
      <c r="H354" s="184">
        <v>0</v>
      </c>
    </row>
    <row r="355" spans="1:8" ht="38.25" hidden="1" x14ac:dyDescent="0.2">
      <c r="A355" s="184" t="s">
        <v>2122</v>
      </c>
      <c r="B355" s="184">
        <v>1595</v>
      </c>
      <c r="C355" s="184">
        <v>507271</v>
      </c>
      <c r="D355" s="184" t="s">
        <v>2123</v>
      </c>
      <c r="E355" s="184"/>
      <c r="F355" s="184">
        <v>1544</v>
      </c>
      <c r="G355" s="184">
        <v>4</v>
      </c>
      <c r="H355" s="184">
        <v>0</v>
      </c>
    </row>
    <row r="356" spans="1:8" ht="38.25" hidden="1" x14ac:dyDescent="0.2">
      <c r="A356" s="184" t="s">
        <v>2124</v>
      </c>
      <c r="B356" s="184">
        <v>1596</v>
      </c>
      <c r="C356" s="184">
        <v>507272</v>
      </c>
      <c r="D356" s="184" t="s">
        <v>2125</v>
      </c>
      <c r="E356" s="184"/>
      <c r="F356" s="184">
        <v>1544</v>
      </c>
      <c r="G356" s="184">
        <v>4</v>
      </c>
      <c r="H356" s="184">
        <v>0</v>
      </c>
    </row>
    <row r="357" spans="1:8" ht="38.25" hidden="1" x14ac:dyDescent="0.2">
      <c r="A357" s="184" t="s">
        <v>2126</v>
      </c>
      <c r="B357" s="184">
        <v>1597</v>
      </c>
      <c r="C357" s="184">
        <v>507273</v>
      </c>
      <c r="D357" s="184" t="s">
        <v>2127</v>
      </c>
      <c r="E357" s="184"/>
      <c r="F357" s="184">
        <v>1544</v>
      </c>
      <c r="G357" s="184">
        <v>4</v>
      </c>
      <c r="H357" s="184">
        <v>0</v>
      </c>
    </row>
    <row r="358" spans="1:8" ht="38.25" hidden="1" x14ac:dyDescent="0.2">
      <c r="A358" s="184" t="s">
        <v>2128</v>
      </c>
      <c r="B358" s="184">
        <v>1598</v>
      </c>
      <c r="C358" s="184">
        <v>507274</v>
      </c>
      <c r="D358" s="184" t="s">
        <v>2129</v>
      </c>
      <c r="E358" s="184"/>
      <c r="F358" s="184">
        <v>1544</v>
      </c>
      <c r="G358" s="184">
        <v>4</v>
      </c>
      <c r="H358" s="184">
        <v>0</v>
      </c>
    </row>
    <row r="359" spans="1:8" ht="38.25" hidden="1" x14ac:dyDescent="0.2">
      <c r="A359" s="184" t="s">
        <v>2130</v>
      </c>
      <c r="B359" s="184">
        <v>1599</v>
      </c>
      <c r="C359" s="184">
        <v>507275</v>
      </c>
      <c r="D359" s="184" t="s">
        <v>2131</v>
      </c>
      <c r="E359" s="184"/>
      <c r="F359" s="184">
        <v>1544</v>
      </c>
      <c r="G359" s="184">
        <v>4</v>
      </c>
      <c r="H359" s="184">
        <v>0</v>
      </c>
    </row>
    <row r="360" spans="1:8" ht="38.25" hidden="1" x14ac:dyDescent="0.2">
      <c r="A360" s="184" t="s">
        <v>2132</v>
      </c>
      <c r="B360" s="184">
        <v>1600</v>
      </c>
      <c r="C360" s="184">
        <v>507276</v>
      </c>
      <c r="D360" s="184" t="s">
        <v>2133</v>
      </c>
      <c r="E360" s="184"/>
      <c r="F360" s="184">
        <v>1544</v>
      </c>
      <c r="G360" s="184">
        <v>4</v>
      </c>
      <c r="H360" s="184">
        <v>0</v>
      </c>
    </row>
    <row r="361" spans="1:8" ht="38.25" hidden="1" x14ac:dyDescent="0.2">
      <c r="A361" s="184" t="s">
        <v>2134</v>
      </c>
      <c r="B361" s="184">
        <v>1601</v>
      </c>
      <c r="C361" s="184">
        <v>507277</v>
      </c>
      <c r="D361" s="184" t="s">
        <v>2135</v>
      </c>
      <c r="E361" s="184"/>
      <c r="F361" s="184">
        <v>1544</v>
      </c>
      <c r="G361" s="184">
        <v>4</v>
      </c>
      <c r="H361" s="184">
        <v>0</v>
      </c>
    </row>
    <row r="362" spans="1:8" ht="38.25" hidden="1" x14ac:dyDescent="0.2">
      <c r="A362" s="184" t="s">
        <v>2136</v>
      </c>
      <c r="B362" s="184">
        <v>1602</v>
      </c>
      <c r="C362" s="184">
        <v>507278</v>
      </c>
      <c r="D362" s="184" t="s">
        <v>2137</v>
      </c>
      <c r="E362" s="184"/>
      <c r="F362" s="184">
        <v>1544</v>
      </c>
      <c r="G362" s="184">
        <v>4</v>
      </c>
      <c r="H362" s="184">
        <v>0</v>
      </c>
    </row>
    <row r="363" spans="1:8" ht="38.25" hidden="1" x14ac:dyDescent="0.2">
      <c r="A363" s="184" t="s">
        <v>2138</v>
      </c>
      <c r="B363" s="184">
        <v>1603</v>
      </c>
      <c r="C363" s="184">
        <v>507279</v>
      </c>
      <c r="D363" s="184" t="s">
        <v>2139</v>
      </c>
      <c r="E363" s="184"/>
      <c r="F363" s="184">
        <v>1544</v>
      </c>
      <c r="G363" s="184">
        <v>4</v>
      </c>
      <c r="H363" s="184">
        <v>0</v>
      </c>
    </row>
    <row r="364" spans="1:8" ht="38.25" hidden="1" x14ac:dyDescent="0.2">
      <c r="A364" s="184" t="s">
        <v>2140</v>
      </c>
      <c r="B364" s="184">
        <v>1604</v>
      </c>
      <c r="C364" s="184">
        <v>507280</v>
      </c>
      <c r="D364" s="184" t="s">
        <v>2141</v>
      </c>
      <c r="E364" s="184"/>
      <c r="F364" s="184">
        <v>1544</v>
      </c>
      <c r="G364" s="184">
        <v>4</v>
      </c>
      <c r="H364" s="184">
        <v>0</v>
      </c>
    </row>
    <row r="365" spans="1:8" ht="38.25" hidden="1" x14ac:dyDescent="0.2">
      <c r="A365" s="184" t="s">
        <v>2142</v>
      </c>
      <c r="B365" s="184">
        <v>1605</v>
      </c>
      <c r="C365" s="184">
        <v>507281</v>
      </c>
      <c r="D365" s="184" t="s">
        <v>2143</v>
      </c>
      <c r="E365" s="184"/>
      <c r="F365" s="184">
        <v>1544</v>
      </c>
      <c r="G365" s="184">
        <v>4</v>
      </c>
      <c r="H365" s="184">
        <v>0</v>
      </c>
    </row>
    <row r="366" spans="1:8" ht="38.25" hidden="1" x14ac:dyDescent="0.2">
      <c r="A366" s="184" t="s">
        <v>2144</v>
      </c>
      <c r="B366" s="184">
        <v>1606</v>
      </c>
      <c r="C366" s="184">
        <v>507282</v>
      </c>
      <c r="D366" s="184" t="s">
        <v>2145</v>
      </c>
      <c r="E366" s="184"/>
      <c r="F366" s="184">
        <v>1544</v>
      </c>
      <c r="G366" s="184">
        <v>4</v>
      </c>
      <c r="H366" s="184">
        <v>0</v>
      </c>
    </row>
    <row r="367" spans="1:8" ht="38.25" hidden="1" x14ac:dyDescent="0.2">
      <c r="A367" s="184" t="s">
        <v>2146</v>
      </c>
      <c r="B367" s="184">
        <v>1607</v>
      </c>
      <c r="C367" s="184">
        <v>507283</v>
      </c>
      <c r="D367" s="184" t="s">
        <v>2147</v>
      </c>
      <c r="E367" s="184"/>
      <c r="F367" s="184">
        <v>1544</v>
      </c>
      <c r="G367" s="184">
        <v>4</v>
      </c>
      <c r="H367" s="184">
        <v>0</v>
      </c>
    </row>
    <row r="368" spans="1:8" ht="38.25" hidden="1" x14ac:dyDescent="0.2">
      <c r="A368" s="184" t="s">
        <v>2148</v>
      </c>
      <c r="B368" s="184">
        <v>1608</v>
      </c>
      <c r="C368" s="184">
        <v>507284</v>
      </c>
      <c r="D368" s="184" t="s">
        <v>2149</v>
      </c>
      <c r="E368" s="184"/>
      <c r="F368" s="184">
        <v>1544</v>
      </c>
      <c r="G368" s="184">
        <v>4</v>
      </c>
      <c r="H368" s="184">
        <v>0</v>
      </c>
    </row>
    <row r="369" spans="1:8" ht="38.25" hidden="1" x14ac:dyDescent="0.2">
      <c r="A369" s="184" t="s">
        <v>2150</v>
      </c>
      <c r="B369" s="184">
        <v>1609</v>
      </c>
      <c r="C369" s="184">
        <v>507285</v>
      </c>
      <c r="D369" s="184" t="s">
        <v>2151</v>
      </c>
      <c r="E369" s="184"/>
      <c r="F369" s="184">
        <v>1544</v>
      </c>
      <c r="G369" s="184">
        <v>4</v>
      </c>
      <c r="H369" s="184">
        <v>0</v>
      </c>
    </row>
    <row r="370" spans="1:8" ht="38.25" hidden="1" x14ac:dyDescent="0.2">
      <c r="A370" s="184" t="s">
        <v>2152</v>
      </c>
      <c r="B370" s="184">
        <v>1610</v>
      </c>
      <c r="C370" s="184">
        <v>507286</v>
      </c>
      <c r="D370" s="184" t="s">
        <v>2153</v>
      </c>
      <c r="E370" s="184"/>
      <c r="F370" s="184">
        <v>1544</v>
      </c>
      <c r="G370" s="184">
        <v>4</v>
      </c>
      <c r="H370" s="184">
        <v>0</v>
      </c>
    </row>
    <row r="371" spans="1:8" ht="38.25" hidden="1" x14ac:dyDescent="0.2">
      <c r="A371" s="184" t="s">
        <v>2154</v>
      </c>
      <c r="B371" s="184">
        <v>1611</v>
      </c>
      <c r="C371" s="184">
        <v>507287</v>
      </c>
      <c r="D371" s="184" t="s">
        <v>2155</v>
      </c>
      <c r="E371" s="184"/>
      <c r="F371" s="184">
        <v>1544</v>
      </c>
      <c r="G371" s="184">
        <v>4</v>
      </c>
      <c r="H371" s="184">
        <v>0</v>
      </c>
    </row>
    <row r="372" spans="1:8" ht="38.25" hidden="1" x14ac:dyDescent="0.2">
      <c r="A372" s="184" t="s">
        <v>2156</v>
      </c>
      <c r="B372" s="184">
        <v>1612</v>
      </c>
      <c r="C372" s="184">
        <v>507288</v>
      </c>
      <c r="D372" s="184" t="s">
        <v>2157</v>
      </c>
      <c r="E372" s="184"/>
      <c r="F372" s="184">
        <v>1544</v>
      </c>
      <c r="G372" s="184">
        <v>4</v>
      </c>
      <c r="H372" s="184">
        <v>0</v>
      </c>
    </row>
    <row r="373" spans="1:8" ht="38.25" hidden="1" x14ac:dyDescent="0.2">
      <c r="A373" s="184" t="s">
        <v>2158</v>
      </c>
      <c r="B373" s="184">
        <v>1613</v>
      </c>
      <c r="C373" s="184">
        <v>507289</v>
      </c>
      <c r="D373" s="184" t="s">
        <v>2159</v>
      </c>
      <c r="E373" s="184"/>
      <c r="F373" s="184">
        <v>1544</v>
      </c>
      <c r="G373" s="184">
        <v>4</v>
      </c>
      <c r="H373" s="184">
        <v>0</v>
      </c>
    </row>
    <row r="374" spans="1:8" ht="38.25" hidden="1" x14ac:dyDescent="0.2">
      <c r="A374" s="184" t="s">
        <v>2160</v>
      </c>
      <c r="B374" s="184">
        <v>1614</v>
      </c>
      <c r="C374" s="184">
        <v>507290</v>
      </c>
      <c r="D374" s="184" t="s">
        <v>2161</v>
      </c>
      <c r="E374" s="184"/>
      <c r="F374" s="184">
        <v>1544</v>
      </c>
      <c r="G374" s="184">
        <v>4</v>
      </c>
      <c r="H374" s="184">
        <v>0</v>
      </c>
    </row>
    <row r="375" spans="1:8" ht="38.25" hidden="1" x14ac:dyDescent="0.2">
      <c r="A375" s="184" t="s">
        <v>2162</v>
      </c>
      <c r="B375" s="184">
        <v>1615</v>
      </c>
      <c r="C375" s="184">
        <v>507291</v>
      </c>
      <c r="D375" s="184" t="s">
        <v>2163</v>
      </c>
      <c r="E375" s="184"/>
      <c r="F375" s="184">
        <v>1544</v>
      </c>
      <c r="G375" s="184">
        <v>4</v>
      </c>
      <c r="H375" s="184">
        <v>0</v>
      </c>
    </row>
    <row r="376" spans="1:8" ht="38.25" hidden="1" x14ac:dyDescent="0.2">
      <c r="A376" s="184" t="s">
        <v>2164</v>
      </c>
      <c r="B376" s="184">
        <v>1616</v>
      </c>
      <c r="C376" s="184">
        <v>507292</v>
      </c>
      <c r="D376" s="184" t="s">
        <v>2165</v>
      </c>
      <c r="E376" s="184"/>
      <c r="F376" s="184">
        <v>1544</v>
      </c>
      <c r="G376" s="184">
        <v>4</v>
      </c>
      <c r="H376" s="184">
        <v>0</v>
      </c>
    </row>
    <row r="377" spans="1:8" ht="38.25" hidden="1" x14ac:dyDescent="0.2">
      <c r="A377" s="184" t="s">
        <v>2166</v>
      </c>
      <c r="B377" s="184">
        <v>1617</v>
      </c>
      <c r="C377" s="184">
        <v>507293</v>
      </c>
      <c r="D377" s="184" t="s">
        <v>2167</v>
      </c>
      <c r="E377" s="184"/>
      <c r="F377" s="184">
        <v>1544</v>
      </c>
      <c r="G377" s="184">
        <v>4</v>
      </c>
      <c r="H377" s="184">
        <v>0</v>
      </c>
    </row>
    <row r="378" spans="1:8" ht="38.25" hidden="1" x14ac:dyDescent="0.2">
      <c r="A378" s="184" t="s">
        <v>2168</v>
      </c>
      <c r="B378" s="184">
        <v>1618</v>
      </c>
      <c r="C378" s="184">
        <v>507294</v>
      </c>
      <c r="D378" s="184" t="s">
        <v>2169</v>
      </c>
      <c r="E378" s="184"/>
      <c r="F378" s="184">
        <v>1544</v>
      </c>
      <c r="G378" s="184">
        <v>4</v>
      </c>
      <c r="H378" s="184">
        <v>0</v>
      </c>
    </row>
    <row r="379" spans="1:8" ht="38.25" hidden="1" x14ac:dyDescent="0.2">
      <c r="A379" s="184" t="s">
        <v>2170</v>
      </c>
      <c r="B379" s="184">
        <v>1619</v>
      </c>
      <c r="C379" s="184">
        <v>507295</v>
      </c>
      <c r="D379" s="184" t="s">
        <v>2171</v>
      </c>
      <c r="E379" s="184"/>
      <c r="F379" s="184">
        <v>1544</v>
      </c>
      <c r="G379" s="184">
        <v>4</v>
      </c>
      <c r="H379" s="184">
        <v>0</v>
      </c>
    </row>
    <row r="380" spans="1:8" ht="38.25" hidden="1" x14ac:dyDescent="0.2">
      <c r="A380" s="184" t="s">
        <v>2172</v>
      </c>
      <c r="B380" s="184">
        <v>1620</v>
      </c>
      <c r="C380" s="184">
        <v>507296</v>
      </c>
      <c r="D380" s="184" t="s">
        <v>2173</v>
      </c>
      <c r="E380" s="184"/>
      <c r="F380" s="184">
        <v>1544</v>
      </c>
      <c r="G380" s="184">
        <v>4</v>
      </c>
      <c r="H380" s="184">
        <v>0</v>
      </c>
    </row>
    <row r="381" spans="1:8" ht="38.25" hidden="1" x14ac:dyDescent="0.2">
      <c r="A381" s="184" t="s">
        <v>2174</v>
      </c>
      <c r="B381" s="184">
        <v>1621</v>
      </c>
      <c r="C381" s="184">
        <v>507297</v>
      </c>
      <c r="D381" s="184" t="s">
        <v>2175</v>
      </c>
      <c r="E381" s="184"/>
      <c r="F381" s="184">
        <v>1544</v>
      </c>
      <c r="G381" s="184">
        <v>4</v>
      </c>
      <c r="H381" s="184">
        <v>0</v>
      </c>
    </row>
    <row r="382" spans="1:8" ht="38.25" hidden="1" x14ac:dyDescent="0.2">
      <c r="A382" s="184" t="s">
        <v>2176</v>
      </c>
      <c r="B382" s="184">
        <v>1622</v>
      </c>
      <c r="C382" s="184">
        <v>507298</v>
      </c>
      <c r="D382" s="184" t="s">
        <v>2177</v>
      </c>
      <c r="E382" s="184"/>
      <c r="F382" s="184">
        <v>1544</v>
      </c>
      <c r="G382" s="184">
        <v>4</v>
      </c>
      <c r="H382" s="184">
        <v>0</v>
      </c>
    </row>
    <row r="383" spans="1:8" ht="38.25" hidden="1" x14ac:dyDescent="0.2">
      <c r="A383" s="184" t="s">
        <v>2178</v>
      </c>
      <c r="B383" s="184">
        <v>1623</v>
      </c>
      <c r="C383" s="184">
        <v>507299</v>
      </c>
      <c r="D383" s="184" t="s">
        <v>2179</v>
      </c>
      <c r="E383" s="184"/>
      <c r="F383" s="184">
        <v>1544</v>
      </c>
      <c r="G383" s="184">
        <v>4</v>
      </c>
      <c r="H383" s="184">
        <v>0</v>
      </c>
    </row>
    <row r="384" spans="1:8" ht="38.25" hidden="1" x14ac:dyDescent="0.2">
      <c r="A384" s="184" t="s">
        <v>2180</v>
      </c>
      <c r="B384" s="184">
        <v>1624</v>
      </c>
      <c r="C384" s="184">
        <v>507300</v>
      </c>
      <c r="D384" s="184" t="s">
        <v>2181</v>
      </c>
      <c r="E384" s="184"/>
      <c r="F384" s="184">
        <v>1544</v>
      </c>
      <c r="G384" s="184">
        <v>4</v>
      </c>
      <c r="H384" s="184">
        <v>0</v>
      </c>
    </row>
    <row r="385" spans="1:8" ht="38.25" hidden="1" x14ac:dyDescent="0.2">
      <c r="A385" s="184" t="s">
        <v>2182</v>
      </c>
      <c r="B385" s="184">
        <v>1625</v>
      </c>
      <c r="C385" s="184">
        <v>507301</v>
      </c>
      <c r="D385" s="184" t="s">
        <v>2183</v>
      </c>
      <c r="E385" s="184"/>
      <c r="F385" s="184">
        <v>1544</v>
      </c>
      <c r="G385" s="184">
        <v>4</v>
      </c>
      <c r="H385" s="184">
        <v>0</v>
      </c>
    </row>
    <row r="386" spans="1:8" ht="38.25" hidden="1" x14ac:dyDescent="0.2">
      <c r="A386" s="184" t="s">
        <v>2184</v>
      </c>
      <c r="B386" s="184">
        <v>1626</v>
      </c>
      <c r="C386" s="184">
        <v>507302</v>
      </c>
      <c r="D386" s="184" t="s">
        <v>2185</v>
      </c>
      <c r="E386" s="184"/>
      <c r="F386" s="184">
        <v>1544</v>
      </c>
      <c r="G386" s="184">
        <v>4</v>
      </c>
      <c r="H386" s="184">
        <v>0</v>
      </c>
    </row>
    <row r="387" spans="1:8" ht="38.25" hidden="1" x14ac:dyDescent="0.2">
      <c r="A387" s="184" t="s">
        <v>2186</v>
      </c>
      <c r="B387" s="184">
        <v>1627</v>
      </c>
      <c r="C387" s="184">
        <v>507303</v>
      </c>
      <c r="D387" s="184" t="s">
        <v>2187</v>
      </c>
      <c r="E387" s="184"/>
      <c r="F387" s="184">
        <v>1544</v>
      </c>
      <c r="G387" s="184">
        <v>4</v>
      </c>
      <c r="H387" s="184">
        <v>0</v>
      </c>
    </row>
    <row r="388" spans="1:8" ht="38.25" hidden="1" x14ac:dyDescent="0.2">
      <c r="A388" s="184" t="s">
        <v>2188</v>
      </c>
      <c r="B388" s="184">
        <v>1628</v>
      </c>
      <c r="C388" s="184">
        <v>507304</v>
      </c>
      <c r="D388" s="184" t="s">
        <v>2189</v>
      </c>
      <c r="E388" s="184"/>
      <c r="F388" s="184">
        <v>1544</v>
      </c>
      <c r="G388" s="184">
        <v>4</v>
      </c>
      <c r="H388" s="184">
        <v>0</v>
      </c>
    </row>
    <row r="389" spans="1:8" ht="38.25" hidden="1" x14ac:dyDescent="0.2">
      <c r="A389" s="184" t="s">
        <v>2190</v>
      </c>
      <c r="B389" s="184">
        <v>1629</v>
      </c>
      <c r="C389" s="184">
        <v>507305</v>
      </c>
      <c r="D389" s="184" t="s">
        <v>2191</v>
      </c>
      <c r="E389" s="184"/>
      <c r="F389" s="184">
        <v>1544</v>
      </c>
      <c r="G389" s="184">
        <v>4</v>
      </c>
      <c r="H389" s="184">
        <v>0</v>
      </c>
    </row>
    <row r="390" spans="1:8" ht="38.25" hidden="1" x14ac:dyDescent="0.2">
      <c r="A390" s="184" t="s">
        <v>2192</v>
      </c>
      <c r="B390" s="184">
        <v>1630</v>
      </c>
      <c r="C390" s="184">
        <v>507306</v>
      </c>
      <c r="D390" s="184" t="s">
        <v>2193</v>
      </c>
      <c r="E390" s="184"/>
      <c r="F390" s="184">
        <v>1544</v>
      </c>
      <c r="G390" s="184">
        <v>4</v>
      </c>
      <c r="H390" s="184">
        <v>0</v>
      </c>
    </row>
    <row r="391" spans="1:8" ht="38.25" hidden="1" x14ac:dyDescent="0.2">
      <c r="A391" s="184" t="s">
        <v>2194</v>
      </c>
      <c r="B391" s="184">
        <v>1631</v>
      </c>
      <c r="C391" s="184">
        <v>507307</v>
      </c>
      <c r="D391" s="184" t="s">
        <v>2195</v>
      </c>
      <c r="E391" s="184"/>
      <c r="F391" s="184">
        <v>1544</v>
      </c>
      <c r="G391" s="184">
        <v>4</v>
      </c>
      <c r="H391" s="184">
        <v>0</v>
      </c>
    </row>
    <row r="392" spans="1:8" ht="38.25" hidden="1" x14ac:dyDescent="0.2">
      <c r="A392" s="184" t="s">
        <v>2196</v>
      </c>
      <c r="B392" s="184">
        <v>1632</v>
      </c>
      <c r="C392" s="184">
        <v>507308</v>
      </c>
      <c r="D392" s="184" t="s">
        <v>2197</v>
      </c>
      <c r="E392" s="184"/>
      <c r="F392" s="184">
        <v>1544</v>
      </c>
      <c r="G392" s="184">
        <v>4</v>
      </c>
      <c r="H392" s="184">
        <v>0</v>
      </c>
    </row>
    <row r="393" spans="1:8" ht="38.25" hidden="1" x14ac:dyDescent="0.2">
      <c r="A393" s="184" t="s">
        <v>2198</v>
      </c>
      <c r="B393" s="184">
        <v>1633</v>
      </c>
      <c r="C393" s="184">
        <v>507309</v>
      </c>
      <c r="D393" s="184" t="s">
        <v>2199</v>
      </c>
      <c r="E393" s="184"/>
      <c r="F393" s="184">
        <v>1544</v>
      </c>
      <c r="G393" s="184">
        <v>4</v>
      </c>
      <c r="H393" s="184">
        <v>0</v>
      </c>
    </row>
    <row r="394" spans="1:8" ht="38.25" hidden="1" x14ac:dyDescent="0.2">
      <c r="A394" s="184" t="s">
        <v>2200</v>
      </c>
      <c r="B394" s="184">
        <v>1634</v>
      </c>
      <c r="C394" s="184">
        <v>507310</v>
      </c>
      <c r="D394" s="184" t="s">
        <v>2201</v>
      </c>
      <c r="E394" s="184"/>
      <c r="F394" s="184">
        <v>1544</v>
      </c>
      <c r="G394" s="184">
        <v>4</v>
      </c>
      <c r="H394" s="184">
        <v>0</v>
      </c>
    </row>
    <row r="395" spans="1:8" ht="38.25" hidden="1" x14ac:dyDescent="0.2">
      <c r="A395" s="184" t="s">
        <v>2202</v>
      </c>
      <c r="B395" s="184">
        <v>1635</v>
      </c>
      <c r="C395" s="184">
        <v>507311</v>
      </c>
      <c r="D395" s="184" t="s">
        <v>2203</v>
      </c>
      <c r="E395" s="184"/>
      <c r="F395" s="184">
        <v>1544</v>
      </c>
      <c r="G395" s="184">
        <v>4</v>
      </c>
      <c r="H395" s="184">
        <v>0</v>
      </c>
    </row>
    <row r="396" spans="1:8" ht="38.25" hidden="1" x14ac:dyDescent="0.2">
      <c r="A396" s="184" t="s">
        <v>2204</v>
      </c>
      <c r="B396" s="184">
        <v>1636</v>
      </c>
      <c r="C396" s="184">
        <v>507312</v>
      </c>
      <c r="D396" s="184" t="s">
        <v>2205</v>
      </c>
      <c r="E396" s="184"/>
      <c r="F396" s="184">
        <v>1544</v>
      </c>
      <c r="G396" s="184">
        <v>4</v>
      </c>
      <c r="H396" s="184">
        <v>0</v>
      </c>
    </row>
    <row r="397" spans="1:8" ht="38.25" hidden="1" x14ac:dyDescent="0.2">
      <c r="A397" s="184" t="s">
        <v>2206</v>
      </c>
      <c r="B397" s="184">
        <v>1637</v>
      </c>
      <c r="C397" s="184">
        <v>507313</v>
      </c>
      <c r="D397" s="184" t="s">
        <v>2207</v>
      </c>
      <c r="E397" s="184"/>
      <c r="F397" s="184">
        <v>1544</v>
      </c>
      <c r="G397" s="184">
        <v>4</v>
      </c>
      <c r="H397" s="184">
        <v>0</v>
      </c>
    </row>
    <row r="398" spans="1:8" ht="38.25" hidden="1" x14ac:dyDescent="0.2">
      <c r="A398" s="184" t="s">
        <v>2208</v>
      </c>
      <c r="B398" s="184">
        <v>1638</v>
      </c>
      <c r="C398" s="184">
        <v>507314</v>
      </c>
      <c r="D398" s="184" t="s">
        <v>2209</v>
      </c>
      <c r="E398" s="184"/>
      <c r="F398" s="184">
        <v>1544</v>
      </c>
      <c r="G398" s="184">
        <v>4</v>
      </c>
      <c r="H398" s="184">
        <v>0</v>
      </c>
    </row>
    <row r="399" spans="1:8" ht="38.25" hidden="1" x14ac:dyDescent="0.2">
      <c r="A399" s="184" t="s">
        <v>2210</v>
      </c>
      <c r="B399" s="184">
        <v>1639</v>
      </c>
      <c r="C399" s="184">
        <v>507315</v>
      </c>
      <c r="D399" s="184" t="s">
        <v>2211</v>
      </c>
      <c r="E399" s="184"/>
      <c r="F399" s="184">
        <v>1544</v>
      </c>
      <c r="G399" s="184">
        <v>4</v>
      </c>
      <c r="H399" s="184">
        <v>0</v>
      </c>
    </row>
    <row r="400" spans="1:8" ht="38.25" hidden="1" x14ac:dyDescent="0.2">
      <c r="A400" s="184" t="s">
        <v>2212</v>
      </c>
      <c r="B400" s="184">
        <v>1640</v>
      </c>
      <c r="C400" s="184">
        <v>507316</v>
      </c>
      <c r="D400" s="184" t="s">
        <v>2213</v>
      </c>
      <c r="E400" s="184"/>
      <c r="F400" s="184">
        <v>1544</v>
      </c>
      <c r="G400" s="184">
        <v>4</v>
      </c>
      <c r="H400" s="184">
        <v>0</v>
      </c>
    </row>
    <row r="401" spans="1:8" ht="38.25" hidden="1" x14ac:dyDescent="0.2">
      <c r="A401" s="184" t="s">
        <v>2214</v>
      </c>
      <c r="B401" s="184">
        <v>1641</v>
      </c>
      <c r="C401" s="184">
        <v>507317</v>
      </c>
      <c r="D401" s="184" t="s">
        <v>2215</v>
      </c>
      <c r="E401" s="184"/>
      <c r="F401" s="184">
        <v>1544</v>
      </c>
      <c r="G401" s="184">
        <v>4</v>
      </c>
      <c r="H401" s="184">
        <v>0</v>
      </c>
    </row>
    <row r="402" spans="1:8" ht="38.25" hidden="1" x14ac:dyDescent="0.2">
      <c r="A402" s="184" t="s">
        <v>2216</v>
      </c>
      <c r="B402" s="184">
        <v>1642</v>
      </c>
      <c r="C402" s="184">
        <v>507318</v>
      </c>
      <c r="D402" s="184" t="s">
        <v>2217</v>
      </c>
      <c r="E402" s="184"/>
      <c r="F402" s="184">
        <v>1544</v>
      </c>
      <c r="G402" s="184">
        <v>4</v>
      </c>
      <c r="H402" s="184">
        <v>0</v>
      </c>
    </row>
    <row r="403" spans="1:8" ht="38.25" hidden="1" x14ac:dyDescent="0.2">
      <c r="A403" s="184" t="s">
        <v>2218</v>
      </c>
      <c r="B403" s="184">
        <v>1643</v>
      </c>
      <c r="C403" s="184">
        <v>507319</v>
      </c>
      <c r="D403" s="184" t="s">
        <v>2219</v>
      </c>
      <c r="E403" s="184"/>
      <c r="F403" s="184">
        <v>1544</v>
      </c>
      <c r="G403" s="184">
        <v>4</v>
      </c>
      <c r="H403" s="184">
        <v>0</v>
      </c>
    </row>
    <row r="404" spans="1:8" ht="38.25" hidden="1" x14ac:dyDescent="0.2">
      <c r="A404" s="184" t="s">
        <v>2220</v>
      </c>
      <c r="B404" s="184">
        <v>1644</v>
      </c>
      <c r="C404" s="184">
        <v>507320</v>
      </c>
      <c r="D404" s="184" t="s">
        <v>2221</v>
      </c>
      <c r="E404" s="184"/>
      <c r="F404" s="184">
        <v>1544</v>
      </c>
      <c r="G404" s="184">
        <v>4</v>
      </c>
      <c r="H404" s="184">
        <v>0</v>
      </c>
    </row>
    <row r="405" spans="1:8" ht="38.25" hidden="1" x14ac:dyDescent="0.2">
      <c r="A405" s="184" t="s">
        <v>2222</v>
      </c>
      <c r="B405" s="184">
        <v>1645</v>
      </c>
      <c r="C405" s="184">
        <v>507321</v>
      </c>
      <c r="D405" s="184" t="s">
        <v>2223</v>
      </c>
      <c r="E405" s="184"/>
      <c r="F405" s="184">
        <v>1544</v>
      </c>
      <c r="G405" s="184">
        <v>4</v>
      </c>
      <c r="H405" s="184">
        <v>0</v>
      </c>
    </row>
    <row r="406" spans="1:8" ht="38.25" hidden="1" x14ac:dyDescent="0.2">
      <c r="A406" s="184" t="s">
        <v>2224</v>
      </c>
      <c r="B406" s="184">
        <v>1646</v>
      </c>
      <c r="C406" s="184">
        <v>507322</v>
      </c>
      <c r="D406" s="184" t="s">
        <v>2225</v>
      </c>
      <c r="E406" s="184"/>
      <c r="F406" s="184">
        <v>1544</v>
      </c>
      <c r="G406" s="184">
        <v>4</v>
      </c>
      <c r="H406" s="184">
        <v>0</v>
      </c>
    </row>
    <row r="407" spans="1:8" ht="38.25" hidden="1" x14ac:dyDescent="0.2">
      <c r="A407" s="184" t="s">
        <v>2226</v>
      </c>
      <c r="B407" s="184">
        <v>1647</v>
      </c>
      <c r="C407" s="184">
        <v>507323</v>
      </c>
      <c r="D407" s="184" t="s">
        <v>2227</v>
      </c>
      <c r="E407" s="184"/>
      <c r="F407" s="184">
        <v>1544</v>
      </c>
      <c r="G407" s="184">
        <v>4</v>
      </c>
      <c r="H407" s="184">
        <v>0</v>
      </c>
    </row>
    <row r="408" spans="1:8" ht="38.25" hidden="1" x14ac:dyDescent="0.2">
      <c r="A408" s="184" t="s">
        <v>2228</v>
      </c>
      <c r="B408" s="184">
        <v>1648</v>
      </c>
      <c r="C408" s="184">
        <v>507324</v>
      </c>
      <c r="D408" s="184" t="s">
        <v>2229</v>
      </c>
      <c r="E408" s="184"/>
      <c r="F408" s="184">
        <v>1544</v>
      </c>
      <c r="G408" s="184">
        <v>4</v>
      </c>
      <c r="H408" s="184">
        <v>0</v>
      </c>
    </row>
    <row r="409" spans="1:8" ht="38.25" hidden="1" x14ac:dyDescent="0.2">
      <c r="A409" s="184" t="s">
        <v>2230</v>
      </c>
      <c r="B409" s="184">
        <v>1649</v>
      </c>
      <c r="C409" s="184">
        <v>507325</v>
      </c>
      <c r="D409" s="184" t="s">
        <v>2231</v>
      </c>
      <c r="E409" s="184"/>
      <c r="F409" s="184">
        <v>1544</v>
      </c>
      <c r="G409" s="184">
        <v>4</v>
      </c>
      <c r="H409" s="184">
        <v>0</v>
      </c>
    </row>
    <row r="410" spans="1:8" ht="38.25" hidden="1" x14ac:dyDescent="0.2">
      <c r="A410" s="184" t="s">
        <v>2232</v>
      </c>
      <c r="B410" s="184">
        <v>1650</v>
      </c>
      <c r="C410" s="184">
        <v>507326</v>
      </c>
      <c r="D410" s="184" t="s">
        <v>2233</v>
      </c>
      <c r="E410" s="184"/>
      <c r="F410" s="184">
        <v>1544</v>
      </c>
      <c r="G410" s="184">
        <v>4</v>
      </c>
      <c r="H410" s="184">
        <v>0</v>
      </c>
    </row>
    <row r="411" spans="1:8" ht="38.25" hidden="1" x14ac:dyDescent="0.2">
      <c r="A411" s="184" t="s">
        <v>2234</v>
      </c>
      <c r="B411" s="184">
        <v>1651</v>
      </c>
      <c r="C411" s="184">
        <v>507327</v>
      </c>
      <c r="D411" s="184" t="s">
        <v>2235</v>
      </c>
      <c r="E411" s="184"/>
      <c r="F411" s="184">
        <v>1544</v>
      </c>
      <c r="G411" s="184">
        <v>4</v>
      </c>
      <c r="H411" s="184">
        <v>0</v>
      </c>
    </row>
    <row r="412" spans="1:8" ht="38.25" hidden="1" x14ac:dyDescent="0.2">
      <c r="A412" s="184" t="s">
        <v>2236</v>
      </c>
      <c r="B412" s="184">
        <v>1652</v>
      </c>
      <c r="C412" s="184">
        <v>507328</v>
      </c>
      <c r="D412" s="184" t="s">
        <v>2237</v>
      </c>
      <c r="E412" s="184"/>
      <c r="F412" s="184">
        <v>1544</v>
      </c>
      <c r="G412" s="184">
        <v>4</v>
      </c>
      <c r="H412" s="184">
        <v>0</v>
      </c>
    </row>
    <row r="413" spans="1:8" ht="38.25" hidden="1" x14ac:dyDescent="0.2">
      <c r="A413" s="184" t="s">
        <v>2238</v>
      </c>
      <c r="B413" s="184">
        <v>1653</v>
      </c>
      <c r="C413" s="184">
        <v>507329</v>
      </c>
      <c r="D413" s="184" t="s">
        <v>2239</v>
      </c>
      <c r="E413" s="184"/>
      <c r="F413" s="184">
        <v>1544</v>
      </c>
      <c r="G413" s="184">
        <v>4</v>
      </c>
      <c r="H413" s="184">
        <v>0</v>
      </c>
    </row>
    <row r="414" spans="1:8" ht="38.25" hidden="1" x14ac:dyDescent="0.2">
      <c r="A414" s="184" t="s">
        <v>2240</v>
      </c>
      <c r="B414" s="184">
        <v>1654</v>
      </c>
      <c r="C414" s="184">
        <v>507330</v>
      </c>
      <c r="D414" s="184" t="s">
        <v>2241</v>
      </c>
      <c r="E414" s="184"/>
      <c r="F414" s="184">
        <v>1544</v>
      </c>
      <c r="G414" s="184">
        <v>4</v>
      </c>
      <c r="H414" s="184">
        <v>0</v>
      </c>
    </row>
    <row r="415" spans="1:8" ht="38.25" hidden="1" x14ac:dyDescent="0.2">
      <c r="A415" s="184" t="s">
        <v>2242</v>
      </c>
      <c r="B415" s="184">
        <v>1655</v>
      </c>
      <c r="C415" s="184">
        <v>507331</v>
      </c>
      <c r="D415" s="184" t="s">
        <v>2243</v>
      </c>
      <c r="E415" s="184"/>
      <c r="F415" s="184">
        <v>1544</v>
      </c>
      <c r="G415" s="184">
        <v>4</v>
      </c>
      <c r="H415" s="184">
        <v>0</v>
      </c>
    </row>
    <row r="416" spans="1:8" ht="38.25" hidden="1" x14ac:dyDescent="0.2">
      <c r="A416" s="184" t="s">
        <v>2244</v>
      </c>
      <c r="B416" s="184">
        <v>1656</v>
      </c>
      <c r="C416" s="184">
        <v>507332</v>
      </c>
      <c r="D416" s="184" t="s">
        <v>2245</v>
      </c>
      <c r="E416" s="184"/>
      <c r="F416" s="184">
        <v>1544</v>
      </c>
      <c r="G416" s="184">
        <v>4</v>
      </c>
      <c r="H416" s="184">
        <v>0</v>
      </c>
    </row>
    <row r="417" spans="1:8" ht="38.25" hidden="1" x14ac:dyDescent="0.2">
      <c r="A417" s="184" t="s">
        <v>2246</v>
      </c>
      <c r="B417" s="184">
        <v>1657</v>
      </c>
      <c r="C417" s="184">
        <v>507333</v>
      </c>
      <c r="D417" s="184" t="s">
        <v>2247</v>
      </c>
      <c r="E417" s="184"/>
      <c r="F417" s="184">
        <v>1544</v>
      </c>
      <c r="G417" s="184">
        <v>4</v>
      </c>
      <c r="H417" s="184">
        <v>0</v>
      </c>
    </row>
    <row r="418" spans="1:8" ht="38.25" hidden="1" x14ac:dyDescent="0.2">
      <c r="A418" s="184" t="s">
        <v>2248</v>
      </c>
      <c r="B418" s="184">
        <v>1658</v>
      </c>
      <c r="C418" s="184">
        <v>507334</v>
      </c>
      <c r="D418" s="184" t="s">
        <v>2249</v>
      </c>
      <c r="E418" s="184"/>
      <c r="F418" s="184">
        <v>1544</v>
      </c>
      <c r="G418" s="184">
        <v>4</v>
      </c>
      <c r="H418" s="184">
        <v>0</v>
      </c>
    </row>
    <row r="419" spans="1:8" ht="38.25" hidden="1" x14ac:dyDescent="0.2">
      <c r="A419" s="184" t="s">
        <v>2250</v>
      </c>
      <c r="B419" s="184">
        <v>1659</v>
      </c>
      <c r="C419" s="184">
        <v>507335</v>
      </c>
      <c r="D419" s="184" t="s">
        <v>2251</v>
      </c>
      <c r="E419" s="184"/>
      <c r="F419" s="184">
        <v>1544</v>
      </c>
      <c r="G419" s="184">
        <v>4</v>
      </c>
      <c r="H419" s="184">
        <v>0</v>
      </c>
    </row>
    <row r="420" spans="1:8" ht="38.25" hidden="1" x14ac:dyDescent="0.2">
      <c r="A420" s="184" t="s">
        <v>2252</v>
      </c>
      <c r="B420" s="184">
        <v>1660</v>
      </c>
      <c r="C420" s="184">
        <v>507336</v>
      </c>
      <c r="D420" s="184" t="s">
        <v>2253</v>
      </c>
      <c r="E420" s="184"/>
      <c r="F420" s="184">
        <v>1544</v>
      </c>
      <c r="G420" s="184">
        <v>4</v>
      </c>
      <c r="H420" s="184">
        <v>0</v>
      </c>
    </row>
    <row r="421" spans="1:8" ht="38.25" hidden="1" x14ac:dyDescent="0.2">
      <c r="A421" s="184" t="s">
        <v>2254</v>
      </c>
      <c r="B421" s="184">
        <v>1661</v>
      </c>
      <c r="C421" s="184">
        <v>507337</v>
      </c>
      <c r="D421" s="184" t="s">
        <v>2255</v>
      </c>
      <c r="E421" s="184"/>
      <c r="F421" s="184">
        <v>1544</v>
      </c>
      <c r="G421" s="184">
        <v>4</v>
      </c>
      <c r="H421" s="184">
        <v>0</v>
      </c>
    </row>
    <row r="422" spans="1:8" ht="38.25" hidden="1" x14ac:dyDescent="0.2">
      <c r="A422" s="184" t="s">
        <v>2256</v>
      </c>
      <c r="B422" s="184">
        <v>1662</v>
      </c>
      <c r="C422" s="184">
        <v>507338</v>
      </c>
      <c r="D422" s="184" t="s">
        <v>2257</v>
      </c>
      <c r="E422" s="184"/>
      <c r="F422" s="184">
        <v>1544</v>
      </c>
      <c r="G422" s="184">
        <v>4</v>
      </c>
      <c r="H422" s="184">
        <v>0</v>
      </c>
    </row>
    <row r="423" spans="1:8" ht="38.25" hidden="1" x14ac:dyDescent="0.2">
      <c r="A423" s="184" t="s">
        <v>2258</v>
      </c>
      <c r="B423" s="184">
        <v>1663</v>
      </c>
      <c r="C423" s="184">
        <v>507339</v>
      </c>
      <c r="D423" s="184" t="s">
        <v>2259</v>
      </c>
      <c r="E423" s="184"/>
      <c r="F423" s="184">
        <v>1544</v>
      </c>
      <c r="G423" s="184">
        <v>4</v>
      </c>
      <c r="H423" s="184">
        <v>0</v>
      </c>
    </row>
    <row r="424" spans="1:8" ht="38.25" hidden="1" x14ac:dyDescent="0.2">
      <c r="A424" s="184" t="s">
        <v>2260</v>
      </c>
      <c r="B424" s="184">
        <v>1664</v>
      </c>
      <c r="C424" s="184">
        <v>507340</v>
      </c>
      <c r="D424" s="184" t="s">
        <v>2261</v>
      </c>
      <c r="E424" s="184"/>
      <c r="F424" s="184">
        <v>1544</v>
      </c>
      <c r="G424" s="184">
        <v>4</v>
      </c>
      <c r="H424" s="184">
        <v>0</v>
      </c>
    </row>
    <row r="425" spans="1:8" ht="38.25" hidden="1" x14ac:dyDescent="0.2">
      <c r="A425" s="184" t="s">
        <v>2262</v>
      </c>
      <c r="B425" s="184">
        <v>1665</v>
      </c>
      <c r="C425" s="184">
        <v>507341</v>
      </c>
      <c r="D425" s="184" t="s">
        <v>2263</v>
      </c>
      <c r="E425" s="184"/>
      <c r="F425" s="184">
        <v>1544</v>
      </c>
      <c r="G425" s="184">
        <v>4</v>
      </c>
      <c r="H425" s="184">
        <v>0</v>
      </c>
    </row>
    <row r="426" spans="1:8" ht="38.25" hidden="1" x14ac:dyDescent="0.2">
      <c r="A426" s="184" t="s">
        <v>2264</v>
      </c>
      <c r="B426" s="184">
        <v>1666</v>
      </c>
      <c r="C426" s="184">
        <v>507342</v>
      </c>
      <c r="D426" s="184" t="s">
        <v>2265</v>
      </c>
      <c r="E426" s="184"/>
      <c r="F426" s="184">
        <v>1544</v>
      </c>
      <c r="G426" s="184">
        <v>4</v>
      </c>
      <c r="H426" s="184">
        <v>0</v>
      </c>
    </row>
    <row r="427" spans="1:8" ht="38.25" hidden="1" x14ac:dyDescent="0.2">
      <c r="A427" s="184" t="s">
        <v>2266</v>
      </c>
      <c r="B427" s="184">
        <v>1667</v>
      </c>
      <c r="C427" s="184">
        <v>507343</v>
      </c>
      <c r="D427" s="184" t="s">
        <v>2267</v>
      </c>
      <c r="E427" s="184"/>
      <c r="F427" s="184">
        <v>1544</v>
      </c>
      <c r="G427" s="184">
        <v>4</v>
      </c>
      <c r="H427" s="184">
        <v>0</v>
      </c>
    </row>
    <row r="428" spans="1:8" ht="38.25" hidden="1" x14ac:dyDescent="0.2">
      <c r="A428" s="184" t="s">
        <v>2268</v>
      </c>
      <c r="B428" s="184">
        <v>1668</v>
      </c>
      <c r="C428" s="184">
        <v>507344</v>
      </c>
      <c r="D428" s="184" t="s">
        <v>2269</v>
      </c>
      <c r="E428" s="184"/>
      <c r="F428" s="184">
        <v>1544</v>
      </c>
      <c r="G428" s="184">
        <v>4</v>
      </c>
      <c r="H428" s="184">
        <v>0</v>
      </c>
    </row>
    <row r="429" spans="1:8" ht="38.25" hidden="1" x14ac:dyDescent="0.2">
      <c r="A429" s="184" t="s">
        <v>2270</v>
      </c>
      <c r="B429" s="184">
        <v>1669</v>
      </c>
      <c r="C429" s="184">
        <v>507345</v>
      </c>
      <c r="D429" s="184" t="s">
        <v>2271</v>
      </c>
      <c r="E429" s="184"/>
      <c r="F429" s="184">
        <v>1544</v>
      </c>
      <c r="G429" s="184">
        <v>4</v>
      </c>
      <c r="H429" s="184">
        <v>0</v>
      </c>
    </row>
    <row r="430" spans="1:8" ht="38.25" hidden="1" x14ac:dyDescent="0.2">
      <c r="A430" s="184" t="s">
        <v>2272</v>
      </c>
      <c r="B430" s="184">
        <v>1670</v>
      </c>
      <c r="C430" s="184">
        <v>507346</v>
      </c>
      <c r="D430" s="184" t="s">
        <v>2273</v>
      </c>
      <c r="E430" s="184"/>
      <c r="F430" s="184">
        <v>1544</v>
      </c>
      <c r="G430" s="184">
        <v>4</v>
      </c>
      <c r="H430" s="184">
        <v>0</v>
      </c>
    </row>
    <row r="431" spans="1:8" ht="38.25" hidden="1" x14ac:dyDescent="0.2">
      <c r="A431" s="184" t="s">
        <v>2274</v>
      </c>
      <c r="B431" s="184">
        <v>1671</v>
      </c>
      <c r="C431" s="184">
        <v>507347</v>
      </c>
      <c r="D431" s="184" t="s">
        <v>2275</v>
      </c>
      <c r="E431" s="184"/>
      <c r="F431" s="184">
        <v>1544</v>
      </c>
      <c r="G431" s="184">
        <v>4</v>
      </c>
      <c r="H431" s="184">
        <v>0</v>
      </c>
    </row>
    <row r="432" spans="1:8" ht="38.25" hidden="1" x14ac:dyDescent="0.2">
      <c r="A432" s="184" t="s">
        <v>2276</v>
      </c>
      <c r="B432" s="184">
        <v>1672</v>
      </c>
      <c r="C432" s="184">
        <v>507348</v>
      </c>
      <c r="D432" s="184" t="s">
        <v>2277</v>
      </c>
      <c r="E432" s="184"/>
      <c r="F432" s="184">
        <v>1544</v>
      </c>
      <c r="G432" s="184">
        <v>4</v>
      </c>
      <c r="H432" s="184">
        <v>0</v>
      </c>
    </row>
    <row r="433" spans="1:8" ht="38.25" hidden="1" x14ac:dyDescent="0.2">
      <c r="A433" s="184" t="s">
        <v>2278</v>
      </c>
      <c r="B433" s="184">
        <v>1673</v>
      </c>
      <c r="C433" s="184">
        <v>507349</v>
      </c>
      <c r="D433" s="184" t="s">
        <v>2279</v>
      </c>
      <c r="E433" s="184"/>
      <c r="F433" s="184">
        <v>1544</v>
      </c>
      <c r="G433" s="184">
        <v>4</v>
      </c>
      <c r="H433" s="184">
        <v>0</v>
      </c>
    </row>
    <row r="434" spans="1:8" ht="38.25" hidden="1" x14ac:dyDescent="0.2">
      <c r="A434" s="184" t="s">
        <v>2280</v>
      </c>
      <c r="B434" s="184">
        <v>1674</v>
      </c>
      <c r="C434" s="184">
        <v>507350</v>
      </c>
      <c r="D434" s="184" t="s">
        <v>2281</v>
      </c>
      <c r="E434" s="184"/>
      <c r="F434" s="184">
        <v>1544</v>
      </c>
      <c r="G434" s="184">
        <v>4</v>
      </c>
      <c r="H434" s="184">
        <v>0</v>
      </c>
    </row>
    <row r="435" spans="1:8" ht="38.25" hidden="1" x14ac:dyDescent="0.2">
      <c r="A435" s="184" t="s">
        <v>2282</v>
      </c>
      <c r="B435" s="184">
        <v>1675</v>
      </c>
      <c r="C435" s="184">
        <v>507351</v>
      </c>
      <c r="D435" s="184" t="s">
        <v>2283</v>
      </c>
      <c r="E435" s="184"/>
      <c r="F435" s="184">
        <v>1544</v>
      </c>
      <c r="G435" s="184">
        <v>4</v>
      </c>
      <c r="H435" s="184">
        <v>0</v>
      </c>
    </row>
    <row r="436" spans="1:8" ht="38.25" hidden="1" x14ac:dyDescent="0.2">
      <c r="A436" s="184" t="s">
        <v>2284</v>
      </c>
      <c r="B436" s="184">
        <v>1676</v>
      </c>
      <c r="C436" s="184">
        <v>507352</v>
      </c>
      <c r="D436" s="184" t="s">
        <v>2285</v>
      </c>
      <c r="E436" s="184"/>
      <c r="F436" s="184">
        <v>1544</v>
      </c>
      <c r="G436" s="184">
        <v>4</v>
      </c>
      <c r="H436" s="184">
        <v>0</v>
      </c>
    </row>
    <row r="437" spans="1:8" ht="38.25" hidden="1" x14ac:dyDescent="0.2">
      <c r="A437" s="184" t="s">
        <v>2286</v>
      </c>
      <c r="B437" s="184">
        <v>1677</v>
      </c>
      <c r="C437" s="184">
        <v>507353</v>
      </c>
      <c r="D437" s="184" t="s">
        <v>2287</v>
      </c>
      <c r="E437" s="184"/>
      <c r="F437" s="184">
        <v>1544</v>
      </c>
      <c r="G437" s="184">
        <v>4</v>
      </c>
      <c r="H437" s="184">
        <v>0</v>
      </c>
    </row>
    <row r="438" spans="1:8" ht="38.25" hidden="1" x14ac:dyDescent="0.2">
      <c r="A438" s="184" t="s">
        <v>2288</v>
      </c>
      <c r="B438" s="184">
        <v>1678</v>
      </c>
      <c r="C438" s="184">
        <v>507354</v>
      </c>
      <c r="D438" s="184" t="s">
        <v>2289</v>
      </c>
      <c r="E438" s="184"/>
      <c r="F438" s="184">
        <v>1544</v>
      </c>
      <c r="G438" s="184">
        <v>4</v>
      </c>
      <c r="H438" s="184">
        <v>0</v>
      </c>
    </row>
    <row r="439" spans="1:8" ht="38.25" hidden="1" x14ac:dyDescent="0.2">
      <c r="A439" s="184" t="s">
        <v>2290</v>
      </c>
      <c r="B439" s="184">
        <v>1679</v>
      </c>
      <c r="C439" s="184">
        <v>507355</v>
      </c>
      <c r="D439" s="184" t="s">
        <v>2291</v>
      </c>
      <c r="E439" s="184"/>
      <c r="F439" s="184">
        <v>1544</v>
      </c>
      <c r="G439" s="184">
        <v>4</v>
      </c>
      <c r="H439" s="184">
        <v>0</v>
      </c>
    </row>
    <row r="440" spans="1:8" ht="38.25" hidden="1" x14ac:dyDescent="0.2">
      <c r="A440" s="184" t="s">
        <v>2292</v>
      </c>
      <c r="B440" s="184">
        <v>1680</v>
      </c>
      <c r="C440" s="184">
        <v>507356</v>
      </c>
      <c r="D440" s="184" t="s">
        <v>2293</v>
      </c>
      <c r="E440" s="184"/>
      <c r="F440" s="184">
        <v>1544</v>
      </c>
      <c r="G440" s="184">
        <v>4</v>
      </c>
      <c r="H440" s="184">
        <v>0</v>
      </c>
    </row>
    <row r="441" spans="1:8" ht="38.25" hidden="1" x14ac:dyDescent="0.2">
      <c r="A441" s="184" t="s">
        <v>2294</v>
      </c>
      <c r="B441" s="184">
        <v>1681</v>
      </c>
      <c r="C441" s="184">
        <v>507357</v>
      </c>
      <c r="D441" s="184" t="s">
        <v>2295</v>
      </c>
      <c r="E441" s="184"/>
      <c r="F441" s="184">
        <v>1544</v>
      </c>
      <c r="G441" s="184">
        <v>4</v>
      </c>
      <c r="H441" s="184">
        <v>0</v>
      </c>
    </row>
    <row r="442" spans="1:8" ht="38.25" hidden="1" x14ac:dyDescent="0.2">
      <c r="A442" s="184" t="s">
        <v>2296</v>
      </c>
      <c r="B442" s="184">
        <v>1682</v>
      </c>
      <c r="C442" s="184">
        <v>507358</v>
      </c>
      <c r="D442" s="184" t="s">
        <v>2297</v>
      </c>
      <c r="E442" s="184"/>
      <c r="F442" s="184">
        <v>1544</v>
      </c>
      <c r="G442" s="184">
        <v>4</v>
      </c>
      <c r="H442" s="184">
        <v>0</v>
      </c>
    </row>
    <row r="443" spans="1:8" ht="38.25" hidden="1" x14ac:dyDescent="0.2">
      <c r="A443" s="184" t="s">
        <v>2298</v>
      </c>
      <c r="B443" s="184">
        <v>1683</v>
      </c>
      <c r="C443" s="184">
        <v>507359</v>
      </c>
      <c r="D443" s="184" t="s">
        <v>2299</v>
      </c>
      <c r="E443" s="184"/>
      <c r="F443" s="184">
        <v>1544</v>
      </c>
      <c r="G443" s="184">
        <v>4</v>
      </c>
      <c r="H443" s="184">
        <v>0</v>
      </c>
    </row>
    <row r="444" spans="1:8" ht="38.25" hidden="1" x14ac:dyDescent="0.2">
      <c r="A444" s="184" t="s">
        <v>2300</v>
      </c>
      <c r="B444" s="184">
        <v>1684</v>
      </c>
      <c r="C444" s="184">
        <v>507360</v>
      </c>
      <c r="D444" s="184" t="s">
        <v>2301</v>
      </c>
      <c r="E444" s="184"/>
      <c r="F444" s="184">
        <v>1544</v>
      </c>
      <c r="G444" s="184">
        <v>4</v>
      </c>
      <c r="H444" s="184">
        <v>0</v>
      </c>
    </row>
    <row r="445" spans="1:8" ht="38.25" hidden="1" x14ac:dyDescent="0.2">
      <c r="A445" s="184" t="s">
        <v>2302</v>
      </c>
      <c r="B445" s="184">
        <v>1685</v>
      </c>
      <c r="C445" s="184">
        <v>507361</v>
      </c>
      <c r="D445" s="184" t="s">
        <v>2303</v>
      </c>
      <c r="E445" s="184"/>
      <c r="F445" s="184">
        <v>1544</v>
      </c>
      <c r="G445" s="184">
        <v>4</v>
      </c>
      <c r="H445" s="184">
        <v>0</v>
      </c>
    </row>
    <row r="446" spans="1:8" ht="38.25" hidden="1" x14ac:dyDescent="0.2">
      <c r="A446" s="184" t="s">
        <v>2304</v>
      </c>
      <c r="B446" s="184">
        <v>1686</v>
      </c>
      <c r="C446" s="184">
        <v>507362</v>
      </c>
      <c r="D446" s="184" t="s">
        <v>2305</v>
      </c>
      <c r="E446" s="184"/>
      <c r="F446" s="184">
        <v>1544</v>
      </c>
      <c r="G446" s="184">
        <v>4</v>
      </c>
      <c r="H446" s="184">
        <v>0</v>
      </c>
    </row>
    <row r="447" spans="1:8" ht="38.25" hidden="1" x14ac:dyDescent="0.2">
      <c r="A447" s="184" t="s">
        <v>2306</v>
      </c>
      <c r="B447" s="184">
        <v>1687</v>
      </c>
      <c r="C447" s="184">
        <v>507363</v>
      </c>
      <c r="D447" s="184" t="s">
        <v>2307</v>
      </c>
      <c r="E447" s="184"/>
      <c r="F447" s="184">
        <v>1544</v>
      </c>
      <c r="G447" s="184">
        <v>4</v>
      </c>
      <c r="H447" s="184">
        <v>0</v>
      </c>
    </row>
    <row r="448" spans="1:8" ht="38.25" hidden="1" x14ac:dyDescent="0.2">
      <c r="A448" s="184" t="s">
        <v>2308</v>
      </c>
      <c r="B448" s="184">
        <v>1688</v>
      </c>
      <c r="C448" s="184">
        <v>507364</v>
      </c>
      <c r="D448" s="184" t="s">
        <v>2309</v>
      </c>
      <c r="E448" s="184"/>
      <c r="F448" s="184">
        <v>1544</v>
      </c>
      <c r="G448" s="184">
        <v>4</v>
      </c>
      <c r="H448" s="184">
        <v>0</v>
      </c>
    </row>
    <row r="449" spans="1:8" ht="38.25" hidden="1" x14ac:dyDescent="0.2">
      <c r="A449" s="184" t="s">
        <v>2310</v>
      </c>
      <c r="B449" s="184">
        <v>1689</v>
      </c>
      <c r="C449" s="184">
        <v>507365</v>
      </c>
      <c r="D449" s="184" t="s">
        <v>2311</v>
      </c>
      <c r="E449" s="184"/>
      <c r="F449" s="184">
        <v>1544</v>
      </c>
      <c r="G449" s="184">
        <v>4</v>
      </c>
      <c r="H449" s="184">
        <v>0</v>
      </c>
    </row>
    <row r="450" spans="1:8" ht="38.25" hidden="1" x14ac:dyDescent="0.2">
      <c r="A450" s="184" t="s">
        <v>2312</v>
      </c>
      <c r="B450" s="184">
        <v>1690</v>
      </c>
      <c r="C450" s="184">
        <v>507366</v>
      </c>
      <c r="D450" s="184" t="s">
        <v>2313</v>
      </c>
      <c r="E450" s="184"/>
      <c r="F450" s="184">
        <v>1544</v>
      </c>
      <c r="G450" s="184">
        <v>4</v>
      </c>
      <c r="H450" s="184">
        <v>0</v>
      </c>
    </row>
    <row r="451" spans="1:8" ht="38.25" hidden="1" x14ac:dyDescent="0.2">
      <c r="A451" s="184" t="s">
        <v>2314</v>
      </c>
      <c r="B451" s="184">
        <v>1691</v>
      </c>
      <c r="C451" s="184">
        <v>507367</v>
      </c>
      <c r="D451" s="184" t="s">
        <v>2315</v>
      </c>
      <c r="E451" s="184"/>
      <c r="F451" s="184">
        <v>1544</v>
      </c>
      <c r="G451" s="184">
        <v>4</v>
      </c>
      <c r="H451" s="184">
        <v>0</v>
      </c>
    </row>
    <row r="452" spans="1:8" ht="38.25" hidden="1" x14ac:dyDescent="0.2">
      <c r="A452" s="184" t="s">
        <v>2316</v>
      </c>
      <c r="B452" s="184">
        <v>1692</v>
      </c>
      <c r="C452" s="184">
        <v>507368</v>
      </c>
      <c r="D452" s="184" t="s">
        <v>2317</v>
      </c>
      <c r="E452" s="184"/>
      <c r="F452" s="184">
        <v>1544</v>
      </c>
      <c r="G452" s="184">
        <v>4</v>
      </c>
      <c r="H452" s="184">
        <v>0</v>
      </c>
    </row>
    <row r="453" spans="1:8" ht="38.25" hidden="1" x14ac:dyDescent="0.2">
      <c r="A453" s="184" t="s">
        <v>2318</v>
      </c>
      <c r="B453" s="184">
        <v>1693</v>
      </c>
      <c r="C453" s="184">
        <v>507369</v>
      </c>
      <c r="D453" s="184" t="s">
        <v>2319</v>
      </c>
      <c r="E453" s="184"/>
      <c r="F453" s="184">
        <v>1544</v>
      </c>
      <c r="G453" s="184">
        <v>4</v>
      </c>
      <c r="H453" s="184">
        <v>0</v>
      </c>
    </row>
    <row r="454" spans="1:8" ht="38.25" hidden="1" x14ac:dyDescent="0.2">
      <c r="A454" s="184" t="s">
        <v>2320</v>
      </c>
      <c r="B454" s="184">
        <v>1694</v>
      </c>
      <c r="C454" s="184">
        <v>507370</v>
      </c>
      <c r="D454" s="184" t="s">
        <v>2321</v>
      </c>
      <c r="E454" s="184"/>
      <c r="F454" s="184">
        <v>1544</v>
      </c>
      <c r="G454" s="184">
        <v>4</v>
      </c>
      <c r="H454" s="184">
        <v>0</v>
      </c>
    </row>
    <row r="455" spans="1:8" ht="38.25" hidden="1" x14ac:dyDescent="0.2">
      <c r="A455" s="184" t="s">
        <v>2322</v>
      </c>
      <c r="B455" s="184">
        <v>1695</v>
      </c>
      <c r="C455" s="184">
        <v>507371</v>
      </c>
      <c r="D455" s="184" t="s">
        <v>2323</v>
      </c>
      <c r="E455" s="184"/>
      <c r="F455" s="184">
        <v>1544</v>
      </c>
      <c r="G455" s="184">
        <v>4</v>
      </c>
      <c r="H455" s="184">
        <v>0</v>
      </c>
    </row>
    <row r="456" spans="1:8" ht="38.25" hidden="1" x14ac:dyDescent="0.2">
      <c r="A456" s="184" t="s">
        <v>2324</v>
      </c>
      <c r="B456" s="184">
        <v>1696</v>
      </c>
      <c r="C456" s="184">
        <v>507372</v>
      </c>
      <c r="D456" s="184" t="s">
        <v>2325</v>
      </c>
      <c r="E456" s="184"/>
      <c r="F456" s="184">
        <v>1544</v>
      </c>
      <c r="G456" s="184">
        <v>4</v>
      </c>
      <c r="H456" s="184">
        <v>0</v>
      </c>
    </row>
    <row r="457" spans="1:8" ht="38.25" hidden="1" x14ac:dyDescent="0.2">
      <c r="A457" s="184" t="s">
        <v>2326</v>
      </c>
      <c r="B457" s="184">
        <v>1697</v>
      </c>
      <c r="C457" s="184">
        <v>507373</v>
      </c>
      <c r="D457" s="184" t="s">
        <v>2327</v>
      </c>
      <c r="E457" s="184"/>
      <c r="F457" s="184">
        <v>1544</v>
      </c>
      <c r="G457" s="184">
        <v>4</v>
      </c>
      <c r="H457" s="184">
        <v>0</v>
      </c>
    </row>
    <row r="458" spans="1:8" ht="38.25" hidden="1" x14ac:dyDescent="0.2">
      <c r="A458" s="184" t="s">
        <v>2328</v>
      </c>
      <c r="B458" s="184">
        <v>1698</v>
      </c>
      <c r="C458" s="184">
        <v>507374</v>
      </c>
      <c r="D458" s="184" t="s">
        <v>2329</v>
      </c>
      <c r="E458" s="184"/>
      <c r="F458" s="184">
        <v>1544</v>
      </c>
      <c r="G458" s="184">
        <v>4</v>
      </c>
      <c r="H458" s="184">
        <v>0</v>
      </c>
    </row>
    <row r="459" spans="1:8" ht="38.25" hidden="1" x14ac:dyDescent="0.2">
      <c r="A459" s="184" t="s">
        <v>2330</v>
      </c>
      <c r="B459" s="184">
        <v>1699</v>
      </c>
      <c r="C459" s="184">
        <v>507375</v>
      </c>
      <c r="D459" s="184" t="s">
        <v>2331</v>
      </c>
      <c r="E459" s="184"/>
      <c r="F459" s="184">
        <v>1544</v>
      </c>
      <c r="G459" s="184">
        <v>4</v>
      </c>
      <c r="H459" s="184">
        <v>0</v>
      </c>
    </row>
    <row r="460" spans="1:8" ht="38.25" hidden="1" x14ac:dyDescent="0.2">
      <c r="A460" s="184" t="s">
        <v>2332</v>
      </c>
      <c r="B460" s="184">
        <v>1700</v>
      </c>
      <c r="C460" s="184">
        <v>507376</v>
      </c>
      <c r="D460" s="184" t="s">
        <v>2333</v>
      </c>
      <c r="E460" s="184"/>
      <c r="F460" s="184">
        <v>1544</v>
      </c>
      <c r="G460" s="184">
        <v>4</v>
      </c>
      <c r="H460" s="184">
        <v>0</v>
      </c>
    </row>
    <row r="461" spans="1:8" ht="38.25" hidden="1" x14ac:dyDescent="0.2">
      <c r="A461" s="184" t="s">
        <v>2334</v>
      </c>
      <c r="B461" s="184">
        <v>1701</v>
      </c>
      <c r="C461" s="184">
        <v>507377</v>
      </c>
      <c r="D461" s="184" t="s">
        <v>2335</v>
      </c>
      <c r="E461" s="184"/>
      <c r="F461" s="184">
        <v>1544</v>
      </c>
      <c r="G461" s="184">
        <v>4</v>
      </c>
      <c r="H461" s="184">
        <v>0</v>
      </c>
    </row>
    <row r="462" spans="1:8" ht="38.25" hidden="1" x14ac:dyDescent="0.2">
      <c r="A462" s="184" t="s">
        <v>2336</v>
      </c>
      <c r="B462" s="184">
        <v>1702</v>
      </c>
      <c r="C462" s="184">
        <v>507378</v>
      </c>
      <c r="D462" s="184" t="s">
        <v>2337</v>
      </c>
      <c r="E462" s="184"/>
      <c r="F462" s="184">
        <v>1544</v>
      </c>
      <c r="G462" s="184">
        <v>4</v>
      </c>
      <c r="H462" s="184">
        <v>0</v>
      </c>
    </row>
    <row r="463" spans="1:8" ht="38.25" hidden="1" x14ac:dyDescent="0.2">
      <c r="A463" s="184" t="s">
        <v>2338</v>
      </c>
      <c r="B463" s="184">
        <v>1703</v>
      </c>
      <c r="C463" s="184">
        <v>507379</v>
      </c>
      <c r="D463" s="184" t="s">
        <v>2339</v>
      </c>
      <c r="E463" s="184"/>
      <c r="F463" s="184">
        <v>1544</v>
      </c>
      <c r="G463" s="184">
        <v>4</v>
      </c>
      <c r="H463" s="184">
        <v>0</v>
      </c>
    </row>
    <row r="464" spans="1:8" ht="38.25" hidden="1" x14ac:dyDescent="0.2">
      <c r="A464" s="184" t="s">
        <v>2340</v>
      </c>
      <c r="B464" s="184">
        <v>1704</v>
      </c>
      <c r="C464" s="184">
        <v>507380</v>
      </c>
      <c r="D464" s="184" t="s">
        <v>2341</v>
      </c>
      <c r="E464" s="184"/>
      <c r="F464" s="184">
        <v>1544</v>
      </c>
      <c r="G464" s="184">
        <v>4</v>
      </c>
      <c r="H464" s="184">
        <v>0</v>
      </c>
    </row>
    <row r="465" spans="1:8" ht="38.25" hidden="1" x14ac:dyDescent="0.2">
      <c r="A465" s="184" t="s">
        <v>2342</v>
      </c>
      <c r="B465" s="184">
        <v>1705</v>
      </c>
      <c r="C465" s="184">
        <v>507381</v>
      </c>
      <c r="D465" s="184" t="s">
        <v>2343</v>
      </c>
      <c r="E465" s="184"/>
      <c r="F465" s="184">
        <v>1544</v>
      </c>
      <c r="G465" s="184">
        <v>4</v>
      </c>
      <c r="H465" s="184">
        <v>0</v>
      </c>
    </row>
    <row r="466" spans="1:8" ht="38.25" hidden="1" x14ac:dyDescent="0.2">
      <c r="A466" s="184" t="s">
        <v>2344</v>
      </c>
      <c r="B466" s="184">
        <v>1706</v>
      </c>
      <c r="C466" s="184">
        <v>507382</v>
      </c>
      <c r="D466" s="184" t="s">
        <v>2345</v>
      </c>
      <c r="E466" s="184"/>
      <c r="F466" s="184">
        <v>1544</v>
      </c>
      <c r="G466" s="184">
        <v>4</v>
      </c>
      <c r="H466" s="184">
        <v>0</v>
      </c>
    </row>
    <row r="467" spans="1:8" ht="38.25" hidden="1" x14ac:dyDescent="0.2">
      <c r="A467" s="184" t="s">
        <v>2346</v>
      </c>
      <c r="B467" s="184">
        <v>1707</v>
      </c>
      <c r="C467" s="184">
        <v>507383</v>
      </c>
      <c r="D467" s="184" t="s">
        <v>2347</v>
      </c>
      <c r="E467" s="184"/>
      <c r="F467" s="184">
        <v>1544</v>
      </c>
      <c r="G467" s="184">
        <v>4</v>
      </c>
      <c r="H467" s="184">
        <v>0</v>
      </c>
    </row>
    <row r="468" spans="1:8" ht="38.25" hidden="1" x14ac:dyDescent="0.2">
      <c r="A468" s="184" t="s">
        <v>2348</v>
      </c>
      <c r="B468" s="184">
        <v>1708</v>
      </c>
      <c r="C468" s="184">
        <v>507384</v>
      </c>
      <c r="D468" s="184" t="s">
        <v>2349</v>
      </c>
      <c r="E468" s="184"/>
      <c r="F468" s="184">
        <v>1544</v>
      </c>
      <c r="G468" s="184">
        <v>4</v>
      </c>
      <c r="H468" s="184">
        <v>0</v>
      </c>
    </row>
    <row r="469" spans="1:8" ht="38.25" hidden="1" x14ac:dyDescent="0.2">
      <c r="A469" s="184" t="s">
        <v>2350</v>
      </c>
      <c r="B469" s="184">
        <v>1709</v>
      </c>
      <c r="C469" s="184">
        <v>507385</v>
      </c>
      <c r="D469" s="184" t="s">
        <v>2351</v>
      </c>
      <c r="E469" s="184"/>
      <c r="F469" s="184">
        <v>1544</v>
      </c>
      <c r="G469" s="184">
        <v>4</v>
      </c>
      <c r="H469" s="184">
        <v>0</v>
      </c>
    </row>
    <row r="470" spans="1:8" ht="38.25" hidden="1" x14ac:dyDescent="0.2">
      <c r="A470" s="184" t="s">
        <v>2352</v>
      </c>
      <c r="B470" s="184">
        <v>1710</v>
      </c>
      <c r="C470" s="184">
        <v>507386</v>
      </c>
      <c r="D470" s="184" t="s">
        <v>2353</v>
      </c>
      <c r="E470" s="184"/>
      <c r="F470" s="184">
        <v>1544</v>
      </c>
      <c r="G470" s="184">
        <v>4</v>
      </c>
      <c r="H470" s="184">
        <v>0</v>
      </c>
    </row>
    <row r="471" spans="1:8" ht="38.25" hidden="1" x14ac:dyDescent="0.2">
      <c r="A471" s="184" t="s">
        <v>2354</v>
      </c>
      <c r="B471" s="184">
        <v>1711</v>
      </c>
      <c r="C471" s="184">
        <v>507387</v>
      </c>
      <c r="D471" s="184" t="s">
        <v>2355</v>
      </c>
      <c r="E471" s="184"/>
      <c r="F471" s="184">
        <v>1544</v>
      </c>
      <c r="G471" s="184">
        <v>4</v>
      </c>
      <c r="H471" s="184">
        <v>0</v>
      </c>
    </row>
    <row r="472" spans="1:8" ht="38.25" hidden="1" x14ac:dyDescent="0.2">
      <c r="A472" s="184" t="s">
        <v>2356</v>
      </c>
      <c r="B472" s="184">
        <v>1712</v>
      </c>
      <c r="C472" s="184">
        <v>507388</v>
      </c>
      <c r="D472" s="184" t="s">
        <v>2357</v>
      </c>
      <c r="E472" s="184"/>
      <c r="F472" s="184">
        <v>1544</v>
      </c>
      <c r="G472" s="184">
        <v>4</v>
      </c>
      <c r="H472" s="184">
        <v>0</v>
      </c>
    </row>
    <row r="473" spans="1:8" ht="38.25" hidden="1" x14ac:dyDescent="0.2">
      <c r="A473" s="184" t="s">
        <v>2358</v>
      </c>
      <c r="B473" s="184">
        <v>1713</v>
      </c>
      <c r="C473" s="184">
        <v>507389</v>
      </c>
      <c r="D473" s="184" t="s">
        <v>2359</v>
      </c>
      <c r="E473" s="184"/>
      <c r="F473" s="184">
        <v>1544</v>
      </c>
      <c r="G473" s="184">
        <v>4</v>
      </c>
      <c r="H473" s="184">
        <v>0</v>
      </c>
    </row>
    <row r="474" spans="1:8" ht="38.25" hidden="1" x14ac:dyDescent="0.2">
      <c r="A474" s="184" t="s">
        <v>2360</v>
      </c>
      <c r="B474" s="184">
        <v>1714</v>
      </c>
      <c r="C474" s="184">
        <v>507390</v>
      </c>
      <c r="D474" s="184" t="s">
        <v>2361</v>
      </c>
      <c r="E474" s="184"/>
      <c r="F474" s="184">
        <v>1544</v>
      </c>
      <c r="G474" s="184">
        <v>4</v>
      </c>
      <c r="H474" s="184">
        <v>0</v>
      </c>
    </row>
    <row r="475" spans="1:8" ht="38.25" hidden="1" x14ac:dyDescent="0.2">
      <c r="A475" s="184" t="s">
        <v>2362</v>
      </c>
      <c r="B475" s="184">
        <v>1715</v>
      </c>
      <c r="C475" s="184">
        <v>507391</v>
      </c>
      <c r="D475" s="184" t="s">
        <v>2363</v>
      </c>
      <c r="E475" s="184"/>
      <c r="F475" s="184">
        <v>1544</v>
      </c>
      <c r="G475" s="184">
        <v>4</v>
      </c>
      <c r="H475" s="184">
        <v>0</v>
      </c>
    </row>
    <row r="476" spans="1:8" ht="38.25" hidden="1" x14ac:dyDescent="0.2">
      <c r="A476" s="184" t="s">
        <v>2364</v>
      </c>
      <c r="B476" s="184">
        <v>1716</v>
      </c>
      <c r="C476" s="184">
        <v>507392</v>
      </c>
      <c r="D476" s="184" t="s">
        <v>2365</v>
      </c>
      <c r="E476" s="184"/>
      <c r="F476" s="184">
        <v>1544</v>
      </c>
      <c r="G476" s="184">
        <v>4</v>
      </c>
      <c r="H476" s="184">
        <v>0</v>
      </c>
    </row>
    <row r="477" spans="1:8" ht="38.25" hidden="1" x14ac:dyDescent="0.2">
      <c r="A477" s="184" t="s">
        <v>2366</v>
      </c>
      <c r="B477" s="184">
        <v>1717</v>
      </c>
      <c r="C477" s="184">
        <v>507393</v>
      </c>
      <c r="D477" s="184" t="s">
        <v>2367</v>
      </c>
      <c r="E477" s="184"/>
      <c r="F477" s="184">
        <v>1544</v>
      </c>
      <c r="G477" s="184">
        <v>4</v>
      </c>
      <c r="H477" s="184">
        <v>0</v>
      </c>
    </row>
    <row r="478" spans="1:8" ht="38.25" hidden="1" x14ac:dyDescent="0.2">
      <c r="A478" s="184" t="s">
        <v>2368</v>
      </c>
      <c r="B478" s="184">
        <v>1718</v>
      </c>
      <c r="C478" s="184">
        <v>507394</v>
      </c>
      <c r="D478" s="184" t="s">
        <v>2369</v>
      </c>
      <c r="E478" s="184"/>
      <c r="F478" s="184">
        <v>1544</v>
      </c>
      <c r="G478" s="184">
        <v>4</v>
      </c>
      <c r="H478" s="184">
        <v>0</v>
      </c>
    </row>
    <row r="479" spans="1:8" ht="38.25" hidden="1" x14ac:dyDescent="0.2">
      <c r="A479" s="184" t="s">
        <v>2370</v>
      </c>
      <c r="B479" s="184">
        <v>1719</v>
      </c>
      <c r="C479" s="184">
        <v>507395</v>
      </c>
      <c r="D479" s="184" t="s">
        <v>2371</v>
      </c>
      <c r="E479" s="184"/>
      <c r="F479" s="184">
        <v>1544</v>
      </c>
      <c r="G479" s="184">
        <v>4</v>
      </c>
      <c r="H479" s="184">
        <v>0</v>
      </c>
    </row>
    <row r="480" spans="1:8" ht="38.25" hidden="1" x14ac:dyDescent="0.2">
      <c r="A480" s="184" t="s">
        <v>2372</v>
      </c>
      <c r="B480" s="184">
        <v>1720</v>
      </c>
      <c r="C480" s="184">
        <v>507396</v>
      </c>
      <c r="D480" s="184" t="s">
        <v>2373</v>
      </c>
      <c r="E480" s="184"/>
      <c r="F480" s="184">
        <v>1544</v>
      </c>
      <c r="G480" s="184">
        <v>4</v>
      </c>
      <c r="H480" s="184">
        <v>0</v>
      </c>
    </row>
    <row r="481" spans="1:8" ht="38.25" hidden="1" x14ac:dyDescent="0.2">
      <c r="A481" s="184" t="s">
        <v>2374</v>
      </c>
      <c r="B481" s="184">
        <v>1721</v>
      </c>
      <c r="C481" s="184">
        <v>507397</v>
      </c>
      <c r="D481" s="184" t="s">
        <v>2375</v>
      </c>
      <c r="E481" s="184"/>
      <c r="F481" s="184">
        <v>1544</v>
      </c>
      <c r="G481" s="184">
        <v>4</v>
      </c>
      <c r="H481" s="184">
        <v>0</v>
      </c>
    </row>
    <row r="482" spans="1:8" ht="38.25" hidden="1" x14ac:dyDescent="0.2">
      <c r="A482" s="184" t="s">
        <v>2376</v>
      </c>
      <c r="B482" s="184">
        <v>1722</v>
      </c>
      <c r="C482" s="184">
        <v>507398</v>
      </c>
      <c r="D482" s="184" t="s">
        <v>2377</v>
      </c>
      <c r="E482" s="184"/>
      <c r="F482" s="184">
        <v>1544</v>
      </c>
      <c r="G482" s="184">
        <v>4</v>
      </c>
      <c r="H482" s="184">
        <v>0</v>
      </c>
    </row>
    <row r="483" spans="1:8" ht="38.25" hidden="1" x14ac:dyDescent="0.2">
      <c r="A483" s="184" t="s">
        <v>2378</v>
      </c>
      <c r="B483" s="184">
        <v>1723</v>
      </c>
      <c r="C483" s="184">
        <v>507399</v>
      </c>
      <c r="D483" s="184" t="s">
        <v>2379</v>
      </c>
      <c r="E483" s="184"/>
      <c r="F483" s="184">
        <v>1544</v>
      </c>
      <c r="G483" s="184">
        <v>4</v>
      </c>
      <c r="H483" s="184">
        <v>0</v>
      </c>
    </row>
    <row r="484" spans="1:8" ht="38.25" hidden="1" x14ac:dyDescent="0.2">
      <c r="A484" s="184" t="s">
        <v>2380</v>
      </c>
      <c r="B484" s="184">
        <v>1724</v>
      </c>
      <c r="C484" s="184">
        <v>507400</v>
      </c>
      <c r="D484" s="184" t="s">
        <v>2381</v>
      </c>
      <c r="E484" s="184"/>
      <c r="F484" s="184">
        <v>1544</v>
      </c>
      <c r="G484" s="184">
        <v>4</v>
      </c>
      <c r="H484" s="184">
        <v>0</v>
      </c>
    </row>
    <row r="485" spans="1:8" ht="38.25" hidden="1" x14ac:dyDescent="0.2">
      <c r="A485" s="184" t="s">
        <v>2382</v>
      </c>
      <c r="B485" s="184">
        <v>1725</v>
      </c>
      <c r="C485" s="184">
        <v>507401</v>
      </c>
      <c r="D485" s="184" t="s">
        <v>2383</v>
      </c>
      <c r="E485" s="184"/>
      <c r="F485" s="184">
        <v>1544</v>
      </c>
      <c r="G485" s="184">
        <v>4</v>
      </c>
      <c r="H485" s="184">
        <v>0</v>
      </c>
    </row>
    <row r="486" spans="1:8" ht="38.25" hidden="1" x14ac:dyDescent="0.2">
      <c r="A486" s="184" t="s">
        <v>2384</v>
      </c>
      <c r="B486" s="184">
        <v>1726</v>
      </c>
      <c r="C486" s="184">
        <v>507402</v>
      </c>
      <c r="D486" s="184" t="s">
        <v>2385</v>
      </c>
      <c r="E486" s="184"/>
      <c r="F486" s="184">
        <v>1544</v>
      </c>
      <c r="G486" s="184">
        <v>4</v>
      </c>
      <c r="H486" s="184">
        <v>0</v>
      </c>
    </row>
    <row r="487" spans="1:8" ht="38.25" hidden="1" x14ac:dyDescent="0.2">
      <c r="A487" s="184" t="s">
        <v>2386</v>
      </c>
      <c r="B487" s="184">
        <v>1727</v>
      </c>
      <c r="C487" s="184">
        <v>507403</v>
      </c>
      <c r="D487" s="184" t="s">
        <v>2387</v>
      </c>
      <c r="E487" s="184"/>
      <c r="F487" s="184">
        <v>1544</v>
      </c>
      <c r="G487" s="184">
        <v>4</v>
      </c>
      <c r="H487" s="184">
        <v>0</v>
      </c>
    </row>
    <row r="488" spans="1:8" ht="38.25" hidden="1" x14ac:dyDescent="0.2">
      <c r="A488" s="184" t="s">
        <v>2388</v>
      </c>
      <c r="B488" s="184">
        <v>1728</v>
      </c>
      <c r="C488" s="184">
        <v>507404</v>
      </c>
      <c r="D488" s="184" t="s">
        <v>2389</v>
      </c>
      <c r="E488" s="184"/>
      <c r="F488" s="184">
        <v>1544</v>
      </c>
      <c r="G488" s="184">
        <v>4</v>
      </c>
      <c r="H488" s="184">
        <v>0</v>
      </c>
    </row>
    <row r="489" spans="1:8" ht="38.25" hidden="1" x14ac:dyDescent="0.2">
      <c r="A489" s="184" t="s">
        <v>2390</v>
      </c>
      <c r="B489" s="184">
        <v>1729</v>
      </c>
      <c r="C489" s="184">
        <v>507405</v>
      </c>
      <c r="D489" s="184" t="s">
        <v>2391</v>
      </c>
      <c r="E489" s="184"/>
      <c r="F489" s="184">
        <v>1544</v>
      </c>
      <c r="G489" s="184">
        <v>4</v>
      </c>
      <c r="H489" s="184">
        <v>0</v>
      </c>
    </row>
    <row r="490" spans="1:8" ht="38.25" hidden="1" x14ac:dyDescent="0.2">
      <c r="A490" s="184" t="s">
        <v>2392</v>
      </c>
      <c r="B490" s="184">
        <v>1730</v>
      </c>
      <c r="C490" s="184">
        <v>507406</v>
      </c>
      <c r="D490" s="184" t="s">
        <v>2393</v>
      </c>
      <c r="E490" s="184"/>
      <c r="F490" s="184">
        <v>1544</v>
      </c>
      <c r="G490" s="184">
        <v>4</v>
      </c>
      <c r="H490" s="184">
        <v>0</v>
      </c>
    </row>
    <row r="491" spans="1:8" ht="38.25" hidden="1" x14ac:dyDescent="0.2">
      <c r="A491" s="184" t="s">
        <v>2394</v>
      </c>
      <c r="B491" s="184">
        <v>1731</v>
      </c>
      <c r="C491" s="184">
        <v>507407</v>
      </c>
      <c r="D491" s="184" t="s">
        <v>2395</v>
      </c>
      <c r="E491" s="184"/>
      <c r="F491" s="184">
        <v>1544</v>
      </c>
      <c r="G491" s="184">
        <v>4</v>
      </c>
      <c r="H491" s="184">
        <v>0</v>
      </c>
    </row>
    <row r="492" spans="1:8" ht="38.25" hidden="1" x14ac:dyDescent="0.2">
      <c r="A492" s="184" t="s">
        <v>2396</v>
      </c>
      <c r="B492" s="184">
        <v>1732</v>
      </c>
      <c r="C492" s="184">
        <v>507408</v>
      </c>
      <c r="D492" s="184" t="s">
        <v>2397</v>
      </c>
      <c r="E492" s="184"/>
      <c r="F492" s="184">
        <v>1544</v>
      </c>
      <c r="G492" s="184">
        <v>4</v>
      </c>
      <c r="H492" s="184">
        <v>0</v>
      </c>
    </row>
    <row r="493" spans="1:8" ht="38.25" hidden="1" x14ac:dyDescent="0.2">
      <c r="A493" s="184" t="s">
        <v>2398</v>
      </c>
      <c r="B493" s="184">
        <v>1733</v>
      </c>
      <c r="C493" s="184">
        <v>507409</v>
      </c>
      <c r="D493" s="184" t="s">
        <v>2399</v>
      </c>
      <c r="E493" s="184"/>
      <c r="F493" s="184">
        <v>1544</v>
      </c>
      <c r="G493" s="184">
        <v>4</v>
      </c>
      <c r="H493" s="184">
        <v>0</v>
      </c>
    </row>
    <row r="494" spans="1:8" ht="38.25" hidden="1" x14ac:dyDescent="0.2">
      <c r="A494" s="184" t="s">
        <v>2400</v>
      </c>
      <c r="B494" s="184">
        <v>1734</v>
      </c>
      <c r="C494" s="184">
        <v>507410</v>
      </c>
      <c r="D494" s="184" t="s">
        <v>2401</v>
      </c>
      <c r="E494" s="184"/>
      <c r="F494" s="184">
        <v>1544</v>
      </c>
      <c r="G494" s="184">
        <v>4</v>
      </c>
      <c r="H494" s="184">
        <v>0</v>
      </c>
    </row>
    <row r="495" spans="1:8" ht="38.25" hidden="1" x14ac:dyDescent="0.2">
      <c r="A495" s="184" t="s">
        <v>2402</v>
      </c>
      <c r="B495" s="184">
        <v>1735</v>
      </c>
      <c r="C495" s="184">
        <v>507411</v>
      </c>
      <c r="D495" s="184" t="s">
        <v>2403</v>
      </c>
      <c r="E495" s="184"/>
      <c r="F495" s="184">
        <v>1544</v>
      </c>
      <c r="G495" s="184">
        <v>4</v>
      </c>
      <c r="H495" s="184">
        <v>0</v>
      </c>
    </row>
    <row r="496" spans="1:8" ht="38.25" hidden="1" x14ac:dyDescent="0.2">
      <c r="A496" s="184" t="s">
        <v>2404</v>
      </c>
      <c r="B496" s="184">
        <v>1736</v>
      </c>
      <c r="C496" s="184">
        <v>507412</v>
      </c>
      <c r="D496" s="184" t="s">
        <v>2405</v>
      </c>
      <c r="E496" s="184"/>
      <c r="F496" s="184">
        <v>1544</v>
      </c>
      <c r="G496" s="184">
        <v>4</v>
      </c>
      <c r="H496" s="184">
        <v>0</v>
      </c>
    </row>
    <row r="497" spans="1:8" ht="38.25" hidden="1" x14ac:dyDescent="0.2">
      <c r="A497" s="184" t="s">
        <v>2406</v>
      </c>
      <c r="B497" s="184">
        <v>1737</v>
      </c>
      <c r="C497" s="184">
        <v>507413</v>
      </c>
      <c r="D497" s="184" t="s">
        <v>2407</v>
      </c>
      <c r="E497" s="184"/>
      <c r="F497" s="184">
        <v>1544</v>
      </c>
      <c r="G497" s="184">
        <v>4</v>
      </c>
      <c r="H497" s="184">
        <v>0</v>
      </c>
    </row>
    <row r="498" spans="1:8" ht="38.25" hidden="1" x14ac:dyDescent="0.2">
      <c r="A498" s="184" t="s">
        <v>2408</v>
      </c>
      <c r="B498" s="184">
        <v>1738</v>
      </c>
      <c r="C498" s="184">
        <v>507414</v>
      </c>
      <c r="D498" s="184" t="s">
        <v>2409</v>
      </c>
      <c r="E498" s="184"/>
      <c r="F498" s="184">
        <v>1544</v>
      </c>
      <c r="G498" s="184">
        <v>4</v>
      </c>
      <c r="H498" s="184">
        <v>0</v>
      </c>
    </row>
    <row r="499" spans="1:8" ht="38.25" hidden="1" x14ac:dyDescent="0.2">
      <c r="A499" s="184" t="s">
        <v>2410</v>
      </c>
      <c r="B499" s="184">
        <v>1739</v>
      </c>
      <c r="C499" s="184">
        <v>507415</v>
      </c>
      <c r="D499" s="184" t="s">
        <v>2411</v>
      </c>
      <c r="E499" s="184"/>
      <c r="F499" s="184">
        <v>1544</v>
      </c>
      <c r="G499" s="184">
        <v>4</v>
      </c>
      <c r="H499" s="184">
        <v>0</v>
      </c>
    </row>
    <row r="500" spans="1:8" ht="38.25" hidden="1" x14ac:dyDescent="0.2">
      <c r="A500" s="184" t="s">
        <v>2412</v>
      </c>
      <c r="B500" s="184">
        <v>1740</v>
      </c>
      <c r="C500" s="184">
        <v>507416</v>
      </c>
      <c r="D500" s="184" t="s">
        <v>2413</v>
      </c>
      <c r="E500" s="184"/>
      <c r="F500" s="184">
        <v>1544</v>
      </c>
      <c r="G500" s="184">
        <v>4</v>
      </c>
      <c r="H500" s="184">
        <v>0</v>
      </c>
    </row>
    <row r="501" spans="1:8" ht="38.25" hidden="1" x14ac:dyDescent="0.2">
      <c r="A501" s="184" t="s">
        <v>2414</v>
      </c>
      <c r="B501" s="184">
        <v>1741</v>
      </c>
      <c r="C501" s="184">
        <v>507417</v>
      </c>
      <c r="D501" s="184" t="s">
        <v>2415</v>
      </c>
      <c r="E501" s="184"/>
      <c r="F501" s="184">
        <v>1544</v>
      </c>
      <c r="G501" s="184">
        <v>4</v>
      </c>
      <c r="H501" s="184">
        <v>0</v>
      </c>
    </row>
    <row r="502" spans="1:8" ht="38.25" hidden="1" x14ac:dyDescent="0.2">
      <c r="A502" s="184" t="s">
        <v>2416</v>
      </c>
      <c r="B502" s="184">
        <v>1742</v>
      </c>
      <c r="C502" s="184">
        <v>507418</v>
      </c>
      <c r="D502" s="184" t="s">
        <v>2417</v>
      </c>
      <c r="E502" s="184"/>
      <c r="F502" s="184">
        <v>1544</v>
      </c>
      <c r="G502" s="184">
        <v>4</v>
      </c>
      <c r="H502" s="184">
        <v>0</v>
      </c>
    </row>
    <row r="503" spans="1:8" ht="38.25" hidden="1" x14ac:dyDescent="0.2">
      <c r="A503" s="184" t="s">
        <v>2418</v>
      </c>
      <c r="B503" s="184">
        <v>1743</v>
      </c>
      <c r="C503" s="184">
        <v>507419</v>
      </c>
      <c r="D503" s="184" t="s">
        <v>2419</v>
      </c>
      <c r="E503" s="184"/>
      <c r="F503" s="184">
        <v>1544</v>
      </c>
      <c r="G503" s="184">
        <v>4</v>
      </c>
      <c r="H503" s="184">
        <v>0</v>
      </c>
    </row>
    <row r="504" spans="1:8" ht="38.25" hidden="1" x14ac:dyDescent="0.2">
      <c r="A504" s="184" t="s">
        <v>2420</v>
      </c>
      <c r="B504" s="184">
        <v>1744</v>
      </c>
      <c r="C504" s="184">
        <v>507420</v>
      </c>
      <c r="D504" s="184" t="s">
        <v>2421</v>
      </c>
      <c r="E504" s="184"/>
      <c r="F504" s="184">
        <v>1544</v>
      </c>
      <c r="G504" s="184">
        <v>4</v>
      </c>
      <c r="H504" s="184">
        <v>0</v>
      </c>
    </row>
    <row r="505" spans="1:8" ht="38.25" hidden="1" x14ac:dyDescent="0.2">
      <c r="A505" s="184" t="s">
        <v>2422</v>
      </c>
      <c r="B505" s="184">
        <v>1745</v>
      </c>
      <c r="C505" s="184">
        <v>507421</v>
      </c>
      <c r="D505" s="184" t="s">
        <v>2423</v>
      </c>
      <c r="E505" s="184"/>
      <c r="F505" s="184">
        <v>1544</v>
      </c>
      <c r="G505" s="184">
        <v>4</v>
      </c>
      <c r="H505" s="184">
        <v>0</v>
      </c>
    </row>
    <row r="506" spans="1:8" ht="38.25" hidden="1" x14ac:dyDescent="0.2">
      <c r="A506" s="184" t="s">
        <v>2424</v>
      </c>
      <c r="B506" s="184">
        <v>1746</v>
      </c>
      <c r="C506" s="184">
        <v>507422</v>
      </c>
      <c r="D506" s="184" t="s">
        <v>2425</v>
      </c>
      <c r="E506" s="184"/>
      <c r="F506" s="184">
        <v>1544</v>
      </c>
      <c r="G506" s="184">
        <v>4</v>
      </c>
      <c r="H506" s="184">
        <v>0</v>
      </c>
    </row>
    <row r="507" spans="1:8" ht="38.25" hidden="1" x14ac:dyDescent="0.2">
      <c r="A507" s="184" t="s">
        <v>2426</v>
      </c>
      <c r="B507" s="184">
        <v>1747</v>
      </c>
      <c r="C507" s="184">
        <v>507423</v>
      </c>
      <c r="D507" s="184" t="s">
        <v>2427</v>
      </c>
      <c r="E507" s="184"/>
      <c r="F507" s="184">
        <v>1544</v>
      </c>
      <c r="G507" s="184">
        <v>4</v>
      </c>
      <c r="H507" s="184">
        <v>0</v>
      </c>
    </row>
    <row r="508" spans="1:8" ht="38.25" hidden="1" x14ac:dyDescent="0.2">
      <c r="A508" s="184" t="s">
        <v>2428</v>
      </c>
      <c r="B508" s="184">
        <v>1748</v>
      </c>
      <c r="C508" s="184">
        <v>507424</v>
      </c>
      <c r="D508" s="184" t="s">
        <v>2429</v>
      </c>
      <c r="E508" s="184"/>
      <c r="F508" s="184">
        <v>1544</v>
      </c>
      <c r="G508" s="184">
        <v>4</v>
      </c>
      <c r="H508" s="184">
        <v>0</v>
      </c>
    </row>
    <row r="509" spans="1:8" ht="38.25" hidden="1" x14ac:dyDescent="0.2">
      <c r="A509" s="184" t="s">
        <v>2430</v>
      </c>
      <c r="B509" s="184">
        <v>1749</v>
      </c>
      <c r="C509" s="184">
        <v>507425</v>
      </c>
      <c r="D509" s="184" t="s">
        <v>2431</v>
      </c>
      <c r="E509" s="184"/>
      <c r="F509" s="184">
        <v>1544</v>
      </c>
      <c r="G509" s="184">
        <v>4</v>
      </c>
      <c r="H509" s="184">
        <v>0</v>
      </c>
    </row>
    <row r="510" spans="1:8" ht="38.25" hidden="1" x14ac:dyDescent="0.2">
      <c r="A510" s="184" t="s">
        <v>2432</v>
      </c>
      <c r="B510" s="184">
        <v>1750</v>
      </c>
      <c r="C510" s="184">
        <v>507426</v>
      </c>
      <c r="D510" s="184" t="s">
        <v>2433</v>
      </c>
      <c r="E510" s="184"/>
      <c r="F510" s="184">
        <v>1544</v>
      </c>
      <c r="G510" s="184">
        <v>4</v>
      </c>
      <c r="H510" s="184">
        <v>0</v>
      </c>
    </row>
    <row r="511" spans="1:8" ht="38.25" hidden="1" x14ac:dyDescent="0.2">
      <c r="A511" s="184" t="s">
        <v>2434</v>
      </c>
      <c r="B511" s="184">
        <v>1751</v>
      </c>
      <c r="C511" s="184">
        <v>507427</v>
      </c>
      <c r="D511" s="184" t="s">
        <v>2435</v>
      </c>
      <c r="E511" s="184"/>
      <c r="F511" s="184">
        <v>1544</v>
      </c>
      <c r="G511" s="184">
        <v>4</v>
      </c>
      <c r="H511" s="184">
        <v>0</v>
      </c>
    </row>
    <row r="512" spans="1:8" ht="38.25" hidden="1" x14ac:dyDescent="0.2">
      <c r="A512" s="184" t="s">
        <v>2436</v>
      </c>
      <c r="B512" s="184">
        <v>1752</v>
      </c>
      <c r="C512" s="184">
        <v>507428</v>
      </c>
      <c r="D512" s="184" t="s">
        <v>2437</v>
      </c>
      <c r="E512" s="184"/>
      <c r="F512" s="184">
        <v>1544</v>
      </c>
      <c r="G512" s="184">
        <v>4</v>
      </c>
      <c r="H512" s="184">
        <v>0</v>
      </c>
    </row>
    <row r="513" spans="1:8" ht="38.25" hidden="1" x14ac:dyDescent="0.2">
      <c r="A513" s="184" t="s">
        <v>2438</v>
      </c>
      <c r="B513" s="184">
        <v>1753</v>
      </c>
      <c r="C513" s="184">
        <v>507429</v>
      </c>
      <c r="D513" s="184" t="s">
        <v>2439</v>
      </c>
      <c r="E513" s="184"/>
      <c r="F513" s="184">
        <v>1544</v>
      </c>
      <c r="G513" s="184">
        <v>4</v>
      </c>
      <c r="H513" s="184">
        <v>0</v>
      </c>
    </row>
    <row r="514" spans="1:8" ht="38.25" hidden="1" x14ac:dyDescent="0.2">
      <c r="A514" s="184" t="s">
        <v>2440</v>
      </c>
      <c r="B514" s="184">
        <v>1754</v>
      </c>
      <c r="C514" s="184">
        <v>507430</v>
      </c>
      <c r="D514" s="184" t="s">
        <v>2441</v>
      </c>
      <c r="E514" s="184"/>
      <c r="F514" s="184">
        <v>1544</v>
      </c>
      <c r="G514" s="184">
        <v>4</v>
      </c>
      <c r="H514" s="184">
        <v>0</v>
      </c>
    </row>
    <row r="515" spans="1:8" ht="38.25" hidden="1" x14ac:dyDescent="0.2">
      <c r="A515" s="184" t="s">
        <v>2442</v>
      </c>
      <c r="B515" s="184">
        <v>1755</v>
      </c>
      <c r="C515" s="184">
        <v>507431</v>
      </c>
      <c r="D515" s="184" t="s">
        <v>2443</v>
      </c>
      <c r="E515" s="184"/>
      <c r="F515" s="184">
        <v>1544</v>
      </c>
      <c r="G515" s="184">
        <v>4</v>
      </c>
      <c r="H515" s="184">
        <v>0</v>
      </c>
    </row>
    <row r="516" spans="1:8" ht="38.25" hidden="1" x14ac:dyDescent="0.2">
      <c r="A516" s="184" t="s">
        <v>2444</v>
      </c>
      <c r="B516" s="184">
        <v>1756</v>
      </c>
      <c r="C516" s="184">
        <v>507432</v>
      </c>
      <c r="D516" s="184" t="s">
        <v>2445</v>
      </c>
      <c r="E516" s="184"/>
      <c r="F516" s="184">
        <v>1544</v>
      </c>
      <c r="G516" s="184">
        <v>4</v>
      </c>
      <c r="H516" s="184">
        <v>0</v>
      </c>
    </row>
    <row r="517" spans="1:8" ht="38.25" hidden="1" x14ac:dyDescent="0.2">
      <c r="A517" s="184" t="s">
        <v>2446</v>
      </c>
      <c r="B517" s="184">
        <v>1757</v>
      </c>
      <c r="C517" s="184">
        <v>507433</v>
      </c>
      <c r="D517" s="184" t="s">
        <v>2447</v>
      </c>
      <c r="E517" s="184"/>
      <c r="F517" s="184">
        <v>1544</v>
      </c>
      <c r="G517" s="184">
        <v>4</v>
      </c>
      <c r="H517" s="184">
        <v>0</v>
      </c>
    </row>
    <row r="518" spans="1:8" ht="38.25" hidden="1" x14ac:dyDescent="0.2">
      <c r="A518" s="184" t="s">
        <v>2448</v>
      </c>
      <c r="B518" s="184">
        <v>1758</v>
      </c>
      <c r="C518" s="184">
        <v>507434</v>
      </c>
      <c r="D518" s="184" t="s">
        <v>2449</v>
      </c>
      <c r="E518" s="184"/>
      <c r="F518" s="184">
        <v>1544</v>
      </c>
      <c r="G518" s="184">
        <v>4</v>
      </c>
      <c r="H518" s="184">
        <v>0</v>
      </c>
    </row>
    <row r="519" spans="1:8" ht="38.25" hidden="1" x14ac:dyDescent="0.2">
      <c r="A519" s="184" t="s">
        <v>2450</v>
      </c>
      <c r="B519" s="184">
        <v>1759</v>
      </c>
      <c r="C519" s="184">
        <v>507435</v>
      </c>
      <c r="D519" s="184" t="s">
        <v>2451</v>
      </c>
      <c r="E519" s="184"/>
      <c r="F519" s="184">
        <v>1544</v>
      </c>
      <c r="G519" s="184">
        <v>4</v>
      </c>
      <c r="H519" s="184">
        <v>0</v>
      </c>
    </row>
    <row r="520" spans="1:8" ht="38.25" hidden="1" x14ac:dyDescent="0.2">
      <c r="A520" s="184" t="s">
        <v>2452</v>
      </c>
      <c r="B520" s="184">
        <v>1760</v>
      </c>
      <c r="C520" s="184">
        <v>507436</v>
      </c>
      <c r="D520" s="184" t="s">
        <v>2453</v>
      </c>
      <c r="E520" s="184"/>
      <c r="F520" s="184">
        <v>1544</v>
      </c>
      <c r="G520" s="184">
        <v>4</v>
      </c>
      <c r="H520" s="184">
        <v>0</v>
      </c>
    </row>
    <row r="521" spans="1:8" ht="38.25" hidden="1" x14ac:dyDescent="0.2">
      <c r="A521" s="184" t="s">
        <v>2454</v>
      </c>
      <c r="B521" s="184">
        <v>1761</v>
      </c>
      <c r="C521" s="184">
        <v>507437</v>
      </c>
      <c r="D521" s="184" t="s">
        <v>2455</v>
      </c>
      <c r="E521" s="184"/>
      <c r="F521" s="184">
        <v>1544</v>
      </c>
      <c r="G521" s="184">
        <v>4</v>
      </c>
      <c r="H521" s="184">
        <v>0</v>
      </c>
    </row>
    <row r="522" spans="1:8" ht="38.25" hidden="1" x14ac:dyDescent="0.2">
      <c r="A522" s="184" t="s">
        <v>2456</v>
      </c>
      <c r="B522" s="184">
        <v>1762</v>
      </c>
      <c r="C522" s="184">
        <v>507438</v>
      </c>
      <c r="D522" s="184" t="s">
        <v>2457</v>
      </c>
      <c r="E522" s="184"/>
      <c r="F522" s="184">
        <v>1544</v>
      </c>
      <c r="G522" s="184">
        <v>4</v>
      </c>
      <c r="H522" s="184">
        <v>0</v>
      </c>
    </row>
    <row r="523" spans="1:8" ht="38.25" hidden="1" x14ac:dyDescent="0.2">
      <c r="A523" s="184" t="s">
        <v>2458</v>
      </c>
      <c r="B523" s="184">
        <v>1763</v>
      </c>
      <c r="C523" s="184">
        <v>507439</v>
      </c>
      <c r="D523" s="184" t="s">
        <v>2459</v>
      </c>
      <c r="E523" s="184"/>
      <c r="F523" s="184">
        <v>1544</v>
      </c>
      <c r="G523" s="184">
        <v>4</v>
      </c>
      <c r="H523" s="184">
        <v>0</v>
      </c>
    </row>
    <row r="524" spans="1:8" ht="38.25" hidden="1" x14ac:dyDescent="0.2">
      <c r="A524" s="184" t="s">
        <v>2460</v>
      </c>
      <c r="B524" s="184">
        <v>1764</v>
      </c>
      <c r="C524" s="184">
        <v>507440</v>
      </c>
      <c r="D524" s="184" t="s">
        <v>2461</v>
      </c>
      <c r="E524" s="184"/>
      <c r="F524" s="184">
        <v>1544</v>
      </c>
      <c r="G524" s="184">
        <v>4</v>
      </c>
      <c r="H524" s="184">
        <v>0</v>
      </c>
    </row>
    <row r="525" spans="1:8" ht="38.25" hidden="1" x14ac:dyDescent="0.2">
      <c r="A525" s="184" t="s">
        <v>2462</v>
      </c>
      <c r="B525" s="184">
        <v>1765</v>
      </c>
      <c r="C525" s="184">
        <v>507441</v>
      </c>
      <c r="D525" s="184" t="s">
        <v>2463</v>
      </c>
      <c r="E525" s="184"/>
      <c r="F525" s="184">
        <v>1544</v>
      </c>
      <c r="G525" s="184">
        <v>4</v>
      </c>
      <c r="H525" s="184">
        <v>0</v>
      </c>
    </row>
    <row r="526" spans="1:8" ht="38.25" hidden="1" x14ac:dyDescent="0.2">
      <c r="A526" s="184" t="s">
        <v>2464</v>
      </c>
      <c r="B526" s="184">
        <v>1766</v>
      </c>
      <c r="C526" s="184">
        <v>507442</v>
      </c>
      <c r="D526" s="184" t="s">
        <v>2465</v>
      </c>
      <c r="E526" s="184"/>
      <c r="F526" s="184">
        <v>1544</v>
      </c>
      <c r="G526" s="184">
        <v>4</v>
      </c>
      <c r="H526" s="184">
        <v>0</v>
      </c>
    </row>
    <row r="527" spans="1:8" ht="38.25" hidden="1" x14ac:dyDescent="0.2">
      <c r="A527" s="184" t="s">
        <v>2466</v>
      </c>
      <c r="B527" s="184">
        <v>1767</v>
      </c>
      <c r="C527" s="184">
        <v>507443</v>
      </c>
      <c r="D527" s="184" t="s">
        <v>2467</v>
      </c>
      <c r="E527" s="184"/>
      <c r="F527" s="184">
        <v>1544</v>
      </c>
      <c r="G527" s="184">
        <v>4</v>
      </c>
      <c r="H527" s="184">
        <v>0</v>
      </c>
    </row>
    <row r="528" spans="1:8" ht="38.25" hidden="1" x14ac:dyDescent="0.2">
      <c r="A528" s="184" t="s">
        <v>2468</v>
      </c>
      <c r="B528" s="184">
        <v>1768</v>
      </c>
      <c r="C528" s="184">
        <v>507444</v>
      </c>
      <c r="D528" s="184" t="s">
        <v>2469</v>
      </c>
      <c r="E528" s="184"/>
      <c r="F528" s="184">
        <v>1544</v>
      </c>
      <c r="G528" s="184">
        <v>4</v>
      </c>
      <c r="H528" s="184">
        <v>0</v>
      </c>
    </row>
    <row r="529" spans="1:8" ht="38.25" hidden="1" x14ac:dyDescent="0.2">
      <c r="A529" s="184" t="s">
        <v>2470</v>
      </c>
      <c r="B529" s="184">
        <v>1769</v>
      </c>
      <c r="C529" s="184">
        <v>507445</v>
      </c>
      <c r="D529" s="184" t="s">
        <v>2471</v>
      </c>
      <c r="E529" s="184"/>
      <c r="F529" s="184">
        <v>1544</v>
      </c>
      <c r="G529" s="184">
        <v>4</v>
      </c>
      <c r="H529" s="184">
        <v>0</v>
      </c>
    </row>
    <row r="530" spans="1:8" ht="38.25" hidden="1" x14ac:dyDescent="0.2">
      <c r="A530" s="184" t="s">
        <v>2472</v>
      </c>
      <c r="B530" s="184">
        <v>1770</v>
      </c>
      <c r="C530" s="184">
        <v>507446</v>
      </c>
      <c r="D530" s="184" t="s">
        <v>2473</v>
      </c>
      <c r="E530" s="184"/>
      <c r="F530" s="184">
        <v>1544</v>
      </c>
      <c r="G530" s="184">
        <v>4</v>
      </c>
      <c r="H530" s="184">
        <v>0</v>
      </c>
    </row>
    <row r="531" spans="1:8" ht="38.25" hidden="1" x14ac:dyDescent="0.2">
      <c r="A531" s="184" t="s">
        <v>2474</v>
      </c>
      <c r="B531" s="184">
        <v>1771</v>
      </c>
      <c r="C531" s="184">
        <v>507447</v>
      </c>
      <c r="D531" s="184" t="s">
        <v>2475</v>
      </c>
      <c r="E531" s="184"/>
      <c r="F531" s="184">
        <v>1544</v>
      </c>
      <c r="G531" s="184">
        <v>4</v>
      </c>
      <c r="H531" s="184">
        <v>0</v>
      </c>
    </row>
    <row r="532" spans="1:8" ht="38.25" hidden="1" x14ac:dyDescent="0.2">
      <c r="A532" s="184" t="s">
        <v>2476</v>
      </c>
      <c r="B532" s="184">
        <v>1772</v>
      </c>
      <c r="C532" s="184">
        <v>507448</v>
      </c>
      <c r="D532" s="184" t="s">
        <v>2477</v>
      </c>
      <c r="E532" s="184"/>
      <c r="F532" s="184">
        <v>1544</v>
      </c>
      <c r="G532" s="184">
        <v>4</v>
      </c>
      <c r="H532" s="184">
        <v>0</v>
      </c>
    </row>
    <row r="533" spans="1:8" ht="38.25" hidden="1" x14ac:dyDescent="0.2">
      <c r="A533" s="184" t="s">
        <v>2478</v>
      </c>
      <c r="B533" s="184">
        <v>1773</v>
      </c>
      <c r="C533" s="184">
        <v>507449</v>
      </c>
      <c r="D533" s="184" t="s">
        <v>2479</v>
      </c>
      <c r="E533" s="184"/>
      <c r="F533" s="184">
        <v>1544</v>
      </c>
      <c r="G533" s="184">
        <v>4</v>
      </c>
      <c r="H533" s="184">
        <v>0</v>
      </c>
    </row>
    <row r="534" spans="1:8" ht="38.25" hidden="1" x14ac:dyDescent="0.2">
      <c r="A534" s="184" t="s">
        <v>2480</v>
      </c>
      <c r="B534" s="184">
        <v>1774</v>
      </c>
      <c r="C534" s="184">
        <v>507450</v>
      </c>
      <c r="D534" s="184" t="s">
        <v>2481</v>
      </c>
      <c r="E534" s="184"/>
      <c r="F534" s="184">
        <v>1544</v>
      </c>
      <c r="G534" s="184">
        <v>4</v>
      </c>
      <c r="H534" s="184">
        <v>0</v>
      </c>
    </row>
    <row r="535" spans="1:8" ht="38.25" hidden="1" x14ac:dyDescent="0.2">
      <c r="A535" s="184" t="s">
        <v>2482</v>
      </c>
      <c r="B535" s="184">
        <v>1775</v>
      </c>
      <c r="C535" s="184">
        <v>507451</v>
      </c>
      <c r="D535" s="184" t="s">
        <v>2483</v>
      </c>
      <c r="E535" s="184"/>
      <c r="F535" s="184">
        <v>1544</v>
      </c>
      <c r="G535" s="184">
        <v>4</v>
      </c>
      <c r="H535" s="184">
        <v>0</v>
      </c>
    </row>
    <row r="536" spans="1:8" ht="38.25" hidden="1" x14ac:dyDescent="0.2">
      <c r="A536" s="184" t="s">
        <v>2484</v>
      </c>
      <c r="B536" s="184">
        <v>1776</v>
      </c>
      <c r="C536" s="184">
        <v>507452</v>
      </c>
      <c r="D536" s="184" t="s">
        <v>2485</v>
      </c>
      <c r="E536" s="184"/>
      <c r="F536" s="184">
        <v>1544</v>
      </c>
      <c r="G536" s="184">
        <v>4</v>
      </c>
      <c r="H536" s="184">
        <v>0</v>
      </c>
    </row>
    <row r="537" spans="1:8" ht="38.25" hidden="1" x14ac:dyDescent="0.2">
      <c r="A537" s="184" t="s">
        <v>2486</v>
      </c>
      <c r="B537" s="184">
        <v>1777</v>
      </c>
      <c r="C537" s="184">
        <v>507453</v>
      </c>
      <c r="D537" s="184" t="s">
        <v>2487</v>
      </c>
      <c r="E537" s="184"/>
      <c r="F537" s="184">
        <v>1544</v>
      </c>
      <c r="G537" s="184">
        <v>4</v>
      </c>
      <c r="H537" s="184">
        <v>0</v>
      </c>
    </row>
    <row r="538" spans="1:8" ht="38.25" hidden="1" x14ac:dyDescent="0.2">
      <c r="A538" s="184" t="s">
        <v>2488</v>
      </c>
      <c r="B538" s="184">
        <v>1778</v>
      </c>
      <c r="C538" s="184">
        <v>507454</v>
      </c>
      <c r="D538" s="184" t="s">
        <v>2489</v>
      </c>
      <c r="E538" s="184"/>
      <c r="F538" s="184">
        <v>1544</v>
      </c>
      <c r="G538" s="184">
        <v>4</v>
      </c>
      <c r="H538" s="184">
        <v>0</v>
      </c>
    </row>
    <row r="539" spans="1:8" ht="38.25" hidden="1" x14ac:dyDescent="0.2">
      <c r="A539" s="184" t="s">
        <v>2490</v>
      </c>
      <c r="B539" s="184">
        <v>1779</v>
      </c>
      <c r="C539" s="184">
        <v>507455</v>
      </c>
      <c r="D539" s="184" t="s">
        <v>2491</v>
      </c>
      <c r="E539" s="184"/>
      <c r="F539" s="184">
        <v>1544</v>
      </c>
      <c r="G539" s="184">
        <v>4</v>
      </c>
      <c r="H539" s="184">
        <v>0</v>
      </c>
    </row>
    <row r="540" spans="1:8" ht="38.25" hidden="1" x14ac:dyDescent="0.2">
      <c r="A540" s="184" t="s">
        <v>2492</v>
      </c>
      <c r="B540" s="184">
        <v>1780</v>
      </c>
      <c r="C540" s="184">
        <v>507456</v>
      </c>
      <c r="D540" s="184" t="s">
        <v>2493</v>
      </c>
      <c r="E540" s="184"/>
      <c r="F540" s="184">
        <v>1544</v>
      </c>
      <c r="G540" s="184">
        <v>4</v>
      </c>
      <c r="H540" s="184">
        <v>0</v>
      </c>
    </row>
    <row r="541" spans="1:8" ht="38.25" hidden="1" x14ac:dyDescent="0.2">
      <c r="A541" s="184" t="s">
        <v>2494</v>
      </c>
      <c r="B541" s="184">
        <v>1781</v>
      </c>
      <c r="C541" s="184">
        <v>507457</v>
      </c>
      <c r="D541" s="184" t="s">
        <v>2495</v>
      </c>
      <c r="E541" s="184"/>
      <c r="F541" s="184">
        <v>1544</v>
      </c>
      <c r="G541" s="184">
        <v>4</v>
      </c>
      <c r="H541" s="184">
        <v>0</v>
      </c>
    </row>
    <row r="542" spans="1:8" ht="38.25" hidden="1" x14ac:dyDescent="0.2">
      <c r="A542" s="184" t="s">
        <v>2496</v>
      </c>
      <c r="B542" s="184">
        <v>1782</v>
      </c>
      <c r="C542" s="184">
        <v>507458</v>
      </c>
      <c r="D542" s="184" t="s">
        <v>2497</v>
      </c>
      <c r="E542" s="184"/>
      <c r="F542" s="184">
        <v>1544</v>
      </c>
      <c r="G542" s="184">
        <v>4</v>
      </c>
      <c r="H542" s="184">
        <v>0</v>
      </c>
    </row>
    <row r="543" spans="1:8" ht="38.25" hidden="1" x14ac:dyDescent="0.2">
      <c r="A543" s="184" t="s">
        <v>2498</v>
      </c>
      <c r="B543" s="184">
        <v>1783</v>
      </c>
      <c r="C543" s="184">
        <v>507459</v>
      </c>
      <c r="D543" s="184" t="s">
        <v>2499</v>
      </c>
      <c r="E543" s="184"/>
      <c r="F543" s="184">
        <v>1544</v>
      </c>
      <c r="G543" s="184">
        <v>4</v>
      </c>
      <c r="H543" s="184">
        <v>0</v>
      </c>
    </row>
    <row r="544" spans="1:8" ht="38.25" hidden="1" x14ac:dyDescent="0.2">
      <c r="A544" s="184" t="s">
        <v>2500</v>
      </c>
      <c r="B544" s="184">
        <v>1784</v>
      </c>
      <c r="C544" s="184">
        <v>507460</v>
      </c>
      <c r="D544" s="184" t="s">
        <v>2501</v>
      </c>
      <c r="E544" s="184"/>
      <c r="F544" s="184">
        <v>1544</v>
      </c>
      <c r="G544" s="184">
        <v>4</v>
      </c>
      <c r="H544" s="184">
        <v>0</v>
      </c>
    </row>
    <row r="545" spans="1:8" ht="38.25" hidden="1" x14ac:dyDescent="0.2">
      <c r="A545" s="184" t="s">
        <v>2502</v>
      </c>
      <c r="B545" s="184">
        <v>1785</v>
      </c>
      <c r="C545" s="184">
        <v>507461</v>
      </c>
      <c r="D545" s="184" t="s">
        <v>2503</v>
      </c>
      <c r="E545" s="184"/>
      <c r="F545" s="184">
        <v>1544</v>
      </c>
      <c r="G545" s="184">
        <v>4</v>
      </c>
      <c r="H545" s="184">
        <v>0</v>
      </c>
    </row>
    <row r="546" spans="1:8" ht="38.25" hidden="1" x14ac:dyDescent="0.2">
      <c r="A546" s="184" t="s">
        <v>2504</v>
      </c>
      <c r="B546" s="184">
        <v>1786</v>
      </c>
      <c r="C546" s="184">
        <v>507462</v>
      </c>
      <c r="D546" s="184" t="s">
        <v>2505</v>
      </c>
      <c r="E546" s="184"/>
      <c r="F546" s="184">
        <v>1544</v>
      </c>
      <c r="G546" s="184">
        <v>4</v>
      </c>
      <c r="H546" s="184">
        <v>0</v>
      </c>
    </row>
    <row r="547" spans="1:8" ht="38.25" hidden="1" x14ac:dyDescent="0.2">
      <c r="A547" s="184" t="s">
        <v>2506</v>
      </c>
      <c r="B547" s="184">
        <v>1787</v>
      </c>
      <c r="C547" s="184">
        <v>507463</v>
      </c>
      <c r="D547" s="184" t="s">
        <v>2507</v>
      </c>
      <c r="E547" s="184"/>
      <c r="F547" s="184">
        <v>1544</v>
      </c>
      <c r="G547" s="184">
        <v>4</v>
      </c>
      <c r="H547" s="184">
        <v>0</v>
      </c>
    </row>
    <row r="548" spans="1:8" ht="38.25" hidden="1" x14ac:dyDescent="0.2">
      <c r="A548" s="184" t="s">
        <v>2508</v>
      </c>
      <c r="B548" s="184">
        <v>1788</v>
      </c>
      <c r="C548" s="184">
        <v>507464</v>
      </c>
      <c r="D548" s="184" t="s">
        <v>2509</v>
      </c>
      <c r="E548" s="184"/>
      <c r="F548" s="184">
        <v>1544</v>
      </c>
      <c r="G548" s="184">
        <v>4</v>
      </c>
      <c r="H548" s="184">
        <v>0</v>
      </c>
    </row>
    <row r="549" spans="1:8" ht="38.25" hidden="1" x14ac:dyDescent="0.2">
      <c r="A549" s="184" t="s">
        <v>2510</v>
      </c>
      <c r="B549" s="184">
        <v>1789</v>
      </c>
      <c r="C549" s="184">
        <v>507465</v>
      </c>
      <c r="D549" s="184" t="s">
        <v>2511</v>
      </c>
      <c r="E549" s="184"/>
      <c r="F549" s="184">
        <v>1544</v>
      </c>
      <c r="G549" s="184">
        <v>4</v>
      </c>
      <c r="H549" s="184">
        <v>0</v>
      </c>
    </row>
    <row r="550" spans="1:8" ht="38.25" hidden="1" x14ac:dyDescent="0.2">
      <c r="A550" s="184" t="s">
        <v>2512</v>
      </c>
      <c r="B550" s="184">
        <v>1790</v>
      </c>
      <c r="C550" s="184">
        <v>507466</v>
      </c>
      <c r="D550" s="184" t="s">
        <v>2513</v>
      </c>
      <c r="E550" s="184"/>
      <c r="F550" s="184">
        <v>1544</v>
      </c>
      <c r="G550" s="184">
        <v>4</v>
      </c>
      <c r="H550" s="184">
        <v>0</v>
      </c>
    </row>
    <row r="551" spans="1:8" ht="38.25" hidden="1" x14ac:dyDescent="0.2">
      <c r="A551" s="184" t="s">
        <v>2514</v>
      </c>
      <c r="B551" s="184">
        <v>1792</v>
      </c>
      <c r="C551" s="184">
        <v>507468</v>
      </c>
      <c r="D551" s="184" t="s">
        <v>2515</v>
      </c>
      <c r="E551" s="184"/>
      <c r="F551" s="184">
        <v>1544</v>
      </c>
      <c r="G551" s="184">
        <v>4</v>
      </c>
      <c r="H551" s="184">
        <v>0</v>
      </c>
    </row>
    <row r="552" spans="1:8" ht="38.25" hidden="1" x14ac:dyDescent="0.2">
      <c r="A552" s="184" t="s">
        <v>2516</v>
      </c>
      <c r="B552" s="184">
        <v>1791</v>
      </c>
      <c r="C552" s="184">
        <v>507467</v>
      </c>
      <c r="D552" s="184" t="s">
        <v>2517</v>
      </c>
      <c r="E552" s="184"/>
      <c r="F552" s="184">
        <v>1544</v>
      </c>
      <c r="G552" s="184">
        <v>4</v>
      </c>
      <c r="H552" s="184">
        <v>0</v>
      </c>
    </row>
    <row r="553" spans="1:8" ht="38.25" hidden="1" x14ac:dyDescent="0.2">
      <c r="A553" s="184" t="s">
        <v>2518</v>
      </c>
      <c r="B553" s="184">
        <v>1793</v>
      </c>
      <c r="C553" s="184">
        <v>507469</v>
      </c>
      <c r="D553" s="184" t="s">
        <v>2519</v>
      </c>
      <c r="E553" s="184"/>
      <c r="F553" s="184">
        <v>1544</v>
      </c>
      <c r="G553" s="184">
        <v>4</v>
      </c>
      <c r="H553" s="184">
        <v>0</v>
      </c>
    </row>
    <row r="554" spans="1:8" ht="38.25" hidden="1" x14ac:dyDescent="0.2">
      <c r="A554" s="184" t="s">
        <v>2520</v>
      </c>
      <c r="B554" s="184">
        <v>1794</v>
      </c>
      <c r="C554" s="184">
        <v>507470</v>
      </c>
      <c r="D554" s="184" t="s">
        <v>2521</v>
      </c>
      <c r="E554" s="184"/>
      <c r="F554" s="184">
        <v>1544</v>
      </c>
      <c r="G554" s="184">
        <v>4</v>
      </c>
      <c r="H554" s="184">
        <v>0</v>
      </c>
    </row>
    <row r="555" spans="1:8" ht="38.25" hidden="1" x14ac:dyDescent="0.2">
      <c r="A555" s="184" t="s">
        <v>2522</v>
      </c>
      <c r="B555" s="184">
        <v>1795</v>
      </c>
      <c r="C555" s="184">
        <v>507471</v>
      </c>
      <c r="D555" s="184" t="s">
        <v>2523</v>
      </c>
      <c r="E555" s="184"/>
      <c r="F555" s="184">
        <v>1544</v>
      </c>
      <c r="G555" s="184">
        <v>4</v>
      </c>
      <c r="H555" s="184">
        <v>0</v>
      </c>
    </row>
    <row r="556" spans="1:8" ht="38.25" hidden="1" x14ac:dyDescent="0.2">
      <c r="A556" s="184" t="s">
        <v>2524</v>
      </c>
      <c r="B556" s="184">
        <v>1796</v>
      </c>
      <c r="C556" s="184">
        <v>507472</v>
      </c>
      <c r="D556" s="184" t="s">
        <v>2525</v>
      </c>
      <c r="E556" s="184"/>
      <c r="F556" s="184">
        <v>1544</v>
      </c>
      <c r="G556" s="184">
        <v>4</v>
      </c>
      <c r="H556" s="184">
        <v>0</v>
      </c>
    </row>
    <row r="557" spans="1:8" ht="38.25" hidden="1" x14ac:dyDescent="0.2">
      <c r="A557" s="184" t="s">
        <v>2526</v>
      </c>
      <c r="B557" s="184">
        <v>1797</v>
      </c>
      <c r="C557" s="184">
        <v>507473</v>
      </c>
      <c r="D557" s="184" t="s">
        <v>2527</v>
      </c>
      <c r="E557" s="184"/>
      <c r="F557" s="184">
        <v>1544</v>
      </c>
      <c r="G557" s="184">
        <v>4</v>
      </c>
      <c r="H557" s="184">
        <v>0</v>
      </c>
    </row>
    <row r="558" spans="1:8" ht="38.25" hidden="1" x14ac:dyDescent="0.2">
      <c r="A558" s="184" t="s">
        <v>2528</v>
      </c>
      <c r="B558" s="184">
        <v>1798</v>
      </c>
      <c r="C558" s="184">
        <v>507474</v>
      </c>
      <c r="D558" s="184" t="s">
        <v>2529</v>
      </c>
      <c r="E558" s="184"/>
      <c r="F558" s="184">
        <v>1544</v>
      </c>
      <c r="G558" s="184">
        <v>4</v>
      </c>
      <c r="H558" s="184">
        <v>0</v>
      </c>
    </row>
    <row r="559" spans="1:8" ht="38.25" hidden="1" x14ac:dyDescent="0.2">
      <c r="A559" s="184" t="s">
        <v>2530</v>
      </c>
      <c r="B559" s="184">
        <v>1799</v>
      </c>
      <c r="C559" s="184">
        <v>507475</v>
      </c>
      <c r="D559" s="184" t="s">
        <v>2531</v>
      </c>
      <c r="E559" s="184"/>
      <c r="F559" s="184">
        <v>1544</v>
      </c>
      <c r="G559" s="184">
        <v>4</v>
      </c>
      <c r="H559" s="184">
        <v>0</v>
      </c>
    </row>
    <row r="560" spans="1:8" ht="38.25" hidden="1" x14ac:dyDescent="0.2">
      <c r="A560" s="184" t="s">
        <v>2532</v>
      </c>
      <c r="B560" s="184">
        <v>1800</v>
      </c>
      <c r="C560" s="184">
        <v>507476</v>
      </c>
      <c r="D560" s="184" t="s">
        <v>2533</v>
      </c>
      <c r="E560" s="184"/>
      <c r="F560" s="184">
        <v>1544</v>
      </c>
      <c r="G560" s="184">
        <v>4</v>
      </c>
      <c r="H560" s="184">
        <v>0</v>
      </c>
    </row>
    <row r="561" spans="1:8" ht="38.25" hidden="1" x14ac:dyDescent="0.2">
      <c r="A561" s="184" t="s">
        <v>2534</v>
      </c>
      <c r="B561" s="184">
        <v>1801</v>
      </c>
      <c r="C561" s="184">
        <v>507477</v>
      </c>
      <c r="D561" s="184" t="s">
        <v>2535</v>
      </c>
      <c r="E561" s="184"/>
      <c r="F561" s="184">
        <v>1544</v>
      </c>
      <c r="G561" s="184">
        <v>4</v>
      </c>
      <c r="H561" s="184">
        <v>0</v>
      </c>
    </row>
    <row r="562" spans="1:8" ht="38.25" hidden="1" x14ac:dyDescent="0.2">
      <c r="A562" s="184" t="s">
        <v>2536</v>
      </c>
      <c r="B562" s="184">
        <v>1802</v>
      </c>
      <c r="C562" s="184">
        <v>507478</v>
      </c>
      <c r="D562" s="184" t="s">
        <v>2537</v>
      </c>
      <c r="E562" s="184"/>
      <c r="F562" s="184">
        <v>1544</v>
      </c>
      <c r="G562" s="184">
        <v>4</v>
      </c>
      <c r="H562" s="184">
        <v>0</v>
      </c>
    </row>
    <row r="563" spans="1:8" ht="38.25" hidden="1" x14ac:dyDescent="0.2">
      <c r="A563" s="184" t="s">
        <v>2538</v>
      </c>
      <c r="B563" s="184">
        <v>1803</v>
      </c>
      <c r="C563" s="184">
        <v>507479</v>
      </c>
      <c r="D563" s="184" t="s">
        <v>2539</v>
      </c>
      <c r="E563" s="184"/>
      <c r="F563" s="184">
        <v>1544</v>
      </c>
      <c r="G563" s="184">
        <v>4</v>
      </c>
      <c r="H563" s="184">
        <v>0</v>
      </c>
    </row>
    <row r="564" spans="1:8" ht="38.25" hidden="1" x14ac:dyDescent="0.2">
      <c r="A564" s="184" t="s">
        <v>2540</v>
      </c>
      <c r="B564" s="184">
        <v>1804</v>
      </c>
      <c r="C564" s="184">
        <v>507480</v>
      </c>
      <c r="D564" s="184" t="s">
        <v>2541</v>
      </c>
      <c r="E564" s="184"/>
      <c r="F564" s="184">
        <v>1544</v>
      </c>
      <c r="G564" s="184">
        <v>4</v>
      </c>
      <c r="H564" s="184">
        <v>0</v>
      </c>
    </row>
    <row r="565" spans="1:8" ht="38.25" hidden="1" x14ac:dyDescent="0.2">
      <c r="A565" s="184" t="s">
        <v>2542</v>
      </c>
      <c r="B565" s="184">
        <v>1805</v>
      </c>
      <c r="C565" s="184">
        <v>507481</v>
      </c>
      <c r="D565" s="184" t="s">
        <v>2543</v>
      </c>
      <c r="E565" s="184"/>
      <c r="F565" s="184">
        <v>1544</v>
      </c>
      <c r="G565" s="184">
        <v>4</v>
      </c>
      <c r="H565" s="184">
        <v>0</v>
      </c>
    </row>
    <row r="566" spans="1:8" ht="38.25" hidden="1" x14ac:dyDescent="0.2">
      <c r="A566" s="184" t="s">
        <v>2544</v>
      </c>
      <c r="B566" s="184">
        <v>1806</v>
      </c>
      <c r="C566" s="184">
        <v>507482</v>
      </c>
      <c r="D566" s="184" t="s">
        <v>2545</v>
      </c>
      <c r="E566" s="184"/>
      <c r="F566" s="184">
        <v>1544</v>
      </c>
      <c r="G566" s="184">
        <v>4</v>
      </c>
      <c r="H566" s="184">
        <v>0</v>
      </c>
    </row>
    <row r="567" spans="1:8" ht="38.25" hidden="1" x14ac:dyDescent="0.2">
      <c r="A567" s="184" t="s">
        <v>2546</v>
      </c>
      <c r="B567" s="184">
        <v>1807</v>
      </c>
      <c r="C567" s="184">
        <v>507483</v>
      </c>
      <c r="D567" s="184" t="s">
        <v>2547</v>
      </c>
      <c r="E567" s="184"/>
      <c r="F567" s="184">
        <v>1544</v>
      </c>
      <c r="G567" s="184">
        <v>4</v>
      </c>
      <c r="H567" s="184">
        <v>0</v>
      </c>
    </row>
    <row r="568" spans="1:8" ht="38.25" hidden="1" x14ac:dyDescent="0.2">
      <c r="A568" s="184" t="s">
        <v>2548</v>
      </c>
      <c r="B568" s="184">
        <v>1808</v>
      </c>
      <c r="C568" s="184">
        <v>507484</v>
      </c>
      <c r="D568" s="184" t="s">
        <v>2549</v>
      </c>
      <c r="E568" s="184"/>
      <c r="F568" s="184">
        <v>1544</v>
      </c>
      <c r="G568" s="184">
        <v>4</v>
      </c>
      <c r="H568" s="184">
        <v>0</v>
      </c>
    </row>
    <row r="569" spans="1:8" ht="38.25" hidden="1" x14ac:dyDescent="0.2">
      <c r="A569" s="184" t="s">
        <v>2550</v>
      </c>
      <c r="B569" s="184">
        <v>1809</v>
      </c>
      <c r="C569" s="184">
        <v>507485</v>
      </c>
      <c r="D569" s="184" t="s">
        <v>2551</v>
      </c>
      <c r="E569" s="184"/>
      <c r="F569" s="184">
        <v>1544</v>
      </c>
      <c r="G569" s="184">
        <v>4</v>
      </c>
      <c r="H569" s="184">
        <v>0</v>
      </c>
    </row>
    <row r="570" spans="1:8" ht="38.25" hidden="1" x14ac:dyDescent="0.2">
      <c r="A570" s="184" t="s">
        <v>2552</v>
      </c>
      <c r="B570" s="184">
        <v>1810</v>
      </c>
      <c r="C570" s="184">
        <v>507486</v>
      </c>
      <c r="D570" s="184" t="s">
        <v>2553</v>
      </c>
      <c r="E570" s="184"/>
      <c r="F570" s="184">
        <v>1544</v>
      </c>
      <c r="G570" s="184">
        <v>4</v>
      </c>
      <c r="H570" s="184">
        <v>0</v>
      </c>
    </row>
    <row r="571" spans="1:8" ht="38.25" hidden="1" x14ac:dyDescent="0.2">
      <c r="A571" s="184" t="s">
        <v>2554</v>
      </c>
      <c r="B571" s="184">
        <v>1811</v>
      </c>
      <c r="C571" s="184">
        <v>507487</v>
      </c>
      <c r="D571" s="184" t="s">
        <v>2555</v>
      </c>
      <c r="E571" s="184"/>
      <c r="F571" s="184">
        <v>1544</v>
      </c>
      <c r="G571" s="184">
        <v>4</v>
      </c>
      <c r="H571" s="184">
        <v>0</v>
      </c>
    </row>
    <row r="572" spans="1:8" ht="38.25" hidden="1" x14ac:dyDescent="0.2">
      <c r="A572" s="184" t="s">
        <v>2556</v>
      </c>
      <c r="B572" s="184">
        <v>1812</v>
      </c>
      <c r="C572" s="184">
        <v>507488</v>
      </c>
      <c r="D572" s="184" t="s">
        <v>2557</v>
      </c>
      <c r="E572" s="184"/>
      <c r="F572" s="184">
        <v>1544</v>
      </c>
      <c r="G572" s="184">
        <v>4</v>
      </c>
      <c r="H572" s="184">
        <v>0</v>
      </c>
    </row>
    <row r="573" spans="1:8" ht="38.25" hidden="1" x14ac:dyDescent="0.2">
      <c r="A573" s="184" t="s">
        <v>2558</v>
      </c>
      <c r="B573" s="184">
        <v>1813</v>
      </c>
      <c r="C573" s="184">
        <v>507489</v>
      </c>
      <c r="D573" s="184" t="s">
        <v>2559</v>
      </c>
      <c r="E573" s="184"/>
      <c r="F573" s="184">
        <v>1544</v>
      </c>
      <c r="G573" s="184">
        <v>4</v>
      </c>
      <c r="H573" s="184">
        <v>0</v>
      </c>
    </row>
    <row r="574" spans="1:8" ht="38.25" hidden="1" x14ac:dyDescent="0.2">
      <c r="A574" s="184" t="s">
        <v>2560</v>
      </c>
      <c r="B574" s="184">
        <v>1814</v>
      </c>
      <c r="C574" s="184">
        <v>507490</v>
      </c>
      <c r="D574" s="184" t="s">
        <v>2561</v>
      </c>
      <c r="E574" s="184"/>
      <c r="F574" s="184">
        <v>1544</v>
      </c>
      <c r="G574" s="184">
        <v>4</v>
      </c>
      <c r="H574" s="184">
        <v>0</v>
      </c>
    </row>
    <row r="575" spans="1:8" ht="38.25" hidden="1" x14ac:dyDescent="0.2">
      <c r="A575" s="184" t="s">
        <v>2562</v>
      </c>
      <c r="B575" s="184">
        <v>1815</v>
      </c>
      <c r="C575" s="184">
        <v>507491</v>
      </c>
      <c r="D575" s="184" t="s">
        <v>2563</v>
      </c>
      <c r="E575" s="184"/>
      <c r="F575" s="184">
        <v>1544</v>
      </c>
      <c r="G575" s="184">
        <v>4</v>
      </c>
      <c r="H575" s="184">
        <v>0</v>
      </c>
    </row>
    <row r="576" spans="1:8" ht="38.25" hidden="1" x14ac:dyDescent="0.2">
      <c r="A576" s="184" t="s">
        <v>2564</v>
      </c>
      <c r="B576" s="184">
        <v>1816</v>
      </c>
      <c r="C576" s="184">
        <v>507492</v>
      </c>
      <c r="D576" s="184" t="s">
        <v>2565</v>
      </c>
      <c r="E576" s="184"/>
      <c r="F576" s="184">
        <v>1544</v>
      </c>
      <c r="G576" s="184">
        <v>4</v>
      </c>
      <c r="H576" s="184">
        <v>0</v>
      </c>
    </row>
    <row r="577" spans="1:8" ht="38.25" hidden="1" x14ac:dyDescent="0.2">
      <c r="A577" s="184" t="s">
        <v>2566</v>
      </c>
      <c r="B577" s="184">
        <v>1817</v>
      </c>
      <c r="C577" s="184">
        <v>507493</v>
      </c>
      <c r="D577" s="184" t="s">
        <v>2567</v>
      </c>
      <c r="E577" s="184"/>
      <c r="F577" s="184">
        <v>1544</v>
      </c>
      <c r="G577" s="184">
        <v>4</v>
      </c>
      <c r="H577" s="184">
        <v>0</v>
      </c>
    </row>
    <row r="578" spans="1:8" ht="38.25" hidden="1" x14ac:dyDescent="0.2">
      <c r="A578" s="184" t="s">
        <v>2568</v>
      </c>
      <c r="B578" s="184">
        <v>1818</v>
      </c>
      <c r="C578" s="184">
        <v>507494</v>
      </c>
      <c r="D578" s="184" t="s">
        <v>2569</v>
      </c>
      <c r="E578" s="184"/>
      <c r="F578" s="184">
        <v>1544</v>
      </c>
      <c r="G578" s="184">
        <v>4</v>
      </c>
      <c r="H578" s="184">
        <v>0</v>
      </c>
    </row>
    <row r="579" spans="1:8" ht="38.25" hidden="1" x14ac:dyDescent="0.2">
      <c r="A579" s="184" t="s">
        <v>2570</v>
      </c>
      <c r="B579" s="184">
        <v>1819</v>
      </c>
      <c r="C579" s="184">
        <v>507495</v>
      </c>
      <c r="D579" s="184" t="s">
        <v>2571</v>
      </c>
      <c r="E579" s="184"/>
      <c r="F579" s="184">
        <v>1544</v>
      </c>
      <c r="G579" s="184">
        <v>4</v>
      </c>
      <c r="H579" s="184">
        <v>0</v>
      </c>
    </row>
    <row r="580" spans="1:8" ht="38.25" hidden="1" x14ac:dyDescent="0.2">
      <c r="A580" s="184" t="s">
        <v>2572</v>
      </c>
      <c r="B580" s="184">
        <v>1820</v>
      </c>
      <c r="C580" s="184">
        <v>507496</v>
      </c>
      <c r="D580" s="184" t="s">
        <v>2573</v>
      </c>
      <c r="E580" s="184"/>
      <c r="F580" s="184">
        <v>1544</v>
      </c>
      <c r="G580" s="184">
        <v>4</v>
      </c>
      <c r="H580" s="184">
        <v>0</v>
      </c>
    </row>
    <row r="581" spans="1:8" ht="38.25" hidden="1" x14ac:dyDescent="0.2">
      <c r="A581" s="184" t="s">
        <v>2574</v>
      </c>
      <c r="B581" s="184">
        <v>1821</v>
      </c>
      <c r="C581" s="184">
        <v>507497</v>
      </c>
      <c r="D581" s="184" t="s">
        <v>2575</v>
      </c>
      <c r="E581" s="184"/>
      <c r="F581" s="184">
        <v>1544</v>
      </c>
      <c r="G581" s="184">
        <v>4</v>
      </c>
      <c r="H581" s="184">
        <v>0</v>
      </c>
    </row>
    <row r="582" spans="1:8" ht="38.25" hidden="1" x14ac:dyDescent="0.2">
      <c r="A582" s="184" t="s">
        <v>2576</v>
      </c>
      <c r="B582" s="184">
        <v>1822</v>
      </c>
      <c r="C582" s="184">
        <v>507498</v>
      </c>
      <c r="D582" s="184" t="s">
        <v>2577</v>
      </c>
      <c r="E582" s="184"/>
      <c r="F582" s="184">
        <v>1544</v>
      </c>
      <c r="G582" s="184">
        <v>4</v>
      </c>
      <c r="H582" s="184">
        <v>0</v>
      </c>
    </row>
    <row r="583" spans="1:8" ht="38.25" hidden="1" x14ac:dyDescent="0.2">
      <c r="A583" s="184" t="s">
        <v>2578</v>
      </c>
      <c r="B583" s="184">
        <v>1823</v>
      </c>
      <c r="C583" s="184">
        <v>507499</v>
      </c>
      <c r="D583" s="184" t="s">
        <v>2579</v>
      </c>
      <c r="E583" s="184"/>
      <c r="F583" s="184">
        <v>1544</v>
      </c>
      <c r="G583" s="184">
        <v>4</v>
      </c>
      <c r="H583" s="184">
        <v>0</v>
      </c>
    </row>
    <row r="584" spans="1:8" ht="38.25" hidden="1" x14ac:dyDescent="0.2">
      <c r="A584" s="184" t="s">
        <v>2580</v>
      </c>
      <c r="B584" s="184">
        <v>1824</v>
      </c>
      <c r="C584" s="184">
        <v>507500</v>
      </c>
      <c r="D584" s="184" t="s">
        <v>2581</v>
      </c>
      <c r="E584" s="184"/>
      <c r="F584" s="184">
        <v>1544</v>
      </c>
      <c r="G584" s="184">
        <v>4</v>
      </c>
      <c r="H584" s="184">
        <v>0</v>
      </c>
    </row>
    <row r="585" spans="1:8" ht="38.25" hidden="1" x14ac:dyDescent="0.2">
      <c r="A585" s="184" t="s">
        <v>2582</v>
      </c>
      <c r="B585" s="184">
        <v>1825</v>
      </c>
      <c r="C585" s="184">
        <v>507501</v>
      </c>
      <c r="D585" s="184" t="s">
        <v>2583</v>
      </c>
      <c r="E585" s="184"/>
      <c r="F585" s="184">
        <v>1544</v>
      </c>
      <c r="G585" s="184">
        <v>4</v>
      </c>
      <c r="H585" s="184">
        <v>0</v>
      </c>
    </row>
    <row r="586" spans="1:8" ht="38.25" hidden="1" x14ac:dyDescent="0.2">
      <c r="A586" s="184" t="s">
        <v>2584</v>
      </c>
      <c r="B586" s="184">
        <v>1826</v>
      </c>
      <c r="C586" s="184">
        <v>507502</v>
      </c>
      <c r="D586" s="184" t="s">
        <v>2585</v>
      </c>
      <c r="E586" s="184"/>
      <c r="F586" s="184">
        <v>1544</v>
      </c>
      <c r="G586" s="184">
        <v>4</v>
      </c>
      <c r="H586" s="184">
        <v>0</v>
      </c>
    </row>
    <row r="587" spans="1:8" ht="38.25" hidden="1" x14ac:dyDescent="0.2">
      <c r="A587" s="184" t="s">
        <v>2586</v>
      </c>
      <c r="B587" s="184">
        <v>1827</v>
      </c>
      <c r="C587" s="184">
        <v>507503</v>
      </c>
      <c r="D587" s="184" t="s">
        <v>2587</v>
      </c>
      <c r="E587" s="184"/>
      <c r="F587" s="184">
        <v>1544</v>
      </c>
      <c r="G587" s="184">
        <v>4</v>
      </c>
      <c r="H587" s="184">
        <v>0</v>
      </c>
    </row>
    <row r="588" spans="1:8" ht="38.25" hidden="1" x14ac:dyDescent="0.2">
      <c r="A588" s="184" t="s">
        <v>2588</v>
      </c>
      <c r="B588" s="184">
        <v>1828</v>
      </c>
      <c r="C588" s="184">
        <v>507504</v>
      </c>
      <c r="D588" s="184" t="s">
        <v>2589</v>
      </c>
      <c r="E588" s="184"/>
      <c r="F588" s="184">
        <v>1544</v>
      </c>
      <c r="G588" s="184">
        <v>4</v>
      </c>
      <c r="H588" s="184">
        <v>0</v>
      </c>
    </row>
    <row r="589" spans="1:8" ht="38.25" hidden="1" x14ac:dyDescent="0.2">
      <c r="A589" s="184" t="s">
        <v>2590</v>
      </c>
      <c r="B589" s="184">
        <v>1829</v>
      </c>
      <c r="C589" s="184">
        <v>507505</v>
      </c>
      <c r="D589" s="184" t="s">
        <v>2591</v>
      </c>
      <c r="E589" s="184"/>
      <c r="F589" s="184">
        <v>1544</v>
      </c>
      <c r="G589" s="184">
        <v>4</v>
      </c>
      <c r="H589" s="184">
        <v>0</v>
      </c>
    </row>
    <row r="590" spans="1:8" ht="38.25" hidden="1" x14ac:dyDescent="0.2">
      <c r="A590" s="184" t="s">
        <v>2592</v>
      </c>
      <c r="B590" s="184">
        <v>1830</v>
      </c>
      <c r="C590" s="184">
        <v>507506</v>
      </c>
      <c r="D590" s="184" t="s">
        <v>2593</v>
      </c>
      <c r="E590" s="184"/>
      <c r="F590" s="184">
        <v>1544</v>
      </c>
      <c r="G590" s="184">
        <v>4</v>
      </c>
      <c r="H590" s="184">
        <v>0</v>
      </c>
    </row>
    <row r="591" spans="1:8" ht="38.25" hidden="1" x14ac:dyDescent="0.2">
      <c r="A591" s="184" t="s">
        <v>2594</v>
      </c>
      <c r="B591" s="184">
        <v>1831</v>
      </c>
      <c r="C591" s="184">
        <v>507507</v>
      </c>
      <c r="D591" s="184" t="s">
        <v>2595</v>
      </c>
      <c r="E591" s="184"/>
      <c r="F591" s="184">
        <v>1544</v>
      </c>
      <c r="G591" s="184">
        <v>4</v>
      </c>
      <c r="H591" s="184">
        <v>0</v>
      </c>
    </row>
    <row r="592" spans="1:8" ht="38.25" hidden="1" x14ac:dyDescent="0.2">
      <c r="A592" s="184" t="s">
        <v>2596</v>
      </c>
      <c r="B592" s="184">
        <v>1832</v>
      </c>
      <c r="C592" s="184">
        <v>507508</v>
      </c>
      <c r="D592" s="184" t="s">
        <v>2597</v>
      </c>
      <c r="E592" s="184"/>
      <c r="F592" s="184">
        <v>1544</v>
      </c>
      <c r="G592" s="184">
        <v>4</v>
      </c>
      <c r="H592" s="184">
        <v>0</v>
      </c>
    </row>
    <row r="593" spans="1:8" ht="38.25" hidden="1" x14ac:dyDescent="0.2">
      <c r="A593" s="184" t="s">
        <v>2598</v>
      </c>
      <c r="B593" s="184">
        <v>1833</v>
      </c>
      <c r="C593" s="184">
        <v>507509</v>
      </c>
      <c r="D593" s="184" t="s">
        <v>2599</v>
      </c>
      <c r="E593" s="184"/>
      <c r="F593" s="184">
        <v>1544</v>
      </c>
      <c r="G593" s="184">
        <v>4</v>
      </c>
      <c r="H593" s="184">
        <v>0</v>
      </c>
    </row>
    <row r="594" spans="1:8" ht="38.25" hidden="1" x14ac:dyDescent="0.2">
      <c r="A594" s="184" t="s">
        <v>2600</v>
      </c>
      <c r="B594" s="184">
        <v>1834</v>
      </c>
      <c r="C594" s="184">
        <v>507510</v>
      </c>
      <c r="D594" s="184" t="s">
        <v>2601</v>
      </c>
      <c r="E594" s="184"/>
      <c r="F594" s="184">
        <v>1544</v>
      </c>
      <c r="G594" s="184">
        <v>4</v>
      </c>
      <c r="H594" s="184">
        <v>0</v>
      </c>
    </row>
    <row r="595" spans="1:8" ht="38.25" hidden="1" x14ac:dyDescent="0.2">
      <c r="A595" s="184" t="s">
        <v>2602</v>
      </c>
      <c r="B595" s="184">
        <v>1835</v>
      </c>
      <c r="C595" s="184">
        <v>507511</v>
      </c>
      <c r="D595" s="184" t="s">
        <v>2603</v>
      </c>
      <c r="E595" s="184"/>
      <c r="F595" s="184">
        <v>1544</v>
      </c>
      <c r="G595" s="184">
        <v>4</v>
      </c>
      <c r="H595" s="184">
        <v>0</v>
      </c>
    </row>
    <row r="596" spans="1:8" ht="38.25" hidden="1" x14ac:dyDescent="0.2">
      <c r="A596" s="184" t="s">
        <v>2604</v>
      </c>
      <c r="B596" s="184">
        <v>1836</v>
      </c>
      <c r="C596" s="184">
        <v>507512</v>
      </c>
      <c r="D596" s="184" t="s">
        <v>2605</v>
      </c>
      <c r="E596" s="184"/>
      <c r="F596" s="184">
        <v>1544</v>
      </c>
      <c r="G596" s="184">
        <v>4</v>
      </c>
      <c r="H596" s="184">
        <v>0</v>
      </c>
    </row>
    <row r="597" spans="1:8" ht="38.25" hidden="1" x14ac:dyDescent="0.2">
      <c r="A597" s="184" t="s">
        <v>2606</v>
      </c>
      <c r="B597" s="184">
        <v>1837</v>
      </c>
      <c r="C597" s="184">
        <v>507513</v>
      </c>
      <c r="D597" s="184" t="s">
        <v>2607</v>
      </c>
      <c r="E597" s="184"/>
      <c r="F597" s="184">
        <v>1544</v>
      </c>
      <c r="G597" s="184">
        <v>4</v>
      </c>
      <c r="H597" s="184">
        <v>0</v>
      </c>
    </row>
    <row r="598" spans="1:8" ht="38.25" hidden="1" x14ac:dyDescent="0.2">
      <c r="A598" s="184" t="s">
        <v>2608</v>
      </c>
      <c r="B598" s="184">
        <v>1838</v>
      </c>
      <c r="C598" s="184">
        <v>507514</v>
      </c>
      <c r="D598" s="184" t="s">
        <v>2609</v>
      </c>
      <c r="E598" s="184"/>
      <c r="F598" s="184">
        <v>1544</v>
      </c>
      <c r="G598" s="184">
        <v>4</v>
      </c>
      <c r="H598" s="184">
        <v>0</v>
      </c>
    </row>
    <row r="599" spans="1:8" ht="38.25" hidden="1" x14ac:dyDescent="0.2">
      <c r="A599" s="184" t="s">
        <v>2610</v>
      </c>
      <c r="B599" s="184">
        <v>1839</v>
      </c>
      <c r="C599" s="184">
        <v>507515</v>
      </c>
      <c r="D599" s="184" t="s">
        <v>2611</v>
      </c>
      <c r="E599" s="184"/>
      <c r="F599" s="184">
        <v>1544</v>
      </c>
      <c r="G599" s="184">
        <v>4</v>
      </c>
      <c r="H599" s="184">
        <v>0</v>
      </c>
    </row>
    <row r="600" spans="1:8" ht="38.25" hidden="1" x14ac:dyDescent="0.2">
      <c r="A600" s="184" t="s">
        <v>2612</v>
      </c>
      <c r="B600" s="184">
        <v>1840</v>
      </c>
      <c r="C600" s="184">
        <v>507516</v>
      </c>
      <c r="D600" s="184" t="s">
        <v>2613</v>
      </c>
      <c r="E600" s="184"/>
      <c r="F600" s="184">
        <v>1544</v>
      </c>
      <c r="G600" s="184">
        <v>4</v>
      </c>
      <c r="H600" s="184">
        <v>0</v>
      </c>
    </row>
    <row r="601" spans="1:8" ht="38.25" hidden="1" x14ac:dyDescent="0.2">
      <c r="A601" s="184" t="s">
        <v>2614</v>
      </c>
      <c r="B601" s="184">
        <v>1841</v>
      </c>
      <c r="C601" s="184">
        <v>507517</v>
      </c>
      <c r="D601" s="184" t="s">
        <v>2615</v>
      </c>
      <c r="E601" s="184"/>
      <c r="F601" s="184">
        <v>1544</v>
      </c>
      <c r="G601" s="184">
        <v>4</v>
      </c>
      <c r="H601" s="184">
        <v>0</v>
      </c>
    </row>
    <row r="602" spans="1:8" ht="38.25" hidden="1" x14ac:dyDescent="0.2">
      <c r="A602" s="184" t="s">
        <v>2616</v>
      </c>
      <c r="B602" s="184">
        <v>1842</v>
      </c>
      <c r="C602" s="184">
        <v>507518</v>
      </c>
      <c r="D602" s="184" t="s">
        <v>2617</v>
      </c>
      <c r="E602" s="184"/>
      <c r="F602" s="184">
        <v>1544</v>
      </c>
      <c r="G602" s="184">
        <v>4</v>
      </c>
      <c r="H602" s="184">
        <v>0</v>
      </c>
    </row>
    <row r="603" spans="1:8" ht="38.25" hidden="1" x14ac:dyDescent="0.2">
      <c r="A603" s="184" t="s">
        <v>2618</v>
      </c>
      <c r="B603" s="184">
        <v>1843</v>
      </c>
      <c r="C603" s="184">
        <v>507519</v>
      </c>
      <c r="D603" s="184" t="s">
        <v>2619</v>
      </c>
      <c r="E603" s="184"/>
      <c r="F603" s="184">
        <v>1544</v>
      </c>
      <c r="G603" s="184">
        <v>4</v>
      </c>
      <c r="H603" s="184">
        <v>0</v>
      </c>
    </row>
    <row r="604" spans="1:8" ht="38.25" hidden="1" x14ac:dyDescent="0.2">
      <c r="A604" s="184" t="s">
        <v>2620</v>
      </c>
      <c r="B604" s="184">
        <v>1844</v>
      </c>
      <c r="C604" s="184">
        <v>507520</v>
      </c>
      <c r="D604" s="184" t="s">
        <v>2621</v>
      </c>
      <c r="E604" s="184"/>
      <c r="F604" s="184">
        <v>1544</v>
      </c>
      <c r="G604" s="184">
        <v>4</v>
      </c>
      <c r="H604" s="184">
        <v>0</v>
      </c>
    </row>
    <row r="605" spans="1:8" ht="38.25" hidden="1" x14ac:dyDescent="0.2">
      <c r="A605" s="184" t="s">
        <v>2622</v>
      </c>
      <c r="B605" s="184">
        <v>1845</v>
      </c>
      <c r="C605" s="184">
        <v>507521</v>
      </c>
      <c r="D605" s="184" t="s">
        <v>2623</v>
      </c>
      <c r="E605" s="184"/>
      <c r="F605" s="184">
        <v>1544</v>
      </c>
      <c r="G605" s="184">
        <v>4</v>
      </c>
      <c r="H605" s="184">
        <v>0</v>
      </c>
    </row>
    <row r="606" spans="1:8" ht="38.25" hidden="1" x14ac:dyDescent="0.2">
      <c r="A606" s="184" t="s">
        <v>2624</v>
      </c>
      <c r="B606" s="184">
        <v>1846</v>
      </c>
      <c r="C606" s="184">
        <v>507522</v>
      </c>
      <c r="D606" s="184" t="s">
        <v>2625</v>
      </c>
      <c r="E606" s="184"/>
      <c r="F606" s="184">
        <v>1544</v>
      </c>
      <c r="G606" s="184">
        <v>4</v>
      </c>
      <c r="H606" s="184">
        <v>0</v>
      </c>
    </row>
    <row r="607" spans="1:8" ht="38.25" hidden="1" x14ac:dyDescent="0.2">
      <c r="A607" s="184" t="s">
        <v>2626</v>
      </c>
      <c r="B607" s="184">
        <v>1847</v>
      </c>
      <c r="C607" s="184">
        <v>507523</v>
      </c>
      <c r="D607" s="184" t="s">
        <v>2627</v>
      </c>
      <c r="E607" s="184"/>
      <c r="F607" s="184">
        <v>1544</v>
      </c>
      <c r="G607" s="184">
        <v>4</v>
      </c>
      <c r="H607" s="184">
        <v>0</v>
      </c>
    </row>
    <row r="608" spans="1:8" ht="38.25" hidden="1" x14ac:dyDescent="0.2">
      <c r="A608" s="184" t="s">
        <v>2628</v>
      </c>
      <c r="B608" s="184">
        <v>1848</v>
      </c>
      <c r="C608" s="184">
        <v>507524</v>
      </c>
      <c r="D608" s="184" t="s">
        <v>2629</v>
      </c>
      <c r="E608" s="184"/>
      <c r="F608" s="184">
        <v>1544</v>
      </c>
      <c r="G608" s="184">
        <v>4</v>
      </c>
      <c r="H608" s="184">
        <v>0</v>
      </c>
    </row>
    <row r="609" spans="1:8" ht="38.25" hidden="1" x14ac:dyDescent="0.2">
      <c r="A609" s="184" t="s">
        <v>2630</v>
      </c>
      <c r="B609" s="184">
        <v>1849</v>
      </c>
      <c r="C609" s="184">
        <v>507525</v>
      </c>
      <c r="D609" s="184" t="s">
        <v>2631</v>
      </c>
      <c r="E609" s="184"/>
      <c r="F609" s="184">
        <v>1544</v>
      </c>
      <c r="G609" s="184">
        <v>4</v>
      </c>
      <c r="H609" s="184">
        <v>0</v>
      </c>
    </row>
    <row r="610" spans="1:8" ht="38.25" hidden="1" x14ac:dyDescent="0.2">
      <c r="A610" s="184" t="s">
        <v>2632</v>
      </c>
      <c r="B610" s="184">
        <v>1850</v>
      </c>
      <c r="C610" s="184">
        <v>507526</v>
      </c>
      <c r="D610" s="184" t="s">
        <v>2633</v>
      </c>
      <c r="E610" s="184"/>
      <c r="F610" s="184">
        <v>1544</v>
      </c>
      <c r="G610" s="184">
        <v>4</v>
      </c>
      <c r="H610" s="184">
        <v>0</v>
      </c>
    </row>
    <row r="611" spans="1:8" ht="38.25" hidden="1" x14ac:dyDescent="0.2">
      <c r="A611" s="184" t="s">
        <v>2634</v>
      </c>
      <c r="B611" s="184">
        <v>1851</v>
      </c>
      <c r="C611" s="184">
        <v>507527</v>
      </c>
      <c r="D611" s="184" t="s">
        <v>2635</v>
      </c>
      <c r="E611" s="184"/>
      <c r="F611" s="184">
        <v>1544</v>
      </c>
      <c r="G611" s="184">
        <v>4</v>
      </c>
      <c r="H611" s="184">
        <v>0</v>
      </c>
    </row>
    <row r="612" spans="1:8" ht="38.25" hidden="1" x14ac:dyDescent="0.2">
      <c r="A612" s="184" t="s">
        <v>2636</v>
      </c>
      <c r="B612" s="184">
        <v>1852</v>
      </c>
      <c r="C612" s="184">
        <v>507528</v>
      </c>
      <c r="D612" s="184" t="s">
        <v>2637</v>
      </c>
      <c r="E612" s="184"/>
      <c r="F612" s="184">
        <v>1544</v>
      </c>
      <c r="G612" s="184">
        <v>4</v>
      </c>
      <c r="H612" s="184">
        <v>0</v>
      </c>
    </row>
    <row r="613" spans="1:8" ht="38.25" hidden="1" x14ac:dyDescent="0.2">
      <c r="A613" s="184" t="s">
        <v>2638</v>
      </c>
      <c r="B613" s="184">
        <v>1853</v>
      </c>
      <c r="C613" s="184">
        <v>507529</v>
      </c>
      <c r="D613" s="184" t="s">
        <v>2639</v>
      </c>
      <c r="E613" s="184"/>
      <c r="F613" s="184">
        <v>1544</v>
      </c>
      <c r="G613" s="184">
        <v>4</v>
      </c>
      <c r="H613" s="184">
        <v>0</v>
      </c>
    </row>
    <row r="614" spans="1:8" ht="38.25" hidden="1" x14ac:dyDescent="0.2">
      <c r="A614" s="184" t="s">
        <v>2640</v>
      </c>
      <c r="B614" s="184">
        <v>1854</v>
      </c>
      <c r="C614" s="184">
        <v>507530</v>
      </c>
      <c r="D614" s="184" t="s">
        <v>2641</v>
      </c>
      <c r="E614" s="184"/>
      <c r="F614" s="184">
        <v>1544</v>
      </c>
      <c r="G614" s="184">
        <v>4</v>
      </c>
      <c r="H614" s="184">
        <v>0</v>
      </c>
    </row>
    <row r="615" spans="1:8" ht="38.25" hidden="1" x14ac:dyDescent="0.2">
      <c r="A615" s="184" t="s">
        <v>2642</v>
      </c>
      <c r="B615" s="184">
        <v>1855</v>
      </c>
      <c r="C615" s="184">
        <v>507531</v>
      </c>
      <c r="D615" s="184" t="s">
        <v>2643</v>
      </c>
      <c r="E615" s="184"/>
      <c r="F615" s="184">
        <v>1544</v>
      </c>
      <c r="G615" s="184">
        <v>4</v>
      </c>
      <c r="H615" s="184">
        <v>0</v>
      </c>
    </row>
    <row r="616" spans="1:8" hidden="1" x14ac:dyDescent="0.2">
      <c r="A616" s="184" t="s">
        <v>2644</v>
      </c>
      <c r="B616" s="184">
        <v>921</v>
      </c>
      <c r="C616" s="184">
        <v>502804</v>
      </c>
      <c r="D616" s="184" t="s">
        <v>2644</v>
      </c>
      <c r="E616" s="184"/>
      <c r="F616" s="184">
        <v>2</v>
      </c>
      <c r="G616" s="184">
        <v>9</v>
      </c>
      <c r="H616" s="184">
        <v>0</v>
      </c>
    </row>
    <row r="617" spans="1:8" x14ac:dyDescent="0.2">
      <c r="A617" s="184" t="s">
        <v>2645</v>
      </c>
      <c r="B617" s="184">
        <v>3508</v>
      </c>
      <c r="C617" s="184">
        <v>511145</v>
      </c>
      <c r="D617" s="184" t="s">
        <v>2645</v>
      </c>
      <c r="E617" s="184">
        <v>1</v>
      </c>
      <c r="F617" s="184">
        <v>3</v>
      </c>
      <c r="G617" s="184">
        <v>22</v>
      </c>
      <c r="H617" s="184">
        <v>0</v>
      </c>
    </row>
    <row r="618" spans="1:8" x14ac:dyDescent="0.2">
      <c r="A618" s="184" t="s">
        <v>2645</v>
      </c>
      <c r="B618" s="184">
        <v>3510</v>
      </c>
      <c r="C618" s="184">
        <v>511147</v>
      </c>
      <c r="D618" s="184" t="s">
        <v>2645</v>
      </c>
      <c r="E618" s="184">
        <v>2</v>
      </c>
      <c r="F618" s="184">
        <v>223</v>
      </c>
      <c r="G618" s="184">
        <v>22</v>
      </c>
      <c r="H618" s="184">
        <v>0</v>
      </c>
    </row>
    <row r="619" spans="1:8" x14ac:dyDescent="0.2">
      <c r="A619" s="184" t="s">
        <v>2645</v>
      </c>
      <c r="B619" s="184">
        <v>3512</v>
      </c>
      <c r="C619" s="184">
        <v>511149</v>
      </c>
      <c r="D619" s="184" t="s">
        <v>2645</v>
      </c>
      <c r="E619" s="184">
        <v>3</v>
      </c>
      <c r="F619" s="184">
        <v>224</v>
      </c>
      <c r="G619" s="184">
        <v>22</v>
      </c>
      <c r="H619" s="184">
        <v>0</v>
      </c>
    </row>
    <row r="620" spans="1:8" hidden="1" x14ac:dyDescent="0.2">
      <c r="A620" s="184" t="s">
        <v>2645</v>
      </c>
      <c r="B620" s="184">
        <v>3514</v>
      </c>
      <c r="C620" s="184">
        <v>511151</v>
      </c>
      <c r="D620" s="184" t="s">
        <v>2645</v>
      </c>
      <c r="E620" s="184">
        <v>4</v>
      </c>
      <c r="F620" s="184">
        <v>636</v>
      </c>
      <c r="G620" s="184">
        <v>22</v>
      </c>
      <c r="H620" s="184">
        <v>0</v>
      </c>
    </row>
    <row r="621" spans="1:8" hidden="1" x14ac:dyDescent="0.2">
      <c r="A621" s="184" t="s">
        <v>2645</v>
      </c>
      <c r="B621" s="184">
        <v>3516</v>
      </c>
      <c r="C621" s="184">
        <v>511153</v>
      </c>
      <c r="D621" s="184" t="s">
        <v>2645</v>
      </c>
      <c r="E621" s="184">
        <v>5</v>
      </c>
      <c r="F621" s="184">
        <v>699</v>
      </c>
      <c r="G621" s="184">
        <v>22</v>
      </c>
      <c r="H621" s="184">
        <v>0</v>
      </c>
    </row>
    <row r="622" spans="1:8" x14ac:dyDescent="0.2">
      <c r="A622" s="184" t="s">
        <v>2645</v>
      </c>
      <c r="B622" s="184">
        <v>3518</v>
      </c>
      <c r="C622" s="184">
        <v>511155</v>
      </c>
      <c r="D622" s="184" t="s">
        <v>2645</v>
      </c>
      <c r="E622" s="184">
        <v>6</v>
      </c>
      <c r="F622" s="184">
        <v>708</v>
      </c>
      <c r="G622" s="184">
        <v>22</v>
      </c>
      <c r="H622" s="184">
        <v>0</v>
      </c>
    </row>
    <row r="623" spans="1:8" hidden="1" x14ac:dyDescent="0.2">
      <c r="A623" s="184" t="s">
        <v>2645</v>
      </c>
      <c r="B623" s="184">
        <v>3520</v>
      </c>
      <c r="C623" s="184">
        <v>511157</v>
      </c>
      <c r="D623" s="184" t="s">
        <v>2645</v>
      </c>
      <c r="E623" s="184">
        <v>7</v>
      </c>
      <c r="F623" s="184">
        <v>791</v>
      </c>
      <c r="G623" s="184">
        <v>22</v>
      </c>
      <c r="H623" s="184">
        <v>0</v>
      </c>
    </row>
    <row r="624" spans="1:8" x14ac:dyDescent="0.2">
      <c r="A624" s="184" t="s">
        <v>2646</v>
      </c>
      <c r="B624" s="184">
        <v>1858</v>
      </c>
      <c r="C624" s="184">
        <v>507535</v>
      </c>
      <c r="D624" s="184" t="s">
        <v>2646</v>
      </c>
      <c r="E624" s="184">
        <v>1</v>
      </c>
      <c r="F624" s="184">
        <v>3</v>
      </c>
      <c r="G624" s="184">
        <v>13</v>
      </c>
      <c r="H624" s="184">
        <v>0</v>
      </c>
    </row>
    <row r="625" spans="1:8" x14ac:dyDescent="0.2">
      <c r="A625" s="184" t="s">
        <v>2646</v>
      </c>
      <c r="B625" s="184">
        <v>1860</v>
      </c>
      <c r="C625" s="184">
        <v>507537</v>
      </c>
      <c r="D625" s="184" t="s">
        <v>2646</v>
      </c>
      <c r="E625" s="184">
        <v>2</v>
      </c>
      <c r="F625" s="184">
        <v>223</v>
      </c>
      <c r="G625" s="184">
        <v>13</v>
      </c>
      <c r="H625" s="184">
        <v>0</v>
      </c>
    </row>
    <row r="626" spans="1:8" x14ac:dyDescent="0.2">
      <c r="A626" s="184" t="s">
        <v>2646</v>
      </c>
      <c r="B626" s="184">
        <v>1862</v>
      </c>
      <c r="C626" s="184">
        <v>507539</v>
      </c>
      <c r="D626" s="184" t="s">
        <v>2646</v>
      </c>
      <c r="E626" s="184">
        <v>3</v>
      </c>
      <c r="F626" s="184">
        <v>224</v>
      </c>
      <c r="G626" s="184">
        <v>13</v>
      </c>
      <c r="H626" s="184">
        <v>0</v>
      </c>
    </row>
    <row r="627" spans="1:8" hidden="1" x14ac:dyDescent="0.2">
      <c r="A627" s="184" t="s">
        <v>2646</v>
      </c>
      <c r="B627" s="184">
        <v>1864</v>
      </c>
      <c r="C627" s="184">
        <v>507541</v>
      </c>
      <c r="D627" s="184" t="s">
        <v>2646</v>
      </c>
      <c r="E627" s="184">
        <v>4</v>
      </c>
      <c r="F627" s="184">
        <v>636</v>
      </c>
      <c r="G627" s="184">
        <v>13</v>
      </c>
      <c r="H627" s="184">
        <v>0</v>
      </c>
    </row>
    <row r="628" spans="1:8" hidden="1" x14ac:dyDescent="0.2">
      <c r="A628" s="184" t="s">
        <v>2646</v>
      </c>
      <c r="B628" s="184">
        <v>1866</v>
      </c>
      <c r="C628" s="184">
        <v>507543</v>
      </c>
      <c r="D628" s="184" t="s">
        <v>2646</v>
      </c>
      <c r="E628" s="184">
        <v>5</v>
      </c>
      <c r="F628" s="184">
        <v>699</v>
      </c>
      <c r="G628" s="184">
        <v>13</v>
      </c>
      <c r="H628" s="184">
        <v>0</v>
      </c>
    </row>
    <row r="629" spans="1:8" x14ac:dyDescent="0.2">
      <c r="A629" s="184" t="s">
        <v>2646</v>
      </c>
      <c r="B629" s="184">
        <v>1868</v>
      </c>
      <c r="C629" s="184">
        <v>507545</v>
      </c>
      <c r="D629" s="184" t="s">
        <v>2646</v>
      </c>
      <c r="E629" s="184">
        <v>6</v>
      </c>
      <c r="F629" s="184">
        <v>708</v>
      </c>
      <c r="G629" s="184">
        <v>13</v>
      </c>
      <c r="H629" s="184">
        <v>0</v>
      </c>
    </row>
    <row r="630" spans="1:8" hidden="1" x14ac:dyDescent="0.2">
      <c r="A630" s="184" t="s">
        <v>2646</v>
      </c>
      <c r="B630" s="184">
        <v>1870</v>
      </c>
      <c r="C630" s="184">
        <v>507547</v>
      </c>
      <c r="D630" s="184" t="s">
        <v>2646</v>
      </c>
      <c r="E630" s="184">
        <v>7</v>
      </c>
      <c r="F630" s="184">
        <v>791</v>
      </c>
      <c r="G630" s="184">
        <v>13</v>
      </c>
      <c r="H630" s="184">
        <v>0</v>
      </c>
    </row>
    <row r="631" spans="1:8" hidden="1" x14ac:dyDescent="0.2">
      <c r="A631" s="184" t="s">
        <v>2646</v>
      </c>
      <c r="B631" s="184">
        <v>3177</v>
      </c>
      <c r="C631" s="184">
        <v>510814</v>
      </c>
      <c r="D631" s="184" t="s">
        <v>2646</v>
      </c>
      <c r="E631" s="184">
        <v>11</v>
      </c>
      <c r="F631" s="184">
        <v>3169</v>
      </c>
      <c r="G631" s="184">
        <v>13</v>
      </c>
      <c r="H631" s="184">
        <v>0</v>
      </c>
    </row>
    <row r="632" spans="1:8" hidden="1" x14ac:dyDescent="0.2">
      <c r="A632" s="184" t="s">
        <v>2646</v>
      </c>
      <c r="B632" s="184">
        <v>3358</v>
      </c>
      <c r="C632" s="184">
        <v>510995</v>
      </c>
      <c r="D632" s="184" t="s">
        <v>2646</v>
      </c>
      <c r="E632" s="184">
        <v>12</v>
      </c>
      <c r="F632" s="184">
        <v>3319</v>
      </c>
      <c r="G632" s="184">
        <v>13</v>
      </c>
      <c r="H632" s="184">
        <v>0</v>
      </c>
    </row>
    <row r="633" spans="1:8" x14ac:dyDescent="0.2">
      <c r="A633" s="184" t="s">
        <v>897</v>
      </c>
      <c r="B633" s="184">
        <v>194</v>
      </c>
      <c r="C633" s="184">
        <v>1327</v>
      </c>
      <c r="D633" s="184" t="s">
        <v>897</v>
      </c>
      <c r="E633" s="184">
        <v>1</v>
      </c>
      <c r="F633" s="184">
        <v>3</v>
      </c>
      <c r="G633" s="184">
        <v>10</v>
      </c>
      <c r="H633" s="184">
        <v>0</v>
      </c>
    </row>
    <row r="634" spans="1:8" x14ac:dyDescent="0.2">
      <c r="A634" s="184" t="s">
        <v>897</v>
      </c>
      <c r="B634" s="184">
        <v>346</v>
      </c>
      <c r="C634" s="184">
        <v>1731</v>
      </c>
      <c r="D634" s="184" t="s">
        <v>897</v>
      </c>
      <c r="E634" s="184">
        <v>2</v>
      </c>
      <c r="F634" s="184">
        <v>223</v>
      </c>
      <c r="G634" s="184">
        <v>10</v>
      </c>
      <c r="H634" s="184">
        <v>0</v>
      </c>
    </row>
    <row r="635" spans="1:8" x14ac:dyDescent="0.2">
      <c r="A635" s="184" t="s">
        <v>897</v>
      </c>
      <c r="B635" s="184">
        <v>347</v>
      </c>
      <c r="C635" s="184">
        <v>1735</v>
      </c>
      <c r="D635" s="184" t="s">
        <v>897</v>
      </c>
      <c r="E635" s="184">
        <v>3</v>
      </c>
      <c r="F635" s="184">
        <v>224</v>
      </c>
      <c r="G635" s="184">
        <v>10</v>
      </c>
      <c r="H635" s="184">
        <v>0</v>
      </c>
    </row>
    <row r="636" spans="1:8" hidden="1" x14ac:dyDescent="0.2">
      <c r="A636" s="184" t="s">
        <v>897</v>
      </c>
      <c r="B636" s="184">
        <v>710</v>
      </c>
      <c r="C636" s="184">
        <v>500767</v>
      </c>
      <c r="D636" s="184" t="s">
        <v>897</v>
      </c>
      <c r="E636" s="184">
        <v>4</v>
      </c>
      <c r="F636" s="184">
        <v>636</v>
      </c>
      <c r="G636" s="184">
        <v>10</v>
      </c>
      <c r="H636" s="184">
        <v>0</v>
      </c>
    </row>
    <row r="637" spans="1:8" hidden="1" x14ac:dyDescent="0.2">
      <c r="A637" s="184" t="s">
        <v>897</v>
      </c>
      <c r="B637" s="184">
        <v>711</v>
      </c>
      <c r="C637" s="184">
        <v>500768</v>
      </c>
      <c r="D637" s="184" t="s">
        <v>897</v>
      </c>
      <c r="E637" s="184">
        <v>5</v>
      </c>
      <c r="F637" s="184">
        <v>699</v>
      </c>
      <c r="G637" s="184">
        <v>10</v>
      </c>
      <c r="H637" s="184">
        <v>0</v>
      </c>
    </row>
    <row r="638" spans="1:8" x14ac:dyDescent="0.2">
      <c r="A638" s="184" t="s">
        <v>897</v>
      </c>
      <c r="B638" s="184">
        <v>712</v>
      </c>
      <c r="C638" s="184">
        <v>500769</v>
      </c>
      <c r="D638" s="184" t="s">
        <v>897</v>
      </c>
      <c r="E638" s="184">
        <v>6</v>
      </c>
      <c r="F638" s="184">
        <v>708</v>
      </c>
      <c r="G638" s="184">
        <v>10</v>
      </c>
      <c r="H638" s="184">
        <v>0</v>
      </c>
    </row>
    <row r="639" spans="1:8" hidden="1" x14ac:dyDescent="0.2">
      <c r="A639" s="184" t="s">
        <v>897</v>
      </c>
      <c r="B639" s="184">
        <v>792</v>
      </c>
      <c r="C639" s="184">
        <v>501844</v>
      </c>
      <c r="D639" s="184" t="s">
        <v>897</v>
      </c>
      <c r="E639" s="184">
        <v>7</v>
      </c>
      <c r="F639" s="184">
        <v>791</v>
      </c>
      <c r="G639" s="184">
        <v>10</v>
      </c>
      <c r="H639" s="184">
        <v>0</v>
      </c>
    </row>
    <row r="640" spans="1:8" hidden="1" x14ac:dyDescent="0.2">
      <c r="A640" s="184" t="s">
        <v>897</v>
      </c>
      <c r="B640" s="184">
        <v>2764</v>
      </c>
      <c r="C640" s="184">
        <v>510401</v>
      </c>
      <c r="D640" s="184" t="s">
        <v>897</v>
      </c>
      <c r="E640" s="184">
        <v>9</v>
      </c>
      <c r="F640" s="184">
        <v>2763</v>
      </c>
      <c r="G640" s="184">
        <v>10</v>
      </c>
      <c r="H640" s="184">
        <v>0</v>
      </c>
    </row>
    <row r="641" spans="1:8" hidden="1" x14ac:dyDescent="0.2">
      <c r="A641" s="184" t="s">
        <v>897</v>
      </c>
      <c r="B641" s="184">
        <v>2967</v>
      </c>
      <c r="C641" s="184">
        <v>510604</v>
      </c>
      <c r="D641" s="184" t="s">
        <v>897</v>
      </c>
      <c r="E641" s="184">
        <v>10</v>
      </c>
      <c r="F641" s="184">
        <v>2966</v>
      </c>
      <c r="G641" s="184">
        <v>10</v>
      </c>
      <c r="H641" s="184">
        <v>0</v>
      </c>
    </row>
    <row r="642" spans="1:8" hidden="1" x14ac:dyDescent="0.2">
      <c r="A642" s="184" t="s">
        <v>897</v>
      </c>
      <c r="B642" s="184">
        <v>3170</v>
      </c>
      <c r="C642" s="184">
        <v>510807</v>
      </c>
      <c r="D642" s="184" t="s">
        <v>897</v>
      </c>
      <c r="E642" s="184">
        <v>11</v>
      </c>
      <c r="F642" s="184">
        <v>3169</v>
      </c>
      <c r="G642" s="184">
        <v>10</v>
      </c>
      <c r="H642" s="184">
        <v>0</v>
      </c>
    </row>
    <row r="643" spans="1:8" hidden="1" x14ac:dyDescent="0.2">
      <c r="A643" s="184" t="s">
        <v>897</v>
      </c>
      <c r="B643" s="184">
        <v>3320</v>
      </c>
      <c r="C643" s="184">
        <v>510957</v>
      </c>
      <c r="D643" s="184" t="s">
        <v>897</v>
      </c>
      <c r="E643" s="184">
        <v>12</v>
      </c>
      <c r="F643" s="184">
        <v>3319</v>
      </c>
      <c r="G643" s="184">
        <v>10</v>
      </c>
      <c r="H643" s="184">
        <v>0</v>
      </c>
    </row>
    <row r="644" spans="1:8" ht="25.5" hidden="1" x14ac:dyDescent="0.2">
      <c r="A644" s="184" t="s">
        <v>2647</v>
      </c>
      <c r="B644" s="184">
        <v>2185</v>
      </c>
      <c r="C644" s="184">
        <v>508578</v>
      </c>
      <c r="D644" s="184" t="s">
        <v>2647</v>
      </c>
      <c r="E644" s="184"/>
      <c r="F644" s="184">
        <v>2</v>
      </c>
      <c r="G644" s="184">
        <v>9</v>
      </c>
      <c r="H644" s="184">
        <v>0</v>
      </c>
    </row>
    <row r="645" spans="1:8" x14ac:dyDescent="0.2">
      <c r="A645" s="184" t="s">
        <v>1759</v>
      </c>
      <c r="B645" s="184">
        <v>224</v>
      </c>
      <c r="C645" s="184">
        <v>1372</v>
      </c>
      <c r="D645" s="184" t="s">
        <v>1759</v>
      </c>
      <c r="E645" s="184">
        <v>3</v>
      </c>
      <c r="F645" s="184">
        <v>1</v>
      </c>
      <c r="G645" s="184">
        <v>2</v>
      </c>
      <c r="H645" s="184">
        <v>0</v>
      </c>
    </row>
    <row r="646" spans="1:8" x14ac:dyDescent="0.2">
      <c r="A646" s="184" t="s">
        <v>2648</v>
      </c>
      <c r="B646" s="184">
        <v>5547</v>
      </c>
      <c r="C646" s="184">
        <v>513243</v>
      </c>
      <c r="D646" s="184" t="s">
        <v>2649</v>
      </c>
      <c r="E646" s="184">
        <v>3</v>
      </c>
      <c r="F646" s="184">
        <v>473</v>
      </c>
      <c r="G646" s="184">
        <v>5</v>
      </c>
      <c r="H646" s="184">
        <v>0</v>
      </c>
    </row>
    <row r="647" spans="1:8" x14ac:dyDescent="0.2">
      <c r="A647" s="184" t="s">
        <v>2650</v>
      </c>
      <c r="B647" s="184">
        <v>5576</v>
      </c>
      <c r="C647" s="184">
        <v>513275</v>
      </c>
      <c r="D647" s="184" t="s">
        <v>2651</v>
      </c>
      <c r="E647" s="184">
        <v>3</v>
      </c>
      <c r="F647" s="184">
        <v>473</v>
      </c>
      <c r="G647" s="184">
        <v>5</v>
      </c>
      <c r="H647" s="184">
        <v>0</v>
      </c>
    </row>
    <row r="648" spans="1:8" x14ac:dyDescent="0.2">
      <c r="A648" s="184" t="s">
        <v>2652</v>
      </c>
      <c r="B648" s="184">
        <v>5577</v>
      </c>
      <c r="C648" s="184">
        <v>513276</v>
      </c>
      <c r="D648" s="184" t="s">
        <v>2653</v>
      </c>
      <c r="E648" s="184">
        <v>3</v>
      </c>
      <c r="F648" s="184">
        <v>473</v>
      </c>
      <c r="G648" s="184">
        <v>5</v>
      </c>
      <c r="H648" s="184">
        <v>0</v>
      </c>
    </row>
    <row r="649" spans="1:8" x14ac:dyDescent="0.2">
      <c r="A649" s="184" t="s">
        <v>2654</v>
      </c>
      <c r="B649" s="184">
        <v>5548</v>
      </c>
      <c r="C649" s="184">
        <v>513244</v>
      </c>
      <c r="D649" s="184" t="s">
        <v>2655</v>
      </c>
      <c r="E649" s="184">
        <v>3</v>
      </c>
      <c r="F649" s="184">
        <v>473</v>
      </c>
      <c r="G649" s="184">
        <v>5</v>
      </c>
      <c r="H649" s="184">
        <v>0</v>
      </c>
    </row>
    <row r="650" spans="1:8" x14ac:dyDescent="0.2">
      <c r="A650" s="184" t="s">
        <v>2656</v>
      </c>
      <c r="B650" s="184">
        <v>5575</v>
      </c>
      <c r="C650" s="184">
        <v>513277</v>
      </c>
      <c r="D650" s="184" t="s">
        <v>2657</v>
      </c>
      <c r="E650" s="184">
        <v>3</v>
      </c>
      <c r="F650" s="184">
        <v>473</v>
      </c>
      <c r="G650" s="184">
        <v>5</v>
      </c>
      <c r="H650" s="184">
        <v>0</v>
      </c>
    </row>
    <row r="651" spans="1:8" x14ac:dyDescent="0.2">
      <c r="A651" s="184" t="s">
        <v>2658</v>
      </c>
      <c r="B651" s="184">
        <v>5578</v>
      </c>
      <c r="C651" s="184">
        <v>513278</v>
      </c>
      <c r="D651" s="184" t="s">
        <v>2659</v>
      </c>
      <c r="E651" s="184">
        <v>3</v>
      </c>
      <c r="F651" s="184">
        <v>473</v>
      </c>
      <c r="G651" s="184">
        <v>5</v>
      </c>
      <c r="H651" s="184">
        <v>0</v>
      </c>
    </row>
    <row r="652" spans="1:8" x14ac:dyDescent="0.2">
      <c r="A652" s="184" t="s">
        <v>2660</v>
      </c>
      <c r="B652" s="184">
        <v>5549</v>
      </c>
      <c r="C652" s="184">
        <v>513245</v>
      </c>
      <c r="D652" s="184" t="s">
        <v>2661</v>
      </c>
      <c r="E652" s="184">
        <v>3</v>
      </c>
      <c r="F652" s="184">
        <v>473</v>
      </c>
      <c r="G652" s="184">
        <v>5</v>
      </c>
      <c r="H652" s="184">
        <v>0</v>
      </c>
    </row>
    <row r="653" spans="1:8" x14ac:dyDescent="0.2">
      <c r="A653" s="184" t="s">
        <v>2662</v>
      </c>
      <c r="B653" s="184">
        <v>5579</v>
      </c>
      <c r="C653" s="184">
        <v>513279</v>
      </c>
      <c r="D653" s="184" t="s">
        <v>2663</v>
      </c>
      <c r="E653" s="184">
        <v>3</v>
      </c>
      <c r="F653" s="184">
        <v>473</v>
      </c>
      <c r="G653" s="184">
        <v>5</v>
      </c>
      <c r="H653" s="184">
        <v>0</v>
      </c>
    </row>
    <row r="654" spans="1:8" x14ac:dyDescent="0.2">
      <c r="A654" s="184" t="s">
        <v>2664</v>
      </c>
      <c r="B654" s="184">
        <v>5580</v>
      </c>
      <c r="C654" s="184">
        <v>513280</v>
      </c>
      <c r="D654" s="184" t="s">
        <v>2665</v>
      </c>
      <c r="E654" s="184">
        <v>3</v>
      </c>
      <c r="F654" s="184">
        <v>473</v>
      </c>
      <c r="G654" s="184">
        <v>5</v>
      </c>
      <c r="H654" s="184">
        <v>0</v>
      </c>
    </row>
    <row r="655" spans="1:8" x14ac:dyDescent="0.2">
      <c r="A655" s="184" t="s">
        <v>2666</v>
      </c>
      <c r="B655" s="184">
        <v>5574</v>
      </c>
      <c r="C655" s="184">
        <v>513272</v>
      </c>
      <c r="D655" s="184" t="s">
        <v>1778</v>
      </c>
      <c r="E655" s="184">
        <v>3</v>
      </c>
      <c r="F655" s="184">
        <v>473</v>
      </c>
      <c r="G655" s="184">
        <v>5</v>
      </c>
      <c r="H655" s="184">
        <v>0</v>
      </c>
    </row>
    <row r="656" spans="1:8" x14ac:dyDescent="0.2">
      <c r="A656" s="184" t="s">
        <v>2667</v>
      </c>
      <c r="B656" s="184">
        <v>5601</v>
      </c>
      <c r="C656" s="184">
        <v>513296</v>
      </c>
      <c r="D656" s="184" t="s">
        <v>1774</v>
      </c>
      <c r="E656" s="184">
        <v>3</v>
      </c>
      <c r="F656" s="184">
        <v>473</v>
      </c>
      <c r="G656" s="184">
        <v>5</v>
      </c>
      <c r="H656" s="184">
        <v>0</v>
      </c>
    </row>
    <row r="657" spans="1:8" x14ac:dyDescent="0.2">
      <c r="A657" s="184" t="s">
        <v>2668</v>
      </c>
      <c r="B657" s="184">
        <v>5602</v>
      </c>
      <c r="C657" s="184">
        <v>513297</v>
      </c>
      <c r="D657" s="184" t="s">
        <v>1784</v>
      </c>
      <c r="E657" s="184">
        <v>3</v>
      </c>
      <c r="F657" s="184">
        <v>473</v>
      </c>
      <c r="G657" s="184">
        <v>5</v>
      </c>
      <c r="H657" s="184">
        <v>0</v>
      </c>
    </row>
    <row r="658" spans="1:8" x14ac:dyDescent="0.2">
      <c r="A658" s="184" t="s">
        <v>2669</v>
      </c>
      <c r="B658" s="184">
        <v>5603</v>
      </c>
      <c r="C658" s="184">
        <v>513298</v>
      </c>
      <c r="D658" s="184" t="s">
        <v>1786</v>
      </c>
      <c r="E658" s="184">
        <v>3</v>
      </c>
      <c r="F658" s="184">
        <v>473</v>
      </c>
      <c r="G658" s="184">
        <v>5</v>
      </c>
      <c r="H658" s="184">
        <v>0</v>
      </c>
    </row>
    <row r="659" spans="1:8" ht="25.5" x14ac:dyDescent="0.2">
      <c r="A659" s="184" t="s">
        <v>2670</v>
      </c>
      <c r="B659" s="184">
        <v>3641</v>
      </c>
      <c r="C659" s="184">
        <v>511295</v>
      </c>
      <c r="D659" s="184" t="s">
        <v>2671</v>
      </c>
      <c r="E659" s="184">
        <v>3</v>
      </c>
      <c r="F659" s="184">
        <v>472</v>
      </c>
      <c r="G659" s="184">
        <v>11</v>
      </c>
      <c r="H659" s="184">
        <v>0</v>
      </c>
    </row>
    <row r="660" spans="1:8" ht="25.5" x14ac:dyDescent="0.2">
      <c r="A660" s="184" t="s">
        <v>2670</v>
      </c>
      <c r="B660" s="184">
        <v>3642</v>
      </c>
      <c r="C660" s="184">
        <v>511294</v>
      </c>
      <c r="D660" s="184" t="s">
        <v>2671</v>
      </c>
      <c r="E660" s="184">
        <v>3</v>
      </c>
      <c r="F660" s="184">
        <v>472</v>
      </c>
      <c r="G660" s="184">
        <v>4</v>
      </c>
      <c r="H660" s="184">
        <v>0</v>
      </c>
    </row>
    <row r="661" spans="1:8" x14ac:dyDescent="0.2">
      <c r="A661" s="184" t="s">
        <v>2672</v>
      </c>
      <c r="B661" s="184">
        <v>3645</v>
      </c>
      <c r="C661" s="184">
        <v>511296</v>
      </c>
      <c r="D661" s="184" t="s">
        <v>1931</v>
      </c>
      <c r="E661" s="184">
        <v>3</v>
      </c>
      <c r="F661" s="184">
        <v>472</v>
      </c>
      <c r="G661" s="184">
        <v>14</v>
      </c>
      <c r="H661" s="184">
        <v>0</v>
      </c>
    </row>
    <row r="662" spans="1:8" x14ac:dyDescent="0.2">
      <c r="A662" s="184" t="s">
        <v>2673</v>
      </c>
      <c r="B662" s="184">
        <v>5598</v>
      </c>
      <c r="C662" s="184">
        <v>513293</v>
      </c>
      <c r="D662" s="184" t="s">
        <v>1772</v>
      </c>
      <c r="E662" s="184">
        <v>3</v>
      </c>
      <c r="F662" s="184">
        <v>2028</v>
      </c>
      <c r="G662" s="184">
        <v>5</v>
      </c>
      <c r="H662" s="184">
        <v>0</v>
      </c>
    </row>
    <row r="663" spans="1:8" x14ac:dyDescent="0.2">
      <c r="A663" s="184" t="s">
        <v>2674</v>
      </c>
      <c r="B663" s="184">
        <v>5599</v>
      </c>
      <c r="C663" s="184">
        <v>513294</v>
      </c>
      <c r="D663" s="184" t="s">
        <v>1935</v>
      </c>
      <c r="E663" s="184">
        <v>3</v>
      </c>
      <c r="F663" s="184">
        <v>2028</v>
      </c>
      <c r="G663" s="184">
        <v>5</v>
      </c>
      <c r="H663" s="184">
        <v>0</v>
      </c>
    </row>
    <row r="664" spans="1:8" x14ac:dyDescent="0.2">
      <c r="A664" s="184" t="s">
        <v>2675</v>
      </c>
      <c r="B664" s="184">
        <v>5573</v>
      </c>
      <c r="C664" s="184">
        <v>513271</v>
      </c>
      <c r="D664" s="184" t="s">
        <v>1882</v>
      </c>
      <c r="E664" s="184">
        <v>3</v>
      </c>
      <c r="F664" s="184">
        <v>2028</v>
      </c>
      <c r="G664" s="184">
        <v>5</v>
      </c>
      <c r="H664" s="184">
        <v>0</v>
      </c>
    </row>
    <row r="665" spans="1:8" x14ac:dyDescent="0.2">
      <c r="A665" s="184" t="s">
        <v>2676</v>
      </c>
      <c r="B665" s="184">
        <v>5582</v>
      </c>
      <c r="C665" s="184">
        <v>513274</v>
      </c>
      <c r="D665" s="184" t="s">
        <v>2677</v>
      </c>
      <c r="E665" s="184">
        <v>3</v>
      </c>
      <c r="F665" s="184">
        <v>472</v>
      </c>
      <c r="G665" s="184">
        <v>11</v>
      </c>
      <c r="H665" s="184">
        <v>0</v>
      </c>
    </row>
    <row r="666" spans="1:8" x14ac:dyDescent="0.2">
      <c r="A666" s="184" t="s">
        <v>2678</v>
      </c>
      <c r="B666" s="184">
        <v>4074</v>
      </c>
      <c r="C666" s="184">
        <v>511746</v>
      </c>
      <c r="D666" s="184" t="s">
        <v>1766</v>
      </c>
      <c r="E666" s="184">
        <v>3</v>
      </c>
      <c r="F666" s="184">
        <v>224</v>
      </c>
      <c r="G666" s="184">
        <v>4</v>
      </c>
      <c r="H666" s="184">
        <v>0</v>
      </c>
    </row>
    <row r="667" spans="1:8" x14ac:dyDescent="0.2">
      <c r="A667" s="184" t="s">
        <v>2679</v>
      </c>
      <c r="B667" s="184">
        <v>4075</v>
      </c>
      <c r="C667" s="184">
        <v>511747</v>
      </c>
      <c r="D667" s="184" t="s">
        <v>1909</v>
      </c>
      <c r="E667" s="184">
        <v>3</v>
      </c>
      <c r="F667" s="184">
        <v>4074</v>
      </c>
      <c r="G667" s="184">
        <v>4</v>
      </c>
      <c r="H667" s="184">
        <v>0</v>
      </c>
    </row>
    <row r="668" spans="1:8" x14ac:dyDescent="0.2">
      <c r="A668" s="184" t="s">
        <v>2680</v>
      </c>
      <c r="B668" s="184">
        <v>5581</v>
      </c>
      <c r="C668" s="184">
        <v>513281</v>
      </c>
      <c r="D668" s="184" t="s">
        <v>1898</v>
      </c>
      <c r="E668" s="184">
        <v>3</v>
      </c>
      <c r="F668" s="184">
        <v>4075</v>
      </c>
      <c r="G668" s="184">
        <v>5</v>
      </c>
      <c r="H668" s="184">
        <v>0</v>
      </c>
    </row>
    <row r="669" spans="1:8" x14ac:dyDescent="0.2">
      <c r="A669" s="184" t="s">
        <v>2681</v>
      </c>
      <c r="B669" s="184">
        <v>4073</v>
      </c>
      <c r="C669" s="184">
        <v>511748</v>
      </c>
      <c r="D669" s="184" t="s">
        <v>1772</v>
      </c>
      <c r="E669" s="184">
        <v>3</v>
      </c>
      <c r="F669" s="184">
        <v>4075</v>
      </c>
      <c r="G669" s="184">
        <v>5</v>
      </c>
      <c r="H669" s="184">
        <v>0</v>
      </c>
    </row>
    <row r="670" spans="1:8" x14ac:dyDescent="0.2">
      <c r="A670" s="184" t="s">
        <v>2682</v>
      </c>
      <c r="B670" s="184">
        <v>5606</v>
      </c>
      <c r="C670" s="184">
        <v>513301</v>
      </c>
      <c r="D670" s="184" t="s">
        <v>2683</v>
      </c>
      <c r="E670" s="184">
        <v>3</v>
      </c>
      <c r="F670" s="184">
        <v>4075</v>
      </c>
      <c r="G670" s="184">
        <v>5</v>
      </c>
      <c r="H670" s="184">
        <v>0</v>
      </c>
    </row>
    <row r="671" spans="1:8" x14ac:dyDescent="0.2">
      <c r="A671" s="184" t="s">
        <v>2684</v>
      </c>
      <c r="B671" s="184">
        <v>5604</v>
      </c>
      <c r="C671" s="184">
        <v>513299</v>
      </c>
      <c r="D671" s="184" t="s">
        <v>1752</v>
      </c>
      <c r="E671" s="184">
        <v>3</v>
      </c>
      <c r="F671" s="184">
        <v>4075</v>
      </c>
      <c r="G671" s="184">
        <v>5</v>
      </c>
      <c r="H671" s="184">
        <v>0</v>
      </c>
    </row>
    <row r="672" spans="1:8" x14ac:dyDescent="0.2">
      <c r="A672" s="184" t="s">
        <v>2685</v>
      </c>
      <c r="B672" s="184">
        <v>5605</v>
      </c>
      <c r="C672" s="184">
        <v>513300</v>
      </c>
      <c r="D672" s="184" t="s">
        <v>1769</v>
      </c>
      <c r="E672" s="184">
        <v>3</v>
      </c>
      <c r="F672" s="184">
        <v>4075</v>
      </c>
      <c r="G672" s="184">
        <v>5</v>
      </c>
      <c r="H672" s="184">
        <v>0</v>
      </c>
    </row>
    <row r="673" spans="1:8" hidden="1" x14ac:dyDescent="0.2">
      <c r="A673" s="184" t="s">
        <v>2686</v>
      </c>
      <c r="B673" s="184">
        <v>1106</v>
      </c>
      <c r="C673" s="184">
        <v>504366</v>
      </c>
      <c r="D673" s="184" t="s">
        <v>2686</v>
      </c>
      <c r="E673" s="184"/>
      <c r="F673" s="184">
        <v>2</v>
      </c>
      <c r="G673" s="184">
        <v>9</v>
      </c>
      <c r="H673" s="184">
        <v>0</v>
      </c>
    </row>
    <row r="674" spans="1:8" hidden="1" x14ac:dyDescent="0.2">
      <c r="A674" s="184" t="s">
        <v>1772</v>
      </c>
      <c r="B674" s="184">
        <v>791</v>
      </c>
      <c r="C674" s="184">
        <v>501842</v>
      </c>
      <c r="D674" s="184" t="s">
        <v>1772</v>
      </c>
      <c r="E674" s="184">
        <v>7</v>
      </c>
      <c r="F674" s="184">
        <v>1</v>
      </c>
      <c r="G674" s="184">
        <v>2</v>
      </c>
      <c r="H674" s="184">
        <v>0</v>
      </c>
    </row>
    <row r="675" spans="1:8" hidden="1" x14ac:dyDescent="0.2">
      <c r="A675" s="184" t="s">
        <v>2687</v>
      </c>
      <c r="B675" s="184">
        <v>1293</v>
      </c>
      <c r="C675" s="184">
        <v>505134</v>
      </c>
      <c r="D675" s="184" t="s">
        <v>2687</v>
      </c>
      <c r="E675" s="184"/>
      <c r="F675" s="184">
        <v>2</v>
      </c>
      <c r="G675" s="184">
        <v>9</v>
      </c>
      <c r="H675" s="184">
        <v>0</v>
      </c>
    </row>
    <row r="676" spans="1:8" x14ac:dyDescent="0.2">
      <c r="A676" s="184" t="s">
        <v>1756</v>
      </c>
      <c r="B676" s="184">
        <v>223</v>
      </c>
      <c r="C676" s="184">
        <v>1360</v>
      </c>
      <c r="D676" s="184" t="s">
        <v>1756</v>
      </c>
      <c r="E676" s="184">
        <v>2</v>
      </c>
      <c r="F676" s="184">
        <v>1</v>
      </c>
      <c r="G676" s="184">
        <v>2</v>
      </c>
      <c r="H676" s="184">
        <v>0</v>
      </c>
    </row>
    <row r="677" spans="1:8" x14ac:dyDescent="0.2">
      <c r="A677" s="184" t="s">
        <v>1756</v>
      </c>
      <c r="B677" s="184">
        <v>2652</v>
      </c>
      <c r="C677" s="184">
        <v>510008</v>
      </c>
      <c r="D677" s="184" t="s">
        <v>1756</v>
      </c>
      <c r="E677" s="184">
        <v>1</v>
      </c>
      <c r="F677" s="184">
        <v>3</v>
      </c>
      <c r="G677" s="184">
        <v>4</v>
      </c>
      <c r="H677" s="184">
        <v>0</v>
      </c>
    </row>
    <row r="678" spans="1:8" x14ac:dyDescent="0.2">
      <c r="A678" s="184" t="s">
        <v>2688</v>
      </c>
      <c r="B678" s="184">
        <v>4093</v>
      </c>
      <c r="C678" s="184">
        <v>511769</v>
      </c>
      <c r="D678" s="184" t="s">
        <v>1782</v>
      </c>
      <c r="E678" s="184">
        <v>2</v>
      </c>
      <c r="F678" s="184">
        <v>1983</v>
      </c>
      <c r="G678" s="184">
        <v>5</v>
      </c>
      <c r="H678" s="184">
        <v>0</v>
      </c>
    </row>
    <row r="679" spans="1:8" x14ac:dyDescent="0.2">
      <c r="A679" s="184" t="s">
        <v>2688</v>
      </c>
      <c r="B679" s="184">
        <v>4096</v>
      </c>
      <c r="C679" s="184">
        <v>511767</v>
      </c>
      <c r="D679" s="184" t="s">
        <v>1782</v>
      </c>
      <c r="E679" s="184">
        <v>2</v>
      </c>
      <c r="F679" s="184">
        <v>1983</v>
      </c>
      <c r="G679" s="184">
        <v>4</v>
      </c>
      <c r="H679" s="184">
        <v>0</v>
      </c>
    </row>
    <row r="680" spans="1:8" x14ac:dyDescent="0.2">
      <c r="A680" s="184" t="s">
        <v>2689</v>
      </c>
      <c r="B680" s="184">
        <v>4094</v>
      </c>
      <c r="C680" s="184">
        <v>511770</v>
      </c>
      <c r="D680" s="184" t="s">
        <v>1790</v>
      </c>
      <c r="E680" s="184">
        <v>2</v>
      </c>
      <c r="F680" s="184">
        <v>1983</v>
      </c>
      <c r="G680" s="184">
        <v>5</v>
      </c>
      <c r="H680" s="184">
        <v>0</v>
      </c>
    </row>
    <row r="681" spans="1:8" x14ac:dyDescent="0.2">
      <c r="A681" s="184" t="s">
        <v>2689</v>
      </c>
      <c r="B681" s="184">
        <v>4095</v>
      </c>
      <c r="C681" s="184">
        <v>511768</v>
      </c>
      <c r="D681" s="184" t="s">
        <v>1790</v>
      </c>
      <c r="E681" s="184">
        <v>2</v>
      </c>
      <c r="F681" s="184">
        <v>1983</v>
      </c>
      <c r="G681" s="184">
        <v>4</v>
      </c>
      <c r="H681" s="184">
        <v>0</v>
      </c>
    </row>
    <row r="682" spans="1:8" x14ac:dyDescent="0.2">
      <c r="A682" s="184" t="s">
        <v>2690</v>
      </c>
      <c r="B682" s="184">
        <v>3696</v>
      </c>
      <c r="C682" s="184">
        <v>511363</v>
      </c>
      <c r="D682" s="184" t="s">
        <v>1909</v>
      </c>
      <c r="E682" s="184">
        <v>2</v>
      </c>
      <c r="F682" s="184">
        <v>1983</v>
      </c>
      <c r="G682" s="184">
        <v>4</v>
      </c>
      <c r="H682" s="184">
        <v>0</v>
      </c>
    </row>
    <row r="683" spans="1:8" x14ac:dyDescent="0.2">
      <c r="A683" s="184" t="s">
        <v>2691</v>
      </c>
      <c r="B683" s="184">
        <v>3695</v>
      </c>
      <c r="C683" s="184">
        <v>511364</v>
      </c>
      <c r="D683" s="184" t="s">
        <v>1772</v>
      </c>
      <c r="E683" s="184">
        <v>2</v>
      </c>
      <c r="F683" s="184">
        <v>3696</v>
      </c>
      <c r="G683" s="184">
        <v>5</v>
      </c>
      <c r="H683" s="184">
        <v>0</v>
      </c>
    </row>
    <row r="684" spans="1:8" x14ac:dyDescent="0.2">
      <c r="A684" s="184" t="s">
        <v>2692</v>
      </c>
      <c r="B684" s="184">
        <v>5427</v>
      </c>
      <c r="C684" s="184">
        <v>513121</v>
      </c>
      <c r="D684" s="184" t="s">
        <v>1882</v>
      </c>
      <c r="E684" s="184">
        <v>2</v>
      </c>
      <c r="F684" s="184">
        <v>570</v>
      </c>
      <c r="G684" s="184">
        <v>5</v>
      </c>
      <c r="H684" s="184">
        <v>0</v>
      </c>
    </row>
    <row r="685" spans="1:8" x14ac:dyDescent="0.2">
      <c r="A685" s="184" t="s">
        <v>2693</v>
      </c>
      <c r="B685" s="184">
        <v>3700</v>
      </c>
      <c r="C685" s="184">
        <v>511366</v>
      </c>
      <c r="D685" s="184" t="s">
        <v>1913</v>
      </c>
      <c r="E685" s="184">
        <v>2</v>
      </c>
      <c r="F685" s="184">
        <v>569</v>
      </c>
      <c r="G685" s="184">
        <v>4</v>
      </c>
      <c r="H685" s="184">
        <v>0</v>
      </c>
    </row>
    <row r="686" spans="1:8" x14ac:dyDescent="0.2">
      <c r="A686" s="184" t="s">
        <v>2694</v>
      </c>
      <c r="B686" s="184">
        <v>3699</v>
      </c>
      <c r="C686" s="184">
        <v>511368</v>
      </c>
      <c r="D686" s="184" t="s">
        <v>1880</v>
      </c>
      <c r="E686" s="184">
        <v>2</v>
      </c>
      <c r="F686" s="184">
        <v>3700</v>
      </c>
      <c r="G686" s="184">
        <v>5</v>
      </c>
      <c r="H686" s="184">
        <v>0</v>
      </c>
    </row>
    <row r="687" spans="1:8" x14ac:dyDescent="0.2">
      <c r="A687" s="184" t="s">
        <v>2694</v>
      </c>
      <c r="B687" s="184">
        <v>3747</v>
      </c>
      <c r="C687" s="184">
        <v>511416</v>
      </c>
      <c r="D687" s="184" t="s">
        <v>1880</v>
      </c>
      <c r="E687" s="184">
        <v>2</v>
      </c>
      <c r="F687" s="184">
        <v>584</v>
      </c>
      <c r="G687" s="184">
        <v>5</v>
      </c>
      <c r="H687" s="184">
        <v>0</v>
      </c>
    </row>
    <row r="688" spans="1:8" x14ac:dyDescent="0.2">
      <c r="A688" s="184" t="s">
        <v>2695</v>
      </c>
      <c r="B688" s="184">
        <v>3701</v>
      </c>
      <c r="C688" s="184">
        <v>511367</v>
      </c>
      <c r="D688" s="184" t="s">
        <v>1769</v>
      </c>
      <c r="E688" s="184">
        <v>2</v>
      </c>
      <c r="F688" s="184">
        <v>3700</v>
      </c>
      <c r="G688" s="184">
        <v>4</v>
      </c>
      <c r="H688" s="184">
        <v>0</v>
      </c>
    </row>
    <row r="689" spans="1:8" x14ac:dyDescent="0.2">
      <c r="A689" s="184" t="s">
        <v>2696</v>
      </c>
      <c r="B689" s="184">
        <v>4070</v>
      </c>
      <c r="C689" s="184">
        <v>511743</v>
      </c>
      <c r="D689" s="184" t="s">
        <v>1786</v>
      </c>
      <c r="E689" s="184">
        <v>2</v>
      </c>
      <c r="F689" s="184">
        <v>584</v>
      </c>
      <c r="G689" s="184">
        <v>5</v>
      </c>
      <c r="H689" s="184">
        <v>0</v>
      </c>
    </row>
    <row r="690" spans="1:8" x14ac:dyDescent="0.2">
      <c r="A690" s="184" t="s">
        <v>2697</v>
      </c>
      <c r="B690" s="184">
        <v>3698</v>
      </c>
      <c r="C690" s="184">
        <v>511365</v>
      </c>
      <c r="D690" s="184" t="s">
        <v>1944</v>
      </c>
      <c r="E690" s="184">
        <v>2</v>
      </c>
      <c r="F690" s="184">
        <v>1563</v>
      </c>
      <c r="G690" s="184">
        <v>5</v>
      </c>
      <c r="H690" s="184">
        <v>0</v>
      </c>
    </row>
    <row r="691" spans="1:8" x14ac:dyDescent="0.2">
      <c r="A691" s="184" t="s">
        <v>2698</v>
      </c>
      <c r="B691" s="184">
        <v>4091</v>
      </c>
      <c r="C691" s="184">
        <v>511765</v>
      </c>
      <c r="D691" s="184" t="s">
        <v>2699</v>
      </c>
      <c r="E691" s="184">
        <v>2</v>
      </c>
      <c r="F691" s="184">
        <v>1563</v>
      </c>
      <c r="G691" s="184">
        <v>5</v>
      </c>
      <c r="H691" s="184">
        <v>0</v>
      </c>
    </row>
    <row r="692" spans="1:8" x14ac:dyDescent="0.2">
      <c r="A692" s="184" t="s">
        <v>2700</v>
      </c>
      <c r="B692" s="184">
        <v>4069</v>
      </c>
      <c r="C692" s="184">
        <v>511742</v>
      </c>
      <c r="D692" s="184" t="s">
        <v>1769</v>
      </c>
      <c r="E692" s="184">
        <v>2</v>
      </c>
      <c r="F692" s="184">
        <v>714</v>
      </c>
      <c r="G692" s="184">
        <v>5</v>
      </c>
      <c r="H692" s="184">
        <v>0</v>
      </c>
    </row>
    <row r="693" spans="1:8" x14ac:dyDescent="0.2">
      <c r="A693" s="184" t="s">
        <v>2701</v>
      </c>
      <c r="B693" s="184">
        <v>5455</v>
      </c>
      <c r="C693" s="184">
        <v>513149</v>
      </c>
      <c r="D693" s="184" t="s">
        <v>1880</v>
      </c>
      <c r="E693" s="184">
        <v>2</v>
      </c>
      <c r="F693" s="184">
        <v>611</v>
      </c>
      <c r="G693" s="184">
        <v>5</v>
      </c>
      <c r="H693" s="184">
        <v>0</v>
      </c>
    </row>
    <row r="694" spans="1:8" x14ac:dyDescent="0.2">
      <c r="A694" s="184" t="s">
        <v>2702</v>
      </c>
      <c r="B694" s="184">
        <v>5539</v>
      </c>
      <c r="C694" s="184">
        <v>513223</v>
      </c>
      <c r="D694" s="184" t="s">
        <v>1882</v>
      </c>
      <c r="E694" s="184">
        <v>2</v>
      </c>
      <c r="F694" s="184">
        <v>611</v>
      </c>
      <c r="G694" s="184">
        <v>4</v>
      </c>
      <c r="H694" s="184">
        <v>0</v>
      </c>
    </row>
    <row r="695" spans="1:8" ht="25.5" x14ac:dyDescent="0.2">
      <c r="A695" s="184" t="s">
        <v>2703</v>
      </c>
      <c r="B695" s="184">
        <v>5593</v>
      </c>
      <c r="C695" s="184">
        <v>513289</v>
      </c>
      <c r="D695" s="184" t="s">
        <v>2704</v>
      </c>
      <c r="E695" s="184">
        <v>2</v>
      </c>
      <c r="F695" s="184">
        <v>611</v>
      </c>
      <c r="G695" s="184">
        <v>5</v>
      </c>
      <c r="H695" s="184">
        <v>0</v>
      </c>
    </row>
    <row r="696" spans="1:8" x14ac:dyDescent="0.2">
      <c r="A696" s="184" t="s">
        <v>2705</v>
      </c>
      <c r="B696" s="184">
        <v>5456</v>
      </c>
      <c r="C696" s="184">
        <v>513148</v>
      </c>
      <c r="D696" s="184" t="s">
        <v>2706</v>
      </c>
      <c r="E696" s="184">
        <v>2</v>
      </c>
      <c r="F696" s="184">
        <v>569</v>
      </c>
      <c r="G696" s="184">
        <v>5</v>
      </c>
      <c r="H696" s="184">
        <v>0</v>
      </c>
    </row>
    <row r="697" spans="1:8" x14ac:dyDescent="0.2">
      <c r="A697" s="184" t="s">
        <v>2707</v>
      </c>
      <c r="B697" s="184">
        <v>4092</v>
      </c>
      <c r="C697" s="184">
        <v>511766</v>
      </c>
      <c r="D697" s="184" t="s">
        <v>1790</v>
      </c>
      <c r="E697" s="184">
        <v>2</v>
      </c>
      <c r="F697" s="184">
        <v>613</v>
      </c>
      <c r="G697" s="184">
        <v>5</v>
      </c>
      <c r="H697" s="184">
        <v>0</v>
      </c>
    </row>
    <row r="698" spans="1:8" x14ac:dyDescent="0.2">
      <c r="A698" s="184" t="s">
        <v>2707</v>
      </c>
      <c r="B698" s="184">
        <v>5295</v>
      </c>
      <c r="C698" s="184">
        <v>512991</v>
      </c>
      <c r="D698" s="184" t="s">
        <v>1790</v>
      </c>
      <c r="E698" s="184">
        <v>2</v>
      </c>
      <c r="F698" s="184">
        <v>613</v>
      </c>
      <c r="G698" s="184">
        <v>5</v>
      </c>
      <c r="H698" s="184">
        <v>0</v>
      </c>
    </row>
    <row r="699" spans="1:8" x14ac:dyDescent="0.2">
      <c r="A699" s="184" t="s">
        <v>2708</v>
      </c>
      <c r="B699" s="184">
        <v>3958</v>
      </c>
      <c r="C699" s="184">
        <v>511632</v>
      </c>
      <c r="D699" s="184" t="s">
        <v>1898</v>
      </c>
      <c r="E699" s="184">
        <v>2</v>
      </c>
      <c r="F699" s="184">
        <v>613</v>
      </c>
      <c r="G699" s="184">
        <v>5</v>
      </c>
      <c r="H699" s="184">
        <v>0</v>
      </c>
    </row>
    <row r="700" spans="1:8" x14ac:dyDescent="0.2">
      <c r="A700" s="184" t="s">
        <v>2709</v>
      </c>
      <c r="B700" s="184">
        <v>5443</v>
      </c>
      <c r="C700" s="184">
        <v>513136</v>
      </c>
      <c r="D700" s="184" t="s">
        <v>1911</v>
      </c>
      <c r="E700" s="184">
        <v>2</v>
      </c>
      <c r="F700" s="184">
        <v>613</v>
      </c>
      <c r="G700" s="184">
        <v>5</v>
      </c>
      <c r="H700" s="184">
        <v>0</v>
      </c>
    </row>
    <row r="701" spans="1:8" x14ac:dyDescent="0.2">
      <c r="A701" s="184" t="s">
        <v>2710</v>
      </c>
      <c r="B701" s="184">
        <v>5415</v>
      </c>
      <c r="C701" s="184">
        <v>513111</v>
      </c>
      <c r="D701" s="184" t="s">
        <v>1774</v>
      </c>
      <c r="E701" s="184">
        <v>2</v>
      </c>
      <c r="F701" s="184">
        <v>613</v>
      </c>
      <c r="G701" s="184">
        <v>5</v>
      </c>
      <c r="H701" s="184">
        <v>0</v>
      </c>
    </row>
    <row r="702" spans="1:8" x14ac:dyDescent="0.2">
      <c r="A702" s="184" t="s">
        <v>2711</v>
      </c>
      <c r="B702" s="184">
        <v>2675</v>
      </c>
      <c r="C702" s="184">
        <v>510238</v>
      </c>
      <c r="D702" s="184" t="s">
        <v>1904</v>
      </c>
      <c r="E702" s="184">
        <v>1</v>
      </c>
      <c r="F702" s="184">
        <v>2652</v>
      </c>
      <c r="G702" s="184">
        <v>4</v>
      </c>
      <c r="H702" s="184">
        <v>0</v>
      </c>
    </row>
    <row r="703" spans="1:8" x14ac:dyDescent="0.2">
      <c r="A703" s="184" t="s">
        <v>2712</v>
      </c>
      <c r="B703" s="184">
        <v>3079</v>
      </c>
      <c r="C703" s="184">
        <v>510716</v>
      </c>
      <c r="D703" s="184" t="s">
        <v>1772</v>
      </c>
      <c r="E703" s="184">
        <v>1</v>
      </c>
      <c r="F703" s="184">
        <v>2652</v>
      </c>
      <c r="G703" s="184">
        <v>5</v>
      </c>
      <c r="H703" s="184">
        <v>0</v>
      </c>
    </row>
    <row r="704" spans="1:8" x14ac:dyDescent="0.2">
      <c r="A704" s="184" t="s">
        <v>2712</v>
      </c>
      <c r="B704" s="184">
        <v>3074</v>
      </c>
      <c r="C704" s="184">
        <v>510711</v>
      </c>
      <c r="D704" s="184" t="s">
        <v>1772</v>
      </c>
      <c r="E704" s="184">
        <v>1</v>
      </c>
      <c r="F704" s="184">
        <v>2652</v>
      </c>
      <c r="G704" s="184">
        <v>4</v>
      </c>
      <c r="H704" s="184">
        <v>0</v>
      </c>
    </row>
    <row r="705" spans="1:8" x14ac:dyDescent="0.2">
      <c r="A705" s="184" t="s">
        <v>2712</v>
      </c>
      <c r="B705" s="184">
        <v>3080</v>
      </c>
      <c r="C705" s="184">
        <v>510717</v>
      </c>
      <c r="D705" s="184" t="s">
        <v>1772</v>
      </c>
      <c r="E705" s="184">
        <v>1</v>
      </c>
      <c r="F705" s="184">
        <v>2652</v>
      </c>
      <c r="G705" s="184">
        <v>4</v>
      </c>
      <c r="H705" s="184">
        <v>0</v>
      </c>
    </row>
    <row r="706" spans="1:8" x14ac:dyDescent="0.2">
      <c r="A706" s="184" t="s">
        <v>2713</v>
      </c>
      <c r="B706" s="184">
        <v>3075</v>
      </c>
      <c r="C706" s="184">
        <v>510712</v>
      </c>
      <c r="D706" s="184">
        <v>1</v>
      </c>
      <c r="E706" s="184">
        <v>1</v>
      </c>
      <c r="F706" s="184">
        <v>3074</v>
      </c>
      <c r="G706" s="184">
        <v>4</v>
      </c>
      <c r="H706" s="184">
        <v>0</v>
      </c>
    </row>
    <row r="707" spans="1:8" x14ac:dyDescent="0.2">
      <c r="A707" s="184" t="s">
        <v>2714</v>
      </c>
      <c r="B707" s="184">
        <v>3082</v>
      </c>
      <c r="C707" s="184">
        <v>510719</v>
      </c>
      <c r="D707" s="184">
        <v>2</v>
      </c>
      <c r="E707" s="184">
        <v>1</v>
      </c>
      <c r="F707" s="184">
        <v>3080</v>
      </c>
      <c r="G707" s="184">
        <v>5</v>
      </c>
      <c r="H707" s="184">
        <v>0</v>
      </c>
    </row>
    <row r="708" spans="1:8" x14ac:dyDescent="0.2">
      <c r="A708" s="184" t="s">
        <v>2714</v>
      </c>
      <c r="B708" s="184">
        <v>3076</v>
      </c>
      <c r="C708" s="184">
        <v>510713</v>
      </c>
      <c r="D708" s="184">
        <v>2</v>
      </c>
      <c r="E708" s="184">
        <v>1</v>
      </c>
      <c r="F708" s="184">
        <v>3074</v>
      </c>
      <c r="G708" s="184">
        <v>4</v>
      </c>
      <c r="H708" s="184">
        <v>0</v>
      </c>
    </row>
    <row r="709" spans="1:8" x14ac:dyDescent="0.2">
      <c r="A709" s="184" t="s">
        <v>2715</v>
      </c>
      <c r="B709" s="184">
        <v>3083</v>
      </c>
      <c r="C709" s="184">
        <v>510720</v>
      </c>
      <c r="D709" s="184">
        <v>3</v>
      </c>
      <c r="E709" s="184">
        <v>1</v>
      </c>
      <c r="F709" s="184">
        <v>3080</v>
      </c>
      <c r="G709" s="184">
        <v>5</v>
      </c>
      <c r="H709" s="184">
        <v>0</v>
      </c>
    </row>
    <row r="710" spans="1:8" x14ac:dyDescent="0.2">
      <c r="A710" s="184" t="s">
        <v>2715</v>
      </c>
      <c r="B710" s="184">
        <v>3077</v>
      </c>
      <c r="C710" s="184">
        <v>510714</v>
      </c>
      <c r="D710" s="184">
        <v>3</v>
      </c>
      <c r="E710" s="184">
        <v>1</v>
      </c>
      <c r="F710" s="184">
        <v>3074</v>
      </c>
      <c r="G710" s="184">
        <v>4</v>
      </c>
      <c r="H710" s="184">
        <v>0</v>
      </c>
    </row>
    <row r="711" spans="1:8" x14ac:dyDescent="0.2">
      <c r="A711" s="184" t="s">
        <v>2716</v>
      </c>
      <c r="B711" s="184">
        <v>3078</v>
      </c>
      <c r="C711" s="184">
        <v>510715</v>
      </c>
      <c r="D711" s="184">
        <v>4</v>
      </c>
      <c r="E711" s="184">
        <v>1</v>
      </c>
      <c r="F711" s="184">
        <v>3074</v>
      </c>
      <c r="G711" s="184">
        <v>4</v>
      </c>
      <c r="H711" s="184">
        <v>0</v>
      </c>
    </row>
    <row r="712" spans="1:8" x14ac:dyDescent="0.2">
      <c r="A712" s="184" t="s">
        <v>2717</v>
      </c>
      <c r="B712" s="184">
        <v>6317</v>
      </c>
      <c r="C712" s="184">
        <v>514081</v>
      </c>
      <c r="D712" s="184" t="s">
        <v>1880</v>
      </c>
      <c r="E712" s="184">
        <v>2</v>
      </c>
      <c r="F712" s="184">
        <v>223</v>
      </c>
      <c r="G712" s="184">
        <v>4</v>
      </c>
      <c r="H712" s="184">
        <v>0</v>
      </c>
    </row>
    <row r="713" spans="1:8" x14ac:dyDescent="0.2">
      <c r="A713" s="184" t="s">
        <v>2718</v>
      </c>
      <c r="B713" s="184">
        <v>6320</v>
      </c>
      <c r="C713" s="184">
        <v>514082</v>
      </c>
      <c r="D713" s="184" t="s">
        <v>1909</v>
      </c>
      <c r="E713" s="184">
        <v>2</v>
      </c>
      <c r="F713" s="184">
        <v>6317</v>
      </c>
      <c r="G713" s="184">
        <v>4</v>
      </c>
      <c r="H713" s="184">
        <v>0</v>
      </c>
    </row>
    <row r="714" spans="1:8" x14ac:dyDescent="0.2">
      <c r="A714" s="184" t="s">
        <v>2719</v>
      </c>
      <c r="B714" s="184">
        <v>6346</v>
      </c>
      <c r="C714" s="184">
        <v>514129</v>
      </c>
      <c r="D714" s="184" t="s">
        <v>1772</v>
      </c>
      <c r="E714" s="184">
        <v>2</v>
      </c>
      <c r="F714" s="184">
        <v>6320</v>
      </c>
      <c r="G714" s="184">
        <v>5</v>
      </c>
      <c r="H714" s="184">
        <v>0</v>
      </c>
    </row>
    <row r="715" spans="1:8" x14ac:dyDescent="0.2">
      <c r="A715" s="184" t="s">
        <v>2720</v>
      </c>
      <c r="B715" s="184">
        <v>6500</v>
      </c>
      <c r="C715" s="184">
        <v>514205</v>
      </c>
      <c r="D715" s="184" t="s">
        <v>1880</v>
      </c>
      <c r="E715" s="184">
        <v>2</v>
      </c>
      <c r="F715" s="184">
        <v>6320</v>
      </c>
      <c r="G715" s="184">
        <v>5</v>
      </c>
      <c r="H715" s="184">
        <v>0</v>
      </c>
    </row>
    <row r="716" spans="1:8" x14ac:dyDescent="0.2">
      <c r="A716" s="184" t="s">
        <v>2721</v>
      </c>
      <c r="B716" s="184">
        <v>6410</v>
      </c>
      <c r="C716" s="184">
        <v>514142</v>
      </c>
      <c r="D716" s="184" t="s">
        <v>1882</v>
      </c>
      <c r="E716" s="184">
        <v>2</v>
      </c>
      <c r="F716" s="184">
        <v>6320</v>
      </c>
      <c r="G716" s="184">
        <v>5</v>
      </c>
      <c r="H716" s="184">
        <v>0</v>
      </c>
    </row>
    <row r="717" spans="1:8" x14ac:dyDescent="0.2">
      <c r="A717" s="184" t="s">
        <v>2722</v>
      </c>
      <c r="B717" s="184">
        <v>3178</v>
      </c>
      <c r="C717" s="184">
        <v>510815</v>
      </c>
      <c r="D717" s="184" t="s">
        <v>2683</v>
      </c>
      <c r="E717" s="184">
        <v>1</v>
      </c>
      <c r="F717" s="184">
        <v>2652</v>
      </c>
      <c r="G717" s="184">
        <v>4</v>
      </c>
      <c r="H717" s="184">
        <v>0</v>
      </c>
    </row>
    <row r="718" spans="1:8" x14ac:dyDescent="0.2">
      <c r="A718" s="184" t="s">
        <v>2723</v>
      </c>
      <c r="B718" s="184">
        <v>3179</v>
      </c>
      <c r="C718" s="184">
        <v>510816</v>
      </c>
      <c r="D718" s="184" t="s">
        <v>1762</v>
      </c>
      <c r="E718" s="184">
        <v>1</v>
      </c>
      <c r="F718" s="184">
        <v>3178</v>
      </c>
      <c r="G718" s="184">
        <v>5</v>
      </c>
      <c r="H718" s="184">
        <v>0</v>
      </c>
    </row>
    <row r="719" spans="1:8" x14ac:dyDescent="0.2">
      <c r="A719" s="184" t="s">
        <v>2724</v>
      </c>
      <c r="B719" s="184">
        <v>2696</v>
      </c>
      <c r="C719" s="184">
        <v>510312</v>
      </c>
      <c r="D719" s="184" t="s">
        <v>1909</v>
      </c>
      <c r="E719" s="184">
        <v>1</v>
      </c>
      <c r="F719" s="184">
        <v>2652</v>
      </c>
      <c r="G719" s="184">
        <v>4</v>
      </c>
      <c r="H719" s="184">
        <v>0</v>
      </c>
    </row>
    <row r="720" spans="1:8" x14ac:dyDescent="0.2">
      <c r="A720" s="184" t="s">
        <v>2725</v>
      </c>
      <c r="B720" s="184">
        <v>2697</v>
      </c>
      <c r="C720" s="184">
        <v>510313</v>
      </c>
      <c r="D720" s="184" t="s">
        <v>1772</v>
      </c>
      <c r="E720" s="184">
        <v>1</v>
      </c>
      <c r="F720" s="184">
        <v>2696</v>
      </c>
      <c r="G720" s="184">
        <v>5</v>
      </c>
      <c r="H720" s="184">
        <v>0</v>
      </c>
    </row>
    <row r="721" spans="1:8" x14ac:dyDescent="0.2">
      <c r="A721" s="184" t="s">
        <v>2726</v>
      </c>
      <c r="B721" s="184">
        <v>5664</v>
      </c>
      <c r="C721" s="184">
        <v>513360</v>
      </c>
      <c r="D721" s="184" t="s">
        <v>1756</v>
      </c>
      <c r="E721" s="184">
        <v>2</v>
      </c>
      <c r="F721" s="184">
        <v>1920</v>
      </c>
      <c r="G721" s="184">
        <v>5</v>
      </c>
      <c r="H721" s="184">
        <v>0</v>
      </c>
    </row>
    <row r="722" spans="1:8" x14ac:dyDescent="0.2">
      <c r="A722" s="184" t="s">
        <v>2727</v>
      </c>
      <c r="B722" s="184">
        <v>5681</v>
      </c>
      <c r="C722" s="184">
        <v>513381</v>
      </c>
      <c r="D722" s="184" t="s">
        <v>2728</v>
      </c>
      <c r="E722" s="184">
        <v>2</v>
      </c>
      <c r="F722" s="184">
        <v>1920</v>
      </c>
      <c r="G722" s="184">
        <v>5</v>
      </c>
      <c r="H722" s="184">
        <v>0</v>
      </c>
    </row>
    <row r="723" spans="1:8" x14ac:dyDescent="0.2">
      <c r="A723" s="184" t="s">
        <v>2729</v>
      </c>
      <c r="B723" s="184">
        <v>4065</v>
      </c>
      <c r="C723" s="184">
        <v>511741</v>
      </c>
      <c r="D723" s="184" t="s">
        <v>1786</v>
      </c>
      <c r="E723" s="184">
        <v>2</v>
      </c>
      <c r="F723" s="184">
        <v>1920</v>
      </c>
      <c r="G723" s="184">
        <v>5</v>
      </c>
      <c r="H723" s="184">
        <v>0</v>
      </c>
    </row>
    <row r="724" spans="1:8" x14ac:dyDescent="0.2">
      <c r="A724" s="184" t="s">
        <v>2730</v>
      </c>
      <c r="B724" s="184">
        <v>2653</v>
      </c>
      <c r="C724" s="184">
        <v>510009</v>
      </c>
      <c r="D724" s="184" t="s">
        <v>1769</v>
      </c>
      <c r="E724" s="184">
        <v>1</v>
      </c>
      <c r="F724" s="184">
        <v>2652</v>
      </c>
      <c r="G724" s="184">
        <v>4</v>
      </c>
      <c r="H724" s="184">
        <v>0</v>
      </c>
    </row>
    <row r="725" spans="1:8" x14ac:dyDescent="0.2">
      <c r="A725" s="184" t="s">
        <v>1929</v>
      </c>
      <c r="B725" s="184">
        <v>2564</v>
      </c>
      <c r="C725" s="184">
        <v>509811</v>
      </c>
      <c r="D725" s="184" t="s">
        <v>1929</v>
      </c>
      <c r="E725" s="184">
        <v>6</v>
      </c>
      <c r="F725" s="184">
        <v>708</v>
      </c>
      <c r="G725" s="184">
        <v>11</v>
      </c>
      <c r="H725" s="184">
        <v>0</v>
      </c>
    </row>
    <row r="726" spans="1:8" x14ac:dyDescent="0.2">
      <c r="A726" s="184" t="s">
        <v>1931</v>
      </c>
      <c r="B726" s="184">
        <v>2565</v>
      </c>
      <c r="C726" s="184">
        <v>509813</v>
      </c>
      <c r="D726" s="184" t="s">
        <v>1931</v>
      </c>
      <c r="E726" s="184">
        <v>6</v>
      </c>
      <c r="F726" s="184">
        <v>708</v>
      </c>
      <c r="G726" s="184">
        <v>5</v>
      </c>
      <c r="H726" s="184">
        <v>0</v>
      </c>
    </row>
    <row r="727" spans="1:8" x14ac:dyDescent="0.2">
      <c r="A727" s="184" t="s">
        <v>1933</v>
      </c>
      <c r="B727" s="184">
        <v>2566</v>
      </c>
      <c r="C727" s="184">
        <v>509814</v>
      </c>
      <c r="D727" s="184" t="s">
        <v>1933</v>
      </c>
      <c r="E727" s="184">
        <v>6</v>
      </c>
      <c r="F727" s="184">
        <v>708</v>
      </c>
      <c r="G727" s="184">
        <v>5</v>
      </c>
      <c r="H727" s="184">
        <v>0</v>
      </c>
    </row>
    <row r="728" spans="1:8" x14ac:dyDescent="0.2">
      <c r="A728" s="184" t="s">
        <v>2731</v>
      </c>
      <c r="B728" s="184">
        <v>3053</v>
      </c>
      <c r="C728" s="184">
        <v>510690</v>
      </c>
      <c r="D728" s="184" t="s">
        <v>2731</v>
      </c>
      <c r="E728" s="184">
        <v>2</v>
      </c>
      <c r="F728" s="184">
        <v>1</v>
      </c>
      <c r="G728" s="184">
        <v>3</v>
      </c>
      <c r="H728" s="184">
        <v>0</v>
      </c>
    </row>
    <row r="729" spans="1:8" x14ac:dyDescent="0.2">
      <c r="A729" s="184" t="s">
        <v>2732</v>
      </c>
      <c r="B729" s="184">
        <v>1130</v>
      </c>
      <c r="C729" s="184">
        <v>504627</v>
      </c>
      <c r="D729" s="184" t="s">
        <v>2732</v>
      </c>
      <c r="E729" s="184">
        <v>1</v>
      </c>
      <c r="F729" s="184">
        <v>1</v>
      </c>
      <c r="G729" s="184">
        <v>3</v>
      </c>
      <c r="H729" s="184">
        <v>0</v>
      </c>
    </row>
    <row r="730" spans="1:8" x14ac:dyDescent="0.2">
      <c r="A730" s="184" t="s">
        <v>2733</v>
      </c>
      <c r="B730" s="184">
        <v>1131</v>
      </c>
      <c r="C730" s="184">
        <v>504628</v>
      </c>
      <c r="D730" s="184" t="s">
        <v>2733</v>
      </c>
      <c r="E730" s="184">
        <v>1</v>
      </c>
      <c r="F730" s="184">
        <v>1</v>
      </c>
      <c r="G730" s="184">
        <v>3</v>
      </c>
      <c r="H730" s="184">
        <v>0</v>
      </c>
    </row>
    <row r="731" spans="1:8" x14ac:dyDescent="0.2">
      <c r="A731" s="184" t="s">
        <v>1880</v>
      </c>
      <c r="B731" s="184">
        <v>1873</v>
      </c>
      <c r="C731" s="184">
        <v>507716</v>
      </c>
      <c r="D731" s="184" t="s">
        <v>1880</v>
      </c>
      <c r="E731" s="184">
        <v>1</v>
      </c>
      <c r="F731" s="184">
        <v>3</v>
      </c>
      <c r="G731" s="184">
        <v>4</v>
      </c>
      <c r="H731" s="184">
        <v>0</v>
      </c>
    </row>
    <row r="732" spans="1:8" x14ac:dyDescent="0.2">
      <c r="A732" s="184" t="s">
        <v>2734</v>
      </c>
      <c r="B732" s="184">
        <v>2949</v>
      </c>
      <c r="C732" s="184">
        <v>510586</v>
      </c>
      <c r="D732" s="184" t="s">
        <v>1790</v>
      </c>
      <c r="E732" s="184">
        <v>1</v>
      </c>
      <c r="F732" s="184">
        <v>1873</v>
      </c>
      <c r="G732" s="184">
        <v>4</v>
      </c>
      <c r="H732" s="184">
        <v>0</v>
      </c>
    </row>
    <row r="733" spans="1:8" x14ac:dyDescent="0.2">
      <c r="A733" s="184" t="s">
        <v>2734</v>
      </c>
      <c r="B733" s="184">
        <v>3008</v>
      </c>
      <c r="C733" s="184">
        <v>510645</v>
      </c>
      <c r="D733" s="184" t="s">
        <v>1790</v>
      </c>
      <c r="E733" s="184">
        <v>1</v>
      </c>
      <c r="F733" s="184">
        <v>1873</v>
      </c>
      <c r="G733" s="184">
        <v>4</v>
      </c>
      <c r="H733" s="184">
        <v>0</v>
      </c>
    </row>
    <row r="734" spans="1:8" x14ac:dyDescent="0.2">
      <c r="A734" s="184" t="s">
        <v>2735</v>
      </c>
      <c r="B734" s="184">
        <v>2950</v>
      </c>
      <c r="C734" s="184">
        <v>510587</v>
      </c>
      <c r="D734" s="184">
        <v>1</v>
      </c>
      <c r="E734" s="184">
        <v>1</v>
      </c>
      <c r="F734" s="184">
        <v>2949</v>
      </c>
      <c r="G734" s="184">
        <v>4</v>
      </c>
      <c r="H734" s="184">
        <v>0</v>
      </c>
    </row>
    <row r="735" spans="1:8" x14ac:dyDescent="0.2">
      <c r="A735" s="184" t="s">
        <v>2736</v>
      </c>
      <c r="B735" s="184">
        <v>2913</v>
      </c>
      <c r="C735" s="184">
        <v>510550</v>
      </c>
      <c r="D735" s="184" t="s">
        <v>1790</v>
      </c>
      <c r="E735" s="184">
        <v>1</v>
      </c>
      <c r="F735" s="184">
        <v>2949</v>
      </c>
      <c r="G735" s="184">
        <v>4</v>
      </c>
      <c r="H735" s="184">
        <v>0</v>
      </c>
    </row>
    <row r="736" spans="1:8" x14ac:dyDescent="0.2">
      <c r="A736" s="184" t="s">
        <v>2737</v>
      </c>
      <c r="B736" s="184">
        <v>3059</v>
      </c>
      <c r="C736" s="184">
        <v>510696</v>
      </c>
      <c r="D736" s="184" t="s">
        <v>1772</v>
      </c>
      <c r="E736" s="184">
        <v>1</v>
      </c>
      <c r="F736" s="184">
        <v>3008</v>
      </c>
      <c r="G736" s="184">
        <v>5</v>
      </c>
      <c r="H736" s="184">
        <v>0</v>
      </c>
    </row>
    <row r="737" spans="1:8" x14ac:dyDescent="0.2">
      <c r="A737" s="184" t="s">
        <v>2738</v>
      </c>
      <c r="B737" s="184">
        <v>1875</v>
      </c>
      <c r="C737" s="184">
        <v>507722</v>
      </c>
      <c r="D737" s="184" t="s">
        <v>1756</v>
      </c>
      <c r="E737" s="184">
        <v>1</v>
      </c>
      <c r="F737" s="184">
        <v>1873</v>
      </c>
      <c r="G737" s="184">
        <v>4</v>
      </c>
      <c r="H737" s="184">
        <v>0</v>
      </c>
    </row>
    <row r="738" spans="1:8" x14ac:dyDescent="0.2">
      <c r="A738" s="184" t="s">
        <v>2739</v>
      </c>
      <c r="B738" s="184">
        <v>2676</v>
      </c>
      <c r="C738" s="184">
        <v>510290</v>
      </c>
      <c r="D738" s="184" t="s">
        <v>1752</v>
      </c>
      <c r="E738" s="184">
        <v>1</v>
      </c>
      <c r="F738" s="184">
        <v>1873</v>
      </c>
      <c r="G738" s="184">
        <v>4</v>
      </c>
      <c r="H738" s="184">
        <v>0</v>
      </c>
    </row>
    <row r="739" spans="1:8" x14ac:dyDescent="0.2">
      <c r="A739" s="184" t="s">
        <v>2740</v>
      </c>
      <c r="B739" s="184">
        <v>3070</v>
      </c>
      <c r="C739" s="184">
        <v>510707</v>
      </c>
      <c r="D739" s="184">
        <v>120</v>
      </c>
      <c r="E739" s="184">
        <v>1</v>
      </c>
      <c r="F739" s="184">
        <v>2676</v>
      </c>
      <c r="G739" s="184">
        <v>4</v>
      </c>
      <c r="H739" s="184">
        <v>0</v>
      </c>
    </row>
    <row r="740" spans="1:8" x14ac:dyDescent="0.2">
      <c r="A740" s="184" t="s">
        <v>2741</v>
      </c>
      <c r="B740" s="184">
        <v>2743</v>
      </c>
      <c r="C740" s="184">
        <v>510380</v>
      </c>
      <c r="D740" s="184" t="s">
        <v>1909</v>
      </c>
      <c r="E740" s="184">
        <v>1</v>
      </c>
      <c r="F740" s="184">
        <v>2676</v>
      </c>
      <c r="G740" s="184">
        <v>5</v>
      </c>
      <c r="H740" s="184">
        <v>0</v>
      </c>
    </row>
    <row r="741" spans="1:8" x14ac:dyDescent="0.2">
      <c r="A741" s="184" t="s">
        <v>2742</v>
      </c>
      <c r="B741" s="184">
        <v>2742</v>
      </c>
      <c r="C741" s="184">
        <v>510379</v>
      </c>
      <c r="D741" s="184" t="s">
        <v>2743</v>
      </c>
      <c r="E741" s="184">
        <v>1</v>
      </c>
      <c r="F741" s="184">
        <v>2676</v>
      </c>
      <c r="G741" s="184">
        <v>4</v>
      </c>
      <c r="H741" s="184">
        <v>0</v>
      </c>
    </row>
    <row r="742" spans="1:8" ht="25.5" x14ac:dyDescent="0.2">
      <c r="A742" s="184" t="s">
        <v>2744</v>
      </c>
      <c r="B742" s="184">
        <v>471</v>
      </c>
      <c r="C742" s="184">
        <v>2006</v>
      </c>
      <c r="D742" s="184" t="s">
        <v>2744</v>
      </c>
      <c r="E742" s="184">
        <v>1</v>
      </c>
      <c r="F742" s="184">
        <v>1</v>
      </c>
      <c r="G742" s="184">
        <v>3</v>
      </c>
      <c r="H742" s="184">
        <v>0</v>
      </c>
    </row>
    <row r="743" spans="1:8" hidden="1" x14ac:dyDescent="0.2">
      <c r="A743" s="184" t="s">
        <v>2745</v>
      </c>
      <c r="B743" s="184">
        <v>416</v>
      </c>
      <c r="C743" s="184">
        <v>1918</v>
      </c>
      <c r="D743" s="184" t="s">
        <v>2745</v>
      </c>
      <c r="E743" s="184"/>
      <c r="F743" s="184">
        <v>2</v>
      </c>
      <c r="G743" s="184">
        <v>9</v>
      </c>
      <c r="H743" s="184">
        <v>0</v>
      </c>
    </row>
    <row r="744" spans="1:8" x14ac:dyDescent="0.2">
      <c r="A744" s="184" t="s">
        <v>1659</v>
      </c>
      <c r="B744" s="184">
        <v>1857</v>
      </c>
      <c r="C744" s="184">
        <v>507534</v>
      </c>
      <c r="D744" s="184" t="s">
        <v>1659</v>
      </c>
      <c r="E744" s="184">
        <v>1</v>
      </c>
      <c r="F744" s="184">
        <v>3</v>
      </c>
      <c r="G744" s="184">
        <v>12</v>
      </c>
      <c r="H744" s="184">
        <v>0</v>
      </c>
    </row>
    <row r="745" spans="1:8" x14ac:dyDescent="0.2">
      <c r="A745" s="184" t="s">
        <v>1659</v>
      </c>
      <c r="B745" s="184">
        <v>1859</v>
      </c>
      <c r="C745" s="184">
        <v>507536</v>
      </c>
      <c r="D745" s="184" t="s">
        <v>1659</v>
      </c>
      <c r="E745" s="184">
        <v>2</v>
      </c>
      <c r="F745" s="184">
        <v>223</v>
      </c>
      <c r="G745" s="184">
        <v>12</v>
      </c>
      <c r="H745" s="184">
        <v>0</v>
      </c>
    </row>
    <row r="746" spans="1:8" x14ac:dyDescent="0.2">
      <c r="A746" s="184" t="s">
        <v>1659</v>
      </c>
      <c r="B746" s="184">
        <v>1861</v>
      </c>
      <c r="C746" s="184">
        <v>507538</v>
      </c>
      <c r="D746" s="184" t="s">
        <v>1659</v>
      </c>
      <c r="E746" s="184">
        <v>3</v>
      </c>
      <c r="F746" s="184">
        <v>224</v>
      </c>
      <c r="G746" s="184">
        <v>12</v>
      </c>
      <c r="H746" s="184">
        <v>0</v>
      </c>
    </row>
    <row r="747" spans="1:8" hidden="1" x14ac:dyDescent="0.2">
      <c r="A747" s="184" t="s">
        <v>1659</v>
      </c>
      <c r="B747" s="184">
        <v>1863</v>
      </c>
      <c r="C747" s="184">
        <v>507540</v>
      </c>
      <c r="D747" s="184" t="s">
        <v>1659</v>
      </c>
      <c r="E747" s="184">
        <v>4</v>
      </c>
      <c r="F747" s="184">
        <v>636</v>
      </c>
      <c r="G747" s="184">
        <v>12</v>
      </c>
      <c r="H747" s="184">
        <v>0</v>
      </c>
    </row>
    <row r="748" spans="1:8" hidden="1" x14ac:dyDescent="0.2">
      <c r="A748" s="184" t="s">
        <v>1659</v>
      </c>
      <c r="B748" s="184">
        <v>1865</v>
      </c>
      <c r="C748" s="184">
        <v>507542</v>
      </c>
      <c r="D748" s="184" t="s">
        <v>1659</v>
      </c>
      <c r="E748" s="184">
        <v>5</v>
      </c>
      <c r="F748" s="184">
        <v>699</v>
      </c>
      <c r="G748" s="184">
        <v>12</v>
      </c>
      <c r="H748" s="184">
        <v>0</v>
      </c>
    </row>
    <row r="749" spans="1:8" x14ac:dyDescent="0.2">
      <c r="A749" s="184" t="s">
        <v>1659</v>
      </c>
      <c r="B749" s="184">
        <v>1867</v>
      </c>
      <c r="C749" s="184">
        <v>507544</v>
      </c>
      <c r="D749" s="184" t="s">
        <v>1659</v>
      </c>
      <c r="E749" s="184">
        <v>6</v>
      </c>
      <c r="F749" s="184">
        <v>708</v>
      </c>
      <c r="G749" s="184">
        <v>12</v>
      </c>
      <c r="H749" s="184">
        <v>0</v>
      </c>
    </row>
    <row r="750" spans="1:8" hidden="1" x14ac:dyDescent="0.2">
      <c r="A750" s="184" t="s">
        <v>1659</v>
      </c>
      <c r="B750" s="184">
        <v>1869</v>
      </c>
      <c r="C750" s="184">
        <v>507546</v>
      </c>
      <c r="D750" s="184" t="s">
        <v>1659</v>
      </c>
      <c r="E750" s="184">
        <v>7</v>
      </c>
      <c r="F750" s="184">
        <v>791</v>
      </c>
      <c r="G750" s="184">
        <v>12</v>
      </c>
      <c r="H750" s="184">
        <v>0</v>
      </c>
    </row>
    <row r="751" spans="1:8" hidden="1" x14ac:dyDescent="0.2">
      <c r="A751" s="184" t="s">
        <v>1659</v>
      </c>
      <c r="B751" s="184">
        <v>3176</v>
      </c>
      <c r="C751" s="184">
        <v>510813</v>
      </c>
      <c r="D751" s="184" t="s">
        <v>1659</v>
      </c>
      <c r="E751" s="184">
        <v>11</v>
      </c>
      <c r="F751" s="184">
        <v>3169</v>
      </c>
      <c r="G751" s="184">
        <v>12</v>
      </c>
      <c r="H751" s="184">
        <v>0</v>
      </c>
    </row>
    <row r="752" spans="1:8" hidden="1" x14ac:dyDescent="0.2">
      <c r="A752" s="184" t="s">
        <v>1659</v>
      </c>
      <c r="B752" s="184">
        <v>3357</v>
      </c>
      <c r="C752" s="184">
        <v>510994</v>
      </c>
      <c r="D752" s="184" t="s">
        <v>1659</v>
      </c>
      <c r="E752" s="184">
        <v>12</v>
      </c>
      <c r="F752" s="184">
        <v>3319</v>
      </c>
      <c r="G752" s="184">
        <v>12</v>
      </c>
      <c r="H752" s="184">
        <v>0</v>
      </c>
    </row>
    <row r="753" spans="1:8" hidden="1" x14ac:dyDescent="0.2">
      <c r="A753" s="184" t="s">
        <v>2746</v>
      </c>
      <c r="B753" s="184">
        <v>2</v>
      </c>
      <c r="C753" s="184">
        <v>866</v>
      </c>
      <c r="D753" s="184" t="s">
        <v>2746</v>
      </c>
      <c r="E753" s="184"/>
      <c r="F753" s="184">
        <v>1</v>
      </c>
      <c r="G753" s="184">
        <v>8</v>
      </c>
      <c r="H753" s="184">
        <v>0</v>
      </c>
    </row>
    <row r="754" spans="1:8" ht="25.5" hidden="1" x14ac:dyDescent="0.2">
      <c r="A754" s="184" t="s">
        <v>2747</v>
      </c>
      <c r="B754" s="184">
        <v>1004</v>
      </c>
      <c r="C754" s="184">
        <v>503149</v>
      </c>
      <c r="D754" s="184" t="s">
        <v>2748</v>
      </c>
      <c r="E754" s="184">
        <v>14</v>
      </c>
      <c r="F754" s="184">
        <v>2</v>
      </c>
      <c r="G754" s="184">
        <v>4</v>
      </c>
      <c r="H754" s="184">
        <v>0</v>
      </c>
    </row>
    <row r="755" spans="1:8" ht="25.5" hidden="1" x14ac:dyDescent="0.2">
      <c r="A755" s="184" t="s">
        <v>2749</v>
      </c>
      <c r="B755" s="184">
        <v>1005</v>
      </c>
      <c r="C755" s="184">
        <v>503150</v>
      </c>
      <c r="D755" s="184">
        <v>1</v>
      </c>
      <c r="E755" s="184"/>
      <c r="F755" s="184">
        <v>1004</v>
      </c>
      <c r="G755" s="184">
        <v>4</v>
      </c>
      <c r="H755" s="184">
        <v>0</v>
      </c>
    </row>
    <row r="756" spans="1:8" ht="25.5" hidden="1" x14ac:dyDescent="0.2">
      <c r="A756" s="184" t="s">
        <v>2750</v>
      </c>
      <c r="B756" s="184">
        <v>1006</v>
      </c>
      <c r="C756" s="184">
        <v>503158</v>
      </c>
      <c r="D756" s="184">
        <v>1</v>
      </c>
      <c r="E756" s="184"/>
      <c r="F756" s="184">
        <v>1005</v>
      </c>
      <c r="G756" s="184">
        <v>9</v>
      </c>
      <c r="H756" s="184">
        <v>0</v>
      </c>
    </row>
    <row r="757" spans="1:8" ht="25.5" hidden="1" x14ac:dyDescent="0.2">
      <c r="A757" s="184" t="s">
        <v>2751</v>
      </c>
      <c r="B757" s="184">
        <v>1007</v>
      </c>
      <c r="C757" s="184">
        <v>503159</v>
      </c>
      <c r="D757" s="184">
        <v>2</v>
      </c>
      <c r="E757" s="184"/>
      <c r="F757" s="184">
        <v>1005</v>
      </c>
      <c r="G757" s="184">
        <v>9</v>
      </c>
      <c r="H757" s="184">
        <v>0</v>
      </c>
    </row>
    <row r="758" spans="1:8" ht="25.5" hidden="1" x14ac:dyDescent="0.2">
      <c r="A758" s="184" t="s">
        <v>2752</v>
      </c>
      <c r="B758" s="184">
        <v>1008</v>
      </c>
      <c r="C758" s="184">
        <v>503160</v>
      </c>
      <c r="D758" s="184">
        <v>3</v>
      </c>
      <c r="E758" s="184"/>
      <c r="F758" s="184">
        <v>1005</v>
      </c>
      <c r="G758" s="184">
        <v>9</v>
      </c>
      <c r="H758" s="184">
        <v>0</v>
      </c>
    </row>
    <row r="759" spans="1:8" ht="25.5" hidden="1" x14ac:dyDescent="0.2">
      <c r="A759" s="184" t="s">
        <v>2753</v>
      </c>
      <c r="B759" s="184">
        <v>1009</v>
      </c>
      <c r="C759" s="184">
        <v>503161</v>
      </c>
      <c r="D759" s="184">
        <v>4</v>
      </c>
      <c r="E759" s="184"/>
      <c r="F759" s="184">
        <v>1005</v>
      </c>
      <c r="G759" s="184">
        <v>9</v>
      </c>
      <c r="H759" s="184">
        <v>0</v>
      </c>
    </row>
    <row r="760" spans="1:8" ht="25.5" hidden="1" x14ac:dyDescent="0.2">
      <c r="A760" s="184" t="s">
        <v>2754</v>
      </c>
      <c r="B760" s="184">
        <v>1025</v>
      </c>
      <c r="C760" s="184">
        <v>503178</v>
      </c>
      <c r="D760" s="184">
        <v>10</v>
      </c>
      <c r="E760" s="184"/>
      <c r="F760" s="184">
        <v>1004</v>
      </c>
      <c r="G760" s="184">
        <v>4</v>
      </c>
      <c r="H760" s="184">
        <v>0</v>
      </c>
    </row>
    <row r="761" spans="1:8" ht="38.25" hidden="1" x14ac:dyDescent="0.2">
      <c r="A761" s="184" t="s">
        <v>2755</v>
      </c>
      <c r="B761" s="184">
        <v>1026</v>
      </c>
      <c r="C761" s="184">
        <v>503179</v>
      </c>
      <c r="D761" s="184">
        <v>1</v>
      </c>
      <c r="E761" s="184"/>
      <c r="F761" s="184">
        <v>1025</v>
      </c>
      <c r="G761" s="184">
        <v>9</v>
      </c>
      <c r="H761" s="184">
        <v>0</v>
      </c>
    </row>
    <row r="762" spans="1:8" ht="38.25" hidden="1" x14ac:dyDescent="0.2">
      <c r="A762" s="184" t="s">
        <v>2756</v>
      </c>
      <c r="B762" s="184">
        <v>1027</v>
      </c>
      <c r="C762" s="184">
        <v>503180</v>
      </c>
      <c r="D762" s="184">
        <v>2</v>
      </c>
      <c r="E762" s="184"/>
      <c r="F762" s="184">
        <v>1025</v>
      </c>
      <c r="G762" s="184">
        <v>9</v>
      </c>
      <c r="H762" s="184">
        <v>0</v>
      </c>
    </row>
    <row r="763" spans="1:8" ht="38.25" hidden="1" x14ac:dyDescent="0.2">
      <c r="A763" s="184" t="s">
        <v>2757</v>
      </c>
      <c r="B763" s="184">
        <v>1028</v>
      </c>
      <c r="C763" s="184">
        <v>503181</v>
      </c>
      <c r="D763" s="184">
        <v>3</v>
      </c>
      <c r="E763" s="184"/>
      <c r="F763" s="184">
        <v>1025</v>
      </c>
      <c r="G763" s="184">
        <v>9</v>
      </c>
      <c r="H763" s="184">
        <v>0</v>
      </c>
    </row>
    <row r="764" spans="1:8" ht="38.25" hidden="1" x14ac:dyDescent="0.2">
      <c r="A764" s="184" t="s">
        <v>2758</v>
      </c>
      <c r="B764" s="184">
        <v>1029</v>
      </c>
      <c r="C764" s="184">
        <v>503182</v>
      </c>
      <c r="D764" s="184">
        <v>4</v>
      </c>
      <c r="E764" s="184"/>
      <c r="F764" s="184">
        <v>1025</v>
      </c>
      <c r="G764" s="184">
        <v>9</v>
      </c>
      <c r="H764" s="184">
        <v>0</v>
      </c>
    </row>
    <row r="765" spans="1:8" ht="38.25" hidden="1" x14ac:dyDescent="0.2">
      <c r="A765" s="184" t="s">
        <v>2759</v>
      </c>
      <c r="B765" s="184">
        <v>1030</v>
      </c>
      <c r="C765" s="184">
        <v>503183</v>
      </c>
      <c r="D765" s="184">
        <v>5</v>
      </c>
      <c r="E765" s="184"/>
      <c r="F765" s="184">
        <v>1025</v>
      </c>
      <c r="G765" s="184">
        <v>9</v>
      </c>
      <c r="H765" s="184">
        <v>0</v>
      </c>
    </row>
    <row r="766" spans="1:8" ht="38.25" hidden="1" x14ac:dyDescent="0.2">
      <c r="A766" s="184" t="s">
        <v>2760</v>
      </c>
      <c r="B766" s="184">
        <v>1031</v>
      </c>
      <c r="C766" s="184">
        <v>503184</v>
      </c>
      <c r="D766" s="184">
        <v>6</v>
      </c>
      <c r="E766" s="184"/>
      <c r="F766" s="184">
        <v>1025</v>
      </c>
      <c r="G766" s="184">
        <v>9</v>
      </c>
      <c r="H766" s="184">
        <v>0</v>
      </c>
    </row>
    <row r="767" spans="1:8" ht="38.25" hidden="1" x14ac:dyDescent="0.2">
      <c r="A767" s="184" t="s">
        <v>2761</v>
      </c>
      <c r="B767" s="184">
        <v>1032</v>
      </c>
      <c r="C767" s="184">
        <v>503185</v>
      </c>
      <c r="D767" s="184">
        <v>7</v>
      </c>
      <c r="E767" s="184"/>
      <c r="F767" s="184">
        <v>1025</v>
      </c>
      <c r="G767" s="184">
        <v>9</v>
      </c>
      <c r="H767" s="184">
        <v>0</v>
      </c>
    </row>
    <row r="768" spans="1:8" ht="38.25" hidden="1" x14ac:dyDescent="0.2">
      <c r="A768" s="184" t="s">
        <v>2762</v>
      </c>
      <c r="B768" s="184">
        <v>1033</v>
      </c>
      <c r="C768" s="184">
        <v>503186</v>
      </c>
      <c r="D768" s="184">
        <v>8</v>
      </c>
      <c r="E768" s="184"/>
      <c r="F768" s="184">
        <v>1025</v>
      </c>
      <c r="G768" s="184">
        <v>9</v>
      </c>
      <c r="H768" s="184">
        <v>0</v>
      </c>
    </row>
    <row r="769" spans="1:8" ht="25.5" hidden="1" x14ac:dyDescent="0.2">
      <c r="A769" s="184" t="s">
        <v>2763</v>
      </c>
      <c r="B769" s="184">
        <v>1010</v>
      </c>
      <c r="C769" s="184">
        <v>503162</v>
      </c>
      <c r="D769" s="184">
        <v>2</v>
      </c>
      <c r="E769" s="184"/>
      <c r="F769" s="184">
        <v>1004</v>
      </c>
      <c r="G769" s="184">
        <v>4</v>
      </c>
      <c r="H769" s="184">
        <v>0</v>
      </c>
    </row>
    <row r="770" spans="1:8" ht="25.5" hidden="1" x14ac:dyDescent="0.2">
      <c r="A770" s="184" t="s">
        <v>2764</v>
      </c>
      <c r="B770" s="184">
        <v>1011</v>
      </c>
      <c r="C770" s="184">
        <v>503163</v>
      </c>
      <c r="D770" s="184">
        <v>1</v>
      </c>
      <c r="E770" s="184"/>
      <c r="F770" s="184">
        <v>1010</v>
      </c>
      <c r="G770" s="184">
        <v>9</v>
      </c>
      <c r="H770" s="184">
        <v>0</v>
      </c>
    </row>
    <row r="771" spans="1:8" ht="25.5" hidden="1" x14ac:dyDescent="0.2">
      <c r="A771" s="184" t="s">
        <v>2765</v>
      </c>
      <c r="B771" s="184">
        <v>1012</v>
      </c>
      <c r="C771" s="184">
        <v>503164</v>
      </c>
      <c r="D771" s="184">
        <v>2</v>
      </c>
      <c r="E771" s="184"/>
      <c r="F771" s="184">
        <v>1010</v>
      </c>
      <c r="G771" s="184">
        <v>9</v>
      </c>
      <c r="H771" s="184">
        <v>0</v>
      </c>
    </row>
    <row r="772" spans="1:8" ht="25.5" hidden="1" x14ac:dyDescent="0.2">
      <c r="A772" s="184" t="s">
        <v>2766</v>
      </c>
      <c r="B772" s="184">
        <v>1013</v>
      </c>
      <c r="C772" s="184">
        <v>503165</v>
      </c>
      <c r="D772" s="184">
        <v>3</v>
      </c>
      <c r="E772" s="184"/>
      <c r="F772" s="184">
        <v>1010</v>
      </c>
      <c r="G772" s="184">
        <v>9</v>
      </c>
      <c r="H772" s="184">
        <v>0</v>
      </c>
    </row>
    <row r="773" spans="1:8" ht="25.5" hidden="1" x14ac:dyDescent="0.2">
      <c r="A773" s="184" t="s">
        <v>2767</v>
      </c>
      <c r="B773" s="184">
        <v>1014</v>
      </c>
      <c r="C773" s="184">
        <v>503166</v>
      </c>
      <c r="D773" s="184">
        <v>4</v>
      </c>
      <c r="E773" s="184"/>
      <c r="F773" s="184">
        <v>1010</v>
      </c>
      <c r="G773" s="184">
        <v>9</v>
      </c>
      <c r="H773" s="184">
        <v>0</v>
      </c>
    </row>
    <row r="774" spans="1:8" ht="25.5" hidden="1" x14ac:dyDescent="0.2">
      <c r="A774" s="184" t="s">
        <v>2768</v>
      </c>
      <c r="B774" s="184">
        <v>1015</v>
      </c>
      <c r="C774" s="184">
        <v>503167</v>
      </c>
      <c r="D774" s="184">
        <v>4</v>
      </c>
      <c r="E774" s="184"/>
      <c r="F774" s="184">
        <v>1004</v>
      </c>
      <c r="G774" s="184">
        <v>4</v>
      </c>
      <c r="H774" s="184">
        <v>0</v>
      </c>
    </row>
    <row r="775" spans="1:8" ht="25.5" hidden="1" x14ac:dyDescent="0.2">
      <c r="A775" s="184" t="s">
        <v>2769</v>
      </c>
      <c r="B775" s="184">
        <v>1016</v>
      </c>
      <c r="C775" s="184">
        <v>503168</v>
      </c>
      <c r="D775" s="184">
        <v>1</v>
      </c>
      <c r="E775" s="184"/>
      <c r="F775" s="184">
        <v>1015</v>
      </c>
      <c r="G775" s="184">
        <v>9</v>
      </c>
      <c r="H775" s="184">
        <v>0</v>
      </c>
    </row>
    <row r="776" spans="1:8" ht="25.5" hidden="1" x14ac:dyDescent="0.2">
      <c r="A776" s="184" t="s">
        <v>2770</v>
      </c>
      <c r="B776" s="184">
        <v>1017</v>
      </c>
      <c r="C776" s="184">
        <v>503169</v>
      </c>
      <c r="D776" s="184">
        <v>2</v>
      </c>
      <c r="E776" s="184"/>
      <c r="F776" s="184">
        <v>1015</v>
      </c>
      <c r="G776" s="184">
        <v>9</v>
      </c>
      <c r="H776" s="184">
        <v>0</v>
      </c>
    </row>
    <row r="777" spans="1:8" ht="25.5" hidden="1" x14ac:dyDescent="0.2">
      <c r="A777" s="184" t="s">
        <v>2771</v>
      </c>
      <c r="B777" s="184">
        <v>1018</v>
      </c>
      <c r="C777" s="184">
        <v>503171</v>
      </c>
      <c r="D777" s="184">
        <v>3</v>
      </c>
      <c r="E777" s="184"/>
      <c r="F777" s="184">
        <v>1015</v>
      </c>
      <c r="G777" s="184">
        <v>9</v>
      </c>
      <c r="H777" s="184">
        <v>0</v>
      </c>
    </row>
    <row r="778" spans="1:8" ht="25.5" hidden="1" x14ac:dyDescent="0.2">
      <c r="A778" s="184" t="s">
        <v>2772</v>
      </c>
      <c r="B778" s="184">
        <v>1019</v>
      </c>
      <c r="C778" s="184">
        <v>503172</v>
      </c>
      <c r="D778" s="184">
        <v>4</v>
      </c>
      <c r="E778" s="184"/>
      <c r="F778" s="184">
        <v>1015</v>
      </c>
      <c r="G778" s="184">
        <v>9</v>
      </c>
      <c r="H778" s="184">
        <v>0</v>
      </c>
    </row>
    <row r="779" spans="1:8" ht="25.5" hidden="1" x14ac:dyDescent="0.2">
      <c r="A779" s="184" t="s">
        <v>2773</v>
      </c>
      <c r="B779" s="184">
        <v>1020</v>
      </c>
      <c r="C779" s="184">
        <v>503173</v>
      </c>
      <c r="D779" s="184">
        <v>8</v>
      </c>
      <c r="E779" s="184"/>
      <c r="F779" s="184">
        <v>1004</v>
      </c>
      <c r="G779" s="184">
        <v>4</v>
      </c>
      <c r="H779" s="184">
        <v>0</v>
      </c>
    </row>
    <row r="780" spans="1:8" ht="25.5" hidden="1" x14ac:dyDescent="0.2">
      <c r="A780" s="184" t="s">
        <v>2774</v>
      </c>
      <c r="B780" s="184">
        <v>1021</v>
      </c>
      <c r="C780" s="184">
        <v>503174</v>
      </c>
      <c r="D780" s="184">
        <v>1</v>
      </c>
      <c r="E780" s="184"/>
      <c r="F780" s="184">
        <v>1020</v>
      </c>
      <c r="G780" s="184">
        <v>9</v>
      </c>
      <c r="H780" s="184">
        <v>0</v>
      </c>
    </row>
    <row r="781" spans="1:8" ht="25.5" hidden="1" x14ac:dyDescent="0.2">
      <c r="A781" s="184" t="s">
        <v>2775</v>
      </c>
      <c r="B781" s="184">
        <v>1022</v>
      </c>
      <c r="C781" s="184">
        <v>503175</v>
      </c>
      <c r="D781" s="184">
        <v>2</v>
      </c>
      <c r="E781" s="184"/>
      <c r="F781" s="184">
        <v>1020</v>
      </c>
      <c r="G781" s="184">
        <v>9</v>
      </c>
      <c r="H781" s="184">
        <v>0</v>
      </c>
    </row>
    <row r="782" spans="1:8" ht="25.5" hidden="1" x14ac:dyDescent="0.2">
      <c r="A782" s="184" t="s">
        <v>2776</v>
      </c>
      <c r="B782" s="184">
        <v>1023</v>
      </c>
      <c r="C782" s="184">
        <v>503176</v>
      </c>
      <c r="D782" s="184">
        <v>3</v>
      </c>
      <c r="E782" s="184"/>
      <c r="F782" s="184">
        <v>1020</v>
      </c>
      <c r="G782" s="184">
        <v>9</v>
      </c>
      <c r="H782" s="184">
        <v>0</v>
      </c>
    </row>
    <row r="783" spans="1:8" ht="25.5" hidden="1" x14ac:dyDescent="0.2">
      <c r="A783" s="184" t="s">
        <v>2777</v>
      </c>
      <c r="B783" s="184">
        <v>1024</v>
      </c>
      <c r="C783" s="184">
        <v>503177</v>
      </c>
      <c r="D783" s="184">
        <v>4</v>
      </c>
      <c r="E783" s="184"/>
      <c r="F783" s="184">
        <v>1020</v>
      </c>
      <c r="G783" s="184">
        <v>9</v>
      </c>
      <c r="H783" s="184">
        <v>0</v>
      </c>
    </row>
    <row r="784" spans="1:8" hidden="1" x14ac:dyDescent="0.2">
      <c r="A784" s="184" t="s">
        <v>2778</v>
      </c>
      <c r="B784" s="184">
        <v>1109</v>
      </c>
      <c r="C784" s="184">
        <v>504369</v>
      </c>
      <c r="D784" s="184" t="s">
        <v>2778</v>
      </c>
      <c r="E784" s="184"/>
      <c r="F784" s="184">
        <v>2</v>
      </c>
      <c r="G784" s="184">
        <v>9</v>
      </c>
      <c r="H784" s="184">
        <v>0</v>
      </c>
    </row>
    <row r="785" spans="1:8" x14ac:dyDescent="0.2">
      <c r="A785" s="184" t="s">
        <v>2779</v>
      </c>
      <c r="B785" s="184">
        <v>2915</v>
      </c>
      <c r="C785" s="184">
        <v>510552</v>
      </c>
      <c r="D785" s="184">
        <v>2</v>
      </c>
      <c r="E785" s="184">
        <v>1</v>
      </c>
      <c r="F785" s="184">
        <v>2913</v>
      </c>
      <c r="G785" s="184">
        <v>4</v>
      </c>
      <c r="H785" s="184">
        <v>0</v>
      </c>
    </row>
    <row r="786" spans="1:8" ht="25.5" hidden="1" x14ac:dyDescent="0.2">
      <c r="A786" s="184" t="s">
        <v>2780</v>
      </c>
      <c r="B786" s="184">
        <v>1112</v>
      </c>
      <c r="C786" s="184">
        <v>504372</v>
      </c>
      <c r="D786" s="184" t="s">
        <v>2780</v>
      </c>
      <c r="E786" s="184"/>
      <c r="F786" s="184">
        <v>2</v>
      </c>
      <c r="G786" s="184">
        <v>9</v>
      </c>
      <c r="H786" s="184">
        <v>0</v>
      </c>
    </row>
    <row r="787" spans="1:8" x14ac:dyDescent="0.2">
      <c r="A787" s="184" t="s">
        <v>2781</v>
      </c>
      <c r="B787" s="184">
        <v>429</v>
      </c>
      <c r="C787" s="184">
        <v>1940</v>
      </c>
      <c r="D787" s="184" t="s">
        <v>2781</v>
      </c>
      <c r="E787" s="184">
        <v>1</v>
      </c>
      <c r="F787" s="184">
        <v>1</v>
      </c>
      <c r="G787" s="184">
        <v>3</v>
      </c>
      <c r="H787" s="184">
        <v>0</v>
      </c>
    </row>
    <row r="788" spans="1:8" x14ac:dyDescent="0.2">
      <c r="A788" s="184" t="s">
        <v>1752</v>
      </c>
      <c r="B788" s="184">
        <v>3</v>
      </c>
      <c r="C788" s="184">
        <v>946</v>
      </c>
      <c r="D788" s="184" t="s">
        <v>1752</v>
      </c>
      <c r="E788" s="184">
        <v>1</v>
      </c>
      <c r="F788" s="184">
        <v>1</v>
      </c>
      <c r="G788" s="184">
        <v>2</v>
      </c>
      <c r="H788" s="184">
        <v>0</v>
      </c>
    </row>
    <row r="789" spans="1:8" x14ac:dyDescent="0.2">
      <c r="A789" s="184" t="s">
        <v>1752</v>
      </c>
      <c r="B789" s="184">
        <v>1919</v>
      </c>
      <c r="C789" s="184">
        <v>508078</v>
      </c>
      <c r="D789" s="184" t="s">
        <v>1752</v>
      </c>
      <c r="E789" s="184">
        <v>2</v>
      </c>
      <c r="F789" s="184">
        <v>223</v>
      </c>
      <c r="G789" s="184">
        <v>4</v>
      </c>
      <c r="H789" s="184">
        <v>0</v>
      </c>
    </row>
    <row r="790" spans="1:8" x14ac:dyDescent="0.2">
      <c r="A790" s="184" t="s">
        <v>1752</v>
      </c>
      <c r="B790" s="184">
        <v>6</v>
      </c>
      <c r="C790" s="184">
        <v>975</v>
      </c>
      <c r="D790" s="184" t="s">
        <v>1752</v>
      </c>
      <c r="E790" s="184">
        <v>1</v>
      </c>
      <c r="F790" s="184">
        <v>3</v>
      </c>
      <c r="G790" s="184">
        <v>4</v>
      </c>
      <c r="H790" s="184">
        <v>0</v>
      </c>
    </row>
    <row r="791" spans="1:8" x14ac:dyDescent="0.2">
      <c r="A791" s="184" t="s">
        <v>2782</v>
      </c>
      <c r="B791" s="184">
        <v>74</v>
      </c>
      <c r="C791" s="184">
        <v>1134</v>
      </c>
      <c r="D791" s="184" t="s">
        <v>1778</v>
      </c>
      <c r="E791" s="184">
        <v>1</v>
      </c>
      <c r="F791" s="184">
        <v>6</v>
      </c>
      <c r="G791" s="184">
        <v>4</v>
      </c>
      <c r="H791" s="184">
        <v>0</v>
      </c>
    </row>
    <row r="792" spans="1:8" x14ac:dyDescent="0.2">
      <c r="A792" s="184" t="s">
        <v>2783</v>
      </c>
      <c r="B792" s="184">
        <v>4067</v>
      </c>
      <c r="C792" s="184">
        <v>511728</v>
      </c>
      <c r="D792" s="184" t="s">
        <v>1876</v>
      </c>
      <c r="E792" s="184">
        <v>1</v>
      </c>
      <c r="F792" s="184">
        <v>5</v>
      </c>
      <c r="G792" s="184">
        <v>4</v>
      </c>
      <c r="H792" s="184">
        <v>0</v>
      </c>
    </row>
    <row r="793" spans="1:8" x14ac:dyDescent="0.2">
      <c r="A793" s="184" t="s">
        <v>2784</v>
      </c>
      <c r="B793" s="184">
        <v>3746</v>
      </c>
      <c r="C793" s="184">
        <v>511412</v>
      </c>
      <c r="D793" s="184" t="s">
        <v>1762</v>
      </c>
      <c r="E793" s="184">
        <v>1</v>
      </c>
      <c r="F793" s="184">
        <v>5</v>
      </c>
      <c r="G793" s="184">
        <v>5</v>
      </c>
      <c r="H793" s="184">
        <v>0</v>
      </c>
    </row>
    <row r="794" spans="1:8" x14ac:dyDescent="0.2">
      <c r="A794" s="184" t="s">
        <v>2784</v>
      </c>
      <c r="B794" s="184">
        <v>3745</v>
      </c>
      <c r="C794" s="184">
        <v>511413</v>
      </c>
      <c r="D794" s="184" t="s">
        <v>1762</v>
      </c>
      <c r="E794" s="184">
        <v>1</v>
      </c>
      <c r="F794" s="184">
        <v>5</v>
      </c>
      <c r="G794" s="184">
        <v>4</v>
      </c>
      <c r="H794" s="184">
        <v>0</v>
      </c>
    </row>
    <row r="795" spans="1:8" x14ac:dyDescent="0.2">
      <c r="A795" s="184" t="s">
        <v>2785</v>
      </c>
      <c r="B795" s="184">
        <v>3744</v>
      </c>
      <c r="C795" s="184">
        <v>511414</v>
      </c>
      <c r="D795" s="184" t="s">
        <v>1756</v>
      </c>
      <c r="E795" s="184">
        <v>1</v>
      </c>
      <c r="F795" s="184">
        <v>3745</v>
      </c>
      <c r="G795" s="184">
        <v>5</v>
      </c>
      <c r="H795" s="184">
        <v>0</v>
      </c>
    </row>
    <row r="796" spans="1:8" x14ac:dyDescent="0.2">
      <c r="A796" s="184" t="s">
        <v>2786</v>
      </c>
      <c r="B796" s="184">
        <v>4022</v>
      </c>
      <c r="C796" s="184">
        <v>511695</v>
      </c>
      <c r="D796" s="184" t="s">
        <v>2787</v>
      </c>
      <c r="E796" s="184">
        <v>1</v>
      </c>
      <c r="F796" s="184">
        <v>5</v>
      </c>
      <c r="G796" s="184">
        <v>5</v>
      </c>
      <c r="H796" s="184">
        <v>0</v>
      </c>
    </row>
    <row r="797" spans="1:8" x14ac:dyDescent="0.2">
      <c r="A797" s="184" t="s">
        <v>2788</v>
      </c>
      <c r="B797" s="184">
        <v>5366</v>
      </c>
      <c r="C797" s="184">
        <v>513041</v>
      </c>
      <c r="D797" s="184" t="s">
        <v>2789</v>
      </c>
      <c r="E797" s="184">
        <v>1</v>
      </c>
      <c r="F797" s="184">
        <v>50</v>
      </c>
      <c r="G797" s="184">
        <v>4</v>
      </c>
      <c r="H797" s="184">
        <v>0</v>
      </c>
    </row>
    <row r="798" spans="1:8" x14ac:dyDescent="0.2">
      <c r="A798" s="184" t="s">
        <v>2790</v>
      </c>
      <c r="B798" s="184">
        <v>5373</v>
      </c>
      <c r="C798" s="184">
        <v>513042</v>
      </c>
      <c r="D798" s="184" t="s">
        <v>2791</v>
      </c>
      <c r="E798" s="184">
        <v>1</v>
      </c>
      <c r="F798" s="184">
        <v>5366</v>
      </c>
      <c r="G798" s="184">
        <v>4</v>
      </c>
      <c r="H798" s="184">
        <v>0</v>
      </c>
    </row>
    <row r="799" spans="1:8" x14ac:dyDescent="0.2">
      <c r="A799" s="184" t="s">
        <v>2792</v>
      </c>
      <c r="B799" s="184">
        <v>3919</v>
      </c>
      <c r="C799" s="184">
        <v>511593</v>
      </c>
      <c r="D799" s="184" t="s">
        <v>1909</v>
      </c>
      <c r="E799" s="184">
        <v>1</v>
      </c>
      <c r="F799" s="184">
        <v>5</v>
      </c>
      <c r="G799" s="184">
        <v>4</v>
      </c>
      <c r="H799" s="184">
        <v>0</v>
      </c>
    </row>
    <row r="800" spans="1:8" x14ac:dyDescent="0.2">
      <c r="A800" s="184" t="s">
        <v>2793</v>
      </c>
      <c r="B800" s="184">
        <v>3918</v>
      </c>
      <c r="C800" s="184">
        <v>511594</v>
      </c>
      <c r="D800" s="184" t="s">
        <v>2794</v>
      </c>
      <c r="E800" s="184">
        <v>1</v>
      </c>
      <c r="F800" s="184">
        <v>3919</v>
      </c>
      <c r="G800" s="184">
        <v>5</v>
      </c>
      <c r="H800" s="184">
        <v>0</v>
      </c>
    </row>
    <row r="801" spans="1:8" x14ac:dyDescent="0.2">
      <c r="A801" s="184" t="s">
        <v>2795</v>
      </c>
      <c r="B801" s="184">
        <v>3843</v>
      </c>
      <c r="C801" s="184">
        <v>511509</v>
      </c>
      <c r="D801" s="184">
        <v>4</v>
      </c>
      <c r="E801" s="184">
        <v>1</v>
      </c>
      <c r="F801" s="184">
        <v>58</v>
      </c>
      <c r="G801" s="184">
        <v>4</v>
      </c>
      <c r="H801" s="184">
        <v>0</v>
      </c>
    </row>
    <row r="802" spans="1:8" x14ac:dyDescent="0.2">
      <c r="A802" s="184" t="s">
        <v>2796</v>
      </c>
      <c r="B802" s="184">
        <v>3836</v>
      </c>
      <c r="C802" s="184">
        <v>511516</v>
      </c>
      <c r="D802" s="184" t="s">
        <v>2797</v>
      </c>
      <c r="E802" s="184">
        <v>1</v>
      </c>
      <c r="F802" s="184">
        <v>58</v>
      </c>
      <c r="G802" s="184">
        <v>11</v>
      </c>
      <c r="H802" s="184">
        <v>0</v>
      </c>
    </row>
    <row r="803" spans="1:8" x14ac:dyDescent="0.2">
      <c r="A803" s="184" t="s">
        <v>2796</v>
      </c>
      <c r="B803" s="184">
        <v>3838</v>
      </c>
      <c r="C803" s="184">
        <v>511514</v>
      </c>
      <c r="D803" s="184" t="s">
        <v>2797</v>
      </c>
      <c r="E803" s="184">
        <v>1</v>
      </c>
      <c r="F803" s="184">
        <v>58</v>
      </c>
      <c r="G803" s="184">
        <v>4</v>
      </c>
      <c r="H803" s="184">
        <v>0</v>
      </c>
    </row>
    <row r="804" spans="1:8" x14ac:dyDescent="0.2">
      <c r="A804" s="184" t="s">
        <v>2798</v>
      </c>
      <c r="B804" s="184">
        <v>3967</v>
      </c>
      <c r="C804" s="184">
        <v>511640</v>
      </c>
      <c r="D804" s="184" t="s">
        <v>2799</v>
      </c>
      <c r="E804" s="184">
        <v>1</v>
      </c>
      <c r="F804" s="184">
        <v>5</v>
      </c>
      <c r="G804" s="184">
        <v>5</v>
      </c>
      <c r="H804" s="184">
        <v>0</v>
      </c>
    </row>
    <row r="805" spans="1:8" x14ac:dyDescent="0.2">
      <c r="A805" s="184" t="s">
        <v>2800</v>
      </c>
      <c r="B805" s="184">
        <v>2203</v>
      </c>
      <c r="C805" s="184">
        <v>508597</v>
      </c>
      <c r="D805" s="184">
        <v>4</v>
      </c>
      <c r="E805" s="184">
        <v>1</v>
      </c>
      <c r="F805" s="184">
        <v>897</v>
      </c>
      <c r="G805" s="184">
        <v>5</v>
      </c>
      <c r="H805" s="184">
        <v>0</v>
      </c>
    </row>
    <row r="806" spans="1:8" x14ac:dyDescent="0.2">
      <c r="A806" s="184" t="s">
        <v>2801</v>
      </c>
      <c r="B806" s="184">
        <v>899</v>
      </c>
      <c r="C806" s="184">
        <v>502266</v>
      </c>
      <c r="D806" s="184" t="s">
        <v>2802</v>
      </c>
      <c r="E806" s="184">
        <v>1</v>
      </c>
      <c r="F806" s="184">
        <v>898</v>
      </c>
      <c r="G806" s="184">
        <v>5</v>
      </c>
      <c r="H806" s="184">
        <v>0</v>
      </c>
    </row>
    <row r="807" spans="1:8" x14ac:dyDescent="0.2">
      <c r="A807" s="184" t="s">
        <v>2803</v>
      </c>
      <c r="B807" s="184">
        <v>4088</v>
      </c>
      <c r="C807" s="184">
        <v>511761</v>
      </c>
      <c r="D807" s="184" t="s">
        <v>2804</v>
      </c>
      <c r="E807" s="184">
        <v>1</v>
      </c>
      <c r="F807" s="184">
        <v>898</v>
      </c>
      <c r="G807" s="184">
        <v>5</v>
      </c>
      <c r="H807" s="184">
        <v>0</v>
      </c>
    </row>
    <row r="808" spans="1:8" x14ac:dyDescent="0.2">
      <c r="A808" s="184" t="s">
        <v>2805</v>
      </c>
      <c r="B808" s="184">
        <v>4089</v>
      </c>
      <c r="C808" s="184">
        <v>511763</v>
      </c>
      <c r="D808" s="184" t="s">
        <v>2806</v>
      </c>
      <c r="E808" s="184">
        <v>1</v>
      </c>
      <c r="F808" s="184">
        <v>898</v>
      </c>
      <c r="G808" s="184">
        <v>5</v>
      </c>
      <c r="H808" s="184">
        <v>0</v>
      </c>
    </row>
    <row r="809" spans="1:8" x14ac:dyDescent="0.2">
      <c r="A809" s="184" t="s">
        <v>2805</v>
      </c>
      <c r="B809" s="184">
        <v>4090</v>
      </c>
      <c r="C809" s="184">
        <v>511762</v>
      </c>
      <c r="D809" s="184" t="s">
        <v>2806</v>
      </c>
      <c r="E809" s="184">
        <v>1</v>
      </c>
      <c r="F809" s="184">
        <v>898</v>
      </c>
      <c r="G809" s="184">
        <v>5</v>
      </c>
      <c r="H809" s="184">
        <v>0</v>
      </c>
    </row>
    <row r="810" spans="1:8" ht="25.5" x14ac:dyDescent="0.2">
      <c r="A810" s="184" t="s">
        <v>2807</v>
      </c>
      <c r="B810" s="184">
        <v>5454</v>
      </c>
      <c r="C810" s="184">
        <v>513147</v>
      </c>
      <c r="D810" s="184" t="s">
        <v>2808</v>
      </c>
      <c r="E810" s="184">
        <v>1</v>
      </c>
      <c r="F810" s="184">
        <v>898</v>
      </c>
      <c r="G810" s="184">
        <v>5</v>
      </c>
      <c r="H810" s="184">
        <v>0</v>
      </c>
    </row>
    <row r="811" spans="1:8" ht="25.5" x14ac:dyDescent="0.2">
      <c r="A811" s="184" t="s">
        <v>2807</v>
      </c>
      <c r="B811" s="184">
        <v>5453</v>
      </c>
      <c r="C811" s="184">
        <v>513146</v>
      </c>
      <c r="D811" s="184" t="s">
        <v>2808</v>
      </c>
      <c r="E811" s="184">
        <v>1</v>
      </c>
      <c r="F811" s="184">
        <v>898</v>
      </c>
      <c r="G811" s="184">
        <v>4</v>
      </c>
      <c r="H811" s="184">
        <v>0</v>
      </c>
    </row>
    <row r="812" spans="1:8" x14ac:dyDescent="0.2">
      <c r="A812" s="184" t="s">
        <v>2809</v>
      </c>
      <c r="B812" s="184">
        <v>4071</v>
      </c>
      <c r="C812" s="184">
        <v>511745</v>
      </c>
      <c r="D812" s="184" t="s">
        <v>2810</v>
      </c>
      <c r="E812" s="184">
        <v>1</v>
      </c>
      <c r="F812" s="184">
        <v>7</v>
      </c>
      <c r="G812" s="184">
        <v>5</v>
      </c>
      <c r="H812" s="184">
        <v>0</v>
      </c>
    </row>
    <row r="813" spans="1:8" x14ac:dyDescent="0.2">
      <c r="A813" s="184" t="s">
        <v>2811</v>
      </c>
      <c r="B813" s="184">
        <v>4072</v>
      </c>
      <c r="C813" s="184">
        <v>511744</v>
      </c>
      <c r="D813" s="184" t="s">
        <v>2812</v>
      </c>
      <c r="E813" s="184">
        <v>1</v>
      </c>
      <c r="F813" s="184">
        <v>7</v>
      </c>
      <c r="G813" s="184">
        <v>11</v>
      </c>
      <c r="H813" s="184">
        <v>0</v>
      </c>
    </row>
    <row r="814" spans="1:8" x14ac:dyDescent="0.2">
      <c r="A814" s="184" t="s">
        <v>2813</v>
      </c>
      <c r="B814" s="184">
        <v>6444</v>
      </c>
      <c r="C814" s="184">
        <v>514143</v>
      </c>
      <c r="D814" s="184" t="s">
        <v>2814</v>
      </c>
      <c r="E814" s="184">
        <v>1</v>
      </c>
      <c r="F814" s="184">
        <v>107</v>
      </c>
      <c r="G814" s="184">
        <v>4</v>
      </c>
      <c r="H814" s="184">
        <v>0</v>
      </c>
    </row>
    <row r="815" spans="1:8" x14ac:dyDescent="0.2">
      <c r="A815" s="184" t="s">
        <v>2815</v>
      </c>
      <c r="B815" s="184">
        <v>1990</v>
      </c>
      <c r="C815" s="184">
        <v>508169</v>
      </c>
      <c r="D815" s="184" t="s">
        <v>1913</v>
      </c>
      <c r="E815" s="184">
        <v>2</v>
      </c>
      <c r="F815" s="184">
        <v>1919</v>
      </c>
      <c r="G815" s="184">
        <v>4</v>
      </c>
      <c r="H815" s="184">
        <v>0</v>
      </c>
    </row>
    <row r="816" spans="1:8" ht="25.5" x14ac:dyDescent="0.2">
      <c r="A816" s="184" t="s">
        <v>2816</v>
      </c>
      <c r="B816" s="184">
        <v>1991</v>
      </c>
      <c r="C816" s="184">
        <v>508170</v>
      </c>
      <c r="D816" s="184" t="s">
        <v>2817</v>
      </c>
      <c r="E816" s="184">
        <v>2</v>
      </c>
      <c r="F816" s="184">
        <v>1990</v>
      </c>
      <c r="G816" s="184">
        <v>5</v>
      </c>
      <c r="H816" s="184">
        <v>0</v>
      </c>
    </row>
    <row r="817" spans="1:8" x14ac:dyDescent="0.2">
      <c r="A817" s="184" t="s">
        <v>2818</v>
      </c>
      <c r="B817" s="184">
        <v>1525</v>
      </c>
      <c r="C817" s="184">
        <v>507079</v>
      </c>
      <c r="D817" s="184" t="s">
        <v>1772</v>
      </c>
      <c r="E817" s="184">
        <v>1</v>
      </c>
      <c r="F817" s="184">
        <v>6</v>
      </c>
      <c r="G817" s="184">
        <v>4</v>
      </c>
      <c r="H817" s="184">
        <v>0</v>
      </c>
    </row>
    <row r="818" spans="1:8" x14ac:dyDescent="0.2">
      <c r="A818" s="184" t="s">
        <v>2819</v>
      </c>
      <c r="B818" s="184">
        <v>1526</v>
      </c>
      <c r="C818" s="184">
        <v>507080</v>
      </c>
      <c r="D818" s="184" t="s">
        <v>1909</v>
      </c>
      <c r="E818" s="184">
        <v>1</v>
      </c>
      <c r="F818" s="184">
        <v>1525</v>
      </c>
      <c r="G818" s="184">
        <v>5</v>
      </c>
      <c r="H818" s="184">
        <v>0</v>
      </c>
    </row>
    <row r="819" spans="1:8" x14ac:dyDescent="0.2">
      <c r="A819" s="184" t="s">
        <v>2820</v>
      </c>
      <c r="B819" s="184">
        <v>424</v>
      </c>
      <c r="C819" s="184">
        <v>1932</v>
      </c>
      <c r="D819" s="184" t="s">
        <v>1661</v>
      </c>
      <c r="E819" s="184">
        <v>1</v>
      </c>
      <c r="F819" s="184">
        <v>6</v>
      </c>
      <c r="G819" s="184">
        <v>5</v>
      </c>
      <c r="H819" s="184">
        <v>0</v>
      </c>
    </row>
    <row r="820" spans="1:8" x14ac:dyDescent="0.2">
      <c r="A820" s="184" t="s">
        <v>2821</v>
      </c>
      <c r="B820" s="184">
        <v>84</v>
      </c>
      <c r="C820" s="184">
        <v>1155</v>
      </c>
      <c r="D820" s="184" t="s">
        <v>1756</v>
      </c>
      <c r="E820" s="184">
        <v>1</v>
      </c>
      <c r="F820" s="184">
        <v>6</v>
      </c>
      <c r="G820" s="184">
        <v>4</v>
      </c>
      <c r="H820" s="184">
        <v>0</v>
      </c>
    </row>
    <row r="821" spans="1:8" x14ac:dyDescent="0.2">
      <c r="A821" s="184" t="s">
        <v>2822</v>
      </c>
      <c r="B821" s="184">
        <v>3084</v>
      </c>
      <c r="C821" s="184">
        <v>510721</v>
      </c>
      <c r="D821" s="184">
        <v>4</v>
      </c>
      <c r="E821" s="184">
        <v>1</v>
      </c>
      <c r="F821" s="184">
        <v>3080</v>
      </c>
      <c r="G821" s="184">
        <v>5</v>
      </c>
      <c r="H821" s="184">
        <v>0</v>
      </c>
    </row>
    <row r="822" spans="1:8" ht="25.5" x14ac:dyDescent="0.2">
      <c r="A822" s="184" t="s">
        <v>2823</v>
      </c>
      <c r="B822" s="184">
        <v>3081</v>
      </c>
      <c r="C822" s="184">
        <v>510718</v>
      </c>
      <c r="D822" s="184" t="s">
        <v>2824</v>
      </c>
      <c r="E822" s="184">
        <v>1</v>
      </c>
      <c r="F822" s="184">
        <v>3080</v>
      </c>
      <c r="G822" s="184">
        <v>5</v>
      </c>
      <c r="H822" s="184">
        <v>0</v>
      </c>
    </row>
    <row r="823" spans="1:8" x14ac:dyDescent="0.2">
      <c r="A823" s="184" t="s">
        <v>2825</v>
      </c>
      <c r="B823" s="184">
        <v>3544</v>
      </c>
      <c r="C823" s="184">
        <v>511193</v>
      </c>
      <c r="D823" s="184" t="s">
        <v>1782</v>
      </c>
      <c r="E823" s="184">
        <v>1</v>
      </c>
      <c r="F823" s="184">
        <v>1873</v>
      </c>
      <c r="G823" s="184">
        <v>4</v>
      </c>
      <c r="H823" s="184">
        <v>0</v>
      </c>
    </row>
    <row r="824" spans="1:8" x14ac:dyDescent="0.2">
      <c r="A824" s="184" t="s">
        <v>2826</v>
      </c>
      <c r="B824" s="184">
        <v>3542</v>
      </c>
      <c r="C824" s="184">
        <v>511194</v>
      </c>
      <c r="D824" s="184" t="s">
        <v>1762</v>
      </c>
      <c r="E824" s="184">
        <v>1</v>
      </c>
      <c r="F824" s="184">
        <v>3544</v>
      </c>
      <c r="G824" s="184">
        <v>5</v>
      </c>
      <c r="H824" s="184">
        <v>0</v>
      </c>
    </row>
    <row r="825" spans="1:8" x14ac:dyDescent="0.2">
      <c r="A825" s="184" t="s">
        <v>2826</v>
      </c>
      <c r="B825" s="184">
        <v>3729</v>
      </c>
      <c r="C825" s="184">
        <v>511380</v>
      </c>
      <c r="D825" s="184" t="s">
        <v>1762</v>
      </c>
      <c r="E825" s="184">
        <v>1</v>
      </c>
      <c r="F825" s="184">
        <v>3544</v>
      </c>
      <c r="G825" s="184">
        <v>4</v>
      </c>
      <c r="H825" s="184">
        <v>0</v>
      </c>
    </row>
    <row r="826" spans="1:8" x14ac:dyDescent="0.2">
      <c r="A826" s="184" t="s">
        <v>2827</v>
      </c>
      <c r="B826" s="184">
        <v>3730</v>
      </c>
      <c r="C826" s="184">
        <v>511381</v>
      </c>
      <c r="D826" s="184">
        <v>1</v>
      </c>
      <c r="E826" s="184">
        <v>1</v>
      </c>
      <c r="F826" s="184">
        <v>3729</v>
      </c>
      <c r="G826" s="184">
        <v>4</v>
      </c>
      <c r="H826" s="184">
        <v>0</v>
      </c>
    </row>
    <row r="827" spans="1:8" x14ac:dyDescent="0.2">
      <c r="A827" s="184" t="s">
        <v>2828</v>
      </c>
      <c r="B827" s="184">
        <v>3712</v>
      </c>
      <c r="C827" s="184">
        <v>511379</v>
      </c>
      <c r="D827" s="184" t="s">
        <v>1882</v>
      </c>
      <c r="E827" s="184">
        <v>1</v>
      </c>
      <c r="F827" s="184">
        <v>3544</v>
      </c>
      <c r="G827" s="184">
        <v>5</v>
      </c>
      <c r="H827" s="184">
        <v>0</v>
      </c>
    </row>
    <row r="828" spans="1:8" x14ac:dyDescent="0.2">
      <c r="A828" s="184" t="s">
        <v>2829</v>
      </c>
      <c r="B828" s="184">
        <v>5429</v>
      </c>
      <c r="C828" s="184">
        <v>513122</v>
      </c>
      <c r="D828" s="184" t="s">
        <v>2830</v>
      </c>
      <c r="E828" s="184">
        <v>1</v>
      </c>
      <c r="F828" s="184">
        <v>1873</v>
      </c>
      <c r="G828" s="184">
        <v>4</v>
      </c>
      <c r="H828" s="184">
        <v>0</v>
      </c>
    </row>
    <row r="829" spans="1:8" x14ac:dyDescent="0.2">
      <c r="A829" s="184" t="s">
        <v>2831</v>
      </c>
      <c r="B829" s="184">
        <v>5428</v>
      </c>
      <c r="C829" s="184">
        <v>513129</v>
      </c>
      <c r="D829" s="184">
        <v>1</v>
      </c>
      <c r="E829" s="184">
        <v>1</v>
      </c>
      <c r="F829" s="184">
        <v>5429</v>
      </c>
      <c r="G829" s="184">
        <v>5</v>
      </c>
      <c r="H829" s="184">
        <v>0</v>
      </c>
    </row>
    <row r="830" spans="1:8" x14ac:dyDescent="0.2">
      <c r="A830" s="184" t="s">
        <v>2831</v>
      </c>
      <c r="B830" s="184">
        <v>5430</v>
      </c>
      <c r="C830" s="184">
        <v>513128</v>
      </c>
      <c r="D830" s="184">
        <v>1</v>
      </c>
      <c r="E830" s="184">
        <v>1</v>
      </c>
      <c r="F830" s="184">
        <v>5429</v>
      </c>
      <c r="G830" s="184">
        <v>4</v>
      </c>
      <c r="H830" s="184">
        <v>0</v>
      </c>
    </row>
    <row r="831" spans="1:8" x14ac:dyDescent="0.2">
      <c r="A831" s="184" t="s">
        <v>2832</v>
      </c>
      <c r="B831" s="184">
        <v>5435</v>
      </c>
      <c r="C831" s="184">
        <v>513123</v>
      </c>
      <c r="D831" s="184">
        <v>-1</v>
      </c>
      <c r="E831" s="184">
        <v>1</v>
      </c>
      <c r="F831" s="184">
        <v>5429</v>
      </c>
      <c r="G831" s="184">
        <v>4</v>
      </c>
      <c r="H831" s="184">
        <v>0</v>
      </c>
    </row>
    <row r="832" spans="1:8" x14ac:dyDescent="0.2">
      <c r="A832" s="184" t="s">
        <v>2833</v>
      </c>
      <c r="B832" s="184">
        <v>5434</v>
      </c>
      <c r="C832" s="184">
        <v>513124</v>
      </c>
      <c r="D832" s="184">
        <v>-2</v>
      </c>
      <c r="E832" s="184">
        <v>1</v>
      </c>
      <c r="F832" s="184">
        <v>5429</v>
      </c>
      <c r="G832" s="184">
        <v>4</v>
      </c>
      <c r="H832" s="184">
        <v>0</v>
      </c>
    </row>
    <row r="833" spans="1:8" x14ac:dyDescent="0.2">
      <c r="A833" s="184" t="s">
        <v>2834</v>
      </c>
      <c r="B833" s="184">
        <v>5433</v>
      </c>
      <c r="C833" s="184">
        <v>513125</v>
      </c>
      <c r="D833" s="184">
        <v>-3</v>
      </c>
      <c r="E833" s="184">
        <v>1</v>
      </c>
      <c r="F833" s="184">
        <v>5429</v>
      </c>
      <c r="G833" s="184">
        <v>4</v>
      </c>
      <c r="H833" s="184">
        <v>0</v>
      </c>
    </row>
    <row r="834" spans="1:8" x14ac:dyDescent="0.2">
      <c r="A834" s="184" t="s">
        <v>2835</v>
      </c>
      <c r="B834" s="184">
        <v>5432</v>
      </c>
      <c r="C834" s="184">
        <v>513126</v>
      </c>
      <c r="D834" s="184">
        <v>-4</v>
      </c>
      <c r="E834" s="184">
        <v>1</v>
      </c>
      <c r="F834" s="184">
        <v>5429</v>
      </c>
      <c r="G834" s="184">
        <v>4</v>
      </c>
      <c r="H834" s="184">
        <v>0</v>
      </c>
    </row>
    <row r="835" spans="1:8" x14ac:dyDescent="0.2">
      <c r="A835" s="184" t="s">
        <v>2836</v>
      </c>
      <c r="B835" s="184">
        <v>5431</v>
      </c>
      <c r="C835" s="184">
        <v>513127</v>
      </c>
      <c r="D835" s="184">
        <v>-5</v>
      </c>
      <c r="E835" s="184">
        <v>1</v>
      </c>
      <c r="F835" s="184">
        <v>5429</v>
      </c>
      <c r="G835" s="184">
        <v>4</v>
      </c>
      <c r="H835" s="184">
        <v>0</v>
      </c>
    </row>
    <row r="836" spans="1:8" x14ac:dyDescent="0.2">
      <c r="A836" s="184" t="s">
        <v>2837</v>
      </c>
      <c r="B836" s="184">
        <v>3989</v>
      </c>
      <c r="C836" s="184">
        <v>511678</v>
      </c>
      <c r="D836" s="184" t="s">
        <v>2838</v>
      </c>
      <c r="E836" s="184">
        <v>1</v>
      </c>
      <c r="F836" s="184">
        <v>1873</v>
      </c>
      <c r="G836" s="184">
        <v>4</v>
      </c>
      <c r="H836" s="184">
        <v>0</v>
      </c>
    </row>
    <row r="837" spans="1:8" x14ac:dyDescent="0.2">
      <c r="A837" s="184" t="s">
        <v>2839</v>
      </c>
      <c r="B837" s="184">
        <v>5668</v>
      </c>
      <c r="C837" s="184">
        <v>513367</v>
      </c>
      <c r="D837" s="184" t="s">
        <v>2743</v>
      </c>
      <c r="E837" s="184">
        <v>1</v>
      </c>
      <c r="F837" s="184">
        <v>3989</v>
      </c>
      <c r="G837" s="184">
        <v>4</v>
      </c>
      <c r="H837" s="184">
        <v>0</v>
      </c>
    </row>
    <row r="838" spans="1:8" ht="25.5" x14ac:dyDescent="0.2">
      <c r="A838" s="184" t="s">
        <v>2840</v>
      </c>
      <c r="B838" s="184">
        <v>5673</v>
      </c>
      <c r="C838" s="184">
        <v>513368</v>
      </c>
      <c r="D838" s="184">
        <v>7</v>
      </c>
      <c r="E838" s="184">
        <v>1</v>
      </c>
      <c r="F838" s="184">
        <v>5668</v>
      </c>
      <c r="G838" s="184">
        <v>5</v>
      </c>
      <c r="H838" s="184">
        <v>0</v>
      </c>
    </row>
    <row r="839" spans="1:8" ht="25.5" x14ac:dyDescent="0.2">
      <c r="A839" s="184" t="s">
        <v>2841</v>
      </c>
      <c r="B839" s="184">
        <v>5671</v>
      </c>
      <c r="C839" s="184">
        <v>513370</v>
      </c>
      <c r="D839" s="184">
        <v>8</v>
      </c>
      <c r="E839" s="184">
        <v>1</v>
      </c>
      <c r="F839" s="184">
        <v>5668</v>
      </c>
      <c r="G839" s="184">
        <v>4</v>
      </c>
      <c r="H839" s="184">
        <v>0</v>
      </c>
    </row>
    <row r="840" spans="1:8" ht="25.5" x14ac:dyDescent="0.2">
      <c r="A840" s="184" t="s">
        <v>2841</v>
      </c>
      <c r="B840" s="184">
        <v>5672</v>
      </c>
      <c r="C840" s="184">
        <v>513369</v>
      </c>
      <c r="D840" s="184">
        <v>8</v>
      </c>
      <c r="E840" s="184">
        <v>1</v>
      </c>
      <c r="F840" s="184">
        <v>5668</v>
      </c>
      <c r="G840" s="184">
        <v>4</v>
      </c>
      <c r="H840" s="184">
        <v>0</v>
      </c>
    </row>
    <row r="841" spans="1:8" x14ac:dyDescent="0.2">
      <c r="A841" s="184" t="s">
        <v>2842</v>
      </c>
      <c r="B841" s="184">
        <v>5413</v>
      </c>
      <c r="C841" s="184">
        <v>513109</v>
      </c>
      <c r="D841" s="184" t="s">
        <v>2843</v>
      </c>
      <c r="E841" s="184">
        <v>1</v>
      </c>
      <c r="F841" s="184">
        <v>1873</v>
      </c>
      <c r="G841" s="184">
        <v>5</v>
      </c>
      <c r="H841" s="184">
        <v>0</v>
      </c>
    </row>
    <row r="842" spans="1:8" x14ac:dyDescent="0.2">
      <c r="A842" s="184" t="s">
        <v>2844</v>
      </c>
      <c r="B842" s="184">
        <v>5414</v>
      </c>
      <c r="C842" s="184">
        <v>513110</v>
      </c>
      <c r="D842" s="184" t="s">
        <v>2845</v>
      </c>
      <c r="E842" s="184">
        <v>1</v>
      </c>
      <c r="F842" s="184">
        <v>1873</v>
      </c>
      <c r="G842" s="184">
        <v>5</v>
      </c>
      <c r="H842" s="184">
        <v>0</v>
      </c>
    </row>
    <row r="843" spans="1:8" x14ac:dyDescent="0.2">
      <c r="A843" s="184" t="s">
        <v>2846</v>
      </c>
      <c r="B843" s="184">
        <v>3541</v>
      </c>
      <c r="C843" s="184">
        <v>511176</v>
      </c>
      <c r="D843" s="184" t="s">
        <v>1913</v>
      </c>
      <c r="E843" s="184">
        <v>1</v>
      </c>
      <c r="F843" s="184">
        <v>1873</v>
      </c>
      <c r="G843" s="184">
        <v>5</v>
      </c>
      <c r="H843" s="184">
        <v>0</v>
      </c>
    </row>
    <row r="844" spans="1:8" x14ac:dyDescent="0.2">
      <c r="A844" s="184" t="s">
        <v>2846</v>
      </c>
      <c r="B844" s="184">
        <v>3533</v>
      </c>
      <c r="C844" s="184">
        <v>511177</v>
      </c>
      <c r="D844" s="184" t="s">
        <v>1913</v>
      </c>
      <c r="E844" s="184">
        <v>1</v>
      </c>
      <c r="F844" s="184">
        <v>1873</v>
      </c>
      <c r="G844" s="184">
        <v>4</v>
      </c>
      <c r="H844" s="184">
        <v>0</v>
      </c>
    </row>
    <row r="845" spans="1:8" x14ac:dyDescent="0.2">
      <c r="A845" s="184" t="s">
        <v>2847</v>
      </c>
      <c r="B845" s="184">
        <v>3540</v>
      </c>
      <c r="C845" s="184">
        <v>511178</v>
      </c>
      <c r="D845" s="184" t="s">
        <v>1911</v>
      </c>
      <c r="E845" s="184">
        <v>1</v>
      </c>
      <c r="F845" s="184">
        <v>3533</v>
      </c>
      <c r="G845" s="184">
        <v>4</v>
      </c>
      <c r="H845" s="184">
        <v>0</v>
      </c>
    </row>
    <row r="846" spans="1:8" x14ac:dyDescent="0.2">
      <c r="A846" s="184" t="s">
        <v>2848</v>
      </c>
      <c r="B846" s="184">
        <v>3547</v>
      </c>
      <c r="C846" s="184">
        <v>511195</v>
      </c>
      <c r="D846" s="184" t="s">
        <v>1766</v>
      </c>
      <c r="E846" s="184">
        <v>1</v>
      </c>
      <c r="F846" s="184">
        <v>1873</v>
      </c>
      <c r="G846" s="184">
        <v>4</v>
      </c>
      <c r="H846" s="184">
        <v>0</v>
      </c>
    </row>
    <row r="847" spans="1:8" x14ac:dyDescent="0.2">
      <c r="A847" s="184" t="s">
        <v>2849</v>
      </c>
      <c r="B847" s="184">
        <v>3546</v>
      </c>
      <c r="C847" s="184">
        <v>511196</v>
      </c>
      <c r="D847" s="184" t="s">
        <v>1790</v>
      </c>
      <c r="E847" s="184">
        <v>1</v>
      </c>
      <c r="F847" s="184">
        <v>3547</v>
      </c>
      <c r="G847" s="184">
        <v>5</v>
      </c>
      <c r="H847" s="184">
        <v>0</v>
      </c>
    </row>
    <row r="848" spans="1:8" x14ac:dyDescent="0.2">
      <c r="A848" s="184" t="s">
        <v>2850</v>
      </c>
      <c r="B848" s="184">
        <v>4900</v>
      </c>
      <c r="C848" s="184">
        <v>512590</v>
      </c>
      <c r="D848" s="184" t="s">
        <v>1759</v>
      </c>
      <c r="E848" s="184">
        <v>1</v>
      </c>
      <c r="F848" s="184">
        <v>1873</v>
      </c>
      <c r="G848" s="184">
        <v>4</v>
      </c>
      <c r="H848" s="184">
        <v>0</v>
      </c>
    </row>
    <row r="849" spans="1:8" x14ac:dyDescent="0.2">
      <c r="A849" s="184" t="s">
        <v>2851</v>
      </c>
      <c r="B849" s="184">
        <v>5020</v>
      </c>
      <c r="C849" s="184">
        <v>512591</v>
      </c>
      <c r="D849" s="184" t="s">
        <v>1778</v>
      </c>
      <c r="E849" s="184">
        <v>1</v>
      </c>
      <c r="F849" s="184">
        <v>4900</v>
      </c>
      <c r="G849" s="184">
        <v>4</v>
      </c>
      <c r="H849" s="184">
        <v>0</v>
      </c>
    </row>
    <row r="850" spans="1:8" x14ac:dyDescent="0.2">
      <c r="A850" s="184" t="s">
        <v>2852</v>
      </c>
      <c r="B850" s="184">
        <v>5019</v>
      </c>
      <c r="C850" s="184">
        <v>512592</v>
      </c>
      <c r="D850" s="184" t="s">
        <v>1904</v>
      </c>
      <c r="E850" s="184">
        <v>1</v>
      </c>
      <c r="F850" s="184">
        <v>4900</v>
      </c>
      <c r="G850" s="184">
        <v>4</v>
      </c>
      <c r="H850" s="184">
        <v>0</v>
      </c>
    </row>
    <row r="851" spans="1:8" x14ac:dyDescent="0.2">
      <c r="A851" s="184" t="s">
        <v>2853</v>
      </c>
      <c r="B851" s="184">
        <v>5405</v>
      </c>
      <c r="C851" s="184">
        <v>513102</v>
      </c>
      <c r="D851" s="184" t="s">
        <v>1772</v>
      </c>
      <c r="E851" s="184">
        <v>1</v>
      </c>
      <c r="F851" s="184">
        <v>4900</v>
      </c>
      <c r="G851" s="184">
        <v>5</v>
      </c>
      <c r="H851" s="184">
        <v>0</v>
      </c>
    </row>
    <row r="852" spans="1:8" x14ac:dyDescent="0.2">
      <c r="A852" s="184" t="s">
        <v>2853</v>
      </c>
      <c r="B852" s="184">
        <v>5408</v>
      </c>
      <c r="C852" s="184">
        <v>513101</v>
      </c>
      <c r="D852" s="184" t="s">
        <v>1772</v>
      </c>
      <c r="E852" s="184">
        <v>1</v>
      </c>
      <c r="F852" s="184">
        <v>4900</v>
      </c>
      <c r="G852" s="184">
        <v>4</v>
      </c>
      <c r="H852" s="184">
        <v>0</v>
      </c>
    </row>
    <row r="853" spans="1:8" x14ac:dyDescent="0.2">
      <c r="A853" s="184" t="s">
        <v>2854</v>
      </c>
      <c r="B853" s="184">
        <v>3548</v>
      </c>
      <c r="C853" s="184">
        <v>511197</v>
      </c>
      <c r="D853" s="184" t="s">
        <v>1772</v>
      </c>
      <c r="E853" s="184">
        <v>1</v>
      </c>
      <c r="F853" s="184">
        <v>1873</v>
      </c>
      <c r="G853" s="184">
        <v>4</v>
      </c>
      <c r="H853" s="184">
        <v>0</v>
      </c>
    </row>
    <row r="854" spans="1:8" x14ac:dyDescent="0.2">
      <c r="A854" s="184" t="s">
        <v>2855</v>
      </c>
      <c r="B854" s="184">
        <v>3549</v>
      </c>
      <c r="C854" s="184">
        <v>511198</v>
      </c>
      <c r="D854" s="184" t="s">
        <v>1790</v>
      </c>
      <c r="E854" s="184">
        <v>1</v>
      </c>
      <c r="F854" s="184">
        <v>3548</v>
      </c>
      <c r="G854" s="184">
        <v>5</v>
      </c>
      <c r="H854" s="184">
        <v>0</v>
      </c>
    </row>
    <row r="855" spans="1:8" x14ac:dyDescent="0.2">
      <c r="A855" s="184" t="s">
        <v>2856</v>
      </c>
      <c r="B855" s="184">
        <v>5492</v>
      </c>
      <c r="C855" s="184">
        <v>513187</v>
      </c>
      <c r="D855" s="184" t="s">
        <v>2857</v>
      </c>
      <c r="E855" s="184">
        <v>1</v>
      </c>
      <c r="F855" s="184">
        <v>1873</v>
      </c>
      <c r="G855" s="184">
        <v>4</v>
      </c>
      <c r="H855" s="184">
        <v>0</v>
      </c>
    </row>
    <row r="856" spans="1:8" x14ac:dyDescent="0.2">
      <c r="A856" s="184" t="s">
        <v>2856</v>
      </c>
      <c r="B856" s="184">
        <v>5497</v>
      </c>
      <c r="C856" s="184">
        <v>513190</v>
      </c>
      <c r="D856" s="184" t="s">
        <v>2857</v>
      </c>
      <c r="E856" s="184">
        <v>1</v>
      </c>
      <c r="F856" s="184">
        <v>1873</v>
      </c>
      <c r="G856" s="184">
        <v>4</v>
      </c>
      <c r="H856" s="184">
        <v>0</v>
      </c>
    </row>
    <row r="857" spans="1:8" x14ac:dyDescent="0.2">
      <c r="A857" s="184" t="s">
        <v>2858</v>
      </c>
      <c r="B857" s="184">
        <v>5517</v>
      </c>
      <c r="C857" s="184">
        <v>513192</v>
      </c>
      <c r="D857" s="184" t="s">
        <v>1752</v>
      </c>
      <c r="E857" s="184">
        <v>1</v>
      </c>
      <c r="F857" s="184">
        <v>5497</v>
      </c>
      <c r="G857" s="184">
        <v>4</v>
      </c>
      <c r="H857" s="184">
        <v>0</v>
      </c>
    </row>
    <row r="858" spans="1:8" x14ac:dyDescent="0.2">
      <c r="A858" s="184" t="s">
        <v>2859</v>
      </c>
      <c r="B858" s="184">
        <v>5610</v>
      </c>
      <c r="C858" s="184">
        <v>513309</v>
      </c>
      <c r="D858" s="184" t="s">
        <v>2860</v>
      </c>
      <c r="E858" s="184">
        <v>1</v>
      </c>
      <c r="F858" s="184">
        <v>1873</v>
      </c>
      <c r="G858" s="184">
        <v>4</v>
      </c>
      <c r="H858" s="184">
        <v>0</v>
      </c>
    </row>
    <row r="859" spans="1:8" x14ac:dyDescent="0.2">
      <c r="A859" s="184" t="s">
        <v>2861</v>
      </c>
      <c r="B859" s="184">
        <v>5411</v>
      </c>
      <c r="C859" s="184">
        <v>513107</v>
      </c>
      <c r="D859" s="184" t="s">
        <v>2862</v>
      </c>
      <c r="E859" s="184">
        <v>1</v>
      </c>
      <c r="F859" s="184">
        <v>1873</v>
      </c>
      <c r="G859" s="184">
        <v>5</v>
      </c>
      <c r="H859" s="184">
        <v>0</v>
      </c>
    </row>
    <row r="860" spans="1:8" x14ac:dyDescent="0.2">
      <c r="A860" s="184" t="s">
        <v>2863</v>
      </c>
      <c r="B860" s="184">
        <v>5412</v>
      </c>
      <c r="C860" s="184">
        <v>513108</v>
      </c>
      <c r="D860" s="184" t="s">
        <v>2864</v>
      </c>
      <c r="E860" s="184">
        <v>1</v>
      </c>
      <c r="F860" s="184">
        <v>1873</v>
      </c>
      <c r="G860" s="184">
        <v>5</v>
      </c>
      <c r="H860" s="184">
        <v>0</v>
      </c>
    </row>
    <row r="861" spans="1:8" x14ac:dyDescent="0.2">
      <c r="A861" s="184" t="s">
        <v>2865</v>
      </c>
      <c r="B861" s="184">
        <v>5457</v>
      </c>
      <c r="C861" s="184">
        <v>513150</v>
      </c>
      <c r="D861" s="184" t="s">
        <v>2797</v>
      </c>
      <c r="E861" s="184">
        <v>1</v>
      </c>
      <c r="F861" s="184">
        <v>1873</v>
      </c>
      <c r="G861" s="184">
        <v>4</v>
      </c>
      <c r="H861" s="184">
        <v>0</v>
      </c>
    </row>
    <row r="862" spans="1:8" x14ac:dyDescent="0.2">
      <c r="A862" s="184" t="s">
        <v>2866</v>
      </c>
      <c r="B862" s="184">
        <v>4</v>
      </c>
      <c r="C862" s="184">
        <v>947</v>
      </c>
      <c r="D862" s="184" t="s">
        <v>1882</v>
      </c>
      <c r="E862" s="184">
        <v>1</v>
      </c>
      <c r="F862" s="184">
        <v>3</v>
      </c>
      <c r="G862" s="184">
        <v>4</v>
      </c>
      <c r="H862" s="184">
        <v>0</v>
      </c>
    </row>
    <row r="863" spans="1:8" x14ac:dyDescent="0.2">
      <c r="A863" s="184" t="s">
        <v>2867</v>
      </c>
      <c r="B863" s="184">
        <v>2948</v>
      </c>
      <c r="C863" s="184">
        <v>510585</v>
      </c>
      <c r="D863" s="184" t="s">
        <v>1790</v>
      </c>
      <c r="E863" s="184">
        <v>1</v>
      </c>
      <c r="F863" s="184">
        <v>4</v>
      </c>
      <c r="G863" s="184">
        <v>4</v>
      </c>
      <c r="H863" s="184">
        <v>0</v>
      </c>
    </row>
    <row r="864" spans="1:8" x14ac:dyDescent="0.2">
      <c r="A864" s="184" t="s">
        <v>2868</v>
      </c>
      <c r="B864" s="184">
        <v>71</v>
      </c>
      <c r="C864" s="184">
        <v>1128</v>
      </c>
      <c r="D864" s="184" t="s">
        <v>1762</v>
      </c>
      <c r="E864" s="184">
        <v>1</v>
      </c>
      <c r="F864" s="184">
        <v>4</v>
      </c>
      <c r="G864" s="184">
        <v>4</v>
      </c>
      <c r="H864" s="184">
        <v>0</v>
      </c>
    </row>
    <row r="865" spans="1:8" x14ac:dyDescent="0.2">
      <c r="A865" s="184" t="s">
        <v>2869</v>
      </c>
      <c r="B865" s="184">
        <v>2625</v>
      </c>
      <c r="C865" s="184">
        <v>509911</v>
      </c>
      <c r="D865" s="184" t="s">
        <v>1772</v>
      </c>
      <c r="E865" s="184">
        <v>1</v>
      </c>
      <c r="F865" s="184">
        <v>71</v>
      </c>
      <c r="G865" s="184">
        <v>5</v>
      </c>
      <c r="H865" s="184">
        <v>0</v>
      </c>
    </row>
    <row r="866" spans="1:8" x14ac:dyDescent="0.2">
      <c r="A866" s="184" t="s">
        <v>2870</v>
      </c>
      <c r="B866" s="184">
        <v>2626</v>
      </c>
      <c r="C866" s="184">
        <v>509913</v>
      </c>
      <c r="D866" s="184" t="s">
        <v>1909</v>
      </c>
      <c r="E866" s="184">
        <v>1</v>
      </c>
      <c r="F866" s="184">
        <v>71</v>
      </c>
      <c r="G866" s="184">
        <v>5</v>
      </c>
      <c r="H866" s="184">
        <v>0</v>
      </c>
    </row>
    <row r="867" spans="1:8" x14ac:dyDescent="0.2">
      <c r="A867" s="184" t="s">
        <v>2871</v>
      </c>
      <c r="B867" s="184">
        <v>64</v>
      </c>
      <c r="C867" s="184">
        <v>1120</v>
      </c>
      <c r="D867" s="184" t="s">
        <v>1778</v>
      </c>
      <c r="E867" s="184">
        <v>1</v>
      </c>
      <c r="F867" s="184">
        <v>4</v>
      </c>
      <c r="G867" s="184">
        <v>4</v>
      </c>
      <c r="H867" s="184">
        <v>0</v>
      </c>
    </row>
    <row r="868" spans="1:8" x14ac:dyDescent="0.2">
      <c r="A868" s="184" t="s">
        <v>2872</v>
      </c>
      <c r="B868" s="184">
        <v>419</v>
      </c>
      <c r="C868" s="184">
        <v>1924</v>
      </c>
      <c r="D868" s="184" t="s">
        <v>1902</v>
      </c>
      <c r="E868" s="184">
        <v>1</v>
      </c>
      <c r="F868" s="184">
        <v>4</v>
      </c>
      <c r="G868" s="184">
        <v>5</v>
      </c>
      <c r="H868" s="184">
        <v>0</v>
      </c>
    </row>
    <row r="869" spans="1:8" x14ac:dyDescent="0.2">
      <c r="A869" s="184" t="s">
        <v>2873</v>
      </c>
      <c r="B869" s="184">
        <v>4024</v>
      </c>
      <c r="C869" s="184">
        <v>511697</v>
      </c>
      <c r="D869" s="184" t="s">
        <v>2874</v>
      </c>
      <c r="E869" s="184">
        <v>1</v>
      </c>
      <c r="F869" s="184">
        <v>4</v>
      </c>
      <c r="G869" s="184">
        <v>5</v>
      </c>
      <c r="H869" s="184">
        <v>0</v>
      </c>
    </row>
    <row r="870" spans="1:8" x14ac:dyDescent="0.2">
      <c r="A870" s="184" t="s">
        <v>2875</v>
      </c>
      <c r="B870" s="184">
        <v>3966</v>
      </c>
      <c r="C870" s="184">
        <v>511639</v>
      </c>
      <c r="D870" s="184" t="s">
        <v>2876</v>
      </c>
      <c r="E870" s="184">
        <v>1</v>
      </c>
      <c r="F870" s="184">
        <v>4</v>
      </c>
      <c r="G870" s="184">
        <v>5</v>
      </c>
      <c r="H870" s="184">
        <v>0</v>
      </c>
    </row>
    <row r="871" spans="1:8" x14ac:dyDescent="0.2">
      <c r="A871" s="184" t="s">
        <v>2877</v>
      </c>
      <c r="B871" s="184">
        <v>5409</v>
      </c>
      <c r="C871" s="184">
        <v>513105</v>
      </c>
      <c r="D871" s="184" t="s">
        <v>2878</v>
      </c>
      <c r="E871" s="184">
        <v>1</v>
      </c>
      <c r="F871" s="184">
        <v>4</v>
      </c>
      <c r="G871" s="184">
        <v>5</v>
      </c>
      <c r="H871" s="184">
        <v>0</v>
      </c>
    </row>
    <row r="872" spans="1:8" x14ac:dyDescent="0.2">
      <c r="A872" s="184" t="s">
        <v>2879</v>
      </c>
      <c r="B872" s="184">
        <v>5410</v>
      </c>
      <c r="C872" s="184">
        <v>513106</v>
      </c>
      <c r="D872" s="184" t="s">
        <v>2880</v>
      </c>
      <c r="E872" s="184">
        <v>1</v>
      </c>
      <c r="F872" s="184">
        <v>4</v>
      </c>
      <c r="G872" s="184">
        <v>5</v>
      </c>
      <c r="H872" s="184">
        <v>0</v>
      </c>
    </row>
    <row r="873" spans="1:8" ht="25.5" x14ac:dyDescent="0.2">
      <c r="A873" s="184" t="s">
        <v>2881</v>
      </c>
      <c r="B873" s="184">
        <v>4023</v>
      </c>
      <c r="C873" s="184">
        <v>511698</v>
      </c>
      <c r="D873" s="184" t="s">
        <v>2882</v>
      </c>
      <c r="E873" s="184">
        <v>1</v>
      </c>
      <c r="F873" s="184">
        <v>4</v>
      </c>
      <c r="G873" s="184">
        <v>11</v>
      </c>
      <c r="H873" s="184">
        <v>0</v>
      </c>
    </row>
    <row r="874" spans="1:8" ht="25.5" x14ac:dyDescent="0.2">
      <c r="A874" s="184" t="s">
        <v>2881</v>
      </c>
      <c r="B874" s="184">
        <v>4026</v>
      </c>
      <c r="C874" s="184">
        <v>511696</v>
      </c>
      <c r="D874" s="184" t="s">
        <v>2882</v>
      </c>
      <c r="E874" s="184">
        <v>1</v>
      </c>
      <c r="F874" s="184">
        <v>4</v>
      </c>
      <c r="G874" s="184">
        <v>4</v>
      </c>
      <c r="H874" s="184">
        <v>0</v>
      </c>
    </row>
    <row r="875" spans="1:8" x14ac:dyDescent="0.2">
      <c r="A875" s="184" t="s">
        <v>2883</v>
      </c>
      <c r="B875" s="184">
        <v>418</v>
      </c>
      <c r="C875" s="184">
        <v>1923</v>
      </c>
      <c r="D875" s="184" t="s">
        <v>1661</v>
      </c>
      <c r="E875" s="184">
        <v>1</v>
      </c>
      <c r="F875" s="184">
        <v>4</v>
      </c>
      <c r="G875" s="184">
        <v>5</v>
      </c>
      <c r="H875" s="184">
        <v>0</v>
      </c>
    </row>
    <row r="876" spans="1:8" x14ac:dyDescent="0.2">
      <c r="A876" s="184" t="s">
        <v>2884</v>
      </c>
      <c r="B876" s="184">
        <v>1269</v>
      </c>
      <c r="C876" s="184">
        <v>505041</v>
      </c>
      <c r="D876" s="184" t="s">
        <v>1756</v>
      </c>
      <c r="E876" s="184">
        <v>1</v>
      </c>
      <c r="F876" s="184">
        <v>4</v>
      </c>
      <c r="G876" s="184">
        <v>4</v>
      </c>
      <c r="H876" s="184">
        <v>0</v>
      </c>
    </row>
    <row r="877" spans="1:8" ht="25.5" x14ac:dyDescent="0.2">
      <c r="A877" s="184" t="s">
        <v>2885</v>
      </c>
      <c r="B877" s="184">
        <v>1319</v>
      </c>
      <c r="C877" s="184">
        <v>506139</v>
      </c>
      <c r="D877" s="184" t="s">
        <v>2886</v>
      </c>
      <c r="E877" s="184">
        <v>1</v>
      </c>
      <c r="F877" s="184">
        <v>4</v>
      </c>
      <c r="G877" s="184">
        <v>11</v>
      </c>
      <c r="H877" s="184">
        <v>0</v>
      </c>
    </row>
    <row r="878" spans="1:8" x14ac:dyDescent="0.2">
      <c r="A878" s="184" t="s">
        <v>2887</v>
      </c>
      <c r="B878" s="184">
        <v>1527</v>
      </c>
      <c r="C878" s="184">
        <v>507081</v>
      </c>
      <c r="D878" s="184" t="s">
        <v>2683</v>
      </c>
      <c r="E878" s="184">
        <v>1</v>
      </c>
      <c r="F878" s="184">
        <v>4</v>
      </c>
      <c r="G878" s="184">
        <v>4</v>
      </c>
      <c r="H878" s="184">
        <v>0</v>
      </c>
    </row>
    <row r="879" spans="1:8" x14ac:dyDescent="0.2">
      <c r="A879" s="184" t="s">
        <v>2888</v>
      </c>
      <c r="B879" s="184">
        <v>1528</v>
      </c>
      <c r="C879" s="184">
        <v>507082</v>
      </c>
      <c r="D879" s="184" t="s">
        <v>1904</v>
      </c>
      <c r="E879" s="184">
        <v>1</v>
      </c>
      <c r="F879" s="184">
        <v>1527</v>
      </c>
      <c r="G879" s="184">
        <v>5</v>
      </c>
      <c r="H879" s="184">
        <v>0</v>
      </c>
    </row>
    <row r="880" spans="1:8" x14ac:dyDescent="0.2">
      <c r="A880" s="184" t="s">
        <v>2889</v>
      </c>
      <c r="B880" s="184">
        <v>80</v>
      </c>
      <c r="C880" s="184">
        <v>1145</v>
      </c>
      <c r="D880" s="184" t="s">
        <v>1909</v>
      </c>
      <c r="E880" s="184">
        <v>1</v>
      </c>
      <c r="F880" s="184">
        <v>4</v>
      </c>
      <c r="G880" s="184">
        <v>4</v>
      </c>
      <c r="H880" s="184">
        <v>0</v>
      </c>
    </row>
    <row r="881" spans="1:8" x14ac:dyDescent="0.2">
      <c r="A881" s="184" t="s">
        <v>2890</v>
      </c>
      <c r="B881" s="184">
        <v>2624</v>
      </c>
      <c r="C881" s="184">
        <v>509910</v>
      </c>
      <c r="D881" s="184" t="s">
        <v>1772</v>
      </c>
      <c r="E881" s="184">
        <v>1</v>
      </c>
      <c r="F881" s="184">
        <v>80</v>
      </c>
      <c r="G881" s="184">
        <v>5</v>
      </c>
      <c r="H881" s="184">
        <v>0</v>
      </c>
    </row>
    <row r="882" spans="1:8" x14ac:dyDescent="0.2">
      <c r="A882" s="184" t="s">
        <v>2891</v>
      </c>
      <c r="B882" s="184">
        <v>63</v>
      </c>
      <c r="C882" s="184">
        <v>1118</v>
      </c>
      <c r="D882" s="184" t="s">
        <v>1752</v>
      </c>
      <c r="E882" s="184">
        <v>1</v>
      </c>
      <c r="F882" s="184">
        <v>4</v>
      </c>
      <c r="G882" s="184">
        <v>4</v>
      </c>
      <c r="H882" s="184">
        <v>0</v>
      </c>
    </row>
    <row r="883" spans="1:8" x14ac:dyDescent="0.2">
      <c r="A883" s="184" t="s">
        <v>2891</v>
      </c>
      <c r="B883" s="184">
        <v>2896</v>
      </c>
      <c r="C883" s="184">
        <v>510533</v>
      </c>
      <c r="D883" s="184" t="s">
        <v>1752</v>
      </c>
      <c r="E883" s="184">
        <v>1</v>
      </c>
      <c r="F883" s="184">
        <v>4</v>
      </c>
      <c r="G883" s="184">
        <v>4</v>
      </c>
      <c r="H883" s="184">
        <v>0</v>
      </c>
    </row>
    <row r="884" spans="1:8" x14ac:dyDescent="0.2">
      <c r="A884" s="184" t="s">
        <v>2892</v>
      </c>
      <c r="B884" s="184">
        <v>2765</v>
      </c>
      <c r="C884" s="184">
        <v>510402</v>
      </c>
      <c r="D884" s="184" t="s">
        <v>1790</v>
      </c>
      <c r="E884" s="184">
        <v>1</v>
      </c>
      <c r="F884" s="184">
        <v>63</v>
      </c>
      <c r="G884" s="184">
        <v>4</v>
      </c>
      <c r="H884" s="184">
        <v>0</v>
      </c>
    </row>
    <row r="885" spans="1:8" x14ac:dyDescent="0.2">
      <c r="A885" s="184" t="s">
        <v>2892</v>
      </c>
      <c r="B885" s="184">
        <v>2881</v>
      </c>
      <c r="C885" s="184">
        <v>510518</v>
      </c>
      <c r="D885" s="184" t="s">
        <v>1790</v>
      </c>
      <c r="E885" s="184">
        <v>1</v>
      </c>
      <c r="F885" s="184">
        <v>63</v>
      </c>
      <c r="G885" s="184">
        <v>4</v>
      </c>
      <c r="H885" s="184">
        <v>0</v>
      </c>
    </row>
    <row r="886" spans="1:8" x14ac:dyDescent="0.2">
      <c r="A886" s="184" t="s">
        <v>2892</v>
      </c>
      <c r="B886" s="184">
        <v>2897</v>
      </c>
      <c r="C886" s="184">
        <v>510534</v>
      </c>
      <c r="D886" s="184" t="s">
        <v>1790</v>
      </c>
      <c r="E886" s="184">
        <v>1</v>
      </c>
      <c r="F886" s="184">
        <v>2896</v>
      </c>
      <c r="G886" s="184">
        <v>4</v>
      </c>
      <c r="H886" s="184">
        <v>0</v>
      </c>
    </row>
    <row r="887" spans="1:8" x14ac:dyDescent="0.2">
      <c r="A887" s="184" t="s">
        <v>2893</v>
      </c>
      <c r="B887" s="184">
        <v>2834</v>
      </c>
      <c r="C887" s="184">
        <v>510471</v>
      </c>
      <c r="D887" s="184">
        <v>1</v>
      </c>
      <c r="E887" s="184">
        <v>1</v>
      </c>
      <c r="F887" s="184">
        <v>2765</v>
      </c>
      <c r="G887" s="184">
        <v>6</v>
      </c>
      <c r="H887" s="184">
        <v>3</v>
      </c>
    </row>
    <row r="888" spans="1:8" x14ac:dyDescent="0.2">
      <c r="A888" s="184" t="s">
        <v>2893</v>
      </c>
      <c r="B888" s="184">
        <v>2850</v>
      </c>
      <c r="C888" s="184">
        <v>510487</v>
      </c>
      <c r="D888" s="184">
        <v>1</v>
      </c>
      <c r="E888" s="184">
        <v>1</v>
      </c>
      <c r="F888" s="184">
        <v>2765</v>
      </c>
      <c r="G888" s="184">
        <v>5</v>
      </c>
      <c r="H888" s="184">
        <v>3</v>
      </c>
    </row>
    <row r="889" spans="1:8" x14ac:dyDescent="0.2">
      <c r="A889" s="184" t="s">
        <v>2893</v>
      </c>
      <c r="B889" s="184">
        <v>2849</v>
      </c>
      <c r="C889" s="184">
        <v>510486</v>
      </c>
      <c r="D889" s="184">
        <v>1</v>
      </c>
      <c r="E889" s="184">
        <v>1</v>
      </c>
      <c r="F889" s="184">
        <v>2765</v>
      </c>
      <c r="G889" s="184">
        <v>4</v>
      </c>
      <c r="H889" s="184">
        <v>3</v>
      </c>
    </row>
    <row r="890" spans="1:8" x14ac:dyDescent="0.2">
      <c r="A890" s="184" t="s">
        <v>2893</v>
      </c>
      <c r="B890" s="184">
        <v>2851</v>
      </c>
      <c r="C890" s="184">
        <v>510488</v>
      </c>
      <c r="D890" s="184">
        <v>1</v>
      </c>
      <c r="E890" s="184">
        <v>1</v>
      </c>
      <c r="F890" s="184">
        <v>2765</v>
      </c>
      <c r="G890" s="184">
        <v>4</v>
      </c>
      <c r="H890" s="184">
        <v>3</v>
      </c>
    </row>
    <row r="891" spans="1:8" x14ac:dyDescent="0.2">
      <c r="A891" s="184" t="s">
        <v>2893</v>
      </c>
      <c r="B891" s="184">
        <v>2882</v>
      </c>
      <c r="C891" s="184">
        <v>510519</v>
      </c>
      <c r="D891" s="184">
        <v>1</v>
      </c>
      <c r="E891" s="184">
        <v>1</v>
      </c>
      <c r="F891" s="184">
        <v>2881</v>
      </c>
      <c r="G891" s="184">
        <v>4</v>
      </c>
      <c r="H891" s="184">
        <v>3</v>
      </c>
    </row>
    <row r="892" spans="1:8" x14ac:dyDescent="0.2">
      <c r="A892" s="184" t="s">
        <v>2894</v>
      </c>
      <c r="B892" s="184">
        <v>2804</v>
      </c>
      <c r="C892" s="184">
        <v>510441</v>
      </c>
      <c r="D892" s="184">
        <v>-1</v>
      </c>
      <c r="E892" s="184">
        <v>1</v>
      </c>
      <c r="F892" s="184">
        <v>2765</v>
      </c>
      <c r="G892" s="184">
        <v>4</v>
      </c>
      <c r="H892" s="184">
        <v>3</v>
      </c>
    </row>
    <row r="893" spans="1:8" x14ac:dyDescent="0.2">
      <c r="A893" s="184" t="s">
        <v>2895</v>
      </c>
      <c r="B893" s="184">
        <v>2801</v>
      </c>
      <c r="C893" s="184">
        <v>510438</v>
      </c>
      <c r="D893" s="184">
        <v>2</v>
      </c>
      <c r="E893" s="184">
        <v>1</v>
      </c>
      <c r="F893" s="184">
        <v>2765</v>
      </c>
      <c r="G893" s="184">
        <v>4</v>
      </c>
      <c r="H893" s="184">
        <v>3</v>
      </c>
    </row>
    <row r="894" spans="1:8" x14ac:dyDescent="0.2">
      <c r="A894" s="184" t="s">
        <v>2895</v>
      </c>
      <c r="B894" s="184">
        <v>2852</v>
      </c>
      <c r="C894" s="184">
        <v>510489</v>
      </c>
      <c r="D894" s="184">
        <v>2</v>
      </c>
      <c r="E894" s="184">
        <v>1</v>
      </c>
      <c r="F894" s="184">
        <v>2765</v>
      </c>
      <c r="G894" s="184">
        <v>4</v>
      </c>
      <c r="H894" s="184">
        <v>3</v>
      </c>
    </row>
    <row r="895" spans="1:8" x14ac:dyDescent="0.2">
      <c r="A895" s="184" t="s">
        <v>2895</v>
      </c>
      <c r="B895" s="184">
        <v>2883</v>
      </c>
      <c r="C895" s="184">
        <v>510520</v>
      </c>
      <c r="D895" s="184">
        <v>2</v>
      </c>
      <c r="E895" s="184">
        <v>1</v>
      </c>
      <c r="F895" s="184">
        <v>2881</v>
      </c>
      <c r="G895" s="184">
        <v>4</v>
      </c>
      <c r="H895" s="184">
        <v>3</v>
      </c>
    </row>
    <row r="896" spans="1:8" x14ac:dyDescent="0.2">
      <c r="A896" s="184" t="s">
        <v>2896</v>
      </c>
      <c r="B896" s="184">
        <v>2805</v>
      </c>
      <c r="C896" s="184">
        <v>510442</v>
      </c>
      <c r="D896" s="184">
        <v>-2</v>
      </c>
      <c r="E896" s="184">
        <v>1</v>
      </c>
      <c r="F896" s="184">
        <v>2765</v>
      </c>
      <c r="G896" s="184">
        <v>4</v>
      </c>
      <c r="H896" s="184">
        <v>3</v>
      </c>
    </row>
    <row r="897" spans="1:8" x14ac:dyDescent="0.2">
      <c r="A897" s="184" t="s">
        <v>2897</v>
      </c>
      <c r="B897" s="184">
        <v>2802</v>
      </c>
      <c r="C897" s="184">
        <v>510439</v>
      </c>
      <c r="D897" s="184">
        <v>3</v>
      </c>
      <c r="E897" s="184">
        <v>1</v>
      </c>
      <c r="F897" s="184">
        <v>2765</v>
      </c>
      <c r="G897" s="184">
        <v>4</v>
      </c>
      <c r="H897" s="184">
        <v>3</v>
      </c>
    </row>
    <row r="898" spans="1:8" x14ac:dyDescent="0.2">
      <c r="A898" s="184" t="s">
        <v>2897</v>
      </c>
      <c r="B898" s="184">
        <v>2853</v>
      </c>
      <c r="C898" s="184">
        <v>510490</v>
      </c>
      <c r="D898" s="184">
        <v>3</v>
      </c>
      <c r="E898" s="184">
        <v>1</v>
      </c>
      <c r="F898" s="184">
        <v>2765</v>
      </c>
      <c r="G898" s="184">
        <v>4</v>
      </c>
      <c r="H898" s="184">
        <v>3</v>
      </c>
    </row>
    <row r="899" spans="1:8" x14ac:dyDescent="0.2">
      <c r="A899" s="184" t="s">
        <v>2897</v>
      </c>
      <c r="B899" s="184">
        <v>2884</v>
      </c>
      <c r="C899" s="184">
        <v>510521</v>
      </c>
      <c r="D899" s="184">
        <v>3</v>
      </c>
      <c r="E899" s="184">
        <v>1</v>
      </c>
      <c r="F899" s="184">
        <v>2881</v>
      </c>
      <c r="G899" s="184">
        <v>4</v>
      </c>
      <c r="H899" s="184">
        <v>3</v>
      </c>
    </row>
    <row r="900" spans="1:8" x14ac:dyDescent="0.2">
      <c r="A900" s="184" t="s">
        <v>2898</v>
      </c>
      <c r="B900" s="184">
        <v>2806</v>
      </c>
      <c r="C900" s="184">
        <v>510443</v>
      </c>
      <c r="D900" s="184">
        <v>-3</v>
      </c>
      <c r="E900" s="184">
        <v>1</v>
      </c>
      <c r="F900" s="184">
        <v>2765</v>
      </c>
      <c r="G900" s="184">
        <v>4</v>
      </c>
      <c r="H900" s="184">
        <v>3</v>
      </c>
    </row>
    <row r="901" spans="1:8" x14ac:dyDescent="0.2">
      <c r="A901" s="184" t="s">
        <v>2899</v>
      </c>
      <c r="B901" s="184">
        <v>2803</v>
      </c>
      <c r="C901" s="184">
        <v>510440</v>
      </c>
      <c r="D901" s="184">
        <v>4</v>
      </c>
      <c r="E901" s="184">
        <v>1</v>
      </c>
      <c r="F901" s="184">
        <v>2765</v>
      </c>
      <c r="G901" s="184">
        <v>4</v>
      </c>
      <c r="H901" s="184">
        <v>3</v>
      </c>
    </row>
    <row r="902" spans="1:8" x14ac:dyDescent="0.2">
      <c r="A902" s="184" t="s">
        <v>2899</v>
      </c>
      <c r="B902" s="184">
        <v>2854</v>
      </c>
      <c r="C902" s="184">
        <v>510491</v>
      </c>
      <c r="D902" s="184">
        <v>4</v>
      </c>
      <c r="E902" s="184">
        <v>1</v>
      </c>
      <c r="F902" s="184">
        <v>2765</v>
      </c>
      <c r="G902" s="184">
        <v>4</v>
      </c>
      <c r="H902" s="184">
        <v>3</v>
      </c>
    </row>
    <row r="903" spans="1:8" x14ac:dyDescent="0.2">
      <c r="A903" s="184" t="s">
        <v>2899</v>
      </c>
      <c r="B903" s="184">
        <v>2885</v>
      </c>
      <c r="C903" s="184">
        <v>510522</v>
      </c>
      <c r="D903" s="184">
        <v>4</v>
      </c>
      <c r="E903" s="184">
        <v>1</v>
      </c>
      <c r="F903" s="184">
        <v>2881</v>
      </c>
      <c r="G903" s="184">
        <v>4</v>
      </c>
      <c r="H903" s="184">
        <v>3</v>
      </c>
    </row>
    <row r="904" spans="1:8" x14ac:dyDescent="0.2">
      <c r="A904" s="184" t="s">
        <v>2900</v>
      </c>
      <c r="B904" s="184">
        <v>2807</v>
      </c>
      <c r="C904" s="184">
        <v>510444</v>
      </c>
      <c r="D904" s="184">
        <v>-4</v>
      </c>
      <c r="E904" s="184">
        <v>1</v>
      </c>
      <c r="F904" s="184">
        <v>2765</v>
      </c>
      <c r="G904" s="184">
        <v>4</v>
      </c>
      <c r="H904" s="184">
        <v>3</v>
      </c>
    </row>
    <row r="905" spans="1:8" x14ac:dyDescent="0.2">
      <c r="A905" s="184" t="s">
        <v>2901</v>
      </c>
      <c r="B905" s="184">
        <v>2788</v>
      </c>
      <c r="C905" s="184">
        <v>510425</v>
      </c>
      <c r="D905" s="184">
        <v>5</v>
      </c>
      <c r="E905" s="184">
        <v>1</v>
      </c>
      <c r="F905" s="184">
        <v>2765</v>
      </c>
      <c r="G905" s="184">
        <v>4</v>
      </c>
      <c r="H905" s="184">
        <v>3</v>
      </c>
    </row>
    <row r="906" spans="1:8" x14ac:dyDescent="0.2">
      <c r="A906" s="184" t="s">
        <v>2901</v>
      </c>
      <c r="B906" s="184">
        <v>2855</v>
      </c>
      <c r="C906" s="184">
        <v>510492</v>
      </c>
      <c r="D906" s="184">
        <v>5</v>
      </c>
      <c r="E906" s="184">
        <v>1</v>
      </c>
      <c r="F906" s="184">
        <v>2765</v>
      </c>
      <c r="G906" s="184">
        <v>4</v>
      </c>
      <c r="H906" s="184">
        <v>3</v>
      </c>
    </row>
    <row r="907" spans="1:8" x14ac:dyDescent="0.2">
      <c r="A907" s="184" t="s">
        <v>2901</v>
      </c>
      <c r="B907" s="184">
        <v>2886</v>
      </c>
      <c r="C907" s="184">
        <v>510523</v>
      </c>
      <c r="D907" s="184">
        <v>5</v>
      </c>
      <c r="E907" s="184">
        <v>1</v>
      </c>
      <c r="F907" s="184">
        <v>2881</v>
      </c>
      <c r="G907" s="184">
        <v>4</v>
      </c>
      <c r="H907" s="184">
        <v>3</v>
      </c>
    </row>
    <row r="908" spans="1:8" x14ac:dyDescent="0.2">
      <c r="A908" s="184" t="s">
        <v>2902</v>
      </c>
      <c r="B908" s="184">
        <v>2808</v>
      </c>
      <c r="C908" s="184">
        <v>510445</v>
      </c>
      <c r="D908" s="184">
        <v>-5</v>
      </c>
      <c r="E908" s="184">
        <v>1</v>
      </c>
      <c r="F908" s="184">
        <v>2765</v>
      </c>
      <c r="G908" s="184">
        <v>4</v>
      </c>
      <c r="H908" s="184">
        <v>3</v>
      </c>
    </row>
    <row r="909" spans="1:8" x14ac:dyDescent="0.2">
      <c r="A909" s="184" t="s">
        <v>2903</v>
      </c>
      <c r="B909" s="184">
        <v>2856</v>
      </c>
      <c r="C909" s="184">
        <v>510493</v>
      </c>
      <c r="D909" s="184">
        <v>6</v>
      </c>
      <c r="E909" s="184">
        <v>1</v>
      </c>
      <c r="F909" s="184">
        <v>2765</v>
      </c>
      <c r="G909" s="184">
        <v>4</v>
      </c>
      <c r="H909" s="184">
        <v>3</v>
      </c>
    </row>
    <row r="910" spans="1:8" x14ac:dyDescent="0.2">
      <c r="A910" s="184" t="s">
        <v>2903</v>
      </c>
      <c r="B910" s="184">
        <v>2887</v>
      </c>
      <c r="C910" s="184">
        <v>510524</v>
      </c>
      <c r="D910" s="184">
        <v>6</v>
      </c>
      <c r="E910" s="184">
        <v>1</v>
      </c>
      <c r="F910" s="184">
        <v>2881</v>
      </c>
      <c r="G910" s="184">
        <v>4</v>
      </c>
      <c r="H910" s="184">
        <v>3</v>
      </c>
    </row>
    <row r="911" spans="1:8" x14ac:dyDescent="0.2">
      <c r="A911" s="184" t="s">
        <v>2904</v>
      </c>
      <c r="B911" s="184">
        <v>2809</v>
      </c>
      <c r="C911" s="184">
        <v>510446</v>
      </c>
      <c r="D911" s="184">
        <v>-6</v>
      </c>
      <c r="E911" s="184">
        <v>1</v>
      </c>
      <c r="F911" s="184">
        <v>2765</v>
      </c>
      <c r="G911" s="184">
        <v>4</v>
      </c>
      <c r="H911" s="184">
        <v>3</v>
      </c>
    </row>
    <row r="912" spans="1:8" x14ac:dyDescent="0.2">
      <c r="A912" s="184" t="s">
        <v>2905</v>
      </c>
      <c r="B912" s="184">
        <v>2857</v>
      </c>
      <c r="C912" s="184">
        <v>510494</v>
      </c>
      <c r="D912" s="184">
        <v>7</v>
      </c>
      <c r="E912" s="184">
        <v>1</v>
      </c>
      <c r="F912" s="184">
        <v>2765</v>
      </c>
      <c r="G912" s="184">
        <v>4</v>
      </c>
      <c r="H912" s="184">
        <v>3</v>
      </c>
    </row>
    <row r="913" spans="1:8" x14ac:dyDescent="0.2">
      <c r="A913" s="184" t="s">
        <v>2905</v>
      </c>
      <c r="B913" s="184">
        <v>2888</v>
      </c>
      <c r="C913" s="184">
        <v>510525</v>
      </c>
      <c r="D913" s="184">
        <v>7</v>
      </c>
      <c r="E913" s="184">
        <v>1</v>
      </c>
      <c r="F913" s="184">
        <v>2881</v>
      </c>
      <c r="G913" s="184">
        <v>4</v>
      </c>
      <c r="H913" s="184">
        <v>3</v>
      </c>
    </row>
    <row r="914" spans="1:8" x14ac:dyDescent="0.2">
      <c r="A914" s="184" t="s">
        <v>2906</v>
      </c>
      <c r="B914" s="184">
        <v>2810</v>
      </c>
      <c r="C914" s="184">
        <v>510447</v>
      </c>
      <c r="D914" s="184">
        <v>-7</v>
      </c>
      <c r="E914" s="184">
        <v>1</v>
      </c>
      <c r="F914" s="184">
        <v>2765</v>
      </c>
      <c r="G914" s="184">
        <v>4</v>
      </c>
      <c r="H914" s="184">
        <v>3</v>
      </c>
    </row>
    <row r="915" spans="1:8" x14ac:dyDescent="0.2">
      <c r="A915" s="184" t="s">
        <v>2907</v>
      </c>
      <c r="B915" s="184">
        <v>2858</v>
      </c>
      <c r="C915" s="184">
        <v>510495</v>
      </c>
      <c r="D915" s="184">
        <v>8</v>
      </c>
      <c r="E915" s="184">
        <v>1</v>
      </c>
      <c r="F915" s="184">
        <v>2765</v>
      </c>
      <c r="G915" s="184">
        <v>4</v>
      </c>
      <c r="H915" s="184">
        <v>3</v>
      </c>
    </row>
    <row r="916" spans="1:8" x14ac:dyDescent="0.2">
      <c r="A916" s="184" t="s">
        <v>2907</v>
      </c>
      <c r="B916" s="184">
        <v>2889</v>
      </c>
      <c r="C916" s="184">
        <v>510526</v>
      </c>
      <c r="D916" s="184">
        <v>8</v>
      </c>
      <c r="E916" s="184">
        <v>1</v>
      </c>
      <c r="F916" s="184">
        <v>2881</v>
      </c>
      <c r="G916" s="184">
        <v>4</v>
      </c>
      <c r="H916" s="184">
        <v>3</v>
      </c>
    </row>
    <row r="917" spans="1:8" x14ac:dyDescent="0.2">
      <c r="A917" s="184" t="s">
        <v>2908</v>
      </c>
      <c r="B917" s="184">
        <v>2811</v>
      </c>
      <c r="C917" s="184">
        <v>510448</v>
      </c>
      <c r="D917" s="184">
        <v>-8</v>
      </c>
      <c r="E917" s="184">
        <v>1</v>
      </c>
      <c r="F917" s="184">
        <v>2765</v>
      </c>
      <c r="G917" s="184">
        <v>4</v>
      </c>
      <c r="H917" s="184">
        <v>3</v>
      </c>
    </row>
    <row r="918" spans="1:8" x14ac:dyDescent="0.2">
      <c r="A918" s="184" t="s">
        <v>2909</v>
      </c>
      <c r="B918" s="184">
        <v>2859</v>
      </c>
      <c r="C918" s="184">
        <v>510496</v>
      </c>
      <c r="D918" s="184">
        <v>9</v>
      </c>
      <c r="E918" s="184">
        <v>1</v>
      </c>
      <c r="F918" s="184">
        <v>2765</v>
      </c>
      <c r="G918" s="184">
        <v>4</v>
      </c>
      <c r="H918" s="184">
        <v>3</v>
      </c>
    </row>
    <row r="919" spans="1:8" x14ac:dyDescent="0.2">
      <c r="A919" s="184" t="s">
        <v>2909</v>
      </c>
      <c r="B919" s="184">
        <v>2890</v>
      </c>
      <c r="C919" s="184">
        <v>510527</v>
      </c>
      <c r="D919" s="184">
        <v>9</v>
      </c>
      <c r="E919" s="184">
        <v>1</v>
      </c>
      <c r="F919" s="184">
        <v>2881</v>
      </c>
      <c r="G919" s="184">
        <v>4</v>
      </c>
      <c r="H919" s="184">
        <v>3</v>
      </c>
    </row>
    <row r="920" spans="1:8" x14ac:dyDescent="0.2">
      <c r="A920" s="184" t="s">
        <v>2910</v>
      </c>
      <c r="B920" s="184">
        <v>2812</v>
      </c>
      <c r="C920" s="184">
        <v>510449</v>
      </c>
      <c r="D920" s="184">
        <v>-9</v>
      </c>
      <c r="E920" s="184">
        <v>1</v>
      </c>
      <c r="F920" s="184">
        <v>2765</v>
      </c>
      <c r="G920" s="184">
        <v>4</v>
      </c>
      <c r="H920" s="184">
        <v>3</v>
      </c>
    </row>
    <row r="921" spans="1:8" x14ac:dyDescent="0.2">
      <c r="A921" s="184" t="s">
        <v>2911</v>
      </c>
      <c r="B921" s="184">
        <v>2860</v>
      </c>
      <c r="C921" s="184">
        <v>510497</v>
      </c>
      <c r="D921" s="184">
        <v>10</v>
      </c>
      <c r="E921" s="184">
        <v>1</v>
      </c>
      <c r="F921" s="184">
        <v>2765</v>
      </c>
      <c r="G921" s="184">
        <v>4</v>
      </c>
      <c r="H921" s="184">
        <v>3</v>
      </c>
    </row>
    <row r="922" spans="1:8" x14ac:dyDescent="0.2">
      <c r="A922" s="184" t="s">
        <v>2911</v>
      </c>
      <c r="B922" s="184">
        <v>2891</v>
      </c>
      <c r="C922" s="184">
        <v>510528</v>
      </c>
      <c r="D922" s="184">
        <v>10</v>
      </c>
      <c r="E922" s="184">
        <v>1</v>
      </c>
      <c r="F922" s="184">
        <v>2881</v>
      </c>
      <c r="G922" s="184">
        <v>4</v>
      </c>
      <c r="H922" s="184">
        <v>3</v>
      </c>
    </row>
    <row r="923" spans="1:8" x14ac:dyDescent="0.2">
      <c r="A923" s="184" t="s">
        <v>2912</v>
      </c>
      <c r="B923" s="184">
        <v>2813</v>
      </c>
      <c r="C923" s="184">
        <v>510450</v>
      </c>
      <c r="D923" s="184">
        <v>-10</v>
      </c>
      <c r="E923" s="184">
        <v>1</v>
      </c>
      <c r="F923" s="184">
        <v>2765</v>
      </c>
      <c r="G923" s="184">
        <v>4</v>
      </c>
      <c r="H923" s="184">
        <v>3</v>
      </c>
    </row>
    <row r="924" spans="1:8" x14ac:dyDescent="0.2">
      <c r="A924" s="184" t="s">
        <v>2913</v>
      </c>
      <c r="B924" s="184">
        <v>2861</v>
      </c>
      <c r="C924" s="184">
        <v>510498</v>
      </c>
      <c r="D924" s="184">
        <v>11</v>
      </c>
      <c r="E924" s="184">
        <v>1</v>
      </c>
      <c r="F924" s="184">
        <v>2765</v>
      </c>
      <c r="G924" s="184">
        <v>4</v>
      </c>
      <c r="H924" s="184">
        <v>3</v>
      </c>
    </row>
    <row r="925" spans="1:8" x14ac:dyDescent="0.2">
      <c r="A925" s="184" t="s">
        <v>2913</v>
      </c>
      <c r="B925" s="184">
        <v>2892</v>
      </c>
      <c r="C925" s="184">
        <v>510529</v>
      </c>
      <c r="D925" s="184">
        <v>11</v>
      </c>
      <c r="E925" s="184">
        <v>1</v>
      </c>
      <c r="F925" s="184">
        <v>2881</v>
      </c>
      <c r="G925" s="184">
        <v>4</v>
      </c>
      <c r="H925" s="184">
        <v>3</v>
      </c>
    </row>
    <row r="926" spans="1:8" x14ac:dyDescent="0.2">
      <c r="A926" s="184" t="s">
        <v>2914</v>
      </c>
      <c r="B926" s="184">
        <v>2814</v>
      </c>
      <c r="C926" s="184">
        <v>510451</v>
      </c>
      <c r="D926" s="184">
        <v>-11</v>
      </c>
      <c r="E926" s="184">
        <v>1</v>
      </c>
      <c r="F926" s="184">
        <v>2765</v>
      </c>
      <c r="G926" s="184">
        <v>4</v>
      </c>
      <c r="H926" s="184">
        <v>3</v>
      </c>
    </row>
    <row r="927" spans="1:8" x14ac:dyDescent="0.2">
      <c r="A927" s="184" t="s">
        <v>2915</v>
      </c>
      <c r="B927" s="184">
        <v>2862</v>
      </c>
      <c r="C927" s="184">
        <v>510499</v>
      </c>
      <c r="D927" s="184">
        <v>12</v>
      </c>
      <c r="E927" s="184">
        <v>1</v>
      </c>
      <c r="F927" s="184">
        <v>2765</v>
      </c>
      <c r="G927" s="184">
        <v>4</v>
      </c>
      <c r="H927" s="184">
        <v>3</v>
      </c>
    </row>
    <row r="928" spans="1:8" x14ac:dyDescent="0.2">
      <c r="A928" s="184" t="s">
        <v>2915</v>
      </c>
      <c r="B928" s="184">
        <v>2893</v>
      </c>
      <c r="C928" s="184">
        <v>510530</v>
      </c>
      <c r="D928" s="184">
        <v>12</v>
      </c>
      <c r="E928" s="184">
        <v>1</v>
      </c>
      <c r="F928" s="184">
        <v>2881</v>
      </c>
      <c r="G928" s="184">
        <v>4</v>
      </c>
      <c r="H928" s="184">
        <v>3</v>
      </c>
    </row>
    <row r="929" spans="1:8" x14ac:dyDescent="0.2">
      <c r="A929" s="184" t="s">
        <v>2916</v>
      </c>
      <c r="B929" s="184">
        <v>2815</v>
      </c>
      <c r="C929" s="184">
        <v>510452</v>
      </c>
      <c r="D929" s="184">
        <v>-12</v>
      </c>
      <c r="E929" s="184">
        <v>1</v>
      </c>
      <c r="F929" s="184">
        <v>2765</v>
      </c>
      <c r="G929" s="184">
        <v>4</v>
      </c>
      <c r="H929" s="184">
        <v>3</v>
      </c>
    </row>
    <row r="930" spans="1:8" x14ac:dyDescent="0.2">
      <c r="A930" s="184" t="s">
        <v>2917</v>
      </c>
      <c r="B930" s="184">
        <v>2863</v>
      </c>
      <c r="C930" s="184">
        <v>510500</v>
      </c>
      <c r="D930" s="184">
        <v>13</v>
      </c>
      <c r="E930" s="184">
        <v>1</v>
      </c>
      <c r="F930" s="184">
        <v>2765</v>
      </c>
      <c r="G930" s="184">
        <v>4</v>
      </c>
      <c r="H930" s="184">
        <v>3</v>
      </c>
    </row>
    <row r="931" spans="1:8" x14ac:dyDescent="0.2">
      <c r="A931" s="184" t="s">
        <v>2918</v>
      </c>
      <c r="B931" s="184">
        <v>2816</v>
      </c>
      <c r="C931" s="184">
        <v>510453</v>
      </c>
      <c r="D931" s="184">
        <v>-13</v>
      </c>
      <c r="E931" s="184">
        <v>1</v>
      </c>
      <c r="F931" s="184">
        <v>2765</v>
      </c>
      <c r="G931" s="184">
        <v>4</v>
      </c>
      <c r="H931" s="184">
        <v>3</v>
      </c>
    </row>
    <row r="932" spans="1:8" x14ac:dyDescent="0.2">
      <c r="A932" s="184" t="s">
        <v>2919</v>
      </c>
      <c r="B932" s="184">
        <v>2864</v>
      </c>
      <c r="C932" s="184">
        <v>510501</v>
      </c>
      <c r="D932" s="184">
        <v>14</v>
      </c>
      <c r="E932" s="184">
        <v>1</v>
      </c>
      <c r="F932" s="184">
        <v>2765</v>
      </c>
      <c r="G932" s="184">
        <v>4</v>
      </c>
      <c r="H932" s="184">
        <v>3</v>
      </c>
    </row>
    <row r="933" spans="1:8" x14ac:dyDescent="0.2">
      <c r="A933" s="184" t="s">
        <v>2920</v>
      </c>
      <c r="B933" s="184">
        <v>2817</v>
      </c>
      <c r="C933" s="184">
        <v>510454</v>
      </c>
      <c r="D933" s="184">
        <v>-14</v>
      </c>
      <c r="E933" s="184">
        <v>1</v>
      </c>
      <c r="F933" s="184">
        <v>2765</v>
      </c>
      <c r="G933" s="184">
        <v>4</v>
      </c>
      <c r="H933" s="184">
        <v>3</v>
      </c>
    </row>
    <row r="934" spans="1:8" x14ac:dyDescent="0.2">
      <c r="A934" s="184" t="s">
        <v>2921</v>
      </c>
      <c r="B934" s="184">
        <v>2865</v>
      </c>
      <c r="C934" s="184">
        <v>510502</v>
      </c>
      <c r="D934" s="184">
        <v>15</v>
      </c>
      <c r="E934" s="184">
        <v>1</v>
      </c>
      <c r="F934" s="184">
        <v>2765</v>
      </c>
      <c r="G934" s="184">
        <v>4</v>
      </c>
      <c r="H934" s="184">
        <v>3</v>
      </c>
    </row>
    <row r="935" spans="1:8" x14ac:dyDescent="0.2">
      <c r="A935" s="184" t="s">
        <v>2922</v>
      </c>
      <c r="B935" s="184">
        <v>2818</v>
      </c>
      <c r="C935" s="184">
        <v>510455</v>
      </c>
      <c r="D935" s="184">
        <v>-15</v>
      </c>
      <c r="E935" s="184">
        <v>1</v>
      </c>
      <c r="F935" s="184">
        <v>2765</v>
      </c>
      <c r="G935" s="184">
        <v>4</v>
      </c>
      <c r="H935" s="184">
        <v>3</v>
      </c>
    </row>
    <row r="936" spans="1:8" x14ac:dyDescent="0.2">
      <c r="A936" s="184" t="s">
        <v>2923</v>
      </c>
      <c r="B936" s="184">
        <v>2894</v>
      </c>
      <c r="C936" s="184">
        <v>510531</v>
      </c>
      <c r="D936" s="184">
        <v>1</v>
      </c>
      <c r="E936" s="184">
        <v>1</v>
      </c>
      <c r="F936" s="184">
        <v>2881</v>
      </c>
      <c r="G936" s="184">
        <v>4</v>
      </c>
      <c r="H936" s="184">
        <v>3</v>
      </c>
    </row>
    <row r="937" spans="1:8" x14ac:dyDescent="0.2">
      <c r="A937" s="184" t="s">
        <v>2924</v>
      </c>
      <c r="B937" s="184">
        <v>2895</v>
      </c>
      <c r="C937" s="184">
        <v>510532</v>
      </c>
      <c r="D937" s="184">
        <v>1</v>
      </c>
      <c r="E937" s="184">
        <v>1</v>
      </c>
      <c r="F937" s="184">
        <v>2894</v>
      </c>
      <c r="G937" s="184">
        <v>4</v>
      </c>
      <c r="H937" s="184">
        <v>3</v>
      </c>
    </row>
    <row r="938" spans="1:8" x14ac:dyDescent="0.2">
      <c r="A938" s="184" t="s">
        <v>2925</v>
      </c>
      <c r="B938" s="184">
        <v>2766</v>
      </c>
      <c r="C938" s="184">
        <v>510403</v>
      </c>
      <c r="D938" s="184" t="s">
        <v>1911</v>
      </c>
      <c r="E938" s="184">
        <v>1</v>
      </c>
      <c r="F938" s="184">
        <v>2765</v>
      </c>
      <c r="G938" s="184">
        <v>4</v>
      </c>
      <c r="H938" s="184">
        <v>0</v>
      </c>
    </row>
    <row r="939" spans="1:8" x14ac:dyDescent="0.2">
      <c r="A939" s="184" t="s">
        <v>2926</v>
      </c>
      <c r="B939" s="184">
        <v>2769</v>
      </c>
      <c r="C939" s="184">
        <v>510406</v>
      </c>
      <c r="D939" s="184">
        <v>2</v>
      </c>
      <c r="E939" s="184">
        <v>1</v>
      </c>
      <c r="F939" s="184">
        <v>2766</v>
      </c>
      <c r="G939" s="184">
        <v>4</v>
      </c>
      <c r="H939" s="184">
        <v>3</v>
      </c>
    </row>
    <row r="940" spans="1:8" x14ac:dyDescent="0.2">
      <c r="A940" s="184" t="s">
        <v>2927</v>
      </c>
      <c r="B940" s="184">
        <v>2770</v>
      </c>
      <c r="C940" s="184">
        <v>510407</v>
      </c>
      <c r="D940" s="184">
        <v>3</v>
      </c>
      <c r="E940" s="184">
        <v>1</v>
      </c>
      <c r="F940" s="184">
        <v>2766</v>
      </c>
      <c r="G940" s="184">
        <v>4</v>
      </c>
      <c r="H940" s="184">
        <v>3</v>
      </c>
    </row>
    <row r="941" spans="1:8" x14ac:dyDescent="0.2">
      <c r="A941" s="184" t="s">
        <v>2928</v>
      </c>
      <c r="B941" s="184">
        <v>2771</v>
      </c>
      <c r="C941" s="184">
        <v>510408</v>
      </c>
      <c r="D941" s="184">
        <v>4</v>
      </c>
      <c r="E941" s="184">
        <v>1</v>
      </c>
      <c r="F941" s="184">
        <v>2766</v>
      </c>
      <c r="G941" s="184">
        <v>4</v>
      </c>
      <c r="H941" s="184">
        <v>3</v>
      </c>
    </row>
    <row r="942" spans="1:8" x14ac:dyDescent="0.2">
      <c r="A942" s="184" t="s">
        <v>2929</v>
      </c>
      <c r="B942" s="184">
        <v>2772</v>
      </c>
      <c r="C942" s="184">
        <v>510409</v>
      </c>
      <c r="D942" s="184">
        <v>5</v>
      </c>
      <c r="E942" s="184">
        <v>1</v>
      </c>
      <c r="F942" s="184">
        <v>2766</v>
      </c>
      <c r="G942" s="184">
        <v>4</v>
      </c>
      <c r="H942" s="184">
        <v>3</v>
      </c>
    </row>
    <row r="943" spans="1:8" x14ac:dyDescent="0.2">
      <c r="A943" s="184" t="s">
        <v>2930</v>
      </c>
      <c r="B943" s="184">
        <v>2773</v>
      </c>
      <c r="C943" s="184">
        <v>510410</v>
      </c>
      <c r="D943" s="184">
        <v>6</v>
      </c>
      <c r="E943" s="184">
        <v>1</v>
      </c>
      <c r="F943" s="184">
        <v>2766</v>
      </c>
      <c r="G943" s="184">
        <v>4</v>
      </c>
      <c r="H943" s="184">
        <v>3</v>
      </c>
    </row>
    <row r="944" spans="1:8" x14ac:dyDescent="0.2">
      <c r="A944" s="184" t="s">
        <v>2931</v>
      </c>
      <c r="B944" s="184">
        <v>2774</v>
      </c>
      <c r="C944" s="184">
        <v>510411</v>
      </c>
      <c r="D944" s="184">
        <v>7</v>
      </c>
      <c r="E944" s="184">
        <v>1</v>
      </c>
      <c r="F944" s="184">
        <v>2766</v>
      </c>
      <c r="G944" s="184">
        <v>4</v>
      </c>
      <c r="H944" s="184">
        <v>3</v>
      </c>
    </row>
    <row r="945" spans="1:8" x14ac:dyDescent="0.2">
      <c r="A945" s="184" t="s">
        <v>2932</v>
      </c>
      <c r="B945" s="184">
        <v>2775</v>
      </c>
      <c r="C945" s="184">
        <v>510412</v>
      </c>
      <c r="D945" s="184">
        <v>8</v>
      </c>
      <c r="E945" s="184">
        <v>1</v>
      </c>
      <c r="F945" s="184">
        <v>2766</v>
      </c>
      <c r="G945" s="184">
        <v>4</v>
      </c>
      <c r="H945" s="184">
        <v>3</v>
      </c>
    </row>
    <row r="946" spans="1:8" x14ac:dyDescent="0.2">
      <c r="A946" s="184" t="s">
        <v>2933</v>
      </c>
      <c r="B946" s="184">
        <v>2776</v>
      </c>
      <c r="C946" s="184">
        <v>510413</v>
      </c>
      <c r="D946" s="184">
        <v>9</v>
      </c>
      <c r="E946" s="184">
        <v>1</v>
      </c>
      <c r="F946" s="184">
        <v>2766</v>
      </c>
      <c r="G946" s="184">
        <v>4</v>
      </c>
      <c r="H946" s="184">
        <v>3</v>
      </c>
    </row>
    <row r="947" spans="1:8" x14ac:dyDescent="0.2">
      <c r="A947" s="184" t="s">
        <v>2934</v>
      </c>
      <c r="B947" s="184">
        <v>2777</v>
      </c>
      <c r="C947" s="184">
        <v>510414</v>
      </c>
      <c r="D947" s="184">
        <v>10</v>
      </c>
      <c r="E947" s="184">
        <v>1</v>
      </c>
      <c r="F947" s="184">
        <v>2766</v>
      </c>
      <c r="G947" s="184">
        <v>4</v>
      </c>
      <c r="H947" s="184">
        <v>3</v>
      </c>
    </row>
    <row r="948" spans="1:8" x14ac:dyDescent="0.2">
      <c r="A948" s="184" t="s">
        <v>2935</v>
      </c>
      <c r="B948" s="184">
        <v>2778</v>
      </c>
      <c r="C948" s="184">
        <v>510415</v>
      </c>
      <c r="D948" s="184">
        <v>11</v>
      </c>
      <c r="E948" s="184">
        <v>1</v>
      </c>
      <c r="F948" s="184">
        <v>2766</v>
      </c>
      <c r="G948" s="184">
        <v>4</v>
      </c>
      <c r="H948" s="184">
        <v>3</v>
      </c>
    </row>
    <row r="949" spans="1:8" x14ac:dyDescent="0.2">
      <c r="A949" s="184" t="s">
        <v>2936</v>
      </c>
      <c r="B949" s="184">
        <v>2779</v>
      </c>
      <c r="C949" s="184">
        <v>510416</v>
      </c>
      <c r="D949" s="184">
        <v>12</v>
      </c>
      <c r="E949" s="184">
        <v>1</v>
      </c>
      <c r="F949" s="184">
        <v>2766</v>
      </c>
      <c r="G949" s="184">
        <v>4</v>
      </c>
      <c r="H949" s="184">
        <v>3</v>
      </c>
    </row>
    <row r="950" spans="1:8" x14ac:dyDescent="0.2">
      <c r="A950" s="184" t="s">
        <v>2937</v>
      </c>
      <c r="B950" s="184">
        <v>2780</v>
      </c>
      <c r="C950" s="184">
        <v>510417</v>
      </c>
      <c r="D950" s="184">
        <v>13</v>
      </c>
      <c r="E950" s="184">
        <v>1</v>
      </c>
      <c r="F950" s="184">
        <v>2766</v>
      </c>
      <c r="G950" s="184">
        <v>4</v>
      </c>
      <c r="H950" s="184">
        <v>3</v>
      </c>
    </row>
    <row r="951" spans="1:8" x14ac:dyDescent="0.2">
      <c r="A951" s="184" t="s">
        <v>2938</v>
      </c>
      <c r="B951" s="184">
        <v>2781</v>
      </c>
      <c r="C951" s="184">
        <v>510418</v>
      </c>
      <c r="D951" s="184">
        <v>14</v>
      </c>
      <c r="E951" s="184">
        <v>1</v>
      </c>
      <c r="F951" s="184">
        <v>2766</v>
      </c>
      <c r="G951" s="184">
        <v>4</v>
      </c>
      <c r="H951" s="184">
        <v>3</v>
      </c>
    </row>
    <row r="952" spans="1:8" x14ac:dyDescent="0.2">
      <c r="A952" s="184" t="s">
        <v>2939</v>
      </c>
      <c r="B952" s="184">
        <v>2782</v>
      </c>
      <c r="C952" s="184">
        <v>510419</v>
      </c>
      <c r="D952" s="184">
        <v>15</v>
      </c>
      <c r="E952" s="184">
        <v>1</v>
      </c>
      <c r="F952" s="184">
        <v>2766</v>
      </c>
      <c r="G952" s="184">
        <v>4</v>
      </c>
      <c r="H952" s="184">
        <v>3</v>
      </c>
    </row>
    <row r="953" spans="1:8" x14ac:dyDescent="0.2">
      <c r="A953" s="184" t="s">
        <v>2940</v>
      </c>
      <c r="B953" s="184">
        <v>2627</v>
      </c>
      <c r="C953" s="184">
        <v>509915</v>
      </c>
      <c r="D953" s="184" t="s">
        <v>1772</v>
      </c>
      <c r="E953" s="184">
        <v>1</v>
      </c>
      <c r="F953" s="184">
        <v>63</v>
      </c>
      <c r="G953" s="184">
        <v>5</v>
      </c>
      <c r="H953" s="184">
        <v>0</v>
      </c>
    </row>
    <row r="954" spans="1:8" x14ac:dyDescent="0.2">
      <c r="A954" s="184" t="s">
        <v>2941</v>
      </c>
      <c r="B954" s="184">
        <v>441</v>
      </c>
      <c r="C954" s="184">
        <v>1971</v>
      </c>
      <c r="D954" s="184" t="s">
        <v>1909</v>
      </c>
      <c r="E954" s="184">
        <v>1</v>
      </c>
      <c r="F954" s="184">
        <v>63</v>
      </c>
      <c r="G954" s="184">
        <v>5</v>
      </c>
      <c r="H954" s="184">
        <v>0</v>
      </c>
    </row>
    <row r="955" spans="1:8" x14ac:dyDescent="0.2">
      <c r="A955" s="184" t="s">
        <v>2942</v>
      </c>
      <c r="B955" s="184">
        <v>65</v>
      </c>
      <c r="C955" s="184">
        <v>1121</v>
      </c>
      <c r="D955" s="184" t="s">
        <v>1769</v>
      </c>
      <c r="E955" s="184">
        <v>1</v>
      </c>
      <c r="F955" s="184">
        <v>4</v>
      </c>
      <c r="G955" s="184">
        <v>4</v>
      </c>
      <c r="H955" s="184">
        <v>0</v>
      </c>
    </row>
    <row r="956" spans="1:8" x14ac:dyDescent="0.2">
      <c r="A956" s="184" t="s">
        <v>2943</v>
      </c>
      <c r="B956" s="184">
        <v>435</v>
      </c>
      <c r="C956" s="184">
        <v>1960</v>
      </c>
      <c r="D956" s="184" t="s">
        <v>1909</v>
      </c>
      <c r="E956" s="184">
        <v>1</v>
      </c>
      <c r="F956" s="184">
        <v>6</v>
      </c>
      <c r="G956" s="184">
        <v>4</v>
      </c>
      <c r="H956" s="184">
        <v>0</v>
      </c>
    </row>
    <row r="957" spans="1:8" x14ac:dyDescent="0.2">
      <c r="A957" s="184" t="s">
        <v>2944</v>
      </c>
      <c r="B957" s="184">
        <v>2756</v>
      </c>
      <c r="C957" s="184">
        <v>510393</v>
      </c>
      <c r="D957" s="184">
        <v>1</v>
      </c>
      <c r="E957" s="184">
        <v>1</v>
      </c>
      <c r="F957" s="184">
        <v>435</v>
      </c>
      <c r="G957" s="184">
        <v>5</v>
      </c>
      <c r="H957" s="184">
        <v>0</v>
      </c>
    </row>
    <row r="958" spans="1:8" x14ac:dyDescent="0.2">
      <c r="A958" s="184" t="s">
        <v>2944</v>
      </c>
      <c r="B958" s="184">
        <v>2752</v>
      </c>
      <c r="C958" s="184">
        <v>510389</v>
      </c>
      <c r="D958" s="184">
        <v>1</v>
      </c>
      <c r="E958" s="184">
        <v>1</v>
      </c>
      <c r="F958" s="184">
        <v>435</v>
      </c>
      <c r="G958" s="184">
        <v>4</v>
      </c>
      <c r="H958" s="184">
        <v>0</v>
      </c>
    </row>
    <row r="959" spans="1:8" x14ac:dyDescent="0.2">
      <c r="A959" s="184" t="s">
        <v>2945</v>
      </c>
      <c r="B959" s="184">
        <v>2757</v>
      </c>
      <c r="C959" s="184">
        <v>510394</v>
      </c>
      <c r="D959" s="184">
        <v>2</v>
      </c>
      <c r="E959" s="184">
        <v>1</v>
      </c>
      <c r="F959" s="184">
        <v>435</v>
      </c>
      <c r="G959" s="184">
        <v>5</v>
      </c>
      <c r="H959" s="184">
        <v>0</v>
      </c>
    </row>
    <row r="960" spans="1:8" x14ac:dyDescent="0.2">
      <c r="A960" s="184" t="s">
        <v>2945</v>
      </c>
      <c r="B960" s="184">
        <v>2753</v>
      </c>
      <c r="C960" s="184">
        <v>510390</v>
      </c>
      <c r="D960" s="184">
        <v>2</v>
      </c>
      <c r="E960" s="184">
        <v>1</v>
      </c>
      <c r="F960" s="184">
        <v>435</v>
      </c>
      <c r="G960" s="184">
        <v>4</v>
      </c>
      <c r="H960" s="184">
        <v>0</v>
      </c>
    </row>
    <row r="961" spans="1:8" x14ac:dyDescent="0.2">
      <c r="A961" s="184" t="s">
        <v>2946</v>
      </c>
      <c r="B961" s="184">
        <v>2754</v>
      </c>
      <c r="C961" s="184">
        <v>510391</v>
      </c>
      <c r="D961" s="184">
        <v>3</v>
      </c>
      <c r="E961" s="184">
        <v>1</v>
      </c>
      <c r="F961" s="184">
        <v>435</v>
      </c>
      <c r="G961" s="184">
        <v>5</v>
      </c>
      <c r="H961" s="184">
        <v>0</v>
      </c>
    </row>
    <row r="962" spans="1:8" x14ac:dyDescent="0.2">
      <c r="A962" s="184" t="s">
        <v>2947</v>
      </c>
      <c r="B962" s="184">
        <v>2758</v>
      </c>
      <c r="C962" s="184">
        <v>510395</v>
      </c>
      <c r="D962" s="184">
        <v>4</v>
      </c>
      <c r="E962" s="184">
        <v>1</v>
      </c>
      <c r="F962" s="184">
        <v>435</v>
      </c>
      <c r="G962" s="184">
        <v>5</v>
      </c>
      <c r="H962" s="184">
        <v>0</v>
      </c>
    </row>
    <row r="963" spans="1:8" x14ac:dyDescent="0.2">
      <c r="A963" s="184" t="s">
        <v>2947</v>
      </c>
      <c r="B963" s="184">
        <v>2755</v>
      </c>
      <c r="C963" s="184">
        <v>510392</v>
      </c>
      <c r="D963" s="184">
        <v>4</v>
      </c>
      <c r="E963" s="184">
        <v>1</v>
      </c>
      <c r="F963" s="184">
        <v>435</v>
      </c>
      <c r="G963" s="184">
        <v>4</v>
      </c>
      <c r="H963" s="184">
        <v>0</v>
      </c>
    </row>
    <row r="964" spans="1:8" x14ac:dyDescent="0.2">
      <c r="A964" s="184" t="s">
        <v>2948</v>
      </c>
      <c r="B964" s="184">
        <v>2623</v>
      </c>
      <c r="C964" s="184">
        <v>509909</v>
      </c>
      <c r="D964" s="184" t="s">
        <v>1772</v>
      </c>
      <c r="E964" s="184">
        <v>1</v>
      </c>
      <c r="F964" s="184">
        <v>435</v>
      </c>
      <c r="G964" s="184">
        <v>5</v>
      </c>
      <c r="H964" s="184">
        <v>0</v>
      </c>
    </row>
    <row r="965" spans="1:8" x14ac:dyDescent="0.2">
      <c r="A965" s="184" t="s">
        <v>2949</v>
      </c>
      <c r="B965" s="184">
        <v>2749</v>
      </c>
      <c r="C965" s="184">
        <v>510386</v>
      </c>
      <c r="D965" s="184" t="s">
        <v>2950</v>
      </c>
      <c r="E965" s="184">
        <v>1</v>
      </c>
      <c r="F965" s="184">
        <v>6</v>
      </c>
      <c r="G965" s="184">
        <v>5</v>
      </c>
      <c r="H965" s="184">
        <v>0</v>
      </c>
    </row>
    <row r="966" spans="1:8" x14ac:dyDescent="0.2">
      <c r="A966" s="184" t="s">
        <v>2951</v>
      </c>
      <c r="B966" s="184">
        <v>2750</v>
      </c>
      <c r="C966" s="184">
        <v>510387</v>
      </c>
      <c r="D966" s="184" t="s">
        <v>2728</v>
      </c>
      <c r="E966" s="184">
        <v>1</v>
      </c>
      <c r="F966" s="184">
        <v>6</v>
      </c>
      <c r="G966" s="184">
        <v>5</v>
      </c>
      <c r="H966" s="184">
        <v>0</v>
      </c>
    </row>
    <row r="967" spans="1:8" x14ac:dyDescent="0.2">
      <c r="A967" s="184" t="s">
        <v>2952</v>
      </c>
      <c r="B967" s="184">
        <v>2751</v>
      </c>
      <c r="C967" s="184">
        <v>510388</v>
      </c>
      <c r="D967" s="184" t="s">
        <v>2953</v>
      </c>
      <c r="E967" s="184">
        <v>1</v>
      </c>
      <c r="F967" s="184">
        <v>6</v>
      </c>
      <c r="G967" s="184">
        <v>5</v>
      </c>
      <c r="H967" s="184">
        <v>0</v>
      </c>
    </row>
    <row r="968" spans="1:8" x14ac:dyDescent="0.2">
      <c r="A968" s="184" t="s">
        <v>2954</v>
      </c>
      <c r="B968" s="184">
        <v>1920</v>
      </c>
      <c r="C968" s="184">
        <v>508079</v>
      </c>
      <c r="D968" s="184" t="s">
        <v>1752</v>
      </c>
      <c r="E968" s="184">
        <v>2</v>
      </c>
      <c r="F968" s="184">
        <v>1919</v>
      </c>
      <c r="G968" s="184">
        <v>4</v>
      </c>
      <c r="H968" s="184">
        <v>0</v>
      </c>
    </row>
    <row r="969" spans="1:8" x14ac:dyDescent="0.2">
      <c r="A969" s="184" t="s">
        <v>2955</v>
      </c>
      <c r="B969" s="184">
        <v>87</v>
      </c>
      <c r="C969" s="184">
        <v>1159</v>
      </c>
      <c r="D969" s="184" t="s">
        <v>1904</v>
      </c>
      <c r="E969" s="184">
        <v>1</v>
      </c>
      <c r="F969" s="184">
        <v>6</v>
      </c>
      <c r="G969" s="184">
        <v>4</v>
      </c>
      <c r="H969" s="184">
        <v>0</v>
      </c>
    </row>
    <row r="970" spans="1:8" x14ac:dyDescent="0.2">
      <c r="A970" s="184" t="s">
        <v>2956</v>
      </c>
      <c r="B970" s="184">
        <v>4027</v>
      </c>
      <c r="C970" s="184">
        <v>511699</v>
      </c>
      <c r="D970" s="184" t="s">
        <v>1909</v>
      </c>
      <c r="E970" s="184">
        <v>1</v>
      </c>
      <c r="F970" s="184">
        <v>87</v>
      </c>
      <c r="G970" s="184">
        <v>4</v>
      </c>
      <c r="H970" s="184">
        <v>0</v>
      </c>
    </row>
    <row r="971" spans="1:8" x14ac:dyDescent="0.2">
      <c r="A971" s="184" t="s">
        <v>2957</v>
      </c>
      <c r="B971" s="184">
        <v>4029</v>
      </c>
      <c r="C971" s="184">
        <v>511700</v>
      </c>
      <c r="D971" s="184">
        <v>75</v>
      </c>
      <c r="E971" s="184">
        <v>1</v>
      </c>
      <c r="F971" s="184">
        <v>4027</v>
      </c>
      <c r="G971" s="184">
        <v>4</v>
      </c>
      <c r="H971" s="184">
        <v>0</v>
      </c>
    </row>
    <row r="972" spans="1:8" x14ac:dyDescent="0.2">
      <c r="A972" s="184" t="s">
        <v>2958</v>
      </c>
      <c r="B972" s="184">
        <v>4083</v>
      </c>
      <c r="C972" s="184">
        <v>511749</v>
      </c>
      <c r="D972" s="184" t="s">
        <v>1882</v>
      </c>
      <c r="E972" s="184">
        <v>1</v>
      </c>
      <c r="F972" s="184">
        <v>6</v>
      </c>
      <c r="G972" s="184">
        <v>4</v>
      </c>
      <c r="H972" s="184">
        <v>0</v>
      </c>
    </row>
    <row r="973" spans="1:8" x14ac:dyDescent="0.2">
      <c r="A973" s="184" t="s">
        <v>2959</v>
      </c>
      <c r="B973" s="184">
        <v>4087</v>
      </c>
      <c r="C973" s="184">
        <v>511750</v>
      </c>
      <c r="D973" s="184" t="s">
        <v>1778</v>
      </c>
      <c r="E973" s="184">
        <v>1</v>
      </c>
      <c r="F973" s="184">
        <v>4083</v>
      </c>
      <c r="G973" s="184">
        <v>4</v>
      </c>
      <c r="H973" s="184">
        <v>0</v>
      </c>
    </row>
    <row r="974" spans="1:8" x14ac:dyDescent="0.2">
      <c r="A974" s="184" t="s">
        <v>2960</v>
      </c>
      <c r="B974" s="184">
        <v>3486</v>
      </c>
      <c r="C974" s="184">
        <v>511123</v>
      </c>
      <c r="D974" s="184" t="s">
        <v>1909</v>
      </c>
      <c r="E974" s="184">
        <v>2</v>
      </c>
      <c r="F974" s="184">
        <v>1920</v>
      </c>
      <c r="G974" s="184">
        <v>5</v>
      </c>
      <c r="H974" s="184">
        <v>0</v>
      </c>
    </row>
    <row r="975" spans="1:8" x14ac:dyDescent="0.2">
      <c r="A975" s="184" t="s">
        <v>2961</v>
      </c>
      <c r="B975" s="184">
        <v>3731</v>
      </c>
      <c r="C975" s="184">
        <v>511398</v>
      </c>
      <c r="D975" s="184">
        <v>5</v>
      </c>
      <c r="E975" s="184">
        <v>1</v>
      </c>
      <c r="F975" s="184">
        <v>435</v>
      </c>
      <c r="G975" s="184">
        <v>5</v>
      </c>
      <c r="H975" s="184">
        <v>0</v>
      </c>
    </row>
    <row r="976" spans="1:8" x14ac:dyDescent="0.2">
      <c r="A976" s="184" t="s">
        <v>2962</v>
      </c>
      <c r="B976" s="184">
        <v>4172</v>
      </c>
      <c r="C976" s="184">
        <v>512086</v>
      </c>
      <c r="D976" s="184" t="s">
        <v>177</v>
      </c>
      <c r="E976" s="184">
        <v>1</v>
      </c>
      <c r="F976" s="184">
        <v>435</v>
      </c>
      <c r="G976" s="184">
        <v>5</v>
      </c>
      <c r="H976" s="184">
        <v>0</v>
      </c>
    </row>
    <row r="977" spans="1:8" x14ac:dyDescent="0.2">
      <c r="A977" s="184" t="s">
        <v>2963</v>
      </c>
      <c r="B977" s="184">
        <v>425</v>
      </c>
      <c r="C977" s="184">
        <v>1933</v>
      </c>
      <c r="D977" s="184" t="s">
        <v>1971</v>
      </c>
      <c r="E977" s="184">
        <v>1</v>
      </c>
      <c r="F977" s="184">
        <v>6</v>
      </c>
      <c r="G977" s="184">
        <v>5</v>
      </c>
      <c r="H977" s="184">
        <v>0</v>
      </c>
    </row>
    <row r="978" spans="1:8" ht="25.5" x14ac:dyDescent="0.2">
      <c r="A978" s="184" t="s">
        <v>2964</v>
      </c>
      <c r="B978" s="184">
        <v>1320</v>
      </c>
      <c r="C978" s="184">
        <v>506140</v>
      </c>
      <c r="D978" s="184" t="s">
        <v>2965</v>
      </c>
      <c r="E978" s="184">
        <v>1</v>
      </c>
      <c r="F978" s="184">
        <v>6</v>
      </c>
      <c r="G978" s="184">
        <v>11</v>
      </c>
      <c r="H978" s="184">
        <v>0</v>
      </c>
    </row>
    <row r="979" spans="1:8" x14ac:dyDescent="0.2">
      <c r="A979" s="184" t="s">
        <v>2966</v>
      </c>
      <c r="B979" s="184">
        <v>2746</v>
      </c>
      <c r="C979" s="184">
        <v>510383</v>
      </c>
      <c r="D979" s="184" t="s">
        <v>2967</v>
      </c>
      <c r="E979" s="184">
        <v>1</v>
      </c>
      <c r="F979" s="184">
        <v>6</v>
      </c>
      <c r="G979" s="184">
        <v>5</v>
      </c>
      <c r="H979" s="184">
        <v>0</v>
      </c>
    </row>
    <row r="980" spans="1:8" x14ac:dyDescent="0.2">
      <c r="A980" s="184" t="s">
        <v>2966</v>
      </c>
      <c r="B980" s="184">
        <v>2744</v>
      </c>
      <c r="C980" s="184">
        <v>510381</v>
      </c>
      <c r="D980" s="184" t="s">
        <v>2967</v>
      </c>
      <c r="E980" s="184">
        <v>1</v>
      </c>
      <c r="F980" s="184">
        <v>6</v>
      </c>
      <c r="G980" s="184">
        <v>4</v>
      </c>
      <c r="H980" s="184">
        <v>0</v>
      </c>
    </row>
    <row r="981" spans="1:8" x14ac:dyDescent="0.2">
      <c r="A981" s="184" t="s">
        <v>2968</v>
      </c>
      <c r="B981" s="184">
        <v>2745</v>
      </c>
      <c r="C981" s="184">
        <v>510382</v>
      </c>
      <c r="D981" s="184" t="s">
        <v>2969</v>
      </c>
      <c r="E981" s="184">
        <v>1</v>
      </c>
      <c r="F981" s="184">
        <v>6</v>
      </c>
      <c r="G981" s="184">
        <v>5</v>
      </c>
      <c r="H981" s="184">
        <v>0</v>
      </c>
    </row>
    <row r="982" spans="1:8" x14ac:dyDescent="0.2">
      <c r="A982" s="184" t="s">
        <v>2970</v>
      </c>
      <c r="B982" s="184">
        <v>2747</v>
      </c>
      <c r="C982" s="184">
        <v>510384</v>
      </c>
      <c r="D982" s="184" t="s">
        <v>2971</v>
      </c>
      <c r="E982" s="184">
        <v>1</v>
      </c>
      <c r="F982" s="184">
        <v>6</v>
      </c>
      <c r="G982" s="184">
        <v>5</v>
      </c>
      <c r="H982" s="184">
        <v>0</v>
      </c>
    </row>
    <row r="983" spans="1:8" x14ac:dyDescent="0.2">
      <c r="A983" s="184" t="s">
        <v>2972</v>
      </c>
      <c r="B983" s="184">
        <v>2748</v>
      </c>
      <c r="C983" s="184">
        <v>510385</v>
      </c>
      <c r="D983" s="184" t="s">
        <v>2973</v>
      </c>
      <c r="E983" s="184">
        <v>1</v>
      </c>
      <c r="F983" s="184">
        <v>6</v>
      </c>
      <c r="G983" s="184">
        <v>5</v>
      </c>
      <c r="H983" s="184">
        <v>0</v>
      </c>
    </row>
    <row r="984" spans="1:8" x14ac:dyDescent="0.2">
      <c r="A984" s="184" t="s">
        <v>2974</v>
      </c>
      <c r="B984" s="184">
        <v>5367</v>
      </c>
      <c r="C984" s="184">
        <v>513051</v>
      </c>
      <c r="D984" s="184" t="s">
        <v>1788</v>
      </c>
      <c r="E984" s="184">
        <v>1</v>
      </c>
      <c r="F984" s="184">
        <v>3</v>
      </c>
      <c r="G984" s="184">
        <v>4</v>
      </c>
      <c r="H984" s="184">
        <v>0</v>
      </c>
    </row>
    <row r="985" spans="1:8" ht="25.5" x14ac:dyDescent="0.2">
      <c r="A985" s="184" t="s">
        <v>2975</v>
      </c>
      <c r="B985" s="184">
        <v>5368</v>
      </c>
      <c r="C985" s="184">
        <v>513060</v>
      </c>
      <c r="D985" s="184" t="s">
        <v>2746</v>
      </c>
      <c r="E985" s="184">
        <v>1</v>
      </c>
      <c r="F985" s="184">
        <v>5367</v>
      </c>
      <c r="G985" s="184">
        <v>4</v>
      </c>
      <c r="H985" s="184">
        <v>0</v>
      </c>
    </row>
    <row r="986" spans="1:8" ht="25.5" x14ac:dyDescent="0.2">
      <c r="A986" s="184" t="s">
        <v>2976</v>
      </c>
      <c r="B986" s="184">
        <v>5370</v>
      </c>
      <c r="C986" s="184">
        <v>513061</v>
      </c>
      <c r="D986" s="184" t="s">
        <v>2977</v>
      </c>
      <c r="E986" s="184">
        <v>1</v>
      </c>
      <c r="F986" s="184">
        <v>5368</v>
      </c>
      <c r="G986" s="184">
        <v>4</v>
      </c>
      <c r="H986" s="184">
        <v>0</v>
      </c>
    </row>
    <row r="987" spans="1:8" ht="25.5" x14ac:dyDescent="0.2">
      <c r="A987" s="184" t="s">
        <v>2978</v>
      </c>
      <c r="B987" s="184">
        <v>1972</v>
      </c>
      <c r="C987" s="184">
        <v>508135</v>
      </c>
      <c r="D987" s="184" t="s">
        <v>2978</v>
      </c>
      <c r="E987" s="184">
        <v>3</v>
      </c>
      <c r="F987" s="184">
        <v>1</v>
      </c>
      <c r="G987" s="184">
        <v>3</v>
      </c>
      <c r="H987" s="184">
        <v>0</v>
      </c>
    </row>
    <row r="988" spans="1:8" ht="25.5" x14ac:dyDescent="0.2">
      <c r="A988" s="184" t="s">
        <v>2979</v>
      </c>
      <c r="B988" s="184">
        <v>1973</v>
      </c>
      <c r="C988" s="184">
        <v>508136</v>
      </c>
      <c r="D988" s="184" t="s">
        <v>2979</v>
      </c>
      <c r="E988" s="184">
        <v>3</v>
      </c>
      <c r="F988" s="184">
        <v>1</v>
      </c>
      <c r="G988" s="184">
        <v>3</v>
      </c>
      <c r="H988" s="184">
        <v>0</v>
      </c>
    </row>
    <row r="989" spans="1:8" ht="25.5" hidden="1" x14ac:dyDescent="0.2">
      <c r="A989" s="184" t="s">
        <v>2980</v>
      </c>
      <c r="B989" s="184">
        <v>1107</v>
      </c>
      <c r="C989" s="184">
        <v>504367</v>
      </c>
      <c r="D989" s="184" t="s">
        <v>2980</v>
      </c>
      <c r="E989" s="184"/>
      <c r="F989" s="184">
        <v>2</v>
      </c>
      <c r="G989" s="184">
        <v>9</v>
      </c>
      <c r="H989" s="184">
        <v>0</v>
      </c>
    </row>
    <row r="990" spans="1:8" x14ac:dyDescent="0.2">
      <c r="A990" s="184" t="s">
        <v>2981</v>
      </c>
      <c r="B990" s="184">
        <v>3052</v>
      </c>
      <c r="C990" s="184">
        <v>510689</v>
      </c>
      <c r="D990" s="184" t="s">
        <v>2981</v>
      </c>
      <c r="E990" s="184">
        <v>2</v>
      </c>
      <c r="F990" s="184">
        <v>1</v>
      </c>
      <c r="G990" s="184">
        <v>3</v>
      </c>
      <c r="H990" s="184">
        <v>0</v>
      </c>
    </row>
    <row r="991" spans="1:8" hidden="1" x14ac:dyDescent="0.2">
      <c r="A991" s="184" t="s">
        <v>2982</v>
      </c>
      <c r="B991" s="184">
        <v>922</v>
      </c>
      <c r="C991" s="184">
        <v>502805</v>
      </c>
      <c r="D991" s="184" t="s">
        <v>2982</v>
      </c>
      <c r="E991" s="184"/>
      <c r="F991" s="184">
        <v>2</v>
      </c>
      <c r="G991" s="184">
        <v>9</v>
      </c>
      <c r="H991" s="184">
        <v>0</v>
      </c>
    </row>
    <row r="992" spans="1:8" hidden="1" x14ac:dyDescent="0.2">
      <c r="A992" s="184" t="s">
        <v>2983</v>
      </c>
      <c r="B992" s="184">
        <v>1154</v>
      </c>
      <c r="C992" s="184">
        <v>504746</v>
      </c>
      <c r="D992" s="184" t="s">
        <v>2983</v>
      </c>
      <c r="E992" s="184"/>
      <c r="F992" s="184">
        <v>2</v>
      </c>
      <c r="G992" s="184">
        <v>9</v>
      </c>
      <c r="H992" s="184">
        <v>0</v>
      </c>
    </row>
    <row r="993" spans="1:8" hidden="1" x14ac:dyDescent="0.2">
      <c r="A993" s="184" t="s">
        <v>2984</v>
      </c>
      <c r="B993" s="184">
        <v>1155</v>
      </c>
      <c r="C993" s="184">
        <v>504747</v>
      </c>
      <c r="D993" s="184" t="s">
        <v>2984</v>
      </c>
      <c r="E993" s="184"/>
      <c r="F993" s="184">
        <v>2</v>
      </c>
      <c r="G993" s="184">
        <v>9</v>
      </c>
      <c r="H993" s="184">
        <v>0</v>
      </c>
    </row>
    <row r="994" spans="1:8" x14ac:dyDescent="0.2">
      <c r="A994" s="184" t="s">
        <v>1769</v>
      </c>
      <c r="B994" s="184">
        <v>708</v>
      </c>
      <c r="C994" s="184">
        <v>500748</v>
      </c>
      <c r="D994" s="184" t="s">
        <v>1769</v>
      </c>
      <c r="E994" s="184">
        <v>6</v>
      </c>
      <c r="F994" s="184">
        <v>1</v>
      </c>
      <c r="G994" s="184">
        <v>2</v>
      </c>
      <c r="H994" s="184">
        <v>0</v>
      </c>
    </row>
    <row r="995" spans="1:8" x14ac:dyDescent="0.2">
      <c r="A995" s="184" t="s">
        <v>2985</v>
      </c>
      <c r="B995" s="184">
        <v>4105</v>
      </c>
      <c r="C995" s="184">
        <v>511776</v>
      </c>
      <c r="D995" s="184" t="s">
        <v>1876</v>
      </c>
      <c r="E995" s="184">
        <v>6</v>
      </c>
      <c r="F995" s="184">
        <v>708</v>
      </c>
      <c r="G995" s="184">
        <v>18</v>
      </c>
      <c r="H995" s="184">
        <v>0</v>
      </c>
    </row>
    <row r="996" spans="1:8" x14ac:dyDescent="0.2">
      <c r="A996" s="184" t="s">
        <v>2985</v>
      </c>
      <c r="B996" s="184">
        <v>3689</v>
      </c>
      <c r="C996" s="184">
        <v>511347</v>
      </c>
      <c r="D996" s="184" t="s">
        <v>1876</v>
      </c>
      <c r="E996" s="184">
        <v>6</v>
      </c>
      <c r="F996" s="184">
        <v>708</v>
      </c>
      <c r="G996" s="184">
        <v>5</v>
      </c>
      <c r="H996" s="184">
        <v>0</v>
      </c>
    </row>
    <row r="997" spans="1:8" x14ac:dyDescent="0.2">
      <c r="A997" s="184" t="s">
        <v>2985</v>
      </c>
      <c r="B997" s="184">
        <v>4101</v>
      </c>
      <c r="C997" s="184">
        <v>511779</v>
      </c>
      <c r="D997" s="184" t="s">
        <v>1876</v>
      </c>
      <c r="E997" s="184">
        <v>6</v>
      </c>
      <c r="F997" s="184">
        <v>708</v>
      </c>
      <c r="G997" s="184">
        <v>5</v>
      </c>
      <c r="H997" s="184">
        <v>0</v>
      </c>
    </row>
    <row r="998" spans="1:8" x14ac:dyDescent="0.2">
      <c r="A998" s="184" t="s">
        <v>2986</v>
      </c>
      <c r="B998" s="184">
        <v>4103</v>
      </c>
      <c r="C998" s="184">
        <v>511778</v>
      </c>
      <c r="D998" s="184" t="s">
        <v>1877</v>
      </c>
      <c r="E998" s="184">
        <v>6</v>
      </c>
      <c r="F998" s="184">
        <v>708</v>
      </c>
      <c r="G998" s="184">
        <v>18</v>
      </c>
      <c r="H998" s="184">
        <v>0</v>
      </c>
    </row>
    <row r="999" spans="1:8" x14ac:dyDescent="0.2">
      <c r="A999" s="184" t="s">
        <v>2986</v>
      </c>
      <c r="B999" s="184">
        <v>4104</v>
      </c>
      <c r="C999" s="184">
        <v>511777</v>
      </c>
      <c r="D999" s="184" t="s">
        <v>1877</v>
      </c>
      <c r="E999" s="184">
        <v>6</v>
      </c>
      <c r="F999" s="184">
        <v>708</v>
      </c>
      <c r="G999" s="184">
        <v>18</v>
      </c>
      <c r="H999" s="184">
        <v>0</v>
      </c>
    </row>
    <row r="1000" spans="1:8" x14ac:dyDescent="0.2">
      <c r="A1000" s="184" t="s">
        <v>2986</v>
      </c>
      <c r="B1000" s="184">
        <v>3688</v>
      </c>
      <c r="C1000" s="184">
        <v>511348</v>
      </c>
      <c r="D1000" s="184" t="s">
        <v>1877</v>
      </c>
      <c r="E1000" s="184">
        <v>6</v>
      </c>
      <c r="F1000" s="184">
        <v>708</v>
      </c>
      <c r="G1000" s="184">
        <v>5</v>
      </c>
      <c r="H1000" s="184">
        <v>0</v>
      </c>
    </row>
    <row r="1001" spans="1:8" x14ac:dyDescent="0.2">
      <c r="A1001" s="184" t="s">
        <v>2986</v>
      </c>
      <c r="B1001" s="184">
        <v>4102</v>
      </c>
      <c r="C1001" s="184">
        <v>511780</v>
      </c>
      <c r="D1001" s="184" t="s">
        <v>1877</v>
      </c>
      <c r="E1001" s="184">
        <v>6</v>
      </c>
      <c r="F1001" s="184">
        <v>708</v>
      </c>
      <c r="G1001" s="184">
        <v>5</v>
      </c>
      <c r="H1001" s="184">
        <v>0</v>
      </c>
    </row>
    <row r="1002" spans="1:8" x14ac:dyDescent="0.2">
      <c r="A1002" s="184" t="s">
        <v>2987</v>
      </c>
      <c r="B1002" s="184">
        <v>5310</v>
      </c>
      <c r="C1002" s="184">
        <v>513004</v>
      </c>
      <c r="D1002" s="184" t="s">
        <v>1790</v>
      </c>
      <c r="E1002" s="184">
        <v>6</v>
      </c>
      <c r="F1002" s="184">
        <v>2587</v>
      </c>
      <c r="G1002" s="184">
        <v>4</v>
      </c>
      <c r="H1002" s="184">
        <v>0</v>
      </c>
    </row>
    <row r="1003" spans="1:8" x14ac:dyDescent="0.2">
      <c r="A1003" s="184" t="s">
        <v>2988</v>
      </c>
      <c r="B1003" s="184">
        <v>5302</v>
      </c>
      <c r="C1003" s="184">
        <v>513005</v>
      </c>
      <c r="D1003" s="184" t="s">
        <v>1772</v>
      </c>
      <c r="E1003" s="184">
        <v>6</v>
      </c>
      <c r="F1003" s="184">
        <v>5310</v>
      </c>
      <c r="G1003" s="184">
        <v>5</v>
      </c>
      <c r="H1003" s="184">
        <v>0</v>
      </c>
    </row>
    <row r="1004" spans="1:8" x14ac:dyDescent="0.2">
      <c r="A1004" s="184" t="s">
        <v>2989</v>
      </c>
      <c r="B1004" s="184">
        <v>5307</v>
      </c>
      <c r="C1004" s="184">
        <v>512996</v>
      </c>
      <c r="D1004" s="184" t="s">
        <v>1913</v>
      </c>
      <c r="E1004" s="184">
        <v>6</v>
      </c>
      <c r="F1004" s="184">
        <v>2587</v>
      </c>
      <c r="G1004" s="184">
        <v>4</v>
      </c>
      <c r="H1004" s="184">
        <v>0</v>
      </c>
    </row>
    <row r="1005" spans="1:8" x14ac:dyDescent="0.2">
      <c r="A1005" s="184" t="s">
        <v>2990</v>
      </c>
      <c r="B1005" s="184">
        <v>5297</v>
      </c>
      <c r="C1005" s="184">
        <v>512997</v>
      </c>
      <c r="D1005" s="184" t="s">
        <v>1772</v>
      </c>
      <c r="E1005" s="184">
        <v>6</v>
      </c>
      <c r="F1005" s="184">
        <v>5307</v>
      </c>
      <c r="G1005" s="184">
        <v>5</v>
      </c>
      <c r="H1005" s="184">
        <v>0</v>
      </c>
    </row>
    <row r="1006" spans="1:8" x14ac:dyDescent="0.2">
      <c r="A1006" s="184" t="s">
        <v>2991</v>
      </c>
      <c r="B1006" s="184">
        <v>5306</v>
      </c>
      <c r="C1006" s="184">
        <v>512994</v>
      </c>
      <c r="D1006" s="184" t="s">
        <v>2992</v>
      </c>
      <c r="E1006" s="184">
        <v>6</v>
      </c>
      <c r="F1006" s="184">
        <v>2587</v>
      </c>
      <c r="G1006" s="184">
        <v>4</v>
      </c>
      <c r="H1006" s="184">
        <v>0</v>
      </c>
    </row>
    <row r="1007" spans="1:8" x14ac:dyDescent="0.2">
      <c r="A1007" s="184" t="s">
        <v>2993</v>
      </c>
      <c r="B1007" s="184">
        <v>5296</v>
      </c>
      <c r="C1007" s="184">
        <v>512995</v>
      </c>
      <c r="D1007" s="184" t="s">
        <v>1772</v>
      </c>
      <c r="E1007" s="184">
        <v>6</v>
      </c>
      <c r="F1007" s="184">
        <v>5306</v>
      </c>
      <c r="G1007" s="184">
        <v>5</v>
      </c>
      <c r="H1007" s="184">
        <v>0</v>
      </c>
    </row>
    <row r="1008" spans="1:8" x14ac:dyDescent="0.2">
      <c r="A1008" s="184" t="s">
        <v>2994</v>
      </c>
      <c r="B1008" s="184">
        <v>3980</v>
      </c>
      <c r="C1008" s="184">
        <v>511641</v>
      </c>
      <c r="D1008" s="184" t="s">
        <v>1759</v>
      </c>
      <c r="E1008" s="184">
        <v>6</v>
      </c>
      <c r="F1008" s="184">
        <v>2587</v>
      </c>
      <c r="G1008" s="184">
        <v>4</v>
      </c>
      <c r="H1008" s="184">
        <v>0</v>
      </c>
    </row>
    <row r="1009" spans="1:8" x14ac:dyDescent="0.2">
      <c r="A1009" s="184" t="s">
        <v>2995</v>
      </c>
      <c r="B1009" s="184">
        <v>3981</v>
      </c>
      <c r="C1009" s="184">
        <v>511642</v>
      </c>
      <c r="D1009" s="184" t="s">
        <v>1762</v>
      </c>
      <c r="E1009" s="184">
        <v>6</v>
      </c>
      <c r="F1009" s="184">
        <v>3980</v>
      </c>
      <c r="G1009" s="184">
        <v>4</v>
      </c>
      <c r="H1009" s="184">
        <v>0</v>
      </c>
    </row>
    <row r="1010" spans="1:8" x14ac:dyDescent="0.2">
      <c r="A1010" s="184" t="s">
        <v>2996</v>
      </c>
      <c r="B1010" s="184">
        <v>3982</v>
      </c>
      <c r="C1010" s="184">
        <v>511643</v>
      </c>
      <c r="D1010" s="184">
        <v>1</v>
      </c>
      <c r="E1010" s="184">
        <v>6</v>
      </c>
      <c r="F1010" s="184">
        <v>3981</v>
      </c>
      <c r="G1010" s="184">
        <v>4</v>
      </c>
      <c r="H1010" s="184">
        <v>0</v>
      </c>
    </row>
    <row r="1011" spans="1:8" x14ac:dyDescent="0.2">
      <c r="A1011" s="184" t="s">
        <v>2997</v>
      </c>
      <c r="B1011" s="184">
        <v>4019</v>
      </c>
      <c r="C1011" s="184">
        <v>511646</v>
      </c>
      <c r="D1011" s="184">
        <v>1</v>
      </c>
      <c r="E1011" s="184">
        <v>6</v>
      </c>
      <c r="F1011" s="184">
        <v>3982</v>
      </c>
      <c r="G1011" s="184">
        <v>4</v>
      </c>
      <c r="H1011" s="184">
        <v>0</v>
      </c>
    </row>
    <row r="1012" spans="1:8" x14ac:dyDescent="0.2">
      <c r="A1012" s="184" t="s">
        <v>2998</v>
      </c>
      <c r="B1012" s="184">
        <v>4018</v>
      </c>
      <c r="C1012" s="184">
        <v>511647</v>
      </c>
      <c r="D1012" s="184">
        <v>2</v>
      </c>
      <c r="E1012" s="184">
        <v>6</v>
      </c>
      <c r="F1012" s="184">
        <v>3982</v>
      </c>
      <c r="G1012" s="184">
        <v>4</v>
      </c>
      <c r="H1012" s="184">
        <v>0</v>
      </c>
    </row>
    <row r="1013" spans="1:8" x14ac:dyDescent="0.2">
      <c r="A1013" s="184" t="s">
        <v>2999</v>
      </c>
      <c r="B1013" s="184">
        <v>4017</v>
      </c>
      <c r="C1013" s="184">
        <v>511648</v>
      </c>
      <c r="D1013" s="184">
        <v>3</v>
      </c>
      <c r="E1013" s="184">
        <v>6</v>
      </c>
      <c r="F1013" s="184">
        <v>3982</v>
      </c>
      <c r="G1013" s="184">
        <v>4</v>
      </c>
      <c r="H1013" s="184">
        <v>0</v>
      </c>
    </row>
    <row r="1014" spans="1:8" x14ac:dyDescent="0.2">
      <c r="A1014" s="184" t="s">
        <v>3000</v>
      </c>
      <c r="B1014" s="184">
        <v>4016</v>
      </c>
      <c r="C1014" s="184">
        <v>511649</v>
      </c>
      <c r="D1014" s="184">
        <v>4</v>
      </c>
      <c r="E1014" s="184">
        <v>6</v>
      </c>
      <c r="F1014" s="184">
        <v>3982</v>
      </c>
      <c r="G1014" s="184">
        <v>4</v>
      </c>
      <c r="H1014" s="184">
        <v>0</v>
      </c>
    </row>
    <row r="1015" spans="1:8" x14ac:dyDescent="0.2">
      <c r="A1015" s="184" t="s">
        <v>3001</v>
      </c>
      <c r="B1015" s="184">
        <v>4021</v>
      </c>
      <c r="C1015" s="184">
        <v>511644</v>
      </c>
      <c r="D1015" s="184">
        <v>2</v>
      </c>
      <c r="E1015" s="184">
        <v>6</v>
      </c>
      <c r="F1015" s="184">
        <v>3981</v>
      </c>
      <c r="G1015" s="184">
        <v>4</v>
      </c>
      <c r="H1015" s="184">
        <v>0</v>
      </c>
    </row>
    <row r="1016" spans="1:8" x14ac:dyDescent="0.2">
      <c r="A1016" s="184" t="s">
        <v>3002</v>
      </c>
      <c r="B1016" s="184">
        <v>4020</v>
      </c>
      <c r="C1016" s="184">
        <v>511645</v>
      </c>
      <c r="D1016" s="184">
        <v>3</v>
      </c>
      <c r="E1016" s="184">
        <v>6</v>
      </c>
      <c r="F1016" s="184">
        <v>3981</v>
      </c>
      <c r="G1016" s="184">
        <v>4</v>
      </c>
      <c r="H1016" s="184">
        <v>0</v>
      </c>
    </row>
    <row r="1017" spans="1:8" x14ac:dyDescent="0.2">
      <c r="A1017" s="184" t="s">
        <v>3003</v>
      </c>
      <c r="B1017" s="184">
        <v>3983</v>
      </c>
      <c r="C1017" s="184">
        <v>511651</v>
      </c>
      <c r="D1017" s="184" t="s">
        <v>3004</v>
      </c>
      <c r="E1017" s="184">
        <v>6</v>
      </c>
      <c r="F1017" s="184">
        <v>2587</v>
      </c>
      <c r="G1017" s="184">
        <v>4</v>
      </c>
      <c r="H1017" s="184">
        <v>0</v>
      </c>
    </row>
    <row r="1018" spans="1:8" x14ac:dyDescent="0.2">
      <c r="A1018" s="184" t="s">
        <v>3005</v>
      </c>
      <c r="B1018" s="184">
        <v>4014</v>
      </c>
      <c r="C1018" s="184">
        <v>511653</v>
      </c>
      <c r="D1018" s="184">
        <v>2</v>
      </c>
      <c r="E1018" s="184">
        <v>6</v>
      </c>
      <c r="F1018" s="184">
        <v>3983</v>
      </c>
      <c r="G1018" s="184">
        <v>4</v>
      </c>
      <c r="H1018" s="184">
        <v>0</v>
      </c>
    </row>
    <row r="1019" spans="1:8" x14ac:dyDescent="0.2">
      <c r="A1019" s="184" t="s">
        <v>3006</v>
      </c>
      <c r="B1019" s="184">
        <v>3708</v>
      </c>
      <c r="C1019" s="184">
        <v>511378</v>
      </c>
      <c r="D1019" s="184" t="s">
        <v>1944</v>
      </c>
      <c r="E1019" s="184">
        <v>6</v>
      </c>
      <c r="F1019" s="184">
        <v>2595</v>
      </c>
      <c r="G1019" s="184">
        <v>5</v>
      </c>
      <c r="H1019" s="184">
        <v>0</v>
      </c>
    </row>
    <row r="1020" spans="1:8" x14ac:dyDescent="0.2">
      <c r="A1020" s="184" t="s">
        <v>3007</v>
      </c>
      <c r="B1020" s="184">
        <v>3917</v>
      </c>
      <c r="C1020" s="184">
        <v>511591</v>
      </c>
      <c r="D1020" s="184" t="s">
        <v>2699</v>
      </c>
      <c r="E1020" s="184">
        <v>6</v>
      </c>
      <c r="F1020" s="184">
        <v>2595</v>
      </c>
      <c r="G1020" s="184">
        <v>5</v>
      </c>
      <c r="H1020" s="184">
        <v>0</v>
      </c>
    </row>
    <row r="1021" spans="1:8" ht="25.5" x14ac:dyDescent="0.2">
      <c r="A1021" s="184" t="s">
        <v>3008</v>
      </c>
      <c r="B1021" s="184">
        <v>5312</v>
      </c>
      <c r="C1021" s="184">
        <v>512993</v>
      </c>
      <c r="D1021" s="184" t="s">
        <v>3009</v>
      </c>
      <c r="E1021" s="184">
        <v>6</v>
      </c>
      <c r="F1021" s="184">
        <v>2595</v>
      </c>
      <c r="G1021" s="184">
        <v>5</v>
      </c>
      <c r="H1021" s="184">
        <v>0</v>
      </c>
    </row>
    <row r="1022" spans="1:8" x14ac:dyDescent="0.2">
      <c r="A1022" s="184" t="s">
        <v>3010</v>
      </c>
      <c r="B1022" s="184">
        <v>5298</v>
      </c>
      <c r="C1022" s="184">
        <v>512998</v>
      </c>
      <c r="D1022" s="184" t="s">
        <v>1772</v>
      </c>
      <c r="E1022" s="184">
        <v>6</v>
      </c>
      <c r="F1022" s="184">
        <v>2595</v>
      </c>
      <c r="G1022" s="184">
        <v>5</v>
      </c>
      <c r="H1022" s="184">
        <v>0</v>
      </c>
    </row>
    <row r="1023" spans="1:8" x14ac:dyDescent="0.2">
      <c r="A1023" s="184" t="s">
        <v>3011</v>
      </c>
      <c r="B1023" s="184">
        <v>2337</v>
      </c>
      <c r="C1023" s="184">
        <v>508788</v>
      </c>
      <c r="D1023" s="184" t="s">
        <v>1882</v>
      </c>
      <c r="E1023" s="184">
        <v>6</v>
      </c>
      <c r="F1023" s="184">
        <v>2587</v>
      </c>
      <c r="G1023" s="184">
        <v>4</v>
      </c>
      <c r="H1023" s="184">
        <v>0</v>
      </c>
    </row>
    <row r="1024" spans="1:8" x14ac:dyDescent="0.2">
      <c r="A1024" s="184" t="s">
        <v>3012</v>
      </c>
      <c r="B1024" s="184">
        <v>5300</v>
      </c>
      <c r="C1024" s="184">
        <v>513001</v>
      </c>
      <c r="D1024" s="184" t="s">
        <v>1772</v>
      </c>
      <c r="E1024" s="184">
        <v>6</v>
      </c>
      <c r="F1024" s="184">
        <v>2337</v>
      </c>
      <c r="G1024" s="184">
        <v>5</v>
      </c>
      <c r="H1024" s="184">
        <v>0</v>
      </c>
    </row>
    <row r="1025" spans="1:8" x14ac:dyDescent="0.2">
      <c r="A1025" s="184" t="s">
        <v>3013</v>
      </c>
      <c r="B1025" s="184">
        <v>5309</v>
      </c>
      <c r="C1025" s="184">
        <v>513002</v>
      </c>
      <c r="D1025" s="184" t="s">
        <v>3014</v>
      </c>
      <c r="E1025" s="184">
        <v>6</v>
      </c>
      <c r="F1025" s="184">
        <v>2587</v>
      </c>
      <c r="G1025" s="184">
        <v>4</v>
      </c>
      <c r="H1025" s="184">
        <v>0</v>
      </c>
    </row>
    <row r="1026" spans="1:8" x14ac:dyDescent="0.2">
      <c r="A1026" s="184" t="s">
        <v>3015</v>
      </c>
      <c r="B1026" s="184">
        <v>5301</v>
      </c>
      <c r="C1026" s="184">
        <v>513003</v>
      </c>
      <c r="D1026" s="184" t="s">
        <v>1772</v>
      </c>
      <c r="E1026" s="184">
        <v>6</v>
      </c>
      <c r="F1026" s="184">
        <v>5309</v>
      </c>
      <c r="G1026" s="184">
        <v>5</v>
      </c>
      <c r="H1026" s="184">
        <v>0</v>
      </c>
    </row>
    <row r="1027" spans="1:8" x14ac:dyDescent="0.2">
      <c r="A1027" s="184" t="s">
        <v>3016</v>
      </c>
      <c r="B1027" s="184">
        <v>3647</v>
      </c>
      <c r="C1027" s="184">
        <v>511297</v>
      </c>
      <c r="D1027" s="184" t="s">
        <v>2683</v>
      </c>
      <c r="E1027" s="184">
        <v>6</v>
      </c>
      <c r="F1027" s="184">
        <v>2587</v>
      </c>
      <c r="G1027" s="184">
        <v>4</v>
      </c>
      <c r="H1027" s="184">
        <v>0</v>
      </c>
    </row>
    <row r="1028" spans="1:8" x14ac:dyDescent="0.2">
      <c r="A1028" s="184" t="s">
        <v>3017</v>
      </c>
      <c r="B1028" s="184">
        <v>3646</v>
      </c>
      <c r="C1028" s="184">
        <v>511298</v>
      </c>
      <c r="D1028" s="184" t="s">
        <v>1904</v>
      </c>
      <c r="E1028" s="184">
        <v>6</v>
      </c>
      <c r="F1028" s="184">
        <v>3647</v>
      </c>
      <c r="G1028" s="184">
        <v>5</v>
      </c>
      <c r="H1028" s="184">
        <v>0</v>
      </c>
    </row>
    <row r="1029" spans="1:8" x14ac:dyDescent="0.2">
      <c r="A1029" s="184" t="s">
        <v>3018</v>
      </c>
      <c r="B1029" s="184">
        <v>5420</v>
      </c>
      <c r="C1029" s="184">
        <v>513115</v>
      </c>
      <c r="D1029" s="184" t="s">
        <v>1983</v>
      </c>
      <c r="E1029" s="184">
        <v>6</v>
      </c>
      <c r="F1029" s="184">
        <v>2587</v>
      </c>
      <c r="G1029" s="184">
        <v>4</v>
      </c>
      <c r="H1029" s="184">
        <v>0</v>
      </c>
    </row>
    <row r="1030" spans="1:8" x14ac:dyDescent="0.2">
      <c r="A1030" s="184" t="s">
        <v>3019</v>
      </c>
      <c r="B1030" s="184">
        <v>5419</v>
      </c>
      <c r="C1030" s="184">
        <v>513116</v>
      </c>
      <c r="D1030" s="184" t="s">
        <v>1772</v>
      </c>
      <c r="E1030" s="184">
        <v>6</v>
      </c>
      <c r="F1030" s="184">
        <v>5420</v>
      </c>
      <c r="G1030" s="184">
        <v>5</v>
      </c>
      <c r="H1030" s="184">
        <v>0</v>
      </c>
    </row>
    <row r="1031" spans="1:8" x14ac:dyDescent="0.2">
      <c r="A1031" s="184" t="s">
        <v>3020</v>
      </c>
      <c r="B1031" s="184">
        <v>5308</v>
      </c>
      <c r="C1031" s="184">
        <v>512999</v>
      </c>
      <c r="D1031" s="184" t="s">
        <v>1911</v>
      </c>
      <c r="E1031" s="184">
        <v>6</v>
      </c>
      <c r="F1031" s="184">
        <v>2587</v>
      </c>
      <c r="G1031" s="184">
        <v>4</v>
      </c>
      <c r="H1031" s="184">
        <v>0</v>
      </c>
    </row>
    <row r="1032" spans="1:8" x14ac:dyDescent="0.2">
      <c r="A1032" s="184" t="s">
        <v>3021</v>
      </c>
      <c r="B1032" s="184">
        <v>5299</v>
      </c>
      <c r="C1032" s="184">
        <v>513000</v>
      </c>
      <c r="D1032" s="184" t="s">
        <v>1772</v>
      </c>
      <c r="E1032" s="184">
        <v>6</v>
      </c>
      <c r="F1032" s="184">
        <v>5308</v>
      </c>
      <c r="G1032" s="184">
        <v>5</v>
      </c>
      <c r="H1032" s="184">
        <v>0</v>
      </c>
    </row>
    <row r="1033" spans="1:8" ht="25.5" hidden="1" x14ac:dyDescent="0.2">
      <c r="A1033" s="184" t="s">
        <v>3022</v>
      </c>
      <c r="B1033" s="184">
        <v>1108</v>
      </c>
      <c r="C1033" s="184">
        <v>504368</v>
      </c>
      <c r="D1033" s="184" t="s">
        <v>3022</v>
      </c>
      <c r="E1033" s="184"/>
      <c r="F1033" s="184">
        <v>2</v>
      </c>
      <c r="G1033" s="184">
        <v>9</v>
      </c>
      <c r="H1033" s="184">
        <v>0</v>
      </c>
    </row>
    <row r="1034" spans="1:8" hidden="1" x14ac:dyDescent="0.2">
      <c r="A1034" s="184" t="s">
        <v>3023</v>
      </c>
      <c r="B1034" s="184">
        <v>999</v>
      </c>
      <c r="C1034" s="184">
        <v>503124</v>
      </c>
      <c r="D1034" s="184" t="s">
        <v>3023</v>
      </c>
      <c r="E1034" s="184"/>
      <c r="F1034" s="184">
        <v>2</v>
      </c>
      <c r="G1034" s="184">
        <v>9</v>
      </c>
      <c r="H1034" s="184">
        <v>0</v>
      </c>
    </row>
    <row r="1035" spans="1:8" x14ac:dyDescent="0.2">
      <c r="A1035" s="184" t="s">
        <v>3024</v>
      </c>
      <c r="B1035" s="184">
        <v>3507</v>
      </c>
      <c r="C1035" s="184">
        <v>511144</v>
      </c>
      <c r="D1035" s="184" t="s">
        <v>3024</v>
      </c>
      <c r="E1035" s="184">
        <v>1</v>
      </c>
      <c r="F1035" s="184">
        <v>3</v>
      </c>
      <c r="G1035" s="184">
        <v>21</v>
      </c>
      <c r="H1035" s="184">
        <v>0</v>
      </c>
    </row>
    <row r="1036" spans="1:8" x14ac:dyDescent="0.2">
      <c r="A1036" s="184" t="s">
        <v>3024</v>
      </c>
      <c r="B1036" s="184">
        <v>3509</v>
      </c>
      <c r="C1036" s="184">
        <v>511146</v>
      </c>
      <c r="D1036" s="184" t="s">
        <v>3024</v>
      </c>
      <c r="E1036" s="184">
        <v>2</v>
      </c>
      <c r="F1036" s="184">
        <v>223</v>
      </c>
      <c r="G1036" s="184">
        <v>21</v>
      </c>
      <c r="H1036" s="184">
        <v>0</v>
      </c>
    </row>
    <row r="1037" spans="1:8" x14ac:dyDescent="0.2">
      <c r="A1037" s="184" t="s">
        <v>3024</v>
      </c>
      <c r="B1037" s="184">
        <v>3511</v>
      </c>
      <c r="C1037" s="184">
        <v>511148</v>
      </c>
      <c r="D1037" s="184" t="s">
        <v>3024</v>
      </c>
      <c r="E1037" s="184">
        <v>3</v>
      </c>
      <c r="F1037" s="184">
        <v>224</v>
      </c>
      <c r="G1037" s="184">
        <v>21</v>
      </c>
      <c r="H1037" s="184">
        <v>0</v>
      </c>
    </row>
    <row r="1038" spans="1:8" hidden="1" x14ac:dyDescent="0.2">
      <c r="A1038" s="184" t="s">
        <v>3024</v>
      </c>
      <c r="B1038" s="184">
        <v>3513</v>
      </c>
      <c r="C1038" s="184">
        <v>511150</v>
      </c>
      <c r="D1038" s="184" t="s">
        <v>3024</v>
      </c>
      <c r="E1038" s="184">
        <v>4</v>
      </c>
      <c r="F1038" s="184">
        <v>636</v>
      </c>
      <c r="G1038" s="184">
        <v>21</v>
      </c>
      <c r="H1038" s="184">
        <v>0</v>
      </c>
    </row>
    <row r="1039" spans="1:8" hidden="1" x14ac:dyDescent="0.2">
      <c r="A1039" s="184" t="s">
        <v>3024</v>
      </c>
      <c r="B1039" s="184">
        <v>3515</v>
      </c>
      <c r="C1039" s="184">
        <v>511152</v>
      </c>
      <c r="D1039" s="184" t="s">
        <v>3024</v>
      </c>
      <c r="E1039" s="184">
        <v>5</v>
      </c>
      <c r="F1039" s="184">
        <v>699</v>
      </c>
      <c r="G1039" s="184">
        <v>21</v>
      </c>
      <c r="H1039" s="184">
        <v>0</v>
      </c>
    </row>
    <row r="1040" spans="1:8" x14ac:dyDescent="0.2">
      <c r="A1040" s="184" t="s">
        <v>3024</v>
      </c>
      <c r="B1040" s="184">
        <v>3517</v>
      </c>
      <c r="C1040" s="184">
        <v>511154</v>
      </c>
      <c r="D1040" s="184" t="s">
        <v>3024</v>
      </c>
      <c r="E1040" s="184">
        <v>6</v>
      </c>
      <c r="F1040" s="184">
        <v>708</v>
      </c>
      <c r="G1040" s="184">
        <v>21</v>
      </c>
      <c r="H1040" s="184">
        <v>0</v>
      </c>
    </row>
    <row r="1041" spans="1:8" hidden="1" x14ac:dyDescent="0.2">
      <c r="A1041" s="184" t="s">
        <v>3024</v>
      </c>
      <c r="B1041" s="184">
        <v>3519</v>
      </c>
      <c r="C1041" s="184">
        <v>511156</v>
      </c>
      <c r="D1041" s="184" t="s">
        <v>3024</v>
      </c>
      <c r="E1041" s="184">
        <v>7</v>
      </c>
      <c r="F1041" s="184">
        <v>791</v>
      </c>
      <c r="G1041" s="184">
        <v>21</v>
      </c>
      <c r="H1041" s="184">
        <v>0</v>
      </c>
    </row>
    <row r="1042" spans="1:8" hidden="1" x14ac:dyDescent="0.2">
      <c r="A1042" s="184" t="s">
        <v>1568</v>
      </c>
      <c r="B1042" s="184">
        <v>998</v>
      </c>
      <c r="C1042" s="184">
        <v>503123</v>
      </c>
      <c r="D1042" s="184" t="s">
        <v>1568</v>
      </c>
      <c r="E1042" s="184"/>
      <c r="F1042" s="184">
        <v>2</v>
      </c>
      <c r="G1042" s="184">
        <v>9</v>
      </c>
      <c r="H1042" s="184">
        <v>0</v>
      </c>
    </row>
    <row r="1043" spans="1:8" hidden="1" x14ac:dyDescent="0.2">
      <c r="A1043" s="184" t="s">
        <v>3025</v>
      </c>
      <c r="B1043" s="184">
        <v>1003</v>
      </c>
      <c r="C1043" s="184">
        <v>503128</v>
      </c>
      <c r="D1043" s="184" t="s">
        <v>3025</v>
      </c>
      <c r="E1043" s="184"/>
      <c r="F1043" s="184">
        <v>2</v>
      </c>
      <c r="G1043" s="184">
        <v>9</v>
      </c>
      <c r="H1043" s="184">
        <v>0</v>
      </c>
    </row>
    <row r="1044" spans="1:8" hidden="1" x14ac:dyDescent="0.2">
      <c r="A1044" s="184" t="s">
        <v>1780</v>
      </c>
      <c r="B1044" s="184">
        <v>1</v>
      </c>
      <c r="C1044" s="184">
        <v>0</v>
      </c>
      <c r="D1044" s="184" t="s">
        <v>1780</v>
      </c>
      <c r="E1044" s="184"/>
      <c r="F1044" s="184"/>
      <c r="G1044" s="184">
        <v>1</v>
      </c>
      <c r="H1044" s="184">
        <v>0</v>
      </c>
    </row>
    <row r="1045" spans="1:8" hidden="1" x14ac:dyDescent="0.2">
      <c r="A1045" s="184" t="s">
        <v>1774</v>
      </c>
      <c r="B1045" s="184">
        <v>2577</v>
      </c>
      <c r="C1045" s="184">
        <v>509848</v>
      </c>
      <c r="D1045" s="184" t="s">
        <v>1774</v>
      </c>
      <c r="E1045" s="184">
        <v>8</v>
      </c>
      <c r="F1045" s="184">
        <v>1</v>
      </c>
      <c r="G1045" s="184">
        <v>2</v>
      </c>
      <c r="H1045" s="184">
        <v>0</v>
      </c>
    </row>
    <row r="1046" spans="1:8" hidden="1" x14ac:dyDescent="0.2">
      <c r="A1046" s="184" t="s">
        <v>3026</v>
      </c>
      <c r="B1046" s="184">
        <v>2579</v>
      </c>
      <c r="C1046" s="184">
        <v>509850</v>
      </c>
      <c r="D1046" s="184" t="s">
        <v>1778</v>
      </c>
      <c r="E1046" s="184">
        <v>8</v>
      </c>
      <c r="F1046" s="184">
        <v>2577</v>
      </c>
      <c r="G1046" s="184">
        <v>4</v>
      </c>
      <c r="H1046" s="184">
        <v>0</v>
      </c>
    </row>
    <row r="1047" spans="1:8" hidden="1" x14ac:dyDescent="0.2">
      <c r="A1047" s="184" t="s">
        <v>3027</v>
      </c>
      <c r="B1047" s="184">
        <v>3650</v>
      </c>
      <c r="C1047" s="184">
        <v>511299</v>
      </c>
      <c r="D1047" s="184" t="s">
        <v>1782</v>
      </c>
      <c r="E1047" s="184">
        <v>8</v>
      </c>
      <c r="F1047" s="184">
        <v>2579</v>
      </c>
      <c r="G1047" s="184">
        <v>4</v>
      </c>
      <c r="H1047" s="184">
        <v>0</v>
      </c>
    </row>
    <row r="1048" spans="1:8" hidden="1" x14ac:dyDescent="0.2">
      <c r="A1048" s="184" t="s">
        <v>3028</v>
      </c>
      <c r="B1048" s="184">
        <v>3682</v>
      </c>
      <c r="C1048" s="184">
        <v>511325</v>
      </c>
      <c r="D1048" s="184" t="s">
        <v>1790</v>
      </c>
      <c r="E1048" s="184">
        <v>8</v>
      </c>
      <c r="F1048" s="184">
        <v>2579</v>
      </c>
      <c r="G1048" s="184">
        <v>4</v>
      </c>
      <c r="H1048" s="184">
        <v>0</v>
      </c>
    </row>
    <row r="1049" spans="1:8" hidden="1" x14ac:dyDescent="0.2">
      <c r="A1049" s="184" t="s">
        <v>3029</v>
      </c>
      <c r="B1049" s="184">
        <v>3675</v>
      </c>
      <c r="C1049" s="184">
        <v>511345</v>
      </c>
      <c r="D1049" s="184" t="s">
        <v>1759</v>
      </c>
      <c r="E1049" s="184">
        <v>8</v>
      </c>
      <c r="F1049" s="184">
        <v>2579</v>
      </c>
      <c r="G1049" s="184">
        <v>4</v>
      </c>
      <c r="H1049" s="184">
        <v>0</v>
      </c>
    </row>
    <row r="1050" spans="1:8" hidden="1" x14ac:dyDescent="0.2">
      <c r="A1050" s="184" t="s">
        <v>3030</v>
      </c>
      <c r="B1050" s="184">
        <v>3656</v>
      </c>
      <c r="C1050" s="184">
        <v>511346</v>
      </c>
      <c r="D1050" s="184">
        <v>2</v>
      </c>
      <c r="E1050" s="184">
        <v>8</v>
      </c>
      <c r="F1050" s="184">
        <v>3675</v>
      </c>
      <c r="G1050" s="184">
        <v>5</v>
      </c>
      <c r="H1050" s="184">
        <v>0</v>
      </c>
    </row>
    <row r="1051" spans="1:8" hidden="1" x14ac:dyDescent="0.2">
      <c r="A1051" s="184" t="s">
        <v>3031</v>
      </c>
      <c r="B1051" s="184">
        <v>3987</v>
      </c>
      <c r="C1051" s="184">
        <v>511669</v>
      </c>
      <c r="D1051" s="184" t="s">
        <v>3004</v>
      </c>
      <c r="E1051" s="184">
        <v>8</v>
      </c>
      <c r="F1051" s="184">
        <v>2579</v>
      </c>
      <c r="G1051" s="184">
        <v>4</v>
      </c>
      <c r="H1051" s="184">
        <v>0</v>
      </c>
    </row>
    <row r="1052" spans="1:8" hidden="1" x14ac:dyDescent="0.2">
      <c r="A1052" s="184" t="s">
        <v>3032</v>
      </c>
      <c r="B1052" s="184">
        <v>2586</v>
      </c>
      <c r="C1052" s="184">
        <v>509860</v>
      </c>
      <c r="D1052" s="184" t="s">
        <v>1909</v>
      </c>
      <c r="E1052" s="184">
        <v>8</v>
      </c>
      <c r="F1052" s="184">
        <v>2579</v>
      </c>
      <c r="G1052" s="184">
        <v>4</v>
      </c>
      <c r="H1052" s="184">
        <v>0</v>
      </c>
    </row>
    <row r="1053" spans="1:8" hidden="1" x14ac:dyDescent="0.2">
      <c r="A1053" s="184" t="s">
        <v>3033</v>
      </c>
      <c r="B1053" s="184">
        <v>2588</v>
      </c>
      <c r="C1053" s="184">
        <v>509866</v>
      </c>
      <c r="D1053" s="184" t="s">
        <v>1772</v>
      </c>
      <c r="E1053" s="184">
        <v>8</v>
      </c>
      <c r="F1053" s="184">
        <v>2586</v>
      </c>
      <c r="G1053" s="184">
        <v>5</v>
      </c>
      <c r="H1053" s="184">
        <v>0</v>
      </c>
    </row>
    <row r="1054" spans="1:8" hidden="1" x14ac:dyDescent="0.2">
      <c r="A1054" s="184" t="s">
        <v>3034</v>
      </c>
      <c r="B1054" s="184">
        <v>3676</v>
      </c>
      <c r="C1054" s="184">
        <v>511344</v>
      </c>
      <c r="D1054" s="184" t="s">
        <v>1752</v>
      </c>
      <c r="E1054" s="184">
        <v>8</v>
      </c>
      <c r="F1054" s="184">
        <v>2579</v>
      </c>
      <c r="G1054" s="184">
        <v>5</v>
      </c>
      <c r="H1054" s="184">
        <v>0</v>
      </c>
    </row>
    <row r="1055" spans="1:8" hidden="1" x14ac:dyDescent="0.2">
      <c r="A1055" s="184" t="s">
        <v>3035</v>
      </c>
      <c r="B1055" s="184">
        <v>3673</v>
      </c>
      <c r="C1055" s="184">
        <v>511326</v>
      </c>
      <c r="D1055" s="184" t="s">
        <v>1769</v>
      </c>
      <c r="E1055" s="184">
        <v>8</v>
      </c>
      <c r="F1055" s="184">
        <v>2579</v>
      </c>
      <c r="G1055" s="184">
        <v>4</v>
      </c>
      <c r="H1055" s="184">
        <v>0</v>
      </c>
    </row>
    <row r="1056" spans="1:8" hidden="1" x14ac:dyDescent="0.2">
      <c r="A1056" s="184" t="s">
        <v>3036</v>
      </c>
      <c r="B1056" s="184">
        <v>3674</v>
      </c>
      <c r="C1056" s="184">
        <v>511327</v>
      </c>
      <c r="D1056" s="184" t="s">
        <v>1935</v>
      </c>
      <c r="E1056" s="184">
        <v>8</v>
      </c>
      <c r="F1056" s="184">
        <v>3673</v>
      </c>
      <c r="G1056" s="184">
        <v>4</v>
      </c>
      <c r="H1056" s="184">
        <v>0</v>
      </c>
    </row>
    <row r="1057" spans="1:8" hidden="1" x14ac:dyDescent="0.2">
      <c r="A1057" s="184" t="s">
        <v>3037</v>
      </c>
      <c r="B1057" s="184">
        <v>3681</v>
      </c>
      <c r="C1057" s="184">
        <v>511328</v>
      </c>
      <c r="D1057" s="184">
        <v>900</v>
      </c>
      <c r="E1057" s="184">
        <v>8</v>
      </c>
      <c r="F1057" s="184">
        <v>3674</v>
      </c>
      <c r="G1057" s="184">
        <v>4</v>
      </c>
      <c r="H1057" s="184">
        <v>0</v>
      </c>
    </row>
    <row r="1058" spans="1:8" hidden="1" x14ac:dyDescent="0.2">
      <c r="A1058" s="184" t="s">
        <v>3038</v>
      </c>
      <c r="B1058" s="184">
        <v>3522</v>
      </c>
      <c r="C1058" s="184">
        <v>511159</v>
      </c>
      <c r="D1058" s="184" t="s">
        <v>2645</v>
      </c>
      <c r="E1058" s="184">
        <v>8</v>
      </c>
      <c r="F1058" s="184">
        <v>2577</v>
      </c>
      <c r="G1058" s="184">
        <v>22</v>
      </c>
      <c r="H1058" s="184">
        <v>0</v>
      </c>
    </row>
    <row r="1059" spans="1:8" hidden="1" x14ac:dyDescent="0.2">
      <c r="A1059" s="184" t="s">
        <v>3039</v>
      </c>
      <c r="B1059" s="184">
        <v>2584</v>
      </c>
      <c r="C1059" s="184">
        <v>509858</v>
      </c>
      <c r="D1059" s="184" t="s">
        <v>2646</v>
      </c>
      <c r="E1059" s="184">
        <v>8</v>
      </c>
      <c r="F1059" s="184">
        <v>2577</v>
      </c>
      <c r="G1059" s="184">
        <v>13</v>
      </c>
      <c r="H1059" s="184">
        <v>0</v>
      </c>
    </row>
    <row r="1060" spans="1:8" hidden="1" x14ac:dyDescent="0.2">
      <c r="A1060" s="184" t="s">
        <v>3040</v>
      </c>
      <c r="B1060" s="184">
        <v>2578</v>
      </c>
      <c r="C1060" s="184">
        <v>509849</v>
      </c>
      <c r="D1060" s="184" t="s">
        <v>897</v>
      </c>
      <c r="E1060" s="184">
        <v>8</v>
      </c>
      <c r="F1060" s="184">
        <v>2577</v>
      </c>
      <c r="G1060" s="184">
        <v>10</v>
      </c>
      <c r="H1060" s="184">
        <v>0</v>
      </c>
    </row>
    <row r="1061" spans="1:8" hidden="1" x14ac:dyDescent="0.2">
      <c r="A1061" s="184" t="s">
        <v>3041</v>
      </c>
      <c r="B1061" s="184">
        <v>3953</v>
      </c>
      <c r="C1061" s="184">
        <v>511618</v>
      </c>
      <c r="D1061" s="184" t="s">
        <v>1759</v>
      </c>
      <c r="E1061" s="184">
        <v>8</v>
      </c>
      <c r="F1061" s="184">
        <v>2577</v>
      </c>
      <c r="G1061" s="184">
        <v>5</v>
      </c>
      <c r="H1061" s="184">
        <v>0</v>
      </c>
    </row>
    <row r="1062" spans="1:8" hidden="1" x14ac:dyDescent="0.2">
      <c r="A1062" s="184" t="s">
        <v>3042</v>
      </c>
      <c r="B1062" s="184">
        <v>2580</v>
      </c>
      <c r="C1062" s="184">
        <v>509851</v>
      </c>
      <c r="D1062" s="184" t="s">
        <v>1929</v>
      </c>
      <c r="E1062" s="184">
        <v>8</v>
      </c>
      <c r="F1062" s="184">
        <v>2577</v>
      </c>
      <c r="G1062" s="184">
        <v>11</v>
      </c>
      <c r="H1062" s="184">
        <v>0</v>
      </c>
    </row>
    <row r="1063" spans="1:8" hidden="1" x14ac:dyDescent="0.2">
      <c r="A1063" s="184" t="s">
        <v>3043</v>
      </c>
      <c r="B1063" s="184">
        <v>2581</v>
      </c>
      <c r="C1063" s="184">
        <v>509853</v>
      </c>
      <c r="D1063" s="184" t="s">
        <v>1931</v>
      </c>
      <c r="E1063" s="184">
        <v>8</v>
      </c>
      <c r="F1063" s="184">
        <v>2577</v>
      </c>
      <c r="G1063" s="184">
        <v>5</v>
      </c>
      <c r="H1063" s="184">
        <v>0</v>
      </c>
    </row>
    <row r="1064" spans="1:8" hidden="1" x14ac:dyDescent="0.2">
      <c r="A1064" s="184" t="s">
        <v>3044</v>
      </c>
      <c r="B1064" s="184">
        <v>2582</v>
      </c>
      <c r="C1064" s="184">
        <v>509854</v>
      </c>
      <c r="D1064" s="184" t="s">
        <v>1933</v>
      </c>
      <c r="E1064" s="184">
        <v>8</v>
      </c>
      <c r="F1064" s="184">
        <v>2577</v>
      </c>
      <c r="G1064" s="184">
        <v>5</v>
      </c>
      <c r="H1064" s="184">
        <v>0</v>
      </c>
    </row>
    <row r="1065" spans="1:8" hidden="1" x14ac:dyDescent="0.2">
      <c r="A1065" s="184" t="s">
        <v>3045</v>
      </c>
      <c r="B1065" s="184">
        <v>2583</v>
      </c>
      <c r="C1065" s="184">
        <v>509857</v>
      </c>
      <c r="D1065" s="184" t="s">
        <v>1659</v>
      </c>
      <c r="E1065" s="184">
        <v>8</v>
      </c>
      <c r="F1065" s="184">
        <v>2577</v>
      </c>
      <c r="G1065" s="184">
        <v>12</v>
      </c>
      <c r="H1065" s="184">
        <v>0</v>
      </c>
    </row>
    <row r="1066" spans="1:8" hidden="1" x14ac:dyDescent="0.2">
      <c r="A1066" s="184" t="s">
        <v>3046</v>
      </c>
      <c r="B1066" s="184">
        <v>3749</v>
      </c>
      <c r="C1066" s="184">
        <v>511418</v>
      </c>
      <c r="D1066" s="184" t="s">
        <v>1752</v>
      </c>
      <c r="E1066" s="184">
        <v>8</v>
      </c>
      <c r="F1066" s="184">
        <v>2577</v>
      </c>
      <c r="G1066" s="184">
        <v>5</v>
      </c>
      <c r="H1066" s="184">
        <v>0</v>
      </c>
    </row>
    <row r="1067" spans="1:8" hidden="1" x14ac:dyDescent="0.2">
      <c r="A1067" s="184" t="s">
        <v>3047</v>
      </c>
      <c r="B1067" s="184">
        <v>3750</v>
      </c>
      <c r="C1067" s="184">
        <v>511417</v>
      </c>
      <c r="D1067" s="184" t="s">
        <v>1769</v>
      </c>
      <c r="E1067" s="184">
        <v>8</v>
      </c>
      <c r="F1067" s="184">
        <v>2577</v>
      </c>
      <c r="G1067" s="184">
        <v>5</v>
      </c>
      <c r="H1067" s="184">
        <v>0</v>
      </c>
    </row>
    <row r="1068" spans="1:8" hidden="1" x14ac:dyDescent="0.2">
      <c r="A1068" s="184" t="s">
        <v>3048</v>
      </c>
      <c r="B1068" s="184">
        <v>3521</v>
      </c>
      <c r="C1068" s="184">
        <v>511158</v>
      </c>
      <c r="D1068" s="184" t="s">
        <v>3024</v>
      </c>
      <c r="E1068" s="184">
        <v>8</v>
      </c>
      <c r="F1068" s="184">
        <v>2577</v>
      </c>
      <c r="G1068" s="184">
        <v>21</v>
      </c>
      <c r="H1068" s="184">
        <v>0</v>
      </c>
    </row>
    <row r="1069" spans="1:8" hidden="1" x14ac:dyDescent="0.2">
      <c r="A1069" s="184" t="s">
        <v>3049</v>
      </c>
      <c r="B1069" s="184">
        <v>3748</v>
      </c>
      <c r="C1069" s="184">
        <v>511419</v>
      </c>
      <c r="D1069" s="184" t="s">
        <v>1911</v>
      </c>
      <c r="E1069" s="184">
        <v>8</v>
      </c>
      <c r="F1069" s="184">
        <v>2577</v>
      </c>
      <c r="G1069" s="184">
        <v>5</v>
      </c>
      <c r="H1069" s="184">
        <v>0</v>
      </c>
    </row>
    <row r="1070" spans="1:8" x14ac:dyDescent="0.2">
      <c r="A1070" s="184" t="s">
        <v>1784</v>
      </c>
      <c r="B1070" s="184">
        <v>4106</v>
      </c>
      <c r="C1070" s="184">
        <v>511781</v>
      </c>
      <c r="D1070" s="184" t="s">
        <v>1784</v>
      </c>
      <c r="E1070" s="184">
        <v>16</v>
      </c>
      <c r="F1070" s="184">
        <v>1</v>
      </c>
      <c r="G1070" s="184">
        <v>2</v>
      </c>
      <c r="H1070" s="184">
        <v>0</v>
      </c>
    </row>
    <row r="1071" spans="1:8" hidden="1" x14ac:dyDescent="0.2">
      <c r="A1071" s="184" t="s">
        <v>1784</v>
      </c>
      <c r="B1071" s="184">
        <v>793</v>
      </c>
      <c r="C1071" s="184">
        <v>501845</v>
      </c>
      <c r="D1071" s="184" t="s">
        <v>1784</v>
      </c>
      <c r="E1071" s="184">
        <v>7</v>
      </c>
      <c r="F1071" s="184">
        <v>791</v>
      </c>
      <c r="G1071" s="184">
        <v>4</v>
      </c>
      <c r="H1071" s="184">
        <v>0</v>
      </c>
    </row>
    <row r="1072" spans="1:8" x14ac:dyDescent="0.2">
      <c r="A1072" s="184" t="s">
        <v>3050</v>
      </c>
      <c r="B1072" s="184">
        <v>5689</v>
      </c>
      <c r="C1072" s="184">
        <v>513388</v>
      </c>
      <c r="D1072" s="184" t="s">
        <v>1778</v>
      </c>
      <c r="E1072" s="184">
        <v>16</v>
      </c>
      <c r="F1072" s="184">
        <v>4106</v>
      </c>
      <c r="G1072" s="184">
        <v>4</v>
      </c>
      <c r="H1072" s="184">
        <v>0</v>
      </c>
    </row>
    <row r="1073" spans="1:8" x14ac:dyDescent="0.2">
      <c r="A1073" s="184" t="s">
        <v>3051</v>
      </c>
      <c r="B1073" s="184">
        <v>5690</v>
      </c>
      <c r="C1073" s="184">
        <v>513389</v>
      </c>
      <c r="D1073" s="184" t="s">
        <v>1762</v>
      </c>
      <c r="E1073" s="184">
        <v>16</v>
      </c>
      <c r="F1073" s="184">
        <v>5689</v>
      </c>
      <c r="G1073" s="184">
        <v>4</v>
      </c>
      <c r="H1073" s="184">
        <v>0</v>
      </c>
    </row>
    <row r="1074" spans="1:8" ht="25.5" x14ac:dyDescent="0.2">
      <c r="A1074" s="184" t="s">
        <v>3052</v>
      </c>
      <c r="B1074" s="184">
        <v>6249</v>
      </c>
      <c r="C1074" s="184">
        <v>513952</v>
      </c>
      <c r="D1074" s="184" t="s">
        <v>1929</v>
      </c>
      <c r="E1074" s="184">
        <v>16</v>
      </c>
      <c r="F1074" s="184">
        <v>5689</v>
      </c>
      <c r="G1074" s="184">
        <v>11</v>
      </c>
      <c r="H1074" s="184">
        <v>0</v>
      </c>
    </row>
    <row r="1075" spans="1:8" x14ac:dyDescent="0.2">
      <c r="A1075" s="184" t="s">
        <v>3053</v>
      </c>
      <c r="B1075" s="184">
        <v>5768</v>
      </c>
      <c r="C1075" s="184">
        <v>513594</v>
      </c>
      <c r="D1075" s="184" t="s">
        <v>1909</v>
      </c>
      <c r="E1075" s="184">
        <v>16</v>
      </c>
      <c r="F1075" s="184">
        <v>5689</v>
      </c>
      <c r="G1075" s="184">
        <v>4</v>
      </c>
      <c r="H1075" s="184">
        <v>0</v>
      </c>
    </row>
    <row r="1076" spans="1:8" x14ac:dyDescent="0.2">
      <c r="A1076" s="184" t="s">
        <v>3054</v>
      </c>
      <c r="B1076" s="184">
        <v>6045</v>
      </c>
      <c r="C1076" s="184">
        <v>513861</v>
      </c>
      <c r="D1076" s="184" t="s">
        <v>1752</v>
      </c>
      <c r="E1076" s="184">
        <v>16</v>
      </c>
      <c r="F1076" s="184">
        <v>5768</v>
      </c>
      <c r="G1076" s="184">
        <v>4</v>
      </c>
      <c r="H1076" s="184">
        <v>0</v>
      </c>
    </row>
    <row r="1077" spans="1:8" x14ac:dyDescent="0.2">
      <c r="A1077" s="184" t="s">
        <v>3055</v>
      </c>
      <c r="B1077" s="184">
        <v>5767</v>
      </c>
      <c r="C1077" s="184">
        <v>513460</v>
      </c>
      <c r="D1077" s="184" t="s">
        <v>1769</v>
      </c>
      <c r="E1077" s="184">
        <v>16</v>
      </c>
      <c r="F1077" s="184">
        <v>5689</v>
      </c>
      <c r="G1077" s="184">
        <v>4</v>
      </c>
      <c r="H1077" s="184">
        <v>0</v>
      </c>
    </row>
    <row r="1078" spans="1:8" x14ac:dyDescent="0.2">
      <c r="A1078" s="184" t="s">
        <v>3056</v>
      </c>
      <c r="B1078" s="184">
        <v>5945</v>
      </c>
      <c r="C1078" s="184">
        <v>513480</v>
      </c>
      <c r="D1078" s="184" t="s">
        <v>1909</v>
      </c>
      <c r="E1078" s="184">
        <v>16</v>
      </c>
      <c r="F1078" s="184">
        <v>5767</v>
      </c>
      <c r="G1078" s="184">
        <v>4</v>
      </c>
      <c r="H1078" s="184">
        <v>0</v>
      </c>
    </row>
    <row r="1079" spans="1:8" x14ac:dyDescent="0.2">
      <c r="A1079" s="184" t="s">
        <v>3057</v>
      </c>
      <c r="B1079" s="184">
        <v>6404</v>
      </c>
      <c r="C1079" s="184">
        <v>514134</v>
      </c>
      <c r="D1079" s="184" t="s">
        <v>1929</v>
      </c>
      <c r="E1079" s="184">
        <v>16</v>
      </c>
      <c r="F1079" s="184">
        <v>4106</v>
      </c>
      <c r="G1079" s="184">
        <v>11</v>
      </c>
      <c r="H1079" s="184">
        <v>0</v>
      </c>
    </row>
    <row r="1080" spans="1:8" x14ac:dyDescent="0.2">
      <c r="A1080" s="184" t="s">
        <v>3058</v>
      </c>
      <c r="B1080" s="184">
        <v>5973</v>
      </c>
      <c r="C1080" s="184">
        <v>513929</v>
      </c>
      <c r="D1080" s="184" t="s">
        <v>1882</v>
      </c>
      <c r="E1080" s="184">
        <v>16</v>
      </c>
      <c r="F1080" s="184">
        <v>4106</v>
      </c>
      <c r="G1080" s="184">
        <v>4</v>
      </c>
      <c r="H1080" s="184">
        <v>0</v>
      </c>
    </row>
    <row r="1081" spans="1:8" x14ac:dyDescent="0.2">
      <c r="A1081" s="184" t="s">
        <v>3059</v>
      </c>
      <c r="B1081" s="184">
        <v>6297</v>
      </c>
      <c r="C1081" s="184">
        <v>514059</v>
      </c>
      <c r="D1081" s="184" t="s">
        <v>1782</v>
      </c>
      <c r="E1081" s="184">
        <v>16</v>
      </c>
      <c r="F1081" s="184">
        <v>5973</v>
      </c>
      <c r="G1081" s="184">
        <v>5</v>
      </c>
      <c r="H1081" s="184">
        <v>0</v>
      </c>
    </row>
    <row r="1082" spans="1:8" x14ac:dyDescent="0.2">
      <c r="A1082" s="184" t="s">
        <v>3060</v>
      </c>
      <c r="B1082" s="184">
        <v>6295</v>
      </c>
      <c r="C1082" s="184">
        <v>514061</v>
      </c>
      <c r="D1082" s="184" t="s">
        <v>1790</v>
      </c>
      <c r="E1082" s="184">
        <v>16</v>
      </c>
      <c r="F1082" s="184">
        <v>5973</v>
      </c>
      <c r="G1082" s="184">
        <v>5</v>
      </c>
      <c r="H1082" s="184">
        <v>0</v>
      </c>
    </row>
    <row r="1083" spans="1:8" x14ac:dyDescent="0.2">
      <c r="A1083" s="184" t="s">
        <v>3061</v>
      </c>
      <c r="B1083" s="184">
        <v>6304</v>
      </c>
      <c r="C1083" s="184">
        <v>514068</v>
      </c>
      <c r="D1083" s="184" t="s">
        <v>1876</v>
      </c>
      <c r="E1083" s="184">
        <v>16</v>
      </c>
      <c r="F1083" s="184">
        <v>5973</v>
      </c>
      <c r="G1083" s="184">
        <v>5</v>
      </c>
      <c r="H1083" s="184">
        <v>0</v>
      </c>
    </row>
    <row r="1084" spans="1:8" x14ac:dyDescent="0.2">
      <c r="A1084" s="184" t="s">
        <v>3062</v>
      </c>
      <c r="B1084" s="184">
        <v>6307</v>
      </c>
      <c r="C1084" s="184">
        <v>514079</v>
      </c>
      <c r="D1084" s="184" t="s">
        <v>3063</v>
      </c>
      <c r="E1084" s="184">
        <v>16</v>
      </c>
      <c r="F1084" s="184">
        <v>5973</v>
      </c>
      <c r="G1084" s="184">
        <v>5</v>
      </c>
      <c r="H1084" s="184">
        <v>0</v>
      </c>
    </row>
    <row r="1085" spans="1:8" x14ac:dyDescent="0.2">
      <c r="A1085" s="184" t="s">
        <v>3064</v>
      </c>
      <c r="B1085" s="184">
        <v>6299</v>
      </c>
      <c r="C1085" s="184">
        <v>514062</v>
      </c>
      <c r="D1085" s="184" t="s">
        <v>1762</v>
      </c>
      <c r="E1085" s="184">
        <v>16</v>
      </c>
      <c r="F1085" s="184">
        <v>5973</v>
      </c>
      <c r="G1085" s="184">
        <v>5</v>
      </c>
      <c r="H1085" s="184">
        <v>0</v>
      </c>
    </row>
    <row r="1086" spans="1:8" x14ac:dyDescent="0.2">
      <c r="A1086" s="184" t="s">
        <v>3064</v>
      </c>
      <c r="B1086" s="184">
        <v>6279</v>
      </c>
      <c r="C1086" s="184">
        <v>513968</v>
      </c>
      <c r="D1086" s="184" t="s">
        <v>1762</v>
      </c>
      <c r="E1086" s="184">
        <v>16</v>
      </c>
      <c r="F1086" s="184">
        <v>5973</v>
      </c>
      <c r="G1086" s="184">
        <v>4</v>
      </c>
      <c r="H1086" s="184">
        <v>0</v>
      </c>
    </row>
    <row r="1087" spans="1:8" x14ac:dyDescent="0.2">
      <c r="A1087" s="184" t="s">
        <v>3065</v>
      </c>
      <c r="B1087" s="184">
        <v>6271</v>
      </c>
      <c r="C1087" s="184">
        <v>513973</v>
      </c>
      <c r="D1087" s="184" t="s">
        <v>1909</v>
      </c>
      <c r="E1087" s="184">
        <v>16</v>
      </c>
      <c r="F1087" s="184">
        <v>6279</v>
      </c>
      <c r="G1087" s="184">
        <v>5</v>
      </c>
      <c r="H1087" s="184">
        <v>0</v>
      </c>
    </row>
    <row r="1088" spans="1:8" x14ac:dyDescent="0.2">
      <c r="A1088" s="184" t="s">
        <v>3066</v>
      </c>
      <c r="B1088" s="184">
        <v>6272</v>
      </c>
      <c r="C1088" s="184">
        <v>513975</v>
      </c>
      <c r="D1088" s="184" t="s">
        <v>1752</v>
      </c>
      <c r="E1088" s="184">
        <v>16</v>
      </c>
      <c r="F1088" s="184">
        <v>6279</v>
      </c>
      <c r="G1088" s="184">
        <v>5</v>
      </c>
      <c r="H1088" s="184">
        <v>0</v>
      </c>
    </row>
    <row r="1089" spans="1:8" x14ac:dyDescent="0.2">
      <c r="A1089" s="184" t="s">
        <v>3066</v>
      </c>
      <c r="B1089" s="184">
        <v>6285</v>
      </c>
      <c r="C1089" s="184">
        <v>513974</v>
      </c>
      <c r="D1089" s="184" t="s">
        <v>1752</v>
      </c>
      <c r="E1089" s="184">
        <v>16</v>
      </c>
      <c r="F1089" s="184">
        <v>6279</v>
      </c>
      <c r="G1089" s="184">
        <v>4</v>
      </c>
      <c r="H1089" s="184">
        <v>0</v>
      </c>
    </row>
    <row r="1090" spans="1:8" x14ac:dyDescent="0.2">
      <c r="A1090" s="184" t="s">
        <v>3067</v>
      </c>
      <c r="B1090" s="184">
        <v>6257</v>
      </c>
      <c r="C1090" s="184">
        <v>513956</v>
      </c>
      <c r="D1090" s="184" t="s">
        <v>3068</v>
      </c>
      <c r="E1090" s="184">
        <v>16</v>
      </c>
      <c r="F1090" s="184">
        <v>5973</v>
      </c>
      <c r="G1090" s="184">
        <v>5</v>
      </c>
      <c r="H1090" s="184">
        <v>0</v>
      </c>
    </row>
    <row r="1091" spans="1:8" x14ac:dyDescent="0.2">
      <c r="A1091" s="184" t="s">
        <v>3069</v>
      </c>
      <c r="B1091" s="184">
        <v>6262</v>
      </c>
      <c r="C1091" s="184">
        <v>513961</v>
      </c>
      <c r="D1091" s="184" t="s">
        <v>3070</v>
      </c>
      <c r="E1091" s="184">
        <v>16</v>
      </c>
      <c r="F1091" s="184">
        <v>5973</v>
      </c>
      <c r="G1091" s="184">
        <v>5</v>
      </c>
      <c r="H1091" s="184">
        <v>0</v>
      </c>
    </row>
    <row r="1092" spans="1:8" x14ac:dyDescent="0.2">
      <c r="A1092" s="184" t="s">
        <v>3071</v>
      </c>
      <c r="B1092" s="184">
        <v>6296</v>
      </c>
      <c r="C1092" s="184">
        <v>514063</v>
      </c>
      <c r="D1092" s="184" t="s">
        <v>1778</v>
      </c>
      <c r="E1092" s="184">
        <v>16</v>
      </c>
      <c r="F1092" s="184">
        <v>5973</v>
      </c>
      <c r="G1092" s="184">
        <v>5</v>
      </c>
      <c r="H1092" s="184">
        <v>0</v>
      </c>
    </row>
    <row r="1093" spans="1:8" x14ac:dyDescent="0.2">
      <c r="A1093" s="184" t="s">
        <v>3072</v>
      </c>
      <c r="B1093" s="184">
        <v>6300</v>
      </c>
      <c r="C1093" s="184">
        <v>514064</v>
      </c>
      <c r="D1093" s="184" t="s">
        <v>1898</v>
      </c>
      <c r="E1093" s="184">
        <v>16</v>
      </c>
      <c r="F1093" s="184">
        <v>5973</v>
      </c>
      <c r="G1093" s="184">
        <v>5</v>
      </c>
      <c r="H1093" s="184">
        <v>0</v>
      </c>
    </row>
    <row r="1094" spans="1:8" x14ac:dyDescent="0.2">
      <c r="A1094" s="184" t="s">
        <v>3073</v>
      </c>
      <c r="B1094" s="184">
        <v>6301</v>
      </c>
      <c r="C1094" s="184">
        <v>514065</v>
      </c>
      <c r="D1094" s="184" t="s">
        <v>1904</v>
      </c>
      <c r="E1094" s="184">
        <v>16</v>
      </c>
      <c r="F1094" s="184">
        <v>5973</v>
      </c>
      <c r="G1094" s="184">
        <v>5</v>
      </c>
      <c r="H1094" s="184">
        <v>0</v>
      </c>
    </row>
    <row r="1095" spans="1:8" x14ac:dyDescent="0.2">
      <c r="A1095" s="184" t="s">
        <v>3074</v>
      </c>
      <c r="B1095" s="184">
        <v>6298</v>
      </c>
      <c r="C1095" s="184">
        <v>514060</v>
      </c>
      <c r="D1095" s="184" t="s">
        <v>1913</v>
      </c>
      <c r="E1095" s="184">
        <v>16</v>
      </c>
      <c r="F1095" s="184">
        <v>5973</v>
      </c>
      <c r="G1095" s="184">
        <v>5</v>
      </c>
      <c r="H1095" s="184">
        <v>0</v>
      </c>
    </row>
    <row r="1096" spans="1:8" x14ac:dyDescent="0.2">
      <c r="A1096" s="184" t="s">
        <v>3075</v>
      </c>
      <c r="B1096" s="184">
        <v>6407</v>
      </c>
      <c r="C1096" s="184">
        <v>514140</v>
      </c>
      <c r="D1096" s="184" t="s">
        <v>3076</v>
      </c>
      <c r="E1096" s="184">
        <v>16</v>
      </c>
      <c r="F1096" s="184">
        <v>5973</v>
      </c>
      <c r="G1096" s="184">
        <v>5</v>
      </c>
      <c r="H1096" s="184">
        <v>0</v>
      </c>
    </row>
    <row r="1097" spans="1:8" x14ac:dyDescent="0.2">
      <c r="A1097" s="184" t="s">
        <v>3077</v>
      </c>
      <c r="B1097" s="184">
        <v>6260</v>
      </c>
      <c r="C1097" s="184">
        <v>513959</v>
      </c>
      <c r="D1097" s="184" t="s">
        <v>1663</v>
      </c>
      <c r="E1097" s="184">
        <v>16</v>
      </c>
      <c r="F1097" s="184">
        <v>5973</v>
      </c>
      <c r="G1097" s="184">
        <v>5</v>
      </c>
      <c r="H1097" s="184">
        <v>0</v>
      </c>
    </row>
    <row r="1098" spans="1:8" x14ac:dyDescent="0.2">
      <c r="A1098" s="184" t="s">
        <v>3078</v>
      </c>
      <c r="B1098" s="184">
        <v>6261</v>
      </c>
      <c r="C1098" s="184">
        <v>513960</v>
      </c>
      <c r="D1098" s="184" t="s">
        <v>1664</v>
      </c>
      <c r="E1098" s="184">
        <v>16</v>
      </c>
      <c r="F1098" s="184">
        <v>5973</v>
      </c>
      <c r="G1098" s="184">
        <v>5</v>
      </c>
      <c r="H1098" s="184">
        <v>0</v>
      </c>
    </row>
    <row r="1099" spans="1:8" x14ac:dyDescent="0.2">
      <c r="A1099" s="184" t="s">
        <v>3079</v>
      </c>
      <c r="B1099" s="184">
        <v>6302</v>
      </c>
      <c r="C1099" s="184">
        <v>514066</v>
      </c>
      <c r="D1099" s="184" t="s">
        <v>1766</v>
      </c>
      <c r="E1099" s="184">
        <v>16</v>
      </c>
      <c r="F1099" s="184">
        <v>5973</v>
      </c>
      <c r="G1099" s="184">
        <v>5</v>
      </c>
      <c r="H1099" s="184">
        <v>0</v>
      </c>
    </row>
    <row r="1100" spans="1:8" x14ac:dyDescent="0.2">
      <c r="A1100" s="184" t="s">
        <v>3080</v>
      </c>
      <c r="B1100" s="184">
        <v>6303</v>
      </c>
      <c r="C1100" s="184">
        <v>514067</v>
      </c>
      <c r="D1100" s="184" t="s">
        <v>1921</v>
      </c>
      <c r="E1100" s="184">
        <v>16</v>
      </c>
      <c r="F1100" s="184">
        <v>5973</v>
      </c>
      <c r="G1100" s="184">
        <v>5</v>
      </c>
      <c r="H1100" s="184">
        <v>0</v>
      </c>
    </row>
    <row r="1101" spans="1:8" x14ac:dyDescent="0.2">
      <c r="A1101" s="184" t="s">
        <v>3081</v>
      </c>
      <c r="B1101" s="184">
        <v>6445</v>
      </c>
      <c r="C1101" s="184">
        <v>514176</v>
      </c>
      <c r="D1101" s="184" t="s">
        <v>3082</v>
      </c>
      <c r="E1101" s="184">
        <v>16</v>
      </c>
      <c r="F1101" s="184">
        <v>5973</v>
      </c>
      <c r="G1101" s="184">
        <v>5</v>
      </c>
      <c r="H1101" s="184">
        <v>0</v>
      </c>
    </row>
    <row r="1102" spans="1:8" x14ac:dyDescent="0.2">
      <c r="A1102" s="184" t="s">
        <v>3083</v>
      </c>
      <c r="B1102" s="184">
        <v>6446</v>
      </c>
      <c r="C1102" s="184">
        <v>514178</v>
      </c>
      <c r="D1102" s="184" t="s">
        <v>1759</v>
      </c>
      <c r="E1102" s="184">
        <v>16</v>
      </c>
      <c r="F1102" s="184">
        <v>5973</v>
      </c>
      <c r="G1102" s="184">
        <v>5</v>
      </c>
      <c r="H1102" s="184">
        <v>0</v>
      </c>
    </row>
    <row r="1103" spans="1:8" x14ac:dyDescent="0.2">
      <c r="A1103" s="184" t="s">
        <v>3083</v>
      </c>
      <c r="B1103" s="184">
        <v>6450</v>
      </c>
      <c r="C1103" s="184">
        <v>514177</v>
      </c>
      <c r="D1103" s="184" t="s">
        <v>1759</v>
      </c>
      <c r="E1103" s="184">
        <v>16</v>
      </c>
      <c r="F1103" s="184">
        <v>5973</v>
      </c>
      <c r="G1103" s="184">
        <v>4</v>
      </c>
      <c r="H1103" s="184">
        <v>0</v>
      </c>
    </row>
    <row r="1104" spans="1:8" x14ac:dyDescent="0.2">
      <c r="A1104" s="184" t="s">
        <v>3084</v>
      </c>
      <c r="B1104" s="184">
        <v>6447</v>
      </c>
      <c r="C1104" s="184">
        <v>514179</v>
      </c>
      <c r="D1104" s="184" t="s">
        <v>1772</v>
      </c>
      <c r="E1104" s="184">
        <v>16</v>
      </c>
      <c r="F1104" s="184">
        <v>5973</v>
      </c>
      <c r="G1104" s="184">
        <v>5</v>
      </c>
      <c r="H1104" s="184">
        <v>0</v>
      </c>
    </row>
    <row r="1105" spans="1:8" x14ac:dyDescent="0.2">
      <c r="A1105" s="184" t="s">
        <v>3085</v>
      </c>
      <c r="B1105" s="184">
        <v>6292</v>
      </c>
      <c r="C1105" s="184">
        <v>514019</v>
      </c>
      <c r="D1105" s="184" t="s">
        <v>3086</v>
      </c>
      <c r="E1105" s="184">
        <v>16</v>
      </c>
      <c r="F1105" s="184">
        <v>5973</v>
      </c>
      <c r="G1105" s="184">
        <v>5</v>
      </c>
      <c r="H1105" s="184">
        <v>0</v>
      </c>
    </row>
    <row r="1106" spans="1:8" x14ac:dyDescent="0.2">
      <c r="A1106" s="184" t="s">
        <v>3087</v>
      </c>
      <c r="B1106" s="184">
        <v>6405</v>
      </c>
      <c r="C1106" s="184">
        <v>514135</v>
      </c>
      <c r="D1106" s="184" t="s">
        <v>1931</v>
      </c>
      <c r="E1106" s="184">
        <v>16</v>
      </c>
      <c r="F1106" s="184">
        <v>5973</v>
      </c>
      <c r="G1106" s="184">
        <v>5</v>
      </c>
      <c r="H1106" s="184">
        <v>0</v>
      </c>
    </row>
    <row r="1107" spans="1:8" x14ac:dyDescent="0.2">
      <c r="A1107" s="184" t="s">
        <v>3088</v>
      </c>
      <c r="B1107" s="184">
        <v>6247</v>
      </c>
      <c r="C1107" s="184">
        <v>513941</v>
      </c>
      <c r="D1107" s="184" t="s">
        <v>1880</v>
      </c>
      <c r="E1107" s="184">
        <v>16</v>
      </c>
      <c r="F1107" s="184">
        <v>5973</v>
      </c>
      <c r="G1107" s="184">
        <v>4</v>
      </c>
      <c r="H1107" s="184">
        <v>0</v>
      </c>
    </row>
    <row r="1108" spans="1:8" x14ac:dyDescent="0.2">
      <c r="A1108" s="184" t="s">
        <v>3088</v>
      </c>
      <c r="B1108" s="184">
        <v>6280</v>
      </c>
      <c r="C1108" s="184">
        <v>513969</v>
      </c>
      <c r="D1108" s="184" t="s">
        <v>1880</v>
      </c>
      <c r="E1108" s="184">
        <v>16</v>
      </c>
      <c r="F1108" s="184">
        <v>5973</v>
      </c>
      <c r="G1108" s="184">
        <v>4</v>
      </c>
      <c r="H1108" s="184">
        <v>0</v>
      </c>
    </row>
    <row r="1109" spans="1:8" x14ac:dyDescent="0.2">
      <c r="A1109" s="184" t="s">
        <v>3089</v>
      </c>
      <c r="B1109" s="184">
        <v>6242</v>
      </c>
      <c r="C1109" s="184">
        <v>513942</v>
      </c>
      <c r="D1109" s="184">
        <v>1</v>
      </c>
      <c r="E1109" s="184">
        <v>16</v>
      </c>
      <c r="F1109" s="184">
        <v>6247</v>
      </c>
      <c r="G1109" s="184">
        <v>5</v>
      </c>
      <c r="H1109" s="184">
        <v>0</v>
      </c>
    </row>
    <row r="1110" spans="1:8" x14ac:dyDescent="0.2">
      <c r="A1110" s="184" t="s">
        <v>3090</v>
      </c>
      <c r="B1110" s="184">
        <v>6243</v>
      </c>
      <c r="C1110" s="184">
        <v>513943</v>
      </c>
      <c r="D1110" s="184">
        <v>2</v>
      </c>
      <c r="E1110" s="184">
        <v>16</v>
      </c>
      <c r="F1110" s="184">
        <v>6247</v>
      </c>
      <c r="G1110" s="184">
        <v>5</v>
      </c>
      <c r="H1110" s="184">
        <v>0</v>
      </c>
    </row>
    <row r="1111" spans="1:8" x14ac:dyDescent="0.2">
      <c r="A1111" s="184" t="s">
        <v>3091</v>
      </c>
      <c r="B1111" s="184">
        <v>6244</v>
      </c>
      <c r="C1111" s="184">
        <v>513944</v>
      </c>
      <c r="D1111" s="184">
        <v>3</v>
      </c>
      <c r="E1111" s="184">
        <v>16</v>
      </c>
      <c r="F1111" s="184">
        <v>6247</v>
      </c>
      <c r="G1111" s="184">
        <v>5</v>
      </c>
      <c r="H1111" s="184">
        <v>0</v>
      </c>
    </row>
    <row r="1112" spans="1:8" x14ac:dyDescent="0.2">
      <c r="A1112" s="184" t="s">
        <v>3092</v>
      </c>
      <c r="B1112" s="184">
        <v>6245</v>
      </c>
      <c r="C1112" s="184">
        <v>513945</v>
      </c>
      <c r="D1112" s="184">
        <v>4</v>
      </c>
      <c r="E1112" s="184">
        <v>16</v>
      </c>
      <c r="F1112" s="184">
        <v>6247</v>
      </c>
      <c r="G1112" s="184">
        <v>5</v>
      </c>
      <c r="H1112" s="184">
        <v>0</v>
      </c>
    </row>
    <row r="1113" spans="1:8" x14ac:dyDescent="0.2">
      <c r="A1113" s="184" t="s">
        <v>3093</v>
      </c>
      <c r="B1113" s="184">
        <v>6250</v>
      </c>
      <c r="C1113" s="184">
        <v>513951</v>
      </c>
      <c r="D1113" s="184">
        <v>5</v>
      </c>
      <c r="E1113" s="184">
        <v>16</v>
      </c>
      <c r="F1113" s="184">
        <v>6247</v>
      </c>
      <c r="G1113" s="184">
        <v>5</v>
      </c>
      <c r="H1113" s="184">
        <v>0</v>
      </c>
    </row>
    <row r="1114" spans="1:8" x14ac:dyDescent="0.2">
      <c r="A1114" s="184" t="s">
        <v>3094</v>
      </c>
      <c r="B1114" s="184">
        <v>6274</v>
      </c>
      <c r="C1114" s="184">
        <v>513977</v>
      </c>
      <c r="D1114" s="184" t="s">
        <v>1904</v>
      </c>
      <c r="E1114" s="184">
        <v>16</v>
      </c>
      <c r="F1114" s="184">
        <v>6280</v>
      </c>
      <c r="G1114" s="184">
        <v>5</v>
      </c>
      <c r="H1114" s="184">
        <v>0</v>
      </c>
    </row>
    <row r="1115" spans="1:8" x14ac:dyDescent="0.2">
      <c r="A1115" s="184" t="s">
        <v>3095</v>
      </c>
      <c r="B1115" s="184">
        <v>6259</v>
      </c>
      <c r="C1115" s="184">
        <v>513958</v>
      </c>
      <c r="D1115" s="184" t="s">
        <v>3096</v>
      </c>
      <c r="E1115" s="184">
        <v>16</v>
      </c>
      <c r="F1115" s="184">
        <v>5973</v>
      </c>
      <c r="G1115" s="184">
        <v>5</v>
      </c>
      <c r="H1115" s="184">
        <v>0</v>
      </c>
    </row>
    <row r="1116" spans="1:8" x14ac:dyDescent="0.2">
      <c r="A1116" s="184" t="s">
        <v>3097</v>
      </c>
      <c r="B1116" s="184">
        <v>6281</v>
      </c>
      <c r="C1116" s="184">
        <v>513970</v>
      </c>
      <c r="D1116" s="184" t="s">
        <v>2683</v>
      </c>
      <c r="E1116" s="184">
        <v>16</v>
      </c>
      <c r="F1116" s="184">
        <v>5973</v>
      </c>
      <c r="G1116" s="184">
        <v>4</v>
      </c>
      <c r="H1116" s="184">
        <v>0</v>
      </c>
    </row>
    <row r="1117" spans="1:8" x14ac:dyDescent="0.2">
      <c r="A1117" s="184" t="s">
        <v>3098</v>
      </c>
      <c r="B1117" s="184">
        <v>6265</v>
      </c>
      <c r="C1117" s="184">
        <v>513965</v>
      </c>
      <c r="D1117" s="184" t="s">
        <v>1662</v>
      </c>
      <c r="E1117" s="184">
        <v>16</v>
      </c>
      <c r="F1117" s="184">
        <v>5973</v>
      </c>
      <c r="G1117" s="184">
        <v>5</v>
      </c>
      <c r="H1117" s="184">
        <v>0</v>
      </c>
    </row>
    <row r="1118" spans="1:8" x14ac:dyDescent="0.2">
      <c r="A1118" s="184" t="s">
        <v>3098</v>
      </c>
      <c r="B1118" s="184">
        <v>6275</v>
      </c>
      <c r="C1118" s="184">
        <v>513978</v>
      </c>
      <c r="D1118" s="184" t="s">
        <v>1662</v>
      </c>
      <c r="E1118" s="184">
        <v>16</v>
      </c>
      <c r="F1118" s="184">
        <v>5973</v>
      </c>
      <c r="G1118" s="184">
        <v>5</v>
      </c>
      <c r="H1118" s="184">
        <v>0</v>
      </c>
    </row>
    <row r="1119" spans="1:8" x14ac:dyDescent="0.2">
      <c r="A1119" s="184" t="s">
        <v>3099</v>
      </c>
      <c r="B1119" s="184">
        <v>5974</v>
      </c>
      <c r="C1119" s="184">
        <v>513930</v>
      </c>
      <c r="D1119" s="184" t="s">
        <v>1909</v>
      </c>
      <c r="E1119" s="184">
        <v>16</v>
      </c>
      <c r="F1119" s="184">
        <v>5973</v>
      </c>
      <c r="G1119" s="184">
        <v>4</v>
      </c>
      <c r="H1119" s="184">
        <v>0</v>
      </c>
    </row>
    <row r="1120" spans="1:8" x14ac:dyDescent="0.2">
      <c r="A1120" s="184" t="s">
        <v>3099</v>
      </c>
      <c r="B1120" s="184">
        <v>6269</v>
      </c>
      <c r="C1120" s="184">
        <v>513966</v>
      </c>
      <c r="D1120" s="184" t="s">
        <v>1909</v>
      </c>
      <c r="E1120" s="184">
        <v>16</v>
      </c>
      <c r="F1120" s="184">
        <v>5973</v>
      </c>
      <c r="G1120" s="184">
        <v>4</v>
      </c>
      <c r="H1120" s="184">
        <v>0</v>
      </c>
    </row>
    <row r="1121" spans="1:8" x14ac:dyDescent="0.2">
      <c r="A1121" s="184" t="s">
        <v>3100</v>
      </c>
      <c r="B1121" s="184">
        <v>5967</v>
      </c>
      <c r="C1121" s="184">
        <v>513935</v>
      </c>
      <c r="D1121" s="184">
        <v>1</v>
      </c>
      <c r="E1121" s="184">
        <v>16</v>
      </c>
      <c r="F1121" s="184">
        <v>5974</v>
      </c>
      <c r="G1121" s="184">
        <v>5</v>
      </c>
      <c r="H1121" s="184">
        <v>0</v>
      </c>
    </row>
    <row r="1122" spans="1:8" x14ac:dyDescent="0.2">
      <c r="A1122" s="184" t="s">
        <v>3101</v>
      </c>
      <c r="B1122" s="184">
        <v>5968</v>
      </c>
      <c r="C1122" s="184">
        <v>513936</v>
      </c>
      <c r="D1122" s="184">
        <v>2</v>
      </c>
      <c r="E1122" s="184">
        <v>16</v>
      </c>
      <c r="F1122" s="184">
        <v>5974</v>
      </c>
      <c r="G1122" s="184">
        <v>5</v>
      </c>
      <c r="H1122" s="184">
        <v>0</v>
      </c>
    </row>
    <row r="1123" spans="1:8" x14ac:dyDescent="0.2">
      <c r="A1123" s="184" t="s">
        <v>3102</v>
      </c>
      <c r="B1123" s="184">
        <v>5969</v>
      </c>
      <c r="C1123" s="184">
        <v>513937</v>
      </c>
      <c r="D1123" s="184">
        <v>3</v>
      </c>
      <c r="E1123" s="184">
        <v>16</v>
      </c>
      <c r="F1123" s="184">
        <v>5974</v>
      </c>
      <c r="G1123" s="184">
        <v>5</v>
      </c>
      <c r="H1123" s="184">
        <v>0</v>
      </c>
    </row>
    <row r="1124" spans="1:8" x14ac:dyDescent="0.2">
      <c r="A1124" s="184" t="s">
        <v>3103</v>
      </c>
      <c r="B1124" s="184">
        <v>6284</v>
      </c>
      <c r="C1124" s="184">
        <v>513979</v>
      </c>
      <c r="D1124" s="184" t="s">
        <v>1880</v>
      </c>
      <c r="E1124" s="184">
        <v>16</v>
      </c>
      <c r="F1124" s="184">
        <v>6269</v>
      </c>
      <c r="G1124" s="184">
        <v>5</v>
      </c>
      <c r="H1124" s="184">
        <v>0</v>
      </c>
    </row>
    <row r="1125" spans="1:8" x14ac:dyDescent="0.2">
      <c r="A1125" s="184" t="s">
        <v>3104</v>
      </c>
      <c r="B1125" s="184">
        <v>6273</v>
      </c>
      <c r="C1125" s="184">
        <v>513976</v>
      </c>
      <c r="D1125" s="184" t="s">
        <v>1909</v>
      </c>
      <c r="E1125" s="184">
        <v>16</v>
      </c>
      <c r="F1125" s="184">
        <v>6269</v>
      </c>
      <c r="G1125" s="184">
        <v>5</v>
      </c>
      <c r="H1125" s="184">
        <v>0</v>
      </c>
    </row>
    <row r="1126" spans="1:8" x14ac:dyDescent="0.2">
      <c r="A1126" s="184" t="s">
        <v>3105</v>
      </c>
      <c r="B1126" s="184">
        <v>6268</v>
      </c>
      <c r="C1126" s="184">
        <v>513967</v>
      </c>
      <c r="D1126" s="184" t="s">
        <v>1752</v>
      </c>
      <c r="E1126" s="184">
        <v>16</v>
      </c>
      <c r="F1126" s="184">
        <v>6269</v>
      </c>
      <c r="G1126" s="184">
        <v>5</v>
      </c>
      <c r="H1126" s="184">
        <v>0</v>
      </c>
    </row>
    <row r="1127" spans="1:8" x14ac:dyDescent="0.2">
      <c r="A1127" s="184" t="s">
        <v>3106</v>
      </c>
      <c r="B1127" s="184">
        <v>6258</v>
      </c>
      <c r="C1127" s="184">
        <v>513957</v>
      </c>
      <c r="D1127" s="184" t="s">
        <v>3107</v>
      </c>
      <c r="E1127" s="184">
        <v>16</v>
      </c>
      <c r="F1127" s="184">
        <v>5973</v>
      </c>
      <c r="G1127" s="184">
        <v>5</v>
      </c>
      <c r="H1127" s="184">
        <v>0</v>
      </c>
    </row>
    <row r="1128" spans="1:8" x14ac:dyDescent="0.2">
      <c r="A1128" s="184" t="s">
        <v>3108</v>
      </c>
      <c r="B1128" s="184">
        <v>5975</v>
      </c>
      <c r="C1128" s="184">
        <v>513931</v>
      </c>
      <c r="D1128" s="184" t="s">
        <v>1752</v>
      </c>
      <c r="E1128" s="184">
        <v>16</v>
      </c>
      <c r="F1128" s="184">
        <v>5973</v>
      </c>
      <c r="G1128" s="184">
        <v>4</v>
      </c>
      <c r="H1128" s="184">
        <v>0</v>
      </c>
    </row>
    <row r="1129" spans="1:8" x14ac:dyDescent="0.2">
      <c r="A1129" s="184" t="s">
        <v>3108</v>
      </c>
      <c r="B1129" s="184">
        <v>6282</v>
      </c>
      <c r="C1129" s="184">
        <v>513971</v>
      </c>
      <c r="D1129" s="184" t="s">
        <v>1752</v>
      </c>
      <c r="E1129" s="184">
        <v>16</v>
      </c>
      <c r="F1129" s="184">
        <v>5973</v>
      </c>
      <c r="G1129" s="184">
        <v>4</v>
      </c>
      <c r="H1129" s="184">
        <v>0</v>
      </c>
    </row>
    <row r="1130" spans="1:8" x14ac:dyDescent="0.2">
      <c r="A1130" s="184" t="s">
        <v>3109</v>
      </c>
      <c r="B1130" s="184">
        <v>5970</v>
      </c>
      <c r="C1130" s="184">
        <v>513938</v>
      </c>
      <c r="D1130" s="184">
        <v>1</v>
      </c>
      <c r="E1130" s="184">
        <v>16</v>
      </c>
      <c r="F1130" s="184">
        <v>5975</v>
      </c>
      <c r="G1130" s="184">
        <v>5</v>
      </c>
      <c r="H1130" s="184">
        <v>0</v>
      </c>
    </row>
    <row r="1131" spans="1:8" x14ac:dyDescent="0.2">
      <c r="A1131" s="184" t="s">
        <v>3110</v>
      </c>
      <c r="B1131" s="184">
        <v>5971</v>
      </c>
      <c r="C1131" s="184">
        <v>513939</v>
      </c>
      <c r="D1131" s="184">
        <v>2</v>
      </c>
      <c r="E1131" s="184">
        <v>16</v>
      </c>
      <c r="F1131" s="184">
        <v>5975</v>
      </c>
      <c r="G1131" s="184">
        <v>5</v>
      </c>
      <c r="H1131" s="184">
        <v>0</v>
      </c>
    </row>
    <row r="1132" spans="1:8" x14ac:dyDescent="0.2">
      <c r="A1132" s="184" t="s">
        <v>3111</v>
      </c>
      <c r="B1132" s="184">
        <v>6246</v>
      </c>
      <c r="C1132" s="184">
        <v>513946</v>
      </c>
      <c r="D1132" s="184">
        <v>3</v>
      </c>
      <c r="E1132" s="184">
        <v>16</v>
      </c>
      <c r="F1132" s="184">
        <v>5975</v>
      </c>
      <c r="G1132" s="184">
        <v>5</v>
      </c>
      <c r="H1132" s="184">
        <v>0</v>
      </c>
    </row>
    <row r="1133" spans="1:8" x14ac:dyDescent="0.2">
      <c r="A1133" s="184" t="s">
        <v>3112</v>
      </c>
      <c r="B1133" s="184">
        <v>6254</v>
      </c>
      <c r="C1133" s="184">
        <v>513947</v>
      </c>
      <c r="D1133" s="184">
        <v>4</v>
      </c>
      <c r="E1133" s="184">
        <v>16</v>
      </c>
      <c r="F1133" s="184">
        <v>5975</v>
      </c>
      <c r="G1133" s="184">
        <v>5</v>
      </c>
      <c r="H1133" s="184">
        <v>0</v>
      </c>
    </row>
    <row r="1134" spans="1:8" x14ac:dyDescent="0.2">
      <c r="A1134" s="184" t="s">
        <v>3113</v>
      </c>
      <c r="B1134" s="184">
        <v>6278</v>
      </c>
      <c r="C1134" s="184">
        <v>513982</v>
      </c>
      <c r="D1134" s="184" t="s">
        <v>1880</v>
      </c>
      <c r="E1134" s="184">
        <v>16</v>
      </c>
      <c r="F1134" s="184">
        <v>6282</v>
      </c>
      <c r="G1134" s="184">
        <v>5</v>
      </c>
      <c r="H1134" s="184">
        <v>0</v>
      </c>
    </row>
    <row r="1135" spans="1:8" x14ac:dyDescent="0.2">
      <c r="A1135" s="184" t="s">
        <v>3114</v>
      </c>
      <c r="B1135" s="184">
        <v>6276</v>
      </c>
      <c r="C1135" s="184">
        <v>513980</v>
      </c>
      <c r="D1135" s="184" t="s">
        <v>1909</v>
      </c>
      <c r="E1135" s="184">
        <v>16</v>
      </c>
      <c r="F1135" s="184">
        <v>6282</v>
      </c>
      <c r="G1135" s="184">
        <v>5</v>
      </c>
      <c r="H1135" s="184">
        <v>0</v>
      </c>
    </row>
    <row r="1136" spans="1:8" x14ac:dyDescent="0.2">
      <c r="A1136" s="184" t="s">
        <v>3115</v>
      </c>
      <c r="B1136" s="184">
        <v>6256</v>
      </c>
      <c r="C1136" s="184">
        <v>513955</v>
      </c>
      <c r="D1136" s="184" t="s">
        <v>3116</v>
      </c>
      <c r="E1136" s="184">
        <v>16</v>
      </c>
      <c r="F1136" s="184">
        <v>5973</v>
      </c>
      <c r="G1136" s="184">
        <v>5</v>
      </c>
      <c r="H1136" s="184">
        <v>0</v>
      </c>
    </row>
    <row r="1137" spans="1:8" x14ac:dyDescent="0.2">
      <c r="A1137" s="184" t="s">
        <v>3115</v>
      </c>
      <c r="B1137" s="184">
        <v>6264</v>
      </c>
      <c r="C1137" s="184">
        <v>513954</v>
      </c>
      <c r="D1137" s="184" t="s">
        <v>3116</v>
      </c>
      <c r="E1137" s="184">
        <v>16</v>
      </c>
      <c r="F1137" s="184">
        <v>5973</v>
      </c>
      <c r="G1137" s="184">
        <v>4</v>
      </c>
      <c r="H1137" s="184">
        <v>0</v>
      </c>
    </row>
    <row r="1138" spans="1:8" x14ac:dyDescent="0.2">
      <c r="A1138" s="184" t="s">
        <v>3117</v>
      </c>
      <c r="B1138" s="184">
        <v>5978</v>
      </c>
      <c r="C1138" s="184">
        <v>513932</v>
      </c>
      <c r="D1138" s="184" t="s">
        <v>1769</v>
      </c>
      <c r="E1138" s="184">
        <v>16</v>
      </c>
      <c r="F1138" s="184">
        <v>5973</v>
      </c>
      <c r="G1138" s="184">
        <v>4</v>
      </c>
      <c r="H1138" s="184">
        <v>0</v>
      </c>
    </row>
    <row r="1139" spans="1:8" x14ac:dyDescent="0.2">
      <c r="A1139" s="184" t="s">
        <v>3118</v>
      </c>
      <c r="B1139" s="184">
        <v>6253</v>
      </c>
      <c r="C1139" s="184">
        <v>513948</v>
      </c>
      <c r="D1139" s="184">
        <v>1</v>
      </c>
      <c r="E1139" s="184">
        <v>16</v>
      </c>
      <c r="F1139" s="184">
        <v>5978</v>
      </c>
      <c r="G1139" s="184">
        <v>5</v>
      </c>
      <c r="H1139" s="184">
        <v>0</v>
      </c>
    </row>
    <row r="1140" spans="1:8" x14ac:dyDescent="0.2">
      <c r="A1140" s="184" t="s">
        <v>3119</v>
      </c>
      <c r="B1140" s="184">
        <v>6252</v>
      </c>
      <c r="C1140" s="184">
        <v>513949</v>
      </c>
      <c r="D1140" s="184">
        <v>2</v>
      </c>
      <c r="E1140" s="184">
        <v>16</v>
      </c>
      <c r="F1140" s="184">
        <v>5978</v>
      </c>
      <c r="G1140" s="184">
        <v>5</v>
      </c>
      <c r="H1140" s="184">
        <v>0</v>
      </c>
    </row>
    <row r="1141" spans="1:8" x14ac:dyDescent="0.2">
      <c r="A1141" s="184" t="s">
        <v>3120</v>
      </c>
      <c r="B1141" s="184">
        <v>5977</v>
      </c>
      <c r="C1141" s="184">
        <v>513933</v>
      </c>
      <c r="D1141" s="184" t="s">
        <v>1983</v>
      </c>
      <c r="E1141" s="184">
        <v>16</v>
      </c>
      <c r="F1141" s="184">
        <v>5973</v>
      </c>
      <c r="G1141" s="184">
        <v>4</v>
      </c>
      <c r="H1141" s="184">
        <v>0</v>
      </c>
    </row>
    <row r="1142" spans="1:8" x14ac:dyDescent="0.2">
      <c r="A1142" s="184" t="s">
        <v>3120</v>
      </c>
      <c r="B1142" s="184">
        <v>6283</v>
      </c>
      <c r="C1142" s="184">
        <v>513972</v>
      </c>
      <c r="D1142" s="184" t="s">
        <v>1983</v>
      </c>
      <c r="E1142" s="184">
        <v>16</v>
      </c>
      <c r="F1142" s="184">
        <v>5973</v>
      </c>
      <c r="G1142" s="184">
        <v>4</v>
      </c>
      <c r="H1142" s="184">
        <v>0</v>
      </c>
    </row>
    <row r="1143" spans="1:8" x14ac:dyDescent="0.2">
      <c r="A1143" s="184" t="s">
        <v>3121</v>
      </c>
      <c r="B1143" s="184">
        <v>6251</v>
      </c>
      <c r="C1143" s="184">
        <v>513950</v>
      </c>
      <c r="D1143" s="184">
        <v>1</v>
      </c>
      <c r="E1143" s="184">
        <v>16</v>
      </c>
      <c r="F1143" s="184">
        <v>5977</v>
      </c>
      <c r="G1143" s="184">
        <v>5</v>
      </c>
      <c r="H1143" s="184">
        <v>0</v>
      </c>
    </row>
    <row r="1144" spans="1:8" x14ac:dyDescent="0.2">
      <c r="A1144" s="184" t="s">
        <v>3122</v>
      </c>
      <c r="B1144" s="184">
        <v>6277</v>
      </c>
      <c r="C1144" s="184">
        <v>513981</v>
      </c>
      <c r="D1144" s="184" t="s">
        <v>1909</v>
      </c>
      <c r="E1144" s="184">
        <v>16</v>
      </c>
      <c r="F1144" s="184">
        <v>6283</v>
      </c>
      <c r="G1144" s="184">
        <v>5</v>
      </c>
      <c r="H1144" s="184">
        <v>0</v>
      </c>
    </row>
    <row r="1145" spans="1:8" x14ac:dyDescent="0.2">
      <c r="A1145" s="184" t="s">
        <v>3123</v>
      </c>
      <c r="B1145" s="184">
        <v>6263</v>
      </c>
      <c r="C1145" s="184">
        <v>513962</v>
      </c>
      <c r="D1145" s="184" t="s">
        <v>3124</v>
      </c>
      <c r="E1145" s="184">
        <v>16</v>
      </c>
      <c r="F1145" s="184">
        <v>5973</v>
      </c>
      <c r="G1145" s="184">
        <v>5</v>
      </c>
      <c r="H1145" s="184">
        <v>0</v>
      </c>
    </row>
    <row r="1146" spans="1:8" hidden="1" x14ac:dyDescent="0.2">
      <c r="A1146" s="184" t="s">
        <v>3125</v>
      </c>
      <c r="B1146" s="184">
        <v>794</v>
      </c>
      <c r="C1146" s="184">
        <v>501846</v>
      </c>
      <c r="D1146" s="184" t="s">
        <v>1909</v>
      </c>
      <c r="E1146" s="184">
        <v>7</v>
      </c>
      <c r="F1146" s="184">
        <v>793</v>
      </c>
      <c r="G1146" s="184">
        <v>4</v>
      </c>
      <c r="H1146" s="184">
        <v>0</v>
      </c>
    </row>
    <row r="1147" spans="1:8" hidden="1" x14ac:dyDescent="0.2">
      <c r="A1147" s="184" t="s">
        <v>3126</v>
      </c>
      <c r="B1147" s="184">
        <v>795</v>
      </c>
      <c r="C1147" s="184">
        <v>501847</v>
      </c>
      <c r="D1147" s="184" t="s">
        <v>1772</v>
      </c>
      <c r="E1147" s="184">
        <v>7</v>
      </c>
      <c r="F1147" s="184">
        <v>794</v>
      </c>
      <c r="G1147" s="184">
        <v>5</v>
      </c>
      <c r="H1147" s="184">
        <v>0</v>
      </c>
    </row>
    <row r="1148" spans="1:8" x14ac:dyDescent="0.2">
      <c r="A1148" s="184" t="s">
        <v>3127</v>
      </c>
      <c r="B1148" s="184">
        <v>6408</v>
      </c>
      <c r="C1148" s="184">
        <v>514141</v>
      </c>
      <c r="D1148" s="184" t="s">
        <v>3128</v>
      </c>
      <c r="E1148" s="184">
        <v>16</v>
      </c>
      <c r="F1148" s="184">
        <v>4106</v>
      </c>
      <c r="G1148" s="184">
        <v>11</v>
      </c>
      <c r="H1148" s="184">
        <v>0</v>
      </c>
    </row>
    <row r="1149" spans="1:8" x14ac:dyDescent="0.2">
      <c r="A1149" s="184" t="s">
        <v>3129</v>
      </c>
      <c r="B1149" s="184">
        <v>6248</v>
      </c>
      <c r="C1149" s="184">
        <v>513953</v>
      </c>
      <c r="D1149" s="184" t="s">
        <v>3130</v>
      </c>
      <c r="E1149" s="184">
        <v>16</v>
      </c>
      <c r="F1149" s="184">
        <v>4106</v>
      </c>
      <c r="G1149" s="184">
        <v>5</v>
      </c>
      <c r="H1149" s="184">
        <v>0</v>
      </c>
    </row>
    <row r="1150" spans="1:8" hidden="1" x14ac:dyDescent="0.2">
      <c r="A1150" s="184" t="s">
        <v>1788</v>
      </c>
      <c r="B1150" s="184">
        <v>5371</v>
      </c>
      <c r="C1150" s="184">
        <v>513044</v>
      </c>
      <c r="D1150" s="184" t="s">
        <v>1788</v>
      </c>
      <c r="E1150" s="184">
        <v>18</v>
      </c>
      <c r="F1150" s="184">
        <v>1</v>
      </c>
      <c r="G1150" s="184">
        <v>2</v>
      </c>
      <c r="H1150" s="184">
        <v>0</v>
      </c>
    </row>
    <row r="1151" spans="1:8" hidden="1" x14ac:dyDescent="0.2">
      <c r="A1151" s="184" t="s">
        <v>1786</v>
      </c>
      <c r="B1151" s="184">
        <v>4134</v>
      </c>
      <c r="C1151" s="184">
        <v>511817</v>
      </c>
      <c r="D1151" s="184" t="s">
        <v>1786</v>
      </c>
      <c r="E1151" s="184">
        <v>17</v>
      </c>
      <c r="F1151" s="184">
        <v>1</v>
      </c>
      <c r="G1151" s="184">
        <v>2</v>
      </c>
      <c r="H1151" s="184">
        <v>0</v>
      </c>
    </row>
    <row r="1152" spans="1:8" hidden="1" x14ac:dyDescent="0.2">
      <c r="A1152" s="184" t="s">
        <v>3131</v>
      </c>
      <c r="B1152" s="184">
        <v>4893</v>
      </c>
      <c r="C1152" s="184">
        <v>512697</v>
      </c>
      <c r="D1152" s="184" t="s">
        <v>1876</v>
      </c>
      <c r="E1152" s="184">
        <v>17</v>
      </c>
      <c r="F1152" s="184">
        <v>4134</v>
      </c>
      <c r="G1152" s="184">
        <v>5</v>
      </c>
      <c r="H1152" s="184">
        <v>0</v>
      </c>
    </row>
    <row r="1153" spans="1:8" hidden="1" x14ac:dyDescent="0.2">
      <c r="A1153" s="184" t="s">
        <v>3132</v>
      </c>
      <c r="B1153" s="184">
        <v>4894</v>
      </c>
      <c r="C1153" s="184">
        <v>512698</v>
      </c>
      <c r="D1153" s="184" t="s">
        <v>1877</v>
      </c>
      <c r="E1153" s="184">
        <v>17</v>
      </c>
      <c r="F1153" s="184">
        <v>4134</v>
      </c>
      <c r="G1153" s="184">
        <v>5</v>
      </c>
      <c r="H1153" s="184">
        <v>0</v>
      </c>
    </row>
    <row r="1154" spans="1:8" hidden="1" x14ac:dyDescent="0.2">
      <c r="A1154" s="184" t="s">
        <v>3133</v>
      </c>
      <c r="B1154" s="184">
        <v>4905</v>
      </c>
      <c r="C1154" s="184">
        <v>512699</v>
      </c>
      <c r="D1154" s="184" t="s">
        <v>1762</v>
      </c>
      <c r="E1154" s="184">
        <v>17</v>
      </c>
      <c r="F1154" s="184">
        <v>4134</v>
      </c>
      <c r="G1154" s="184">
        <v>4</v>
      </c>
      <c r="H1154" s="184">
        <v>0</v>
      </c>
    </row>
    <row r="1155" spans="1:8" hidden="1" x14ac:dyDescent="0.2">
      <c r="A1155" s="184" t="s">
        <v>3134</v>
      </c>
      <c r="B1155" s="184">
        <v>4906</v>
      </c>
      <c r="C1155" s="184">
        <v>512701</v>
      </c>
      <c r="D1155" s="184" t="s">
        <v>1882</v>
      </c>
      <c r="E1155" s="184">
        <v>17</v>
      </c>
      <c r="F1155" s="184">
        <v>4905</v>
      </c>
      <c r="G1155" s="184">
        <v>4</v>
      </c>
      <c r="H1155" s="184">
        <v>0</v>
      </c>
    </row>
    <row r="1156" spans="1:8" hidden="1" x14ac:dyDescent="0.2">
      <c r="A1156" s="184" t="s">
        <v>3135</v>
      </c>
      <c r="B1156" s="184">
        <v>4245</v>
      </c>
      <c r="C1156" s="184">
        <v>512143</v>
      </c>
      <c r="D1156" s="184" t="s">
        <v>1778</v>
      </c>
      <c r="E1156" s="184">
        <v>17</v>
      </c>
      <c r="F1156" s="184">
        <v>4134</v>
      </c>
      <c r="G1156" s="184">
        <v>4</v>
      </c>
      <c r="H1156" s="184">
        <v>0</v>
      </c>
    </row>
    <row r="1157" spans="1:8" hidden="1" x14ac:dyDescent="0.2">
      <c r="A1157" s="184" t="s">
        <v>3136</v>
      </c>
      <c r="B1157" s="184">
        <v>4246</v>
      </c>
      <c r="C1157" s="184">
        <v>512144</v>
      </c>
      <c r="D1157" s="184" t="s">
        <v>1790</v>
      </c>
      <c r="E1157" s="184">
        <v>17</v>
      </c>
      <c r="F1157" s="184">
        <v>4245</v>
      </c>
      <c r="G1157" s="184">
        <v>4</v>
      </c>
      <c r="H1157" s="184">
        <v>0</v>
      </c>
    </row>
    <row r="1158" spans="1:8" hidden="1" x14ac:dyDescent="0.2">
      <c r="A1158" s="184" t="s">
        <v>3137</v>
      </c>
      <c r="B1158" s="184">
        <v>4503</v>
      </c>
      <c r="C1158" s="184">
        <v>512166</v>
      </c>
      <c r="D1158" s="184" t="s">
        <v>1752</v>
      </c>
      <c r="E1158" s="184">
        <v>17</v>
      </c>
      <c r="F1158" s="184">
        <v>4246</v>
      </c>
      <c r="G1158" s="184">
        <v>4</v>
      </c>
      <c r="H1158" s="184">
        <v>0</v>
      </c>
    </row>
    <row r="1159" spans="1:8" hidden="1" x14ac:dyDescent="0.2">
      <c r="A1159" s="184" t="s">
        <v>3138</v>
      </c>
      <c r="B1159" s="184">
        <v>4247</v>
      </c>
      <c r="C1159" s="184">
        <v>512145</v>
      </c>
      <c r="D1159" s="184" t="s">
        <v>1762</v>
      </c>
      <c r="E1159" s="184">
        <v>17</v>
      </c>
      <c r="F1159" s="184">
        <v>4245</v>
      </c>
      <c r="G1159" s="184">
        <v>4</v>
      </c>
      <c r="H1159" s="184">
        <v>0</v>
      </c>
    </row>
    <row r="1160" spans="1:8" hidden="1" x14ac:dyDescent="0.2">
      <c r="A1160" s="184" t="s">
        <v>3139</v>
      </c>
      <c r="B1160" s="184">
        <v>4198</v>
      </c>
      <c r="C1160" s="184">
        <v>512188</v>
      </c>
      <c r="D1160" s="184" t="s">
        <v>1756</v>
      </c>
      <c r="E1160" s="184">
        <v>17</v>
      </c>
      <c r="F1160" s="184">
        <v>4247</v>
      </c>
      <c r="G1160" s="184">
        <v>5</v>
      </c>
      <c r="H1160" s="184">
        <v>0</v>
      </c>
    </row>
    <row r="1161" spans="1:8" ht="25.5" hidden="1" x14ac:dyDescent="0.2">
      <c r="A1161" s="184" t="s">
        <v>3140</v>
      </c>
      <c r="B1161" s="184">
        <v>4508</v>
      </c>
      <c r="C1161" s="184">
        <v>512157</v>
      </c>
      <c r="D1161" s="184" t="s">
        <v>1900</v>
      </c>
      <c r="E1161" s="184">
        <v>17</v>
      </c>
      <c r="F1161" s="184">
        <v>4245</v>
      </c>
      <c r="G1161" s="184">
        <v>11</v>
      </c>
      <c r="H1161" s="184">
        <v>0</v>
      </c>
    </row>
    <row r="1162" spans="1:8" hidden="1" x14ac:dyDescent="0.2">
      <c r="A1162" s="184" t="s">
        <v>3141</v>
      </c>
      <c r="B1162" s="184">
        <v>4192</v>
      </c>
      <c r="C1162" s="184">
        <v>512158</v>
      </c>
      <c r="D1162" s="184" t="s">
        <v>1902</v>
      </c>
      <c r="E1162" s="184">
        <v>17</v>
      </c>
      <c r="F1162" s="184">
        <v>4245</v>
      </c>
      <c r="G1162" s="184">
        <v>5</v>
      </c>
      <c r="H1162" s="184">
        <v>0</v>
      </c>
    </row>
    <row r="1163" spans="1:8" hidden="1" x14ac:dyDescent="0.2">
      <c r="A1163" s="184" t="s">
        <v>3142</v>
      </c>
      <c r="B1163" s="184">
        <v>4248</v>
      </c>
      <c r="C1163" s="184">
        <v>512146</v>
      </c>
      <c r="D1163" s="184" t="s">
        <v>1904</v>
      </c>
      <c r="E1163" s="184">
        <v>17</v>
      </c>
      <c r="F1163" s="184">
        <v>4245</v>
      </c>
      <c r="G1163" s="184">
        <v>4</v>
      </c>
      <c r="H1163" s="184">
        <v>0</v>
      </c>
    </row>
    <row r="1164" spans="1:8" hidden="1" x14ac:dyDescent="0.2">
      <c r="A1164" s="184" t="s">
        <v>3143</v>
      </c>
      <c r="B1164" s="184">
        <v>4483</v>
      </c>
      <c r="C1164" s="184">
        <v>512189</v>
      </c>
      <c r="D1164" s="184">
        <v>2</v>
      </c>
      <c r="E1164" s="184">
        <v>17</v>
      </c>
      <c r="F1164" s="184">
        <v>4248</v>
      </c>
      <c r="G1164" s="184">
        <v>4</v>
      </c>
      <c r="H1164" s="184">
        <v>0</v>
      </c>
    </row>
    <row r="1165" spans="1:8" hidden="1" x14ac:dyDescent="0.2">
      <c r="A1165" s="184" t="s">
        <v>3144</v>
      </c>
      <c r="B1165" s="184">
        <v>4465</v>
      </c>
      <c r="C1165" s="184">
        <v>512208</v>
      </c>
      <c r="D1165" s="184">
        <v>5</v>
      </c>
      <c r="E1165" s="184">
        <v>17</v>
      </c>
      <c r="F1165" s="184">
        <v>4248</v>
      </c>
      <c r="G1165" s="184">
        <v>4</v>
      </c>
      <c r="H1165" s="184">
        <v>0</v>
      </c>
    </row>
    <row r="1166" spans="1:8" hidden="1" x14ac:dyDescent="0.2">
      <c r="A1166" s="184" t="s">
        <v>3145</v>
      </c>
      <c r="B1166" s="184">
        <v>4464</v>
      </c>
      <c r="C1166" s="184">
        <v>512211</v>
      </c>
      <c r="D1166" s="184" t="s">
        <v>1772</v>
      </c>
      <c r="E1166" s="184">
        <v>17</v>
      </c>
      <c r="F1166" s="184">
        <v>4248</v>
      </c>
      <c r="G1166" s="184">
        <v>4</v>
      </c>
      <c r="H1166" s="184">
        <v>0</v>
      </c>
    </row>
    <row r="1167" spans="1:8" hidden="1" x14ac:dyDescent="0.2">
      <c r="A1167" s="184" t="s">
        <v>3146</v>
      </c>
      <c r="B1167" s="184">
        <v>4204</v>
      </c>
      <c r="C1167" s="184">
        <v>512214</v>
      </c>
      <c r="D1167" s="184" t="s">
        <v>1909</v>
      </c>
      <c r="E1167" s="184">
        <v>17</v>
      </c>
      <c r="F1167" s="184">
        <v>4248</v>
      </c>
      <c r="G1167" s="184">
        <v>5</v>
      </c>
      <c r="H1167" s="184">
        <v>0</v>
      </c>
    </row>
    <row r="1168" spans="1:8" hidden="1" x14ac:dyDescent="0.2">
      <c r="A1168" s="184" t="s">
        <v>3147</v>
      </c>
      <c r="B1168" s="184">
        <v>4206</v>
      </c>
      <c r="C1168" s="184">
        <v>512216</v>
      </c>
      <c r="D1168" s="184" t="s">
        <v>1911</v>
      </c>
      <c r="E1168" s="184">
        <v>17</v>
      </c>
      <c r="F1168" s="184">
        <v>4248</v>
      </c>
      <c r="G1168" s="184">
        <v>5</v>
      </c>
      <c r="H1168" s="184">
        <v>0</v>
      </c>
    </row>
    <row r="1169" spans="1:8" hidden="1" x14ac:dyDescent="0.2">
      <c r="A1169" s="184" t="s">
        <v>3148</v>
      </c>
      <c r="B1169" s="184">
        <v>4249</v>
      </c>
      <c r="C1169" s="184">
        <v>512147</v>
      </c>
      <c r="D1169" s="184" t="s">
        <v>1913</v>
      </c>
      <c r="E1169" s="184">
        <v>17</v>
      </c>
      <c r="F1169" s="184">
        <v>4245</v>
      </c>
      <c r="G1169" s="184">
        <v>4</v>
      </c>
      <c r="H1169" s="184">
        <v>0</v>
      </c>
    </row>
    <row r="1170" spans="1:8" hidden="1" x14ac:dyDescent="0.2">
      <c r="A1170" s="184" t="s">
        <v>3149</v>
      </c>
      <c r="B1170" s="184">
        <v>4213</v>
      </c>
      <c r="C1170" s="184">
        <v>512254</v>
      </c>
      <c r="D1170" s="184" t="s">
        <v>1904</v>
      </c>
      <c r="E1170" s="184">
        <v>17</v>
      </c>
      <c r="F1170" s="184">
        <v>4249</v>
      </c>
      <c r="G1170" s="184">
        <v>5</v>
      </c>
      <c r="H1170" s="184">
        <v>0</v>
      </c>
    </row>
    <row r="1171" spans="1:8" hidden="1" x14ac:dyDescent="0.2">
      <c r="A1171" s="184" t="s">
        <v>3150</v>
      </c>
      <c r="B1171" s="184">
        <v>4250</v>
      </c>
      <c r="C1171" s="184">
        <v>512148</v>
      </c>
      <c r="D1171" s="184" t="s">
        <v>1921</v>
      </c>
      <c r="E1171" s="184">
        <v>17</v>
      </c>
      <c r="F1171" s="184">
        <v>4245</v>
      </c>
      <c r="G1171" s="184">
        <v>4</v>
      </c>
      <c r="H1171" s="184">
        <v>0</v>
      </c>
    </row>
    <row r="1172" spans="1:8" hidden="1" x14ac:dyDescent="0.2">
      <c r="A1172" s="184" t="s">
        <v>3151</v>
      </c>
      <c r="B1172" s="184">
        <v>4251</v>
      </c>
      <c r="C1172" s="184">
        <v>512149</v>
      </c>
      <c r="D1172" s="184" t="s">
        <v>1759</v>
      </c>
      <c r="E1172" s="184">
        <v>17</v>
      </c>
      <c r="F1172" s="184">
        <v>4245</v>
      </c>
      <c r="G1172" s="184">
        <v>4</v>
      </c>
      <c r="H1172" s="184">
        <v>0</v>
      </c>
    </row>
    <row r="1173" spans="1:8" hidden="1" x14ac:dyDescent="0.2">
      <c r="A1173" s="184" t="s">
        <v>3152</v>
      </c>
      <c r="B1173" s="184">
        <v>4216</v>
      </c>
      <c r="C1173" s="184">
        <v>512349</v>
      </c>
      <c r="D1173" s="184">
        <v>1</v>
      </c>
      <c r="E1173" s="184">
        <v>17</v>
      </c>
      <c r="F1173" s="184">
        <v>4251</v>
      </c>
      <c r="G1173" s="184">
        <v>5</v>
      </c>
      <c r="H1173" s="184">
        <v>0</v>
      </c>
    </row>
    <row r="1174" spans="1:8" hidden="1" x14ac:dyDescent="0.2">
      <c r="A1174" s="184" t="s">
        <v>3153</v>
      </c>
      <c r="B1174" s="184">
        <v>4507</v>
      </c>
      <c r="C1174" s="184">
        <v>512159</v>
      </c>
      <c r="D1174" s="184" t="s">
        <v>1661</v>
      </c>
      <c r="E1174" s="184">
        <v>17</v>
      </c>
      <c r="F1174" s="184">
        <v>4245</v>
      </c>
      <c r="G1174" s="184">
        <v>5</v>
      </c>
      <c r="H1174" s="184">
        <v>0</v>
      </c>
    </row>
    <row r="1175" spans="1:8" hidden="1" x14ac:dyDescent="0.2">
      <c r="A1175" s="184" t="s">
        <v>3154</v>
      </c>
      <c r="B1175" s="184">
        <v>4252</v>
      </c>
      <c r="C1175" s="184">
        <v>512150</v>
      </c>
      <c r="D1175" s="184" t="s">
        <v>1756</v>
      </c>
      <c r="E1175" s="184">
        <v>17</v>
      </c>
      <c r="F1175" s="184">
        <v>4245</v>
      </c>
      <c r="G1175" s="184">
        <v>4</v>
      </c>
      <c r="H1175" s="184">
        <v>0</v>
      </c>
    </row>
    <row r="1176" spans="1:8" hidden="1" x14ac:dyDescent="0.2">
      <c r="A1176" s="184" t="s">
        <v>3155</v>
      </c>
      <c r="B1176" s="184">
        <v>4219</v>
      </c>
      <c r="C1176" s="184">
        <v>512352</v>
      </c>
      <c r="D1176" s="184" t="s">
        <v>1909</v>
      </c>
      <c r="E1176" s="184">
        <v>17</v>
      </c>
      <c r="F1176" s="184">
        <v>4252</v>
      </c>
      <c r="G1176" s="184">
        <v>5</v>
      </c>
      <c r="H1176" s="184">
        <v>0</v>
      </c>
    </row>
    <row r="1177" spans="1:8" hidden="1" x14ac:dyDescent="0.2">
      <c r="A1177" s="184" t="s">
        <v>3156</v>
      </c>
      <c r="B1177" s="184">
        <v>4253</v>
      </c>
      <c r="C1177" s="184">
        <v>512151</v>
      </c>
      <c r="D1177" s="184" t="s">
        <v>1935</v>
      </c>
      <c r="E1177" s="184">
        <v>17</v>
      </c>
      <c r="F1177" s="184">
        <v>4245</v>
      </c>
      <c r="G1177" s="184">
        <v>4</v>
      </c>
      <c r="H1177" s="184">
        <v>0</v>
      </c>
    </row>
    <row r="1178" spans="1:8" hidden="1" x14ac:dyDescent="0.2">
      <c r="A1178" s="184" t="s">
        <v>3157</v>
      </c>
      <c r="B1178" s="184">
        <v>4221</v>
      </c>
      <c r="C1178" s="184">
        <v>512379</v>
      </c>
      <c r="D1178" s="184" t="s">
        <v>1911</v>
      </c>
      <c r="E1178" s="184">
        <v>17</v>
      </c>
      <c r="F1178" s="184">
        <v>4253</v>
      </c>
      <c r="G1178" s="184">
        <v>5</v>
      </c>
      <c r="H1178" s="184">
        <v>0</v>
      </c>
    </row>
    <row r="1179" spans="1:8" hidden="1" x14ac:dyDescent="0.2">
      <c r="A1179" s="184" t="s">
        <v>3158</v>
      </c>
      <c r="B1179" s="184">
        <v>4254</v>
      </c>
      <c r="C1179" s="184">
        <v>512152</v>
      </c>
      <c r="D1179" s="184" t="s">
        <v>1880</v>
      </c>
      <c r="E1179" s="184">
        <v>17</v>
      </c>
      <c r="F1179" s="184">
        <v>4245</v>
      </c>
      <c r="G1179" s="184">
        <v>4</v>
      </c>
      <c r="H1179" s="184">
        <v>0</v>
      </c>
    </row>
    <row r="1180" spans="1:8" hidden="1" x14ac:dyDescent="0.2">
      <c r="A1180" s="184" t="s">
        <v>3159</v>
      </c>
      <c r="B1180" s="184">
        <v>4222</v>
      </c>
      <c r="C1180" s="184">
        <v>512380</v>
      </c>
      <c r="D1180" s="184" t="s">
        <v>1772</v>
      </c>
      <c r="E1180" s="184">
        <v>17</v>
      </c>
      <c r="F1180" s="184">
        <v>4254</v>
      </c>
      <c r="G1180" s="184">
        <v>5</v>
      </c>
      <c r="H1180" s="184">
        <v>0</v>
      </c>
    </row>
    <row r="1181" spans="1:8" hidden="1" x14ac:dyDescent="0.2">
      <c r="A1181" s="184" t="s">
        <v>3160</v>
      </c>
      <c r="B1181" s="184">
        <v>4255</v>
      </c>
      <c r="C1181" s="184">
        <v>512153</v>
      </c>
      <c r="D1181" s="184" t="s">
        <v>1882</v>
      </c>
      <c r="E1181" s="184">
        <v>17</v>
      </c>
      <c r="F1181" s="184">
        <v>4245</v>
      </c>
      <c r="G1181" s="184">
        <v>4</v>
      </c>
      <c r="H1181" s="184">
        <v>0</v>
      </c>
    </row>
    <row r="1182" spans="1:8" hidden="1" x14ac:dyDescent="0.2">
      <c r="A1182" s="184" t="s">
        <v>3161</v>
      </c>
      <c r="B1182" s="184">
        <v>4224</v>
      </c>
      <c r="C1182" s="184">
        <v>512382</v>
      </c>
      <c r="D1182" s="184" t="s">
        <v>1756</v>
      </c>
      <c r="E1182" s="184">
        <v>17</v>
      </c>
      <c r="F1182" s="184">
        <v>4255</v>
      </c>
      <c r="G1182" s="184">
        <v>5</v>
      </c>
      <c r="H1182" s="184">
        <v>0</v>
      </c>
    </row>
    <row r="1183" spans="1:8" hidden="1" x14ac:dyDescent="0.2">
      <c r="A1183" s="184" t="s">
        <v>3162</v>
      </c>
      <c r="B1183" s="184">
        <v>4225</v>
      </c>
      <c r="C1183" s="184">
        <v>512383</v>
      </c>
      <c r="D1183" s="184" t="s">
        <v>1909</v>
      </c>
      <c r="E1183" s="184">
        <v>17</v>
      </c>
      <c r="F1183" s="184">
        <v>4255</v>
      </c>
      <c r="G1183" s="184">
        <v>5</v>
      </c>
      <c r="H1183" s="184">
        <v>0</v>
      </c>
    </row>
    <row r="1184" spans="1:8" hidden="1" x14ac:dyDescent="0.2">
      <c r="A1184" s="184" t="s">
        <v>3163</v>
      </c>
      <c r="B1184" s="184">
        <v>4511</v>
      </c>
      <c r="C1184" s="184">
        <v>512154</v>
      </c>
      <c r="D1184" s="184" t="s">
        <v>1909</v>
      </c>
      <c r="E1184" s="184">
        <v>17</v>
      </c>
      <c r="F1184" s="184">
        <v>4245</v>
      </c>
      <c r="G1184" s="184">
        <v>4</v>
      </c>
      <c r="H1184" s="184">
        <v>0</v>
      </c>
    </row>
    <row r="1185" spans="1:8" hidden="1" x14ac:dyDescent="0.2">
      <c r="A1185" s="184" t="s">
        <v>3164</v>
      </c>
      <c r="B1185" s="184">
        <v>4756</v>
      </c>
      <c r="C1185" s="184">
        <v>512445</v>
      </c>
      <c r="D1185" s="184" t="s">
        <v>2794</v>
      </c>
      <c r="E1185" s="184">
        <v>17</v>
      </c>
      <c r="F1185" s="184">
        <v>4511</v>
      </c>
      <c r="G1185" s="184">
        <v>5</v>
      </c>
      <c r="H1185" s="184">
        <v>0</v>
      </c>
    </row>
    <row r="1186" spans="1:8" hidden="1" x14ac:dyDescent="0.2">
      <c r="A1186" s="184" t="s">
        <v>3165</v>
      </c>
      <c r="B1186" s="184">
        <v>4510</v>
      </c>
      <c r="C1186" s="184">
        <v>512155</v>
      </c>
      <c r="D1186" s="184" t="s">
        <v>1752</v>
      </c>
      <c r="E1186" s="184">
        <v>17</v>
      </c>
      <c r="F1186" s="184">
        <v>4245</v>
      </c>
      <c r="G1186" s="184">
        <v>4</v>
      </c>
      <c r="H1186" s="184">
        <v>0</v>
      </c>
    </row>
    <row r="1187" spans="1:8" hidden="1" x14ac:dyDescent="0.2">
      <c r="A1187" s="184" t="s">
        <v>3166</v>
      </c>
      <c r="B1187" s="184">
        <v>4757</v>
      </c>
      <c r="C1187" s="184">
        <v>512446</v>
      </c>
      <c r="D1187" s="184" t="s">
        <v>1904</v>
      </c>
      <c r="E1187" s="184">
        <v>17</v>
      </c>
      <c r="F1187" s="184">
        <v>4510</v>
      </c>
      <c r="G1187" s="184">
        <v>5</v>
      </c>
      <c r="H1187" s="184">
        <v>0</v>
      </c>
    </row>
    <row r="1188" spans="1:8" hidden="1" x14ac:dyDescent="0.2">
      <c r="A1188" s="184" t="s">
        <v>3167</v>
      </c>
      <c r="B1188" s="184">
        <v>4758</v>
      </c>
      <c r="C1188" s="184">
        <v>512447</v>
      </c>
      <c r="D1188" s="184" t="s">
        <v>1909</v>
      </c>
      <c r="E1188" s="184">
        <v>17</v>
      </c>
      <c r="F1188" s="184">
        <v>4510</v>
      </c>
      <c r="G1188" s="184">
        <v>5</v>
      </c>
      <c r="H1188" s="184">
        <v>0</v>
      </c>
    </row>
    <row r="1189" spans="1:8" hidden="1" x14ac:dyDescent="0.2">
      <c r="A1189" s="184" t="s">
        <v>3168</v>
      </c>
      <c r="B1189" s="184">
        <v>4193</v>
      </c>
      <c r="C1189" s="184">
        <v>512161</v>
      </c>
      <c r="D1189" s="184" t="s">
        <v>1971</v>
      </c>
      <c r="E1189" s="184">
        <v>17</v>
      </c>
      <c r="F1189" s="184">
        <v>4245</v>
      </c>
      <c r="G1189" s="184">
        <v>5</v>
      </c>
      <c r="H1189" s="184">
        <v>0</v>
      </c>
    </row>
    <row r="1190" spans="1:8" ht="25.5" hidden="1" x14ac:dyDescent="0.2">
      <c r="A1190" s="184" t="s">
        <v>3169</v>
      </c>
      <c r="B1190" s="184">
        <v>4506</v>
      </c>
      <c r="C1190" s="184">
        <v>512160</v>
      </c>
      <c r="D1190" s="184" t="s">
        <v>1973</v>
      </c>
      <c r="E1190" s="184">
        <v>17</v>
      </c>
      <c r="F1190" s="184">
        <v>4245</v>
      </c>
      <c r="G1190" s="184">
        <v>11</v>
      </c>
      <c r="H1190" s="184">
        <v>0</v>
      </c>
    </row>
    <row r="1191" spans="1:8" hidden="1" x14ac:dyDescent="0.2">
      <c r="A1191" s="184" t="s">
        <v>3170</v>
      </c>
      <c r="B1191" s="184">
        <v>4509</v>
      </c>
      <c r="C1191" s="184">
        <v>512156</v>
      </c>
      <c r="D1191" s="184" t="s">
        <v>1769</v>
      </c>
      <c r="E1191" s="184">
        <v>17</v>
      </c>
      <c r="F1191" s="184">
        <v>4245</v>
      </c>
      <c r="G1191" s="184">
        <v>4</v>
      </c>
      <c r="H1191" s="184">
        <v>0</v>
      </c>
    </row>
    <row r="1192" spans="1:8" hidden="1" x14ac:dyDescent="0.2">
      <c r="A1192" s="184" t="s">
        <v>3171</v>
      </c>
      <c r="B1192" s="184">
        <v>4760</v>
      </c>
      <c r="C1192" s="184">
        <v>512450</v>
      </c>
      <c r="D1192" s="184">
        <v>1</v>
      </c>
      <c r="E1192" s="184">
        <v>17</v>
      </c>
      <c r="F1192" s="184">
        <v>4509</v>
      </c>
      <c r="G1192" s="184">
        <v>5</v>
      </c>
      <c r="H1192" s="184">
        <v>0</v>
      </c>
    </row>
    <row r="1193" spans="1:8" hidden="1" x14ac:dyDescent="0.2">
      <c r="A1193" s="184" t="s">
        <v>3172</v>
      </c>
      <c r="B1193" s="184">
        <v>4759</v>
      </c>
      <c r="C1193" s="184">
        <v>512449</v>
      </c>
      <c r="D1193" s="184" t="s">
        <v>2799</v>
      </c>
      <c r="E1193" s="184">
        <v>17</v>
      </c>
      <c r="F1193" s="184">
        <v>4245</v>
      </c>
      <c r="G1193" s="184">
        <v>5</v>
      </c>
      <c r="H1193" s="184">
        <v>0</v>
      </c>
    </row>
    <row r="1194" spans="1:8" hidden="1" x14ac:dyDescent="0.2">
      <c r="A1194" s="184" t="s">
        <v>3173</v>
      </c>
      <c r="B1194" s="184">
        <v>4505</v>
      </c>
      <c r="C1194" s="184">
        <v>512162</v>
      </c>
      <c r="D1194" s="184" t="s">
        <v>1911</v>
      </c>
      <c r="E1194" s="184">
        <v>17</v>
      </c>
      <c r="F1194" s="184">
        <v>4245</v>
      </c>
      <c r="G1194" s="184">
        <v>4</v>
      </c>
      <c r="H1194" s="184">
        <v>0</v>
      </c>
    </row>
    <row r="1195" spans="1:8" hidden="1" x14ac:dyDescent="0.2">
      <c r="A1195" s="184" t="s">
        <v>3174</v>
      </c>
      <c r="B1195" s="184">
        <v>4899</v>
      </c>
      <c r="C1195" s="184">
        <v>512574</v>
      </c>
      <c r="D1195" s="184" t="s">
        <v>1989</v>
      </c>
      <c r="E1195" s="184">
        <v>17</v>
      </c>
      <c r="F1195" s="184">
        <v>4505</v>
      </c>
      <c r="G1195" s="184">
        <v>4</v>
      </c>
      <c r="H1195" s="184">
        <v>0</v>
      </c>
    </row>
    <row r="1196" spans="1:8" ht="25.5" hidden="1" x14ac:dyDescent="0.2">
      <c r="A1196" s="184" t="s">
        <v>3175</v>
      </c>
      <c r="B1196" s="184">
        <v>4850</v>
      </c>
      <c r="C1196" s="184">
        <v>512589</v>
      </c>
      <c r="D1196" s="184" t="s">
        <v>1991</v>
      </c>
      <c r="E1196" s="184">
        <v>17</v>
      </c>
      <c r="F1196" s="184">
        <v>4899</v>
      </c>
      <c r="G1196" s="184">
        <v>5</v>
      </c>
      <c r="H1196" s="184">
        <v>0</v>
      </c>
    </row>
    <row r="1197" spans="1:8" ht="25.5" hidden="1" x14ac:dyDescent="0.2">
      <c r="A1197" s="184" t="s">
        <v>3176</v>
      </c>
      <c r="B1197" s="184">
        <v>4504</v>
      </c>
      <c r="C1197" s="184">
        <v>512163</v>
      </c>
      <c r="D1197" s="184" t="s">
        <v>1994</v>
      </c>
      <c r="E1197" s="184">
        <v>17</v>
      </c>
      <c r="F1197" s="184">
        <v>4245</v>
      </c>
      <c r="G1197" s="184">
        <v>11</v>
      </c>
      <c r="H1197" s="184">
        <v>0</v>
      </c>
    </row>
    <row r="1198" spans="1:8" hidden="1" x14ac:dyDescent="0.2">
      <c r="A1198" s="184" t="s">
        <v>3177</v>
      </c>
      <c r="B1198" s="184">
        <v>4194</v>
      </c>
      <c r="C1198" s="184">
        <v>512164</v>
      </c>
      <c r="D1198" s="184" t="s">
        <v>1996</v>
      </c>
      <c r="E1198" s="184">
        <v>17</v>
      </c>
      <c r="F1198" s="184">
        <v>4245</v>
      </c>
      <c r="G1198" s="184">
        <v>5</v>
      </c>
      <c r="H1198" s="184">
        <v>0</v>
      </c>
    </row>
    <row r="1199" spans="1:8" hidden="1" x14ac:dyDescent="0.2">
      <c r="A1199" s="184" t="s">
        <v>3178</v>
      </c>
      <c r="B1199" s="184">
        <v>4901</v>
      </c>
      <c r="C1199" s="184">
        <v>512653</v>
      </c>
      <c r="D1199" s="184" t="s">
        <v>1898</v>
      </c>
      <c r="E1199" s="184">
        <v>17</v>
      </c>
      <c r="F1199" s="184">
        <v>4134</v>
      </c>
      <c r="G1199" s="184">
        <v>4</v>
      </c>
      <c r="H1199" s="184">
        <v>0</v>
      </c>
    </row>
    <row r="1200" spans="1:8" hidden="1" x14ac:dyDescent="0.2">
      <c r="A1200" s="184" t="s">
        <v>3179</v>
      </c>
      <c r="B1200" s="184">
        <v>4902</v>
      </c>
      <c r="C1200" s="184">
        <v>512654</v>
      </c>
      <c r="D1200" s="184" t="s">
        <v>1921</v>
      </c>
      <c r="E1200" s="184">
        <v>17</v>
      </c>
      <c r="F1200" s="184">
        <v>4901</v>
      </c>
      <c r="G1200" s="184">
        <v>4</v>
      </c>
      <c r="H1200" s="184">
        <v>0</v>
      </c>
    </row>
    <row r="1201" spans="1:8" hidden="1" x14ac:dyDescent="0.2">
      <c r="A1201" s="184" t="s">
        <v>3180</v>
      </c>
      <c r="B1201" s="184">
        <v>4885</v>
      </c>
      <c r="C1201" s="184">
        <v>512657</v>
      </c>
      <c r="D1201" s="184">
        <v>1</v>
      </c>
      <c r="E1201" s="184">
        <v>17</v>
      </c>
      <c r="F1201" s="184">
        <v>4902</v>
      </c>
      <c r="G1201" s="184">
        <v>5</v>
      </c>
      <c r="H1201" s="184">
        <v>0</v>
      </c>
    </row>
    <row r="1202" spans="1:8" hidden="1" x14ac:dyDescent="0.2">
      <c r="A1202" s="184" t="s">
        <v>3181</v>
      </c>
      <c r="B1202" s="184">
        <v>4886</v>
      </c>
      <c r="C1202" s="184">
        <v>512658</v>
      </c>
      <c r="D1202" s="184">
        <v>2</v>
      </c>
      <c r="E1202" s="184">
        <v>17</v>
      </c>
      <c r="F1202" s="184">
        <v>4902</v>
      </c>
      <c r="G1202" s="184">
        <v>5</v>
      </c>
      <c r="H1202" s="184">
        <v>0</v>
      </c>
    </row>
    <row r="1203" spans="1:8" hidden="1" x14ac:dyDescent="0.2">
      <c r="A1203" s="184" t="s">
        <v>3182</v>
      </c>
      <c r="B1203" s="184">
        <v>4887</v>
      </c>
      <c r="C1203" s="184">
        <v>512659</v>
      </c>
      <c r="D1203" s="184">
        <v>3</v>
      </c>
      <c r="E1203" s="184">
        <v>17</v>
      </c>
      <c r="F1203" s="184">
        <v>4902</v>
      </c>
      <c r="G1203" s="184">
        <v>5</v>
      </c>
      <c r="H1203" s="184">
        <v>0</v>
      </c>
    </row>
    <row r="1204" spans="1:8" hidden="1" x14ac:dyDescent="0.2">
      <c r="A1204" s="184" t="s">
        <v>3183</v>
      </c>
      <c r="B1204" s="184">
        <v>4888</v>
      </c>
      <c r="C1204" s="184">
        <v>512660</v>
      </c>
      <c r="D1204" s="184">
        <v>4</v>
      </c>
      <c r="E1204" s="184">
        <v>17</v>
      </c>
      <c r="F1204" s="184">
        <v>4902</v>
      </c>
      <c r="G1204" s="184">
        <v>5</v>
      </c>
      <c r="H1204" s="184">
        <v>0</v>
      </c>
    </row>
    <row r="1205" spans="1:8" hidden="1" x14ac:dyDescent="0.2">
      <c r="A1205" s="184" t="s">
        <v>3184</v>
      </c>
      <c r="B1205" s="184">
        <v>4992</v>
      </c>
      <c r="C1205" s="184">
        <v>512656</v>
      </c>
      <c r="D1205" s="184" t="s">
        <v>1661</v>
      </c>
      <c r="E1205" s="184">
        <v>17</v>
      </c>
      <c r="F1205" s="184">
        <v>4901</v>
      </c>
      <c r="G1205" s="184">
        <v>5</v>
      </c>
      <c r="H1205" s="184">
        <v>0</v>
      </c>
    </row>
    <row r="1206" spans="1:8" hidden="1" x14ac:dyDescent="0.2">
      <c r="A1206" s="184" t="s">
        <v>3185</v>
      </c>
      <c r="B1206" s="184">
        <v>4903</v>
      </c>
      <c r="C1206" s="184">
        <v>512655</v>
      </c>
      <c r="D1206" s="184" t="s">
        <v>1769</v>
      </c>
      <c r="E1206" s="184">
        <v>17</v>
      </c>
      <c r="F1206" s="184">
        <v>4901</v>
      </c>
      <c r="G1206" s="184">
        <v>4</v>
      </c>
      <c r="H1206" s="184">
        <v>0</v>
      </c>
    </row>
    <row r="1207" spans="1:8" hidden="1" x14ac:dyDescent="0.2">
      <c r="A1207" s="184" t="s">
        <v>3186</v>
      </c>
      <c r="B1207" s="184">
        <v>4889</v>
      </c>
      <c r="C1207" s="184">
        <v>512661</v>
      </c>
      <c r="D1207" s="184" t="s">
        <v>2802</v>
      </c>
      <c r="E1207" s="184">
        <v>17</v>
      </c>
      <c r="F1207" s="184">
        <v>4903</v>
      </c>
      <c r="G1207" s="184">
        <v>5</v>
      </c>
      <c r="H1207" s="184">
        <v>0</v>
      </c>
    </row>
    <row r="1208" spans="1:8" hidden="1" x14ac:dyDescent="0.2">
      <c r="A1208" s="184" t="s">
        <v>3187</v>
      </c>
      <c r="B1208" s="184">
        <v>4890</v>
      </c>
      <c r="C1208" s="184">
        <v>512662</v>
      </c>
      <c r="D1208" s="184" t="s">
        <v>2804</v>
      </c>
      <c r="E1208" s="184">
        <v>17</v>
      </c>
      <c r="F1208" s="184">
        <v>4903</v>
      </c>
      <c r="G1208" s="184">
        <v>5</v>
      </c>
      <c r="H1208" s="184">
        <v>0</v>
      </c>
    </row>
    <row r="1209" spans="1:8" hidden="1" x14ac:dyDescent="0.2">
      <c r="A1209" s="184" t="s">
        <v>3188</v>
      </c>
      <c r="B1209" s="184">
        <v>4891</v>
      </c>
      <c r="C1209" s="184">
        <v>512663</v>
      </c>
      <c r="D1209" s="184" t="s">
        <v>2806</v>
      </c>
      <c r="E1209" s="184">
        <v>17</v>
      </c>
      <c r="F1209" s="184">
        <v>4903</v>
      </c>
      <c r="G1209" s="184">
        <v>5</v>
      </c>
      <c r="H1209" s="184">
        <v>0</v>
      </c>
    </row>
    <row r="1210" spans="1:8" hidden="1" x14ac:dyDescent="0.2">
      <c r="A1210" s="184" t="s">
        <v>3189</v>
      </c>
      <c r="B1210" s="184">
        <v>4960</v>
      </c>
      <c r="C1210" s="184">
        <v>512700</v>
      </c>
      <c r="D1210" s="184" t="s">
        <v>1904</v>
      </c>
      <c r="E1210" s="184">
        <v>17</v>
      </c>
      <c r="F1210" s="184">
        <v>4134</v>
      </c>
      <c r="G1210" s="184">
        <v>4</v>
      </c>
      <c r="H1210" s="184">
        <v>0</v>
      </c>
    </row>
    <row r="1211" spans="1:8" hidden="1" x14ac:dyDescent="0.2">
      <c r="A1211" s="184" t="s">
        <v>3190</v>
      </c>
      <c r="B1211" s="184">
        <v>5160</v>
      </c>
      <c r="C1211" s="184">
        <v>512875</v>
      </c>
      <c r="D1211" s="184">
        <v>5</v>
      </c>
      <c r="E1211" s="184">
        <v>17</v>
      </c>
      <c r="F1211" s="184">
        <v>4960</v>
      </c>
      <c r="G1211" s="184">
        <v>4</v>
      </c>
      <c r="H1211" s="184">
        <v>0</v>
      </c>
    </row>
    <row r="1212" spans="1:8" hidden="1" x14ac:dyDescent="0.2">
      <c r="A1212" s="184" t="s">
        <v>3191</v>
      </c>
      <c r="B1212" s="184">
        <v>5161</v>
      </c>
      <c r="C1212" s="184">
        <v>512876</v>
      </c>
      <c r="D1212" s="184" t="s">
        <v>1913</v>
      </c>
      <c r="E1212" s="184">
        <v>17</v>
      </c>
      <c r="F1212" s="184">
        <v>4960</v>
      </c>
      <c r="G1212" s="184">
        <v>4</v>
      </c>
      <c r="H1212" s="184">
        <v>0</v>
      </c>
    </row>
    <row r="1213" spans="1:8" hidden="1" x14ac:dyDescent="0.2">
      <c r="A1213" s="184" t="s">
        <v>3192</v>
      </c>
      <c r="B1213" s="184">
        <v>5195</v>
      </c>
      <c r="C1213" s="184">
        <v>512952</v>
      </c>
      <c r="D1213" s="184" t="s">
        <v>1935</v>
      </c>
      <c r="E1213" s="184">
        <v>17</v>
      </c>
      <c r="F1213" s="184">
        <v>5161</v>
      </c>
      <c r="G1213" s="184">
        <v>5</v>
      </c>
      <c r="H1213" s="184">
        <v>0</v>
      </c>
    </row>
    <row r="1214" spans="1:8" hidden="1" x14ac:dyDescent="0.2">
      <c r="A1214" s="184" t="s">
        <v>3193</v>
      </c>
      <c r="B1214" s="184">
        <v>5193</v>
      </c>
      <c r="C1214" s="184">
        <v>512954</v>
      </c>
      <c r="D1214" s="184" t="s">
        <v>1909</v>
      </c>
      <c r="E1214" s="184">
        <v>17</v>
      </c>
      <c r="F1214" s="184">
        <v>5161</v>
      </c>
      <c r="G1214" s="184">
        <v>5</v>
      </c>
      <c r="H1214" s="184">
        <v>0</v>
      </c>
    </row>
    <row r="1215" spans="1:8" hidden="1" x14ac:dyDescent="0.2">
      <c r="A1215" s="184" t="s">
        <v>3193</v>
      </c>
      <c r="B1215" s="184">
        <v>5194</v>
      </c>
      <c r="C1215" s="184">
        <v>512953</v>
      </c>
      <c r="D1215" s="184" t="s">
        <v>1909</v>
      </c>
      <c r="E1215" s="184">
        <v>17</v>
      </c>
      <c r="F1215" s="184">
        <v>5161</v>
      </c>
      <c r="G1215" s="184">
        <v>4</v>
      </c>
      <c r="H1215" s="184">
        <v>0</v>
      </c>
    </row>
    <row r="1216" spans="1:8" hidden="1" x14ac:dyDescent="0.2">
      <c r="A1216" s="184" t="s">
        <v>3194</v>
      </c>
      <c r="B1216" s="184">
        <v>5268</v>
      </c>
      <c r="C1216" s="184">
        <v>512877</v>
      </c>
      <c r="D1216" s="184" t="s">
        <v>2810</v>
      </c>
      <c r="E1216" s="184">
        <v>17</v>
      </c>
      <c r="F1216" s="184">
        <v>4960</v>
      </c>
      <c r="G1216" s="184">
        <v>5</v>
      </c>
      <c r="H1216" s="184">
        <v>0</v>
      </c>
    </row>
    <row r="1217" spans="1:8" hidden="1" x14ac:dyDescent="0.2">
      <c r="A1217" s="184" t="s">
        <v>3195</v>
      </c>
      <c r="B1217" s="184">
        <v>5267</v>
      </c>
      <c r="C1217" s="184">
        <v>512878</v>
      </c>
      <c r="D1217" s="184" t="s">
        <v>2812</v>
      </c>
      <c r="E1217" s="184">
        <v>17</v>
      </c>
      <c r="F1217" s="184">
        <v>4960</v>
      </c>
      <c r="G1217" s="184">
        <v>11</v>
      </c>
      <c r="H1217" s="184">
        <v>0</v>
      </c>
    </row>
    <row r="1218" spans="1:8" hidden="1" x14ac:dyDescent="0.2">
      <c r="A1218" s="184" t="s">
        <v>3196</v>
      </c>
      <c r="B1218" s="184">
        <v>5162</v>
      </c>
      <c r="C1218" s="184">
        <v>512879</v>
      </c>
      <c r="D1218" s="184" t="s">
        <v>1909</v>
      </c>
      <c r="E1218" s="184">
        <v>17</v>
      </c>
      <c r="F1218" s="184">
        <v>4960</v>
      </c>
      <c r="G1218" s="184">
        <v>4</v>
      </c>
      <c r="H1218" s="184">
        <v>0</v>
      </c>
    </row>
    <row r="1219" spans="1:8" hidden="1" x14ac:dyDescent="0.2">
      <c r="A1219" s="184" t="s">
        <v>3197</v>
      </c>
      <c r="B1219" s="184">
        <v>5192</v>
      </c>
      <c r="C1219" s="184">
        <v>512956</v>
      </c>
      <c r="D1219" s="184" t="s">
        <v>1772</v>
      </c>
      <c r="E1219" s="184">
        <v>17</v>
      </c>
      <c r="F1219" s="184">
        <v>5162</v>
      </c>
      <c r="G1219" s="184">
        <v>5</v>
      </c>
      <c r="H1219" s="184">
        <v>0</v>
      </c>
    </row>
    <row r="1220" spans="1:8" hidden="1" x14ac:dyDescent="0.2">
      <c r="A1220" s="184" t="s">
        <v>3198</v>
      </c>
      <c r="B1220" s="184">
        <v>4241</v>
      </c>
      <c r="C1220" s="184">
        <v>512113</v>
      </c>
      <c r="D1220" s="184" t="s">
        <v>1756</v>
      </c>
      <c r="E1220" s="184">
        <v>17</v>
      </c>
      <c r="F1220" s="184">
        <v>4134</v>
      </c>
      <c r="G1220" s="184">
        <v>4</v>
      </c>
      <c r="H1220" s="184">
        <v>0</v>
      </c>
    </row>
    <row r="1221" spans="1:8" hidden="1" x14ac:dyDescent="0.2">
      <c r="A1221" s="184" t="s">
        <v>3199</v>
      </c>
      <c r="B1221" s="184">
        <v>4242</v>
      </c>
      <c r="C1221" s="184">
        <v>512114</v>
      </c>
      <c r="D1221" s="184" t="s">
        <v>1772</v>
      </c>
      <c r="E1221" s="184">
        <v>17</v>
      </c>
      <c r="F1221" s="184">
        <v>4241</v>
      </c>
      <c r="G1221" s="184">
        <v>4</v>
      </c>
      <c r="H1221" s="184">
        <v>0</v>
      </c>
    </row>
    <row r="1222" spans="1:8" hidden="1" x14ac:dyDescent="0.2">
      <c r="A1222" s="184" t="s">
        <v>3200</v>
      </c>
      <c r="B1222" s="184">
        <v>4186</v>
      </c>
      <c r="C1222" s="184">
        <v>512117</v>
      </c>
      <c r="D1222" s="184">
        <v>1</v>
      </c>
      <c r="E1222" s="184">
        <v>17</v>
      </c>
      <c r="F1222" s="184">
        <v>4242</v>
      </c>
      <c r="G1222" s="184">
        <v>5</v>
      </c>
      <c r="H1222" s="184">
        <v>0</v>
      </c>
    </row>
    <row r="1223" spans="1:8" hidden="1" x14ac:dyDescent="0.2">
      <c r="A1223" s="184" t="s">
        <v>3201</v>
      </c>
      <c r="B1223" s="184">
        <v>4187</v>
      </c>
      <c r="C1223" s="184">
        <v>512118</v>
      </c>
      <c r="D1223" s="184">
        <v>2</v>
      </c>
      <c r="E1223" s="184">
        <v>17</v>
      </c>
      <c r="F1223" s="184">
        <v>4242</v>
      </c>
      <c r="G1223" s="184">
        <v>5</v>
      </c>
      <c r="H1223" s="184">
        <v>0</v>
      </c>
    </row>
    <row r="1224" spans="1:8" hidden="1" x14ac:dyDescent="0.2">
      <c r="A1224" s="184" t="s">
        <v>3202</v>
      </c>
      <c r="B1224" s="184">
        <v>4188</v>
      </c>
      <c r="C1224" s="184">
        <v>512119</v>
      </c>
      <c r="D1224" s="184">
        <v>3</v>
      </c>
      <c r="E1224" s="184">
        <v>17</v>
      </c>
      <c r="F1224" s="184">
        <v>4242</v>
      </c>
      <c r="G1224" s="184">
        <v>5</v>
      </c>
      <c r="H1224" s="184">
        <v>0</v>
      </c>
    </row>
    <row r="1225" spans="1:8" hidden="1" x14ac:dyDescent="0.2">
      <c r="A1225" s="184" t="s">
        <v>3203</v>
      </c>
      <c r="B1225" s="184">
        <v>4189</v>
      </c>
      <c r="C1225" s="184">
        <v>512120</v>
      </c>
      <c r="D1225" s="184">
        <v>4</v>
      </c>
      <c r="E1225" s="184">
        <v>17</v>
      </c>
      <c r="F1225" s="184">
        <v>4242</v>
      </c>
      <c r="G1225" s="184">
        <v>5</v>
      </c>
      <c r="H1225" s="184">
        <v>0</v>
      </c>
    </row>
    <row r="1226" spans="1:8" hidden="1" x14ac:dyDescent="0.2">
      <c r="A1226" s="184" t="s">
        <v>3204</v>
      </c>
      <c r="B1226" s="184">
        <v>4243</v>
      </c>
      <c r="C1226" s="184">
        <v>512115</v>
      </c>
      <c r="D1226" s="184" t="s">
        <v>2683</v>
      </c>
      <c r="E1226" s="184">
        <v>17</v>
      </c>
      <c r="F1226" s="184">
        <v>4241</v>
      </c>
      <c r="G1226" s="184">
        <v>4</v>
      </c>
      <c r="H1226" s="184">
        <v>0</v>
      </c>
    </row>
    <row r="1227" spans="1:8" hidden="1" x14ac:dyDescent="0.2">
      <c r="A1227" s="184" t="s">
        <v>3205</v>
      </c>
      <c r="B1227" s="184">
        <v>4190</v>
      </c>
      <c r="C1227" s="184">
        <v>512121</v>
      </c>
      <c r="D1227" s="184" t="s">
        <v>1762</v>
      </c>
      <c r="E1227" s="184">
        <v>17</v>
      </c>
      <c r="F1227" s="184">
        <v>4243</v>
      </c>
      <c r="G1227" s="184">
        <v>5</v>
      </c>
      <c r="H1227" s="184">
        <v>0</v>
      </c>
    </row>
    <row r="1228" spans="1:8" hidden="1" x14ac:dyDescent="0.2">
      <c r="A1228" s="184" t="s">
        <v>3206</v>
      </c>
      <c r="B1228" s="184">
        <v>4244</v>
      </c>
      <c r="C1228" s="184">
        <v>512116</v>
      </c>
      <c r="D1228" s="184" t="s">
        <v>1769</v>
      </c>
      <c r="E1228" s="184">
        <v>17</v>
      </c>
      <c r="F1228" s="184">
        <v>4241</v>
      </c>
      <c r="G1228" s="184">
        <v>4</v>
      </c>
      <c r="H1228" s="184">
        <v>0</v>
      </c>
    </row>
    <row r="1229" spans="1:8" hidden="1" x14ac:dyDescent="0.2">
      <c r="A1229" s="184" t="s">
        <v>3207</v>
      </c>
      <c r="B1229" s="184">
        <v>5319</v>
      </c>
      <c r="C1229" s="184">
        <v>513008</v>
      </c>
      <c r="D1229" s="184" t="s">
        <v>3208</v>
      </c>
      <c r="E1229" s="184">
        <v>17</v>
      </c>
      <c r="F1229" s="184">
        <v>4244</v>
      </c>
      <c r="G1229" s="184">
        <v>5</v>
      </c>
      <c r="H1229" s="184">
        <v>0</v>
      </c>
    </row>
    <row r="1230" spans="1:8" ht="25.5" hidden="1" x14ac:dyDescent="0.2">
      <c r="A1230" s="184" t="s">
        <v>3209</v>
      </c>
      <c r="B1230" s="184">
        <v>5325</v>
      </c>
      <c r="C1230" s="184">
        <v>513019</v>
      </c>
      <c r="D1230" s="184" t="s">
        <v>3210</v>
      </c>
      <c r="E1230" s="184">
        <v>17</v>
      </c>
      <c r="F1230" s="184">
        <v>4244</v>
      </c>
      <c r="G1230" s="184">
        <v>5</v>
      </c>
      <c r="H1230" s="184">
        <v>0</v>
      </c>
    </row>
    <row r="1231" spans="1:8" hidden="1" x14ac:dyDescent="0.2">
      <c r="A1231" s="184" t="s">
        <v>3211</v>
      </c>
      <c r="B1231" s="184">
        <v>4904</v>
      </c>
      <c r="C1231" s="184">
        <v>512696</v>
      </c>
      <c r="D1231" s="184" t="s">
        <v>1880</v>
      </c>
      <c r="E1231" s="184">
        <v>17</v>
      </c>
      <c r="F1231" s="184">
        <v>4134</v>
      </c>
      <c r="G1231" s="184">
        <v>4</v>
      </c>
      <c r="H1231" s="184">
        <v>0</v>
      </c>
    </row>
    <row r="1232" spans="1:8" hidden="1" x14ac:dyDescent="0.2">
      <c r="A1232" s="184" t="s">
        <v>3212</v>
      </c>
      <c r="B1232" s="184">
        <v>4907</v>
      </c>
      <c r="C1232" s="184">
        <v>512728</v>
      </c>
      <c r="D1232" s="184" t="s">
        <v>1790</v>
      </c>
      <c r="E1232" s="184">
        <v>17</v>
      </c>
      <c r="F1232" s="184">
        <v>4904</v>
      </c>
      <c r="G1232" s="184">
        <v>4</v>
      </c>
      <c r="H1232" s="184">
        <v>0</v>
      </c>
    </row>
    <row r="1233" spans="1:8" hidden="1" x14ac:dyDescent="0.2">
      <c r="A1233" s="184" t="s">
        <v>3213</v>
      </c>
      <c r="B1233" s="184">
        <v>4897</v>
      </c>
      <c r="C1233" s="184">
        <v>512734</v>
      </c>
      <c r="D1233" s="184" t="s">
        <v>1772</v>
      </c>
      <c r="E1233" s="184">
        <v>17</v>
      </c>
      <c r="F1233" s="184">
        <v>4907</v>
      </c>
      <c r="G1233" s="184">
        <v>5</v>
      </c>
      <c r="H1233" s="184">
        <v>0</v>
      </c>
    </row>
    <row r="1234" spans="1:8" hidden="1" x14ac:dyDescent="0.2">
      <c r="A1234" s="184" t="s">
        <v>3214</v>
      </c>
      <c r="B1234" s="184">
        <v>5327</v>
      </c>
      <c r="C1234" s="184">
        <v>513013</v>
      </c>
      <c r="D1234" s="184" t="s">
        <v>2878</v>
      </c>
      <c r="E1234" s="184">
        <v>17</v>
      </c>
      <c r="F1234" s="184">
        <v>4904</v>
      </c>
      <c r="G1234" s="184">
        <v>4</v>
      </c>
      <c r="H1234" s="184">
        <v>0</v>
      </c>
    </row>
    <row r="1235" spans="1:8" ht="25.5" hidden="1" x14ac:dyDescent="0.2">
      <c r="A1235" s="184" t="s">
        <v>3215</v>
      </c>
      <c r="B1235" s="184">
        <v>5316</v>
      </c>
      <c r="C1235" s="184">
        <v>513007</v>
      </c>
      <c r="D1235" s="184" t="s">
        <v>2843</v>
      </c>
      <c r="E1235" s="184">
        <v>17</v>
      </c>
      <c r="F1235" s="184">
        <v>5327</v>
      </c>
      <c r="G1235" s="184">
        <v>5</v>
      </c>
      <c r="H1235" s="184">
        <v>0</v>
      </c>
    </row>
    <row r="1236" spans="1:8" ht="25.5" hidden="1" x14ac:dyDescent="0.2">
      <c r="A1236" s="184" t="s">
        <v>3216</v>
      </c>
      <c r="B1236" s="184">
        <v>5317</v>
      </c>
      <c r="C1236" s="184">
        <v>513010</v>
      </c>
      <c r="D1236" s="184" t="s">
        <v>2845</v>
      </c>
      <c r="E1236" s="184">
        <v>17</v>
      </c>
      <c r="F1236" s="184">
        <v>5327</v>
      </c>
      <c r="G1236" s="184">
        <v>5</v>
      </c>
      <c r="H1236" s="184">
        <v>0</v>
      </c>
    </row>
    <row r="1237" spans="1:8" ht="25.5" hidden="1" x14ac:dyDescent="0.2">
      <c r="A1237" s="184" t="s">
        <v>3217</v>
      </c>
      <c r="B1237" s="184">
        <v>5322</v>
      </c>
      <c r="C1237" s="184">
        <v>513014</v>
      </c>
      <c r="D1237" s="184" t="s">
        <v>2862</v>
      </c>
      <c r="E1237" s="184">
        <v>17</v>
      </c>
      <c r="F1237" s="184">
        <v>5327</v>
      </c>
      <c r="G1237" s="184">
        <v>5</v>
      </c>
      <c r="H1237" s="184">
        <v>0</v>
      </c>
    </row>
    <row r="1238" spans="1:8" ht="25.5" hidden="1" x14ac:dyDescent="0.2">
      <c r="A1238" s="184" t="s">
        <v>3218</v>
      </c>
      <c r="B1238" s="184">
        <v>5323</v>
      </c>
      <c r="C1238" s="184">
        <v>513016</v>
      </c>
      <c r="D1238" s="184" t="s">
        <v>2864</v>
      </c>
      <c r="E1238" s="184">
        <v>17</v>
      </c>
      <c r="F1238" s="184">
        <v>5327</v>
      </c>
      <c r="G1238" s="184">
        <v>5</v>
      </c>
      <c r="H1238" s="184">
        <v>0</v>
      </c>
    </row>
    <row r="1239" spans="1:8" ht="25.5" hidden="1" x14ac:dyDescent="0.2">
      <c r="A1239" s="184" t="s">
        <v>3218</v>
      </c>
      <c r="B1239" s="184">
        <v>5329</v>
      </c>
      <c r="C1239" s="184">
        <v>513015</v>
      </c>
      <c r="D1239" s="184" t="s">
        <v>2864</v>
      </c>
      <c r="E1239" s="184">
        <v>17</v>
      </c>
      <c r="F1239" s="184">
        <v>5327</v>
      </c>
      <c r="G1239" s="184">
        <v>4</v>
      </c>
      <c r="H1239" s="184">
        <v>0</v>
      </c>
    </row>
    <row r="1240" spans="1:8" hidden="1" x14ac:dyDescent="0.2">
      <c r="A1240" s="184" t="s">
        <v>3219</v>
      </c>
      <c r="B1240" s="184">
        <v>4934</v>
      </c>
      <c r="C1240" s="184">
        <v>512730</v>
      </c>
      <c r="D1240" s="184" t="s">
        <v>1759</v>
      </c>
      <c r="E1240" s="184">
        <v>17</v>
      </c>
      <c r="F1240" s="184">
        <v>4904</v>
      </c>
      <c r="G1240" s="184">
        <v>4</v>
      </c>
      <c r="H1240" s="184">
        <v>0</v>
      </c>
    </row>
    <row r="1241" spans="1:8" hidden="1" x14ac:dyDescent="0.2">
      <c r="A1241" s="184" t="s">
        <v>3220</v>
      </c>
      <c r="B1241" s="184">
        <v>5152</v>
      </c>
      <c r="C1241" s="184">
        <v>512764</v>
      </c>
      <c r="D1241" s="184" t="s">
        <v>1904</v>
      </c>
      <c r="E1241" s="184">
        <v>17</v>
      </c>
      <c r="F1241" s="184">
        <v>4934</v>
      </c>
      <c r="G1241" s="184">
        <v>4</v>
      </c>
      <c r="H1241" s="184">
        <v>0</v>
      </c>
    </row>
    <row r="1242" spans="1:8" hidden="1" x14ac:dyDescent="0.2">
      <c r="A1242" s="184" t="s">
        <v>3221</v>
      </c>
      <c r="B1242" s="184">
        <v>4908</v>
      </c>
      <c r="C1242" s="184">
        <v>512729</v>
      </c>
      <c r="D1242" s="184" t="s">
        <v>3004</v>
      </c>
      <c r="E1242" s="184">
        <v>17</v>
      </c>
      <c r="F1242" s="184">
        <v>4904</v>
      </c>
      <c r="G1242" s="184">
        <v>4</v>
      </c>
      <c r="H1242" s="184">
        <v>0</v>
      </c>
    </row>
    <row r="1243" spans="1:8" hidden="1" x14ac:dyDescent="0.2">
      <c r="A1243" s="184" t="s">
        <v>3222</v>
      </c>
      <c r="B1243" s="184">
        <v>4920</v>
      </c>
      <c r="C1243" s="184">
        <v>512747</v>
      </c>
      <c r="D1243" s="184">
        <v>2</v>
      </c>
      <c r="E1243" s="184">
        <v>17</v>
      </c>
      <c r="F1243" s="184">
        <v>4908</v>
      </c>
      <c r="G1243" s="184">
        <v>4</v>
      </c>
      <c r="H1243" s="184">
        <v>0</v>
      </c>
    </row>
    <row r="1244" spans="1:8" hidden="1" x14ac:dyDescent="0.2">
      <c r="A1244" s="184" t="s">
        <v>3223</v>
      </c>
      <c r="B1244" s="184">
        <v>4933</v>
      </c>
      <c r="C1244" s="184">
        <v>512731</v>
      </c>
      <c r="D1244" s="184" t="s">
        <v>1756</v>
      </c>
      <c r="E1244" s="184">
        <v>17</v>
      </c>
      <c r="F1244" s="184">
        <v>4904</v>
      </c>
      <c r="G1244" s="184">
        <v>4</v>
      </c>
      <c r="H1244" s="184">
        <v>0</v>
      </c>
    </row>
    <row r="1245" spans="1:8" hidden="1" x14ac:dyDescent="0.2">
      <c r="A1245" s="184" t="s">
        <v>3224</v>
      </c>
      <c r="B1245" s="184">
        <v>4932</v>
      </c>
      <c r="C1245" s="184">
        <v>512732</v>
      </c>
      <c r="D1245" s="184" t="s">
        <v>1752</v>
      </c>
      <c r="E1245" s="184">
        <v>17</v>
      </c>
      <c r="F1245" s="184">
        <v>4904</v>
      </c>
      <c r="G1245" s="184">
        <v>4</v>
      </c>
      <c r="H1245" s="184">
        <v>0</v>
      </c>
    </row>
    <row r="1246" spans="1:8" hidden="1" x14ac:dyDescent="0.2">
      <c r="A1246" s="184" t="s">
        <v>3225</v>
      </c>
      <c r="B1246" s="184">
        <v>5284</v>
      </c>
      <c r="C1246" s="184">
        <v>512859</v>
      </c>
      <c r="D1246" s="184" t="s">
        <v>1909</v>
      </c>
      <c r="E1246" s="184">
        <v>17</v>
      </c>
      <c r="F1246" s="184">
        <v>4932</v>
      </c>
      <c r="G1246" s="184">
        <v>5</v>
      </c>
      <c r="H1246" s="184">
        <v>0</v>
      </c>
    </row>
    <row r="1247" spans="1:8" hidden="1" x14ac:dyDescent="0.2">
      <c r="A1247" s="184" t="s">
        <v>3226</v>
      </c>
      <c r="B1247" s="184">
        <v>5608</v>
      </c>
      <c r="C1247" s="184">
        <v>513303</v>
      </c>
      <c r="D1247" s="184" t="s">
        <v>599</v>
      </c>
      <c r="E1247" s="184">
        <v>17</v>
      </c>
      <c r="F1247" s="184">
        <v>4904</v>
      </c>
      <c r="G1247" s="184">
        <v>4</v>
      </c>
      <c r="H1247" s="184">
        <v>0</v>
      </c>
    </row>
    <row r="1248" spans="1:8" hidden="1" x14ac:dyDescent="0.2">
      <c r="A1248" s="184" t="s">
        <v>3227</v>
      </c>
      <c r="B1248" s="184">
        <v>5330</v>
      </c>
      <c r="C1248" s="184">
        <v>513012</v>
      </c>
      <c r="D1248" s="184" t="s">
        <v>2862</v>
      </c>
      <c r="E1248" s="184">
        <v>17</v>
      </c>
      <c r="F1248" s="184">
        <v>4904</v>
      </c>
      <c r="G1248" s="184">
        <v>4</v>
      </c>
      <c r="H1248" s="184">
        <v>0</v>
      </c>
    </row>
    <row r="1249" spans="1:8" hidden="1" x14ac:dyDescent="0.2">
      <c r="A1249" s="184" t="s">
        <v>3228</v>
      </c>
      <c r="B1249" s="184">
        <v>4235</v>
      </c>
      <c r="C1249" s="184">
        <v>511964</v>
      </c>
      <c r="D1249" s="184" t="s">
        <v>1882</v>
      </c>
      <c r="E1249" s="184">
        <v>17</v>
      </c>
      <c r="F1249" s="184">
        <v>4134</v>
      </c>
      <c r="G1249" s="184">
        <v>4</v>
      </c>
      <c r="H1249" s="184">
        <v>0</v>
      </c>
    </row>
    <row r="1250" spans="1:8" hidden="1" x14ac:dyDescent="0.2">
      <c r="A1250" s="184" t="s">
        <v>3229</v>
      </c>
      <c r="B1250" s="184">
        <v>4236</v>
      </c>
      <c r="C1250" s="184">
        <v>511965</v>
      </c>
      <c r="D1250" s="184" t="s">
        <v>1762</v>
      </c>
      <c r="E1250" s="184">
        <v>17</v>
      </c>
      <c r="F1250" s="184">
        <v>4235</v>
      </c>
      <c r="G1250" s="184">
        <v>4</v>
      </c>
      <c r="H1250" s="184">
        <v>0</v>
      </c>
    </row>
    <row r="1251" spans="1:8" hidden="1" x14ac:dyDescent="0.2">
      <c r="A1251" s="184" t="s">
        <v>3230</v>
      </c>
      <c r="B1251" s="184">
        <v>4167</v>
      </c>
      <c r="C1251" s="184">
        <v>512048</v>
      </c>
      <c r="D1251" s="184" t="s">
        <v>1772</v>
      </c>
      <c r="E1251" s="184">
        <v>17</v>
      </c>
      <c r="F1251" s="184">
        <v>4236</v>
      </c>
      <c r="G1251" s="184">
        <v>5</v>
      </c>
      <c r="H1251" s="184">
        <v>0</v>
      </c>
    </row>
    <row r="1252" spans="1:8" hidden="1" x14ac:dyDescent="0.2">
      <c r="A1252" s="184" t="s">
        <v>3231</v>
      </c>
      <c r="B1252" s="184">
        <v>4168</v>
      </c>
      <c r="C1252" s="184">
        <v>512050</v>
      </c>
      <c r="D1252" s="184" t="s">
        <v>1909</v>
      </c>
      <c r="E1252" s="184">
        <v>17</v>
      </c>
      <c r="F1252" s="184">
        <v>4236</v>
      </c>
      <c r="G1252" s="184">
        <v>5</v>
      </c>
      <c r="H1252" s="184">
        <v>0</v>
      </c>
    </row>
    <row r="1253" spans="1:8" hidden="1" x14ac:dyDescent="0.2">
      <c r="A1253" s="184" t="s">
        <v>3231</v>
      </c>
      <c r="B1253" s="184">
        <v>4576</v>
      </c>
      <c r="C1253" s="184">
        <v>512049</v>
      </c>
      <c r="D1253" s="184" t="s">
        <v>1909</v>
      </c>
      <c r="E1253" s="184">
        <v>17</v>
      </c>
      <c r="F1253" s="184">
        <v>4236</v>
      </c>
      <c r="G1253" s="184">
        <v>4</v>
      </c>
      <c r="H1253" s="184">
        <v>0</v>
      </c>
    </row>
    <row r="1254" spans="1:8" hidden="1" x14ac:dyDescent="0.2">
      <c r="A1254" s="184" t="s">
        <v>3232</v>
      </c>
      <c r="B1254" s="184">
        <v>4183</v>
      </c>
      <c r="C1254" s="184">
        <v>512107</v>
      </c>
      <c r="D1254" s="184" t="s">
        <v>1902</v>
      </c>
      <c r="E1254" s="184">
        <v>17</v>
      </c>
      <c r="F1254" s="184">
        <v>4235</v>
      </c>
      <c r="G1254" s="184">
        <v>5</v>
      </c>
      <c r="H1254" s="184">
        <v>0</v>
      </c>
    </row>
    <row r="1255" spans="1:8" hidden="1" x14ac:dyDescent="0.2">
      <c r="A1255" s="184" t="s">
        <v>3233</v>
      </c>
      <c r="B1255" s="184">
        <v>4184</v>
      </c>
      <c r="C1255" s="184">
        <v>512109</v>
      </c>
      <c r="D1255" s="184" t="s">
        <v>2874</v>
      </c>
      <c r="E1255" s="184">
        <v>17</v>
      </c>
      <c r="F1255" s="184">
        <v>4235</v>
      </c>
      <c r="G1255" s="184">
        <v>5</v>
      </c>
      <c r="H1255" s="184">
        <v>0</v>
      </c>
    </row>
    <row r="1256" spans="1:8" hidden="1" x14ac:dyDescent="0.2">
      <c r="A1256" s="184" t="s">
        <v>3233</v>
      </c>
      <c r="B1256" s="184">
        <v>4535</v>
      </c>
      <c r="C1256" s="184">
        <v>512108</v>
      </c>
      <c r="D1256" s="184" t="s">
        <v>2874</v>
      </c>
      <c r="E1256" s="184">
        <v>17</v>
      </c>
      <c r="F1256" s="184">
        <v>4235</v>
      </c>
      <c r="G1256" s="184">
        <v>4</v>
      </c>
      <c r="H1256" s="184">
        <v>0</v>
      </c>
    </row>
    <row r="1257" spans="1:8" hidden="1" x14ac:dyDescent="0.2">
      <c r="A1257" s="184" t="s">
        <v>3234</v>
      </c>
      <c r="B1257" s="184">
        <v>4185</v>
      </c>
      <c r="C1257" s="184">
        <v>512110</v>
      </c>
      <c r="D1257" s="184" t="s">
        <v>2876</v>
      </c>
      <c r="E1257" s="184">
        <v>17</v>
      </c>
      <c r="F1257" s="184">
        <v>4235</v>
      </c>
      <c r="G1257" s="184">
        <v>5</v>
      </c>
      <c r="H1257" s="184">
        <v>0</v>
      </c>
    </row>
    <row r="1258" spans="1:8" hidden="1" x14ac:dyDescent="0.2">
      <c r="A1258" s="184" t="s">
        <v>3235</v>
      </c>
      <c r="B1258" s="184">
        <v>5318</v>
      </c>
      <c r="C1258" s="184">
        <v>513009</v>
      </c>
      <c r="D1258" s="184" t="s">
        <v>3236</v>
      </c>
      <c r="E1258" s="184">
        <v>17</v>
      </c>
      <c r="F1258" s="184">
        <v>4235</v>
      </c>
      <c r="G1258" s="184">
        <v>5</v>
      </c>
      <c r="H1258" s="184">
        <v>0</v>
      </c>
    </row>
    <row r="1259" spans="1:8" hidden="1" x14ac:dyDescent="0.2">
      <c r="A1259" s="184" t="s">
        <v>3237</v>
      </c>
      <c r="B1259" s="184">
        <v>5320</v>
      </c>
      <c r="C1259" s="184">
        <v>513011</v>
      </c>
      <c r="D1259" s="184" t="s">
        <v>2878</v>
      </c>
      <c r="E1259" s="184">
        <v>17</v>
      </c>
      <c r="F1259" s="184">
        <v>4235</v>
      </c>
      <c r="G1259" s="184">
        <v>5</v>
      </c>
      <c r="H1259" s="184">
        <v>0</v>
      </c>
    </row>
    <row r="1260" spans="1:8" hidden="1" x14ac:dyDescent="0.2">
      <c r="A1260" s="184" t="s">
        <v>3238</v>
      </c>
      <c r="B1260" s="184">
        <v>5324</v>
      </c>
      <c r="C1260" s="184">
        <v>513018</v>
      </c>
      <c r="D1260" s="184" t="s">
        <v>3239</v>
      </c>
      <c r="E1260" s="184">
        <v>17</v>
      </c>
      <c r="F1260" s="184">
        <v>4235</v>
      </c>
      <c r="G1260" s="184">
        <v>5</v>
      </c>
      <c r="H1260" s="184">
        <v>0</v>
      </c>
    </row>
    <row r="1261" spans="1:8" hidden="1" x14ac:dyDescent="0.2">
      <c r="A1261" s="184" t="s">
        <v>3238</v>
      </c>
      <c r="B1261" s="184">
        <v>5328</v>
      </c>
      <c r="C1261" s="184">
        <v>513017</v>
      </c>
      <c r="D1261" s="184" t="s">
        <v>3239</v>
      </c>
      <c r="E1261" s="184">
        <v>17</v>
      </c>
      <c r="F1261" s="184">
        <v>4235</v>
      </c>
      <c r="G1261" s="184">
        <v>4</v>
      </c>
      <c r="H1261" s="184">
        <v>0</v>
      </c>
    </row>
    <row r="1262" spans="1:8" ht="25.5" hidden="1" x14ac:dyDescent="0.2">
      <c r="A1262" s="184" t="s">
        <v>3240</v>
      </c>
      <c r="B1262" s="184">
        <v>4534</v>
      </c>
      <c r="C1262" s="184">
        <v>512111</v>
      </c>
      <c r="D1262" s="184" t="s">
        <v>2882</v>
      </c>
      <c r="E1262" s="184">
        <v>17</v>
      </c>
      <c r="F1262" s="184">
        <v>4235</v>
      </c>
      <c r="G1262" s="184">
        <v>11</v>
      </c>
      <c r="H1262" s="184">
        <v>0</v>
      </c>
    </row>
    <row r="1263" spans="1:8" hidden="1" x14ac:dyDescent="0.2">
      <c r="A1263" s="184" t="s">
        <v>3241</v>
      </c>
      <c r="B1263" s="184">
        <v>4532</v>
      </c>
      <c r="C1263" s="184">
        <v>512112</v>
      </c>
      <c r="D1263" s="184" t="s">
        <v>1661</v>
      </c>
      <c r="E1263" s="184">
        <v>17</v>
      </c>
      <c r="F1263" s="184">
        <v>4235</v>
      </c>
      <c r="G1263" s="184">
        <v>5</v>
      </c>
      <c r="H1263" s="184">
        <v>0</v>
      </c>
    </row>
    <row r="1264" spans="1:8" hidden="1" x14ac:dyDescent="0.2">
      <c r="A1264" s="184" t="s">
        <v>3242</v>
      </c>
      <c r="B1264" s="184">
        <v>4898</v>
      </c>
      <c r="C1264" s="184">
        <v>512535</v>
      </c>
      <c r="D1264" s="184" t="s">
        <v>1756</v>
      </c>
      <c r="E1264" s="184">
        <v>17</v>
      </c>
      <c r="F1264" s="184">
        <v>4235</v>
      </c>
      <c r="G1264" s="184">
        <v>4</v>
      </c>
      <c r="H1264" s="184">
        <v>0</v>
      </c>
    </row>
    <row r="1265" spans="1:8" ht="25.5" hidden="1" x14ac:dyDescent="0.2">
      <c r="A1265" s="184" t="s">
        <v>3243</v>
      </c>
      <c r="B1265" s="184">
        <v>4533</v>
      </c>
      <c r="C1265" s="184">
        <v>512053</v>
      </c>
      <c r="D1265" s="184" t="s">
        <v>2886</v>
      </c>
      <c r="E1265" s="184">
        <v>17</v>
      </c>
      <c r="F1265" s="184">
        <v>4235</v>
      </c>
      <c r="G1265" s="184">
        <v>11</v>
      </c>
      <c r="H1265" s="184">
        <v>0</v>
      </c>
    </row>
    <row r="1266" spans="1:8" ht="25.5" hidden="1" x14ac:dyDescent="0.2">
      <c r="A1266" s="184" t="s">
        <v>3243</v>
      </c>
      <c r="B1266" s="184">
        <v>4575</v>
      </c>
      <c r="C1266" s="184">
        <v>512052</v>
      </c>
      <c r="D1266" s="184" t="s">
        <v>2886</v>
      </c>
      <c r="E1266" s="184">
        <v>17</v>
      </c>
      <c r="F1266" s="184">
        <v>4235</v>
      </c>
      <c r="G1266" s="184">
        <v>4</v>
      </c>
      <c r="H1266" s="184">
        <v>0</v>
      </c>
    </row>
    <row r="1267" spans="1:8" hidden="1" x14ac:dyDescent="0.2">
      <c r="A1267" s="184" t="s">
        <v>3244</v>
      </c>
      <c r="B1267" s="184">
        <v>4240</v>
      </c>
      <c r="C1267" s="184">
        <v>512103</v>
      </c>
      <c r="D1267" s="184" t="s">
        <v>2683</v>
      </c>
      <c r="E1267" s="184">
        <v>17</v>
      </c>
      <c r="F1267" s="184">
        <v>4235</v>
      </c>
      <c r="G1267" s="184">
        <v>4</v>
      </c>
      <c r="H1267" s="184">
        <v>0</v>
      </c>
    </row>
    <row r="1268" spans="1:8" hidden="1" x14ac:dyDescent="0.2">
      <c r="A1268" s="184" t="s">
        <v>3245</v>
      </c>
      <c r="B1268" s="184">
        <v>4180</v>
      </c>
      <c r="C1268" s="184">
        <v>512104</v>
      </c>
      <c r="D1268" s="184" t="s">
        <v>1904</v>
      </c>
      <c r="E1268" s="184">
        <v>17</v>
      </c>
      <c r="F1268" s="184">
        <v>4240</v>
      </c>
      <c r="G1268" s="184">
        <v>5</v>
      </c>
      <c r="H1268" s="184">
        <v>0</v>
      </c>
    </row>
    <row r="1269" spans="1:8" hidden="1" x14ac:dyDescent="0.2">
      <c r="A1269" s="184" t="s">
        <v>3246</v>
      </c>
      <c r="B1269" s="184">
        <v>4237</v>
      </c>
      <c r="C1269" s="184">
        <v>512051</v>
      </c>
      <c r="D1269" s="184" t="s">
        <v>1909</v>
      </c>
      <c r="E1269" s="184">
        <v>17</v>
      </c>
      <c r="F1269" s="184">
        <v>4235</v>
      </c>
      <c r="G1269" s="184">
        <v>4</v>
      </c>
      <c r="H1269" s="184">
        <v>0</v>
      </c>
    </row>
    <row r="1270" spans="1:8" hidden="1" x14ac:dyDescent="0.2">
      <c r="A1270" s="184" t="s">
        <v>3247</v>
      </c>
      <c r="B1270" s="184">
        <v>4169</v>
      </c>
      <c r="C1270" s="184">
        <v>512054</v>
      </c>
      <c r="D1270" s="184" t="s">
        <v>1772</v>
      </c>
      <c r="E1270" s="184">
        <v>17</v>
      </c>
      <c r="F1270" s="184">
        <v>4237</v>
      </c>
      <c r="G1270" s="184">
        <v>5</v>
      </c>
      <c r="H1270" s="184">
        <v>0</v>
      </c>
    </row>
    <row r="1271" spans="1:8" hidden="1" x14ac:dyDescent="0.2">
      <c r="A1271" s="184" t="s">
        <v>3248</v>
      </c>
      <c r="B1271" s="184">
        <v>4238</v>
      </c>
      <c r="C1271" s="184">
        <v>512061</v>
      </c>
      <c r="D1271" s="184" t="s">
        <v>1752</v>
      </c>
      <c r="E1271" s="184">
        <v>17</v>
      </c>
      <c r="F1271" s="184">
        <v>4235</v>
      </c>
      <c r="G1271" s="184">
        <v>4</v>
      </c>
      <c r="H1271" s="184">
        <v>0</v>
      </c>
    </row>
    <row r="1272" spans="1:8" hidden="1" x14ac:dyDescent="0.2">
      <c r="A1272" s="184" t="s">
        <v>3249</v>
      </c>
      <c r="B1272" s="184">
        <v>4568</v>
      </c>
      <c r="C1272" s="184">
        <v>512064</v>
      </c>
      <c r="D1272" s="184" t="s">
        <v>1909</v>
      </c>
      <c r="E1272" s="184">
        <v>17</v>
      </c>
      <c r="F1272" s="184">
        <v>4238</v>
      </c>
      <c r="G1272" s="184">
        <v>5</v>
      </c>
      <c r="H1272" s="184">
        <v>0</v>
      </c>
    </row>
    <row r="1273" spans="1:8" hidden="1" x14ac:dyDescent="0.2">
      <c r="A1273" s="184" t="s">
        <v>3249</v>
      </c>
      <c r="B1273" s="184">
        <v>4569</v>
      </c>
      <c r="C1273" s="184">
        <v>512063</v>
      </c>
      <c r="D1273" s="184" t="s">
        <v>1909</v>
      </c>
      <c r="E1273" s="184">
        <v>17</v>
      </c>
      <c r="F1273" s="184">
        <v>4238</v>
      </c>
      <c r="G1273" s="184">
        <v>5</v>
      </c>
      <c r="H1273" s="184">
        <v>0</v>
      </c>
    </row>
    <row r="1274" spans="1:8" hidden="1" x14ac:dyDescent="0.2">
      <c r="A1274" s="184" t="s">
        <v>3250</v>
      </c>
      <c r="B1274" s="184">
        <v>4239</v>
      </c>
      <c r="C1274" s="184">
        <v>512062</v>
      </c>
      <c r="D1274" s="184" t="s">
        <v>1769</v>
      </c>
      <c r="E1274" s="184">
        <v>17</v>
      </c>
      <c r="F1274" s="184">
        <v>4235</v>
      </c>
      <c r="G1274" s="184">
        <v>4</v>
      </c>
      <c r="H1274" s="184">
        <v>0</v>
      </c>
    </row>
    <row r="1275" spans="1:8" hidden="1" x14ac:dyDescent="0.2">
      <c r="A1275" s="184" t="s">
        <v>3251</v>
      </c>
      <c r="B1275" s="184">
        <v>4227</v>
      </c>
      <c r="C1275" s="184">
        <v>511842</v>
      </c>
      <c r="D1275" s="184" t="s">
        <v>1752</v>
      </c>
      <c r="E1275" s="184">
        <v>17</v>
      </c>
      <c r="F1275" s="184">
        <v>4134</v>
      </c>
      <c r="G1275" s="184">
        <v>4</v>
      </c>
      <c r="H1275" s="184">
        <v>0</v>
      </c>
    </row>
    <row r="1276" spans="1:8" hidden="1" x14ac:dyDescent="0.2">
      <c r="A1276" s="184" t="s">
        <v>3252</v>
      </c>
      <c r="B1276" s="184">
        <v>4228</v>
      </c>
      <c r="C1276" s="184">
        <v>511843</v>
      </c>
      <c r="D1276" s="184" t="s">
        <v>1778</v>
      </c>
      <c r="E1276" s="184">
        <v>17</v>
      </c>
      <c r="F1276" s="184">
        <v>4227</v>
      </c>
      <c r="G1276" s="184">
        <v>4</v>
      </c>
      <c r="H1276" s="184">
        <v>0</v>
      </c>
    </row>
    <row r="1277" spans="1:8" hidden="1" x14ac:dyDescent="0.2">
      <c r="A1277" s="184" t="s">
        <v>3253</v>
      </c>
      <c r="B1277" s="184">
        <v>4752</v>
      </c>
      <c r="C1277" s="184">
        <v>511850</v>
      </c>
      <c r="D1277" s="184">
        <v>2</v>
      </c>
      <c r="E1277" s="184">
        <v>17</v>
      </c>
      <c r="F1277" s="184">
        <v>4228</v>
      </c>
      <c r="G1277" s="184">
        <v>4</v>
      </c>
      <c r="H1277" s="184">
        <v>0</v>
      </c>
    </row>
    <row r="1278" spans="1:8" hidden="1" x14ac:dyDescent="0.2">
      <c r="A1278" s="184" t="s">
        <v>3254</v>
      </c>
      <c r="B1278" s="184">
        <v>4229</v>
      </c>
      <c r="C1278" s="184">
        <v>511844</v>
      </c>
      <c r="D1278" s="184" t="s">
        <v>1790</v>
      </c>
      <c r="E1278" s="184">
        <v>17</v>
      </c>
      <c r="F1278" s="184">
        <v>4228</v>
      </c>
      <c r="G1278" s="184">
        <v>4</v>
      </c>
      <c r="H1278" s="184">
        <v>0</v>
      </c>
    </row>
    <row r="1279" spans="1:8" hidden="1" x14ac:dyDescent="0.2">
      <c r="A1279" s="184" t="s">
        <v>3255</v>
      </c>
      <c r="B1279" s="184">
        <v>4546</v>
      </c>
      <c r="C1279" s="184">
        <v>512088</v>
      </c>
      <c r="D1279" s="184" t="s">
        <v>3256</v>
      </c>
      <c r="E1279" s="184">
        <v>17</v>
      </c>
      <c r="F1279" s="184">
        <v>4227</v>
      </c>
      <c r="G1279" s="184">
        <v>4</v>
      </c>
      <c r="H1279" s="184">
        <v>0</v>
      </c>
    </row>
    <row r="1280" spans="1:8" ht="25.5" hidden="1" x14ac:dyDescent="0.2">
      <c r="A1280" s="184" t="s">
        <v>3257</v>
      </c>
      <c r="B1280" s="184">
        <v>4545</v>
      </c>
      <c r="C1280" s="184">
        <v>512091</v>
      </c>
      <c r="D1280" s="184" t="s">
        <v>3258</v>
      </c>
      <c r="E1280" s="184">
        <v>17</v>
      </c>
      <c r="F1280" s="184">
        <v>4227</v>
      </c>
      <c r="G1280" s="184">
        <v>4</v>
      </c>
      <c r="H1280" s="184">
        <v>0</v>
      </c>
    </row>
    <row r="1281" spans="1:8" hidden="1" x14ac:dyDescent="0.2">
      <c r="A1281" s="184" t="s">
        <v>3259</v>
      </c>
      <c r="B1281" s="184">
        <v>4173</v>
      </c>
      <c r="C1281" s="184">
        <v>512087</v>
      </c>
      <c r="D1281" s="184" t="s">
        <v>3260</v>
      </c>
      <c r="E1281" s="184">
        <v>17</v>
      </c>
      <c r="F1281" s="184">
        <v>4227</v>
      </c>
      <c r="G1281" s="184">
        <v>5</v>
      </c>
      <c r="H1281" s="184">
        <v>0</v>
      </c>
    </row>
    <row r="1282" spans="1:8" hidden="1" x14ac:dyDescent="0.2">
      <c r="A1282" s="184" t="s">
        <v>3261</v>
      </c>
      <c r="B1282" s="184">
        <v>4174</v>
      </c>
      <c r="C1282" s="184">
        <v>512089</v>
      </c>
      <c r="D1282" s="184" t="s">
        <v>3262</v>
      </c>
      <c r="E1282" s="184">
        <v>17</v>
      </c>
      <c r="F1282" s="184">
        <v>4227</v>
      </c>
      <c r="G1282" s="184">
        <v>5</v>
      </c>
      <c r="H1282" s="184">
        <v>0</v>
      </c>
    </row>
    <row r="1283" spans="1:8" hidden="1" x14ac:dyDescent="0.2">
      <c r="A1283" s="184" t="s">
        <v>3263</v>
      </c>
      <c r="B1283" s="184">
        <v>4175</v>
      </c>
      <c r="C1283" s="184">
        <v>512090</v>
      </c>
      <c r="D1283" s="184" t="s">
        <v>3264</v>
      </c>
      <c r="E1283" s="184">
        <v>17</v>
      </c>
      <c r="F1283" s="184">
        <v>4227</v>
      </c>
      <c r="G1283" s="184">
        <v>5</v>
      </c>
      <c r="H1283" s="184">
        <v>0</v>
      </c>
    </row>
    <row r="1284" spans="1:8" hidden="1" x14ac:dyDescent="0.2">
      <c r="A1284" s="184" t="s">
        <v>3265</v>
      </c>
      <c r="B1284" s="184">
        <v>4176</v>
      </c>
      <c r="C1284" s="184">
        <v>512092</v>
      </c>
      <c r="D1284" s="184" t="s">
        <v>3266</v>
      </c>
      <c r="E1284" s="184">
        <v>17</v>
      </c>
      <c r="F1284" s="184">
        <v>4227</v>
      </c>
      <c r="G1284" s="184">
        <v>5</v>
      </c>
      <c r="H1284" s="184">
        <v>0</v>
      </c>
    </row>
    <row r="1285" spans="1:8" hidden="1" x14ac:dyDescent="0.2">
      <c r="A1285" s="184" t="s">
        <v>3267</v>
      </c>
      <c r="B1285" s="184">
        <v>4230</v>
      </c>
      <c r="C1285" s="184">
        <v>511885</v>
      </c>
      <c r="D1285" s="184" t="s">
        <v>1904</v>
      </c>
      <c r="E1285" s="184">
        <v>17</v>
      </c>
      <c r="F1285" s="184">
        <v>4227</v>
      </c>
      <c r="G1285" s="184">
        <v>4</v>
      </c>
      <c r="H1285" s="184">
        <v>0</v>
      </c>
    </row>
    <row r="1286" spans="1:8" hidden="1" x14ac:dyDescent="0.2">
      <c r="A1286" s="184" t="s">
        <v>3268</v>
      </c>
      <c r="B1286" s="184">
        <v>4231</v>
      </c>
      <c r="C1286" s="184">
        <v>511919</v>
      </c>
      <c r="D1286" s="184" t="s">
        <v>1772</v>
      </c>
      <c r="E1286" s="184">
        <v>17</v>
      </c>
      <c r="F1286" s="184">
        <v>4227</v>
      </c>
      <c r="G1286" s="184">
        <v>4</v>
      </c>
      <c r="H1286" s="184">
        <v>0</v>
      </c>
    </row>
    <row r="1287" spans="1:8" hidden="1" x14ac:dyDescent="0.2">
      <c r="A1287" s="184" t="s">
        <v>3269</v>
      </c>
      <c r="B1287" s="184">
        <v>4675</v>
      </c>
      <c r="C1287" s="184">
        <v>511933</v>
      </c>
      <c r="D1287" s="184" t="s">
        <v>1661</v>
      </c>
      <c r="E1287" s="184">
        <v>17</v>
      </c>
      <c r="F1287" s="184">
        <v>4227</v>
      </c>
      <c r="G1287" s="184">
        <v>5</v>
      </c>
      <c r="H1287" s="184">
        <v>0</v>
      </c>
    </row>
    <row r="1288" spans="1:8" hidden="1" x14ac:dyDescent="0.2">
      <c r="A1288" s="184" t="s">
        <v>3270</v>
      </c>
      <c r="B1288" s="184">
        <v>4232</v>
      </c>
      <c r="C1288" s="184">
        <v>511935</v>
      </c>
      <c r="D1288" s="184" t="s">
        <v>1756</v>
      </c>
      <c r="E1288" s="184">
        <v>17</v>
      </c>
      <c r="F1288" s="184">
        <v>4227</v>
      </c>
      <c r="G1288" s="184">
        <v>4</v>
      </c>
      <c r="H1288" s="184">
        <v>0</v>
      </c>
    </row>
    <row r="1289" spans="1:8" hidden="1" x14ac:dyDescent="0.2">
      <c r="A1289" s="184" t="s">
        <v>3271</v>
      </c>
      <c r="B1289" s="184">
        <v>4233</v>
      </c>
      <c r="C1289" s="184">
        <v>511945</v>
      </c>
      <c r="D1289" s="184" t="s">
        <v>1882</v>
      </c>
      <c r="E1289" s="184">
        <v>17</v>
      </c>
      <c r="F1289" s="184">
        <v>4227</v>
      </c>
      <c r="G1289" s="184">
        <v>4</v>
      </c>
      <c r="H1289" s="184">
        <v>0</v>
      </c>
    </row>
    <row r="1290" spans="1:8" hidden="1" x14ac:dyDescent="0.2">
      <c r="A1290" s="184" t="s">
        <v>3272</v>
      </c>
      <c r="B1290" s="184">
        <v>4234</v>
      </c>
      <c r="C1290" s="184">
        <v>511956</v>
      </c>
      <c r="D1290" s="184" t="s">
        <v>1909</v>
      </c>
      <c r="E1290" s="184">
        <v>17</v>
      </c>
      <c r="F1290" s="184">
        <v>4227</v>
      </c>
      <c r="G1290" s="184">
        <v>4</v>
      </c>
      <c r="H1290" s="184">
        <v>0</v>
      </c>
    </row>
    <row r="1291" spans="1:8" hidden="1" x14ac:dyDescent="0.2">
      <c r="A1291" s="184" t="s">
        <v>3273</v>
      </c>
      <c r="B1291" s="184">
        <v>4161</v>
      </c>
      <c r="C1291" s="184">
        <v>511957</v>
      </c>
      <c r="D1291" s="184">
        <v>1</v>
      </c>
      <c r="E1291" s="184">
        <v>17</v>
      </c>
      <c r="F1291" s="184">
        <v>4234</v>
      </c>
      <c r="G1291" s="184">
        <v>5</v>
      </c>
      <c r="H1291" s="184">
        <v>0</v>
      </c>
    </row>
    <row r="1292" spans="1:8" hidden="1" x14ac:dyDescent="0.2">
      <c r="A1292" s="184" t="s">
        <v>3274</v>
      </c>
      <c r="B1292" s="184">
        <v>4162</v>
      </c>
      <c r="C1292" s="184">
        <v>511959</v>
      </c>
      <c r="D1292" s="184">
        <v>2</v>
      </c>
      <c r="E1292" s="184">
        <v>17</v>
      </c>
      <c r="F1292" s="184">
        <v>4234</v>
      </c>
      <c r="G1292" s="184">
        <v>5</v>
      </c>
      <c r="H1292" s="184">
        <v>0</v>
      </c>
    </row>
    <row r="1293" spans="1:8" hidden="1" x14ac:dyDescent="0.2">
      <c r="A1293" s="184" t="s">
        <v>3274</v>
      </c>
      <c r="B1293" s="184">
        <v>4656</v>
      </c>
      <c r="C1293" s="184">
        <v>511958</v>
      </c>
      <c r="D1293" s="184">
        <v>2</v>
      </c>
      <c r="E1293" s="184">
        <v>17</v>
      </c>
      <c r="F1293" s="184">
        <v>4234</v>
      </c>
      <c r="G1293" s="184">
        <v>4</v>
      </c>
      <c r="H1293" s="184">
        <v>0</v>
      </c>
    </row>
    <row r="1294" spans="1:8" hidden="1" x14ac:dyDescent="0.2">
      <c r="A1294" s="184" t="s">
        <v>3275</v>
      </c>
      <c r="B1294" s="184">
        <v>4163</v>
      </c>
      <c r="C1294" s="184">
        <v>511960</v>
      </c>
      <c r="D1294" s="184">
        <v>3</v>
      </c>
      <c r="E1294" s="184">
        <v>17</v>
      </c>
      <c r="F1294" s="184">
        <v>4234</v>
      </c>
      <c r="G1294" s="184">
        <v>5</v>
      </c>
      <c r="H1294" s="184">
        <v>0</v>
      </c>
    </row>
    <row r="1295" spans="1:8" hidden="1" x14ac:dyDescent="0.2">
      <c r="A1295" s="184" t="s">
        <v>3276</v>
      </c>
      <c r="B1295" s="184">
        <v>4164</v>
      </c>
      <c r="C1295" s="184">
        <v>511961</v>
      </c>
      <c r="D1295" s="184">
        <v>4</v>
      </c>
      <c r="E1295" s="184">
        <v>17</v>
      </c>
      <c r="F1295" s="184">
        <v>4234</v>
      </c>
      <c r="G1295" s="184">
        <v>5</v>
      </c>
      <c r="H1295" s="184">
        <v>0</v>
      </c>
    </row>
    <row r="1296" spans="1:8" hidden="1" x14ac:dyDescent="0.2">
      <c r="A1296" s="184" t="s">
        <v>3277</v>
      </c>
      <c r="B1296" s="184">
        <v>4165</v>
      </c>
      <c r="C1296" s="184">
        <v>511962</v>
      </c>
      <c r="D1296" s="184">
        <v>5</v>
      </c>
      <c r="E1296" s="184">
        <v>17</v>
      </c>
      <c r="F1296" s="184">
        <v>4234</v>
      </c>
      <c r="G1296" s="184">
        <v>5</v>
      </c>
      <c r="H1296" s="184">
        <v>0</v>
      </c>
    </row>
    <row r="1297" spans="1:8" hidden="1" x14ac:dyDescent="0.2">
      <c r="A1297" s="184" t="s">
        <v>3278</v>
      </c>
      <c r="B1297" s="184">
        <v>4182</v>
      </c>
      <c r="C1297" s="184">
        <v>512106</v>
      </c>
      <c r="D1297" s="184" t="s">
        <v>177</v>
      </c>
      <c r="E1297" s="184">
        <v>17</v>
      </c>
      <c r="F1297" s="184">
        <v>4234</v>
      </c>
      <c r="G1297" s="184">
        <v>5</v>
      </c>
      <c r="H1297" s="184">
        <v>0</v>
      </c>
    </row>
    <row r="1298" spans="1:8" ht="25.5" hidden="1" x14ac:dyDescent="0.2">
      <c r="A1298" s="184" t="s">
        <v>3279</v>
      </c>
      <c r="B1298" s="184">
        <v>4547</v>
      </c>
      <c r="C1298" s="184">
        <v>511963</v>
      </c>
      <c r="D1298" s="184" t="s">
        <v>2965</v>
      </c>
      <c r="E1298" s="184">
        <v>17</v>
      </c>
      <c r="F1298" s="184">
        <v>4227</v>
      </c>
      <c r="G1298" s="184">
        <v>11</v>
      </c>
      <c r="H1298" s="184">
        <v>0</v>
      </c>
    </row>
    <row r="1299" spans="1:8" hidden="1" x14ac:dyDescent="0.2">
      <c r="A1299" s="184" t="s">
        <v>3280</v>
      </c>
      <c r="B1299" s="184">
        <v>4181</v>
      </c>
      <c r="C1299" s="184">
        <v>512105</v>
      </c>
      <c r="D1299" s="184" t="s">
        <v>1971</v>
      </c>
      <c r="E1299" s="184">
        <v>17</v>
      </c>
      <c r="F1299" s="184">
        <v>4227</v>
      </c>
      <c r="G1299" s="184">
        <v>5</v>
      </c>
      <c r="H1299" s="184">
        <v>0</v>
      </c>
    </row>
    <row r="1300" spans="1:8" hidden="1" x14ac:dyDescent="0.2">
      <c r="A1300" s="184" t="s">
        <v>3281</v>
      </c>
      <c r="B1300" s="184">
        <v>5583</v>
      </c>
      <c r="C1300" s="184">
        <v>513273</v>
      </c>
      <c r="D1300" s="184" t="s">
        <v>2797</v>
      </c>
      <c r="E1300" s="184">
        <v>17</v>
      </c>
      <c r="F1300" s="184">
        <v>4227</v>
      </c>
      <c r="G1300" s="184">
        <v>11</v>
      </c>
      <c r="H1300" s="184">
        <v>0</v>
      </c>
    </row>
    <row r="1301" spans="1:8" hidden="1" x14ac:dyDescent="0.2">
      <c r="A1301" s="184" t="s">
        <v>3282</v>
      </c>
      <c r="B1301" s="184">
        <v>4845</v>
      </c>
      <c r="C1301" s="184">
        <v>512448</v>
      </c>
      <c r="D1301" s="184" t="s">
        <v>2799</v>
      </c>
      <c r="E1301" s="184">
        <v>17</v>
      </c>
      <c r="F1301" s="184">
        <v>4134</v>
      </c>
      <c r="G1301" s="184">
        <v>5</v>
      </c>
      <c r="H1301" s="184">
        <v>0</v>
      </c>
    </row>
    <row r="1302" spans="1:8" x14ac:dyDescent="0.2">
      <c r="A1302" s="184"/>
      <c r="B1302" s="184">
        <v>3240</v>
      </c>
      <c r="C1302" s="184">
        <v>510877</v>
      </c>
      <c r="D1302" s="184" t="s">
        <v>1781</v>
      </c>
      <c r="E1302" s="184">
        <v>1</v>
      </c>
      <c r="F1302" s="184">
        <v>1</v>
      </c>
      <c r="G1302" s="184">
        <v>3</v>
      </c>
      <c r="H1302" s="184">
        <v>0</v>
      </c>
    </row>
    <row r="1303" spans="1:8" x14ac:dyDescent="0.2">
      <c r="A1303" s="184" t="s">
        <v>3283</v>
      </c>
      <c r="B1303" s="184">
        <v>1985</v>
      </c>
      <c r="C1303" s="184">
        <v>508148</v>
      </c>
      <c r="D1303" s="184" t="s">
        <v>1909</v>
      </c>
      <c r="E1303" s="184">
        <v>2</v>
      </c>
      <c r="F1303" s="184">
        <v>1984</v>
      </c>
      <c r="G1303" s="184">
        <v>6</v>
      </c>
      <c r="H1303" s="184">
        <v>1</v>
      </c>
    </row>
    <row r="1304" spans="1:8" x14ac:dyDescent="0.2">
      <c r="A1304" s="184" t="s">
        <v>3284</v>
      </c>
      <c r="B1304" s="184">
        <v>2001</v>
      </c>
      <c r="C1304" s="184">
        <v>508185</v>
      </c>
      <c r="D1304" s="184" t="s">
        <v>1880</v>
      </c>
      <c r="E1304" s="184">
        <v>2</v>
      </c>
      <c r="F1304" s="184">
        <v>2000</v>
      </c>
      <c r="G1304" s="184">
        <v>6</v>
      </c>
      <c r="H1304" s="184">
        <v>1</v>
      </c>
    </row>
    <row r="1305" spans="1:8" x14ac:dyDescent="0.2">
      <c r="A1305" s="184" t="s">
        <v>3285</v>
      </c>
      <c r="B1305" s="184">
        <v>1292</v>
      </c>
      <c r="C1305" s="184">
        <v>505124</v>
      </c>
      <c r="D1305" s="184" t="s">
        <v>1909</v>
      </c>
      <c r="E1305" s="184">
        <v>1</v>
      </c>
      <c r="F1305" s="184">
        <v>1291</v>
      </c>
      <c r="G1305" s="184">
        <v>6</v>
      </c>
      <c r="H1305" s="184">
        <v>1</v>
      </c>
    </row>
    <row r="1306" spans="1:8" x14ac:dyDescent="0.2">
      <c r="A1306" s="184" t="s">
        <v>3286</v>
      </c>
      <c r="B1306" s="184">
        <v>3186</v>
      </c>
      <c r="C1306" s="184">
        <v>510823</v>
      </c>
      <c r="D1306" s="184" t="s">
        <v>1909</v>
      </c>
      <c r="E1306" s="184">
        <v>6</v>
      </c>
      <c r="F1306" s="184">
        <v>3185</v>
      </c>
      <c r="G1306" s="184">
        <v>6</v>
      </c>
      <c r="H1306" s="184">
        <v>1</v>
      </c>
    </row>
    <row r="1307" spans="1:8" x14ac:dyDescent="0.2">
      <c r="A1307" s="184" t="s">
        <v>3287</v>
      </c>
      <c r="B1307" s="184">
        <v>3205</v>
      </c>
      <c r="C1307" s="184">
        <v>510842</v>
      </c>
      <c r="D1307" s="184" t="s">
        <v>1752</v>
      </c>
      <c r="E1307" s="184">
        <v>6</v>
      </c>
      <c r="F1307" s="184">
        <v>3185</v>
      </c>
      <c r="G1307" s="184">
        <v>6</v>
      </c>
      <c r="H1307" s="184">
        <v>1</v>
      </c>
    </row>
    <row r="1308" spans="1:8" hidden="1" x14ac:dyDescent="0.2">
      <c r="A1308" s="184" t="s">
        <v>3288</v>
      </c>
      <c r="B1308" s="184">
        <v>684</v>
      </c>
      <c r="C1308" s="184">
        <v>500710</v>
      </c>
      <c r="D1308" s="184" t="s">
        <v>1759</v>
      </c>
      <c r="E1308" s="184">
        <v>4</v>
      </c>
      <c r="F1308" s="184">
        <v>678</v>
      </c>
      <c r="G1308" s="184">
        <v>6</v>
      </c>
      <c r="H1308" s="184">
        <v>1</v>
      </c>
    </row>
    <row r="1309" spans="1:8" x14ac:dyDescent="0.2">
      <c r="A1309" s="184" t="s">
        <v>3289</v>
      </c>
      <c r="B1309" s="184">
        <v>854</v>
      </c>
      <c r="C1309" s="184">
        <v>502196</v>
      </c>
      <c r="D1309" s="184" t="s">
        <v>1909</v>
      </c>
      <c r="E1309" s="184">
        <v>2</v>
      </c>
      <c r="F1309" s="184">
        <v>635</v>
      </c>
      <c r="G1309" s="184">
        <v>6</v>
      </c>
      <c r="H1309" s="184">
        <v>1</v>
      </c>
    </row>
    <row r="1310" spans="1:8" x14ac:dyDescent="0.2">
      <c r="A1310" s="184" t="s">
        <v>3289</v>
      </c>
      <c r="B1310" s="184">
        <v>42</v>
      </c>
      <c r="C1310" s="184">
        <v>1068</v>
      </c>
      <c r="D1310" s="184" t="s">
        <v>1909</v>
      </c>
      <c r="E1310" s="184">
        <v>1</v>
      </c>
      <c r="F1310" s="184">
        <v>41</v>
      </c>
      <c r="G1310" s="184">
        <v>6</v>
      </c>
      <c r="H1310" s="184">
        <v>1</v>
      </c>
    </row>
    <row r="1311" spans="1:8" x14ac:dyDescent="0.2">
      <c r="A1311" s="184" t="s">
        <v>3290</v>
      </c>
      <c r="B1311" s="184">
        <v>840</v>
      </c>
      <c r="C1311" s="184">
        <v>502182</v>
      </c>
      <c r="D1311" s="184" t="s">
        <v>1752</v>
      </c>
      <c r="E1311" s="184">
        <v>2</v>
      </c>
      <c r="F1311" s="184">
        <v>635</v>
      </c>
      <c r="G1311" s="184">
        <v>6</v>
      </c>
      <c r="H1311" s="184">
        <v>1</v>
      </c>
    </row>
    <row r="1312" spans="1:8" x14ac:dyDescent="0.2">
      <c r="A1312" s="184" t="s">
        <v>3290</v>
      </c>
      <c r="B1312" s="184">
        <v>46</v>
      </c>
      <c r="C1312" s="184">
        <v>1072</v>
      </c>
      <c r="D1312" s="184" t="s">
        <v>1752</v>
      </c>
      <c r="E1312" s="184">
        <v>1</v>
      </c>
      <c r="F1312" s="184">
        <v>41</v>
      </c>
      <c r="G1312" s="184">
        <v>6</v>
      </c>
      <c r="H1312" s="184">
        <v>1</v>
      </c>
    </row>
    <row r="1313" spans="1:8" x14ac:dyDescent="0.2">
      <c r="A1313" s="184" t="s">
        <v>3291</v>
      </c>
      <c r="B1313" s="184">
        <v>3360</v>
      </c>
      <c r="C1313" s="184">
        <v>510997</v>
      </c>
      <c r="D1313" s="184" t="s">
        <v>1909</v>
      </c>
      <c r="E1313" s="184">
        <v>6</v>
      </c>
      <c r="F1313" s="184">
        <v>3359</v>
      </c>
      <c r="G1313" s="184">
        <v>6</v>
      </c>
      <c r="H1313" s="184">
        <v>1</v>
      </c>
    </row>
    <row r="1314" spans="1:8" x14ac:dyDescent="0.2">
      <c r="A1314" s="184" t="s">
        <v>3292</v>
      </c>
      <c r="B1314" s="184">
        <v>571</v>
      </c>
      <c r="C1314" s="184">
        <v>500456</v>
      </c>
      <c r="D1314" s="184" t="s">
        <v>1752</v>
      </c>
      <c r="E1314" s="184">
        <v>2</v>
      </c>
      <c r="F1314" s="184">
        <v>570</v>
      </c>
      <c r="G1314" s="184">
        <v>6</v>
      </c>
      <c r="H1314" s="184">
        <v>1</v>
      </c>
    </row>
    <row r="1315" spans="1:8" x14ac:dyDescent="0.2">
      <c r="A1315" s="184" t="s">
        <v>3292</v>
      </c>
      <c r="B1315" s="184">
        <v>3379</v>
      </c>
      <c r="C1315" s="184">
        <v>511016</v>
      </c>
      <c r="D1315" s="184" t="s">
        <v>1752</v>
      </c>
      <c r="E1315" s="184">
        <v>6</v>
      </c>
      <c r="F1315" s="184">
        <v>3359</v>
      </c>
      <c r="G1315" s="184">
        <v>6</v>
      </c>
      <c r="H1315" s="184">
        <v>1</v>
      </c>
    </row>
    <row r="1316" spans="1:8" x14ac:dyDescent="0.2">
      <c r="A1316" s="184" t="s">
        <v>3293</v>
      </c>
      <c r="B1316" s="184">
        <v>51</v>
      </c>
      <c r="C1316" s="184">
        <v>1088</v>
      </c>
      <c r="D1316" s="184">
        <v>2</v>
      </c>
      <c r="E1316" s="184">
        <v>1</v>
      </c>
      <c r="F1316" s="184">
        <v>50</v>
      </c>
      <c r="G1316" s="184">
        <v>6</v>
      </c>
      <c r="H1316" s="184">
        <v>1</v>
      </c>
    </row>
    <row r="1317" spans="1:8" x14ac:dyDescent="0.2">
      <c r="A1317" s="184" t="s">
        <v>3294</v>
      </c>
      <c r="B1317" s="184">
        <v>52</v>
      </c>
      <c r="C1317" s="184">
        <v>1091</v>
      </c>
      <c r="D1317" s="184">
        <v>5</v>
      </c>
      <c r="E1317" s="184">
        <v>1</v>
      </c>
      <c r="F1317" s="184">
        <v>50</v>
      </c>
      <c r="G1317" s="184">
        <v>6</v>
      </c>
      <c r="H1317" s="184">
        <v>1</v>
      </c>
    </row>
    <row r="1318" spans="1:8" x14ac:dyDescent="0.2">
      <c r="A1318" s="184" t="s">
        <v>3295</v>
      </c>
      <c r="B1318" s="184">
        <v>352</v>
      </c>
      <c r="C1318" s="184">
        <v>1741</v>
      </c>
      <c r="D1318" s="184" t="s">
        <v>1762</v>
      </c>
      <c r="E1318" s="184">
        <v>1</v>
      </c>
      <c r="F1318" s="184">
        <v>50</v>
      </c>
      <c r="G1318" s="184">
        <v>6</v>
      </c>
      <c r="H1318" s="184">
        <v>1</v>
      </c>
    </row>
    <row r="1319" spans="1:8" x14ac:dyDescent="0.2">
      <c r="A1319" s="184" t="s">
        <v>3296</v>
      </c>
      <c r="B1319" s="184">
        <v>746</v>
      </c>
      <c r="C1319" s="184">
        <v>501102</v>
      </c>
      <c r="D1319" s="184" t="s">
        <v>1904</v>
      </c>
      <c r="E1319" s="184">
        <v>2</v>
      </c>
      <c r="F1319" s="184">
        <v>634</v>
      </c>
      <c r="G1319" s="184">
        <v>6</v>
      </c>
      <c r="H1319" s="184">
        <v>1</v>
      </c>
    </row>
    <row r="1320" spans="1:8" x14ac:dyDescent="0.2">
      <c r="A1320" s="184" t="s">
        <v>1906</v>
      </c>
      <c r="B1320" s="184">
        <v>56</v>
      </c>
      <c r="C1320" s="184">
        <v>1096</v>
      </c>
      <c r="D1320" s="184" t="s">
        <v>1772</v>
      </c>
      <c r="E1320" s="184">
        <v>1</v>
      </c>
      <c r="F1320" s="184">
        <v>50</v>
      </c>
      <c r="G1320" s="184">
        <v>6</v>
      </c>
      <c r="H1320" s="184">
        <v>1</v>
      </c>
    </row>
    <row r="1321" spans="1:8" x14ac:dyDescent="0.2">
      <c r="A1321" s="184" t="s">
        <v>3297</v>
      </c>
      <c r="B1321" s="184">
        <v>1908</v>
      </c>
      <c r="C1321" s="184">
        <v>508014</v>
      </c>
      <c r="D1321" s="184" t="s">
        <v>1935</v>
      </c>
      <c r="E1321" s="184">
        <v>1</v>
      </c>
      <c r="F1321" s="184">
        <v>50</v>
      </c>
      <c r="G1321" s="184">
        <v>6</v>
      </c>
      <c r="H1321" s="184">
        <v>1</v>
      </c>
    </row>
    <row r="1322" spans="1:8" x14ac:dyDescent="0.2">
      <c r="A1322" s="184" t="s">
        <v>3298</v>
      </c>
      <c r="B1322" s="184">
        <v>54</v>
      </c>
      <c r="C1322" s="184">
        <v>1093</v>
      </c>
      <c r="D1322" s="184" t="s">
        <v>1960</v>
      </c>
      <c r="E1322" s="184">
        <v>1</v>
      </c>
      <c r="F1322" s="184">
        <v>50</v>
      </c>
      <c r="G1322" s="184">
        <v>6</v>
      </c>
      <c r="H1322" s="184">
        <v>1</v>
      </c>
    </row>
    <row r="1323" spans="1:8" x14ac:dyDescent="0.2">
      <c r="A1323" s="184" t="s">
        <v>3299</v>
      </c>
      <c r="B1323" s="184">
        <v>9</v>
      </c>
      <c r="C1323" s="184">
        <v>996</v>
      </c>
      <c r="D1323" s="184">
        <v>1</v>
      </c>
      <c r="E1323" s="184">
        <v>1</v>
      </c>
      <c r="F1323" s="184">
        <v>8</v>
      </c>
      <c r="G1323" s="184">
        <v>6</v>
      </c>
      <c r="H1323" s="184">
        <v>1</v>
      </c>
    </row>
    <row r="1324" spans="1:8" x14ac:dyDescent="0.2">
      <c r="A1324" s="184" t="s">
        <v>3300</v>
      </c>
      <c r="B1324" s="184">
        <v>10</v>
      </c>
      <c r="C1324" s="184">
        <v>997</v>
      </c>
      <c r="D1324" s="184">
        <v>2</v>
      </c>
      <c r="E1324" s="184">
        <v>1</v>
      </c>
      <c r="F1324" s="184">
        <v>8</v>
      </c>
      <c r="G1324" s="184">
        <v>6</v>
      </c>
      <c r="H1324" s="184">
        <v>1</v>
      </c>
    </row>
    <row r="1325" spans="1:8" x14ac:dyDescent="0.2">
      <c r="A1325" s="184" t="s">
        <v>3301</v>
      </c>
      <c r="B1325" s="184">
        <v>16</v>
      </c>
      <c r="C1325" s="184">
        <v>1005</v>
      </c>
      <c r="D1325" s="184">
        <v>3</v>
      </c>
      <c r="E1325" s="184">
        <v>1</v>
      </c>
      <c r="F1325" s="184">
        <v>8</v>
      </c>
      <c r="G1325" s="184">
        <v>6</v>
      </c>
      <c r="H1325" s="184">
        <v>1</v>
      </c>
    </row>
    <row r="1326" spans="1:8" x14ac:dyDescent="0.2">
      <c r="A1326" s="184" t="s">
        <v>3302</v>
      </c>
      <c r="B1326" s="184">
        <v>17</v>
      </c>
      <c r="C1326" s="184">
        <v>1006</v>
      </c>
      <c r="D1326" s="184">
        <v>4</v>
      </c>
      <c r="E1326" s="184">
        <v>1</v>
      </c>
      <c r="F1326" s="184">
        <v>8</v>
      </c>
      <c r="G1326" s="184">
        <v>6</v>
      </c>
      <c r="H1326" s="184">
        <v>1</v>
      </c>
    </row>
    <row r="1327" spans="1:8" x14ac:dyDescent="0.2">
      <c r="A1327" s="184" t="s">
        <v>3303</v>
      </c>
      <c r="B1327" s="184">
        <v>18</v>
      </c>
      <c r="C1327" s="184">
        <v>1007</v>
      </c>
      <c r="D1327" s="184">
        <v>5</v>
      </c>
      <c r="E1327" s="184">
        <v>1</v>
      </c>
      <c r="F1327" s="184">
        <v>8</v>
      </c>
      <c r="G1327" s="184">
        <v>6</v>
      </c>
      <c r="H1327" s="184">
        <v>1</v>
      </c>
    </row>
    <row r="1328" spans="1:8" x14ac:dyDescent="0.2">
      <c r="A1328" s="184" t="s">
        <v>3304</v>
      </c>
      <c r="B1328" s="184">
        <v>859</v>
      </c>
      <c r="C1328" s="184">
        <v>502201</v>
      </c>
      <c r="D1328" s="184" t="s">
        <v>1772</v>
      </c>
      <c r="E1328" s="184">
        <v>2</v>
      </c>
      <c r="F1328" s="184">
        <v>584</v>
      </c>
      <c r="G1328" s="184">
        <v>6</v>
      </c>
      <c r="H1328" s="184">
        <v>1</v>
      </c>
    </row>
    <row r="1329" spans="1:8" x14ac:dyDescent="0.2">
      <c r="A1329" s="184" t="s">
        <v>3305</v>
      </c>
      <c r="B1329" s="184">
        <v>475</v>
      </c>
      <c r="C1329" s="184">
        <v>500331</v>
      </c>
      <c r="D1329" s="184" t="s">
        <v>1756</v>
      </c>
      <c r="E1329" s="184">
        <v>3</v>
      </c>
      <c r="F1329" s="184">
        <v>473</v>
      </c>
      <c r="G1329" s="184">
        <v>6</v>
      </c>
      <c r="H1329" s="184">
        <v>1</v>
      </c>
    </row>
    <row r="1330" spans="1:8" x14ac:dyDescent="0.2">
      <c r="A1330" s="184" t="s">
        <v>1915</v>
      </c>
      <c r="B1330" s="184">
        <v>442</v>
      </c>
      <c r="C1330" s="184">
        <v>1972</v>
      </c>
      <c r="D1330" s="184" t="s">
        <v>1880</v>
      </c>
      <c r="E1330" s="184">
        <v>1</v>
      </c>
      <c r="F1330" s="184">
        <v>8</v>
      </c>
      <c r="G1330" s="184">
        <v>6</v>
      </c>
      <c r="H1330" s="184">
        <v>1</v>
      </c>
    </row>
    <row r="1331" spans="1:8" x14ac:dyDescent="0.2">
      <c r="A1331" s="184" t="s">
        <v>3306</v>
      </c>
      <c r="B1331" s="184">
        <v>585</v>
      </c>
      <c r="C1331" s="184">
        <v>500516</v>
      </c>
      <c r="D1331" s="184" t="s">
        <v>1752</v>
      </c>
      <c r="E1331" s="184">
        <v>2</v>
      </c>
      <c r="F1331" s="184">
        <v>584</v>
      </c>
      <c r="G1331" s="184">
        <v>6</v>
      </c>
      <c r="H1331" s="184">
        <v>1</v>
      </c>
    </row>
    <row r="1332" spans="1:8" hidden="1" x14ac:dyDescent="0.2">
      <c r="A1332" s="184" t="s">
        <v>3306</v>
      </c>
      <c r="B1332" s="184">
        <v>650</v>
      </c>
      <c r="C1332" s="184">
        <v>500675</v>
      </c>
      <c r="D1332" s="184" t="s">
        <v>1752</v>
      </c>
      <c r="E1332" s="184">
        <v>4</v>
      </c>
      <c r="F1332" s="184">
        <v>649</v>
      </c>
      <c r="G1332" s="184">
        <v>6</v>
      </c>
      <c r="H1332" s="184">
        <v>1</v>
      </c>
    </row>
    <row r="1333" spans="1:8" x14ac:dyDescent="0.2">
      <c r="A1333" s="184" t="s">
        <v>3307</v>
      </c>
      <c r="B1333" s="184">
        <v>36</v>
      </c>
      <c r="C1333" s="184">
        <v>1058</v>
      </c>
      <c r="D1333" s="184" t="s">
        <v>1909</v>
      </c>
      <c r="E1333" s="184">
        <v>1</v>
      </c>
      <c r="F1333" s="184">
        <v>35</v>
      </c>
      <c r="G1333" s="184">
        <v>6</v>
      </c>
      <c r="H1333" s="184">
        <v>1</v>
      </c>
    </row>
    <row r="1334" spans="1:8" x14ac:dyDescent="0.2">
      <c r="A1334" s="184" t="s">
        <v>3308</v>
      </c>
      <c r="B1334" s="184">
        <v>40</v>
      </c>
      <c r="C1334" s="184">
        <v>1063</v>
      </c>
      <c r="D1334" s="184" t="s">
        <v>1752</v>
      </c>
      <c r="E1334" s="184">
        <v>1</v>
      </c>
      <c r="F1334" s="184">
        <v>35</v>
      </c>
      <c r="G1334" s="184">
        <v>6</v>
      </c>
      <c r="H1334" s="184">
        <v>1</v>
      </c>
    </row>
    <row r="1335" spans="1:8" x14ac:dyDescent="0.2">
      <c r="A1335" s="184" t="s">
        <v>3309</v>
      </c>
      <c r="B1335" s="184">
        <v>476</v>
      </c>
      <c r="C1335" s="184">
        <v>500332</v>
      </c>
      <c r="D1335" s="184" t="s">
        <v>1983</v>
      </c>
      <c r="E1335" s="184">
        <v>3</v>
      </c>
      <c r="F1335" s="184">
        <v>474</v>
      </c>
      <c r="G1335" s="184">
        <v>6</v>
      </c>
      <c r="H1335" s="184">
        <v>1</v>
      </c>
    </row>
    <row r="1336" spans="1:8" x14ac:dyDescent="0.2">
      <c r="A1336" s="184" t="s">
        <v>3310</v>
      </c>
      <c r="B1336" s="184">
        <v>1039</v>
      </c>
      <c r="C1336" s="184">
        <v>503423</v>
      </c>
      <c r="D1336" s="184" t="s">
        <v>1778</v>
      </c>
      <c r="E1336" s="184">
        <v>1</v>
      </c>
      <c r="F1336" s="184">
        <v>27</v>
      </c>
      <c r="G1336" s="184">
        <v>6</v>
      </c>
      <c r="H1336" s="184">
        <v>1</v>
      </c>
    </row>
    <row r="1337" spans="1:8" x14ac:dyDescent="0.2">
      <c r="A1337" s="184" t="s">
        <v>3311</v>
      </c>
      <c r="B1337" s="184">
        <v>28</v>
      </c>
      <c r="C1337" s="184">
        <v>1046</v>
      </c>
      <c r="D1337" s="184" t="s">
        <v>1882</v>
      </c>
      <c r="E1337" s="184">
        <v>1</v>
      </c>
      <c r="F1337" s="184">
        <v>27</v>
      </c>
      <c r="G1337" s="184">
        <v>6</v>
      </c>
      <c r="H1337" s="184">
        <v>1</v>
      </c>
    </row>
    <row r="1338" spans="1:8" x14ac:dyDescent="0.2">
      <c r="A1338" s="184" t="s">
        <v>3312</v>
      </c>
      <c r="B1338" s="184">
        <v>33</v>
      </c>
      <c r="C1338" s="184">
        <v>1054</v>
      </c>
      <c r="D1338" s="184" t="s">
        <v>1752</v>
      </c>
      <c r="E1338" s="184">
        <v>1</v>
      </c>
      <c r="F1338" s="184">
        <v>27</v>
      </c>
      <c r="G1338" s="184">
        <v>6</v>
      </c>
      <c r="H1338" s="184">
        <v>1</v>
      </c>
    </row>
    <row r="1339" spans="1:8" x14ac:dyDescent="0.2">
      <c r="A1339" s="184" t="s">
        <v>3313</v>
      </c>
      <c r="B1339" s="184">
        <v>22</v>
      </c>
      <c r="C1339" s="184">
        <v>1026</v>
      </c>
      <c r="D1339" s="184" t="s">
        <v>1778</v>
      </c>
      <c r="E1339" s="184">
        <v>1</v>
      </c>
      <c r="F1339" s="184">
        <v>20</v>
      </c>
      <c r="G1339" s="184">
        <v>6</v>
      </c>
      <c r="H1339" s="184">
        <v>1</v>
      </c>
    </row>
    <row r="1340" spans="1:8" x14ac:dyDescent="0.2">
      <c r="A1340" s="184" t="s">
        <v>1948</v>
      </c>
      <c r="B1340" s="184">
        <v>3307</v>
      </c>
      <c r="C1340" s="184">
        <v>510944</v>
      </c>
      <c r="D1340" s="184" t="s">
        <v>1756</v>
      </c>
      <c r="E1340" s="184">
        <v>1</v>
      </c>
      <c r="F1340" s="184">
        <v>20</v>
      </c>
      <c r="G1340" s="184">
        <v>6</v>
      </c>
      <c r="H1340" s="184">
        <v>1</v>
      </c>
    </row>
    <row r="1341" spans="1:8" x14ac:dyDescent="0.2">
      <c r="A1341" s="184" t="s">
        <v>1951</v>
      </c>
      <c r="B1341" s="184">
        <v>837</v>
      </c>
      <c r="C1341" s="184">
        <v>502172</v>
      </c>
      <c r="D1341" s="184" t="s">
        <v>1909</v>
      </c>
      <c r="E1341" s="184">
        <v>2</v>
      </c>
      <c r="F1341" s="184">
        <v>714</v>
      </c>
      <c r="G1341" s="184">
        <v>6</v>
      </c>
      <c r="H1341" s="184">
        <v>1</v>
      </c>
    </row>
    <row r="1342" spans="1:8" x14ac:dyDescent="0.2">
      <c r="A1342" s="184" t="s">
        <v>3314</v>
      </c>
      <c r="B1342" s="184">
        <v>715</v>
      </c>
      <c r="C1342" s="184">
        <v>500922</v>
      </c>
      <c r="D1342" s="184" t="s">
        <v>1752</v>
      </c>
      <c r="E1342" s="184">
        <v>2</v>
      </c>
      <c r="F1342" s="184">
        <v>714</v>
      </c>
      <c r="G1342" s="184">
        <v>6</v>
      </c>
      <c r="H1342" s="184">
        <v>1</v>
      </c>
    </row>
    <row r="1343" spans="1:8" x14ac:dyDescent="0.2">
      <c r="A1343" s="184" t="s">
        <v>3314</v>
      </c>
      <c r="B1343" s="184">
        <v>21</v>
      </c>
      <c r="C1343" s="184">
        <v>1023</v>
      </c>
      <c r="D1343" s="184" t="s">
        <v>1752</v>
      </c>
      <c r="E1343" s="184">
        <v>1</v>
      </c>
      <c r="F1343" s="184">
        <v>20</v>
      </c>
      <c r="G1343" s="184">
        <v>6</v>
      </c>
      <c r="H1343" s="184">
        <v>1</v>
      </c>
    </row>
    <row r="1344" spans="1:8" x14ac:dyDescent="0.2">
      <c r="A1344" s="184" t="s">
        <v>1952</v>
      </c>
      <c r="B1344" s="184">
        <v>3099</v>
      </c>
      <c r="C1344" s="184">
        <v>510736</v>
      </c>
      <c r="D1344" s="184" t="s">
        <v>1909</v>
      </c>
      <c r="E1344" s="184">
        <v>6</v>
      </c>
      <c r="F1344" s="184">
        <v>2587</v>
      </c>
      <c r="G1344" s="184">
        <v>6</v>
      </c>
      <c r="H1344" s="184">
        <v>1</v>
      </c>
    </row>
    <row r="1345" spans="1:8" x14ac:dyDescent="0.2">
      <c r="A1345" s="184" t="s">
        <v>1952</v>
      </c>
      <c r="B1345" s="184">
        <v>3109</v>
      </c>
      <c r="C1345" s="184">
        <v>510746</v>
      </c>
      <c r="D1345" s="184" t="s">
        <v>1909</v>
      </c>
      <c r="E1345" s="184">
        <v>6</v>
      </c>
      <c r="F1345" s="184">
        <v>2587</v>
      </c>
      <c r="G1345" s="184">
        <v>6</v>
      </c>
      <c r="H1345" s="184">
        <v>1</v>
      </c>
    </row>
    <row r="1346" spans="1:8" x14ac:dyDescent="0.2">
      <c r="A1346" s="184" t="s">
        <v>1952</v>
      </c>
      <c r="B1346" s="184">
        <v>3118</v>
      </c>
      <c r="C1346" s="184">
        <v>510755</v>
      </c>
      <c r="D1346" s="184" t="s">
        <v>1909</v>
      </c>
      <c r="E1346" s="184">
        <v>6</v>
      </c>
      <c r="F1346" s="184">
        <v>2587</v>
      </c>
      <c r="G1346" s="184">
        <v>6</v>
      </c>
      <c r="H1346" s="184">
        <v>1</v>
      </c>
    </row>
    <row r="1347" spans="1:8" x14ac:dyDescent="0.2">
      <c r="A1347" s="184" t="s">
        <v>3315</v>
      </c>
      <c r="B1347" s="184">
        <v>824</v>
      </c>
      <c r="C1347" s="184">
        <v>502154</v>
      </c>
      <c r="D1347" s="184" t="s">
        <v>1909</v>
      </c>
      <c r="E1347" s="184">
        <v>2</v>
      </c>
      <c r="F1347" s="184">
        <v>612</v>
      </c>
      <c r="G1347" s="184">
        <v>6</v>
      </c>
      <c r="H1347" s="184">
        <v>1</v>
      </c>
    </row>
    <row r="1348" spans="1:8" x14ac:dyDescent="0.2">
      <c r="A1348" s="184" t="s">
        <v>3316</v>
      </c>
      <c r="B1348" s="184">
        <v>798</v>
      </c>
      <c r="C1348" s="184">
        <v>502128</v>
      </c>
      <c r="D1348" s="184" t="s">
        <v>1752</v>
      </c>
      <c r="E1348" s="184">
        <v>2</v>
      </c>
      <c r="F1348" s="184">
        <v>612</v>
      </c>
      <c r="G1348" s="184">
        <v>6</v>
      </c>
      <c r="H1348" s="184">
        <v>1</v>
      </c>
    </row>
    <row r="1349" spans="1:8" x14ac:dyDescent="0.2">
      <c r="A1349" s="184" t="s">
        <v>3317</v>
      </c>
      <c r="B1349" s="184">
        <v>836</v>
      </c>
      <c r="C1349" s="184">
        <v>502166</v>
      </c>
      <c r="D1349" s="184" t="s">
        <v>1766</v>
      </c>
      <c r="E1349" s="184">
        <v>2</v>
      </c>
      <c r="F1349" s="184">
        <v>611</v>
      </c>
      <c r="G1349" s="184">
        <v>6</v>
      </c>
      <c r="H1349" s="184">
        <v>1</v>
      </c>
    </row>
    <row r="1350" spans="1:8" hidden="1" x14ac:dyDescent="0.2">
      <c r="A1350" s="184" t="s">
        <v>3318</v>
      </c>
      <c r="B1350" s="184">
        <v>1258</v>
      </c>
      <c r="C1350" s="184">
        <v>505020</v>
      </c>
      <c r="D1350" s="184" t="s">
        <v>1904</v>
      </c>
      <c r="E1350" s="184">
        <v>5</v>
      </c>
      <c r="F1350" s="184">
        <v>701</v>
      </c>
      <c r="G1350" s="184">
        <v>6</v>
      </c>
      <c r="H1350" s="184">
        <v>1</v>
      </c>
    </row>
    <row r="1351" spans="1:8" x14ac:dyDescent="0.2">
      <c r="A1351" s="184" t="s">
        <v>3319</v>
      </c>
      <c r="B1351" s="184">
        <v>2568</v>
      </c>
      <c r="C1351" s="184">
        <v>509839</v>
      </c>
      <c r="D1351" s="184" t="s">
        <v>1913</v>
      </c>
      <c r="E1351" s="184">
        <v>2</v>
      </c>
      <c r="F1351" s="184">
        <v>613</v>
      </c>
      <c r="G1351" s="184">
        <v>6</v>
      </c>
      <c r="H1351" s="184">
        <v>1</v>
      </c>
    </row>
    <row r="1352" spans="1:8" x14ac:dyDescent="0.2">
      <c r="A1352" s="184" t="s">
        <v>3320</v>
      </c>
      <c r="B1352" s="184">
        <v>614</v>
      </c>
      <c r="C1352" s="184">
        <v>500559</v>
      </c>
      <c r="D1352" s="184" t="s">
        <v>1935</v>
      </c>
      <c r="E1352" s="184">
        <v>2</v>
      </c>
      <c r="F1352" s="184">
        <v>613</v>
      </c>
      <c r="G1352" s="184">
        <v>6</v>
      </c>
      <c r="H1352" s="184">
        <v>1</v>
      </c>
    </row>
    <row r="1353" spans="1:8" hidden="1" x14ac:dyDescent="0.2">
      <c r="A1353" s="184" t="s">
        <v>3320</v>
      </c>
      <c r="B1353" s="184">
        <v>643</v>
      </c>
      <c r="C1353" s="184">
        <v>500668</v>
      </c>
      <c r="D1353" s="184" t="s">
        <v>1935</v>
      </c>
      <c r="E1353" s="184">
        <v>4</v>
      </c>
      <c r="F1353" s="184">
        <v>642</v>
      </c>
      <c r="G1353" s="184">
        <v>6</v>
      </c>
      <c r="H1353" s="184">
        <v>1</v>
      </c>
    </row>
    <row r="1354" spans="1:8" hidden="1" x14ac:dyDescent="0.2">
      <c r="A1354" s="184" t="s">
        <v>3320</v>
      </c>
      <c r="B1354" s="184">
        <v>702</v>
      </c>
      <c r="C1354" s="184">
        <v>500740</v>
      </c>
      <c r="D1354" s="184" t="s">
        <v>1935</v>
      </c>
      <c r="E1354" s="184">
        <v>5</v>
      </c>
      <c r="F1354" s="184">
        <v>701</v>
      </c>
      <c r="G1354" s="184">
        <v>6</v>
      </c>
      <c r="H1354" s="184">
        <v>1</v>
      </c>
    </row>
    <row r="1355" spans="1:8" x14ac:dyDescent="0.2">
      <c r="A1355" s="184" t="s">
        <v>3320</v>
      </c>
      <c r="B1355" s="184">
        <v>2314</v>
      </c>
      <c r="C1355" s="184">
        <v>508763</v>
      </c>
      <c r="D1355" s="184" t="s">
        <v>1935</v>
      </c>
      <c r="E1355" s="184">
        <v>6</v>
      </c>
      <c r="F1355" s="184">
        <v>709</v>
      </c>
      <c r="G1355" s="184">
        <v>6</v>
      </c>
      <c r="H1355" s="184">
        <v>1</v>
      </c>
    </row>
    <row r="1356" spans="1:8" x14ac:dyDescent="0.2">
      <c r="A1356" s="184" t="s">
        <v>3320</v>
      </c>
      <c r="B1356" s="184">
        <v>59</v>
      </c>
      <c r="C1356" s="184">
        <v>1101</v>
      </c>
      <c r="D1356" s="184" t="s">
        <v>1935</v>
      </c>
      <c r="E1356" s="184">
        <v>1</v>
      </c>
      <c r="F1356" s="184">
        <v>58</v>
      </c>
      <c r="G1356" s="184">
        <v>6</v>
      </c>
      <c r="H1356" s="184">
        <v>1</v>
      </c>
    </row>
    <row r="1357" spans="1:8" x14ac:dyDescent="0.2">
      <c r="A1357" s="184" t="s">
        <v>3321</v>
      </c>
      <c r="B1357" s="184">
        <v>1056</v>
      </c>
      <c r="C1357" s="184">
        <v>504066</v>
      </c>
      <c r="D1357" s="184" t="s">
        <v>1882</v>
      </c>
      <c r="E1357" s="184">
        <v>2</v>
      </c>
      <c r="F1357" s="184">
        <v>613</v>
      </c>
      <c r="G1357" s="184">
        <v>6</v>
      </c>
      <c r="H1357" s="184">
        <v>1</v>
      </c>
    </row>
    <row r="1358" spans="1:8" x14ac:dyDescent="0.2">
      <c r="A1358" s="184" t="s">
        <v>3321</v>
      </c>
      <c r="B1358" s="184">
        <v>61</v>
      </c>
      <c r="C1358" s="184">
        <v>1112</v>
      </c>
      <c r="D1358" s="184" t="s">
        <v>1882</v>
      </c>
      <c r="E1358" s="184">
        <v>1</v>
      </c>
      <c r="F1358" s="184">
        <v>58</v>
      </c>
      <c r="G1358" s="184">
        <v>6</v>
      </c>
      <c r="H1358" s="184">
        <v>1</v>
      </c>
    </row>
    <row r="1359" spans="1:8" hidden="1" x14ac:dyDescent="0.2">
      <c r="A1359" s="184" t="s">
        <v>3322</v>
      </c>
      <c r="B1359" s="184">
        <v>1257</v>
      </c>
      <c r="C1359" s="184">
        <v>505019</v>
      </c>
      <c r="D1359" s="184" t="s">
        <v>2683</v>
      </c>
      <c r="E1359" s="184">
        <v>5</v>
      </c>
      <c r="F1359" s="184">
        <v>701</v>
      </c>
      <c r="G1359" s="184">
        <v>6</v>
      </c>
      <c r="H1359" s="184">
        <v>1</v>
      </c>
    </row>
    <row r="1360" spans="1:8" hidden="1" x14ac:dyDescent="0.2">
      <c r="A1360" s="184" t="s">
        <v>1981</v>
      </c>
      <c r="B1360" s="184">
        <v>668</v>
      </c>
      <c r="C1360" s="184">
        <v>500694</v>
      </c>
      <c r="D1360" s="184" t="s">
        <v>1752</v>
      </c>
      <c r="E1360" s="184">
        <v>4</v>
      </c>
      <c r="F1360" s="184">
        <v>642</v>
      </c>
      <c r="G1360" s="184">
        <v>6</v>
      </c>
      <c r="H1360" s="184">
        <v>1</v>
      </c>
    </row>
    <row r="1361" spans="1:8" x14ac:dyDescent="0.2">
      <c r="A1361" s="184" t="s">
        <v>1981</v>
      </c>
      <c r="B1361" s="184">
        <v>2329</v>
      </c>
      <c r="C1361" s="184">
        <v>508779</v>
      </c>
      <c r="D1361" s="184" t="s">
        <v>1752</v>
      </c>
      <c r="E1361" s="184">
        <v>6</v>
      </c>
      <c r="F1361" s="184">
        <v>709</v>
      </c>
      <c r="G1361" s="184">
        <v>6</v>
      </c>
      <c r="H1361" s="184">
        <v>1</v>
      </c>
    </row>
    <row r="1362" spans="1:8" x14ac:dyDescent="0.2">
      <c r="A1362" s="184" t="s">
        <v>1985</v>
      </c>
      <c r="B1362" s="184">
        <v>3085</v>
      </c>
      <c r="C1362" s="184">
        <v>510722</v>
      </c>
      <c r="D1362" s="184" t="s">
        <v>1960</v>
      </c>
      <c r="E1362" s="184">
        <v>6</v>
      </c>
      <c r="F1362" s="184">
        <v>2587</v>
      </c>
      <c r="G1362" s="184">
        <v>6</v>
      </c>
      <c r="H1362" s="184">
        <v>1</v>
      </c>
    </row>
    <row r="1363" spans="1:8" x14ac:dyDescent="0.2">
      <c r="A1363" s="184" t="s">
        <v>3323</v>
      </c>
      <c r="B1363" s="184">
        <v>3121</v>
      </c>
      <c r="C1363" s="184">
        <v>510758</v>
      </c>
      <c r="D1363" s="184" t="s">
        <v>1909</v>
      </c>
      <c r="E1363" s="184">
        <v>6</v>
      </c>
      <c r="F1363" s="184">
        <v>3120</v>
      </c>
      <c r="G1363" s="184">
        <v>6</v>
      </c>
      <c r="H1363" s="184">
        <v>1</v>
      </c>
    </row>
    <row r="1364" spans="1:8" x14ac:dyDescent="0.2">
      <c r="A1364" s="184" t="s">
        <v>3324</v>
      </c>
      <c r="B1364" s="184">
        <v>454</v>
      </c>
      <c r="C1364" s="184">
        <v>1984</v>
      </c>
      <c r="D1364" s="184" t="s">
        <v>1778</v>
      </c>
      <c r="E1364" s="184">
        <v>1</v>
      </c>
      <c r="F1364" s="184">
        <v>453</v>
      </c>
      <c r="G1364" s="184">
        <v>6</v>
      </c>
      <c r="H1364" s="184">
        <v>1</v>
      </c>
    </row>
    <row r="1365" spans="1:8" x14ac:dyDescent="0.2">
      <c r="A1365" s="184" t="s">
        <v>3325</v>
      </c>
      <c r="B1365" s="184">
        <v>90</v>
      </c>
      <c r="C1365" s="184">
        <v>1164</v>
      </c>
      <c r="D1365" s="184" t="s">
        <v>1909</v>
      </c>
      <c r="E1365" s="184">
        <v>1</v>
      </c>
      <c r="F1365" s="184">
        <v>89</v>
      </c>
      <c r="G1365" s="184">
        <v>6</v>
      </c>
      <c r="H1365" s="184">
        <v>1</v>
      </c>
    </row>
    <row r="1366" spans="1:8" x14ac:dyDescent="0.2">
      <c r="A1366" s="184" t="s">
        <v>3326</v>
      </c>
      <c r="B1366" s="184">
        <v>104</v>
      </c>
      <c r="C1366" s="184">
        <v>1186</v>
      </c>
      <c r="D1366" s="184" t="s">
        <v>1752</v>
      </c>
      <c r="E1366" s="184">
        <v>1</v>
      </c>
      <c r="F1366" s="184">
        <v>89</v>
      </c>
      <c r="G1366" s="184">
        <v>6</v>
      </c>
      <c r="H1366" s="184">
        <v>1</v>
      </c>
    </row>
    <row r="1367" spans="1:8" x14ac:dyDescent="0.2">
      <c r="A1367" s="184" t="s">
        <v>3326</v>
      </c>
      <c r="B1367" s="184">
        <v>3161</v>
      </c>
      <c r="C1367" s="184">
        <v>510798</v>
      </c>
      <c r="D1367" s="184" t="s">
        <v>1752</v>
      </c>
      <c r="E1367" s="184">
        <v>1</v>
      </c>
      <c r="F1367" s="184">
        <v>3160</v>
      </c>
      <c r="G1367" s="184">
        <v>6</v>
      </c>
      <c r="H1367" s="184">
        <v>1</v>
      </c>
    </row>
    <row r="1368" spans="1:8" x14ac:dyDescent="0.2">
      <c r="A1368" s="184" t="s">
        <v>3327</v>
      </c>
      <c r="B1368" s="184">
        <v>108</v>
      </c>
      <c r="C1368" s="184">
        <v>1194</v>
      </c>
      <c r="D1368" s="184" t="s">
        <v>1913</v>
      </c>
      <c r="E1368" s="184">
        <v>1</v>
      </c>
      <c r="F1368" s="184">
        <v>107</v>
      </c>
      <c r="G1368" s="184">
        <v>6</v>
      </c>
      <c r="H1368" s="184">
        <v>1</v>
      </c>
    </row>
    <row r="1369" spans="1:8" hidden="1" x14ac:dyDescent="0.2">
      <c r="A1369" s="184" t="s">
        <v>3328</v>
      </c>
      <c r="B1369" s="184">
        <v>1164</v>
      </c>
      <c r="C1369" s="184">
        <v>504923</v>
      </c>
      <c r="D1369" s="184" t="s">
        <v>1778</v>
      </c>
      <c r="E1369" s="184">
        <v>5</v>
      </c>
      <c r="F1369" s="184">
        <v>1163</v>
      </c>
      <c r="G1369" s="184">
        <v>6</v>
      </c>
      <c r="H1369" s="184">
        <v>1</v>
      </c>
    </row>
    <row r="1370" spans="1:8" x14ac:dyDescent="0.2">
      <c r="A1370" s="184" t="s">
        <v>3328</v>
      </c>
      <c r="B1370" s="184">
        <v>2264</v>
      </c>
      <c r="C1370" s="184">
        <v>508713</v>
      </c>
      <c r="D1370" s="184" t="s">
        <v>1778</v>
      </c>
      <c r="E1370" s="184">
        <v>6</v>
      </c>
      <c r="F1370" s="184">
        <v>2405</v>
      </c>
      <c r="G1370" s="184">
        <v>6</v>
      </c>
      <c r="H1370" s="184">
        <v>1</v>
      </c>
    </row>
    <row r="1371" spans="1:8" hidden="1" x14ac:dyDescent="0.2">
      <c r="A1371" s="184" t="s">
        <v>3329</v>
      </c>
      <c r="B1371" s="184">
        <v>1165</v>
      </c>
      <c r="C1371" s="184">
        <v>504924</v>
      </c>
      <c r="D1371" s="184" t="s">
        <v>1778</v>
      </c>
      <c r="E1371" s="184">
        <v>5</v>
      </c>
      <c r="F1371" s="184">
        <v>1162</v>
      </c>
      <c r="G1371" s="184">
        <v>6</v>
      </c>
      <c r="H1371" s="184">
        <v>1</v>
      </c>
    </row>
    <row r="1372" spans="1:8" x14ac:dyDescent="0.2">
      <c r="A1372" s="184" t="s">
        <v>3329</v>
      </c>
      <c r="B1372" s="184">
        <v>2208</v>
      </c>
      <c r="C1372" s="184">
        <v>508605</v>
      </c>
      <c r="D1372" s="184" t="s">
        <v>1778</v>
      </c>
      <c r="E1372" s="184">
        <v>6</v>
      </c>
      <c r="F1372" s="184">
        <v>2347</v>
      </c>
      <c r="G1372" s="184">
        <v>6</v>
      </c>
      <c r="H1372" s="184">
        <v>1</v>
      </c>
    </row>
    <row r="1373" spans="1:8" x14ac:dyDescent="0.2">
      <c r="A1373" s="184" t="s">
        <v>3330</v>
      </c>
      <c r="B1373" s="184">
        <v>4107</v>
      </c>
      <c r="C1373" s="184">
        <v>511789</v>
      </c>
      <c r="D1373" s="184" t="s">
        <v>1909</v>
      </c>
      <c r="E1373" s="184">
        <v>2</v>
      </c>
      <c r="F1373" s="184">
        <v>570</v>
      </c>
      <c r="G1373" s="184">
        <v>6</v>
      </c>
      <c r="H1373" s="184">
        <v>1</v>
      </c>
    </row>
    <row r="1374" spans="1:8" x14ac:dyDescent="0.2">
      <c r="A1374" s="184" t="s">
        <v>2702</v>
      </c>
      <c r="B1374" s="184">
        <v>5528</v>
      </c>
      <c r="C1374" s="184">
        <v>513224</v>
      </c>
      <c r="D1374" s="184" t="s">
        <v>1882</v>
      </c>
      <c r="E1374" s="184">
        <v>2</v>
      </c>
      <c r="F1374" s="184">
        <v>611</v>
      </c>
      <c r="G1374" s="184">
        <v>6</v>
      </c>
      <c r="H1374" s="184">
        <v>1</v>
      </c>
    </row>
    <row r="1375" spans="1:8" x14ac:dyDescent="0.2">
      <c r="A1375" s="184" t="s">
        <v>3331</v>
      </c>
      <c r="B1375" s="184">
        <v>2699</v>
      </c>
      <c r="C1375" s="184">
        <v>510315</v>
      </c>
      <c r="D1375" s="184" t="s">
        <v>1772</v>
      </c>
      <c r="E1375" s="184">
        <v>1</v>
      </c>
      <c r="F1375" s="184">
        <v>2675</v>
      </c>
      <c r="G1375" s="184">
        <v>6</v>
      </c>
      <c r="H1375" s="184">
        <v>1</v>
      </c>
    </row>
    <row r="1376" spans="1:8" x14ac:dyDescent="0.2">
      <c r="A1376" s="184" t="s">
        <v>3332</v>
      </c>
      <c r="B1376" s="184">
        <v>6319</v>
      </c>
      <c r="C1376" s="184">
        <v>514083</v>
      </c>
      <c r="D1376" s="184" t="s">
        <v>1752</v>
      </c>
      <c r="E1376" s="184">
        <v>2</v>
      </c>
      <c r="F1376" s="184">
        <v>6320</v>
      </c>
      <c r="G1376" s="184">
        <v>6</v>
      </c>
      <c r="H1376" s="184">
        <v>1</v>
      </c>
    </row>
    <row r="1377" spans="1:8" x14ac:dyDescent="0.2">
      <c r="A1377" s="184" t="s">
        <v>3333</v>
      </c>
      <c r="B1377" s="184">
        <v>1921</v>
      </c>
      <c r="C1377" s="184">
        <v>508080</v>
      </c>
      <c r="D1377" s="184">
        <v>1</v>
      </c>
      <c r="E1377" s="184">
        <v>2</v>
      </c>
      <c r="F1377" s="184">
        <v>1920</v>
      </c>
      <c r="G1377" s="184">
        <v>6</v>
      </c>
      <c r="H1377" s="184">
        <v>1</v>
      </c>
    </row>
    <row r="1378" spans="1:8" x14ac:dyDescent="0.2">
      <c r="A1378" s="184" t="s">
        <v>3334</v>
      </c>
      <c r="B1378" s="184">
        <v>5630</v>
      </c>
      <c r="C1378" s="184">
        <v>513326</v>
      </c>
      <c r="D1378" s="184">
        <v>4</v>
      </c>
      <c r="E1378" s="184">
        <v>2</v>
      </c>
      <c r="F1378" s="184">
        <v>1920</v>
      </c>
      <c r="G1378" s="184">
        <v>6</v>
      </c>
      <c r="H1378" s="184">
        <v>1</v>
      </c>
    </row>
    <row r="1379" spans="1:8" x14ac:dyDescent="0.2">
      <c r="A1379" s="184" t="s">
        <v>3335</v>
      </c>
      <c r="B1379" s="184">
        <v>2654</v>
      </c>
      <c r="C1379" s="184">
        <v>510010</v>
      </c>
      <c r="D1379" s="184" t="s">
        <v>1752</v>
      </c>
      <c r="E1379" s="184">
        <v>1</v>
      </c>
      <c r="F1379" s="184">
        <v>2653</v>
      </c>
      <c r="G1379" s="184">
        <v>6</v>
      </c>
      <c r="H1379" s="184">
        <v>1</v>
      </c>
    </row>
    <row r="1380" spans="1:8" x14ac:dyDescent="0.2">
      <c r="A1380" s="184" t="s">
        <v>3336</v>
      </c>
      <c r="B1380" s="184">
        <v>3003</v>
      </c>
      <c r="C1380" s="184">
        <v>510640</v>
      </c>
      <c r="D1380" s="184">
        <v>1</v>
      </c>
      <c r="E1380" s="184">
        <v>1</v>
      </c>
      <c r="F1380" s="184">
        <v>1873</v>
      </c>
      <c r="G1380" s="184">
        <v>6</v>
      </c>
      <c r="H1380" s="184">
        <v>1</v>
      </c>
    </row>
    <row r="1381" spans="1:8" x14ac:dyDescent="0.2">
      <c r="A1381" s="184" t="s">
        <v>3336</v>
      </c>
      <c r="B1381" s="184">
        <v>3005</v>
      </c>
      <c r="C1381" s="184">
        <v>510642</v>
      </c>
      <c r="D1381" s="184">
        <v>1</v>
      </c>
      <c r="E1381" s="184">
        <v>1</v>
      </c>
      <c r="F1381" s="184">
        <v>1873</v>
      </c>
      <c r="G1381" s="184">
        <v>6</v>
      </c>
      <c r="H1381" s="184">
        <v>1</v>
      </c>
    </row>
    <row r="1382" spans="1:8" x14ac:dyDescent="0.2">
      <c r="A1382" s="184" t="s">
        <v>2734</v>
      </c>
      <c r="B1382" s="184">
        <v>2968</v>
      </c>
      <c r="C1382" s="184">
        <v>510605</v>
      </c>
      <c r="D1382" s="184" t="s">
        <v>1790</v>
      </c>
      <c r="E1382" s="184">
        <v>1</v>
      </c>
      <c r="F1382" s="184">
        <v>1873</v>
      </c>
      <c r="G1382" s="184">
        <v>6</v>
      </c>
      <c r="H1382" s="184">
        <v>1</v>
      </c>
    </row>
    <row r="1383" spans="1:8" x14ac:dyDescent="0.2">
      <c r="A1383" s="184" t="s">
        <v>2734</v>
      </c>
      <c r="B1383" s="184">
        <v>2985</v>
      </c>
      <c r="C1383" s="184">
        <v>510622</v>
      </c>
      <c r="D1383" s="184" t="s">
        <v>1790</v>
      </c>
      <c r="E1383" s="184">
        <v>1</v>
      </c>
      <c r="F1383" s="184">
        <v>1873</v>
      </c>
      <c r="G1383" s="184">
        <v>6</v>
      </c>
      <c r="H1383" s="184">
        <v>1</v>
      </c>
    </row>
    <row r="1384" spans="1:8" x14ac:dyDescent="0.2">
      <c r="A1384" s="184" t="s">
        <v>2734</v>
      </c>
      <c r="B1384" s="184">
        <v>3001</v>
      </c>
      <c r="C1384" s="184">
        <v>510638</v>
      </c>
      <c r="D1384" s="184" t="s">
        <v>1790</v>
      </c>
      <c r="E1384" s="184">
        <v>1</v>
      </c>
      <c r="F1384" s="184">
        <v>1873</v>
      </c>
      <c r="G1384" s="184">
        <v>6</v>
      </c>
      <c r="H1384" s="184">
        <v>1</v>
      </c>
    </row>
    <row r="1385" spans="1:8" x14ac:dyDescent="0.2">
      <c r="A1385" s="184" t="s">
        <v>2734</v>
      </c>
      <c r="B1385" s="184">
        <v>3006</v>
      </c>
      <c r="C1385" s="184">
        <v>510643</v>
      </c>
      <c r="D1385" s="184" t="s">
        <v>1790</v>
      </c>
      <c r="E1385" s="184">
        <v>1</v>
      </c>
      <c r="F1385" s="184">
        <v>1873</v>
      </c>
      <c r="G1385" s="184">
        <v>6</v>
      </c>
      <c r="H1385" s="184">
        <v>1</v>
      </c>
    </row>
    <row r="1386" spans="1:8" x14ac:dyDescent="0.2">
      <c r="A1386" s="184" t="s">
        <v>2735</v>
      </c>
      <c r="B1386" s="184">
        <v>3009</v>
      </c>
      <c r="C1386" s="184">
        <v>510646</v>
      </c>
      <c r="D1386" s="184">
        <v>1</v>
      </c>
      <c r="E1386" s="184">
        <v>1</v>
      </c>
      <c r="F1386" s="184">
        <v>3008</v>
      </c>
      <c r="G1386" s="184">
        <v>6</v>
      </c>
      <c r="H1386" s="184">
        <v>1</v>
      </c>
    </row>
    <row r="1387" spans="1:8" x14ac:dyDescent="0.2">
      <c r="A1387" s="184" t="s">
        <v>3337</v>
      </c>
      <c r="B1387" s="184">
        <v>2951</v>
      </c>
      <c r="C1387" s="184">
        <v>510588</v>
      </c>
      <c r="D1387" s="184">
        <v>1</v>
      </c>
      <c r="E1387" s="184">
        <v>1</v>
      </c>
      <c r="F1387" s="184">
        <v>2950</v>
      </c>
      <c r="G1387" s="184">
        <v>6</v>
      </c>
      <c r="H1387" s="184">
        <v>3</v>
      </c>
    </row>
    <row r="1388" spans="1:8" x14ac:dyDescent="0.2">
      <c r="A1388" s="184" t="s">
        <v>3338</v>
      </c>
      <c r="B1388" s="184">
        <v>2952</v>
      </c>
      <c r="C1388" s="184">
        <v>510589</v>
      </c>
      <c r="D1388" s="184">
        <v>2</v>
      </c>
      <c r="E1388" s="184">
        <v>1</v>
      </c>
      <c r="F1388" s="184">
        <v>2950</v>
      </c>
      <c r="G1388" s="184">
        <v>6</v>
      </c>
      <c r="H1388" s="184">
        <v>3</v>
      </c>
    </row>
    <row r="1389" spans="1:8" x14ac:dyDescent="0.2">
      <c r="A1389" s="184" t="s">
        <v>3339</v>
      </c>
      <c r="B1389" s="184">
        <v>2953</v>
      </c>
      <c r="C1389" s="184">
        <v>510590</v>
      </c>
      <c r="D1389" s="184">
        <v>3</v>
      </c>
      <c r="E1389" s="184">
        <v>1</v>
      </c>
      <c r="F1389" s="184">
        <v>2950</v>
      </c>
      <c r="G1389" s="184">
        <v>6</v>
      </c>
      <c r="H1389" s="184">
        <v>3</v>
      </c>
    </row>
    <row r="1390" spans="1:8" x14ac:dyDescent="0.2">
      <c r="A1390" s="184" t="s">
        <v>3340</v>
      </c>
      <c r="B1390" s="184">
        <v>2954</v>
      </c>
      <c r="C1390" s="184">
        <v>510591</v>
      </c>
      <c r="D1390" s="184">
        <v>4</v>
      </c>
      <c r="E1390" s="184">
        <v>1</v>
      </c>
      <c r="F1390" s="184">
        <v>2950</v>
      </c>
      <c r="G1390" s="184">
        <v>6</v>
      </c>
      <c r="H1390" s="184">
        <v>3</v>
      </c>
    </row>
    <row r="1391" spans="1:8" x14ac:dyDescent="0.2">
      <c r="A1391" s="184" t="s">
        <v>3341</v>
      </c>
      <c r="B1391" s="184">
        <v>2955</v>
      </c>
      <c r="C1391" s="184">
        <v>510592</v>
      </c>
      <c r="D1391" s="184">
        <v>5</v>
      </c>
      <c r="E1391" s="184">
        <v>1</v>
      </c>
      <c r="F1391" s="184">
        <v>2950</v>
      </c>
      <c r="G1391" s="184">
        <v>6</v>
      </c>
      <c r="H1391" s="184">
        <v>3</v>
      </c>
    </row>
    <row r="1392" spans="1:8" x14ac:dyDescent="0.2">
      <c r="A1392" s="184" t="s">
        <v>3342</v>
      </c>
      <c r="B1392" s="184">
        <v>2956</v>
      </c>
      <c r="C1392" s="184">
        <v>510593</v>
      </c>
      <c r="D1392" s="184">
        <v>6</v>
      </c>
      <c r="E1392" s="184">
        <v>1</v>
      </c>
      <c r="F1392" s="184">
        <v>2950</v>
      </c>
      <c r="G1392" s="184">
        <v>6</v>
      </c>
      <c r="H1392" s="184">
        <v>3</v>
      </c>
    </row>
    <row r="1393" spans="1:8" x14ac:dyDescent="0.2">
      <c r="A1393" s="184" t="s">
        <v>3343</v>
      </c>
      <c r="B1393" s="184">
        <v>2957</v>
      </c>
      <c r="C1393" s="184">
        <v>510594</v>
      </c>
      <c r="D1393" s="184">
        <v>7</v>
      </c>
      <c r="E1393" s="184">
        <v>1</v>
      </c>
      <c r="F1393" s="184">
        <v>2950</v>
      </c>
      <c r="G1393" s="184">
        <v>6</v>
      </c>
      <c r="H1393" s="184">
        <v>3</v>
      </c>
    </row>
    <row r="1394" spans="1:8" x14ac:dyDescent="0.2">
      <c r="A1394" s="184" t="s">
        <v>3344</v>
      </c>
      <c r="B1394" s="184">
        <v>2958</v>
      </c>
      <c r="C1394" s="184">
        <v>510595</v>
      </c>
      <c r="D1394" s="184">
        <v>8</v>
      </c>
      <c r="E1394" s="184">
        <v>1</v>
      </c>
      <c r="F1394" s="184">
        <v>2950</v>
      </c>
      <c r="G1394" s="184">
        <v>6</v>
      </c>
      <c r="H1394" s="184">
        <v>3</v>
      </c>
    </row>
    <row r="1395" spans="1:8" x14ac:dyDescent="0.2">
      <c r="A1395" s="184" t="s">
        <v>3345</v>
      </c>
      <c r="B1395" s="184">
        <v>2959</v>
      </c>
      <c r="C1395" s="184">
        <v>510596</v>
      </c>
      <c r="D1395" s="184">
        <v>9</v>
      </c>
      <c r="E1395" s="184">
        <v>1</v>
      </c>
      <c r="F1395" s="184">
        <v>2950</v>
      </c>
      <c r="G1395" s="184">
        <v>6</v>
      </c>
      <c r="H1395" s="184">
        <v>3</v>
      </c>
    </row>
    <row r="1396" spans="1:8" x14ac:dyDescent="0.2">
      <c r="A1396" s="184" t="s">
        <v>3346</v>
      </c>
      <c r="B1396" s="184">
        <v>2960</v>
      </c>
      <c r="C1396" s="184">
        <v>510597</v>
      </c>
      <c r="D1396" s="184">
        <v>10</v>
      </c>
      <c r="E1396" s="184">
        <v>1</v>
      </c>
      <c r="F1396" s="184">
        <v>2950</v>
      </c>
      <c r="G1396" s="184">
        <v>6</v>
      </c>
      <c r="H1396" s="184">
        <v>3</v>
      </c>
    </row>
    <row r="1397" spans="1:8" x14ac:dyDescent="0.2">
      <c r="A1397" s="184" t="s">
        <v>3347</v>
      </c>
      <c r="B1397" s="184">
        <v>2961</v>
      </c>
      <c r="C1397" s="184">
        <v>510598</v>
      </c>
      <c r="D1397" s="184">
        <v>11</v>
      </c>
      <c r="E1397" s="184">
        <v>1</v>
      </c>
      <c r="F1397" s="184">
        <v>2950</v>
      </c>
      <c r="G1397" s="184">
        <v>6</v>
      </c>
      <c r="H1397" s="184">
        <v>3</v>
      </c>
    </row>
    <row r="1398" spans="1:8" x14ac:dyDescent="0.2">
      <c r="A1398" s="184" t="s">
        <v>3348</v>
      </c>
      <c r="B1398" s="184">
        <v>2962</v>
      </c>
      <c r="C1398" s="184">
        <v>510599</v>
      </c>
      <c r="D1398" s="184">
        <v>12</v>
      </c>
      <c r="E1398" s="184">
        <v>1</v>
      </c>
      <c r="F1398" s="184">
        <v>2950</v>
      </c>
      <c r="G1398" s="184">
        <v>6</v>
      </c>
      <c r="H1398" s="184">
        <v>3</v>
      </c>
    </row>
    <row r="1399" spans="1:8" x14ac:dyDescent="0.2">
      <c r="A1399" s="184" t="s">
        <v>3349</v>
      </c>
      <c r="B1399" s="184">
        <v>2963</v>
      </c>
      <c r="C1399" s="184">
        <v>510600</v>
      </c>
      <c r="D1399" s="184">
        <v>13</v>
      </c>
      <c r="E1399" s="184">
        <v>1</v>
      </c>
      <c r="F1399" s="184">
        <v>2950</v>
      </c>
      <c r="G1399" s="184">
        <v>6</v>
      </c>
      <c r="H1399" s="184">
        <v>3</v>
      </c>
    </row>
    <row r="1400" spans="1:8" x14ac:dyDescent="0.2">
      <c r="A1400" s="184" t="s">
        <v>3350</v>
      </c>
      <c r="B1400" s="184">
        <v>2964</v>
      </c>
      <c r="C1400" s="184">
        <v>510601</v>
      </c>
      <c r="D1400" s="184">
        <v>14</v>
      </c>
      <c r="E1400" s="184">
        <v>1</v>
      </c>
      <c r="F1400" s="184">
        <v>2950</v>
      </c>
      <c r="G1400" s="184">
        <v>6</v>
      </c>
      <c r="H1400" s="184">
        <v>3</v>
      </c>
    </row>
    <row r="1401" spans="1:8" x14ac:dyDescent="0.2">
      <c r="A1401" s="184" t="s">
        <v>3351</v>
      </c>
      <c r="B1401" s="184">
        <v>2965</v>
      </c>
      <c r="C1401" s="184">
        <v>510602</v>
      </c>
      <c r="D1401" s="184">
        <v>15</v>
      </c>
      <c r="E1401" s="184">
        <v>1</v>
      </c>
      <c r="F1401" s="184">
        <v>2950</v>
      </c>
      <c r="G1401" s="184">
        <v>6</v>
      </c>
      <c r="H1401" s="184">
        <v>3</v>
      </c>
    </row>
    <row r="1402" spans="1:8" x14ac:dyDescent="0.2">
      <c r="A1402" s="184" t="s">
        <v>3352</v>
      </c>
      <c r="B1402" s="184">
        <v>2914</v>
      </c>
      <c r="C1402" s="184">
        <v>510551</v>
      </c>
      <c r="D1402" s="184">
        <v>1</v>
      </c>
      <c r="E1402" s="184">
        <v>1</v>
      </c>
      <c r="F1402" s="184">
        <v>2913</v>
      </c>
      <c r="G1402" s="184">
        <v>6</v>
      </c>
      <c r="H1402" s="184">
        <v>1</v>
      </c>
    </row>
    <row r="1403" spans="1:8" x14ac:dyDescent="0.2">
      <c r="A1403" s="184" t="s">
        <v>3353</v>
      </c>
      <c r="B1403" s="184">
        <v>1876</v>
      </c>
      <c r="C1403" s="184">
        <v>507727</v>
      </c>
      <c r="D1403" s="184">
        <v>1</v>
      </c>
      <c r="E1403" s="184">
        <v>1</v>
      </c>
      <c r="F1403" s="184">
        <v>1875</v>
      </c>
      <c r="G1403" s="184">
        <v>6</v>
      </c>
      <c r="H1403" s="184">
        <v>1</v>
      </c>
    </row>
    <row r="1404" spans="1:8" x14ac:dyDescent="0.2">
      <c r="A1404" s="184" t="s">
        <v>3354</v>
      </c>
      <c r="B1404" s="184">
        <v>1877</v>
      </c>
      <c r="C1404" s="184">
        <v>507728</v>
      </c>
      <c r="D1404" s="184">
        <v>2</v>
      </c>
      <c r="E1404" s="184">
        <v>1</v>
      </c>
      <c r="F1404" s="184">
        <v>1875</v>
      </c>
      <c r="G1404" s="184">
        <v>6</v>
      </c>
      <c r="H1404" s="184">
        <v>1</v>
      </c>
    </row>
    <row r="1405" spans="1:8" x14ac:dyDescent="0.2">
      <c r="A1405" s="184" t="s">
        <v>3355</v>
      </c>
      <c r="B1405" s="184">
        <v>1878</v>
      </c>
      <c r="C1405" s="184">
        <v>507729</v>
      </c>
      <c r="D1405" s="184">
        <v>3</v>
      </c>
      <c r="E1405" s="184">
        <v>1</v>
      </c>
      <c r="F1405" s="184">
        <v>1875</v>
      </c>
      <c r="G1405" s="184">
        <v>6</v>
      </c>
      <c r="H1405" s="184">
        <v>1</v>
      </c>
    </row>
    <row r="1406" spans="1:8" x14ac:dyDescent="0.2">
      <c r="A1406" s="184" t="s">
        <v>3356</v>
      </c>
      <c r="B1406" s="184">
        <v>1879</v>
      </c>
      <c r="C1406" s="184">
        <v>507730</v>
      </c>
      <c r="D1406" s="184">
        <v>4</v>
      </c>
      <c r="E1406" s="184">
        <v>1</v>
      </c>
      <c r="F1406" s="184">
        <v>1875</v>
      </c>
      <c r="G1406" s="184">
        <v>6</v>
      </c>
      <c r="H1406" s="184">
        <v>1</v>
      </c>
    </row>
    <row r="1407" spans="1:8" x14ac:dyDescent="0.2">
      <c r="A1407" s="184" t="s">
        <v>3357</v>
      </c>
      <c r="B1407" s="184">
        <v>2677</v>
      </c>
      <c r="C1407" s="184">
        <v>510293</v>
      </c>
      <c r="D1407" s="184">
        <v>1</v>
      </c>
      <c r="E1407" s="184">
        <v>1</v>
      </c>
      <c r="F1407" s="184">
        <v>2676</v>
      </c>
      <c r="G1407" s="184">
        <v>6</v>
      </c>
      <c r="H1407" s="184">
        <v>1</v>
      </c>
    </row>
    <row r="1408" spans="1:8" x14ac:dyDescent="0.2">
      <c r="A1408" s="184" t="s">
        <v>3358</v>
      </c>
      <c r="B1408" s="184">
        <v>2678</v>
      </c>
      <c r="C1408" s="184">
        <v>510294</v>
      </c>
      <c r="D1408" s="184">
        <v>2</v>
      </c>
      <c r="E1408" s="184">
        <v>1</v>
      </c>
      <c r="F1408" s="184">
        <v>2676</v>
      </c>
      <c r="G1408" s="184">
        <v>6</v>
      </c>
      <c r="H1408" s="184">
        <v>1</v>
      </c>
    </row>
    <row r="1409" spans="1:8" x14ac:dyDescent="0.2">
      <c r="A1409" s="184" t="s">
        <v>3359</v>
      </c>
      <c r="B1409" s="184">
        <v>2917</v>
      </c>
      <c r="C1409" s="184">
        <v>510554</v>
      </c>
      <c r="D1409" s="184">
        <v>1</v>
      </c>
      <c r="E1409" s="184">
        <v>1</v>
      </c>
      <c r="F1409" s="184">
        <v>2913</v>
      </c>
      <c r="G1409" s="184">
        <v>6</v>
      </c>
      <c r="H1409" s="184">
        <v>3</v>
      </c>
    </row>
    <row r="1410" spans="1:8" x14ac:dyDescent="0.2">
      <c r="A1410" s="184" t="s">
        <v>2779</v>
      </c>
      <c r="B1410" s="184">
        <v>2918</v>
      </c>
      <c r="C1410" s="184">
        <v>510555</v>
      </c>
      <c r="D1410" s="184">
        <v>2</v>
      </c>
      <c r="E1410" s="184">
        <v>1</v>
      </c>
      <c r="F1410" s="184">
        <v>2913</v>
      </c>
      <c r="G1410" s="184">
        <v>6</v>
      </c>
      <c r="H1410" s="184">
        <v>3</v>
      </c>
    </row>
    <row r="1411" spans="1:8" x14ac:dyDescent="0.2">
      <c r="A1411" s="184" t="s">
        <v>3360</v>
      </c>
      <c r="B1411" s="184">
        <v>2919</v>
      </c>
      <c r="C1411" s="184">
        <v>510556</v>
      </c>
      <c r="D1411" s="184">
        <v>3</v>
      </c>
      <c r="E1411" s="184">
        <v>1</v>
      </c>
      <c r="F1411" s="184">
        <v>2913</v>
      </c>
      <c r="G1411" s="184">
        <v>6</v>
      </c>
      <c r="H1411" s="184">
        <v>3</v>
      </c>
    </row>
    <row r="1412" spans="1:8" x14ac:dyDescent="0.2">
      <c r="A1412" s="184" t="s">
        <v>3361</v>
      </c>
      <c r="B1412" s="184">
        <v>2920</v>
      </c>
      <c r="C1412" s="184">
        <v>510557</v>
      </c>
      <c r="D1412" s="184">
        <v>4</v>
      </c>
      <c r="E1412" s="184">
        <v>1</v>
      </c>
      <c r="F1412" s="184">
        <v>2913</v>
      </c>
      <c r="G1412" s="184">
        <v>6</v>
      </c>
      <c r="H1412" s="184">
        <v>3</v>
      </c>
    </row>
    <row r="1413" spans="1:8" x14ac:dyDescent="0.2">
      <c r="A1413" s="184" t="s">
        <v>3362</v>
      </c>
      <c r="B1413" s="184">
        <v>2921</v>
      </c>
      <c r="C1413" s="184">
        <v>510558</v>
      </c>
      <c r="D1413" s="184">
        <v>5</v>
      </c>
      <c r="E1413" s="184">
        <v>1</v>
      </c>
      <c r="F1413" s="184">
        <v>2913</v>
      </c>
      <c r="G1413" s="184">
        <v>6</v>
      </c>
      <c r="H1413" s="184">
        <v>3</v>
      </c>
    </row>
    <row r="1414" spans="1:8" x14ac:dyDescent="0.2">
      <c r="A1414" s="184" t="s">
        <v>3363</v>
      </c>
      <c r="B1414" s="184">
        <v>2922</v>
      </c>
      <c r="C1414" s="184">
        <v>510559</v>
      </c>
      <c r="D1414" s="184">
        <v>6</v>
      </c>
      <c r="E1414" s="184">
        <v>1</v>
      </c>
      <c r="F1414" s="184">
        <v>2913</v>
      </c>
      <c r="G1414" s="184">
        <v>6</v>
      </c>
      <c r="H1414" s="184">
        <v>3</v>
      </c>
    </row>
    <row r="1415" spans="1:8" x14ac:dyDescent="0.2">
      <c r="A1415" s="184" t="s">
        <v>3364</v>
      </c>
      <c r="B1415" s="184">
        <v>2923</v>
      </c>
      <c r="C1415" s="184">
        <v>510560</v>
      </c>
      <c r="D1415" s="184">
        <v>7</v>
      </c>
      <c r="E1415" s="184">
        <v>1</v>
      </c>
      <c r="F1415" s="184">
        <v>2913</v>
      </c>
      <c r="G1415" s="184">
        <v>6</v>
      </c>
      <c r="H1415" s="184">
        <v>3</v>
      </c>
    </row>
    <row r="1416" spans="1:8" x14ac:dyDescent="0.2">
      <c r="A1416" s="184" t="s">
        <v>3365</v>
      </c>
      <c r="B1416" s="184">
        <v>2924</v>
      </c>
      <c r="C1416" s="184">
        <v>510561</v>
      </c>
      <c r="D1416" s="184">
        <v>8</v>
      </c>
      <c r="E1416" s="184">
        <v>1</v>
      </c>
      <c r="F1416" s="184">
        <v>2913</v>
      </c>
      <c r="G1416" s="184">
        <v>6</v>
      </c>
      <c r="H1416" s="184">
        <v>3</v>
      </c>
    </row>
    <row r="1417" spans="1:8" x14ac:dyDescent="0.2">
      <c r="A1417" s="184" t="s">
        <v>3366</v>
      </c>
      <c r="B1417" s="184">
        <v>2925</v>
      </c>
      <c r="C1417" s="184">
        <v>510562</v>
      </c>
      <c r="D1417" s="184">
        <v>9</v>
      </c>
      <c r="E1417" s="184">
        <v>1</v>
      </c>
      <c r="F1417" s="184">
        <v>2913</v>
      </c>
      <c r="G1417" s="184">
        <v>6</v>
      </c>
      <c r="H1417" s="184">
        <v>3</v>
      </c>
    </row>
    <row r="1418" spans="1:8" x14ac:dyDescent="0.2">
      <c r="A1418" s="184" t="s">
        <v>3367</v>
      </c>
      <c r="B1418" s="184">
        <v>2926</v>
      </c>
      <c r="C1418" s="184">
        <v>510563</v>
      </c>
      <c r="D1418" s="184">
        <v>10</v>
      </c>
      <c r="E1418" s="184">
        <v>1</v>
      </c>
      <c r="F1418" s="184">
        <v>2913</v>
      </c>
      <c r="G1418" s="184">
        <v>6</v>
      </c>
      <c r="H1418" s="184">
        <v>3</v>
      </c>
    </row>
    <row r="1419" spans="1:8" x14ac:dyDescent="0.2">
      <c r="A1419" s="184" t="s">
        <v>3368</v>
      </c>
      <c r="B1419" s="184">
        <v>2927</v>
      </c>
      <c r="C1419" s="184">
        <v>510564</v>
      </c>
      <c r="D1419" s="184">
        <v>11</v>
      </c>
      <c r="E1419" s="184">
        <v>1</v>
      </c>
      <c r="F1419" s="184">
        <v>2913</v>
      </c>
      <c r="G1419" s="184">
        <v>6</v>
      </c>
      <c r="H1419" s="184">
        <v>3</v>
      </c>
    </row>
    <row r="1420" spans="1:8" x14ac:dyDescent="0.2">
      <c r="A1420" s="184" t="s">
        <v>3369</v>
      </c>
      <c r="B1420" s="184">
        <v>2928</v>
      </c>
      <c r="C1420" s="184">
        <v>510565</v>
      </c>
      <c r="D1420" s="184">
        <v>12</v>
      </c>
      <c r="E1420" s="184">
        <v>1</v>
      </c>
      <c r="F1420" s="184">
        <v>2913</v>
      </c>
      <c r="G1420" s="184">
        <v>6</v>
      </c>
      <c r="H1420" s="184">
        <v>3</v>
      </c>
    </row>
    <row r="1421" spans="1:8" x14ac:dyDescent="0.2">
      <c r="A1421" s="184" t="s">
        <v>3370</v>
      </c>
      <c r="B1421" s="184">
        <v>2929</v>
      </c>
      <c r="C1421" s="184">
        <v>510566</v>
      </c>
      <c r="D1421" s="184">
        <v>13</v>
      </c>
      <c r="E1421" s="184">
        <v>1</v>
      </c>
      <c r="F1421" s="184">
        <v>2913</v>
      </c>
      <c r="G1421" s="184">
        <v>6</v>
      </c>
      <c r="H1421" s="184">
        <v>3</v>
      </c>
    </row>
    <row r="1422" spans="1:8" x14ac:dyDescent="0.2">
      <c r="A1422" s="184" t="s">
        <v>3371</v>
      </c>
      <c r="B1422" s="184">
        <v>2930</v>
      </c>
      <c r="C1422" s="184">
        <v>510567</v>
      </c>
      <c r="D1422" s="184">
        <v>14</v>
      </c>
      <c r="E1422" s="184">
        <v>1</v>
      </c>
      <c r="F1422" s="184">
        <v>2913</v>
      </c>
      <c r="G1422" s="184">
        <v>6</v>
      </c>
      <c r="H1422" s="184">
        <v>3</v>
      </c>
    </row>
    <row r="1423" spans="1:8" x14ac:dyDescent="0.2">
      <c r="A1423" s="184" t="s">
        <v>3372</v>
      </c>
      <c r="B1423" s="184">
        <v>2931</v>
      </c>
      <c r="C1423" s="184">
        <v>510568</v>
      </c>
      <c r="D1423" s="184">
        <v>15</v>
      </c>
      <c r="E1423" s="184">
        <v>1</v>
      </c>
      <c r="F1423" s="184">
        <v>2913</v>
      </c>
      <c r="G1423" s="184">
        <v>6</v>
      </c>
      <c r="H1423" s="184">
        <v>3</v>
      </c>
    </row>
    <row r="1424" spans="1:8" x14ac:dyDescent="0.2">
      <c r="A1424" s="184" t="s">
        <v>3373</v>
      </c>
      <c r="B1424" s="184">
        <v>75</v>
      </c>
      <c r="C1424" s="184">
        <v>1137</v>
      </c>
      <c r="D1424" s="184">
        <v>1</v>
      </c>
      <c r="E1424" s="184">
        <v>1</v>
      </c>
      <c r="F1424" s="184">
        <v>74</v>
      </c>
      <c r="G1424" s="184">
        <v>6</v>
      </c>
      <c r="H1424" s="184">
        <v>1</v>
      </c>
    </row>
    <row r="1425" spans="1:8" x14ac:dyDescent="0.2">
      <c r="A1425" s="184" t="s">
        <v>3374</v>
      </c>
      <c r="B1425" s="184">
        <v>406</v>
      </c>
      <c r="C1425" s="184">
        <v>1882</v>
      </c>
      <c r="D1425" s="184">
        <v>2</v>
      </c>
      <c r="E1425" s="184">
        <v>1</v>
      </c>
      <c r="F1425" s="184">
        <v>74</v>
      </c>
      <c r="G1425" s="184">
        <v>6</v>
      </c>
      <c r="H1425" s="184">
        <v>1</v>
      </c>
    </row>
    <row r="1426" spans="1:8" x14ac:dyDescent="0.2">
      <c r="A1426" s="184" t="s">
        <v>2783</v>
      </c>
      <c r="B1426" s="184">
        <v>4066</v>
      </c>
      <c r="C1426" s="184">
        <v>511726</v>
      </c>
      <c r="D1426" s="184" t="s">
        <v>1876</v>
      </c>
      <c r="E1426" s="184">
        <v>1</v>
      </c>
      <c r="F1426" s="184">
        <v>5</v>
      </c>
      <c r="G1426" s="184">
        <v>6</v>
      </c>
      <c r="H1426" s="184">
        <v>1</v>
      </c>
    </row>
    <row r="1427" spans="1:8" x14ac:dyDescent="0.2">
      <c r="A1427" s="184" t="s">
        <v>3375</v>
      </c>
      <c r="B1427" s="184">
        <v>4053</v>
      </c>
      <c r="C1427" s="184">
        <v>511729</v>
      </c>
      <c r="D1427" s="184" t="s">
        <v>1782</v>
      </c>
      <c r="E1427" s="184">
        <v>1</v>
      </c>
      <c r="F1427" s="184">
        <v>4067</v>
      </c>
      <c r="G1427" s="184">
        <v>6</v>
      </c>
      <c r="H1427" s="184">
        <v>1</v>
      </c>
    </row>
    <row r="1428" spans="1:8" x14ac:dyDescent="0.2">
      <c r="A1428" s="184" t="s">
        <v>2788</v>
      </c>
      <c r="B1428" s="184">
        <v>5374</v>
      </c>
      <c r="C1428" s="184">
        <v>513040</v>
      </c>
      <c r="D1428" s="184" t="s">
        <v>2789</v>
      </c>
      <c r="E1428" s="184">
        <v>1</v>
      </c>
      <c r="F1428" s="184">
        <v>50</v>
      </c>
      <c r="G1428" s="184">
        <v>6</v>
      </c>
      <c r="H1428" s="184">
        <v>1</v>
      </c>
    </row>
    <row r="1429" spans="1:8" ht="25.5" x14ac:dyDescent="0.2">
      <c r="A1429" s="184" t="s">
        <v>3376</v>
      </c>
      <c r="B1429" s="184">
        <v>5372</v>
      </c>
      <c r="C1429" s="184">
        <v>513043</v>
      </c>
      <c r="D1429" s="184" t="s">
        <v>2789</v>
      </c>
      <c r="E1429" s="184">
        <v>1</v>
      </c>
      <c r="F1429" s="184">
        <v>5366</v>
      </c>
      <c r="G1429" s="184">
        <v>6</v>
      </c>
      <c r="H1429" s="184">
        <v>1</v>
      </c>
    </row>
    <row r="1430" spans="1:8" x14ac:dyDescent="0.2">
      <c r="A1430" s="184" t="s">
        <v>3377</v>
      </c>
      <c r="B1430" s="184">
        <v>3751</v>
      </c>
      <c r="C1430" s="184">
        <v>511471</v>
      </c>
      <c r="D1430" s="184" t="s">
        <v>1772</v>
      </c>
      <c r="E1430" s="184">
        <v>1</v>
      </c>
      <c r="F1430" s="184">
        <v>60</v>
      </c>
      <c r="G1430" s="184">
        <v>6</v>
      </c>
      <c r="H1430" s="184">
        <v>1</v>
      </c>
    </row>
    <row r="1431" spans="1:8" x14ac:dyDescent="0.2">
      <c r="A1431" s="184" t="s">
        <v>3378</v>
      </c>
      <c r="B1431" s="184">
        <v>3772</v>
      </c>
      <c r="C1431" s="184">
        <v>511420</v>
      </c>
      <c r="D1431" s="184" t="s">
        <v>3379</v>
      </c>
      <c r="E1431" s="184">
        <v>1</v>
      </c>
      <c r="F1431" s="184">
        <v>60</v>
      </c>
      <c r="G1431" s="184">
        <v>6</v>
      </c>
      <c r="H1431" s="184">
        <v>1</v>
      </c>
    </row>
    <row r="1432" spans="1:8" x14ac:dyDescent="0.2">
      <c r="A1432" s="184" t="s">
        <v>2795</v>
      </c>
      <c r="B1432" s="184">
        <v>3840</v>
      </c>
      <c r="C1432" s="184">
        <v>511512</v>
      </c>
      <c r="D1432" s="184">
        <v>4</v>
      </c>
      <c r="E1432" s="184">
        <v>1</v>
      </c>
      <c r="F1432" s="184">
        <v>58</v>
      </c>
      <c r="G1432" s="184">
        <v>6</v>
      </c>
      <c r="H1432" s="184">
        <v>1</v>
      </c>
    </row>
    <row r="1433" spans="1:8" x14ac:dyDescent="0.2">
      <c r="A1433" s="184" t="s">
        <v>3380</v>
      </c>
      <c r="B1433" s="184">
        <v>3743</v>
      </c>
      <c r="C1433" s="184">
        <v>511401</v>
      </c>
      <c r="D1433" s="184" t="s">
        <v>3381</v>
      </c>
      <c r="E1433" s="184">
        <v>1</v>
      </c>
      <c r="F1433" s="184">
        <v>897</v>
      </c>
      <c r="G1433" s="184">
        <v>6</v>
      </c>
      <c r="H1433" s="184">
        <v>1</v>
      </c>
    </row>
    <row r="1434" spans="1:8" x14ac:dyDescent="0.2">
      <c r="A1434" s="184" t="s">
        <v>3382</v>
      </c>
      <c r="B1434" s="184">
        <v>6412</v>
      </c>
      <c r="C1434" s="184">
        <v>514144</v>
      </c>
      <c r="D1434" s="184">
        <v>2</v>
      </c>
      <c r="E1434" s="184">
        <v>1</v>
      </c>
      <c r="F1434" s="184">
        <v>107</v>
      </c>
      <c r="G1434" s="184">
        <v>6</v>
      </c>
      <c r="H1434" s="184">
        <v>1</v>
      </c>
    </row>
    <row r="1435" spans="1:8" x14ac:dyDescent="0.2">
      <c r="A1435" s="184" t="s">
        <v>3383</v>
      </c>
      <c r="B1435" s="184">
        <v>5542</v>
      </c>
      <c r="C1435" s="184">
        <v>513239</v>
      </c>
      <c r="D1435" s="184" t="s">
        <v>1909</v>
      </c>
      <c r="E1435" s="184">
        <v>1</v>
      </c>
      <c r="F1435" s="184">
        <v>107</v>
      </c>
      <c r="G1435" s="184">
        <v>6</v>
      </c>
      <c r="H1435" s="184">
        <v>1</v>
      </c>
    </row>
    <row r="1436" spans="1:8" x14ac:dyDescent="0.2">
      <c r="A1436" s="184" t="s">
        <v>3384</v>
      </c>
      <c r="B1436" s="184">
        <v>1529</v>
      </c>
      <c r="C1436" s="184">
        <v>507097</v>
      </c>
      <c r="D1436" s="184" t="s">
        <v>1911</v>
      </c>
      <c r="E1436" s="184">
        <v>1</v>
      </c>
      <c r="F1436" s="184">
        <v>1525</v>
      </c>
      <c r="G1436" s="184">
        <v>6</v>
      </c>
      <c r="H1436" s="184">
        <v>1</v>
      </c>
    </row>
    <row r="1437" spans="1:8" x14ac:dyDescent="0.2">
      <c r="A1437" s="184" t="s">
        <v>3385</v>
      </c>
      <c r="B1437" s="184">
        <v>4100</v>
      </c>
      <c r="C1437" s="184">
        <v>511772</v>
      </c>
      <c r="D1437" s="184">
        <v>5</v>
      </c>
      <c r="E1437" s="184">
        <v>1</v>
      </c>
      <c r="F1437" s="184">
        <v>3080</v>
      </c>
      <c r="G1437" s="184">
        <v>6</v>
      </c>
      <c r="H1437" s="184">
        <v>1</v>
      </c>
    </row>
    <row r="1438" spans="1:8" x14ac:dyDescent="0.2">
      <c r="A1438" s="184" t="s">
        <v>3386</v>
      </c>
      <c r="B1438" s="184">
        <v>85</v>
      </c>
      <c r="C1438" s="184">
        <v>1156</v>
      </c>
      <c r="D1438" s="184" t="s">
        <v>1774</v>
      </c>
      <c r="E1438" s="184">
        <v>1</v>
      </c>
      <c r="F1438" s="184">
        <v>84</v>
      </c>
      <c r="G1438" s="184">
        <v>6</v>
      </c>
      <c r="H1438" s="184">
        <v>1</v>
      </c>
    </row>
    <row r="1439" spans="1:8" x14ac:dyDescent="0.2">
      <c r="A1439" s="184" t="s">
        <v>2826</v>
      </c>
      <c r="B1439" s="184">
        <v>3553</v>
      </c>
      <c r="C1439" s="184">
        <v>511237</v>
      </c>
      <c r="D1439" s="184" t="s">
        <v>1762</v>
      </c>
      <c r="E1439" s="184">
        <v>1</v>
      </c>
      <c r="F1439" s="184">
        <v>3544</v>
      </c>
      <c r="G1439" s="184">
        <v>6</v>
      </c>
      <c r="H1439" s="184">
        <v>1</v>
      </c>
    </row>
    <row r="1440" spans="1:8" x14ac:dyDescent="0.2">
      <c r="A1440" s="184" t="s">
        <v>2826</v>
      </c>
      <c r="B1440" s="184">
        <v>3555</v>
      </c>
      <c r="C1440" s="184">
        <v>511216</v>
      </c>
      <c r="D1440" s="184" t="s">
        <v>1762</v>
      </c>
      <c r="E1440" s="184">
        <v>1</v>
      </c>
      <c r="F1440" s="184">
        <v>3544</v>
      </c>
      <c r="G1440" s="184">
        <v>6</v>
      </c>
      <c r="H1440" s="184">
        <v>1</v>
      </c>
    </row>
    <row r="1441" spans="1:8" x14ac:dyDescent="0.2">
      <c r="A1441" s="184" t="s">
        <v>2826</v>
      </c>
      <c r="B1441" s="184">
        <v>3713</v>
      </c>
      <c r="C1441" s="184">
        <v>511382</v>
      </c>
      <c r="D1441" s="184" t="s">
        <v>1762</v>
      </c>
      <c r="E1441" s="184">
        <v>1</v>
      </c>
      <c r="F1441" s="184">
        <v>3544</v>
      </c>
      <c r="G1441" s="184">
        <v>6</v>
      </c>
      <c r="H1441" s="184">
        <v>1</v>
      </c>
    </row>
    <row r="1442" spans="1:8" x14ac:dyDescent="0.2">
      <c r="A1442" s="184" t="s">
        <v>3387</v>
      </c>
      <c r="B1442" s="184">
        <v>3968</v>
      </c>
      <c r="C1442" s="184">
        <v>511680</v>
      </c>
      <c r="D1442" s="184">
        <v>2</v>
      </c>
      <c r="E1442" s="184">
        <v>1</v>
      </c>
      <c r="F1442" s="184">
        <v>3989</v>
      </c>
      <c r="G1442" s="184">
        <v>6</v>
      </c>
      <c r="H1442" s="184">
        <v>1</v>
      </c>
    </row>
    <row r="1443" spans="1:8" x14ac:dyDescent="0.2">
      <c r="A1443" s="184" t="s">
        <v>3388</v>
      </c>
      <c r="B1443" s="184">
        <v>3973</v>
      </c>
      <c r="C1443" s="184">
        <v>511681</v>
      </c>
      <c r="D1443" s="184">
        <v>3</v>
      </c>
      <c r="E1443" s="184">
        <v>1</v>
      </c>
      <c r="F1443" s="184">
        <v>3989</v>
      </c>
      <c r="G1443" s="184">
        <v>6</v>
      </c>
      <c r="H1443" s="184">
        <v>1</v>
      </c>
    </row>
    <row r="1444" spans="1:8" x14ac:dyDescent="0.2">
      <c r="A1444" s="184" t="s">
        <v>3389</v>
      </c>
      <c r="B1444" s="184">
        <v>3979</v>
      </c>
      <c r="C1444" s="184">
        <v>511679</v>
      </c>
      <c r="D1444" s="184" t="s">
        <v>1909</v>
      </c>
      <c r="E1444" s="184">
        <v>1</v>
      </c>
      <c r="F1444" s="184">
        <v>3989</v>
      </c>
      <c r="G1444" s="184">
        <v>6</v>
      </c>
      <c r="H1444" s="184">
        <v>1</v>
      </c>
    </row>
    <row r="1445" spans="1:8" x14ac:dyDescent="0.2">
      <c r="A1445" s="184" t="s">
        <v>2839</v>
      </c>
      <c r="B1445" s="184">
        <v>5667</v>
      </c>
      <c r="C1445" s="184">
        <v>513371</v>
      </c>
      <c r="D1445" s="184" t="s">
        <v>2743</v>
      </c>
      <c r="E1445" s="184">
        <v>1</v>
      </c>
      <c r="F1445" s="184">
        <v>3989</v>
      </c>
      <c r="G1445" s="184">
        <v>6</v>
      </c>
      <c r="H1445" s="184">
        <v>1</v>
      </c>
    </row>
    <row r="1446" spans="1:8" x14ac:dyDescent="0.2">
      <c r="A1446" s="184" t="s">
        <v>3390</v>
      </c>
      <c r="B1446" s="184">
        <v>5487</v>
      </c>
      <c r="C1446" s="184">
        <v>513183</v>
      </c>
      <c r="D1446" s="184" t="s">
        <v>1752</v>
      </c>
      <c r="E1446" s="184">
        <v>1</v>
      </c>
      <c r="F1446" s="184">
        <v>3989</v>
      </c>
      <c r="G1446" s="184">
        <v>6</v>
      </c>
      <c r="H1446" s="184">
        <v>1</v>
      </c>
    </row>
    <row r="1447" spans="1:8" x14ac:dyDescent="0.2">
      <c r="A1447" s="184" t="s">
        <v>2847</v>
      </c>
      <c r="B1447" s="184">
        <v>3534</v>
      </c>
      <c r="C1447" s="184">
        <v>511179</v>
      </c>
      <c r="D1447" s="184" t="s">
        <v>1911</v>
      </c>
      <c r="E1447" s="184">
        <v>1</v>
      </c>
      <c r="F1447" s="184">
        <v>3533</v>
      </c>
      <c r="G1447" s="184">
        <v>6</v>
      </c>
      <c r="H1447" s="184">
        <v>1</v>
      </c>
    </row>
    <row r="1448" spans="1:8" x14ac:dyDescent="0.2">
      <c r="A1448" s="184" t="s">
        <v>2849</v>
      </c>
      <c r="B1448" s="184">
        <v>3552</v>
      </c>
      <c r="C1448" s="184">
        <v>511210</v>
      </c>
      <c r="D1448" s="184" t="s">
        <v>1790</v>
      </c>
      <c r="E1448" s="184">
        <v>1</v>
      </c>
      <c r="F1448" s="184">
        <v>3547</v>
      </c>
      <c r="G1448" s="184">
        <v>6</v>
      </c>
      <c r="H1448" s="184">
        <v>1</v>
      </c>
    </row>
    <row r="1449" spans="1:8" x14ac:dyDescent="0.2">
      <c r="A1449" s="184" t="s">
        <v>3391</v>
      </c>
      <c r="B1449" s="184">
        <v>3602</v>
      </c>
      <c r="C1449" s="184">
        <v>511205</v>
      </c>
      <c r="D1449" s="184" t="s">
        <v>3392</v>
      </c>
      <c r="E1449" s="184">
        <v>1</v>
      </c>
      <c r="F1449" s="184">
        <v>3547</v>
      </c>
      <c r="G1449" s="184">
        <v>6</v>
      </c>
      <c r="H1449" s="184">
        <v>1</v>
      </c>
    </row>
    <row r="1450" spans="1:8" x14ac:dyDescent="0.2">
      <c r="A1450" s="184" t="s">
        <v>3393</v>
      </c>
      <c r="B1450" s="184">
        <v>3601</v>
      </c>
      <c r="C1450" s="184">
        <v>511206</v>
      </c>
      <c r="D1450" s="184" t="s">
        <v>3394</v>
      </c>
      <c r="E1450" s="184">
        <v>1</v>
      </c>
      <c r="F1450" s="184">
        <v>3547</v>
      </c>
      <c r="G1450" s="184">
        <v>6</v>
      </c>
      <c r="H1450" s="184">
        <v>1</v>
      </c>
    </row>
    <row r="1451" spans="1:8" x14ac:dyDescent="0.2">
      <c r="A1451" s="184" t="s">
        <v>3395</v>
      </c>
      <c r="B1451" s="184">
        <v>3600</v>
      </c>
      <c r="C1451" s="184">
        <v>511207</v>
      </c>
      <c r="D1451" s="184" t="s">
        <v>3396</v>
      </c>
      <c r="E1451" s="184">
        <v>1</v>
      </c>
      <c r="F1451" s="184">
        <v>3547</v>
      </c>
      <c r="G1451" s="184">
        <v>6</v>
      </c>
      <c r="H1451" s="184">
        <v>1</v>
      </c>
    </row>
    <row r="1452" spans="1:8" x14ac:dyDescent="0.2">
      <c r="A1452" s="184" t="s">
        <v>3397</v>
      </c>
      <c r="B1452" s="184">
        <v>3599</v>
      </c>
      <c r="C1452" s="184">
        <v>511208</v>
      </c>
      <c r="D1452" s="184" t="s">
        <v>3398</v>
      </c>
      <c r="E1452" s="184">
        <v>1</v>
      </c>
      <c r="F1452" s="184">
        <v>3547</v>
      </c>
      <c r="G1452" s="184">
        <v>6</v>
      </c>
      <c r="H1452" s="184">
        <v>1</v>
      </c>
    </row>
    <row r="1453" spans="1:8" x14ac:dyDescent="0.2">
      <c r="A1453" s="184" t="s">
        <v>3399</v>
      </c>
      <c r="B1453" s="184">
        <v>3598</v>
      </c>
      <c r="C1453" s="184">
        <v>511209</v>
      </c>
      <c r="D1453" s="184" t="s">
        <v>3400</v>
      </c>
      <c r="E1453" s="184">
        <v>1</v>
      </c>
      <c r="F1453" s="184">
        <v>3547</v>
      </c>
      <c r="G1453" s="184">
        <v>6</v>
      </c>
      <c r="H1453" s="184">
        <v>1</v>
      </c>
    </row>
    <row r="1454" spans="1:8" x14ac:dyDescent="0.2">
      <c r="A1454" s="184" t="s">
        <v>2851</v>
      </c>
      <c r="B1454" s="184">
        <v>4851</v>
      </c>
      <c r="C1454" s="184">
        <v>512593</v>
      </c>
      <c r="D1454" s="184" t="s">
        <v>1778</v>
      </c>
      <c r="E1454" s="184">
        <v>1</v>
      </c>
      <c r="F1454" s="184">
        <v>4900</v>
      </c>
      <c r="G1454" s="184">
        <v>6</v>
      </c>
      <c r="H1454" s="184">
        <v>1</v>
      </c>
    </row>
    <row r="1455" spans="1:8" x14ac:dyDescent="0.2">
      <c r="A1455" s="184" t="s">
        <v>2852</v>
      </c>
      <c r="B1455" s="184">
        <v>4852</v>
      </c>
      <c r="C1455" s="184">
        <v>512594</v>
      </c>
      <c r="D1455" s="184" t="s">
        <v>1904</v>
      </c>
      <c r="E1455" s="184">
        <v>1</v>
      </c>
      <c r="F1455" s="184">
        <v>4900</v>
      </c>
      <c r="G1455" s="184">
        <v>6</v>
      </c>
      <c r="H1455" s="184">
        <v>1</v>
      </c>
    </row>
    <row r="1456" spans="1:8" x14ac:dyDescent="0.2">
      <c r="A1456" s="184" t="s">
        <v>2855</v>
      </c>
      <c r="B1456" s="184">
        <v>3551</v>
      </c>
      <c r="C1456" s="184">
        <v>511200</v>
      </c>
      <c r="D1456" s="184" t="s">
        <v>1790</v>
      </c>
      <c r="E1456" s="184">
        <v>1</v>
      </c>
      <c r="F1456" s="184">
        <v>3548</v>
      </c>
      <c r="G1456" s="184">
        <v>6</v>
      </c>
      <c r="H1456" s="184">
        <v>1</v>
      </c>
    </row>
    <row r="1457" spans="1:8" x14ac:dyDescent="0.2">
      <c r="A1457" s="184" t="s">
        <v>3401</v>
      </c>
      <c r="B1457" s="184">
        <v>5626</v>
      </c>
      <c r="C1457" s="184">
        <v>513308</v>
      </c>
      <c r="D1457" s="184" t="s">
        <v>599</v>
      </c>
      <c r="E1457" s="184">
        <v>1</v>
      </c>
      <c r="F1457" s="184">
        <v>1873</v>
      </c>
      <c r="G1457" s="184">
        <v>6</v>
      </c>
      <c r="H1457" s="184">
        <v>1</v>
      </c>
    </row>
    <row r="1458" spans="1:8" x14ac:dyDescent="0.2">
      <c r="A1458" s="184" t="s">
        <v>3402</v>
      </c>
      <c r="B1458" s="184">
        <v>5493</v>
      </c>
      <c r="C1458" s="184">
        <v>513188</v>
      </c>
      <c r="D1458" s="184" t="s">
        <v>1909</v>
      </c>
      <c r="E1458" s="184">
        <v>1</v>
      </c>
      <c r="F1458" s="184">
        <v>5492</v>
      </c>
      <c r="G1458" s="184">
        <v>6</v>
      </c>
      <c r="H1458" s="184">
        <v>1</v>
      </c>
    </row>
    <row r="1459" spans="1:8" x14ac:dyDescent="0.2">
      <c r="A1459" s="184" t="s">
        <v>3402</v>
      </c>
      <c r="B1459" s="184">
        <v>5495</v>
      </c>
      <c r="C1459" s="184">
        <v>513191</v>
      </c>
      <c r="D1459" s="184" t="s">
        <v>1909</v>
      </c>
      <c r="E1459" s="184">
        <v>1</v>
      </c>
      <c r="F1459" s="184">
        <v>5497</v>
      </c>
      <c r="G1459" s="184">
        <v>6</v>
      </c>
      <c r="H1459" s="184">
        <v>1</v>
      </c>
    </row>
    <row r="1460" spans="1:8" x14ac:dyDescent="0.2">
      <c r="A1460" s="184" t="s">
        <v>2858</v>
      </c>
      <c r="B1460" s="184">
        <v>5494</v>
      </c>
      <c r="C1460" s="184">
        <v>513189</v>
      </c>
      <c r="D1460" s="184" t="s">
        <v>1752</v>
      </c>
      <c r="E1460" s="184">
        <v>1</v>
      </c>
      <c r="F1460" s="184">
        <v>5492</v>
      </c>
      <c r="G1460" s="184">
        <v>6</v>
      </c>
      <c r="H1460" s="184">
        <v>1</v>
      </c>
    </row>
    <row r="1461" spans="1:8" x14ac:dyDescent="0.2">
      <c r="A1461" s="184" t="s">
        <v>2858</v>
      </c>
      <c r="B1461" s="184">
        <v>5496</v>
      </c>
      <c r="C1461" s="184">
        <v>513193</v>
      </c>
      <c r="D1461" s="184" t="s">
        <v>1752</v>
      </c>
      <c r="E1461" s="184">
        <v>1</v>
      </c>
      <c r="F1461" s="184">
        <v>5497</v>
      </c>
      <c r="G1461" s="184">
        <v>6</v>
      </c>
      <c r="H1461" s="184">
        <v>1</v>
      </c>
    </row>
    <row r="1462" spans="1:8" ht="25.5" x14ac:dyDescent="0.2">
      <c r="A1462" s="184" t="s">
        <v>3403</v>
      </c>
      <c r="B1462" s="184">
        <v>5611</v>
      </c>
      <c r="C1462" s="184">
        <v>513310</v>
      </c>
      <c r="D1462" s="184">
        <v>1</v>
      </c>
      <c r="E1462" s="184">
        <v>1</v>
      </c>
      <c r="F1462" s="184">
        <v>5610</v>
      </c>
      <c r="G1462" s="184">
        <v>6</v>
      </c>
      <c r="H1462" s="184">
        <v>1</v>
      </c>
    </row>
    <row r="1463" spans="1:8" x14ac:dyDescent="0.2">
      <c r="A1463" s="184" t="s">
        <v>3404</v>
      </c>
      <c r="B1463" s="184">
        <v>5458</v>
      </c>
      <c r="C1463" s="184">
        <v>513151</v>
      </c>
      <c r="D1463" s="184" t="s">
        <v>3405</v>
      </c>
      <c r="E1463" s="184">
        <v>1</v>
      </c>
      <c r="F1463" s="184">
        <v>5457</v>
      </c>
      <c r="G1463" s="184">
        <v>6</v>
      </c>
      <c r="H1463" s="184">
        <v>1</v>
      </c>
    </row>
    <row r="1464" spans="1:8" x14ac:dyDescent="0.2">
      <c r="A1464" s="184" t="s">
        <v>3406</v>
      </c>
      <c r="B1464" s="184">
        <v>2866</v>
      </c>
      <c r="C1464" s="184">
        <v>510503</v>
      </c>
      <c r="D1464" s="184" t="s">
        <v>3407</v>
      </c>
      <c r="E1464" s="184">
        <v>1</v>
      </c>
      <c r="F1464" s="184">
        <v>4</v>
      </c>
      <c r="G1464" s="184">
        <v>6</v>
      </c>
      <c r="H1464" s="184">
        <v>1</v>
      </c>
    </row>
    <row r="1465" spans="1:8" x14ac:dyDescent="0.2">
      <c r="A1465" s="184" t="s">
        <v>3408</v>
      </c>
      <c r="B1465" s="184">
        <v>2867</v>
      </c>
      <c r="C1465" s="184">
        <v>510504</v>
      </c>
      <c r="D1465" s="184" t="s">
        <v>3409</v>
      </c>
      <c r="E1465" s="184">
        <v>1</v>
      </c>
      <c r="F1465" s="184">
        <v>4</v>
      </c>
      <c r="G1465" s="184">
        <v>6</v>
      </c>
      <c r="H1465" s="184">
        <v>1</v>
      </c>
    </row>
    <row r="1466" spans="1:8" x14ac:dyDescent="0.2">
      <c r="A1466" s="184" t="s">
        <v>3410</v>
      </c>
      <c r="B1466" s="184">
        <v>2868</v>
      </c>
      <c r="C1466" s="184">
        <v>510505</v>
      </c>
      <c r="D1466" s="184" t="s">
        <v>3411</v>
      </c>
      <c r="E1466" s="184">
        <v>1</v>
      </c>
      <c r="F1466" s="184">
        <v>4</v>
      </c>
      <c r="G1466" s="184">
        <v>6</v>
      </c>
      <c r="H1466" s="184">
        <v>1</v>
      </c>
    </row>
    <row r="1467" spans="1:8" x14ac:dyDescent="0.2">
      <c r="A1467" s="184" t="s">
        <v>3412</v>
      </c>
      <c r="B1467" s="184">
        <v>2869</v>
      </c>
      <c r="C1467" s="184">
        <v>510506</v>
      </c>
      <c r="D1467" s="184" t="s">
        <v>3413</v>
      </c>
      <c r="E1467" s="184">
        <v>1</v>
      </c>
      <c r="F1467" s="184">
        <v>4</v>
      </c>
      <c r="G1467" s="184">
        <v>6</v>
      </c>
      <c r="H1467" s="184">
        <v>1</v>
      </c>
    </row>
    <row r="1468" spans="1:8" x14ac:dyDescent="0.2">
      <c r="A1468" s="184" t="s">
        <v>3414</v>
      </c>
      <c r="B1468" s="184">
        <v>2870</v>
      </c>
      <c r="C1468" s="184">
        <v>510507</v>
      </c>
      <c r="D1468" s="184" t="s">
        <v>3415</v>
      </c>
      <c r="E1468" s="184">
        <v>1</v>
      </c>
      <c r="F1468" s="184">
        <v>4</v>
      </c>
      <c r="G1468" s="184">
        <v>6</v>
      </c>
      <c r="H1468" s="184">
        <v>1</v>
      </c>
    </row>
    <row r="1469" spans="1:8" x14ac:dyDescent="0.2">
      <c r="A1469" s="184" t="s">
        <v>3416</v>
      </c>
      <c r="B1469" s="184">
        <v>2871</v>
      </c>
      <c r="C1469" s="184">
        <v>510508</v>
      </c>
      <c r="D1469" s="184" t="s">
        <v>3417</v>
      </c>
      <c r="E1469" s="184">
        <v>1</v>
      </c>
      <c r="F1469" s="184">
        <v>4</v>
      </c>
      <c r="G1469" s="184">
        <v>6</v>
      </c>
      <c r="H1469" s="184">
        <v>1</v>
      </c>
    </row>
    <row r="1470" spans="1:8" x14ac:dyDescent="0.2">
      <c r="A1470" s="184" t="s">
        <v>3418</v>
      </c>
      <c r="B1470" s="184">
        <v>2872</v>
      </c>
      <c r="C1470" s="184">
        <v>510509</v>
      </c>
      <c r="D1470" s="184" t="s">
        <v>3419</v>
      </c>
      <c r="E1470" s="184">
        <v>1</v>
      </c>
      <c r="F1470" s="184">
        <v>4</v>
      </c>
      <c r="G1470" s="184">
        <v>6</v>
      </c>
      <c r="H1470" s="184">
        <v>1</v>
      </c>
    </row>
    <row r="1471" spans="1:8" x14ac:dyDescent="0.2">
      <c r="A1471" s="184" t="s">
        <v>3420</v>
      </c>
      <c r="B1471" s="184">
        <v>2873</v>
      </c>
      <c r="C1471" s="184">
        <v>510510</v>
      </c>
      <c r="D1471" s="184" t="s">
        <v>3421</v>
      </c>
      <c r="E1471" s="184">
        <v>1</v>
      </c>
      <c r="F1471" s="184">
        <v>4</v>
      </c>
      <c r="G1471" s="184">
        <v>6</v>
      </c>
      <c r="H1471" s="184">
        <v>1</v>
      </c>
    </row>
    <row r="1472" spans="1:8" x14ac:dyDescent="0.2">
      <c r="A1472" s="184" t="s">
        <v>3422</v>
      </c>
      <c r="B1472" s="184">
        <v>2874</v>
      </c>
      <c r="C1472" s="184">
        <v>510511</v>
      </c>
      <c r="D1472" s="184" t="s">
        <v>3423</v>
      </c>
      <c r="E1472" s="184">
        <v>1</v>
      </c>
      <c r="F1472" s="184">
        <v>4</v>
      </c>
      <c r="G1472" s="184">
        <v>6</v>
      </c>
      <c r="H1472" s="184">
        <v>1</v>
      </c>
    </row>
    <row r="1473" spans="1:8" x14ac:dyDescent="0.2">
      <c r="A1473" s="184" t="s">
        <v>3424</v>
      </c>
      <c r="B1473" s="184">
        <v>2875</v>
      </c>
      <c r="C1473" s="184">
        <v>510512</v>
      </c>
      <c r="D1473" s="184" t="s">
        <v>3425</v>
      </c>
      <c r="E1473" s="184">
        <v>1</v>
      </c>
      <c r="F1473" s="184">
        <v>4</v>
      </c>
      <c r="G1473" s="184">
        <v>6</v>
      </c>
      <c r="H1473" s="184">
        <v>1</v>
      </c>
    </row>
    <row r="1474" spans="1:8" x14ac:dyDescent="0.2">
      <c r="A1474" s="184" t="s">
        <v>3426</v>
      </c>
      <c r="B1474" s="184">
        <v>2876</v>
      </c>
      <c r="C1474" s="184">
        <v>510513</v>
      </c>
      <c r="D1474" s="184" t="s">
        <v>3427</v>
      </c>
      <c r="E1474" s="184">
        <v>1</v>
      </c>
      <c r="F1474" s="184">
        <v>4</v>
      </c>
      <c r="G1474" s="184">
        <v>6</v>
      </c>
      <c r="H1474" s="184">
        <v>1</v>
      </c>
    </row>
    <row r="1475" spans="1:8" x14ac:dyDescent="0.2">
      <c r="A1475" s="184" t="s">
        <v>3428</v>
      </c>
      <c r="B1475" s="184">
        <v>2877</v>
      </c>
      <c r="C1475" s="184">
        <v>510514</v>
      </c>
      <c r="D1475" s="184" t="s">
        <v>3429</v>
      </c>
      <c r="E1475" s="184">
        <v>1</v>
      </c>
      <c r="F1475" s="184">
        <v>4</v>
      </c>
      <c r="G1475" s="184">
        <v>6</v>
      </c>
      <c r="H1475" s="184">
        <v>1</v>
      </c>
    </row>
    <row r="1476" spans="1:8" x14ac:dyDescent="0.2">
      <c r="A1476" s="184" t="s">
        <v>3430</v>
      </c>
      <c r="B1476" s="184">
        <v>2878</v>
      </c>
      <c r="C1476" s="184">
        <v>510515</v>
      </c>
      <c r="D1476" s="184" t="s">
        <v>3431</v>
      </c>
      <c r="E1476" s="184">
        <v>1</v>
      </c>
      <c r="F1476" s="184">
        <v>4</v>
      </c>
      <c r="G1476" s="184">
        <v>6</v>
      </c>
      <c r="H1476" s="184">
        <v>1</v>
      </c>
    </row>
    <row r="1477" spans="1:8" x14ac:dyDescent="0.2">
      <c r="A1477" s="184" t="s">
        <v>3432</v>
      </c>
      <c r="B1477" s="184">
        <v>2879</v>
      </c>
      <c r="C1477" s="184">
        <v>510516</v>
      </c>
      <c r="D1477" s="184" t="s">
        <v>3433</v>
      </c>
      <c r="E1477" s="184">
        <v>1</v>
      </c>
      <c r="F1477" s="184">
        <v>4</v>
      </c>
      <c r="G1477" s="184">
        <v>6</v>
      </c>
      <c r="H1477" s="184">
        <v>1</v>
      </c>
    </row>
    <row r="1478" spans="1:8" x14ac:dyDescent="0.2">
      <c r="A1478" s="184" t="s">
        <v>3434</v>
      </c>
      <c r="B1478" s="184">
        <v>2880</v>
      </c>
      <c r="C1478" s="184">
        <v>510517</v>
      </c>
      <c r="D1478" s="184" t="s">
        <v>3435</v>
      </c>
      <c r="E1478" s="184">
        <v>1</v>
      </c>
      <c r="F1478" s="184">
        <v>4</v>
      </c>
      <c r="G1478" s="184">
        <v>6</v>
      </c>
      <c r="H1478" s="184">
        <v>1</v>
      </c>
    </row>
    <row r="1479" spans="1:8" x14ac:dyDescent="0.2">
      <c r="A1479" s="184" t="s">
        <v>3436</v>
      </c>
      <c r="B1479" s="184">
        <v>77</v>
      </c>
      <c r="C1479" s="184">
        <v>1141</v>
      </c>
      <c r="D1479" s="184" t="s">
        <v>1766</v>
      </c>
      <c r="E1479" s="184">
        <v>1</v>
      </c>
      <c r="F1479" s="184">
        <v>71</v>
      </c>
      <c r="G1479" s="184">
        <v>6</v>
      </c>
      <c r="H1479" s="184">
        <v>1</v>
      </c>
    </row>
    <row r="1480" spans="1:8" x14ac:dyDescent="0.2">
      <c r="A1480" s="184" t="s">
        <v>3437</v>
      </c>
      <c r="B1480" s="184">
        <v>68</v>
      </c>
      <c r="C1480" s="184">
        <v>1125</v>
      </c>
      <c r="D1480" s="184" t="s">
        <v>1778</v>
      </c>
      <c r="E1480" s="184">
        <v>1</v>
      </c>
      <c r="F1480" s="184">
        <v>64</v>
      </c>
      <c r="G1480" s="184">
        <v>6</v>
      </c>
      <c r="H1480" s="184">
        <v>1</v>
      </c>
    </row>
    <row r="1481" spans="1:8" x14ac:dyDescent="0.2">
      <c r="A1481" s="184" t="s">
        <v>3438</v>
      </c>
      <c r="B1481" s="184">
        <v>1271</v>
      </c>
      <c r="C1481" s="184">
        <v>505053</v>
      </c>
      <c r="D1481" s="184" t="s">
        <v>1752</v>
      </c>
      <c r="E1481" s="184">
        <v>1</v>
      </c>
      <c r="F1481" s="184">
        <v>1269</v>
      </c>
      <c r="G1481" s="184">
        <v>6</v>
      </c>
      <c r="H1481" s="184">
        <v>1</v>
      </c>
    </row>
    <row r="1482" spans="1:8" x14ac:dyDescent="0.2">
      <c r="A1482" s="184" t="s">
        <v>3439</v>
      </c>
      <c r="B1482" s="184">
        <v>81</v>
      </c>
      <c r="C1482" s="184">
        <v>1146</v>
      </c>
      <c r="D1482" s="184" t="s">
        <v>1774</v>
      </c>
      <c r="E1482" s="184">
        <v>1</v>
      </c>
      <c r="F1482" s="184">
        <v>80</v>
      </c>
      <c r="G1482" s="184">
        <v>6</v>
      </c>
      <c r="H1482" s="184">
        <v>1</v>
      </c>
    </row>
    <row r="1483" spans="1:8" x14ac:dyDescent="0.2">
      <c r="A1483" s="184" t="s">
        <v>2893</v>
      </c>
      <c r="B1483" s="184">
        <v>2800</v>
      </c>
      <c r="C1483" s="184">
        <v>510437</v>
      </c>
      <c r="D1483" s="184">
        <v>1</v>
      </c>
      <c r="E1483" s="184">
        <v>1</v>
      </c>
      <c r="F1483" s="184">
        <v>2765</v>
      </c>
      <c r="G1483" s="184">
        <v>6</v>
      </c>
      <c r="H1483" s="184">
        <v>3</v>
      </c>
    </row>
    <row r="1484" spans="1:8" x14ac:dyDescent="0.2">
      <c r="A1484" s="184" t="s">
        <v>2893</v>
      </c>
      <c r="B1484" s="184">
        <v>2898</v>
      </c>
      <c r="C1484" s="184">
        <v>510535</v>
      </c>
      <c r="D1484" s="184">
        <v>1</v>
      </c>
      <c r="E1484" s="184">
        <v>1</v>
      </c>
      <c r="F1484" s="184">
        <v>2897</v>
      </c>
      <c r="G1484" s="184">
        <v>6</v>
      </c>
      <c r="H1484" s="184">
        <v>3</v>
      </c>
    </row>
    <row r="1485" spans="1:8" x14ac:dyDescent="0.2">
      <c r="A1485" s="184" t="s">
        <v>2895</v>
      </c>
      <c r="B1485" s="184">
        <v>2835</v>
      </c>
      <c r="C1485" s="184">
        <v>510472</v>
      </c>
      <c r="D1485" s="184">
        <v>2</v>
      </c>
      <c r="E1485" s="184">
        <v>1</v>
      </c>
      <c r="F1485" s="184">
        <v>2765</v>
      </c>
      <c r="G1485" s="184">
        <v>6</v>
      </c>
      <c r="H1485" s="184">
        <v>3</v>
      </c>
    </row>
    <row r="1486" spans="1:8" x14ac:dyDescent="0.2">
      <c r="A1486" s="184" t="s">
        <v>2895</v>
      </c>
      <c r="B1486" s="184">
        <v>2899</v>
      </c>
      <c r="C1486" s="184">
        <v>510536</v>
      </c>
      <c r="D1486" s="184">
        <v>2</v>
      </c>
      <c r="E1486" s="184">
        <v>1</v>
      </c>
      <c r="F1486" s="184">
        <v>2897</v>
      </c>
      <c r="G1486" s="184">
        <v>6</v>
      </c>
      <c r="H1486" s="184">
        <v>3</v>
      </c>
    </row>
    <row r="1487" spans="1:8" x14ac:dyDescent="0.2">
      <c r="A1487" s="184" t="s">
        <v>2897</v>
      </c>
      <c r="B1487" s="184">
        <v>2836</v>
      </c>
      <c r="C1487" s="184">
        <v>510473</v>
      </c>
      <c r="D1487" s="184">
        <v>3</v>
      </c>
      <c r="E1487" s="184">
        <v>1</v>
      </c>
      <c r="F1487" s="184">
        <v>2765</v>
      </c>
      <c r="G1487" s="184">
        <v>6</v>
      </c>
      <c r="H1487" s="184">
        <v>3</v>
      </c>
    </row>
    <row r="1488" spans="1:8" x14ac:dyDescent="0.2">
      <c r="A1488" s="184" t="s">
        <v>2897</v>
      </c>
      <c r="B1488" s="184">
        <v>2900</v>
      </c>
      <c r="C1488" s="184">
        <v>510537</v>
      </c>
      <c r="D1488" s="184">
        <v>3</v>
      </c>
      <c r="E1488" s="184">
        <v>1</v>
      </c>
      <c r="F1488" s="184">
        <v>2897</v>
      </c>
      <c r="G1488" s="184">
        <v>6</v>
      </c>
      <c r="H1488" s="184">
        <v>3</v>
      </c>
    </row>
    <row r="1489" spans="1:8" x14ac:dyDescent="0.2">
      <c r="A1489" s="184" t="s">
        <v>2899</v>
      </c>
      <c r="B1489" s="184">
        <v>2837</v>
      </c>
      <c r="C1489" s="184">
        <v>510474</v>
      </c>
      <c r="D1489" s="184">
        <v>4</v>
      </c>
      <c r="E1489" s="184">
        <v>1</v>
      </c>
      <c r="F1489" s="184">
        <v>2765</v>
      </c>
      <c r="G1489" s="184">
        <v>6</v>
      </c>
      <c r="H1489" s="184">
        <v>3</v>
      </c>
    </row>
    <row r="1490" spans="1:8" x14ac:dyDescent="0.2">
      <c r="A1490" s="184" t="s">
        <v>2899</v>
      </c>
      <c r="B1490" s="184">
        <v>2901</v>
      </c>
      <c r="C1490" s="184">
        <v>510538</v>
      </c>
      <c r="D1490" s="184">
        <v>4</v>
      </c>
      <c r="E1490" s="184">
        <v>1</v>
      </c>
      <c r="F1490" s="184">
        <v>2897</v>
      </c>
      <c r="G1490" s="184">
        <v>6</v>
      </c>
      <c r="H1490" s="184">
        <v>3</v>
      </c>
    </row>
    <row r="1491" spans="1:8" x14ac:dyDescent="0.2">
      <c r="A1491" s="184" t="s">
        <v>2901</v>
      </c>
      <c r="B1491" s="184">
        <v>2838</v>
      </c>
      <c r="C1491" s="184">
        <v>510475</v>
      </c>
      <c r="D1491" s="184">
        <v>5</v>
      </c>
      <c r="E1491" s="184">
        <v>1</v>
      </c>
      <c r="F1491" s="184">
        <v>2765</v>
      </c>
      <c r="G1491" s="184">
        <v>6</v>
      </c>
      <c r="H1491" s="184">
        <v>3</v>
      </c>
    </row>
    <row r="1492" spans="1:8" x14ac:dyDescent="0.2">
      <c r="A1492" s="184" t="s">
        <v>2901</v>
      </c>
      <c r="B1492" s="184">
        <v>2902</v>
      </c>
      <c r="C1492" s="184">
        <v>510539</v>
      </c>
      <c r="D1492" s="184">
        <v>5</v>
      </c>
      <c r="E1492" s="184">
        <v>1</v>
      </c>
      <c r="F1492" s="184">
        <v>2897</v>
      </c>
      <c r="G1492" s="184">
        <v>6</v>
      </c>
      <c r="H1492" s="184">
        <v>3</v>
      </c>
    </row>
    <row r="1493" spans="1:8" x14ac:dyDescent="0.2">
      <c r="A1493" s="184" t="s">
        <v>2903</v>
      </c>
      <c r="B1493" s="184">
        <v>2839</v>
      </c>
      <c r="C1493" s="184">
        <v>510476</v>
      </c>
      <c r="D1493" s="184">
        <v>6</v>
      </c>
      <c r="E1493" s="184">
        <v>1</v>
      </c>
      <c r="F1493" s="184">
        <v>2765</v>
      </c>
      <c r="G1493" s="184">
        <v>6</v>
      </c>
      <c r="H1493" s="184">
        <v>3</v>
      </c>
    </row>
    <row r="1494" spans="1:8" x14ac:dyDescent="0.2">
      <c r="A1494" s="184" t="s">
        <v>2903</v>
      </c>
      <c r="B1494" s="184">
        <v>2903</v>
      </c>
      <c r="C1494" s="184">
        <v>510540</v>
      </c>
      <c r="D1494" s="184">
        <v>6</v>
      </c>
      <c r="E1494" s="184">
        <v>1</v>
      </c>
      <c r="F1494" s="184">
        <v>2897</v>
      </c>
      <c r="G1494" s="184">
        <v>6</v>
      </c>
      <c r="H1494" s="184">
        <v>3</v>
      </c>
    </row>
    <row r="1495" spans="1:8" x14ac:dyDescent="0.2">
      <c r="A1495" s="184" t="s">
        <v>2905</v>
      </c>
      <c r="B1495" s="184">
        <v>2840</v>
      </c>
      <c r="C1495" s="184">
        <v>510477</v>
      </c>
      <c r="D1495" s="184">
        <v>7</v>
      </c>
      <c r="E1495" s="184">
        <v>1</v>
      </c>
      <c r="F1495" s="184">
        <v>2765</v>
      </c>
      <c r="G1495" s="184">
        <v>6</v>
      </c>
      <c r="H1495" s="184">
        <v>3</v>
      </c>
    </row>
    <row r="1496" spans="1:8" x14ac:dyDescent="0.2">
      <c r="A1496" s="184" t="s">
        <v>2905</v>
      </c>
      <c r="B1496" s="184">
        <v>2904</v>
      </c>
      <c r="C1496" s="184">
        <v>510541</v>
      </c>
      <c r="D1496" s="184">
        <v>7</v>
      </c>
      <c r="E1496" s="184">
        <v>1</v>
      </c>
      <c r="F1496" s="184">
        <v>2897</v>
      </c>
      <c r="G1496" s="184">
        <v>6</v>
      </c>
      <c r="H1496" s="184">
        <v>3</v>
      </c>
    </row>
    <row r="1497" spans="1:8" x14ac:dyDescent="0.2">
      <c r="A1497" s="184" t="s">
        <v>2907</v>
      </c>
      <c r="B1497" s="184">
        <v>2841</v>
      </c>
      <c r="C1497" s="184">
        <v>510478</v>
      </c>
      <c r="D1497" s="184">
        <v>8</v>
      </c>
      <c r="E1497" s="184">
        <v>1</v>
      </c>
      <c r="F1497" s="184">
        <v>2765</v>
      </c>
      <c r="G1497" s="184">
        <v>6</v>
      </c>
      <c r="H1497" s="184">
        <v>3</v>
      </c>
    </row>
    <row r="1498" spans="1:8" x14ac:dyDescent="0.2">
      <c r="A1498" s="184" t="s">
        <v>2907</v>
      </c>
      <c r="B1498" s="184">
        <v>2905</v>
      </c>
      <c r="C1498" s="184">
        <v>510542</v>
      </c>
      <c r="D1498" s="184">
        <v>8</v>
      </c>
      <c r="E1498" s="184">
        <v>1</v>
      </c>
      <c r="F1498" s="184">
        <v>2897</v>
      </c>
      <c r="G1498" s="184">
        <v>6</v>
      </c>
      <c r="H1498" s="184">
        <v>3</v>
      </c>
    </row>
    <row r="1499" spans="1:8" x14ac:dyDescent="0.2">
      <c r="A1499" s="184" t="s">
        <v>2909</v>
      </c>
      <c r="B1499" s="184">
        <v>2842</v>
      </c>
      <c r="C1499" s="184">
        <v>510479</v>
      </c>
      <c r="D1499" s="184">
        <v>9</v>
      </c>
      <c r="E1499" s="184">
        <v>1</v>
      </c>
      <c r="F1499" s="184">
        <v>2765</v>
      </c>
      <c r="G1499" s="184">
        <v>6</v>
      </c>
      <c r="H1499" s="184">
        <v>3</v>
      </c>
    </row>
    <row r="1500" spans="1:8" x14ac:dyDescent="0.2">
      <c r="A1500" s="184" t="s">
        <v>2909</v>
      </c>
      <c r="B1500" s="184">
        <v>2906</v>
      </c>
      <c r="C1500" s="184">
        <v>510543</v>
      </c>
      <c r="D1500" s="184">
        <v>9</v>
      </c>
      <c r="E1500" s="184">
        <v>1</v>
      </c>
      <c r="F1500" s="184">
        <v>2897</v>
      </c>
      <c r="G1500" s="184">
        <v>6</v>
      </c>
      <c r="H1500" s="184">
        <v>3</v>
      </c>
    </row>
    <row r="1501" spans="1:8" x14ac:dyDescent="0.2">
      <c r="A1501" s="184" t="s">
        <v>2911</v>
      </c>
      <c r="B1501" s="184">
        <v>2843</v>
      </c>
      <c r="C1501" s="184">
        <v>510480</v>
      </c>
      <c r="D1501" s="184">
        <v>10</v>
      </c>
      <c r="E1501" s="184">
        <v>1</v>
      </c>
      <c r="F1501" s="184">
        <v>2765</v>
      </c>
      <c r="G1501" s="184">
        <v>6</v>
      </c>
      <c r="H1501" s="184">
        <v>3</v>
      </c>
    </row>
    <row r="1502" spans="1:8" x14ac:dyDescent="0.2">
      <c r="A1502" s="184" t="s">
        <v>2911</v>
      </c>
      <c r="B1502" s="184">
        <v>2907</v>
      </c>
      <c r="C1502" s="184">
        <v>510544</v>
      </c>
      <c r="D1502" s="184">
        <v>10</v>
      </c>
      <c r="E1502" s="184">
        <v>1</v>
      </c>
      <c r="F1502" s="184">
        <v>2897</v>
      </c>
      <c r="G1502" s="184">
        <v>6</v>
      </c>
      <c r="H1502" s="184">
        <v>3</v>
      </c>
    </row>
    <row r="1503" spans="1:8" x14ac:dyDescent="0.2">
      <c r="A1503" s="184" t="s">
        <v>2913</v>
      </c>
      <c r="B1503" s="184">
        <v>2844</v>
      </c>
      <c r="C1503" s="184">
        <v>510481</v>
      </c>
      <c r="D1503" s="184">
        <v>11</v>
      </c>
      <c r="E1503" s="184">
        <v>1</v>
      </c>
      <c r="F1503" s="184">
        <v>2765</v>
      </c>
      <c r="G1503" s="184">
        <v>6</v>
      </c>
      <c r="H1503" s="184">
        <v>3</v>
      </c>
    </row>
    <row r="1504" spans="1:8" x14ac:dyDescent="0.2">
      <c r="A1504" s="184" t="s">
        <v>2913</v>
      </c>
      <c r="B1504" s="184">
        <v>2908</v>
      </c>
      <c r="C1504" s="184">
        <v>510545</v>
      </c>
      <c r="D1504" s="184">
        <v>11</v>
      </c>
      <c r="E1504" s="184">
        <v>1</v>
      </c>
      <c r="F1504" s="184">
        <v>2897</v>
      </c>
      <c r="G1504" s="184">
        <v>6</v>
      </c>
      <c r="H1504" s="184">
        <v>3</v>
      </c>
    </row>
    <row r="1505" spans="1:8" x14ac:dyDescent="0.2">
      <c r="A1505" s="184" t="s">
        <v>2915</v>
      </c>
      <c r="B1505" s="184">
        <v>2845</v>
      </c>
      <c r="C1505" s="184">
        <v>510482</v>
      </c>
      <c r="D1505" s="184">
        <v>12</v>
      </c>
      <c r="E1505" s="184">
        <v>1</v>
      </c>
      <c r="F1505" s="184">
        <v>2765</v>
      </c>
      <c r="G1505" s="184">
        <v>6</v>
      </c>
      <c r="H1505" s="184">
        <v>3</v>
      </c>
    </row>
    <row r="1506" spans="1:8" x14ac:dyDescent="0.2">
      <c r="A1506" s="184" t="s">
        <v>2915</v>
      </c>
      <c r="B1506" s="184">
        <v>2909</v>
      </c>
      <c r="C1506" s="184">
        <v>510546</v>
      </c>
      <c r="D1506" s="184">
        <v>12</v>
      </c>
      <c r="E1506" s="184">
        <v>1</v>
      </c>
      <c r="F1506" s="184">
        <v>2897</v>
      </c>
      <c r="G1506" s="184">
        <v>6</v>
      </c>
      <c r="H1506" s="184">
        <v>3</v>
      </c>
    </row>
    <row r="1507" spans="1:8" x14ac:dyDescent="0.2">
      <c r="A1507" s="184" t="s">
        <v>2917</v>
      </c>
      <c r="B1507" s="184">
        <v>2846</v>
      </c>
      <c r="C1507" s="184">
        <v>510483</v>
      </c>
      <c r="D1507" s="184">
        <v>13</v>
      </c>
      <c r="E1507" s="184">
        <v>1</v>
      </c>
      <c r="F1507" s="184">
        <v>2765</v>
      </c>
      <c r="G1507" s="184">
        <v>6</v>
      </c>
      <c r="H1507" s="184">
        <v>3</v>
      </c>
    </row>
    <row r="1508" spans="1:8" x14ac:dyDescent="0.2">
      <c r="A1508" s="184" t="s">
        <v>2917</v>
      </c>
      <c r="B1508" s="184">
        <v>2910</v>
      </c>
      <c r="C1508" s="184">
        <v>510547</v>
      </c>
      <c r="D1508" s="184">
        <v>13</v>
      </c>
      <c r="E1508" s="184">
        <v>1</v>
      </c>
      <c r="F1508" s="184">
        <v>2897</v>
      </c>
      <c r="G1508" s="184">
        <v>6</v>
      </c>
      <c r="H1508" s="184">
        <v>3</v>
      </c>
    </row>
    <row r="1509" spans="1:8" x14ac:dyDescent="0.2">
      <c r="A1509" s="184" t="s">
        <v>2919</v>
      </c>
      <c r="B1509" s="184">
        <v>2847</v>
      </c>
      <c r="C1509" s="184">
        <v>510484</v>
      </c>
      <c r="D1509" s="184">
        <v>14</v>
      </c>
      <c r="E1509" s="184">
        <v>1</v>
      </c>
      <c r="F1509" s="184">
        <v>2765</v>
      </c>
      <c r="G1509" s="184">
        <v>6</v>
      </c>
      <c r="H1509" s="184">
        <v>3</v>
      </c>
    </row>
    <row r="1510" spans="1:8" x14ac:dyDescent="0.2">
      <c r="A1510" s="184" t="s">
        <v>2919</v>
      </c>
      <c r="B1510" s="184">
        <v>2911</v>
      </c>
      <c r="C1510" s="184">
        <v>510548</v>
      </c>
      <c r="D1510" s="184">
        <v>14</v>
      </c>
      <c r="E1510" s="184">
        <v>1</v>
      </c>
      <c r="F1510" s="184">
        <v>2897</v>
      </c>
      <c r="G1510" s="184">
        <v>6</v>
      </c>
      <c r="H1510" s="184">
        <v>3</v>
      </c>
    </row>
    <row r="1511" spans="1:8" x14ac:dyDescent="0.2">
      <c r="A1511" s="184" t="s">
        <v>2921</v>
      </c>
      <c r="B1511" s="184">
        <v>2848</v>
      </c>
      <c r="C1511" s="184">
        <v>510485</v>
      </c>
      <c r="D1511" s="184">
        <v>15</v>
      </c>
      <c r="E1511" s="184">
        <v>1</v>
      </c>
      <c r="F1511" s="184">
        <v>2765</v>
      </c>
      <c r="G1511" s="184">
        <v>6</v>
      </c>
      <c r="H1511" s="184">
        <v>3</v>
      </c>
    </row>
    <row r="1512" spans="1:8" x14ac:dyDescent="0.2">
      <c r="A1512" s="184" t="s">
        <v>2921</v>
      </c>
      <c r="B1512" s="184">
        <v>2912</v>
      </c>
      <c r="C1512" s="184">
        <v>510549</v>
      </c>
      <c r="D1512" s="184">
        <v>15</v>
      </c>
      <c r="E1512" s="184">
        <v>1</v>
      </c>
      <c r="F1512" s="184">
        <v>2897</v>
      </c>
      <c r="G1512" s="184">
        <v>6</v>
      </c>
      <c r="H1512" s="184">
        <v>3</v>
      </c>
    </row>
    <row r="1513" spans="1:8" x14ac:dyDescent="0.2">
      <c r="A1513" s="184" t="s">
        <v>3440</v>
      </c>
      <c r="B1513" s="184">
        <v>2783</v>
      </c>
      <c r="C1513" s="184">
        <v>510420</v>
      </c>
      <c r="D1513" s="184" t="s">
        <v>1790</v>
      </c>
      <c r="E1513" s="184">
        <v>1</v>
      </c>
      <c r="F1513" s="184">
        <v>2765</v>
      </c>
      <c r="G1513" s="184">
        <v>6</v>
      </c>
      <c r="H1513" s="184">
        <v>1</v>
      </c>
    </row>
    <row r="1514" spans="1:8" x14ac:dyDescent="0.2">
      <c r="A1514" s="184" t="s">
        <v>3441</v>
      </c>
      <c r="B1514" s="184">
        <v>2819</v>
      </c>
      <c r="C1514" s="184">
        <v>510456</v>
      </c>
      <c r="D1514" s="184" t="s">
        <v>3407</v>
      </c>
      <c r="E1514" s="184">
        <v>1</v>
      </c>
      <c r="F1514" s="184">
        <v>2765</v>
      </c>
      <c r="G1514" s="184">
        <v>6</v>
      </c>
      <c r="H1514" s="184">
        <v>3</v>
      </c>
    </row>
    <row r="1515" spans="1:8" x14ac:dyDescent="0.2">
      <c r="A1515" s="184" t="s">
        <v>3442</v>
      </c>
      <c r="B1515" s="184">
        <v>2820</v>
      </c>
      <c r="C1515" s="184">
        <v>510457</v>
      </c>
      <c r="D1515" s="184" t="s">
        <v>3409</v>
      </c>
      <c r="E1515" s="184">
        <v>1</v>
      </c>
      <c r="F1515" s="184">
        <v>2765</v>
      </c>
      <c r="G1515" s="184">
        <v>6</v>
      </c>
      <c r="H1515" s="184">
        <v>3</v>
      </c>
    </row>
    <row r="1516" spans="1:8" x14ac:dyDescent="0.2">
      <c r="A1516" s="184" t="s">
        <v>3443</v>
      </c>
      <c r="B1516" s="184">
        <v>2821</v>
      </c>
      <c r="C1516" s="184">
        <v>510458</v>
      </c>
      <c r="D1516" s="184" t="s">
        <v>3411</v>
      </c>
      <c r="E1516" s="184">
        <v>1</v>
      </c>
      <c r="F1516" s="184">
        <v>2765</v>
      </c>
      <c r="G1516" s="184">
        <v>6</v>
      </c>
      <c r="H1516" s="184">
        <v>3</v>
      </c>
    </row>
    <row r="1517" spans="1:8" x14ac:dyDescent="0.2">
      <c r="A1517" s="184" t="s">
        <v>3444</v>
      </c>
      <c r="B1517" s="184">
        <v>2822</v>
      </c>
      <c r="C1517" s="184">
        <v>510459</v>
      </c>
      <c r="D1517" s="184" t="s">
        <v>3413</v>
      </c>
      <c r="E1517" s="184">
        <v>1</v>
      </c>
      <c r="F1517" s="184">
        <v>2765</v>
      </c>
      <c r="G1517" s="184">
        <v>6</v>
      </c>
      <c r="H1517" s="184">
        <v>3</v>
      </c>
    </row>
    <row r="1518" spans="1:8" x14ac:dyDescent="0.2">
      <c r="A1518" s="184" t="s">
        <v>3445</v>
      </c>
      <c r="B1518" s="184">
        <v>2823</v>
      </c>
      <c r="C1518" s="184">
        <v>510460</v>
      </c>
      <c r="D1518" s="184" t="s">
        <v>3415</v>
      </c>
      <c r="E1518" s="184">
        <v>1</v>
      </c>
      <c r="F1518" s="184">
        <v>2765</v>
      </c>
      <c r="G1518" s="184">
        <v>6</v>
      </c>
      <c r="H1518" s="184">
        <v>3</v>
      </c>
    </row>
    <row r="1519" spans="1:8" x14ac:dyDescent="0.2">
      <c r="A1519" s="184" t="s">
        <v>3446</v>
      </c>
      <c r="B1519" s="184">
        <v>2824</v>
      </c>
      <c r="C1519" s="184">
        <v>510461</v>
      </c>
      <c r="D1519" s="184" t="s">
        <v>3417</v>
      </c>
      <c r="E1519" s="184">
        <v>1</v>
      </c>
      <c r="F1519" s="184">
        <v>2765</v>
      </c>
      <c r="G1519" s="184">
        <v>6</v>
      </c>
      <c r="H1519" s="184">
        <v>3</v>
      </c>
    </row>
    <row r="1520" spans="1:8" x14ac:dyDescent="0.2">
      <c r="A1520" s="184" t="s">
        <v>3447</v>
      </c>
      <c r="B1520" s="184">
        <v>2825</v>
      </c>
      <c r="C1520" s="184">
        <v>510462</v>
      </c>
      <c r="D1520" s="184" t="s">
        <v>3419</v>
      </c>
      <c r="E1520" s="184">
        <v>1</v>
      </c>
      <c r="F1520" s="184">
        <v>2765</v>
      </c>
      <c r="G1520" s="184">
        <v>6</v>
      </c>
      <c r="H1520" s="184">
        <v>3</v>
      </c>
    </row>
    <row r="1521" spans="1:8" x14ac:dyDescent="0.2">
      <c r="A1521" s="184" t="s">
        <v>3448</v>
      </c>
      <c r="B1521" s="184">
        <v>2826</v>
      </c>
      <c r="C1521" s="184">
        <v>510463</v>
      </c>
      <c r="D1521" s="184" t="s">
        <v>3421</v>
      </c>
      <c r="E1521" s="184">
        <v>1</v>
      </c>
      <c r="F1521" s="184">
        <v>2765</v>
      </c>
      <c r="G1521" s="184">
        <v>6</v>
      </c>
      <c r="H1521" s="184">
        <v>3</v>
      </c>
    </row>
    <row r="1522" spans="1:8" x14ac:dyDescent="0.2">
      <c r="A1522" s="184" t="s">
        <v>3449</v>
      </c>
      <c r="B1522" s="184">
        <v>2827</v>
      </c>
      <c r="C1522" s="184">
        <v>510464</v>
      </c>
      <c r="D1522" s="184" t="s">
        <v>3423</v>
      </c>
      <c r="E1522" s="184">
        <v>1</v>
      </c>
      <c r="F1522" s="184">
        <v>2765</v>
      </c>
      <c r="G1522" s="184">
        <v>6</v>
      </c>
      <c r="H1522" s="184">
        <v>3</v>
      </c>
    </row>
    <row r="1523" spans="1:8" x14ac:dyDescent="0.2">
      <c r="A1523" s="184" t="s">
        <v>3450</v>
      </c>
      <c r="B1523" s="184">
        <v>2828</v>
      </c>
      <c r="C1523" s="184">
        <v>510465</v>
      </c>
      <c r="D1523" s="184" t="s">
        <v>3425</v>
      </c>
      <c r="E1523" s="184">
        <v>1</v>
      </c>
      <c r="F1523" s="184">
        <v>2765</v>
      </c>
      <c r="G1523" s="184">
        <v>6</v>
      </c>
      <c r="H1523" s="184">
        <v>3</v>
      </c>
    </row>
    <row r="1524" spans="1:8" x14ac:dyDescent="0.2">
      <c r="A1524" s="184" t="s">
        <v>3451</v>
      </c>
      <c r="B1524" s="184">
        <v>2829</v>
      </c>
      <c r="C1524" s="184">
        <v>510466</v>
      </c>
      <c r="D1524" s="184" t="s">
        <v>3427</v>
      </c>
      <c r="E1524" s="184">
        <v>1</v>
      </c>
      <c r="F1524" s="184">
        <v>2765</v>
      </c>
      <c r="G1524" s="184">
        <v>6</v>
      </c>
      <c r="H1524" s="184">
        <v>3</v>
      </c>
    </row>
    <row r="1525" spans="1:8" x14ac:dyDescent="0.2">
      <c r="A1525" s="184" t="s">
        <v>3452</v>
      </c>
      <c r="B1525" s="184">
        <v>2830</v>
      </c>
      <c r="C1525" s="184">
        <v>510467</v>
      </c>
      <c r="D1525" s="184" t="s">
        <v>3429</v>
      </c>
      <c r="E1525" s="184">
        <v>1</v>
      </c>
      <c r="F1525" s="184">
        <v>2765</v>
      </c>
      <c r="G1525" s="184">
        <v>6</v>
      </c>
      <c r="H1525" s="184">
        <v>3</v>
      </c>
    </row>
    <row r="1526" spans="1:8" x14ac:dyDescent="0.2">
      <c r="A1526" s="184" t="s">
        <v>3453</v>
      </c>
      <c r="B1526" s="184">
        <v>2831</v>
      </c>
      <c r="C1526" s="184">
        <v>510468</v>
      </c>
      <c r="D1526" s="184" t="s">
        <v>3431</v>
      </c>
      <c r="E1526" s="184">
        <v>1</v>
      </c>
      <c r="F1526" s="184">
        <v>2765</v>
      </c>
      <c r="G1526" s="184">
        <v>6</v>
      </c>
      <c r="H1526" s="184">
        <v>3</v>
      </c>
    </row>
    <row r="1527" spans="1:8" x14ac:dyDescent="0.2">
      <c r="A1527" s="184" t="s">
        <v>3454</v>
      </c>
      <c r="B1527" s="184">
        <v>2832</v>
      </c>
      <c r="C1527" s="184">
        <v>510469</v>
      </c>
      <c r="D1527" s="184" t="s">
        <v>3433</v>
      </c>
      <c r="E1527" s="184">
        <v>1</v>
      </c>
      <c r="F1527" s="184">
        <v>2765</v>
      </c>
      <c r="G1527" s="184">
        <v>6</v>
      </c>
      <c r="H1527" s="184">
        <v>3</v>
      </c>
    </row>
    <row r="1528" spans="1:8" x14ac:dyDescent="0.2">
      <c r="A1528" s="184" t="s">
        <v>3455</v>
      </c>
      <c r="B1528" s="184">
        <v>2833</v>
      </c>
      <c r="C1528" s="184">
        <v>510470</v>
      </c>
      <c r="D1528" s="184" t="s">
        <v>3435</v>
      </c>
      <c r="E1528" s="184">
        <v>1</v>
      </c>
      <c r="F1528" s="184">
        <v>2765</v>
      </c>
      <c r="G1528" s="184">
        <v>6</v>
      </c>
      <c r="H1528" s="184">
        <v>3</v>
      </c>
    </row>
    <row r="1529" spans="1:8" x14ac:dyDescent="0.2">
      <c r="A1529" s="184" t="s">
        <v>3456</v>
      </c>
      <c r="B1529" s="184">
        <v>2767</v>
      </c>
      <c r="C1529" s="184">
        <v>510404</v>
      </c>
      <c r="D1529" s="184">
        <v>1</v>
      </c>
      <c r="E1529" s="184">
        <v>1</v>
      </c>
      <c r="F1529" s="184">
        <v>2766</v>
      </c>
      <c r="G1529" s="184">
        <v>6</v>
      </c>
      <c r="H1529" s="184">
        <v>1</v>
      </c>
    </row>
    <row r="1530" spans="1:8" x14ac:dyDescent="0.2">
      <c r="A1530" s="184" t="s">
        <v>3457</v>
      </c>
      <c r="B1530" s="184">
        <v>66</v>
      </c>
      <c r="C1530" s="184">
        <v>1122</v>
      </c>
      <c r="D1530" s="184" t="s">
        <v>1766</v>
      </c>
      <c r="E1530" s="184">
        <v>1</v>
      </c>
      <c r="F1530" s="184">
        <v>63</v>
      </c>
      <c r="G1530" s="184">
        <v>6</v>
      </c>
      <c r="H1530" s="184">
        <v>1</v>
      </c>
    </row>
    <row r="1531" spans="1:8" x14ac:dyDescent="0.2">
      <c r="A1531" s="184" t="s">
        <v>3458</v>
      </c>
      <c r="B1531" s="184">
        <v>436</v>
      </c>
      <c r="C1531" s="184">
        <v>1966</v>
      </c>
      <c r="D1531" s="184" t="s">
        <v>1882</v>
      </c>
      <c r="E1531" s="184">
        <v>1</v>
      </c>
      <c r="F1531" s="184">
        <v>63</v>
      </c>
      <c r="G1531" s="184">
        <v>6</v>
      </c>
      <c r="H1531" s="184">
        <v>1</v>
      </c>
    </row>
    <row r="1532" spans="1:8" x14ac:dyDescent="0.2">
      <c r="A1532" s="184" t="s">
        <v>3459</v>
      </c>
      <c r="B1532" s="184">
        <v>72</v>
      </c>
      <c r="C1532" s="184">
        <v>1130</v>
      </c>
      <c r="D1532" s="184" t="s">
        <v>1935</v>
      </c>
      <c r="E1532" s="184">
        <v>1</v>
      </c>
      <c r="F1532" s="184">
        <v>65</v>
      </c>
      <c r="G1532" s="184">
        <v>6</v>
      </c>
      <c r="H1532" s="184">
        <v>1</v>
      </c>
    </row>
    <row r="1533" spans="1:8" x14ac:dyDescent="0.2">
      <c r="A1533" s="184" t="s">
        <v>3460</v>
      </c>
      <c r="B1533" s="184">
        <v>1922</v>
      </c>
      <c r="C1533" s="184">
        <v>508081</v>
      </c>
      <c r="D1533" s="184">
        <v>2</v>
      </c>
      <c r="E1533" s="184">
        <v>2</v>
      </c>
      <c r="F1533" s="184">
        <v>1920</v>
      </c>
      <c r="G1533" s="184">
        <v>6</v>
      </c>
      <c r="H1533" s="184">
        <v>1</v>
      </c>
    </row>
    <row r="1534" spans="1:8" x14ac:dyDescent="0.2">
      <c r="A1534" s="184" t="s">
        <v>3461</v>
      </c>
      <c r="B1534" s="184">
        <v>1923</v>
      </c>
      <c r="C1534" s="184">
        <v>508082</v>
      </c>
      <c r="D1534" s="184">
        <v>3</v>
      </c>
      <c r="E1534" s="184">
        <v>2</v>
      </c>
      <c r="F1534" s="184">
        <v>1920</v>
      </c>
      <c r="G1534" s="184">
        <v>6</v>
      </c>
      <c r="H1534" s="184">
        <v>1</v>
      </c>
    </row>
    <row r="1535" spans="1:8" x14ac:dyDescent="0.2">
      <c r="A1535" s="184" t="s">
        <v>3462</v>
      </c>
      <c r="B1535" s="184">
        <v>88</v>
      </c>
      <c r="C1535" s="184">
        <v>1160</v>
      </c>
      <c r="D1535" s="184" t="s">
        <v>1778</v>
      </c>
      <c r="E1535" s="184">
        <v>1</v>
      </c>
      <c r="F1535" s="184">
        <v>87</v>
      </c>
      <c r="G1535" s="184">
        <v>6</v>
      </c>
      <c r="H1535" s="184">
        <v>1</v>
      </c>
    </row>
    <row r="1536" spans="1:8" x14ac:dyDescent="0.2">
      <c r="A1536" s="184" t="s">
        <v>3463</v>
      </c>
      <c r="B1536" s="184">
        <v>911</v>
      </c>
      <c r="C1536" s="184">
        <v>502448</v>
      </c>
      <c r="D1536" s="184" t="s">
        <v>1772</v>
      </c>
      <c r="E1536" s="184">
        <v>1</v>
      </c>
      <c r="F1536" s="184">
        <v>87</v>
      </c>
      <c r="G1536" s="184">
        <v>6</v>
      </c>
      <c r="H1536" s="184">
        <v>1</v>
      </c>
    </row>
    <row r="1537" spans="1:8" x14ac:dyDescent="0.2">
      <c r="A1537" s="184" t="s">
        <v>2956</v>
      </c>
      <c r="B1537" s="184">
        <v>4028</v>
      </c>
      <c r="C1537" s="184">
        <v>511701</v>
      </c>
      <c r="D1537" s="184" t="s">
        <v>1909</v>
      </c>
      <c r="E1537" s="184">
        <v>1</v>
      </c>
      <c r="F1537" s="184">
        <v>87</v>
      </c>
      <c r="G1537" s="184">
        <v>6</v>
      </c>
      <c r="H1537" s="184">
        <v>1</v>
      </c>
    </row>
    <row r="1538" spans="1:8" x14ac:dyDescent="0.2">
      <c r="A1538" s="184" t="s">
        <v>2959</v>
      </c>
      <c r="B1538" s="184">
        <v>4076</v>
      </c>
      <c r="C1538" s="184">
        <v>511751</v>
      </c>
      <c r="D1538" s="184" t="s">
        <v>1778</v>
      </c>
      <c r="E1538" s="184">
        <v>1</v>
      </c>
      <c r="F1538" s="184">
        <v>4083</v>
      </c>
      <c r="G1538" s="184">
        <v>6</v>
      </c>
      <c r="H1538" s="184">
        <v>1</v>
      </c>
    </row>
    <row r="1539" spans="1:8" x14ac:dyDescent="0.2">
      <c r="A1539" s="184" t="s">
        <v>3464</v>
      </c>
      <c r="B1539" s="184">
        <v>5343</v>
      </c>
      <c r="C1539" s="184">
        <v>513027</v>
      </c>
      <c r="D1539" s="184" t="s">
        <v>1769</v>
      </c>
      <c r="E1539" s="184">
        <v>1</v>
      </c>
      <c r="F1539" s="184">
        <v>435</v>
      </c>
      <c r="G1539" s="184">
        <v>6</v>
      </c>
      <c r="H1539" s="184">
        <v>1</v>
      </c>
    </row>
    <row r="1540" spans="1:8" ht="25.5" x14ac:dyDescent="0.2">
      <c r="A1540" s="184" t="s">
        <v>3465</v>
      </c>
      <c r="B1540" s="184">
        <v>5350</v>
      </c>
      <c r="C1540" s="184">
        <v>513052</v>
      </c>
      <c r="D1540" s="184" t="s">
        <v>3466</v>
      </c>
      <c r="E1540" s="184">
        <v>1</v>
      </c>
      <c r="F1540" s="184">
        <v>5367</v>
      </c>
      <c r="G1540" s="184">
        <v>6</v>
      </c>
      <c r="H1540" s="184">
        <v>1</v>
      </c>
    </row>
    <row r="1541" spans="1:8" ht="25.5" x14ac:dyDescent="0.2">
      <c r="A1541" s="184" t="s">
        <v>2975</v>
      </c>
      <c r="B1541" s="184">
        <v>5365</v>
      </c>
      <c r="C1541" s="184">
        <v>513063</v>
      </c>
      <c r="D1541" s="184" t="s">
        <v>2746</v>
      </c>
      <c r="E1541" s="184">
        <v>1</v>
      </c>
      <c r="F1541" s="184">
        <v>5367</v>
      </c>
      <c r="G1541" s="184">
        <v>6</v>
      </c>
      <c r="H1541" s="184">
        <v>1</v>
      </c>
    </row>
    <row r="1542" spans="1:8" ht="25.5" x14ac:dyDescent="0.2">
      <c r="A1542" s="184" t="s">
        <v>3467</v>
      </c>
      <c r="B1542" s="184">
        <v>5369</v>
      </c>
      <c r="C1542" s="184">
        <v>513062</v>
      </c>
      <c r="D1542" s="184" t="s">
        <v>2977</v>
      </c>
      <c r="E1542" s="184">
        <v>1</v>
      </c>
      <c r="F1542" s="184">
        <v>5367</v>
      </c>
      <c r="G1542" s="184">
        <v>6</v>
      </c>
      <c r="H1542" s="184">
        <v>1</v>
      </c>
    </row>
    <row r="1543" spans="1:8" x14ac:dyDescent="0.2">
      <c r="A1543" s="184" t="s">
        <v>2994</v>
      </c>
      <c r="B1543" s="184">
        <v>4015</v>
      </c>
      <c r="C1543" s="184">
        <v>511650</v>
      </c>
      <c r="D1543" s="184" t="s">
        <v>1759</v>
      </c>
      <c r="E1543" s="184">
        <v>6</v>
      </c>
      <c r="F1543" s="184">
        <v>2587</v>
      </c>
      <c r="G1543" s="184">
        <v>6</v>
      </c>
      <c r="H1543" s="184">
        <v>1</v>
      </c>
    </row>
    <row r="1544" spans="1:8" x14ac:dyDescent="0.2">
      <c r="A1544" s="184" t="s">
        <v>3468</v>
      </c>
      <c r="B1544" s="184">
        <v>3984</v>
      </c>
      <c r="C1544" s="184">
        <v>511652</v>
      </c>
      <c r="D1544" s="184">
        <v>1</v>
      </c>
      <c r="E1544" s="184">
        <v>6</v>
      </c>
      <c r="F1544" s="184">
        <v>3983</v>
      </c>
      <c r="G1544" s="184">
        <v>6</v>
      </c>
      <c r="H1544" s="184">
        <v>1</v>
      </c>
    </row>
    <row r="1545" spans="1:8" x14ac:dyDescent="0.2">
      <c r="A1545" s="184" t="s">
        <v>3005</v>
      </c>
      <c r="B1545" s="184">
        <v>3985</v>
      </c>
      <c r="C1545" s="184">
        <v>511654</v>
      </c>
      <c r="D1545" s="184">
        <v>2</v>
      </c>
      <c r="E1545" s="184">
        <v>6</v>
      </c>
      <c r="F1545" s="184">
        <v>3983</v>
      </c>
      <c r="G1545" s="184">
        <v>6</v>
      </c>
      <c r="H1545" s="184">
        <v>1</v>
      </c>
    </row>
    <row r="1546" spans="1:8" x14ac:dyDescent="0.2">
      <c r="A1546" s="184" t="s">
        <v>3469</v>
      </c>
      <c r="B1546" s="184">
        <v>3986</v>
      </c>
      <c r="C1546" s="184">
        <v>511655</v>
      </c>
      <c r="D1546" s="184">
        <v>3</v>
      </c>
      <c r="E1546" s="184">
        <v>6</v>
      </c>
      <c r="F1546" s="184">
        <v>3983</v>
      </c>
      <c r="G1546" s="184">
        <v>6</v>
      </c>
      <c r="H1546" s="184">
        <v>1</v>
      </c>
    </row>
    <row r="1547" spans="1:8" hidden="1" x14ac:dyDescent="0.2">
      <c r="A1547" s="184" t="s">
        <v>3470</v>
      </c>
      <c r="B1547" s="184">
        <v>3649</v>
      </c>
      <c r="C1547" s="184">
        <v>511300</v>
      </c>
      <c r="D1547" s="184">
        <v>1</v>
      </c>
      <c r="E1547" s="184">
        <v>8</v>
      </c>
      <c r="F1547" s="184">
        <v>3650</v>
      </c>
      <c r="G1547" s="184">
        <v>6</v>
      </c>
      <c r="H1547" s="184">
        <v>1</v>
      </c>
    </row>
    <row r="1548" spans="1:8" hidden="1" x14ac:dyDescent="0.2">
      <c r="A1548" s="184" t="s">
        <v>3471</v>
      </c>
      <c r="B1548" s="184">
        <v>3988</v>
      </c>
      <c r="C1548" s="184">
        <v>511670</v>
      </c>
      <c r="D1548" s="184">
        <v>1</v>
      </c>
      <c r="E1548" s="184">
        <v>8</v>
      </c>
      <c r="F1548" s="184">
        <v>3987</v>
      </c>
      <c r="G1548" s="184">
        <v>6</v>
      </c>
      <c r="H1548" s="184">
        <v>1</v>
      </c>
    </row>
    <row r="1549" spans="1:8" hidden="1" x14ac:dyDescent="0.2">
      <c r="A1549" s="184" t="s">
        <v>3472</v>
      </c>
      <c r="B1549" s="184">
        <v>4000</v>
      </c>
      <c r="C1549" s="184">
        <v>511671</v>
      </c>
      <c r="D1549" s="184">
        <v>2</v>
      </c>
      <c r="E1549" s="184">
        <v>8</v>
      </c>
      <c r="F1549" s="184">
        <v>3987</v>
      </c>
      <c r="G1549" s="184">
        <v>6</v>
      </c>
      <c r="H1549" s="184">
        <v>1</v>
      </c>
    </row>
    <row r="1550" spans="1:8" hidden="1" x14ac:dyDescent="0.2">
      <c r="A1550" s="184" t="s">
        <v>3473</v>
      </c>
      <c r="B1550" s="184">
        <v>3999</v>
      </c>
      <c r="C1550" s="184">
        <v>511672</v>
      </c>
      <c r="D1550" s="184">
        <v>3</v>
      </c>
      <c r="E1550" s="184">
        <v>8</v>
      </c>
      <c r="F1550" s="184">
        <v>3987</v>
      </c>
      <c r="G1550" s="184">
        <v>6</v>
      </c>
      <c r="H1550" s="184">
        <v>1</v>
      </c>
    </row>
    <row r="1551" spans="1:8" hidden="1" x14ac:dyDescent="0.2">
      <c r="A1551" s="184" t="s">
        <v>3036</v>
      </c>
      <c r="B1551" s="184">
        <v>3657</v>
      </c>
      <c r="C1551" s="184">
        <v>511329</v>
      </c>
      <c r="D1551" s="184" t="s">
        <v>1935</v>
      </c>
      <c r="E1551" s="184">
        <v>8</v>
      </c>
      <c r="F1551" s="184">
        <v>3673</v>
      </c>
      <c r="G1551" s="184">
        <v>6</v>
      </c>
      <c r="H1551" s="184">
        <v>1</v>
      </c>
    </row>
    <row r="1552" spans="1:8" hidden="1" x14ac:dyDescent="0.2">
      <c r="A1552" s="184" t="s">
        <v>3474</v>
      </c>
      <c r="B1552" s="184">
        <v>3946</v>
      </c>
      <c r="C1552" s="184">
        <v>511619</v>
      </c>
      <c r="D1552" s="184" t="s">
        <v>1913</v>
      </c>
      <c r="E1552" s="184">
        <v>8</v>
      </c>
      <c r="F1552" s="184">
        <v>2577</v>
      </c>
      <c r="G1552" s="184">
        <v>6</v>
      </c>
      <c r="H1552" s="184">
        <v>1</v>
      </c>
    </row>
    <row r="1553" spans="1:8" x14ac:dyDescent="0.2">
      <c r="A1553" s="184" t="s">
        <v>3475</v>
      </c>
      <c r="B1553" s="184">
        <v>5764</v>
      </c>
      <c r="C1553" s="184">
        <v>513560</v>
      </c>
      <c r="D1553" s="184" t="s">
        <v>1909</v>
      </c>
      <c r="E1553" s="184">
        <v>16</v>
      </c>
      <c r="F1553" s="184">
        <v>5690</v>
      </c>
      <c r="G1553" s="184">
        <v>6</v>
      </c>
      <c r="H1553" s="184">
        <v>1</v>
      </c>
    </row>
    <row r="1554" spans="1:8" x14ac:dyDescent="0.2">
      <c r="A1554" s="184" t="s">
        <v>3476</v>
      </c>
      <c r="B1554" s="184">
        <v>5691</v>
      </c>
      <c r="C1554" s="184">
        <v>513390</v>
      </c>
      <c r="D1554" s="184" t="s">
        <v>1752</v>
      </c>
      <c r="E1554" s="184">
        <v>16</v>
      </c>
      <c r="F1554" s="184">
        <v>5690</v>
      </c>
      <c r="G1554" s="184">
        <v>6</v>
      </c>
      <c r="H1554" s="184">
        <v>1</v>
      </c>
    </row>
    <row r="1555" spans="1:8" x14ac:dyDescent="0.2">
      <c r="A1555" s="184" t="s">
        <v>3476</v>
      </c>
      <c r="B1555" s="184">
        <v>5762</v>
      </c>
      <c r="C1555" s="184">
        <v>513481</v>
      </c>
      <c r="D1555" s="184" t="s">
        <v>1752</v>
      </c>
      <c r="E1555" s="184">
        <v>16</v>
      </c>
      <c r="F1555" s="184">
        <v>5690</v>
      </c>
      <c r="G1555" s="184">
        <v>6</v>
      </c>
      <c r="H1555" s="184">
        <v>1</v>
      </c>
    </row>
    <row r="1556" spans="1:8" x14ac:dyDescent="0.2">
      <c r="A1556" s="184" t="s">
        <v>3477</v>
      </c>
      <c r="B1556" s="184">
        <v>5965</v>
      </c>
      <c r="C1556" s="184">
        <v>513828</v>
      </c>
      <c r="D1556" s="184" t="s">
        <v>1756</v>
      </c>
      <c r="E1556" s="184">
        <v>16</v>
      </c>
      <c r="F1556" s="184">
        <v>5768</v>
      </c>
      <c r="G1556" s="184">
        <v>6</v>
      </c>
      <c r="H1556" s="184">
        <v>1</v>
      </c>
    </row>
    <row r="1557" spans="1:8" x14ac:dyDescent="0.2">
      <c r="A1557" s="184" t="s">
        <v>3478</v>
      </c>
      <c r="B1557" s="184">
        <v>5766</v>
      </c>
      <c r="C1557" s="184">
        <v>513596</v>
      </c>
      <c r="D1557" s="184" t="s">
        <v>1909</v>
      </c>
      <c r="E1557" s="184">
        <v>16</v>
      </c>
      <c r="F1557" s="184">
        <v>5768</v>
      </c>
      <c r="G1557" s="184">
        <v>6</v>
      </c>
      <c r="H1557" s="184">
        <v>1</v>
      </c>
    </row>
    <row r="1558" spans="1:8" x14ac:dyDescent="0.2">
      <c r="A1558" s="184" t="s">
        <v>3054</v>
      </c>
      <c r="B1558" s="184">
        <v>5765</v>
      </c>
      <c r="C1558" s="184">
        <v>513595</v>
      </c>
      <c r="D1558" s="184" t="s">
        <v>1752</v>
      </c>
      <c r="E1558" s="184">
        <v>16</v>
      </c>
      <c r="F1558" s="184">
        <v>5768</v>
      </c>
      <c r="G1558" s="184">
        <v>6</v>
      </c>
      <c r="H1558" s="184">
        <v>1</v>
      </c>
    </row>
    <row r="1559" spans="1:8" x14ac:dyDescent="0.2">
      <c r="A1559" s="184" t="s">
        <v>3054</v>
      </c>
      <c r="B1559" s="184">
        <v>5966</v>
      </c>
      <c r="C1559" s="184">
        <v>513862</v>
      </c>
      <c r="D1559" s="184" t="s">
        <v>1752</v>
      </c>
      <c r="E1559" s="184">
        <v>16</v>
      </c>
      <c r="F1559" s="184">
        <v>5768</v>
      </c>
      <c r="G1559" s="184">
        <v>6</v>
      </c>
      <c r="H1559" s="184">
        <v>1</v>
      </c>
    </row>
    <row r="1560" spans="1:8" x14ac:dyDescent="0.2">
      <c r="A1560" s="184" t="s">
        <v>3054</v>
      </c>
      <c r="B1560" s="184">
        <v>5972</v>
      </c>
      <c r="C1560" s="184">
        <v>513729</v>
      </c>
      <c r="D1560" s="184" t="s">
        <v>1752</v>
      </c>
      <c r="E1560" s="184">
        <v>16</v>
      </c>
      <c r="F1560" s="184">
        <v>5768</v>
      </c>
      <c r="G1560" s="184">
        <v>6</v>
      </c>
      <c r="H1560" s="184">
        <v>1</v>
      </c>
    </row>
    <row r="1561" spans="1:8" x14ac:dyDescent="0.2">
      <c r="A1561" s="184" t="s">
        <v>3479</v>
      </c>
      <c r="B1561" s="184">
        <v>5964</v>
      </c>
      <c r="C1561" s="184">
        <v>513461</v>
      </c>
      <c r="D1561" s="184">
        <v>134</v>
      </c>
      <c r="E1561" s="184">
        <v>16</v>
      </c>
      <c r="F1561" s="184">
        <v>5767</v>
      </c>
      <c r="G1561" s="184">
        <v>6</v>
      </c>
      <c r="H1561" s="184">
        <v>3</v>
      </c>
    </row>
    <row r="1562" spans="1:8" x14ac:dyDescent="0.2">
      <c r="A1562" s="184" t="s">
        <v>3480</v>
      </c>
      <c r="B1562" s="184">
        <v>5963</v>
      </c>
      <c r="C1562" s="184">
        <v>513462</v>
      </c>
      <c r="D1562" s="184">
        <v>135</v>
      </c>
      <c r="E1562" s="184">
        <v>16</v>
      </c>
      <c r="F1562" s="184">
        <v>5767</v>
      </c>
      <c r="G1562" s="184">
        <v>6</v>
      </c>
      <c r="H1562" s="184">
        <v>3</v>
      </c>
    </row>
    <row r="1563" spans="1:8" x14ac:dyDescent="0.2">
      <c r="A1563" s="184" t="s">
        <v>3481</v>
      </c>
      <c r="B1563" s="184">
        <v>5962</v>
      </c>
      <c r="C1563" s="184">
        <v>513463</v>
      </c>
      <c r="D1563" s="184">
        <v>136</v>
      </c>
      <c r="E1563" s="184">
        <v>16</v>
      </c>
      <c r="F1563" s="184">
        <v>5767</v>
      </c>
      <c r="G1563" s="184">
        <v>6</v>
      </c>
      <c r="H1563" s="184">
        <v>3</v>
      </c>
    </row>
    <row r="1564" spans="1:8" x14ac:dyDescent="0.2">
      <c r="A1564" s="184" t="s">
        <v>3482</v>
      </c>
      <c r="B1564" s="184">
        <v>5961</v>
      </c>
      <c r="C1564" s="184">
        <v>513464</v>
      </c>
      <c r="D1564" s="184">
        <v>137</v>
      </c>
      <c r="E1564" s="184">
        <v>16</v>
      </c>
      <c r="F1564" s="184">
        <v>5767</v>
      </c>
      <c r="G1564" s="184">
        <v>6</v>
      </c>
      <c r="H1564" s="184">
        <v>3</v>
      </c>
    </row>
    <row r="1565" spans="1:8" x14ac:dyDescent="0.2">
      <c r="A1565" s="184" t="s">
        <v>3483</v>
      </c>
      <c r="B1565" s="184">
        <v>5960</v>
      </c>
      <c r="C1565" s="184">
        <v>513465</v>
      </c>
      <c r="D1565" s="184">
        <v>138</v>
      </c>
      <c r="E1565" s="184">
        <v>16</v>
      </c>
      <c r="F1565" s="184">
        <v>5767</v>
      </c>
      <c r="G1565" s="184">
        <v>6</v>
      </c>
      <c r="H1565" s="184">
        <v>3</v>
      </c>
    </row>
    <row r="1566" spans="1:8" x14ac:dyDescent="0.2">
      <c r="A1566" s="184" t="s">
        <v>3484</v>
      </c>
      <c r="B1566" s="184">
        <v>5959</v>
      </c>
      <c r="C1566" s="184">
        <v>513466</v>
      </c>
      <c r="D1566" s="184">
        <v>139</v>
      </c>
      <c r="E1566" s="184">
        <v>16</v>
      </c>
      <c r="F1566" s="184">
        <v>5767</v>
      </c>
      <c r="G1566" s="184">
        <v>6</v>
      </c>
      <c r="H1566" s="184">
        <v>3</v>
      </c>
    </row>
    <row r="1567" spans="1:8" x14ac:dyDescent="0.2">
      <c r="A1567" s="184" t="s">
        <v>3485</v>
      </c>
      <c r="B1567" s="184">
        <v>5958</v>
      </c>
      <c r="C1567" s="184">
        <v>513467</v>
      </c>
      <c r="D1567" s="184">
        <v>140</v>
      </c>
      <c r="E1567" s="184">
        <v>16</v>
      </c>
      <c r="F1567" s="184">
        <v>5767</v>
      </c>
      <c r="G1567" s="184">
        <v>6</v>
      </c>
      <c r="H1567" s="184">
        <v>3</v>
      </c>
    </row>
    <row r="1568" spans="1:8" x14ac:dyDescent="0.2">
      <c r="A1568" s="184" t="s">
        <v>3486</v>
      </c>
      <c r="B1568" s="184">
        <v>5957</v>
      </c>
      <c r="C1568" s="184">
        <v>513468</v>
      </c>
      <c r="D1568" s="184">
        <v>141</v>
      </c>
      <c r="E1568" s="184">
        <v>16</v>
      </c>
      <c r="F1568" s="184">
        <v>5767</v>
      </c>
      <c r="G1568" s="184">
        <v>6</v>
      </c>
      <c r="H1568" s="184">
        <v>3</v>
      </c>
    </row>
    <row r="1569" spans="1:8" x14ac:dyDescent="0.2">
      <c r="A1569" s="184" t="s">
        <v>3487</v>
      </c>
      <c r="B1569" s="184">
        <v>5956</v>
      </c>
      <c r="C1569" s="184">
        <v>513469</v>
      </c>
      <c r="D1569" s="184">
        <v>142</v>
      </c>
      <c r="E1569" s="184">
        <v>16</v>
      </c>
      <c r="F1569" s="184">
        <v>5767</v>
      </c>
      <c r="G1569" s="184">
        <v>6</v>
      </c>
      <c r="H1569" s="184">
        <v>3</v>
      </c>
    </row>
    <row r="1570" spans="1:8" x14ac:dyDescent="0.2">
      <c r="A1570" s="184" t="s">
        <v>3488</v>
      </c>
      <c r="B1570" s="184">
        <v>5955</v>
      </c>
      <c r="C1570" s="184">
        <v>513470</v>
      </c>
      <c r="D1570" s="184">
        <v>143</v>
      </c>
      <c r="E1570" s="184">
        <v>16</v>
      </c>
      <c r="F1570" s="184">
        <v>5767</v>
      </c>
      <c r="G1570" s="184">
        <v>6</v>
      </c>
      <c r="H1570" s="184">
        <v>3</v>
      </c>
    </row>
    <row r="1571" spans="1:8" x14ac:dyDescent="0.2">
      <c r="A1571" s="184" t="s">
        <v>3489</v>
      </c>
      <c r="B1571" s="184">
        <v>5954</v>
      </c>
      <c r="C1571" s="184">
        <v>513471</v>
      </c>
      <c r="D1571" s="184">
        <v>144</v>
      </c>
      <c r="E1571" s="184">
        <v>16</v>
      </c>
      <c r="F1571" s="184">
        <v>5767</v>
      </c>
      <c r="G1571" s="184">
        <v>6</v>
      </c>
      <c r="H1571" s="184">
        <v>3</v>
      </c>
    </row>
    <row r="1572" spans="1:8" x14ac:dyDescent="0.2">
      <c r="A1572" s="184" t="s">
        <v>3490</v>
      </c>
      <c r="B1572" s="184">
        <v>5953</v>
      </c>
      <c r="C1572" s="184">
        <v>513472</v>
      </c>
      <c r="D1572" s="184">
        <v>145</v>
      </c>
      <c r="E1572" s="184">
        <v>16</v>
      </c>
      <c r="F1572" s="184">
        <v>5767</v>
      </c>
      <c r="G1572" s="184">
        <v>6</v>
      </c>
      <c r="H1572" s="184">
        <v>3</v>
      </c>
    </row>
    <row r="1573" spans="1:8" x14ac:dyDescent="0.2">
      <c r="A1573" s="184" t="s">
        <v>3491</v>
      </c>
      <c r="B1573" s="184">
        <v>5952</v>
      </c>
      <c r="C1573" s="184">
        <v>513473</v>
      </c>
      <c r="D1573" s="184">
        <v>146</v>
      </c>
      <c r="E1573" s="184">
        <v>16</v>
      </c>
      <c r="F1573" s="184">
        <v>5767</v>
      </c>
      <c r="G1573" s="184">
        <v>6</v>
      </c>
      <c r="H1573" s="184">
        <v>3</v>
      </c>
    </row>
    <row r="1574" spans="1:8" x14ac:dyDescent="0.2">
      <c r="A1574" s="184" t="s">
        <v>3492</v>
      </c>
      <c r="B1574" s="184">
        <v>5951</v>
      </c>
      <c r="C1574" s="184">
        <v>513474</v>
      </c>
      <c r="D1574" s="184">
        <v>147</v>
      </c>
      <c r="E1574" s="184">
        <v>16</v>
      </c>
      <c r="F1574" s="184">
        <v>5767</v>
      </c>
      <c r="G1574" s="184">
        <v>6</v>
      </c>
      <c r="H1574" s="184">
        <v>3</v>
      </c>
    </row>
    <row r="1575" spans="1:8" x14ac:dyDescent="0.2">
      <c r="A1575" s="184" t="s">
        <v>3493</v>
      </c>
      <c r="B1575" s="184">
        <v>5950</v>
      </c>
      <c r="C1575" s="184">
        <v>513475</v>
      </c>
      <c r="D1575" s="184">
        <v>148</v>
      </c>
      <c r="E1575" s="184">
        <v>16</v>
      </c>
      <c r="F1575" s="184">
        <v>5767</v>
      </c>
      <c r="G1575" s="184">
        <v>6</v>
      </c>
      <c r="H1575" s="184">
        <v>3</v>
      </c>
    </row>
    <row r="1576" spans="1:8" x14ac:dyDescent="0.2">
      <c r="A1576" s="184" t="s">
        <v>3494</v>
      </c>
      <c r="B1576" s="184">
        <v>5949</v>
      </c>
      <c r="C1576" s="184">
        <v>513476</v>
      </c>
      <c r="D1576" s="184">
        <v>149</v>
      </c>
      <c r="E1576" s="184">
        <v>16</v>
      </c>
      <c r="F1576" s="184">
        <v>5767</v>
      </c>
      <c r="G1576" s="184">
        <v>6</v>
      </c>
      <c r="H1576" s="184">
        <v>3</v>
      </c>
    </row>
    <row r="1577" spans="1:8" x14ac:dyDescent="0.2">
      <c r="A1577" s="184" t="s">
        <v>3495</v>
      </c>
      <c r="B1577" s="184">
        <v>5948</v>
      </c>
      <c r="C1577" s="184">
        <v>513477</v>
      </c>
      <c r="D1577" s="184">
        <v>150</v>
      </c>
      <c r="E1577" s="184">
        <v>16</v>
      </c>
      <c r="F1577" s="184">
        <v>5767</v>
      </c>
      <c r="G1577" s="184">
        <v>6</v>
      </c>
      <c r="H1577" s="184">
        <v>3</v>
      </c>
    </row>
    <row r="1578" spans="1:8" x14ac:dyDescent="0.2">
      <c r="A1578" s="184" t="s">
        <v>3496</v>
      </c>
      <c r="B1578" s="184">
        <v>5947</v>
      </c>
      <c r="C1578" s="184">
        <v>513478</v>
      </c>
      <c r="D1578" s="184">
        <v>151</v>
      </c>
      <c r="E1578" s="184">
        <v>16</v>
      </c>
      <c r="F1578" s="184">
        <v>5767</v>
      </c>
      <c r="G1578" s="184">
        <v>6</v>
      </c>
      <c r="H1578" s="184">
        <v>3</v>
      </c>
    </row>
    <row r="1579" spans="1:8" x14ac:dyDescent="0.2">
      <c r="A1579" s="184" t="s">
        <v>3497</v>
      </c>
      <c r="B1579" s="184">
        <v>5946</v>
      </c>
      <c r="C1579" s="184">
        <v>513479</v>
      </c>
      <c r="D1579" s="184">
        <v>152</v>
      </c>
      <c r="E1579" s="184">
        <v>16</v>
      </c>
      <c r="F1579" s="184">
        <v>5767</v>
      </c>
      <c r="G1579" s="184">
        <v>6</v>
      </c>
      <c r="H1579" s="184">
        <v>3</v>
      </c>
    </row>
    <row r="1580" spans="1:8" x14ac:dyDescent="0.2">
      <c r="A1580" s="184" t="s">
        <v>3056</v>
      </c>
      <c r="B1580" s="184">
        <v>5763</v>
      </c>
      <c r="C1580" s="184">
        <v>513482</v>
      </c>
      <c r="D1580" s="184" t="s">
        <v>1909</v>
      </c>
      <c r="E1580" s="184">
        <v>16</v>
      </c>
      <c r="F1580" s="184">
        <v>5767</v>
      </c>
      <c r="G1580" s="184">
        <v>6</v>
      </c>
      <c r="H1580" s="184">
        <v>1</v>
      </c>
    </row>
    <row r="1581" spans="1:8" x14ac:dyDescent="0.2">
      <c r="A1581" s="184" t="s">
        <v>3088</v>
      </c>
      <c r="B1581" s="184">
        <v>6255</v>
      </c>
      <c r="C1581" s="184">
        <v>513940</v>
      </c>
      <c r="D1581" s="184" t="s">
        <v>1880</v>
      </c>
      <c r="E1581" s="184">
        <v>16</v>
      </c>
      <c r="F1581" s="184">
        <v>5973</v>
      </c>
      <c r="G1581" s="184">
        <v>6</v>
      </c>
      <c r="H1581" s="184">
        <v>1</v>
      </c>
    </row>
    <row r="1582" spans="1:8" hidden="1" x14ac:dyDescent="0.2">
      <c r="A1582" s="184" t="s">
        <v>3498</v>
      </c>
      <c r="B1582" s="184">
        <v>4895</v>
      </c>
      <c r="C1582" s="184">
        <v>512702</v>
      </c>
      <c r="D1582" s="184" t="s">
        <v>1909</v>
      </c>
      <c r="E1582" s="184">
        <v>17</v>
      </c>
      <c r="F1582" s="184">
        <v>4906</v>
      </c>
      <c r="G1582" s="184">
        <v>6</v>
      </c>
      <c r="H1582" s="184">
        <v>1</v>
      </c>
    </row>
    <row r="1583" spans="1:8" hidden="1" x14ac:dyDescent="0.2">
      <c r="A1583" s="184" t="s">
        <v>3499</v>
      </c>
      <c r="B1583" s="184">
        <v>4195</v>
      </c>
      <c r="C1583" s="184">
        <v>512165</v>
      </c>
      <c r="D1583" s="184" t="s">
        <v>1909</v>
      </c>
      <c r="E1583" s="184">
        <v>17</v>
      </c>
      <c r="F1583" s="184">
        <v>4246</v>
      </c>
      <c r="G1583" s="184">
        <v>6</v>
      </c>
      <c r="H1583" s="184">
        <v>1</v>
      </c>
    </row>
    <row r="1584" spans="1:8" hidden="1" x14ac:dyDescent="0.2">
      <c r="A1584" s="184" t="s">
        <v>3137</v>
      </c>
      <c r="B1584" s="184">
        <v>4196</v>
      </c>
      <c r="C1584" s="184">
        <v>512167</v>
      </c>
      <c r="D1584" s="184" t="s">
        <v>1752</v>
      </c>
      <c r="E1584" s="184">
        <v>17</v>
      </c>
      <c r="F1584" s="184">
        <v>4246</v>
      </c>
      <c r="G1584" s="184">
        <v>6</v>
      </c>
      <c r="H1584" s="184">
        <v>1</v>
      </c>
    </row>
    <row r="1585" spans="1:8" hidden="1" x14ac:dyDescent="0.2">
      <c r="A1585" s="184" t="s">
        <v>3143</v>
      </c>
      <c r="B1585" s="184">
        <v>4199</v>
      </c>
      <c r="C1585" s="184">
        <v>512190</v>
      </c>
      <c r="D1585" s="184">
        <v>2</v>
      </c>
      <c r="E1585" s="184">
        <v>17</v>
      </c>
      <c r="F1585" s="184">
        <v>4248</v>
      </c>
      <c r="G1585" s="184">
        <v>6</v>
      </c>
      <c r="H1585" s="184">
        <v>1</v>
      </c>
    </row>
    <row r="1586" spans="1:8" hidden="1" x14ac:dyDescent="0.2">
      <c r="A1586" s="184" t="s">
        <v>3144</v>
      </c>
      <c r="B1586" s="184">
        <v>4200</v>
      </c>
      <c r="C1586" s="184">
        <v>512209</v>
      </c>
      <c r="D1586" s="184">
        <v>5</v>
      </c>
      <c r="E1586" s="184">
        <v>17</v>
      </c>
      <c r="F1586" s="184">
        <v>4248</v>
      </c>
      <c r="G1586" s="184">
        <v>6</v>
      </c>
      <c r="H1586" s="184">
        <v>1</v>
      </c>
    </row>
    <row r="1587" spans="1:8" hidden="1" x14ac:dyDescent="0.2">
      <c r="A1587" s="184" t="s">
        <v>3500</v>
      </c>
      <c r="B1587" s="184">
        <v>4201</v>
      </c>
      <c r="C1587" s="184">
        <v>512210</v>
      </c>
      <c r="D1587" s="184" t="s">
        <v>1762</v>
      </c>
      <c r="E1587" s="184">
        <v>17</v>
      </c>
      <c r="F1587" s="184">
        <v>4248</v>
      </c>
      <c r="G1587" s="184">
        <v>6</v>
      </c>
      <c r="H1587" s="184">
        <v>1</v>
      </c>
    </row>
    <row r="1588" spans="1:8" hidden="1" x14ac:dyDescent="0.2">
      <c r="A1588" s="184" t="s">
        <v>3145</v>
      </c>
      <c r="B1588" s="184">
        <v>4202</v>
      </c>
      <c r="C1588" s="184">
        <v>512212</v>
      </c>
      <c r="D1588" s="184" t="s">
        <v>1772</v>
      </c>
      <c r="E1588" s="184">
        <v>17</v>
      </c>
      <c r="F1588" s="184">
        <v>4248</v>
      </c>
      <c r="G1588" s="184">
        <v>6</v>
      </c>
      <c r="H1588" s="184">
        <v>1</v>
      </c>
    </row>
    <row r="1589" spans="1:8" hidden="1" x14ac:dyDescent="0.2">
      <c r="A1589" s="184" t="s">
        <v>3501</v>
      </c>
      <c r="B1589" s="184">
        <v>4203</v>
      </c>
      <c r="C1589" s="184">
        <v>512213</v>
      </c>
      <c r="D1589" s="184" t="s">
        <v>1935</v>
      </c>
      <c r="E1589" s="184">
        <v>17</v>
      </c>
      <c r="F1589" s="184">
        <v>4248</v>
      </c>
      <c r="G1589" s="184">
        <v>6</v>
      </c>
      <c r="H1589" s="184">
        <v>1</v>
      </c>
    </row>
    <row r="1590" spans="1:8" hidden="1" x14ac:dyDescent="0.2">
      <c r="A1590" s="184" t="s">
        <v>3502</v>
      </c>
      <c r="B1590" s="184">
        <v>4205</v>
      </c>
      <c r="C1590" s="184">
        <v>512215</v>
      </c>
      <c r="D1590" s="184" t="s">
        <v>1960</v>
      </c>
      <c r="E1590" s="184">
        <v>17</v>
      </c>
      <c r="F1590" s="184">
        <v>4248</v>
      </c>
      <c r="G1590" s="184">
        <v>6</v>
      </c>
      <c r="H1590" s="184">
        <v>1</v>
      </c>
    </row>
    <row r="1591" spans="1:8" hidden="1" x14ac:dyDescent="0.2">
      <c r="A1591" s="184" t="s">
        <v>3503</v>
      </c>
      <c r="B1591" s="184">
        <v>4207</v>
      </c>
      <c r="C1591" s="184">
        <v>512248</v>
      </c>
      <c r="D1591" s="184">
        <v>1</v>
      </c>
      <c r="E1591" s="184">
        <v>17</v>
      </c>
      <c r="F1591" s="184">
        <v>4249</v>
      </c>
      <c r="G1591" s="184">
        <v>6</v>
      </c>
      <c r="H1591" s="184">
        <v>1</v>
      </c>
    </row>
    <row r="1592" spans="1:8" hidden="1" x14ac:dyDescent="0.2">
      <c r="A1592" s="184" t="s">
        <v>3504</v>
      </c>
      <c r="B1592" s="184">
        <v>4208</v>
      </c>
      <c r="C1592" s="184">
        <v>512249</v>
      </c>
      <c r="D1592" s="184">
        <v>2</v>
      </c>
      <c r="E1592" s="184">
        <v>17</v>
      </c>
      <c r="F1592" s="184">
        <v>4249</v>
      </c>
      <c r="G1592" s="184">
        <v>6</v>
      </c>
      <c r="H1592" s="184">
        <v>1</v>
      </c>
    </row>
    <row r="1593" spans="1:8" hidden="1" x14ac:dyDescent="0.2">
      <c r="A1593" s="184" t="s">
        <v>3505</v>
      </c>
      <c r="B1593" s="184">
        <v>4209</v>
      </c>
      <c r="C1593" s="184">
        <v>512250</v>
      </c>
      <c r="D1593" s="184">
        <v>3</v>
      </c>
      <c r="E1593" s="184">
        <v>17</v>
      </c>
      <c r="F1593" s="184">
        <v>4249</v>
      </c>
      <c r="G1593" s="184">
        <v>6</v>
      </c>
      <c r="H1593" s="184">
        <v>1</v>
      </c>
    </row>
    <row r="1594" spans="1:8" hidden="1" x14ac:dyDescent="0.2">
      <c r="A1594" s="184" t="s">
        <v>3506</v>
      </c>
      <c r="B1594" s="184">
        <v>4210</v>
      </c>
      <c r="C1594" s="184">
        <v>512251</v>
      </c>
      <c r="D1594" s="184">
        <v>4</v>
      </c>
      <c r="E1594" s="184">
        <v>17</v>
      </c>
      <c r="F1594" s="184">
        <v>4249</v>
      </c>
      <c r="G1594" s="184">
        <v>6</v>
      </c>
      <c r="H1594" s="184">
        <v>1</v>
      </c>
    </row>
    <row r="1595" spans="1:8" hidden="1" x14ac:dyDescent="0.2">
      <c r="A1595" s="184" t="s">
        <v>3507</v>
      </c>
      <c r="B1595" s="184">
        <v>4211</v>
      </c>
      <c r="C1595" s="184">
        <v>512252</v>
      </c>
      <c r="D1595" s="184">
        <v>5</v>
      </c>
      <c r="E1595" s="184">
        <v>17</v>
      </c>
      <c r="F1595" s="184">
        <v>4249</v>
      </c>
      <c r="G1595" s="184">
        <v>6</v>
      </c>
      <c r="H1595" s="184">
        <v>1</v>
      </c>
    </row>
    <row r="1596" spans="1:8" hidden="1" x14ac:dyDescent="0.2">
      <c r="A1596" s="184" t="s">
        <v>3508</v>
      </c>
      <c r="B1596" s="184">
        <v>4212</v>
      </c>
      <c r="C1596" s="184">
        <v>512253</v>
      </c>
      <c r="D1596" s="184" t="s">
        <v>1880</v>
      </c>
      <c r="E1596" s="184">
        <v>17</v>
      </c>
      <c r="F1596" s="184">
        <v>4249</v>
      </c>
      <c r="G1596" s="184">
        <v>6</v>
      </c>
      <c r="H1596" s="184">
        <v>1</v>
      </c>
    </row>
    <row r="1597" spans="1:8" hidden="1" x14ac:dyDescent="0.2">
      <c r="A1597" s="184" t="s">
        <v>3509</v>
      </c>
      <c r="B1597" s="184">
        <v>4214</v>
      </c>
      <c r="C1597" s="184">
        <v>512334</v>
      </c>
      <c r="D1597" s="184" t="s">
        <v>1909</v>
      </c>
      <c r="E1597" s="184">
        <v>17</v>
      </c>
      <c r="F1597" s="184">
        <v>4250</v>
      </c>
      <c r="G1597" s="184">
        <v>6</v>
      </c>
      <c r="H1597" s="184">
        <v>1</v>
      </c>
    </row>
    <row r="1598" spans="1:8" hidden="1" x14ac:dyDescent="0.2">
      <c r="A1598" s="184" t="s">
        <v>3510</v>
      </c>
      <c r="B1598" s="184">
        <v>4215</v>
      </c>
      <c r="C1598" s="184">
        <v>512335</v>
      </c>
      <c r="D1598" s="184" t="s">
        <v>1752</v>
      </c>
      <c r="E1598" s="184">
        <v>17</v>
      </c>
      <c r="F1598" s="184">
        <v>4250</v>
      </c>
      <c r="G1598" s="184">
        <v>6</v>
      </c>
      <c r="H1598" s="184">
        <v>1</v>
      </c>
    </row>
    <row r="1599" spans="1:8" hidden="1" x14ac:dyDescent="0.2">
      <c r="A1599" s="184" t="s">
        <v>3511</v>
      </c>
      <c r="B1599" s="184">
        <v>4217</v>
      </c>
      <c r="C1599" s="184">
        <v>512350</v>
      </c>
      <c r="D1599" s="184" t="s">
        <v>1778</v>
      </c>
      <c r="E1599" s="184">
        <v>17</v>
      </c>
      <c r="F1599" s="184">
        <v>4252</v>
      </c>
      <c r="G1599" s="184">
        <v>6</v>
      </c>
      <c r="H1599" s="184">
        <v>1</v>
      </c>
    </row>
    <row r="1600" spans="1:8" hidden="1" x14ac:dyDescent="0.2">
      <c r="A1600" s="184" t="s">
        <v>3512</v>
      </c>
      <c r="B1600" s="184">
        <v>4218</v>
      </c>
      <c r="C1600" s="184">
        <v>512351</v>
      </c>
      <c r="D1600" s="184" t="s">
        <v>1882</v>
      </c>
      <c r="E1600" s="184">
        <v>17</v>
      </c>
      <c r="F1600" s="184">
        <v>4252</v>
      </c>
      <c r="G1600" s="184">
        <v>6</v>
      </c>
      <c r="H1600" s="184">
        <v>1</v>
      </c>
    </row>
    <row r="1601" spans="1:8" hidden="1" x14ac:dyDescent="0.2">
      <c r="A1601" s="184" t="s">
        <v>3513</v>
      </c>
      <c r="B1601" s="184">
        <v>4220</v>
      </c>
      <c r="C1601" s="184">
        <v>512353</v>
      </c>
      <c r="D1601" s="184" t="s">
        <v>1752</v>
      </c>
      <c r="E1601" s="184">
        <v>17</v>
      </c>
      <c r="F1601" s="184">
        <v>4252</v>
      </c>
      <c r="G1601" s="184">
        <v>6</v>
      </c>
      <c r="H1601" s="184">
        <v>1</v>
      </c>
    </row>
    <row r="1602" spans="1:8" hidden="1" x14ac:dyDescent="0.2">
      <c r="A1602" s="184" t="s">
        <v>3514</v>
      </c>
      <c r="B1602" s="184">
        <v>4223</v>
      </c>
      <c r="C1602" s="184">
        <v>512381</v>
      </c>
      <c r="D1602" s="184" t="s">
        <v>1778</v>
      </c>
      <c r="E1602" s="184">
        <v>17</v>
      </c>
      <c r="F1602" s="184">
        <v>4255</v>
      </c>
      <c r="G1602" s="184">
        <v>6</v>
      </c>
      <c r="H1602" s="184">
        <v>1</v>
      </c>
    </row>
    <row r="1603" spans="1:8" hidden="1" x14ac:dyDescent="0.2">
      <c r="A1603" s="184" t="s">
        <v>3515</v>
      </c>
      <c r="B1603" s="184">
        <v>4226</v>
      </c>
      <c r="C1603" s="184">
        <v>512384</v>
      </c>
      <c r="D1603" s="184" t="s">
        <v>1752</v>
      </c>
      <c r="E1603" s="184">
        <v>17</v>
      </c>
      <c r="F1603" s="184">
        <v>4255</v>
      </c>
      <c r="G1603" s="184">
        <v>6</v>
      </c>
      <c r="H1603" s="184">
        <v>1</v>
      </c>
    </row>
    <row r="1604" spans="1:8" hidden="1" x14ac:dyDescent="0.2">
      <c r="A1604" s="184" t="s">
        <v>3516</v>
      </c>
      <c r="B1604" s="184">
        <v>4848</v>
      </c>
      <c r="C1604" s="184">
        <v>512539</v>
      </c>
      <c r="D1604" s="184" t="s">
        <v>1772</v>
      </c>
      <c r="E1604" s="184">
        <v>17</v>
      </c>
      <c r="F1604" s="184">
        <v>4510</v>
      </c>
      <c r="G1604" s="184">
        <v>6</v>
      </c>
      <c r="H1604" s="184">
        <v>1</v>
      </c>
    </row>
    <row r="1605" spans="1:8" hidden="1" x14ac:dyDescent="0.2">
      <c r="A1605" s="184" t="s">
        <v>3517</v>
      </c>
      <c r="B1605" s="184">
        <v>4761</v>
      </c>
      <c r="C1605" s="184">
        <v>512451</v>
      </c>
      <c r="D1605" s="184" t="s">
        <v>1935</v>
      </c>
      <c r="E1605" s="184">
        <v>17</v>
      </c>
      <c r="F1605" s="184">
        <v>4509</v>
      </c>
      <c r="G1605" s="184">
        <v>6</v>
      </c>
      <c r="H1605" s="184">
        <v>1</v>
      </c>
    </row>
    <row r="1606" spans="1:8" hidden="1" x14ac:dyDescent="0.2">
      <c r="A1606" s="184" t="s">
        <v>3518</v>
      </c>
      <c r="B1606" s="184">
        <v>4762</v>
      </c>
      <c r="C1606" s="184">
        <v>512452</v>
      </c>
      <c r="D1606" s="184" t="s">
        <v>1882</v>
      </c>
      <c r="E1606" s="184">
        <v>17</v>
      </c>
      <c r="F1606" s="184">
        <v>4509</v>
      </c>
      <c r="G1606" s="184">
        <v>6</v>
      </c>
      <c r="H1606" s="184">
        <v>1</v>
      </c>
    </row>
    <row r="1607" spans="1:8" hidden="1" x14ac:dyDescent="0.2">
      <c r="A1607" s="184" t="s">
        <v>3519</v>
      </c>
      <c r="B1607" s="184">
        <v>4849</v>
      </c>
      <c r="C1607" s="184">
        <v>512573</v>
      </c>
      <c r="D1607" s="184" t="s">
        <v>1778</v>
      </c>
      <c r="E1607" s="184">
        <v>17</v>
      </c>
      <c r="F1607" s="184">
        <v>4505</v>
      </c>
      <c r="G1607" s="184">
        <v>6</v>
      </c>
      <c r="H1607" s="184">
        <v>1</v>
      </c>
    </row>
    <row r="1608" spans="1:8" hidden="1" x14ac:dyDescent="0.2">
      <c r="A1608" s="184" t="s">
        <v>3520</v>
      </c>
      <c r="B1608" s="184">
        <v>4892</v>
      </c>
      <c r="C1608" s="184">
        <v>512664</v>
      </c>
      <c r="D1608" s="184" t="s">
        <v>3381</v>
      </c>
      <c r="E1608" s="184">
        <v>17</v>
      </c>
      <c r="F1608" s="184">
        <v>4902</v>
      </c>
      <c r="G1608" s="184">
        <v>6</v>
      </c>
      <c r="H1608" s="184">
        <v>1</v>
      </c>
    </row>
    <row r="1609" spans="1:8" hidden="1" x14ac:dyDescent="0.2">
      <c r="A1609" s="184" t="s">
        <v>3521</v>
      </c>
      <c r="B1609" s="184">
        <v>5163</v>
      </c>
      <c r="C1609" s="184">
        <v>512880</v>
      </c>
      <c r="D1609" s="184" t="s">
        <v>1752</v>
      </c>
      <c r="E1609" s="184">
        <v>17</v>
      </c>
      <c r="F1609" s="184">
        <v>5160</v>
      </c>
      <c r="G1609" s="184">
        <v>6</v>
      </c>
      <c r="H1609" s="184">
        <v>1</v>
      </c>
    </row>
    <row r="1610" spans="1:8" hidden="1" x14ac:dyDescent="0.2">
      <c r="A1610" s="184" t="s">
        <v>3522</v>
      </c>
      <c r="B1610" s="184">
        <v>5164</v>
      </c>
      <c r="C1610" s="184">
        <v>512955</v>
      </c>
      <c r="D1610" s="184" t="s">
        <v>1913</v>
      </c>
      <c r="E1610" s="184">
        <v>17</v>
      </c>
      <c r="F1610" s="184">
        <v>5162</v>
      </c>
      <c r="G1610" s="184">
        <v>6</v>
      </c>
      <c r="H1610" s="184">
        <v>1</v>
      </c>
    </row>
    <row r="1611" spans="1:8" hidden="1" x14ac:dyDescent="0.2">
      <c r="A1611" s="184" t="s">
        <v>3523</v>
      </c>
      <c r="B1611" s="184">
        <v>5541</v>
      </c>
      <c r="C1611" s="184">
        <v>513237</v>
      </c>
      <c r="D1611" s="184" t="s">
        <v>1909</v>
      </c>
      <c r="E1611" s="184">
        <v>17</v>
      </c>
      <c r="F1611" s="184">
        <v>5162</v>
      </c>
      <c r="G1611" s="184">
        <v>6</v>
      </c>
      <c r="H1611" s="184">
        <v>1</v>
      </c>
    </row>
    <row r="1612" spans="1:8" hidden="1" x14ac:dyDescent="0.2">
      <c r="A1612" s="184" t="s">
        <v>3524</v>
      </c>
      <c r="B1612" s="184">
        <v>4191</v>
      </c>
      <c r="C1612" s="184">
        <v>512122</v>
      </c>
      <c r="D1612" s="184" t="s">
        <v>1752</v>
      </c>
      <c r="E1612" s="184">
        <v>17</v>
      </c>
      <c r="F1612" s="184">
        <v>4244</v>
      </c>
      <c r="G1612" s="184">
        <v>6</v>
      </c>
      <c r="H1612" s="184">
        <v>1</v>
      </c>
    </row>
    <row r="1613" spans="1:8" hidden="1" x14ac:dyDescent="0.2">
      <c r="A1613" s="184" t="s">
        <v>3525</v>
      </c>
      <c r="B1613" s="184">
        <v>4896</v>
      </c>
      <c r="C1613" s="184">
        <v>512733</v>
      </c>
      <c r="D1613" s="184">
        <v>1</v>
      </c>
      <c r="E1613" s="184">
        <v>17</v>
      </c>
      <c r="F1613" s="184">
        <v>4907</v>
      </c>
      <c r="G1613" s="184">
        <v>6</v>
      </c>
      <c r="H1613" s="184">
        <v>1</v>
      </c>
    </row>
    <row r="1614" spans="1:8" hidden="1" x14ac:dyDescent="0.2">
      <c r="A1614" s="184" t="s">
        <v>3526</v>
      </c>
      <c r="B1614" s="184">
        <v>5069</v>
      </c>
      <c r="C1614" s="184">
        <v>512763</v>
      </c>
      <c r="D1614" s="184" t="s">
        <v>1778</v>
      </c>
      <c r="E1614" s="184">
        <v>17</v>
      </c>
      <c r="F1614" s="184">
        <v>4934</v>
      </c>
      <c r="G1614" s="184">
        <v>6</v>
      </c>
      <c r="H1614" s="184">
        <v>1</v>
      </c>
    </row>
    <row r="1615" spans="1:8" hidden="1" x14ac:dyDescent="0.2">
      <c r="A1615" s="184" t="s">
        <v>3220</v>
      </c>
      <c r="B1615" s="184">
        <v>5070</v>
      </c>
      <c r="C1615" s="184">
        <v>512765</v>
      </c>
      <c r="D1615" s="184" t="s">
        <v>1904</v>
      </c>
      <c r="E1615" s="184">
        <v>17</v>
      </c>
      <c r="F1615" s="184">
        <v>4934</v>
      </c>
      <c r="G1615" s="184">
        <v>6</v>
      </c>
      <c r="H1615" s="184">
        <v>1</v>
      </c>
    </row>
    <row r="1616" spans="1:8" hidden="1" x14ac:dyDescent="0.2">
      <c r="A1616" s="184" t="s">
        <v>3527</v>
      </c>
      <c r="B1616" s="184">
        <v>4909</v>
      </c>
      <c r="C1616" s="184">
        <v>512746</v>
      </c>
      <c r="D1616" s="184">
        <v>1</v>
      </c>
      <c r="E1616" s="184">
        <v>17</v>
      </c>
      <c r="F1616" s="184">
        <v>4908</v>
      </c>
      <c r="G1616" s="184">
        <v>6</v>
      </c>
      <c r="H1616" s="184">
        <v>1</v>
      </c>
    </row>
    <row r="1617" spans="1:8" hidden="1" x14ac:dyDescent="0.2">
      <c r="A1617" s="184" t="s">
        <v>3222</v>
      </c>
      <c r="B1617" s="184">
        <v>4910</v>
      </c>
      <c r="C1617" s="184">
        <v>512748</v>
      </c>
      <c r="D1617" s="184">
        <v>2</v>
      </c>
      <c r="E1617" s="184">
        <v>17</v>
      </c>
      <c r="F1617" s="184">
        <v>4908</v>
      </c>
      <c r="G1617" s="184">
        <v>6</v>
      </c>
      <c r="H1617" s="184">
        <v>1</v>
      </c>
    </row>
    <row r="1618" spans="1:8" hidden="1" x14ac:dyDescent="0.2">
      <c r="A1618" s="184" t="s">
        <v>3528</v>
      </c>
      <c r="B1618" s="184">
        <v>4919</v>
      </c>
      <c r="C1618" s="184">
        <v>512749</v>
      </c>
      <c r="D1618" s="184">
        <v>3</v>
      </c>
      <c r="E1618" s="184">
        <v>17</v>
      </c>
      <c r="F1618" s="184">
        <v>4908</v>
      </c>
      <c r="G1618" s="184">
        <v>6</v>
      </c>
      <c r="H1618" s="184">
        <v>1</v>
      </c>
    </row>
    <row r="1619" spans="1:8" hidden="1" x14ac:dyDescent="0.2">
      <c r="A1619" s="184" t="s">
        <v>3529</v>
      </c>
      <c r="B1619" s="184">
        <v>5071</v>
      </c>
      <c r="C1619" s="184">
        <v>512828</v>
      </c>
      <c r="D1619" s="184">
        <v>1</v>
      </c>
      <c r="E1619" s="184">
        <v>17</v>
      </c>
      <c r="F1619" s="184">
        <v>4933</v>
      </c>
      <c r="G1619" s="184">
        <v>6</v>
      </c>
      <c r="H1619" s="184">
        <v>1</v>
      </c>
    </row>
    <row r="1620" spans="1:8" hidden="1" x14ac:dyDescent="0.2">
      <c r="A1620" s="184" t="s">
        <v>3530</v>
      </c>
      <c r="B1620" s="184">
        <v>5072</v>
      </c>
      <c r="C1620" s="184">
        <v>512829</v>
      </c>
      <c r="D1620" s="184">
        <v>2</v>
      </c>
      <c r="E1620" s="184">
        <v>17</v>
      </c>
      <c r="F1620" s="184">
        <v>4933</v>
      </c>
      <c r="G1620" s="184">
        <v>6</v>
      </c>
      <c r="H1620" s="184">
        <v>1</v>
      </c>
    </row>
    <row r="1621" spans="1:8" hidden="1" x14ac:dyDescent="0.2">
      <c r="A1621" s="184" t="s">
        <v>3531</v>
      </c>
      <c r="B1621" s="184">
        <v>5073</v>
      </c>
      <c r="C1621" s="184">
        <v>512830</v>
      </c>
      <c r="D1621" s="184">
        <v>3</v>
      </c>
      <c r="E1621" s="184">
        <v>17</v>
      </c>
      <c r="F1621" s="184">
        <v>4933</v>
      </c>
      <c r="G1621" s="184">
        <v>6</v>
      </c>
      <c r="H1621" s="184">
        <v>1</v>
      </c>
    </row>
    <row r="1622" spans="1:8" hidden="1" x14ac:dyDescent="0.2">
      <c r="A1622" s="184" t="s">
        <v>3532</v>
      </c>
      <c r="B1622" s="184">
        <v>5074</v>
      </c>
      <c r="C1622" s="184">
        <v>512831</v>
      </c>
      <c r="D1622" s="184">
        <v>4</v>
      </c>
      <c r="E1622" s="184">
        <v>17</v>
      </c>
      <c r="F1622" s="184">
        <v>4933</v>
      </c>
      <c r="G1622" s="184">
        <v>6</v>
      </c>
      <c r="H1622" s="184">
        <v>1</v>
      </c>
    </row>
    <row r="1623" spans="1:8" hidden="1" x14ac:dyDescent="0.2">
      <c r="A1623" s="184" t="s">
        <v>3533</v>
      </c>
      <c r="B1623" s="184">
        <v>5158</v>
      </c>
      <c r="C1623" s="184">
        <v>512857</v>
      </c>
      <c r="D1623" s="184">
        <v>1</v>
      </c>
      <c r="E1623" s="184">
        <v>17</v>
      </c>
      <c r="F1623" s="184">
        <v>4932</v>
      </c>
      <c r="G1623" s="184">
        <v>6</v>
      </c>
      <c r="H1623" s="184">
        <v>1</v>
      </c>
    </row>
    <row r="1624" spans="1:8" hidden="1" x14ac:dyDescent="0.2">
      <c r="A1624" s="184" t="s">
        <v>3534</v>
      </c>
      <c r="B1624" s="184">
        <v>5159</v>
      </c>
      <c r="C1624" s="184">
        <v>512858</v>
      </c>
      <c r="D1624" s="184">
        <v>2</v>
      </c>
      <c r="E1624" s="184">
        <v>17</v>
      </c>
      <c r="F1624" s="184">
        <v>4932</v>
      </c>
      <c r="G1624" s="184">
        <v>6</v>
      </c>
      <c r="H1624" s="184">
        <v>1</v>
      </c>
    </row>
    <row r="1625" spans="1:8" ht="25.5" hidden="1" x14ac:dyDescent="0.2">
      <c r="A1625" s="184" t="s">
        <v>3535</v>
      </c>
      <c r="B1625" s="184">
        <v>5609</v>
      </c>
      <c r="C1625" s="184">
        <v>513304</v>
      </c>
      <c r="D1625" s="184">
        <v>1</v>
      </c>
      <c r="E1625" s="184">
        <v>17</v>
      </c>
      <c r="F1625" s="184">
        <v>5608</v>
      </c>
      <c r="G1625" s="184">
        <v>6</v>
      </c>
      <c r="H1625" s="184">
        <v>1</v>
      </c>
    </row>
    <row r="1626" spans="1:8" hidden="1" x14ac:dyDescent="0.2">
      <c r="A1626" s="184" t="s">
        <v>3536</v>
      </c>
      <c r="B1626" s="184">
        <v>4166</v>
      </c>
      <c r="C1626" s="184">
        <v>511966</v>
      </c>
      <c r="D1626" s="184" t="s">
        <v>1766</v>
      </c>
      <c r="E1626" s="184">
        <v>17</v>
      </c>
      <c r="F1626" s="184">
        <v>4236</v>
      </c>
      <c r="G1626" s="184">
        <v>6</v>
      </c>
      <c r="H1626" s="184">
        <v>1</v>
      </c>
    </row>
    <row r="1627" spans="1:8" hidden="1" x14ac:dyDescent="0.2">
      <c r="A1627" s="184" t="s">
        <v>3537</v>
      </c>
      <c r="B1627" s="184">
        <v>4846</v>
      </c>
      <c r="C1627" s="184">
        <v>512536</v>
      </c>
      <c r="D1627" s="184" t="s">
        <v>1752</v>
      </c>
      <c r="E1627" s="184">
        <v>17</v>
      </c>
      <c r="F1627" s="184">
        <v>4898</v>
      </c>
      <c r="G1627" s="184">
        <v>6</v>
      </c>
      <c r="H1627" s="184">
        <v>1</v>
      </c>
    </row>
    <row r="1628" spans="1:8" hidden="1" x14ac:dyDescent="0.2">
      <c r="A1628" s="184" t="s">
        <v>3538</v>
      </c>
      <c r="B1628" s="184">
        <v>4170</v>
      </c>
      <c r="C1628" s="184">
        <v>512055</v>
      </c>
      <c r="D1628" s="184" t="s">
        <v>1774</v>
      </c>
      <c r="E1628" s="184">
        <v>17</v>
      </c>
      <c r="F1628" s="184">
        <v>4237</v>
      </c>
      <c r="G1628" s="184">
        <v>6</v>
      </c>
      <c r="H1628" s="184">
        <v>1</v>
      </c>
    </row>
    <row r="1629" spans="1:8" hidden="1" x14ac:dyDescent="0.2">
      <c r="A1629" s="184" t="s">
        <v>3539</v>
      </c>
      <c r="B1629" s="184">
        <v>4847</v>
      </c>
      <c r="C1629" s="184">
        <v>512538</v>
      </c>
      <c r="D1629" s="184" t="s">
        <v>1766</v>
      </c>
      <c r="E1629" s="184">
        <v>17</v>
      </c>
      <c r="F1629" s="184">
        <v>4238</v>
      </c>
      <c r="G1629" s="184">
        <v>6</v>
      </c>
      <c r="H1629" s="184">
        <v>1</v>
      </c>
    </row>
    <row r="1630" spans="1:8" hidden="1" x14ac:dyDescent="0.2">
      <c r="A1630" s="184" t="s">
        <v>3540</v>
      </c>
      <c r="B1630" s="184">
        <v>4179</v>
      </c>
      <c r="C1630" s="184">
        <v>512093</v>
      </c>
      <c r="D1630" s="184" t="s">
        <v>1882</v>
      </c>
      <c r="E1630" s="184">
        <v>17</v>
      </c>
      <c r="F1630" s="184">
        <v>4238</v>
      </c>
      <c r="G1630" s="184">
        <v>6</v>
      </c>
      <c r="H1630" s="184">
        <v>1</v>
      </c>
    </row>
    <row r="1631" spans="1:8" hidden="1" x14ac:dyDescent="0.2">
      <c r="A1631" s="184" t="s">
        <v>3541</v>
      </c>
      <c r="B1631" s="184">
        <v>4171</v>
      </c>
      <c r="C1631" s="184">
        <v>512065</v>
      </c>
      <c r="D1631" s="184" t="s">
        <v>1935</v>
      </c>
      <c r="E1631" s="184">
        <v>17</v>
      </c>
      <c r="F1631" s="184">
        <v>4239</v>
      </c>
      <c r="G1631" s="184">
        <v>6</v>
      </c>
      <c r="H1631" s="184">
        <v>1</v>
      </c>
    </row>
    <row r="1632" spans="1:8" hidden="1" x14ac:dyDescent="0.2">
      <c r="A1632" s="184" t="s">
        <v>3542</v>
      </c>
      <c r="B1632" s="184">
        <v>4154</v>
      </c>
      <c r="C1632" s="184">
        <v>511849</v>
      </c>
      <c r="D1632" s="184">
        <v>1</v>
      </c>
      <c r="E1632" s="184">
        <v>17</v>
      </c>
      <c r="F1632" s="184">
        <v>4228</v>
      </c>
      <c r="G1632" s="184">
        <v>6</v>
      </c>
      <c r="H1632" s="184">
        <v>1</v>
      </c>
    </row>
    <row r="1633" spans="1:8" hidden="1" x14ac:dyDescent="0.2">
      <c r="A1633" s="184" t="s">
        <v>3253</v>
      </c>
      <c r="B1633" s="184">
        <v>4155</v>
      </c>
      <c r="C1633" s="184">
        <v>511851</v>
      </c>
      <c r="D1633" s="184">
        <v>2</v>
      </c>
      <c r="E1633" s="184">
        <v>17</v>
      </c>
      <c r="F1633" s="184">
        <v>4228</v>
      </c>
      <c r="G1633" s="184">
        <v>6</v>
      </c>
      <c r="H1633" s="184">
        <v>1</v>
      </c>
    </row>
    <row r="1634" spans="1:8" hidden="1" x14ac:dyDescent="0.2">
      <c r="A1634" s="184" t="s">
        <v>3543</v>
      </c>
      <c r="B1634" s="184">
        <v>4153</v>
      </c>
      <c r="C1634" s="184">
        <v>511846</v>
      </c>
      <c r="D1634" s="184">
        <v>1</v>
      </c>
      <c r="E1634" s="184">
        <v>17</v>
      </c>
      <c r="F1634" s="184">
        <v>4229</v>
      </c>
      <c r="G1634" s="184">
        <v>6</v>
      </c>
      <c r="H1634" s="184">
        <v>1</v>
      </c>
    </row>
    <row r="1635" spans="1:8" hidden="1" x14ac:dyDescent="0.2">
      <c r="A1635" s="184" t="s">
        <v>3544</v>
      </c>
      <c r="B1635" s="184">
        <v>4755</v>
      </c>
      <c r="C1635" s="184">
        <v>511845</v>
      </c>
      <c r="D1635" s="184" t="s">
        <v>1909</v>
      </c>
      <c r="E1635" s="184">
        <v>17</v>
      </c>
      <c r="F1635" s="184">
        <v>4229</v>
      </c>
      <c r="G1635" s="184">
        <v>6</v>
      </c>
      <c r="H1635" s="184">
        <v>1</v>
      </c>
    </row>
    <row r="1636" spans="1:8" hidden="1" x14ac:dyDescent="0.2">
      <c r="A1636" s="184" t="s">
        <v>3267</v>
      </c>
      <c r="B1636" s="184">
        <v>4719</v>
      </c>
      <c r="C1636" s="184">
        <v>511884</v>
      </c>
      <c r="D1636" s="184" t="s">
        <v>1904</v>
      </c>
      <c r="E1636" s="184">
        <v>17</v>
      </c>
      <c r="F1636" s="184">
        <v>4227</v>
      </c>
      <c r="G1636" s="184">
        <v>6</v>
      </c>
      <c r="H1636" s="184">
        <v>1</v>
      </c>
    </row>
    <row r="1637" spans="1:8" hidden="1" x14ac:dyDescent="0.2">
      <c r="A1637" s="184" t="s">
        <v>3545</v>
      </c>
      <c r="B1637" s="184">
        <v>4156</v>
      </c>
      <c r="C1637" s="184">
        <v>511886</v>
      </c>
      <c r="D1637" s="184" t="s">
        <v>1772</v>
      </c>
      <c r="E1637" s="184">
        <v>17</v>
      </c>
      <c r="F1637" s="184">
        <v>4230</v>
      </c>
      <c r="G1637" s="184">
        <v>6</v>
      </c>
      <c r="H1637" s="184">
        <v>1</v>
      </c>
    </row>
    <row r="1638" spans="1:8" hidden="1" x14ac:dyDescent="0.2">
      <c r="A1638" s="184" t="s">
        <v>3546</v>
      </c>
      <c r="B1638" s="184">
        <v>4157</v>
      </c>
      <c r="C1638" s="184">
        <v>511887</v>
      </c>
      <c r="D1638" s="184" t="s">
        <v>1909</v>
      </c>
      <c r="E1638" s="184">
        <v>17</v>
      </c>
      <c r="F1638" s="184">
        <v>4230</v>
      </c>
      <c r="G1638" s="184">
        <v>6</v>
      </c>
      <c r="H1638" s="184">
        <v>1</v>
      </c>
    </row>
    <row r="1639" spans="1:8" hidden="1" x14ac:dyDescent="0.2">
      <c r="A1639" s="184" t="s">
        <v>3547</v>
      </c>
      <c r="B1639" s="184">
        <v>4158</v>
      </c>
      <c r="C1639" s="184">
        <v>511920</v>
      </c>
      <c r="D1639" s="184" t="s">
        <v>1911</v>
      </c>
      <c r="E1639" s="184">
        <v>17</v>
      </c>
      <c r="F1639" s="184">
        <v>4231</v>
      </c>
      <c r="G1639" s="184">
        <v>6</v>
      </c>
      <c r="H1639" s="184">
        <v>1</v>
      </c>
    </row>
    <row r="1640" spans="1:8" hidden="1" x14ac:dyDescent="0.2">
      <c r="A1640" s="184" t="s">
        <v>3270</v>
      </c>
      <c r="B1640" s="184">
        <v>4674</v>
      </c>
      <c r="C1640" s="184">
        <v>511934</v>
      </c>
      <c r="D1640" s="184" t="s">
        <v>1756</v>
      </c>
      <c r="E1640" s="184">
        <v>17</v>
      </c>
      <c r="F1640" s="184">
        <v>4227</v>
      </c>
      <c r="G1640" s="184">
        <v>6</v>
      </c>
      <c r="H1640" s="184">
        <v>1</v>
      </c>
    </row>
    <row r="1641" spans="1:8" hidden="1" x14ac:dyDescent="0.2">
      <c r="A1641" s="184" t="s">
        <v>3548</v>
      </c>
      <c r="B1641" s="184">
        <v>4159</v>
      </c>
      <c r="C1641" s="184">
        <v>511936</v>
      </c>
      <c r="D1641" s="184" t="s">
        <v>1774</v>
      </c>
      <c r="E1641" s="184">
        <v>17</v>
      </c>
      <c r="F1641" s="184">
        <v>4232</v>
      </c>
      <c r="G1641" s="184">
        <v>6</v>
      </c>
      <c r="H1641" s="184">
        <v>1</v>
      </c>
    </row>
    <row r="1642" spans="1:8" hidden="1" x14ac:dyDescent="0.2">
      <c r="A1642" s="184" t="s">
        <v>3549</v>
      </c>
      <c r="B1642" s="184">
        <v>4160</v>
      </c>
      <c r="C1642" s="184">
        <v>511946</v>
      </c>
      <c r="D1642" s="184" t="s">
        <v>1778</v>
      </c>
      <c r="E1642" s="184">
        <v>17</v>
      </c>
      <c r="F1642" s="184">
        <v>4233</v>
      </c>
      <c r="G1642" s="184">
        <v>6</v>
      </c>
      <c r="H1642" s="184">
        <v>1</v>
      </c>
    </row>
    <row r="1643" spans="1:8" x14ac:dyDescent="0.2">
      <c r="A1643" s="184" t="s">
        <v>3550</v>
      </c>
      <c r="B1643" s="184">
        <v>3273</v>
      </c>
      <c r="C1643" s="184">
        <v>510910</v>
      </c>
      <c r="D1643" s="184" t="s">
        <v>1772</v>
      </c>
      <c r="E1643" s="184">
        <v>6</v>
      </c>
      <c r="F1643" s="184">
        <v>3185</v>
      </c>
      <c r="G1643" s="184">
        <v>6</v>
      </c>
      <c r="H1643" s="184">
        <v>2</v>
      </c>
    </row>
    <row r="1644" spans="1:8" hidden="1" x14ac:dyDescent="0.2">
      <c r="A1644" s="184" t="s">
        <v>3551</v>
      </c>
      <c r="B1644" s="184">
        <v>1328</v>
      </c>
      <c r="C1644" s="184">
        <v>506587</v>
      </c>
      <c r="D1644" s="184" t="s">
        <v>1766</v>
      </c>
      <c r="E1644" s="184">
        <v>5</v>
      </c>
      <c r="F1644" s="184">
        <v>892</v>
      </c>
      <c r="G1644" s="184">
        <v>6</v>
      </c>
      <c r="H1644" s="184">
        <v>2</v>
      </c>
    </row>
    <row r="1645" spans="1:8" x14ac:dyDescent="0.2">
      <c r="A1645" s="184" t="s">
        <v>1892</v>
      </c>
      <c r="B1645" s="184">
        <v>2594</v>
      </c>
      <c r="C1645" s="184">
        <v>509874</v>
      </c>
      <c r="D1645" s="184" t="s">
        <v>1772</v>
      </c>
      <c r="E1645" s="184">
        <v>6</v>
      </c>
      <c r="F1645" s="184">
        <v>2593</v>
      </c>
      <c r="G1645" s="184">
        <v>6</v>
      </c>
      <c r="H1645" s="184">
        <v>2</v>
      </c>
    </row>
    <row r="1646" spans="1:8" x14ac:dyDescent="0.2">
      <c r="A1646" s="184" t="s">
        <v>1896</v>
      </c>
      <c r="B1646" s="184">
        <v>3412</v>
      </c>
      <c r="C1646" s="184">
        <v>511049</v>
      </c>
      <c r="D1646" s="184" t="s">
        <v>1772</v>
      </c>
      <c r="E1646" s="184">
        <v>6</v>
      </c>
      <c r="F1646" s="184">
        <v>3359</v>
      </c>
      <c r="G1646" s="184">
        <v>6</v>
      </c>
      <c r="H1646" s="184">
        <v>2</v>
      </c>
    </row>
    <row r="1647" spans="1:8" x14ac:dyDescent="0.2">
      <c r="A1647" s="184" t="s">
        <v>3552</v>
      </c>
      <c r="B1647" s="184">
        <v>2609</v>
      </c>
      <c r="C1647" s="184">
        <v>509890</v>
      </c>
      <c r="D1647" s="184" t="s">
        <v>1772</v>
      </c>
      <c r="E1647" s="184">
        <v>6</v>
      </c>
      <c r="F1647" s="184">
        <v>2608</v>
      </c>
      <c r="G1647" s="184">
        <v>6</v>
      </c>
      <c r="H1647" s="184">
        <v>2</v>
      </c>
    </row>
    <row r="1648" spans="1:8" x14ac:dyDescent="0.2">
      <c r="A1648" s="184" t="s">
        <v>3553</v>
      </c>
      <c r="B1648" s="184">
        <v>3242</v>
      </c>
      <c r="C1648" s="184">
        <v>510879</v>
      </c>
      <c r="D1648" s="184" t="s">
        <v>1909</v>
      </c>
      <c r="E1648" s="184">
        <v>6</v>
      </c>
      <c r="F1648" s="184">
        <v>2608</v>
      </c>
      <c r="G1648" s="184">
        <v>6</v>
      </c>
      <c r="H1648" s="184">
        <v>2</v>
      </c>
    </row>
    <row r="1649" spans="1:8" hidden="1" x14ac:dyDescent="0.2">
      <c r="A1649" s="184" t="s">
        <v>3554</v>
      </c>
      <c r="B1649" s="184">
        <v>1340</v>
      </c>
      <c r="C1649" s="184">
        <v>506599</v>
      </c>
      <c r="D1649" s="184" t="s">
        <v>1762</v>
      </c>
      <c r="E1649" s="184">
        <v>5</v>
      </c>
      <c r="F1649" s="184">
        <v>893</v>
      </c>
      <c r="G1649" s="184">
        <v>6</v>
      </c>
      <c r="H1649" s="184">
        <v>2</v>
      </c>
    </row>
    <row r="1650" spans="1:8" x14ac:dyDescent="0.2">
      <c r="A1650" s="184" t="s">
        <v>3555</v>
      </c>
      <c r="B1650" s="184">
        <v>2596</v>
      </c>
      <c r="C1650" s="184">
        <v>509876</v>
      </c>
      <c r="D1650" s="184" t="s">
        <v>1909</v>
      </c>
      <c r="E1650" s="184">
        <v>6</v>
      </c>
      <c r="F1650" s="184">
        <v>2595</v>
      </c>
      <c r="G1650" s="184">
        <v>6</v>
      </c>
      <c r="H1650" s="184">
        <v>2</v>
      </c>
    </row>
    <row r="1651" spans="1:8" x14ac:dyDescent="0.2">
      <c r="A1651" s="184" t="s">
        <v>1952</v>
      </c>
      <c r="B1651" s="184">
        <v>3107</v>
      </c>
      <c r="C1651" s="184">
        <v>510744</v>
      </c>
      <c r="D1651" s="184" t="s">
        <v>1909</v>
      </c>
      <c r="E1651" s="184">
        <v>6</v>
      </c>
      <c r="F1651" s="184">
        <v>2587</v>
      </c>
      <c r="G1651" s="184">
        <v>6</v>
      </c>
      <c r="H1651" s="184">
        <v>2</v>
      </c>
    </row>
    <row r="1652" spans="1:8" hidden="1" x14ac:dyDescent="0.2">
      <c r="A1652" s="184" t="s">
        <v>3556</v>
      </c>
      <c r="B1652" s="184">
        <v>1379</v>
      </c>
      <c r="C1652" s="184">
        <v>506639</v>
      </c>
      <c r="D1652" s="184" t="s">
        <v>1904</v>
      </c>
      <c r="E1652" s="184">
        <v>5</v>
      </c>
      <c r="F1652" s="184">
        <v>891</v>
      </c>
      <c r="G1652" s="184">
        <v>6</v>
      </c>
      <c r="H1652" s="184">
        <v>2</v>
      </c>
    </row>
    <row r="1653" spans="1:8" hidden="1" x14ac:dyDescent="0.2">
      <c r="A1653" s="184" t="s">
        <v>3557</v>
      </c>
      <c r="B1653" s="184">
        <v>1324</v>
      </c>
      <c r="C1653" s="184">
        <v>506553</v>
      </c>
      <c r="D1653" s="184" t="s">
        <v>1756</v>
      </c>
      <c r="E1653" s="184">
        <v>5</v>
      </c>
      <c r="F1653" s="184">
        <v>891</v>
      </c>
      <c r="G1653" s="184">
        <v>6</v>
      </c>
      <c r="H1653" s="184">
        <v>2</v>
      </c>
    </row>
    <row r="1654" spans="1:8" x14ac:dyDescent="0.2">
      <c r="A1654" s="184" t="s">
        <v>3557</v>
      </c>
      <c r="B1654" s="184">
        <v>2029</v>
      </c>
      <c r="C1654" s="184">
        <v>508413</v>
      </c>
      <c r="D1654" s="184" t="s">
        <v>1756</v>
      </c>
      <c r="E1654" s="184">
        <v>3</v>
      </c>
      <c r="F1654" s="184">
        <v>2028</v>
      </c>
      <c r="G1654" s="184">
        <v>6</v>
      </c>
      <c r="H1654" s="184">
        <v>2</v>
      </c>
    </row>
    <row r="1655" spans="1:8" x14ac:dyDescent="0.2">
      <c r="A1655" s="184" t="s">
        <v>1969</v>
      </c>
      <c r="B1655" s="184">
        <v>2592</v>
      </c>
      <c r="C1655" s="184">
        <v>509872</v>
      </c>
      <c r="D1655" s="184" t="s">
        <v>1909</v>
      </c>
      <c r="E1655" s="184">
        <v>6</v>
      </c>
      <c r="F1655" s="184">
        <v>2591</v>
      </c>
      <c r="G1655" s="184">
        <v>6</v>
      </c>
      <c r="H1655" s="184">
        <v>2</v>
      </c>
    </row>
    <row r="1656" spans="1:8" hidden="1" x14ac:dyDescent="0.2">
      <c r="A1656" s="184" t="s">
        <v>1979</v>
      </c>
      <c r="B1656" s="184">
        <v>1325</v>
      </c>
      <c r="C1656" s="184">
        <v>506554</v>
      </c>
      <c r="D1656" s="184" t="s">
        <v>1756</v>
      </c>
      <c r="E1656" s="184">
        <v>5</v>
      </c>
      <c r="F1656" s="184">
        <v>701</v>
      </c>
      <c r="G1656" s="184">
        <v>6</v>
      </c>
      <c r="H1656" s="184">
        <v>2</v>
      </c>
    </row>
    <row r="1657" spans="1:8" x14ac:dyDescent="0.2">
      <c r="A1657" s="183" t="s">
        <v>3558</v>
      </c>
      <c r="B1657" s="184"/>
      <c r="C1657" s="184"/>
      <c r="D1657" s="184"/>
      <c r="E1657" s="184">
        <v>1</v>
      </c>
      <c r="F1657" s="184"/>
      <c r="G1657" s="184">
        <v>-1</v>
      </c>
      <c r="H1657" s="184">
        <v>2</v>
      </c>
    </row>
    <row r="1658" spans="1:8" x14ac:dyDescent="0.2">
      <c r="A1658" s="183" t="s">
        <v>3559</v>
      </c>
      <c r="B1658" s="184"/>
      <c r="C1658" s="184"/>
      <c r="D1658" s="184"/>
      <c r="E1658" s="184">
        <v>1</v>
      </c>
      <c r="F1658" s="184"/>
      <c r="G1658" s="184">
        <v>-1</v>
      </c>
      <c r="H1658" s="184">
        <v>2</v>
      </c>
    </row>
    <row r="1659" spans="1:8" x14ac:dyDescent="0.2">
      <c r="A1659" s="183" t="s">
        <v>3560</v>
      </c>
      <c r="B1659" s="184"/>
      <c r="C1659" s="184"/>
      <c r="D1659" s="184"/>
      <c r="E1659" s="184">
        <v>1</v>
      </c>
      <c r="F1659" s="184"/>
      <c r="G1659" s="184">
        <v>-1</v>
      </c>
      <c r="H1659" s="184">
        <v>2</v>
      </c>
    </row>
    <row r="1660" spans="1:8" x14ac:dyDescent="0.2">
      <c r="A1660" s="183" t="s">
        <v>3561</v>
      </c>
      <c r="B1660" s="184"/>
      <c r="C1660" s="184"/>
      <c r="D1660" s="184"/>
      <c r="E1660" s="184">
        <v>1</v>
      </c>
      <c r="F1660" s="184"/>
      <c r="G1660" s="184">
        <v>-1</v>
      </c>
      <c r="H1660" s="184">
        <v>2</v>
      </c>
    </row>
    <row r="1661" spans="1:8" x14ac:dyDescent="0.2">
      <c r="A1661" s="183" t="s">
        <v>3562</v>
      </c>
      <c r="B1661" s="184"/>
      <c r="C1661" s="184"/>
      <c r="D1661" s="184"/>
      <c r="E1661" s="184">
        <v>1</v>
      </c>
      <c r="F1661" s="184"/>
      <c r="G1661" s="184">
        <v>-1</v>
      </c>
      <c r="H1661" s="184">
        <v>2</v>
      </c>
    </row>
    <row r="1662" spans="1:8" x14ac:dyDescent="0.2">
      <c r="A1662" s="183" t="s">
        <v>3563</v>
      </c>
      <c r="B1662" s="184"/>
      <c r="C1662" s="184"/>
      <c r="D1662" s="184"/>
      <c r="E1662" s="184">
        <v>1</v>
      </c>
      <c r="F1662" s="184"/>
      <c r="G1662" s="184">
        <v>-1</v>
      </c>
      <c r="H1662" s="184">
        <v>2</v>
      </c>
    </row>
    <row r="1663" spans="1:8" x14ac:dyDescent="0.2">
      <c r="A1663" s="183" t="s">
        <v>3564</v>
      </c>
      <c r="B1663" s="184"/>
      <c r="C1663" s="184"/>
      <c r="D1663" s="184"/>
      <c r="E1663" s="184">
        <v>1</v>
      </c>
      <c r="F1663" s="184"/>
      <c r="G1663" s="184">
        <v>-1</v>
      </c>
      <c r="H1663" s="184">
        <v>2</v>
      </c>
    </row>
    <row r="1664" spans="1:8" x14ac:dyDescent="0.2">
      <c r="A1664" s="183" t="s">
        <v>3565</v>
      </c>
      <c r="B1664" s="184"/>
      <c r="C1664" s="184"/>
      <c r="D1664" s="184"/>
      <c r="E1664" s="184">
        <v>1</v>
      </c>
      <c r="F1664" s="184"/>
      <c r="G1664" s="184">
        <v>-1</v>
      </c>
      <c r="H1664" s="184">
        <v>2</v>
      </c>
    </row>
    <row r="1665" spans="1:8" x14ac:dyDescent="0.2">
      <c r="A1665" s="183" t="s">
        <v>3566</v>
      </c>
      <c r="B1665" s="184"/>
      <c r="C1665" s="184"/>
      <c r="D1665" s="184"/>
      <c r="E1665" s="184">
        <v>1</v>
      </c>
      <c r="F1665" s="184"/>
      <c r="G1665" s="184">
        <v>-1</v>
      </c>
      <c r="H1665" s="184">
        <v>2</v>
      </c>
    </row>
    <row r="1666" spans="1:8" x14ac:dyDescent="0.2">
      <c r="A1666" s="183" t="s">
        <v>3567</v>
      </c>
      <c r="B1666" s="184"/>
      <c r="C1666" s="184"/>
      <c r="D1666" s="184"/>
      <c r="E1666" s="184">
        <v>1</v>
      </c>
      <c r="F1666" s="184"/>
      <c r="G1666" s="184">
        <v>-1</v>
      </c>
      <c r="H1666" s="184">
        <v>2</v>
      </c>
    </row>
    <row r="1667" spans="1:8" x14ac:dyDescent="0.2">
      <c r="A1667" s="183" t="s">
        <v>3568</v>
      </c>
      <c r="B1667" s="184"/>
      <c r="C1667" s="184"/>
      <c r="D1667" s="184"/>
      <c r="E1667" s="184">
        <v>1</v>
      </c>
      <c r="F1667" s="184"/>
      <c r="G1667" s="184">
        <v>-1</v>
      </c>
      <c r="H1667" s="184">
        <v>2</v>
      </c>
    </row>
    <row r="1668" spans="1:8" x14ac:dyDescent="0.2">
      <c r="A1668" s="183" t="s">
        <v>3569</v>
      </c>
      <c r="B1668" s="184"/>
      <c r="C1668" s="184"/>
      <c r="D1668" s="184"/>
      <c r="E1668" s="184">
        <v>1</v>
      </c>
      <c r="F1668" s="184"/>
      <c r="G1668" s="184">
        <v>-1</v>
      </c>
      <c r="H1668" s="184">
        <v>2</v>
      </c>
    </row>
    <row r="1669" spans="1:8" x14ac:dyDescent="0.2">
      <c r="A1669" s="183" t="s">
        <v>3570</v>
      </c>
      <c r="B1669" s="184"/>
      <c r="C1669" s="184"/>
      <c r="D1669" s="184"/>
      <c r="E1669" s="184">
        <v>1</v>
      </c>
      <c r="F1669" s="184"/>
      <c r="G1669" s="184">
        <v>-1</v>
      </c>
      <c r="H1669" s="184">
        <v>2</v>
      </c>
    </row>
    <row r="1670" spans="1:8" x14ac:dyDescent="0.2">
      <c r="A1670" s="183" t="s">
        <v>3571</v>
      </c>
      <c r="B1670" s="184"/>
      <c r="C1670" s="184"/>
      <c r="D1670" s="184"/>
      <c r="E1670" s="184">
        <v>1</v>
      </c>
      <c r="F1670" s="184"/>
      <c r="G1670" s="184">
        <v>-1</v>
      </c>
      <c r="H1670" s="184">
        <v>2</v>
      </c>
    </row>
    <row r="1671" spans="1:8" x14ac:dyDescent="0.2">
      <c r="A1671" s="183" t="s">
        <v>3572</v>
      </c>
      <c r="B1671" s="184"/>
      <c r="C1671" s="184"/>
      <c r="D1671" s="184"/>
      <c r="E1671" s="184">
        <v>1</v>
      </c>
      <c r="F1671" s="184"/>
      <c r="G1671" s="184">
        <v>-1</v>
      </c>
      <c r="H1671" s="184">
        <v>2</v>
      </c>
    </row>
    <row r="1672" spans="1:8" hidden="1" x14ac:dyDescent="0.2">
      <c r="A1672" s="184" t="s">
        <v>3573</v>
      </c>
      <c r="B1672" s="184">
        <v>1378</v>
      </c>
      <c r="C1672" s="184">
        <v>506638</v>
      </c>
      <c r="D1672" s="184" t="s">
        <v>1752</v>
      </c>
      <c r="E1672" s="184">
        <v>5</v>
      </c>
      <c r="F1672" s="184">
        <v>1377</v>
      </c>
      <c r="G1672" s="184">
        <v>6</v>
      </c>
      <c r="H1672" s="184">
        <v>2</v>
      </c>
    </row>
    <row r="1673" spans="1:8" hidden="1" x14ac:dyDescent="0.2">
      <c r="A1673" s="184" t="s">
        <v>3574</v>
      </c>
      <c r="B1673" s="184">
        <v>1473</v>
      </c>
      <c r="C1673" s="184">
        <v>506756</v>
      </c>
      <c r="D1673" s="184" t="s">
        <v>1772</v>
      </c>
      <c r="E1673" s="184">
        <v>5</v>
      </c>
      <c r="F1673" s="184">
        <v>1163</v>
      </c>
      <c r="G1673" s="184">
        <v>6</v>
      </c>
      <c r="H1673" s="184">
        <v>2</v>
      </c>
    </row>
    <row r="1674" spans="1:8" x14ac:dyDescent="0.2">
      <c r="A1674" s="184" t="s">
        <v>3574</v>
      </c>
      <c r="B1674" s="184">
        <v>2348</v>
      </c>
      <c r="C1674" s="184">
        <v>509305</v>
      </c>
      <c r="D1674" s="184" t="s">
        <v>1772</v>
      </c>
      <c r="E1674" s="184">
        <v>6</v>
      </c>
      <c r="F1674" s="184">
        <v>2405</v>
      </c>
      <c r="G1674" s="184">
        <v>6</v>
      </c>
      <c r="H1674" s="184">
        <v>2</v>
      </c>
    </row>
    <row r="1675" spans="1:8" hidden="1" x14ac:dyDescent="0.2">
      <c r="A1675" s="184" t="s">
        <v>3575</v>
      </c>
      <c r="B1675" s="184">
        <v>1450</v>
      </c>
      <c r="C1675" s="184">
        <v>506719</v>
      </c>
      <c r="D1675" s="184" t="s">
        <v>1772</v>
      </c>
      <c r="E1675" s="184">
        <v>5</v>
      </c>
      <c r="F1675" s="184">
        <v>1162</v>
      </c>
      <c r="G1675" s="184">
        <v>6</v>
      </c>
      <c r="H1675" s="184">
        <v>2</v>
      </c>
    </row>
    <row r="1676" spans="1:8" hidden="1" x14ac:dyDescent="0.2">
      <c r="A1676" s="184" t="s">
        <v>3576</v>
      </c>
      <c r="B1676" s="184">
        <v>3142</v>
      </c>
      <c r="C1676" s="184">
        <v>510779</v>
      </c>
      <c r="D1676" s="184" t="s">
        <v>1909</v>
      </c>
      <c r="E1676" s="184">
        <v>5</v>
      </c>
      <c r="F1676" s="184">
        <v>3141</v>
      </c>
      <c r="G1676" s="184">
        <v>6</v>
      </c>
      <c r="H1676" s="184">
        <v>2</v>
      </c>
    </row>
    <row r="1677" spans="1:8" x14ac:dyDescent="0.2">
      <c r="A1677" s="184" t="s">
        <v>3577</v>
      </c>
      <c r="B1677" s="184">
        <v>3994</v>
      </c>
      <c r="C1677" s="184">
        <v>511677</v>
      </c>
      <c r="D1677" s="184" t="s">
        <v>3004</v>
      </c>
      <c r="E1677" s="184">
        <v>1</v>
      </c>
      <c r="F1677" s="184">
        <v>1873</v>
      </c>
      <c r="G1677" s="184">
        <v>6</v>
      </c>
      <c r="H1677" s="184">
        <v>2</v>
      </c>
    </row>
    <row r="1678" spans="1:8" x14ac:dyDescent="0.2">
      <c r="A1678" s="184" t="s">
        <v>3578</v>
      </c>
      <c r="B1678" s="184">
        <v>2338</v>
      </c>
      <c r="C1678" s="184">
        <v>508789</v>
      </c>
      <c r="D1678" s="184" t="s">
        <v>1759</v>
      </c>
      <c r="E1678" s="184">
        <v>6</v>
      </c>
      <c r="F1678" s="184">
        <v>2337</v>
      </c>
      <c r="G1678" s="184">
        <v>6</v>
      </c>
      <c r="H1678" s="184">
        <v>2</v>
      </c>
    </row>
    <row r="1679" spans="1:8" x14ac:dyDescent="0.2">
      <c r="A1679" s="184" t="s">
        <v>3100</v>
      </c>
      <c r="B1679" s="184">
        <v>5976</v>
      </c>
      <c r="C1679" s="184">
        <v>513934</v>
      </c>
      <c r="D1679" s="184">
        <v>1</v>
      </c>
      <c r="E1679" s="184">
        <v>16</v>
      </c>
      <c r="F1679" s="184">
        <v>5974</v>
      </c>
      <c r="G1679" s="184">
        <v>6</v>
      </c>
      <c r="H1679" s="184">
        <v>2</v>
      </c>
    </row>
    <row r="1680" spans="1:8" x14ac:dyDescent="0.2">
      <c r="A1680" s="184" t="s">
        <v>3579</v>
      </c>
      <c r="B1680" s="184">
        <v>1986</v>
      </c>
      <c r="C1680" s="184">
        <v>508151</v>
      </c>
      <c r="D1680" s="184">
        <v>1</v>
      </c>
      <c r="E1680" s="184">
        <v>2</v>
      </c>
      <c r="F1680" s="184">
        <v>1985</v>
      </c>
      <c r="G1680" s="184">
        <v>7</v>
      </c>
      <c r="H1680" s="184">
        <v>3</v>
      </c>
    </row>
    <row r="1681" spans="1:8" x14ac:dyDescent="0.2">
      <c r="A1681" s="184" t="s">
        <v>3580</v>
      </c>
      <c r="B1681" s="184">
        <v>1987</v>
      </c>
      <c r="C1681" s="184">
        <v>508152</v>
      </c>
      <c r="D1681" s="184">
        <v>2</v>
      </c>
      <c r="E1681" s="184">
        <v>2</v>
      </c>
      <c r="F1681" s="184">
        <v>1985</v>
      </c>
      <c r="G1681" s="184">
        <v>7</v>
      </c>
      <c r="H1681" s="184">
        <v>3</v>
      </c>
    </row>
    <row r="1682" spans="1:8" x14ac:dyDescent="0.2">
      <c r="A1682" s="184" t="s">
        <v>3581</v>
      </c>
      <c r="B1682" s="184">
        <v>2002</v>
      </c>
      <c r="C1682" s="184">
        <v>508186</v>
      </c>
      <c r="D1682" s="184">
        <v>1</v>
      </c>
      <c r="E1682" s="184">
        <v>2</v>
      </c>
      <c r="F1682" s="184">
        <v>2001</v>
      </c>
      <c r="G1682" s="184">
        <v>7</v>
      </c>
      <c r="H1682" s="184">
        <v>3</v>
      </c>
    </row>
    <row r="1683" spans="1:8" x14ac:dyDescent="0.2">
      <c r="A1683" s="184" t="s">
        <v>3582</v>
      </c>
      <c r="B1683" s="184">
        <v>2003</v>
      </c>
      <c r="C1683" s="184">
        <v>508187</v>
      </c>
      <c r="D1683" s="184">
        <v>2</v>
      </c>
      <c r="E1683" s="184">
        <v>2</v>
      </c>
      <c r="F1683" s="184">
        <v>2001</v>
      </c>
      <c r="G1683" s="184">
        <v>7</v>
      </c>
      <c r="H1683" s="184">
        <v>3</v>
      </c>
    </row>
    <row r="1684" spans="1:8" x14ac:dyDescent="0.2">
      <c r="A1684" s="184" t="s">
        <v>3583</v>
      </c>
      <c r="B1684" s="184">
        <v>2004</v>
      </c>
      <c r="C1684" s="184">
        <v>508188</v>
      </c>
      <c r="D1684" s="184">
        <v>3</v>
      </c>
      <c r="E1684" s="184">
        <v>2</v>
      </c>
      <c r="F1684" s="184">
        <v>2001</v>
      </c>
      <c r="G1684" s="184">
        <v>7</v>
      </c>
      <c r="H1684" s="184">
        <v>3</v>
      </c>
    </row>
    <row r="1685" spans="1:8" x14ac:dyDescent="0.2">
      <c r="A1685" s="184" t="s">
        <v>3584</v>
      </c>
      <c r="B1685" s="184">
        <v>2607</v>
      </c>
      <c r="C1685" s="184">
        <v>509887</v>
      </c>
      <c r="D1685" s="184">
        <v>1</v>
      </c>
      <c r="E1685" s="184">
        <v>1</v>
      </c>
      <c r="F1685" s="184">
        <v>1292</v>
      </c>
      <c r="G1685" s="184">
        <v>7</v>
      </c>
      <c r="H1685" s="184">
        <v>3</v>
      </c>
    </row>
    <row r="1686" spans="1:8" x14ac:dyDescent="0.2">
      <c r="A1686" s="184" t="s">
        <v>3585</v>
      </c>
      <c r="B1686" s="184">
        <v>2606</v>
      </c>
      <c r="C1686" s="184">
        <v>509886</v>
      </c>
      <c r="D1686" s="184">
        <v>2</v>
      </c>
      <c r="E1686" s="184">
        <v>1</v>
      </c>
      <c r="F1686" s="184">
        <v>1292</v>
      </c>
      <c r="G1686" s="184">
        <v>7</v>
      </c>
      <c r="H1686" s="184">
        <v>3</v>
      </c>
    </row>
    <row r="1687" spans="1:8" x14ac:dyDescent="0.2">
      <c r="A1687" s="184" t="s">
        <v>3586</v>
      </c>
      <c r="B1687" s="184">
        <v>2605</v>
      </c>
      <c r="C1687" s="184">
        <v>509885</v>
      </c>
      <c r="D1687" s="184">
        <v>3</v>
      </c>
      <c r="E1687" s="184">
        <v>1</v>
      </c>
      <c r="F1687" s="184">
        <v>1292</v>
      </c>
      <c r="G1687" s="184">
        <v>7</v>
      </c>
      <c r="H1687" s="184">
        <v>3</v>
      </c>
    </row>
    <row r="1688" spans="1:8" x14ac:dyDescent="0.2">
      <c r="A1688" s="184" t="s">
        <v>3587</v>
      </c>
      <c r="B1688" s="184">
        <v>2604</v>
      </c>
      <c r="C1688" s="184">
        <v>509884</v>
      </c>
      <c r="D1688" s="184">
        <v>4</v>
      </c>
      <c r="E1688" s="184">
        <v>1</v>
      </c>
      <c r="F1688" s="184">
        <v>1292</v>
      </c>
      <c r="G1688" s="184">
        <v>7</v>
      </c>
      <c r="H1688" s="184">
        <v>3</v>
      </c>
    </row>
    <row r="1689" spans="1:8" x14ac:dyDescent="0.2">
      <c r="A1689" s="184" t="s">
        <v>3588</v>
      </c>
      <c r="B1689" s="184">
        <v>2602</v>
      </c>
      <c r="C1689" s="184">
        <v>509882</v>
      </c>
      <c r="D1689" s="184">
        <v>5</v>
      </c>
      <c r="E1689" s="184">
        <v>1</v>
      </c>
      <c r="F1689" s="184">
        <v>1292</v>
      </c>
      <c r="G1689" s="184">
        <v>7</v>
      </c>
      <c r="H1689" s="184">
        <v>3</v>
      </c>
    </row>
    <row r="1690" spans="1:8" x14ac:dyDescent="0.2">
      <c r="A1690" s="184" t="s">
        <v>3589</v>
      </c>
      <c r="B1690" s="184">
        <v>2603</v>
      </c>
      <c r="C1690" s="184">
        <v>509883</v>
      </c>
      <c r="D1690" s="184">
        <v>6</v>
      </c>
      <c r="E1690" s="184">
        <v>1</v>
      </c>
      <c r="F1690" s="184">
        <v>1292</v>
      </c>
      <c r="G1690" s="184">
        <v>7</v>
      </c>
      <c r="H1690" s="184">
        <v>3</v>
      </c>
    </row>
    <row r="1691" spans="1:8" x14ac:dyDescent="0.2">
      <c r="A1691" s="184" t="s">
        <v>3590</v>
      </c>
      <c r="B1691" s="184">
        <v>2601</v>
      </c>
      <c r="C1691" s="184">
        <v>509881</v>
      </c>
      <c r="D1691" s="184">
        <v>7</v>
      </c>
      <c r="E1691" s="184">
        <v>1</v>
      </c>
      <c r="F1691" s="184">
        <v>1292</v>
      </c>
      <c r="G1691" s="184">
        <v>7</v>
      </c>
      <c r="H1691" s="184">
        <v>3</v>
      </c>
    </row>
    <row r="1692" spans="1:8" x14ac:dyDescent="0.2">
      <c r="A1692" s="184" t="s">
        <v>3591</v>
      </c>
      <c r="B1692" s="184">
        <v>2600</v>
      </c>
      <c r="C1692" s="184">
        <v>509880</v>
      </c>
      <c r="D1692" s="184">
        <v>8</v>
      </c>
      <c r="E1692" s="184">
        <v>1</v>
      </c>
      <c r="F1692" s="184">
        <v>1292</v>
      </c>
      <c r="G1692" s="184">
        <v>7</v>
      </c>
      <c r="H1692" s="184">
        <v>3</v>
      </c>
    </row>
    <row r="1693" spans="1:8" x14ac:dyDescent="0.2">
      <c r="A1693" s="184" t="s">
        <v>3592</v>
      </c>
      <c r="B1693" s="184">
        <v>2599</v>
      </c>
      <c r="C1693" s="184">
        <v>509879</v>
      </c>
      <c r="D1693" s="184">
        <v>9</v>
      </c>
      <c r="E1693" s="184">
        <v>1</v>
      </c>
      <c r="F1693" s="184">
        <v>1292</v>
      </c>
      <c r="G1693" s="184">
        <v>7</v>
      </c>
      <c r="H1693" s="184">
        <v>3</v>
      </c>
    </row>
    <row r="1694" spans="1:8" x14ac:dyDescent="0.2">
      <c r="A1694" s="184" t="s">
        <v>3593</v>
      </c>
      <c r="B1694" s="184">
        <v>2598</v>
      </c>
      <c r="C1694" s="184">
        <v>509878</v>
      </c>
      <c r="D1694" s="184">
        <v>10</v>
      </c>
      <c r="E1694" s="184">
        <v>1</v>
      </c>
      <c r="F1694" s="184">
        <v>1292</v>
      </c>
      <c r="G1694" s="184">
        <v>7</v>
      </c>
      <c r="H1694" s="184">
        <v>3</v>
      </c>
    </row>
    <row r="1695" spans="1:8" x14ac:dyDescent="0.2">
      <c r="A1695" s="184" t="s">
        <v>3594</v>
      </c>
      <c r="B1695" s="184">
        <v>2597</v>
      </c>
      <c r="C1695" s="184">
        <v>509877</v>
      </c>
      <c r="D1695" s="184">
        <v>11</v>
      </c>
      <c r="E1695" s="184">
        <v>1</v>
      </c>
      <c r="F1695" s="184">
        <v>1292</v>
      </c>
      <c r="G1695" s="184">
        <v>7</v>
      </c>
      <c r="H1695" s="184">
        <v>3</v>
      </c>
    </row>
    <row r="1696" spans="1:8" x14ac:dyDescent="0.2">
      <c r="A1696" s="184" t="s">
        <v>3595</v>
      </c>
      <c r="B1696" s="184">
        <v>2187</v>
      </c>
      <c r="C1696" s="184">
        <v>508580</v>
      </c>
      <c r="D1696" s="184">
        <v>12</v>
      </c>
      <c r="E1696" s="184">
        <v>1</v>
      </c>
      <c r="F1696" s="184">
        <v>1292</v>
      </c>
      <c r="G1696" s="184">
        <v>7</v>
      </c>
      <c r="H1696" s="184">
        <v>3</v>
      </c>
    </row>
    <row r="1697" spans="1:8" x14ac:dyDescent="0.2">
      <c r="A1697" s="184" t="s">
        <v>3596</v>
      </c>
      <c r="B1697" s="184">
        <v>1992</v>
      </c>
      <c r="C1697" s="184">
        <v>508174</v>
      </c>
      <c r="D1697" s="184">
        <v>13</v>
      </c>
      <c r="E1697" s="184">
        <v>1</v>
      </c>
      <c r="F1697" s="184">
        <v>1292</v>
      </c>
      <c r="G1697" s="184">
        <v>7</v>
      </c>
      <c r="H1697" s="184">
        <v>3</v>
      </c>
    </row>
    <row r="1698" spans="1:8" x14ac:dyDescent="0.2">
      <c r="A1698" s="184" t="s">
        <v>3597</v>
      </c>
      <c r="B1698" s="184">
        <v>1993</v>
      </c>
      <c r="C1698" s="184">
        <v>508175</v>
      </c>
      <c r="D1698" s="184">
        <v>14</v>
      </c>
      <c r="E1698" s="184">
        <v>1</v>
      </c>
      <c r="F1698" s="184">
        <v>1292</v>
      </c>
      <c r="G1698" s="184">
        <v>7</v>
      </c>
      <c r="H1698" s="184">
        <v>3</v>
      </c>
    </row>
    <row r="1699" spans="1:8" x14ac:dyDescent="0.2">
      <c r="A1699" s="184" t="s">
        <v>3598</v>
      </c>
      <c r="B1699" s="184">
        <v>1994</v>
      </c>
      <c r="C1699" s="184">
        <v>508176</v>
      </c>
      <c r="D1699" s="184">
        <v>15</v>
      </c>
      <c r="E1699" s="184">
        <v>1</v>
      </c>
      <c r="F1699" s="184">
        <v>1292</v>
      </c>
      <c r="G1699" s="184">
        <v>7</v>
      </c>
      <c r="H1699" s="184">
        <v>3</v>
      </c>
    </row>
    <row r="1700" spans="1:8" x14ac:dyDescent="0.2">
      <c r="A1700" s="184" t="s">
        <v>3599</v>
      </c>
      <c r="B1700" s="184">
        <v>2195</v>
      </c>
      <c r="C1700" s="184">
        <v>508588</v>
      </c>
      <c r="D1700" s="184">
        <v>16</v>
      </c>
      <c r="E1700" s="184">
        <v>1</v>
      </c>
      <c r="F1700" s="184">
        <v>1292</v>
      </c>
      <c r="G1700" s="184">
        <v>7</v>
      </c>
      <c r="H1700" s="184">
        <v>3</v>
      </c>
    </row>
    <row r="1701" spans="1:8" x14ac:dyDescent="0.2">
      <c r="A1701" s="184" t="s">
        <v>3600</v>
      </c>
      <c r="B1701" s="184">
        <v>1995</v>
      </c>
      <c r="C1701" s="184">
        <v>508177</v>
      </c>
      <c r="D1701" s="184">
        <v>17</v>
      </c>
      <c r="E1701" s="184">
        <v>1</v>
      </c>
      <c r="F1701" s="184">
        <v>1292</v>
      </c>
      <c r="G1701" s="184">
        <v>7</v>
      </c>
      <c r="H1701" s="184">
        <v>3</v>
      </c>
    </row>
    <row r="1702" spans="1:8" x14ac:dyDescent="0.2">
      <c r="A1702" s="184" t="s">
        <v>3601</v>
      </c>
      <c r="B1702" s="184">
        <v>1996</v>
      </c>
      <c r="C1702" s="184">
        <v>508178</v>
      </c>
      <c r="D1702" s="184">
        <v>18</v>
      </c>
      <c r="E1702" s="184">
        <v>1</v>
      </c>
      <c r="F1702" s="184">
        <v>1292</v>
      </c>
      <c r="G1702" s="184">
        <v>7</v>
      </c>
      <c r="H1702" s="184">
        <v>3</v>
      </c>
    </row>
    <row r="1703" spans="1:8" x14ac:dyDescent="0.2">
      <c r="A1703" s="184" t="s">
        <v>3602</v>
      </c>
      <c r="B1703" s="184">
        <v>1997</v>
      </c>
      <c r="C1703" s="184">
        <v>508179</v>
      </c>
      <c r="D1703" s="184">
        <v>19</v>
      </c>
      <c r="E1703" s="184">
        <v>1</v>
      </c>
      <c r="F1703" s="184">
        <v>1292</v>
      </c>
      <c r="G1703" s="184">
        <v>7</v>
      </c>
      <c r="H1703" s="184">
        <v>3</v>
      </c>
    </row>
    <row r="1704" spans="1:8" x14ac:dyDescent="0.2">
      <c r="A1704" s="184" t="s">
        <v>3603</v>
      </c>
      <c r="B1704" s="184">
        <v>1998</v>
      </c>
      <c r="C1704" s="184">
        <v>508180</v>
      </c>
      <c r="D1704" s="184">
        <v>20</v>
      </c>
      <c r="E1704" s="184">
        <v>1</v>
      </c>
      <c r="F1704" s="184">
        <v>1292</v>
      </c>
      <c r="G1704" s="184">
        <v>7</v>
      </c>
      <c r="H1704" s="184">
        <v>3</v>
      </c>
    </row>
    <row r="1705" spans="1:8" x14ac:dyDescent="0.2">
      <c r="A1705" s="184" t="s">
        <v>3604</v>
      </c>
      <c r="B1705" s="184">
        <v>1999</v>
      </c>
      <c r="C1705" s="184">
        <v>508181</v>
      </c>
      <c r="D1705" s="184">
        <v>21</v>
      </c>
      <c r="E1705" s="184">
        <v>1</v>
      </c>
      <c r="F1705" s="184">
        <v>1292</v>
      </c>
      <c r="G1705" s="184">
        <v>7</v>
      </c>
      <c r="H1705" s="184">
        <v>3</v>
      </c>
    </row>
    <row r="1706" spans="1:8" x14ac:dyDescent="0.2">
      <c r="A1706" s="184" t="s">
        <v>3605</v>
      </c>
      <c r="B1706" s="184">
        <v>2188</v>
      </c>
      <c r="C1706" s="184">
        <v>508581</v>
      </c>
      <c r="D1706" s="184">
        <v>23</v>
      </c>
      <c r="E1706" s="184">
        <v>1</v>
      </c>
      <c r="F1706" s="184">
        <v>1292</v>
      </c>
      <c r="G1706" s="184">
        <v>7</v>
      </c>
      <c r="H1706" s="184">
        <v>3</v>
      </c>
    </row>
    <row r="1707" spans="1:8" x14ac:dyDescent="0.2">
      <c r="A1707" s="184" t="s">
        <v>3606</v>
      </c>
      <c r="B1707" s="184">
        <v>2189</v>
      </c>
      <c r="C1707" s="184">
        <v>508582</v>
      </c>
      <c r="D1707" s="184">
        <v>24</v>
      </c>
      <c r="E1707" s="184">
        <v>1</v>
      </c>
      <c r="F1707" s="184">
        <v>1292</v>
      </c>
      <c r="G1707" s="184">
        <v>7</v>
      </c>
      <c r="H1707" s="184">
        <v>3</v>
      </c>
    </row>
    <row r="1708" spans="1:8" x14ac:dyDescent="0.2">
      <c r="A1708" s="184" t="s">
        <v>3607</v>
      </c>
      <c r="B1708" s="184">
        <v>2190</v>
      </c>
      <c r="C1708" s="184">
        <v>508583</v>
      </c>
      <c r="D1708" s="184">
        <v>25</v>
      </c>
      <c r="E1708" s="184">
        <v>1</v>
      </c>
      <c r="F1708" s="184">
        <v>1292</v>
      </c>
      <c r="G1708" s="184">
        <v>7</v>
      </c>
      <c r="H1708" s="184">
        <v>3</v>
      </c>
    </row>
    <row r="1709" spans="1:8" x14ac:dyDescent="0.2">
      <c r="A1709" s="184" t="s">
        <v>3608</v>
      </c>
      <c r="B1709" s="184">
        <v>3187</v>
      </c>
      <c r="C1709" s="184">
        <v>510824</v>
      </c>
      <c r="D1709" s="184">
        <v>405</v>
      </c>
      <c r="E1709" s="184">
        <v>6</v>
      </c>
      <c r="F1709" s="184">
        <v>3186</v>
      </c>
      <c r="G1709" s="184">
        <v>7</v>
      </c>
      <c r="H1709" s="184">
        <v>3</v>
      </c>
    </row>
    <row r="1710" spans="1:8" x14ac:dyDescent="0.2">
      <c r="A1710" s="184" t="s">
        <v>3609</v>
      </c>
      <c r="B1710" s="184">
        <v>3188</v>
      </c>
      <c r="C1710" s="184">
        <v>510825</v>
      </c>
      <c r="D1710" s="184">
        <v>406</v>
      </c>
      <c r="E1710" s="184">
        <v>6</v>
      </c>
      <c r="F1710" s="184">
        <v>3186</v>
      </c>
      <c r="G1710" s="184">
        <v>7</v>
      </c>
      <c r="H1710" s="184">
        <v>3</v>
      </c>
    </row>
    <row r="1711" spans="1:8" x14ac:dyDescent="0.2">
      <c r="A1711" s="184" t="s">
        <v>3610</v>
      </c>
      <c r="B1711" s="184">
        <v>3189</v>
      </c>
      <c r="C1711" s="184">
        <v>510826</v>
      </c>
      <c r="D1711" s="184">
        <v>407</v>
      </c>
      <c r="E1711" s="184">
        <v>6</v>
      </c>
      <c r="F1711" s="184">
        <v>3186</v>
      </c>
      <c r="G1711" s="184">
        <v>7</v>
      </c>
      <c r="H1711" s="184">
        <v>3</v>
      </c>
    </row>
    <row r="1712" spans="1:8" x14ac:dyDescent="0.2">
      <c r="A1712" s="184" t="s">
        <v>3611</v>
      </c>
      <c r="B1712" s="184">
        <v>3190</v>
      </c>
      <c r="C1712" s="184">
        <v>510827</v>
      </c>
      <c r="D1712" s="184">
        <v>408</v>
      </c>
      <c r="E1712" s="184">
        <v>6</v>
      </c>
      <c r="F1712" s="184">
        <v>3186</v>
      </c>
      <c r="G1712" s="184">
        <v>7</v>
      </c>
      <c r="H1712" s="184">
        <v>3</v>
      </c>
    </row>
    <row r="1713" spans="1:8" x14ac:dyDescent="0.2">
      <c r="A1713" s="184" t="s">
        <v>3612</v>
      </c>
      <c r="B1713" s="184">
        <v>3191</v>
      </c>
      <c r="C1713" s="184">
        <v>510828</v>
      </c>
      <c r="D1713" s="184">
        <v>409</v>
      </c>
      <c r="E1713" s="184">
        <v>6</v>
      </c>
      <c r="F1713" s="184">
        <v>3186</v>
      </c>
      <c r="G1713" s="184">
        <v>7</v>
      </c>
      <c r="H1713" s="184">
        <v>3</v>
      </c>
    </row>
    <row r="1714" spans="1:8" x14ac:dyDescent="0.2">
      <c r="A1714" s="184" t="s">
        <v>3613</v>
      </c>
      <c r="B1714" s="184">
        <v>3192</v>
      </c>
      <c r="C1714" s="184">
        <v>510829</v>
      </c>
      <c r="D1714" s="184">
        <v>410</v>
      </c>
      <c r="E1714" s="184">
        <v>6</v>
      </c>
      <c r="F1714" s="184">
        <v>3186</v>
      </c>
      <c r="G1714" s="184">
        <v>7</v>
      </c>
      <c r="H1714" s="184">
        <v>3</v>
      </c>
    </row>
    <row r="1715" spans="1:8" x14ac:dyDescent="0.2">
      <c r="A1715" s="184" t="s">
        <v>3614</v>
      </c>
      <c r="B1715" s="184">
        <v>3193</v>
      </c>
      <c r="C1715" s="184">
        <v>510830</v>
      </c>
      <c r="D1715" s="184">
        <v>411</v>
      </c>
      <c r="E1715" s="184">
        <v>6</v>
      </c>
      <c r="F1715" s="184">
        <v>3186</v>
      </c>
      <c r="G1715" s="184">
        <v>7</v>
      </c>
      <c r="H1715" s="184">
        <v>3</v>
      </c>
    </row>
    <row r="1716" spans="1:8" x14ac:dyDescent="0.2">
      <c r="A1716" s="184" t="s">
        <v>3615</v>
      </c>
      <c r="B1716" s="184">
        <v>3194</v>
      </c>
      <c r="C1716" s="184">
        <v>510831</v>
      </c>
      <c r="D1716" s="184">
        <v>412</v>
      </c>
      <c r="E1716" s="184">
        <v>6</v>
      </c>
      <c r="F1716" s="184">
        <v>3186</v>
      </c>
      <c r="G1716" s="184">
        <v>7</v>
      </c>
      <c r="H1716" s="184">
        <v>3</v>
      </c>
    </row>
    <row r="1717" spans="1:8" x14ac:dyDescent="0.2">
      <c r="A1717" s="184" t="s">
        <v>3616</v>
      </c>
      <c r="B1717" s="184">
        <v>3195</v>
      </c>
      <c r="C1717" s="184">
        <v>510832</v>
      </c>
      <c r="D1717" s="184">
        <v>413</v>
      </c>
      <c r="E1717" s="184">
        <v>6</v>
      </c>
      <c r="F1717" s="184">
        <v>3186</v>
      </c>
      <c r="G1717" s="184">
        <v>7</v>
      </c>
      <c r="H1717" s="184">
        <v>3</v>
      </c>
    </row>
    <row r="1718" spans="1:8" x14ac:dyDescent="0.2">
      <c r="A1718" s="184" t="s">
        <v>3617</v>
      </c>
      <c r="B1718" s="184">
        <v>3196</v>
      </c>
      <c r="C1718" s="184">
        <v>510833</v>
      </c>
      <c r="D1718" s="184">
        <v>414</v>
      </c>
      <c r="E1718" s="184">
        <v>6</v>
      </c>
      <c r="F1718" s="184">
        <v>3186</v>
      </c>
      <c r="G1718" s="184">
        <v>7</v>
      </c>
      <c r="H1718" s="184">
        <v>3</v>
      </c>
    </row>
    <row r="1719" spans="1:8" x14ac:dyDescent="0.2">
      <c r="A1719" s="184" t="s">
        <v>3618</v>
      </c>
      <c r="B1719" s="184">
        <v>3197</v>
      </c>
      <c r="C1719" s="184">
        <v>510834</v>
      </c>
      <c r="D1719" s="184">
        <v>415</v>
      </c>
      <c r="E1719" s="184">
        <v>6</v>
      </c>
      <c r="F1719" s="184">
        <v>3186</v>
      </c>
      <c r="G1719" s="184">
        <v>7</v>
      </c>
      <c r="H1719" s="184">
        <v>3</v>
      </c>
    </row>
    <row r="1720" spans="1:8" x14ac:dyDescent="0.2">
      <c r="A1720" s="184" t="s">
        <v>3619</v>
      </c>
      <c r="B1720" s="184">
        <v>3198</v>
      </c>
      <c r="C1720" s="184">
        <v>510835</v>
      </c>
      <c r="D1720" s="184">
        <v>416</v>
      </c>
      <c r="E1720" s="184">
        <v>6</v>
      </c>
      <c r="F1720" s="184">
        <v>3186</v>
      </c>
      <c r="G1720" s="184">
        <v>7</v>
      </c>
      <c r="H1720" s="184">
        <v>3</v>
      </c>
    </row>
    <row r="1721" spans="1:8" x14ac:dyDescent="0.2">
      <c r="A1721" s="184" t="s">
        <v>3620</v>
      </c>
      <c r="B1721" s="184">
        <v>3199</v>
      </c>
      <c r="C1721" s="184">
        <v>510836</v>
      </c>
      <c r="D1721" s="184">
        <v>417</v>
      </c>
      <c r="E1721" s="184">
        <v>6</v>
      </c>
      <c r="F1721" s="184">
        <v>3186</v>
      </c>
      <c r="G1721" s="184">
        <v>7</v>
      </c>
      <c r="H1721" s="184">
        <v>3</v>
      </c>
    </row>
    <row r="1722" spans="1:8" x14ac:dyDescent="0.2">
      <c r="A1722" s="184" t="s">
        <v>3621</v>
      </c>
      <c r="B1722" s="184">
        <v>3200</v>
      </c>
      <c r="C1722" s="184">
        <v>510837</v>
      </c>
      <c r="D1722" s="184">
        <v>418</v>
      </c>
      <c r="E1722" s="184">
        <v>6</v>
      </c>
      <c r="F1722" s="184">
        <v>3186</v>
      </c>
      <c r="G1722" s="184">
        <v>7</v>
      </c>
      <c r="H1722" s="184">
        <v>3</v>
      </c>
    </row>
    <row r="1723" spans="1:8" x14ac:dyDescent="0.2">
      <c r="A1723" s="184" t="s">
        <v>3622</v>
      </c>
      <c r="B1723" s="184">
        <v>3201</v>
      </c>
      <c r="C1723" s="184">
        <v>510838</v>
      </c>
      <c r="D1723" s="184">
        <v>419</v>
      </c>
      <c r="E1723" s="184">
        <v>6</v>
      </c>
      <c r="F1723" s="184">
        <v>3186</v>
      </c>
      <c r="G1723" s="184">
        <v>7</v>
      </c>
      <c r="H1723" s="184">
        <v>3</v>
      </c>
    </row>
    <row r="1724" spans="1:8" x14ac:dyDescent="0.2">
      <c r="A1724" s="184" t="s">
        <v>3623</v>
      </c>
      <c r="B1724" s="184">
        <v>3202</v>
      </c>
      <c r="C1724" s="184">
        <v>510839</v>
      </c>
      <c r="D1724" s="184">
        <v>420</v>
      </c>
      <c r="E1724" s="184">
        <v>6</v>
      </c>
      <c r="F1724" s="184">
        <v>3186</v>
      </c>
      <c r="G1724" s="184">
        <v>7</v>
      </c>
      <c r="H1724" s="184">
        <v>3</v>
      </c>
    </row>
    <row r="1725" spans="1:8" x14ac:dyDescent="0.2">
      <c r="A1725" s="184" t="s">
        <v>3624</v>
      </c>
      <c r="B1725" s="184">
        <v>3203</v>
      </c>
      <c r="C1725" s="184">
        <v>510840</v>
      </c>
      <c r="D1725" s="184">
        <v>421</v>
      </c>
      <c r="E1725" s="184">
        <v>6</v>
      </c>
      <c r="F1725" s="184">
        <v>3186</v>
      </c>
      <c r="G1725" s="184">
        <v>7</v>
      </c>
      <c r="H1725" s="184">
        <v>3</v>
      </c>
    </row>
    <row r="1726" spans="1:8" x14ac:dyDescent="0.2">
      <c r="A1726" s="184" t="s">
        <v>3625</v>
      </c>
      <c r="B1726" s="184">
        <v>3204</v>
      </c>
      <c r="C1726" s="184">
        <v>510841</v>
      </c>
      <c r="D1726" s="184">
        <v>422</v>
      </c>
      <c r="E1726" s="184">
        <v>6</v>
      </c>
      <c r="F1726" s="184">
        <v>3186</v>
      </c>
      <c r="G1726" s="184">
        <v>7</v>
      </c>
      <c r="H1726" s="184">
        <v>3</v>
      </c>
    </row>
    <row r="1727" spans="1:8" x14ac:dyDescent="0.2">
      <c r="A1727" s="184" t="s">
        <v>3626</v>
      </c>
      <c r="B1727" s="184">
        <v>3321</v>
      </c>
      <c r="C1727" s="184">
        <v>510958</v>
      </c>
      <c r="D1727" s="184" t="s">
        <v>1778</v>
      </c>
      <c r="E1727" s="184">
        <v>6</v>
      </c>
      <c r="F1727" s="184">
        <v>3186</v>
      </c>
      <c r="G1727" s="184">
        <v>7</v>
      </c>
      <c r="H1727" s="184">
        <v>3</v>
      </c>
    </row>
    <row r="1728" spans="1:8" x14ac:dyDescent="0.2">
      <c r="A1728" s="184" t="s">
        <v>3627</v>
      </c>
      <c r="B1728" s="184">
        <v>3206</v>
      </c>
      <c r="C1728" s="184">
        <v>510843</v>
      </c>
      <c r="D1728" s="184">
        <v>530</v>
      </c>
      <c r="E1728" s="184">
        <v>6</v>
      </c>
      <c r="F1728" s="184">
        <v>3205</v>
      </c>
      <c r="G1728" s="184">
        <v>7</v>
      </c>
      <c r="H1728" s="184">
        <v>3</v>
      </c>
    </row>
    <row r="1729" spans="1:8" x14ac:dyDescent="0.2">
      <c r="A1729" s="184" t="s">
        <v>3628</v>
      </c>
      <c r="B1729" s="184">
        <v>3207</v>
      </c>
      <c r="C1729" s="184">
        <v>510844</v>
      </c>
      <c r="D1729" s="184">
        <v>531</v>
      </c>
      <c r="E1729" s="184">
        <v>6</v>
      </c>
      <c r="F1729" s="184">
        <v>3205</v>
      </c>
      <c r="G1729" s="184">
        <v>7</v>
      </c>
      <c r="H1729" s="184">
        <v>3</v>
      </c>
    </row>
    <row r="1730" spans="1:8" x14ac:dyDescent="0.2">
      <c r="A1730" s="184" t="s">
        <v>3629</v>
      </c>
      <c r="B1730" s="184">
        <v>3208</v>
      </c>
      <c r="C1730" s="184">
        <v>510845</v>
      </c>
      <c r="D1730" s="184">
        <v>532</v>
      </c>
      <c r="E1730" s="184">
        <v>6</v>
      </c>
      <c r="F1730" s="184">
        <v>3205</v>
      </c>
      <c r="G1730" s="184">
        <v>7</v>
      </c>
      <c r="H1730" s="184">
        <v>3</v>
      </c>
    </row>
    <row r="1731" spans="1:8" x14ac:dyDescent="0.2">
      <c r="A1731" s="184" t="s">
        <v>3630</v>
      </c>
      <c r="B1731" s="184">
        <v>3209</v>
      </c>
      <c r="C1731" s="184">
        <v>510846</v>
      </c>
      <c r="D1731" s="184">
        <v>533</v>
      </c>
      <c r="E1731" s="184">
        <v>6</v>
      </c>
      <c r="F1731" s="184">
        <v>3205</v>
      </c>
      <c r="G1731" s="184">
        <v>7</v>
      </c>
      <c r="H1731" s="184">
        <v>3</v>
      </c>
    </row>
    <row r="1732" spans="1:8" x14ac:dyDescent="0.2">
      <c r="A1732" s="184" t="s">
        <v>3631</v>
      </c>
      <c r="B1732" s="184">
        <v>3210</v>
      </c>
      <c r="C1732" s="184">
        <v>510847</v>
      </c>
      <c r="D1732" s="184">
        <v>534</v>
      </c>
      <c r="E1732" s="184">
        <v>6</v>
      </c>
      <c r="F1732" s="184">
        <v>3205</v>
      </c>
      <c r="G1732" s="184">
        <v>7</v>
      </c>
      <c r="H1732" s="184">
        <v>3</v>
      </c>
    </row>
    <row r="1733" spans="1:8" x14ac:dyDescent="0.2">
      <c r="A1733" s="184" t="s">
        <v>3632</v>
      </c>
      <c r="B1733" s="184">
        <v>3211</v>
      </c>
      <c r="C1733" s="184">
        <v>510848</v>
      </c>
      <c r="D1733" s="184">
        <v>535</v>
      </c>
      <c r="E1733" s="184">
        <v>6</v>
      </c>
      <c r="F1733" s="184">
        <v>3205</v>
      </c>
      <c r="G1733" s="184">
        <v>7</v>
      </c>
      <c r="H1733" s="184">
        <v>3</v>
      </c>
    </row>
    <row r="1734" spans="1:8" x14ac:dyDescent="0.2">
      <c r="A1734" s="184" t="s">
        <v>3633</v>
      </c>
      <c r="B1734" s="184">
        <v>3212</v>
      </c>
      <c r="C1734" s="184">
        <v>510849</v>
      </c>
      <c r="D1734" s="184">
        <v>536</v>
      </c>
      <c r="E1734" s="184">
        <v>6</v>
      </c>
      <c r="F1734" s="184">
        <v>3205</v>
      </c>
      <c r="G1734" s="184">
        <v>7</v>
      </c>
      <c r="H1734" s="184">
        <v>3</v>
      </c>
    </row>
    <row r="1735" spans="1:8" x14ac:dyDescent="0.2">
      <c r="A1735" s="184" t="s">
        <v>3634</v>
      </c>
      <c r="B1735" s="184">
        <v>3213</v>
      </c>
      <c r="C1735" s="184">
        <v>510850</v>
      </c>
      <c r="D1735" s="184">
        <v>537</v>
      </c>
      <c r="E1735" s="184">
        <v>6</v>
      </c>
      <c r="F1735" s="184">
        <v>3205</v>
      </c>
      <c r="G1735" s="184">
        <v>7</v>
      </c>
      <c r="H1735" s="184">
        <v>3</v>
      </c>
    </row>
    <row r="1736" spans="1:8" x14ac:dyDescent="0.2">
      <c r="A1736" s="184" t="s">
        <v>3635</v>
      </c>
      <c r="B1736" s="184">
        <v>3214</v>
      </c>
      <c r="C1736" s="184">
        <v>510851</v>
      </c>
      <c r="D1736" s="184">
        <v>538</v>
      </c>
      <c r="E1736" s="184">
        <v>6</v>
      </c>
      <c r="F1736" s="184">
        <v>3205</v>
      </c>
      <c r="G1736" s="184">
        <v>7</v>
      </c>
      <c r="H1736" s="184">
        <v>3</v>
      </c>
    </row>
    <row r="1737" spans="1:8" x14ac:dyDescent="0.2">
      <c r="A1737" s="184" t="s">
        <v>3636</v>
      </c>
      <c r="B1737" s="184">
        <v>3215</v>
      </c>
      <c r="C1737" s="184">
        <v>510852</v>
      </c>
      <c r="D1737" s="184">
        <v>539</v>
      </c>
      <c r="E1737" s="184">
        <v>6</v>
      </c>
      <c r="F1737" s="184">
        <v>3205</v>
      </c>
      <c r="G1737" s="184">
        <v>7</v>
      </c>
      <c r="H1737" s="184">
        <v>3</v>
      </c>
    </row>
    <row r="1738" spans="1:8" x14ac:dyDescent="0.2">
      <c r="A1738" s="184" t="s">
        <v>3637</v>
      </c>
      <c r="B1738" s="184">
        <v>3216</v>
      </c>
      <c r="C1738" s="184">
        <v>510853</v>
      </c>
      <c r="D1738" s="184">
        <v>540</v>
      </c>
      <c r="E1738" s="184">
        <v>6</v>
      </c>
      <c r="F1738" s="184">
        <v>3205</v>
      </c>
      <c r="G1738" s="184">
        <v>7</v>
      </c>
      <c r="H1738" s="184">
        <v>3</v>
      </c>
    </row>
    <row r="1739" spans="1:8" x14ac:dyDescent="0.2">
      <c r="A1739" s="184" t="s">
        <v>3638</v>
      </c>
      <c r="B1739" s="184">
        <v>3217</v>
      </c>
      <c r="C1739" s="184">
        <v>510854</v>
      </c>
      <c r="D1739" s="184">
        <v>541</v>
      </c>
      <c r="E1739" s="184">
        <v>6</v>
      </c>
      <c r="F1739" s="184">
        <v>3205</v>
      </c>
      <c r="G1739" s="184">
        <v>7</v>
      </c>
      <c r="H1739" s="184">
        <v>3</v>
      </c>
    </row>
    <row r="1740" spans="1:8" x14ac:dyDescent="0.2">
      <c r="A1740" s="184" t="s">
        <v>3639</v>
      </c>
      <c r="B1740" s="184">
        <v>3218</v>
      </c>
      <c r="C1740" s="184">
        <v>510855</v>
      </c>
      <c r="D1740" s="184">
        <v>542</v>
      </c>
      <c r="E1740" s="184">
        <v>6</v>
      </c>
      <c r="F1740" s="184">
        <v>3205</v>
      </c>
      <c r="G1740" s="184">
        <v>7</v>
      </c>
      <c r="H1740" s="184">
        <v>3</v>
      </c>
    </row>
    <row r="1741" spans="1:8" x14ac:dyDescent="0.2">
      <c r="A1741" s="184" t="s">
        <v>3640</v>
      </c>
      <c r="B1741" s="184">
        <v>3219</v>
      </c>
      <c r="C1741" s="184">
        <v>510856</v>
      </c>
      <c r="D1741" s="184">
        <v>543</v>
      </c>
      <c r="E1741" s="184">
        <v>6</v>
      </c>
      <c r="F1741" s="184">
        <v>3205</v>
      </c>
      <c r="G1741" s="184">
        <v>7</v>
      </c>
      <c r="H1741" s="184">
        <v>3</v>
      </c>
    </row>
    <row r="1742" spans="1:8" x14ac:dyDescent="0.2">
      <c r="A1742" s="184" t="s">
        <v>3641</v>
      </c>
      <c r="B1742" s="184">
        <v>3220</v>
      </c>
      <c r="C1742" s="184">
        <v>510857</v>
      </c>
      <c r="D1742" s="184">
        <v>544</v>
      </c>
      <c r="E1742" s="184">
        <v>6</v>
      </c>
      <c r="F1742" s="184">
        <v>3205</v>
      </c>
      <c r="G1742" s="184">
        <v>7</v>
      </c>
      <c r="H1742" s="184">
        <v>3</v>
      </c>
    </row>
    <row r="1743" spans="1:8" x14ac:dyDescent="0.2">
      <c r="A1743" s="184" t="s">
        <v>3642</v>
      </c>
      <c r="B1743" s="184">
        <v>3221</v>
      </c>
      <c r="C1743" s="184">
        <v>510858</v>
      </c>
      <c r="D1743" s="184">
        <v>545</v>
      </c>
      <c r="E1743" s="184">
        <v>6</v>
      </c>
      <c r="F1743" s="184">
        <v>3205</v>
      </c>
      <c r="G1743" s="184">
        <v>7</v>
      </c>
      <c r="H1743" s="184">
        <v>3</v>
      </c>
    </row>
    <row r="1744" spans="1:8" x14ac:dyDescent="0.2">
      <c r="A1744" s="184" t="s">
        <v>3643</v>
      </c>
      <c r="B1744" s="184">
        <v>3222</v>
      </c>
      <c r="C1744" s="184">
        <v>510859</v>
      </c>
      <c r="D1744" s="184">
        <v>546</v>
      </c>
      <c r="E1744" s="184">
        <v>6</v>
      </c>
      <c r="F1744" s="184">
        <v>3205</v>
      </c>
      <c r="G1744" s="184">
        <v>7</v>
      </c>
      <c r="H1744" s="184">
        <v>3</v>
      </c>
    </row>
    <row r="1745" spans="1:8" x14ac:dyDescent="0.2">
      <c r="A1745" s="184" t="s">
        <v>3644</v>
      </c>
      <c r="B1745" s="184">
        <v>3223</v>
      </c>
      <c r="C1745" s="184">
        <v>510860</v>
      </c>
      <c r="D1745" s="184">
        <v>547</v>
      </c>
      <c r="E1745" s="184">
        <v>6</v>
      </c>
      <c r="F1745" s="184">
        <v>3205</v>
      </c>
      <c r="G1745" s="184">
        <v>7</v>
      </c>
      <c r="H1745" s="184">
        <v>3</v>
      </c>
    </row>
    <row r="1746" spans="1:8" x14ac:dyDescent="0.2">
      <c r="A1746" s="184" t="s">
        <v>3645</v>
      </c>
      <c r="B1746" s="184">
        <v>3224</v>
      </c>
      <c r="C1746" s="184">
        <v>510861</v>
      </c>
      <c r="D1746" s="184">
        <v>548</v>
      </c>
      <c r="E1746" s="184">
        <v>6</v>
      </c>
      <c r="F1746" s="184">
        <v>3205</v>
      </c>
      <c r="G1746" s="184">
        <v>7</v>
      </c>
      <c r="H1746" s="184">
        <v>3</v>
      </c>
    </row>
    <row r="1747" spans="1:8" x14ac:dyDescent="0.2">
      <c r="A1747" s="184" t="s">
        <v>3646</v>
      </c>
      <c r="B1747" s="184">
        <v>3225</v>
      </c>
      <c r="C1747" s="184">
        <v>510862</v>
      </c>
      <c r="D1747" s="184">
        <v>549</v>
      </c>
      <c r="E1747" s="184">
        <v>6</v>
      </c>
      <c r="F1747" s="184">
        <v>3205</v>
      </c>
      <c r="G1747" s="184">
        <v>7</v>
      </c>
      <c r="H1747" s="184">
        <v>3</v>
      </c>
    </row>
    <row r="1748" spans="1:8" x14ac:dyDescent="0.2">
      <c r="A1748" s="184" t="s">
        <v>3647</v>
      </c>
      <c r="B1748" s="184">
        <v>3226</v>
      </c>
      <c r="C1748" s="184">
        <v>510863</v>
      </c>
      <c r="D1748" s="184">
        <v>550</v>
      </c>
      <c r="E1748" s="184">
        <v>6</v>
      </c>
      <c r="F1748" s="184">
        <v>3205</v>
      </c>
      <c r="G1748" s="184">
        <v>7</v>
      </c>
      <c r="H1748" s="184">
        <v>3</v>
      </c>
    </row>
    <row r="1749" spans="1:8" x14ac:dyDescent="0.2">
      <c r="A1749" s="184" t="s">
        <v>3648</v>
      </c>
      <c r="B1749" s="184">
        <v>3227</v>
      </c>
      <c r="C1749" s="184">
        <v>510864</v>
      </c>
      <c r="D1749" s="184">
        <v>551</v>
      </c>
      <c r="E1749" s="184">
        <v>6</v>
      </c>
      <c r="F1749" s="184">
        <v>3205</v>
      </c>
      <c r="G1749" s="184">
        <v>7</v>
      </c>
      <c r="H1749" s="184">
        <v>3</v>
      </c>
    </row>
    <row r="1750" spans="1:8" x14ac:dyDescent="0.2">
      <c r="A1750" s="184" t="s">
        <v>3649</v>
      </c>
      <c r="B1750" s="184">
        <v>3228</v>
      </c>
      <c r="C1750" s="184">
        <v>510865</v>
      </c>
      <c r="D1750" s="184">
        <v>552</v>
      </c>
      <c r="E1750" s="184">
        <v>6</v>
      </c>
      <c r="F1750" s="184">
        <v>3205</v>
      </c>
      <c r="G1750" s="184">
        <v>7</v>
      </c>
      <c r="H1750" s="184">
        <v>3</v>
      </c>
    </row>
    <row r="1751" spans="1:8" x14ac:dyDescent="0.2">
      <c r="A1751" s="184" t="s">
        <v>3650</v>
      </c>
      <c r="B1751" s="184">
        <v>3229</v>
      </c>
      <c r="C1751" s="184">
        <v>510866</v>
      </c>
      <c r="D1751" s="184">
        <v>553</v>
      </c>
      <c r="E1751" s="184">
        <v>6</v>
      </c>
      <c r="F1751" s="184">
        <v>3205</v>
      </c>
      <c r="G1751" s="184">
        <v>7</v>
      </c>
      <c r="H1751" s="184">
        <v>3</v>
      </c>
    </row>
    <row r="1752" spans="1:8" x14ac:dyDescent="0.2">
      <c r="A1752" s="184" t="s">
        <v>3651</v>
      </c>
      <c r="B1752" s="184">
        <v>3230</v>
      </c>
      <c r="C1752" s="184">
        <v>510867</v>
      </c>
      <c r="D1752" s="184">
        <v>554</v>
      </c>
      <c r="E1752" s="184">
        <v>6</v>
      </c>
      <c r="F1752" s="184">
        <v>3205</v>
      </c>
      <c r="G1752" s="184">
        <v>7</v>
      </c>
      <c r="H1752" s="184">
        <v>3</v>
      </c>
    </row>
    <row r="1753" spans="1:8" x14ac:dyDescent="0.2">
      <c r="A1753" s="184" t="s">
        <v>3652</v>
      </c>
      <c r="B1753" s="184">
        <v>3231</v>
      </c>
      <c r="C1753" s="184">
        <v>510868</v>
      </c>
      <c r="D1753" s="184">
        <v>555</v>
      </c>
      <c r="E1753" s="184">
        <v>6</v>
      </c>
      <c r="F1753" s="184">
        <v>3205</v>
      </c>
      <c r="G1753" s="184">
        <v>7</v>
      </c>
      <c r="H1753" s="184">
        <v>3</v>
      </c>
    </row>
    <row r="1754" spans="1:8" x14ac:dyDescent="0.2">
      <c r="A1754" s="184" t="s">
        <v>3653</v>
      </c>
      <c r="B1754" s="184">
        <v>3232</v>
      </c>
      <c r="C1754" s="184">
        <v>510869</v>
      </c>
      <c r="D1754" s="184">
        <v>556</v>
      </c>
      <c r="E1754" s="184">
        <v>6</v>
      </c>
      <c r="F1754" s="184">
        <v>3205</v>
      </c>
      <c r="G1754" s="184">
        <v>7</v>
      </c>
      <c r="H1754" s="184">
        <v>3</v>
      </c>
    </row>
    <row r="1755" spans="1:8" x14ac:dyDescent="0.2">
      <c r="A1755" s="184" t="s">
        <v>3654</v>
      </c>
      <c r="B1755" s="184">
        <v>3233</v>
      </c>
      <c r="C1755" s="184">
        <v>510870</v>
      </c>
      <c r="D1755" s="184">
        <v>557</v>
      </c>
      <c r="E1755" s="184">
        <v>6</v>
      </c>
      <c r="F1755" s="184">
        <v>3205</v>
      </c>
      <c r="G1755" s="184">
        <v>7</v>
      </c>
      <c r="H1755" s="184">
        <v>3</v>
      </c>
    </row>
    <row r="1756" spans="1:8" x14ac:dyDescent="0.2">
      <c r="A1756" s="184" t="s">
        <v>3655</v>
      </c>
      <c r="B1756" s="184">
        <v>3234</v>
      </c>
      <c r="C1756" s="184">
        <v>510871</v>
      </c>
      <c r="D1756" s="184">
        <v>558</v>
      </c>
      <c r="E1756" s="184">
        <v>6</v>
      </c>
      <c r="F1756" s="184">
        <v>3205</v>
      </c>
      <c r="G1756" s="184">
        <v>7</v>
      </c>
      <c r="H1756" s="184">
        <v>3</v>
      </c>
    </row>
    <row r="1757" spans="1:8" x14ac:dyDescent="0.2">
      <c r="A1757" s="184" t="s">
        <v>3656</v>
      </c>
      <c r="B1757" s="184">
        <v>3235</v>
      </c>
      <c r="C1757" s="184">
        <v>510872</v>
      </c>
      <c r="D1757" s="184">
        <v>559</v>
      </c>
      <c r="E1757" s="184">
        <v>6</v>
      </c>
      <c r="F1757" s="184">
        <v>3205</v>
      </c>
      <c r="G1757" s="184">
        <v>7</v>
      </c>
      <c r="H1757" s="184">
        <v>3</v>
      </c>
    </row>
    <row r="1758" spans="1:8" x14ac:dyDescent="0.2">
      <c r="A1758" s="184" t="s">
        <v>3657</v>
      </c>
      <c r="B1758" s="184">
        <v>3236</v>
      </c>
      <c r="C1758" s="184">
        <v>510873</v>
      </c>
      <c r="D1758" s="184">
        <v>560</v>
      </c>
      <c r="E1758" s="184">
        <v>6</v>
      </c>
      <c r="F1758" s="184">
        <v>3205</v>
      </c>
      <c r="G1758" s="184">
        <v>7</v>
      </c>
      <c r="H1758" s="184">
        <v>3</v>
      </c>
    </row>
    <row r="1759" spans="1:8" x14ac:dyDescent="0.2">
      <c r="A1759" s="184" t="s">
        <v>3658</v>
      </c>
      <c r="B1759" s="184">
        <v>3237</v>
      </c>
      <c r="C1759" s="184">
        <v>510874</v>
      </c>
      <c r="D1759" s="184">
        <v>561</v>
      </c>
      <c r="E1759" s="184">
        <v>6</v>
      </c>
      <c r="F1759" s="184">
        <v>3205</v>
      </c>
      <c r="G1759" s="184">
        <v>7</v>
      </c>
      <c r="H1759" s="184">
        <v>3</v>
      </c>
    </row>
    <row r="1760" spans="1:8" x14ac:dyDescent="0.2">
      <c r="A1760" s="184" t="s">
        <v>3659</v>
      </c>
      <c r="B1760" s="184">
        <v>3318</v>
      </c>
      <c r="C1760" s="184">
        <v>510955</v>
      </c>
      <c r="D1760" s="184" t="s">
        <v>1778</v>
      </c>
      <c r="E1760" s="184">
        <v>6</v>
      </c>
      <c r="F1760" s="184">
        <v>3205</v>
      </c>
      <c r="G1760" s="184">
        <v>7</v>
      </c>
      <c r="H1760" s="184">
        <v>2</v>
      </c>
    </row>
    <row r="1761" spans="1:8" hidden="1" x14ac:dyDescent="0.2">
      <c r="A1761" s="184" t="s">
        <v>3660</v>
      </c>
      <c r="B1761" s="184">
        <v>685</v>
      </c>
      <c r="C1761" s="184">
        <v>500711</v>
      </c>
      <c r="D1761" s="184">
        <v>1</v>
      </c>
      <c r="E1761" s="184">
        <v>4</v>
      </c>
      <c r="F1761" s="184">
        <v>684</v>
      </c>
      <c r="G1761" s="184">
        <v>7</v>
      </c>
      <c r="H1761" s="184">
        <v>3</v>
      </c>
    </row>
    <row r="1762" spans="1:8" hidden="1" x14ac:dyDescent="0.2">
      <c r="A1762" s="184" t="s">
        <v>3661</v>
      </c>
      <c r="B1762" s="184">
        <v>686</v>
      </c>
      <c r="C1762" s="184">
        <v>500712</v>
      </c>
      <c r="D1762" s="184">
        <v>2</v>
      </c>
      <c r="E1762" s="184">
        <v>4</v>
      </c>
      <c r="F1762" s="184">
        <v>684</v>
      </c>
      <c r="G1762" s="184">
        <v>7</v>
      </c>
      <c r="H1762" s="184">
        <v>3</v>
      </c>
    </row>
    <row r="1763" spans="1:8" hidden="1" x14ac:dyDescent="0.2">
      <c r="A1763" s="184" t="s">
        <v>3662</v>
      </c>
      <c r="B1763" s="184">
        <v>687</v>
      </c>
      <c r="C1763" s="184">
        <v>500713</v>
      </c>
      <c r="D1763" s="184">
        <v>3</v>
      </c>
      <c r="E1763" s="184">
        <v>4</v>
      </c>
      <c r="F1763" s="184">
        <v>684</v>
      </c>
      <c r="G1763" s="184">
        <v>7</v>
      </c>
      <c r="H1763" s="184">
        <v>3</v>
      </c>
    </row>
    <row r="1764" spans="1:8" hidden="1" x14ac:dyDescent="0.2">
      <c r="A1764" s="184" t="s">
        <v>3663</v>
      </c>
      <c r="B1764" s="184">
        <v>688</v>
      </c>
      <c r="C1764" s="184">
        <v>500714</v>
      </c>
      <c r="D1764" s="184">
        <v>4</v>
      </c>
      <c r="E1764" s="184">
        <v>4</v>
      </c>
      <c r="F1764" s="184">
        <v>684</v>
      </c>
      <c r="G1764" s="184">
        <v>7</v>
      </c>
      <c r="H1764" s="184">
        <v>3</v>
      </c>
    </row>
    <row r="1765" spans="1:8" hidden="1" x14ac:dyDescent="0.2">
      <c r="A1765" s="184" t="s">
        <v>3664</v>
      </c>
      <c r="B1765" s="184">
        <v>689</v>
      </c>
      <c r="C1765" s="184">
        <v>500715</v>
      </c>
      <c r="D1765" s="184">
        <v>5</v>
      </c>
      <c r="E1765" s="184">
        <v>4</v>
      </c>
      <c r="F1765" s="184">
        <v>684</v>
      </c>
      <c r="G1765" s="184">
        <v>7</v>
      </c>
      <c r="H1765" s="184">
        <v>3</v>
      </c>
    </row>
    <row r="1766" spans="1:8" hidden="1" x14ac:dyDescent="0.2">
      <c r="A1766" s="184" t="s">
        <v>3665</v>
      </c>
      <c r="B1766" s="184">
        <v>690</v>
      </c>
      <c r="C1766" s="184">
        <v>500716</v>
      </c>
      <c r="D1766" s="184">
        <v>6</v>
      </c>
      <c r="E1766" s="184">
        <v>4</v>
      </c>
      <c r="F1766" s="184">
        <v>684</v>
      </c>
      <c r="G1766" s="184">
        <v>7</v>
      </c>
      <c r="H1766" s="184">
        <v>3</v>
      </c>
    </row>
    <row r="1767" spans="1:8" hidden="1" x14ac:dyDescent="0.2">
      <c r="A1767" s="184" t="s">
        <v>3666</v>
      </c>
      <c r="B1767" s="184">
        <v>691</v>
      </c>
      <c r="C1767" s="184">
        <v>500717</v>
      </c>
      <c r="D1767" s="184">
        <v>7</v>
      </c>
      <c r="E1767" s="184">
        <v>4</v>
      </c>
      <c r="F1767" s="184">
        <v>684</v>
      </c>
      <c r="G1767" s="184">
        <v>7</v>
      </c>
      <c r="H1767" s="184">
        <v>3</v>
      </c>
    </row>
    <row r="1768" spans="1:8" hidden="1" x14ac:dyDescent="0.2">
      <c r="A1768" s="184" t="s">
        <v>3667</v>
      </c>
      <c r="B1768" s="184">
        <v>692</v>
      </c>
      <c r="C1768" s="184">
        <v>500718</v>
      </c>
      <c r="D1768" s="184">
        <v>8</v>
      </c>
      <c r="E1768" s="184">
        <v>4</v>
      </c>
      <c r="F1768" s="184">
        <v>684</v>
      </c>
      <c r="G1768" s="184">
        <v>7</v>
      </c>
      <c r="H1768" s="184">
        <v>3</v>
      </c>
    </row>
    <row r="1769" spans="1:8" hidden="1" x14ac:dyDescent="0.2">
      <c r="A1769" s="184" t="s">
        <v>3668</v>
      </c>
      <c r="B1769" s="184">
        <v>693</v>
      </c>
      <c r="C1769" s="184">
        <v>500719</v>
      </c>
      <c r="D1769" s="184">
        <v>9</v>
      </c>
      <c r="E1769" s="184">
        <v>4</v>
      </c>
      <c r="F1769" s="184">
        <v>684</v>
      </c>
      <c r="G1769" s="184">
        <v>7</v>
      </c>
      <c r="H1769" s="184">
        <v>3</v>
      </c>
    </row>
    <row r="1770" spans="1:8" hidden="1" x14ac:dyDescent="0.2">
      <c r="A1770" s="184" t="s">
        <v>3669</v>
      </c>
      <c r="B1770" s="184">
        <v>694</v>
      </c>
      <c r="C1770" s="184">
        <v>500720</v>
      </c>
      <c r="D1770" s="184">
        <v>10</v>
      </c>
      <c r="E1770" s="184">
        <v>4</v>
      </c>
      <c r="F1770" s="184">
        <v>684</v>
      </c>
      <c r="G1770" s="184">
        <v>7</v>
      </c>
      <c r="H1770" s="184">
        <v>3</v>
      </c>
    </row>
    <row r="1771" spans="1:8" hidden="1" x14ac:dyDescent="0.2">
      <c r="A1771" s="184" t="s">
        <v>3670</v>
      </c>
      <c r="B1771" s="184">
        <v>695</v>
      </c>
      <c r="C1771" s="184">
        <v>500721</v>
      </c>
      <c r="D1771" s="184">
        <v>11</v>
      </c>
      <c r="E1771" s="184">
        <v>4</v>
      </c>
      <c r="F1771" s="184">
        <v>684</v>
      </c>
      <c r="G1771" s="184">
        <v>7</v>
      </c>
      <c r="H1771" s="184">
        <v>3</v>
      </c>
    </row>
    <row r="1772" spans="1:8" hidden="1" x14ac:dyDescent="0.2">
      <c r="A1772" s="184" t="s">
        <v>3671</v>
      </c>
      <c r="B1772" s="184">
        <v>696</v>
      </c>
      <c r="C1772" s="184">
        <v>500722</v>
      </c>
      <c r="D1772" s="184">
        <v>12</v>
      </c>
      <c r="E1772" s="184">
        <v>4</v>
      </c>
      <c r="F1772" s="184">
        <v>684</v>
      </c>
      <c r="G1772" s="184">
        <v>7</v>
      </c>
      <c r="H1772" s="184">
        <v>3</v>
      </c>
    </row>
    <row r="1773" spans="1:8" x14ac:dyDescent="0.2">
      <c r="A1773" s="184" t="s">
        <v>3672</v>
      </c>
      <c r="B1773" s="184">
        <v>44</v>
      </c>
      <c r="C1773" s="184">
        <v>1070</v>
      </c>
      <c r="D1773" s="184">
        <v>13</v>
      </c>
      <c r="E1773" s="184">
        <v>1</v>
      </c>
      <c r="F1773" s="184">
        <v>42</v>
      </c>
      <c r="G1773" s="184">
        <v>7</v>
      </c>
      <c r="H1773" s="184">
        <v>3</v>
      </c>
    </row>
    <row r="1774" spans="1:8" x14ac:dyDescent="0.2">
      <c r="A1774" s="184" t="s">
        <v>3673</v>
      </c>
      <c r="B1774" s="184">
        <v>45</v>
      </c>
      <c r="C1774" s="184">
        <v>1071</v>
      </c>
      <c r="D1774" s="184">
        <v>14</v>
      </c>
      <c r="E1774" s="184">
        <v>1</v>
      </c>
      <c r="F1774" s="184">
        <v>42</v>
      </c>
      <c r="G1774" s="184">
        <v>7</v>
      </c>
      <c r="H1774" s="184">
        <v>3</v>
      </c>
    </row>
    <row r="1775" spans="1:8" x14ac:dyDescent="0.2">
      <c r="A1775" s="184" t="s">
        <v>3673</v>
      </c>
      <c r="B1775" s="184">
        <v>855</v>
      </c>
      <c r="C1775" s="184">
        <v>502197</v>
      </c>
      <c r="D1775" s="184">
        <v>14</v>
      </c>
      <c r="E1775" s="184">
        <v>2</v>
      </c>
      <c r="F1775" s="184">
        <v>854</v>
      </c>
      <c r="G1775" s="184">
        <v>7</v>
      </c>
      <c r="H1775" s="184">
        <v>3</v>
      </c>
    </row>
    <row r="1776" spans="1:8" x14ac:dyDescent="0.2">
      <c r="A1776" s="184" t="s">
        <v>3674</v>
      </c>
      <c r="B1776" s="184">
        <v>350</v>
      </c>
      <c r="C1776" s="184">
        <v>1738</v>
      </c>
      <c r="D1776" s="184">
        <v>15</v>
      </c>
      <c r="E1776" s="184">
        <v>1</v>
      </c>
      <c r="F1776" s="184">
        <v>42</v>
      </c>
      <c r="G1776" s="184">
        <v>7</v>
      </c>
      <c r="H1776" s="184">
        <v>3</v>
      </c>
    </row>
    <row r="1777" spans="1:8" x14ac:dyDescent="0.2">
      <c r="A1777" s="184" t="s">
        <v>3674</v>
      </c>
      <c r="B1777" s="184">
        <v>856</v>
      </c>
      <c r="C1777" s="184">
        <v>502198</v>
      </c>
      <c r="D1777" s="184">
        <v>15</v>
      </c>
      <c r="E1777" s="184">
        <v>2</v>
      </c>
      <c r="F1777" s="184">
        <v>854</v>
      </c>
      <c r="G1777" s="184">
        <v>7</v>
      </c>
      <c r="H1777" s="184">
        <v>3</v>
      </c>
    </row>
    <row r="1778" spans="1:8" x14ac:dyDescent="0.2">
      <c r="A1778" s="184" t="s">
        <v>3675</v>
      </c>
      <c r="B1778" s="184">
        <v>857</v>
      </c>
      <c r="C1778" s="184">
        <v>502199</v>
      </c>
      <c r="D1778" s="184">
        <v>16</v>
      </c>
      <c r="E1778" s="184">
        <v>2</v>
      </c>
      <c r="F1778" s="184">
        <v>854</v>
      </c>
      <c r="G1778" s="184">
        <v>7</v>
      </c>
      <c r="H1778" s="184">
        <v>3</v>
      </c>
    </row>
    <row r="1779" spans="1:8" x14ac:dyDescent="0.2">
      <c r="A1779" s="184" t="s">
        <v>3676</v>
      </c>
      <c r="B1779" s="184">
        <v>858</v>
      </c>
      <c r="C1779" s="184">
        <v>502200</v>
      </c>
      <c r="D1779" s="184">
        <v>17</v>
      </c>
      <c r="E1779" s="184">
        <v>2</v>
      </c>
      <c r="F1779" s="184">
        <v>854</v>
      </c>
      <c r="G1779" s="184">
        <v>7</v>
      </c>
      <c r="H1779" s="184">
        <v>3</v>
      </c>
    </row>
    <row r="1780" spans="1:8" x14ac:dyDescent="0.2">
      <c r="A1780" s="184" t="s">
        <v>3677</v>
      </c>
      <c r="B1780" s="184">
        <v>43</v>
      </c>
      <c r="C1780" s="184">
        <v>1069</v>
      </c>
      <c r="D1780" s="184" t="s">
        <v>3678</v>
      </c>
      <c r="E1780" s="184">
        <v>1</v>
      </c>
      <c r="F1780" s="184">
        <v>42</v>
      </c>
      <c r="G1780" s="184">
        <v>7</v>
      </c>
      <c r="H1780" s="184">
        <v>3</v>
      </c>
    </row>
    <row r="1781" spans="1:8" x14ac:dyDescent="0.2">
      <c r="A1781" s="184" t="s">
        <v>3679</v>
      </c>
      <c r="B1781" s="184">
        <v>3151</v>
      </c>
      <c r="C1781" s="184">
        <v>510788</v>
      </c>
      <c r="D1781" s="184">
        <v>1</v>
      </c>
      <c r="E1781" s="184">
        <v>1</v>
      </c>
      <c r="F1781" s="184">
        <v>46</v>
      </c>
      <c r="G1781" s="184">
        <v>7</v>
      </c>
      <c r="H1781" s="184">
        <v>3</v>
      </c>
    </row>
    <row r="1782" spans="1:8" x14ac:dyDescent="0.2">
      <c r="A1782" s="184" t="s">
        <v>3679</v>
      </c>
      <c r="B1782" s="184">
        <v>841</v>
      </c>
      <c r="C1782" s="184">
        <v>502183</v>
      </c>
      <c r="D1782" s="184">
        <v>1</v>
      </c>
      <c r="E1782" s="184">
        <v>2</v>
      </c>
      <c r="F1782" s="184">
        <v>840</v>
      </c>
      <c r="G1782" s="184">
        <v>7</v>
      </c>
      <c r="H1782" s="184">
        <v>3</v>
      </c>
    </row>
    <row r="1783" spans="1:8" x14ac:dyDescent="0.2">
      <c r="A1783" s="184" t="s">
        <v>3680</v>
      </c>
      <c r="B1783" s="184">
        <v>3152</v>
      </c>
      <c r="C1783" s="184">
        <v>510789</v>
      </c>
      <c r="D1783" s="184">
        <v>2</v>
      </c>
      <c r="E1783" s="184">
        <v>1</v>
      </c>
      <c r="F1783" s="184">
        <v>46</v>
      </c>
      <c r="G1783" s="184">
        <v>7</v>
      </c>
      <c r="H1783" s="184">
        <v>3</v>
      </c>
    </row>
    <row r="1784" spans="1:8" x14ac:dyDescent="0.2">
      <c r="A1784" s="184" t="s">
        <v>3680</v>
      </c>
      <c r="B1784" s="184">
        <v>842</v>
      </c>
      <c r="C1784" s="184">
        <v>502184</v>
      </c>
      <c r="D1784" s="184">
        <v>2</v>
      </c>
      <c r="E1784" s="184">
        <v>2</v>
      </c>
      <c r="F1784" s="184">
        <v>840</v>
      </c>
      <c r="G1784" s="184">
        <v>7</v>
      </c>
      <c r="H1784" s="184">
        <v>3</v>
      </c>
    </row>
    <row r="1785" spans="1:8" x14ac:dyDescent="0.2">
      <c r="A1785" s="184" t="s">
        <v>3681</v>
      </c>
      <c r="B1785" s="184">
        <v>3153</v>
      </c>
      <c r="C1785" s="184">
        <v>510790</v>
      </c>
      <c r="D1785" s="184">
        <v>3</v>
      </c>
      <c r="E1785" s="184">
        <v>1</v>
      </c>
      <c r="F1785" s="184">
        <v>46</v>
      </c>
      <c r="G1785" s="184">
        <v>7</v>
      </c>
      <c r="H1785" s="184">
        <v>3</v>
      </c>
    </row>
    <row r="1786" spans="1:8" x14ac:dyDescent="0.2">
      <c r="A1786" s="184" t="s">
        <v>3681</v>
      </c>
      <c r="B1786" s="184">
        <v>843</v>
      </c>
      <c r="C1786" s="184">
        <v>502185</v>
      </c>
      <c r="D1786" s="184">
        <v>3</v>
      </c>
      <c r="E1786" s="184">
        <v>2</v>
      </c>
      <c r="F1786" s="184">
        <v>840</v>
      </c>
      <c r="G1786" s="184">
        <v>7</v>
      </c>
      <c r="H1786" s="184">
        <v>3</v>
      </c>
    </row>
    <row r="1787" spans="1:8" x14ac:dyDescent="0.2">
      <c r="A1787" s="184" t="s">
        <v>3682</v>
      </c>
      <c r="B1787" s="184">
        <v>3154</v>
      </c>
      <c r="C1787" s="184">
        <v>510791</v>
      </c>
      <c r="D1787" s="184">
        <v>4</v>
      </c>
      <c r="E1787" s="184">
        <v>1</v>
      </c>
      <c r="F1787" s="184">
        <v>46</v>
      </c>
      <c r="G1787" s="184">
        <v>7</v>
      </c>
      <c r="H1787" s="184">
        <v>3</v>
      </c>
    </row>
    <row r="1788" spans="1:8" x14ac:dyDescent="0.2">
      <c r="A1788" s="184" t="s">
        <v>3682</v>
      </c>
      <c r="B1788" s="184">
        <v>844</v>
      </c>
      <c r="C1788" s="184">
        <v>502186</v>
      </c>
      <c r="D1788" s="184">
        <v>4</v>
      </c>
      <c r="E1788" s="184">
        <v>2</v>
      </c>
      <c r="F1788" s="184">
        <v>840</v>
      </c>
      <c r="G1788" s="184">
        <v>7</v>
      </c>
      <c r="H1788" s="184">
        <v>3</v>
      </c>
    </row>
    <row r="1789" spans="1:8" x14ac:dyDescent="0.2">
      <c r="A1789" s="184" t="s">
        <v>3683</v>
      </c>
      <c r="B1789" s="184">
        <v>845</v>
      </c>
      <c r="C1789" s="184">
        <v>502187</v>
      </c>
      <c r="D1789" s="184">
        <v>5</v>
      </c>
      <c r="E1789" s="184">
        <v>2</v>
      </c>
      <c r="F1789" s="184">
        <v>840</v>
      </c>
      <c r="G1789" s="184">
        <v>7</v>
      </c>
      <c r="H1789" s="184">
        <v>3</v>
      </c>
    </row>
    <row r="1790" spans="1:8" x14ac:dyDescent="0.2">
      <c r="A1790" s="184" t="s">
        <v>3684</v>
      </c>
      <c r="B1790" s="184">
        <v>846</v>
      </c>
      <c r="C1790" s="184">
        <v>502188</v>
      </c>
      <c r="D1790" s="184">
        <v>6</v>
      </c>
      <c r="E1790" s="184">
        <v>2</v>
      </c>
      <c r="F1790" s="184">
        <v>840</v>
      </c>
      <c r="G1790" s="184">
        <v>7</v>
      </c>
      <c r="H1790" s="184">
        <v>3</v>
      </c>
    </row>
    <row r="1791" spans="1:8" x14ac:dyDescent="0.2">
      <c r="A1791" s="184" t="s">
        <v>3685</v>
      </c>
      <c r="B1791" s="184">
        <v>847</v>
      </c>
      <c r="C1791" s="184">
        <v>502189</v>
      </c>
      <c r="D1791" s="184">
        <v>7</v>
      </c>
      <c r="E1791" s="184">
        <v>2</v>
      </c>
      <c r="F1791" s="184">
        <v>840</v>
      </c>
      <c r="G1791" s="184">
        <v>7</v>
      </c>
      <c r="H1791" s="184">
        <v>3</v>
      </c>
    </row>
    <row r="1792" spans="1:8" x14ac:dyDescent="0.2">
      <c r="A1792" s="184" t="s">
        <v>3686</v>
      </c>
      <c r="B1792" s="184">
        <v>848</v>
      </c>
      <c r="C1792" s="184">
        <v>502190</v>
      </c>
      <c r="D1792" s="184">
        <v>8</v>
      </c>
      <c r="E1792" s="184">
        <v>2</v>
      </c>
      <c r="F1792" s="184">
        <v>840</v>
      </c>
      <c r="G1792" s="184">
        <v>7</v>
      </c>
      <c r="H1792" s="184">
        <v>3</v>
      </c>
    </row>
    <row r="1793" spans="1:8" x14ac:dyDescent="0.2">
      <c r="A1793" s="184" t="s">
        <v>3687</v>
      </c>
      <c r="B1793" s="184">
        <v>849</v>
      </c>
      <c r="C1793" s="184">
        <v>502191</v>
      </c>
      <c r="D1793" s="184">
        <v>9</v>
      </c>
      <c r="E1793" s="184">
        <v>2</v>
      </c>
      <c r="F1793" s="184">
        <v>840</v>
      </c>
      <c r="G1793" s="184">
        <v>7</v>
      </c>
      <c r="H1793" s="184">
        <v>3</v>
      </c>
    </row>
    <row r="1794" spans="1:8" x14ac:dyDescent="0.2">
      <c r="A1794" s="184" t="s">
        <v>3688</v>
      </c>
      <c r="B1794" s="184">
        <v>850</v>
      </c>
      <c r="C1794" s="184">
        <v>502192</v>
      </c>
      <c r="D1794" s="184">
        <v>10</v>
      </c>
      <c r="E1794" s="184">
        <v>2</v>
      </c>
      <c r="F1794" s="184">
        <v>840</v>
      </c>
      <c r="G1794" s="184">
        <v>7</v>
      </c>
      <c r="H1794" s="184">
        <v>3</v>
      </c>
    </row>
    <row r="1795" spans="1:8" x14ac:dyDescent="0.2">
      <c r="A1795" s="184" t="s">
        <v>3689</v>
      </c>
      <c r="B1795" s="184">
        <v>851</v>
      </c>
      <c r="C1795" s="184">
        <v>502193</v>
      </c>
      <c r="D1795" s="184">
        <v>11</v>
      </c>
      <c r="E1795" s="184">
        <v>2</v>
      </c>
      <c r="F1795" s="184">
        <v>840</v>
      </c>
      <c r="G1795" s="184">
        <v>7</v>
      </c>
      <c r="H1795" s="184">
        <v>3</v>
      </c>
    </row>
    <row r="1796" spans="1:8" x14ac:dyDescent="0.2">
      <c r="A1796" s="184" t="s">
        <v>3690</v>
      </c>
      <c r="B1796" s="184">
        <v>852</v>
      </c>
      <c r="C1796" s="184">
        <v>502194</v>
      </c>
      <c r="D1796" s="184">
        <v>12</v>
      </c>
      <c r="E1796" s="184">
        <v>2</v>
      </c>
      <c r="F1796" s="184">
        <v>840</v>
      </c>
      <c r="G1796" s="184">
        <v>7</v>
      </c>
      <c r="H1796" s="184">
        <v>3</v>
      </c>
    </row>
    <row r="1797" spans="1:8" x14ac:dyDescent="0.2">
      <c r="A1797" s="184" t="s">
        <v>3691</v>
      </c>
      <c r="B1797" s="184">
        <v>853</v>
      </c>
      <c r="C1797" s="184">
        <v>502195</v>
      </c>
      <c r="D1797" s="184">
        <v>13</v>
      </c>
      <c r="E1797" s="184">
        <v>2</v>
      </c>
      <c r="F1797" s="184">
        <v>840</v>
      </c>
      <c r="G1797" s="184">
        <v>7</v>
      </c>
      <c r="H1797" s="184">
        <v>3</v>
      </c>
    </row>
    <row r="1798" spans="1:8" x14ac:dyDescent="0.2">
      <c r="A1798" s="184" t="s">
        <v>3692</v>
      </c>
      <c r="B1798" s="184">
        <v>47</v>
      </c>
      <c r="C1798" s="184">
        <v>1073</v>
      </c>
      <c r="D1798" s="184">
        <v>16</v>
      </c>
      <c r="E1798" s="184">
        <v>1</v>
      </c>
      <c r="F1798" s="184">
        <v>46</v>
      </c>
      <c r="G1798" s="184">
        <v>7</v>
      </c>
      <c r="H1798" s="184">
        <v>3</v>
      </c>
    </row>
    <row r="1799" spans="1:8" x14ac:dyDescent="0.2">
      <c r="A1799" s="184" t="s">
        <v>3693</v>
      </c>
      <c r="B1799" s="184">
        <v>182</v>
      </c>
      <c r="C1799" s="184">
        <v>1315</v>
      </c>
      <c r="D1799" s="184">
        <v>17</v>
      </c>
      <c r="E1799" s="184">
        <v>1</v>
      </c>
      <c r="F1799" s="184">
        <v>46</v>
      </c>
      <c r="G1799" s="184">
        <v>7</v>
      </c>
      <c r="H1799" s="184">
        <v>3</v>
      </c>
    </row>
    <row r="1800" spans="1:8" x14ac:dyDescent="0.2">
      <c r="A1800" s="184" t="s">
        <v>3694</v>
      </c>
      <c r="B1800" s="184">
        <v>183</v>
      </c>
      <c r="C1800" s="184">
        <v>1316</v>
      </c>
      <c r="D1800" s="184">
        <v>18</v>
      </c>
      <c r="E1800" s="184">
        <v>1</v>
      </c>
      <c r="F1800" s="184">
        <v>46</v>
      </c>
      <c r="G1800" s="184">
        <v>7</v>
      </c>
      <c r="H1800" s="184">
        <v>3</v>
      </c>
    </row>
    <row r="1801" spans="1:8" x14ac:dyDescent="0.2">
      <c r="A1801" s="184" t="s">
        <v>3695</v>
      </c>
      <c r="B1801" s="184">
        <v>184</v>
      </c>
      <c r="C1801" s="184">
        <v>1317</v>
      </c>
      <c r="D1801" s="184">
        <v>19</v>
      </c>
      <c r="E1801" s="184">
        <v>1</v>
      </c>
      <c r="F1801" s="184">
        <v>46</v>
      </c>
      <c r="G1801" s="184">
        <v>7</v>
      </c>
      <c r="H1801" s="184">
        <v>3</v>
      </c>
    </row>
    <row r="1802" spans="1:8" x14ac:dyDescent="0.2">
      <c r="A1802" s="184" t="s">
        <v>3696</v>
      </c>
      <c r="B1802" s="184">
        <v>360</v>
      </c>
      <c r="C1802" s="184">
        <v>1754</v>
      </c>
      <c r="D1802" s="184">
        <v>20</v>
      </c>
      <c r="E1802" s="184">
        <v>1</v>
      </c>
      <c r="F1802" s="184">
        <v>46</v>
      </c>
      <c r="G1802" s="184">
        <v>7</v>
      </c>
      <c r="H1802" s="184">
        <v>3</v>
      </c>
    </row>
    <row r="1803" spans="1:8" x14ac:dyDescent="0.2">
      <c r="A1803" s="184" t="s">
        <v>3697</v>
      </c>
      <c r="B1803" s="184">
        <v>361</v>
      </c>
      <c r="C1803" s="184">
        <v>1755</v>
      </c>
      <c r="D1803" s="184">
        <v>21</v>
      </c>
      <c r="E1803" s="184">
        <v>1</v>
      </c>
      <c r="F1803" s="184">
        <v>46</v>
      </c>
      <c r="G1803" s="184">
        <v>7</v>
      </c>
      <c r="H1803" s="184">
        <v>3</v>
      </c>
    </row>
    <row r="1804" spans="1:8" x14ac:dyDescent="0.2">
      <c r="A1804" s="184" t="s">
        <v>3698</v>
      </c>
      <c r="B1804" s="184">
        <v>362</v>
      </c>
      <c r="C1804" s="184">
        <v>1756</v>
      </c>
      <c r="D1804" s="184">
        <v>22</v>
      </c>
      <c r="E1804" s="184">
        <v>1</v>
      </c>
      <c r="F1804" s="184">
        <v>46</v>
      </c>
      <c r="G1804" s="184">
        <v>7</v>
      </c>
      <c r="H1804" s="184">
        <v>3</v>
      </c>
    </row>
    <row r="1805" spans="1:8" x14ac:dyDescent="0.2">
      <c r="A1805" s="184" t="s">
        <v>3699</v>
      </c>
      <c r="B1805" s="184">
        <v>363</v>
      </c>
      <c r="C1805" s="184">
        <v>1757</v>
      </c>
      <c r="D1805" s="184">
        <v>23</v>
      </c>
      <c r="E1805" s="184">
        <v>1</v>
      </c>
      <c r="F1805" s="184">
        <v>46</v>
      </c>
      <c r="G1805" s="184">
        <v>7</v>
      </c>
      <c r="H1805" s="184">
        <v>3</v>
      </c>
    </row>
    <row r="1806" spans="1:8" x14ac:dyDescent="0.2">
      <c r="A1806" s="184" t="s">
        <v>3700</v>
      </c>
      <c r="B1806" s="184">
        <v>364</v>
      </c>
      <c r="C1806" s="184">
        <v>1758</v>
      </c>
      <c r="D1806" s="184">
        <v>301</v>
      </c>
      <c r="E1806" s="184">
        <v>1</v>
      </c>
      <c r="F1806" s="184">
        <v>46</v>
      </c>
      <c r="G1806" s="184">
        <v>7</v>
      </c>
      <c r="H1806" s="184">
        <v>3</v>
      </c>
    </row>
    <row r="1807" spans="1:8" x14ac:dyDescent="0.2">
      <c r="A1807" s="184" t="s">
        <v>3701</v>
      </c>
      <c r="B1807" s="184">
        <v>365</v>
      </c>
      <c r="C1807" s="184">
        <v>1759</v>
      </c>
      <c r="D1807" s="184">
        <v>302</v>
      </c>
      <c r="E1807" s="184">
        <v>1</v>
      </c>
      <c r="F1807" s="184">
        <v>46</v>
      </c>
      <c r="G1807" s="184">
        <v>7</v>
      </c>
      <c r="H1807" s="184">
        <v>3</v>
      </c>
    </row>
    <row r="1808" spans="1:8" x14ac:dyDescent="0.2">
      <c r="A1808" s="184" t="s">
        <v>3702</v>
      </c>
      <c r="B1808" s="184">
        <v>366</v>
      </c>
      <c r="C1808" s="184">
        <v>1760</v>
      </c>
      <c r="D1808" s="184">
        <v>303</v>
      </c>
      <c r="E1808" s="184">
        <v>1</v>
      </c>
      <c r="F1808" s="184">
        <v>46</v>
      </c>
      <c r="G1808" s="184">
        <v>7</v>
      </c>
      <c r="H1808" s="184">
        <v>3</v>
      </c>
    </row>
    <row r="1809" spans="1:8" x14ac:dyDescent="0.2">
      <c r="A1809" s="184" t="s">
        <v>3703</v>
      </c>
      <c r="B1809" s="184">
        <v>1917</v>
      </c>
      <c r="C1809" s="184">
        <v>508076</v>
      </c>
      <c r="D1809" s="184">
        <v>327</v>
      </c>
      <c r="E1809" s="184">
        <v>2</v>
      </c>
      <c r="F1809" s="184">
        <v>840</v>
      </c>
      <c r="G1809" s="184">
        <v>7</v>
      </c>
      <c r="H1809" s="184">
        <v>3</v>
      </c>
    </row>
    <row r="1810" spans="1:8" x14ac:dyDescent="0.2">
      <c r="A1810" s="184" t="s">
        <v>3704</v>
      </c>
      <c r="B1810" s="184">
        <v>1279</v>
      </c>
      <c r="C1810" s="184">
        <v>505090</v>
      </c>
      <c r="D1810" s="184">
        <v>328</v>
      </c>
      <c r="E1810" s="184">
        <v>2</v>
      </c>
      <c r="F1810" s="184">
        <v>840</v>
      </c>
      <c r="G1810" s="184">
        <v>7</v>
      </c>
      <c r="H1810" s="184">
        <v>3</v>
      </c>
    </row>
    <row r="1811" spans="1:8" x14ac:dyDescent="0.2">
      <c r="A1811" s="184" t="s">
        <v>3705</v>
      </c>
      <c r="B1811" s="184">
        <v>1280</v>
      </c>
      <c r="C1811" s="184">
        <v>505091</v>
      </c>
      <c r="D1811" s="184">
        <v>329</v>
      </c>
      <c r="E1811" s="184">
        <v>2</v>
      </c>
      <c r="F1811" s="184">
        <v>840</v>
      </c>
      <c r="G1811" s="184">
        <v>7</v>
      </c>
      <c r="H1811" s="184">
        <v>3</v>
      </c>
    </row>
    <row r="1812" spans="1:8" x14ac:dyDescent="0.2">
      <c r="A1812" s="184" t="s">
        <v>3706</v>
      </c>
      <c r="B1812" s="184">
        <v>1281</v>
      </c>
      <c r="C1812" s="184">
        <v>505092</v>
      </c>
      <c r="D1812" s="184">
        <v>330</v>
      </c>
      <c r="E1812" s="184">
        <v>2</v>
      </c>
      <c r="F1812" s="184">
        <v>840</v>
      </c>
      <c r="G1812" s="184">
        <v>7</v>
      </c>
      <c r="H1812" s="184">
        <v>3</v>
      </c>
    </row>
    <row r="1813" spans="1:8" x14ac:dyDescent="0.2">
      <c r="A1813" s="184" t="s">
        <v>3707</v>
      </c>
      <c r="B1813" s="184">
        <v>1282</v>
      </c>
      <c r="C1813" s="184">
        <v>505093</v>
      </c>
      <c r="D1813" s="184">
        <v>331</v>
      </c>
      <c r="E1813" s="184">
        <v>2</v>
      </c>
      <c r="F1813" s="184">
        <v>840</v>
      </c>
      <c r="G1813" s="184">
        <v>7</v>
      </c>
      <c r="H1813" s="184">
        <v>3</v>
      </c>
    </row>
    <row r="1814" spans="1:8" x14ac:dyDescent="0.2">
      <c r="A1814" s="184" t="s">
        <v>3708</v>
      </c>
      <c r="B1814" s="184">
        <v>1286</v>
      </c>
      <c r="C1814" s="184">
        <v>505118</v>
      </c>
      <c r="D1814" s="184">
        <v>332</v>
      </c>
      <c r="E1814" s="184">
        <v>2</v>
      </c>
      <c r="F1814" s="184">
        <v>840</v>
      </c>
      <c r="G1814" s="184">
        <v>7</v>
      </c>
      <c r="H1814" s="184">
        <v>3</v>
      </c>
    </row>
    <row r="1815" spans="1:8" x14ac:dyDescent="0.2">
      <c r="A1815" s="184" t="s">
        <v>3709</v>
      </c>
      <c r="B1815" s="184">
        <v>1287</v>
      </c>
      <c r="C1815" s="184">
        <v>505119</v>
      </c>
      <c r="D1815" s="184">
        <v>333</v>
      </c>
      <c r="E1815" s="184">
        <v>2</v>
      </c>
      <c r="F1815" s="184">
        <v>840</v>
      </c>
      <c r="G1815" s="184">
        <v>7</v>
      </c>
      <c r="H1815" s="184">
        <v>3</v>
      </c>
    </row>
    <row r="1816" spans="1:8" x14ac:dyDescent="0.2">
      <c r="A1816" s="184" t="s">
        <v>3710</v>
      </c>
      <c r="B1816" s="184">
        <v>1288</v>
      </c>
      <c r="C1816" s="184">
        <v>505120</v>
      </c>
      <c r="D1816" s="184">
        <v>334</v>
      </c>
      <c r="E1816" s="184">
        <v>2</v>
      </c>
      <c r="F1816" s="184">
        <v>840</v>
      </c>
      <c r="G1816" s="184">
        <v>7</v>
      </c>
      <c r="H1816" s="184">
        <v>3</v>
      </c>
    </row>
    <row r="1817" spans="1:8" x14ac:dyDescent="0.2">
      <c r="A1817" s="184" t="s">
        <v>3711</v>
      </c>
      <c r="B1817" s="184">
        <v>1289</v>
      </c>
      <c r="C1817" s="184">
        <v>505121</v>
      </c>
      <c r="D1817" s="184">
        <v>335</v>
      </c>
      <c r="E1817" s="184">
        <v>2</v>
      </c>
      <c r="F1817" s="184">
        <v>840</v>
      </c>
      <c r="G1817" s="184">
        <v>7</v>
      </c>
      <c r="H1817" s="184">
        <v>3</v>
      </c>
    </row>
    <row r="1818" spans="1:8" x14ac:dyDescent="0.2">
      <c r="A1818" s="184" t="s">
        <v>3712</v>
      </c>
      <c r="B1818" s="184">
        <v>1290</v>
      </c>
      <c r="C1818" s="184">
        <v>505122</v>
      </c>
      <c r="D1818" s="184">
        <v>336</v>
      </c>
      <c r="E1818" s="184">
        <v>2</v>
      </c>
      <c r="F1818" s="184">
        <v>840</v>
      </c>
      <c r="G1818" s="184">
        <v>7</v>
      </c>
      <c r="H1818" s="184">
        <v>3</v>
      </c>
    </row>
    <row r="1819" spans="1:8" x14ac:dyDescent="0.2">
      <c r="A1819" s="184" t="s">
        <v>3713</v>
      </c>
      <c r="B1819" s="184">
        <v>3361</v>
      </c>
      <c r="C1819" s="184">
        <v>510998</v>
      </c>
      <c r="D1819" s="184">
        <v>405</v>
      </c>
      <c r="E1819" s="184">
        <v>6</v>
      </c>
      <c r="F1819" s="184">
        <v>3360</v>
      </c>
      <c r="G1819" s="184">
        <v>7</v>
      </c>
      <c r="H1819" s="184">
        <v>3</v>
      </c>
    </row>
    <row r="1820" spans="1:8" x14ac:dyDescent="0.2">
      <c r="A1820" s="184" t="s">
        <v>3714</v>
      </c>
      <c r="B1820" s="184">
        <v>3362</v>
      </c>
      <c r="C1820" s="184">
        <v>510999</v>
      </c>
      <c r="D1820" s="184">
        <v>406</v>
      </c>
      <c r="E1820" s="184">
        <v>6</v>
      </c>
      <c r="F1820" s="184">
        <v>3360</v>
      </c>
      <c r="G1820" s="184">
        <v>7</v>
      </c>
      <c r="H1820" s="184">
        <v>3</v>
      </c>
    </row>
    <row r="1821" spans="1:8" x14ac:dyDescent="0.2">
      <c r="A1821" s="184" t="s">
        <v>3715</v>
      </c>
      <c r="B1821" s="184">
        <v>3363</v>
      </c>
      <c r="C1821" s="184">
        <v>511000</v>
      </c>
      <c r="D1821" s="184">
        <v>407</v>
      </c>
      <c r="E1821" s="184">
        <v>6</v>
      </c>
      <c r="F1821" s="184">
        <v>3360</v>
      </c>
      <c r="G1821" s="184">
        <v>7</v>
      </c>
      <c r="H1821" s="184">
        <v>3</v>
      </c>
    </row>
    <row r="1822" spans="1:8" x14ac:dyDescent="0.2">
      <c r="A1822" s="184" t="s">
        <v>3716</v>
      </c>
      <c r="B1822" s="184">
        <v>3364</v>
      </c>
      <c r="C1822" s="184">
        <v>511001</v>
      </c>
      <c r="D1822" s="184">
        <v>408</v>
      </c>
      <c r="E1822" s="184">
        <v>6</v>
      </c>
      <c r="F1822" s="184">
        <v>3360</v>
      </c>
      <c r="G1822" s="184">
        <v>7</v>
      </c>
      <c r="H1822" s="184">
        <v>3</v>
      </c>
    </row>
    <row r="1823" spans="1:8" x14ac:dyDescent="0.2">
      <c r="A1823" s="184" t="s">
        <v>3717</v>
      </c>
      <c r="B1823" s="184">
        <v>3365</v>
      </c>
      <c r="C1823" s="184">
        <v>511002</v>
      </c>
      <c r="D1823" s="184">
        <v>409</v>
      </c>
      <c r="E1823" s="184">
        <v>6</v>
      </c>
      <c r="F1823" s="184">
        <v>3360</v>
      </c>
      <c r="G1823" s="184">
        <v>7</v>
      </c>
      <c r="H1823" s="184">
        <v>3</v>
      </c>
    </row>
    <row r="1824" spans="1:8" x14ac:dyDescent="0.2">
      <c r="A1824" s="184" t="s">
        <v>3718</v>
      </c>
      <c r="B1824" s="184">
        <v>3366</v>
      </c>
      <c r="C1824" s="184">
        <v>511003</v>
      </c>
      <c r="D1824" s="184">
        <v>410</v>
      </c>
      <c r="E1824" s="184">
        <v>6</v>
      </c>
      <c r="F1824" s="184">
        <v>3360</v>
      </c>
      <c r="G1824" s="184">
        <v>7</v>
      </c>
      <c r="H1824" s="184">
        <v>3</v>
      </c>
    </row>
    <row r="1825" spans="1:8" x14ac:dyDescent="0.2">
      <c r="A1825" s="184" t="s">
        <v>3719</v>
      </c>
      <c r="B1825" s="184">
        <v>3367</v>
      </c>
      <c r="C1825" s="184">
        <v>511004</v>
      </c>
      <c r="D1825" s="184">
        <v>411</v>
      </c>
      <c r="E1825" s="184">
        <v>6</v>
      </c>
      <c r="F1825" s="184">
        <v>3360</v>
      </c>
      <c r="G1825" s="184">
        <v>7</v>
      </c>
      <c r="H1825" s="184">
        <v>3</v>
      </c>
    </row>
    <row r="1826" spans="1:8" x14ac:dyDescent="0.2">
      <c r="A1826" s="184" t="s">
        <v>3720</v>
      </c>
      <c r="B1826" s="184">
        <v>3368</v>
      </c>
      <c r="C1826" s="184">
        <v>511005</v>
      </c>
      <c r="D1826" s="184">
        <v>412</v>
      </c>
      <c r="E1826" s="184">
        <v>6</v>
      </c>
      <c r="F1826" s="184">
        <v>3360</v>
      </c>
      <c r="G1826" s="184">
        <v>7</v>
      </c>
      <c r="H1826" s="184">
        <v>3</v>
      </c>
    </row>
    <row r="1827" spans="1:8" x14ac:dyDescent="0.2">
      <c r="A1827" s="184" t="s">
        <v>3721</v>
      </c>
      <c r="B1827" s="184">
        <v>3369</v>
      </c>
      <c r="C1827" s="184">
        <v>511006</v>
      </c>
      <c r="D1827" s="184">
        <v>413</v>
      </c>
      <c r="E1827" s="184">
        <v>6</v>
      </c>
      <c r="F1827" s="184">
        <v>3360</v>
      </c>
      <c r="G1827" s="184">
        <v>7</v>
      </c>
      <c r="H1827" s="184">
        <v>3</v>
      </c>
    </row>
    <row r="1828" spans="1:8" x14ac:dyDescent="0.2">
      <c r="A1828" s="184" t="s">
        <v>3722</v>
      </c>
      <c r="B1828" s="184">
        <v>3370</v>
      </c>
      <c r="C1828" s="184">
        <v>511007</v>
      </c>
      <c r="D1828" s="184">
        <v>414</v>
      </c>
      <c r="E1828" s="184">
        <v>6</v>
      </c>
      <c r="F1828" s="184">
        <v>3360</v>
      </c>
      <c r="G1828" s="184">
        <v>7</v>
      </c>
      <c r="H1828" s="184">
        <v>3</v>
      </c>
    </row>
    <row r="1829" spans="1:8" x14ac:dyDescent="0.2">
      <c r="A1829" s="184" t="s">
        <v>3723</v>
      </c>
      <c r="B1829" s="184">
        <v>3371</v>
      </c>
      <c r="C1829" s="184">
        <v>511008</v>
      </c>
      <c r="D1829" s="184">
        <v>415</v>
      </c>
      <c r="E1829" s="184">
        <v>6</v>
      </c>
      <c r="F1829" s="184">
        <v>3360</v>
      </c>
      <c r="G1829" s="184">
        <v>7</v>
      </c>
      <c r="H1829" s="184">
        <v>3</v>
      </c>
    </row>
    <row r="1830" spans="1:8" x14ac:dyDescent="0.2">
      <c r="A1830" s="184" t="s">
        <v>3724</v>
      </c>
      <c r="B1830" s="184">
        <v>3372</v>
      </c>
      <c r="C1830" s="184">
        <v>511009</v>
      </c>
      <c r="D1830" s="184">
        <v>416</v>
      </c>
      <c r="E1830" s="184">
        <v>6</v>
      </c>
      <c r="F1830" s="184">
        <v>3360</v>
      </c>
      <c r="G1830" s="184">
        <v>7</v>
      </c>
      <c r="H1830" s="184">
        <v>3</v>
      </c>
    </row>
    <row r="1831" spans="1:8" x14ac:dyDescent="0.2">
      <c r="A1831" s="184" t="s">
        <v>3725</v>
      </c>
      <c r="B1831" s="184">
        <v>3373</v>
      </c>
      <c r="C1831" s="184">
        <v>511010</v>
      </c>
      <c r="D1831" s="184">
        <v>417</v>
      </c>
      <c r="E1831" s="184">
        <v>6</v>
      </c>
      <c r="F1831" s="184">
        <v>3360</v>
      </c>
      <c r="G1831" s="184">
        <v>7</v>
      </c>
      <c r="H1831" s="184">
        <v>3</v>
      </c>
    </row>
    <row r="1832" spans="1:8" x14ac:dyDescent="0.2">
      <c r="A1832" s="184" t="s">
        <v>3726</v>
      </c>
      <c r="B1832" s="184">
        <v>3374</v>
      </c>
      <c r="C1832" s="184">
        <v>511011</v>
      </c>
      <c r="D1832" s="184">
        <v>418</v>
      </c>
      <c r="E1832" s="184">
        <v>6</v>
      </c>
      <c r="F1832" s="184">
        <v>3360</v>
      </c>
      <c r="G1832" s="184">
        <v>7</v>
      </c>
      <c r="H1832" s="184">
        <v>3</v>
      </c>
    </row>
    <row r="1833" spans="1:8" x14ac:dyDescent="0.2">
      <c r="A1833" s="184" t="s">
        <v>3727</v>
      </c>
      <c r="B1833" s="184">
        <v>3375</v>
      </c>
      <c r="C1833" s="184">
        <v>511012</v>
      </c>
      <c r="D1833" s="184">
        <v>419</v>
      </c>
      <c r="E1833" s="184">
        <v>6</v>
      </c>
      <c r="F1833" s="184">
        <v>3360</v>
      </c>
      <c r="G1833" s="184">
        <v>7</v>
      </c>
      <c r="H1833" s="184">
        <v>3</v>
      </c>
    </row>
    <row r="1834" spans="1:8" x14ac:dyDescent="0.2">
      <c r="A1834" s="184" t="s">
        <v>3728</v>
      </c>
      <c r="B1834" s="184">
        <v>3376</v>
      </c>
      <c r="C1834" s="184">
        <v>511013</v>
      </c>
      <c r="D1834" s="184">
        <v>420</v>
      </c>
      <c r="E1834" s="184">
        <v>6</v>
      </c>
      <c r="F1834" s="184">
        <v>3360</v>
      </c>
      <c r="G1834" s="184">
        <v>7</v>
      </c>
      <c r="H1834" s="184">
        <v>3</v>
      </c>
    </row>
    <row r="1835" spans="1:8" x14ac:dyDescent="0.2">
      <c r="A1835" s="184" t="s">
        <v>3729</v>
      </c>
      <c r="B1835" s="184">
        <v>3377</v>
      </c>
      <c r="C1835" s="184">
        <v>511014</v>
      </c>
      <c r="D1835" s="184">
        <v>421</v>
      </c>
      <c r="E1835" s="184">
        <v>6</v>
      </c>
      <c r="F1835" s="184">
        <v>3360</v>
      </c>
      <c r="G1835" s="184">
        <v>7</v>
      </c>
      <c r="H1835" s="184">
        <v>3</v>
      </c>
    </row>
    <row r="1836" spans="1:8" x14ac:dyDescent="0.2">
      <c r="A1836" s="184" t="s">
        <v>3730</v>
      </c>
      <c r="B1836" s="184">
        <v>3378</v>
      </c>
      <c r="C1836" s="184">
        <v>511015</v>
      </c>
      <c r="D1836" s="184">
        <v>422</v>
      </c>
      <c r="E1836" s="184">
        <v>6</v>
      </c>
      <c r="F1836" s="184">
        <v>3360</v>
      </c>
      <c r="G1836" s="184">
        <v>7</v>
      </c>
      <c r="H1836" s="184">
        <v>3</v>
      </c>
    </row>
    <row r="1837" spans="1:8" x14ac:dyDescent="0.2">
      <c r="A1837" s="184" t="s">
        <v>3731</v>
      </c>
      <c r="B1837" s="184">
        <v>572</v>
      </c>
      <c r="C1837" s="184">
        <v>500457</v>
      </c>
      <c r="D1837" s="184">
        <v>200</v>
      </c>
      <c r="E1837" s="184">
        <v>2</v>
      </c>
      <c r="F1837" s="184">
        <v>571</v>
      </c>
      <c r="G1837" s="184">
        <v>7</v>
      </c>
      <c r="H1837" s="184">
        <v>3</v>
      </c>
    </row>
    <row r="1838" spans="1:8" x14ac:dyDescent="0.2">
      <c r="A1838" s="184" t="s">
        <v>3732</v>
      </c>
      <c r="B1838" s="184">
        <v>901</v>
      </c>
      <c r="C1838" s="184">
        <v>502268</v>
      </c>
      <c r="D1838" s="184">
        <v>201</v>
      </c>
      <c r="E1838" s="184">
        <v>2</v>
      </c>
      <c r="F1838" s="184">
        <v>571</v>
      </c>
      <c r="G1838" s="184">
        <v>7</v>
      </c>
      <c r="H1838" s="184">
        <v>3</v>
      </c>
    </row>
    <row r="1839" spans="1:8" x14ac:dyDescent="0.2">
      <c r="A1839" s="184" t="s">
        <v>3733</v>
      </c>
      <c r="B1839" s="184">
        <v>573</v>
      </c>
      <c r="C1839" s="184">
        <v>500458</v>
      </c>
      <c r="D1839" s="184">
        <v>202</v>
      </c>
      <c r="E1839" s="184">
        <v>2</v>
      </c>
      <c r="F1839" s="184">
        <v>571</v>
      </c>
      <c r="G1839" s="184">
        <v>7</v>
      </c>
      <c r="H1839" s="184">
        <v>3</v>
      </c>
    </row>
    <row r="1840" spans="1:8" x14ac:dyDescent="0.2">
      <c r="A1840" s="184" t="s">
        <v>3734</v>
      </c>
      <c r="B1840" s="184">
        <v>902</v>
      </c>
      <c r="C1840" s="184">
        <v>502269</v>
      </c>
      <c r="D1840" s="184">
        <v>203</v>
      </c>
      <c r="E1840" s="184">
        <v>2</v>
      </c>
      <c r="F1840" s="184">
        <v>571</v>
      </c>
      <c r="G1840" s="184">
        <v>7</v>
      </c>
      <c r="H1840" s="184">
        <v>3</v>
      </c>
    </row>
    <row r="1841" spans="1:8" x14ac:dyDescent="0.2">
      <c r="A1841" s="184" t="s">
        <v>3735</v>
      </c>
      <c r="B1841" s="184">
        <v>574</v>
      </c>
      <c r="C1841" s="184">
        <v>500460</v>
      </c>
      <c r="D1841" s="184">
        <v>204</v>
      </c>
      <c r="E1841" s="184">
        <v>2</v>
      </c>
      <c r="F1841" s="184">
        <v>571</v>
      </c>
      <c r="G1841" s="184">
        <v>7</v>
      </c>
      <c r="H1841" s="184">
        <v>3</v>
      </c>
    </row>
    <row r="1842" spans="1:8" x14ac:dyDescent="0.2">
      <c r="A1842" s="184" t="s">
        <v>3736</v>
      </c>
      <c r="B1842" s="184">
        <v>575</v>
      </c>
      <c r="C1842" s="184">
        <v>500461</v>
      </c>
      <c r="D1842" s="184">
        <v>205</v>
      </c>
      <c r="E1842" s="184">
        <v>2</v>
      </c>
      <c r="F1842" s="184">
        <v>571</v>
      </c>
      <c r="G1842" s="184">
        <v>7</v>
      </c>
      <c r="H1842" s="184">
        <v>3</v>
      </c>
    </row>
    <row r="1843" spans="1:8" x14ac:dyDescent="0.2">
      <c r="A1843" s="184" t="s">
        <v>3737</v>
      </c>
      <c r="B1843" s="184">
        <v>576</v>
      </c>
      <c r="C1843" s="184">
        <v>500462</v>
      </c>
      <c r="D1843" s="184">
        <v>206</v>
      </c>
      <c r="E1843" s="184">
        <v>2</v>
      </c>
      <c r="F1843" s="184">
        <v>571</v>
      </c>
      <c r="G1843" s="184">
        <v>7</v>
      </c>
      <c r="H1843" s="184">
        <v>3</v>
      </c>
    </row>
    <row r="1844" spans="1:8" x14ac:dyDescent="0.2">
      <c r="A1844" s="184" t="s">
        <v>3738</v>
      </c>
      <c r="B1844" s="184">
        <v>577</v>
      </c>
      <c r="C1844" s="184">
        <v>500463</v>
      </c>
      <c r="D1844" s="184">
        <v>207</v>
      </c>
      <c r="E1844" s="184">
        <v>2</v>
      </c>
      <c r="F1844" s="184">
        <v>571</v>
      </c>
      <c r="G1844" s="184">
        <v>7</v>
      </c>
      <c r="H1844" s="184">
        <v>3</v>
      </c>
    </row>
    <row r="1845" spans="1:8" x14ac:dyDescent="0.2">
      <c r="A1845" s="184" t="s">
        <v>3739</v>
      </c>
      <c r="B1845" s="184">
        <v>578</v>
      </c>
      <c r="C1845" s="184">
        <v>500464</v>
      </c>
      <c r="D1845" s="184">
        <v>208</v>
      </c>
      <c r="E1845" s="184">
        <v>2</v>
      </c>
      <c r="F1845" s="184">
        <v>571</v>
      </c>
      <c r="G1845" s="184">
        <v>7</v>
      </c>
      <c r="H1845" s="184">
        <v>3</v>
      </c>
    </row>
    <row r="1846" spans="1:8" x14ac:dyDescent="0.2">
      <c r="A1846" s="184" t="s">
        <v>3740</v>
      </c>
      <c r="B1846" s="184">
        <v>579</v>
      </c>
      <c r="C1846" s="184">
        <v>500465</v>
      </c>
      <c r="D1846" s="184">
        <v>209</v>
      </c>
      <c r="E1846" s="184">
        <v>2</v>
      </c>
      <c r="F1846" s="184">
        <v>571</v>
      </c>
      <c r="G1846" s="184">
        <v>7</v>
      </c>
      <c r="H1846" s="184">
        <v>3</v>
      </c>
    </row>
    <row r="1847" spans="1:8" x14ac:dyDescent="0.2">
      <c r="A1847" s="184" t="s">
        <v>3741</v>
      </c>
      <c r="B1847" s="184">
        <v>900</v>
      </c>
      <c r="C1847" s="184">
        <v>502267</v>
      </c>
      <c r="D1847" s="184">
        <v>210</v>
      </c>
      <c r="E1847" s="184">
        <v>2</v>
      </c>
      <c r="F1847" s="184">
        <v>571</v>
      </c>
      <c r="G1847" s="184">
        <v>7</v>
      </c>
      <c r="H1847" s="184">
        <v>3</v>
      </c>
    </row>
    <row r="1848" spans="1:8" x14ac:dyDescent="0.2">
      <c r="A1848" s="184" t="s">
        <v>3742</v>
      </c>
      <c r="B1848" s="184">
        <v>580</v>
      </c>
      <c r="C1848" s="184">
        <v>500466</v>
      </c>
      <c r="D1848" s="184">
        <v>211</v>
      </c>
      <c r="E1848" s="184">
        <v>2</v>
      </c>
      <c r="F1848" s="184">
        <v>571</v>
      </c>
      <c r="G1848" s="184">
        <v>7</v>
      </c>
      <c r="H1848" s="184">
        <v>3</v>
      </c>
    </row>
    <row r="1849" spans="1:8" x14ac:dyDescent="0.2">
      <c r="A1849" s="184" t="s">
        <v>3743</v>
      </c>
      <c r="B1849" s="184">
        <v>581</v>
      </c>
      <c r="C1849" s="184">
        <v>500467</v>
      </c>
      <c r="D1849" s="184">
        <v>212</v>
      </c>
      <c r="E1849" s="184">
        <v>2</v>
      </c>
      <c r="F1849" s="184">
        <v>571</v>
      </c>
      <c r="G1849" s="184">
        <v>7</v>
      </c>
      <c r="H1849" s="184">
        <v>3</v>
      </c>
    </row>
    <row r="1850" spans="1:8" x14ac:dyDescent="0.2">
      <c r="A1850" s="184" t="s">
        <v>3744</v>
      </c>
      <c r="B1850" s="184">
        <v>582</v>
      </c>
      <c r="C1850" s="184">
        <v>500468</v>
      </c>
      <c r="D1850" s="184">
        <v>213</v>
      </c>
      <c r="E1850" s="184">
        <v>2</v>
      </c>
      <c r="F1850" s="184">
        <v>571</v>
      </c>
      <c r="G1850" s="184">
        <v>7</v>
      </c>
      <c r="H1850" s="184">
        <v>3</v>
      </c>
    </row>
    <row r="1851" spans="1:8" x14ac:dyDescent="0.2">
      <c r="A1851" s="184" t="s">
        <v>3745</v>
      </c>
      <c r="B1851" s="184">
        <v>583</v>
      </c>
      <c r="C1851" s="184">
        <v>500469</v>
      </c>
      <c r="D1851" s="184">
        <v>214</v>
      </c>
      <c r="E1851" s="184">
        <v>2</v>
      </c>
      <c r="F1851" s="184">
        <v>571</v>
      </c>
      <c r="G1851" s="184">
        <v>7</v>
      </c>
      <c r="H1851" s="184">
        <v>3</v>
      </c>
    </row>
    <row r="1852" spans="1:8" x14ac:dyDescent="0.2">
      <c r="A1852" s="184" t="s">
        <v>3746</v>
      </c>
      <c r="B1852" s="184">
        <v>1119</v>
      </c>
      <c r="C1852" s="184">
        <v>504573</v>
      </c>
      <c r="D1852" s="184">
        <v>215</v>
      </c>
      <c r="E1852" s="184">
        <v>2</v>
      </c>
      <c r="F1852" s="184">
        <v>571</v>
      </c>
      <c r="G1852" s="184">
        <v>7</v>
      </c>
      <c r="H1852" s="184">
        <v>3</v>
      </c>
    </row>
    <row r="1853" spans="1:8" x14ac:dyDescent="0.2">
      <c r="A1853" s="184" t="s">
        <v>3747</v>
      </c>
      <c r="B1853" s="184">
        <v>1120</v>
      </c>
      <c r="C1853" s="184">
        <v>504574</v>
      </c>
      <c r="D1853" s="184">
        <v>216</v>
      </c>
      <c r="E1853" s="184">
        <v>2</v>
      </c>
      <c r="F1853" s="184">
        <v>571</v>
      </c>
      <c r="G1853" s="184">
        <v>7</v>
      </c>
      <c r="H1853" s="184">
        <v>3</v>
      </c>
    </row>
    <row r="1854" spans="1:8" x14ac:dyDescent="0.2">
      <c r="A1854" s="184" t="s">
        <v>3748</v>
      </c>
      <c r="B1854" s="184">
        <v>1121</v>
      </c>
      <c r="C1854" s="184">
        <v>504575</v>
      </c>
      <c r="D1854" s="184">
        <v>217</v>
      </c>
      <c r="E1854" s="184">
        <v>2</v>
      </c>
      <c r="F1854" s="184">
        <v>571</v>
      </c>
      <c r="G1854" s="184">
        <v>7</v>
      </c>
      <c r="H1854" s="184">
        <v>3</v>
      </c>
    </row>
    <row r="1855" spans="1:8" x14ac:dyDescent="0.2">
      <c r="A1855" s="184" t="s">
        <v>3749</v>
      </c>
      <c r="B1855" s="184">
        <v>1122</v>
      </c>
      <c r="C1855" s="184">
        <v>504576</v>
      </c>
      <c r="D1855" s="184">
        <v>218</v>
      </c>
      <c r="E1855" s="184">
        <v>2</v>
      </c>
      <c r="F1855" s="184">
        <v>571</v>
      </c>
      <c r="G1855" s="184">
        <v>7</v>
      </c>
      <c r="H1855" s="184">
        <v>3</v>
      </c>
    </row>
    <row r="1856" spans="1:8" x14ac:dyDescent="0.2">
      <c r="A1856" s="184" t="s">
        <v>3750</v>
      </c>
      <c r="B1856" s="184">
        <v>1123</v>
      </c>
      <c r="C1856" s="184">
        <v>504577</v>
      </c>
      <c r="D1856" s="184">
        <v>219</v>
      </c>
      <c r="E1856" s="184">
        <v>2</v>
      </c>
      <c r="F1856" s="184">
        <v>571</v>
      </c>
      <c r="G1856" s="184">
        <v>7</v>
      </c>
      <c r="H1856" s="184">
        <v>3</v>
      </c>
    </row>
    <row r="1857" spans="1:8" x14ac:dyDescent="0.2">
      <c r="A1857" s="184" t="s">
        <v>3751</v>
      </c>
      <c r="B1857" s="184">
        <v>1124</v>
      </c>
      <c r="C1857" s="184">
        <v>504578</v>
      </c>
      <c r="D1857" s="184">
        <v>220</v>
      </c>
      <c r="E1857" s="184">
        <v>2</v>
      </c>
      <c r="F1857" s="184">
        <v>571</v>
      </c>
      <c r="G1857" s="184">
        <v>7</v>
      </c>
      <c r="H1857" s="184">
        <v>3</v>
      </c>
    </row>
    <row r="1858" spans="1:8" x14ac:dyDescent="0.2">
      <c r="A1858" s="184" t="s">
        <v>3752</v>
      </c>
      <c r="B1858" s="184">
        <v>1125</v>
      </c>
      <c r="C1858" s="184">
        <v>504579</v>
      </c>
      <c r="D1858" s="184">
        <v>221</v>
      </c>
      <c r="E1858" s="184">
        <v>2</v>
      </c>
      <c r="F1858" s="184">
        <v>571</v>
      </c>
      <c r="G1858" s="184">
        <v>7</v>
      </c>
      <c r="H1858" s="184">
        <v>3</v>
      </c>
    </row>
    <row r="1859" spans="1:8" x14ac:dyDescent="0.2">
      <c r="A1859" s="184" t="s">
        <v>3753</v>
      </c>
      <c r="B1859" s="184">
        <v>1126</v>
      </c>
      <c r="C1859" s="184">
        <v>504580</v>
      </c>
      <c r="D1859" s="184">
        <v>222</v>
      </c>
      <c r="E1859" s="184">
        <v>2</v>
      </c>
      <c r="F1859" s="184">
        <v>571</v>
      </c>
      <c r="G1859" s="184">
        <v>7</v>
      </c>
      <c r="H1859" s="184">
        <v>3</v>
      </c>
    </row>
    <row r="1860" spans="1:8" x14ac:dyDescent="0.2">
      <c r="A1860" s="184" t="s">
        <v>3754</v>
      </c>
      <c r="B1860" s="184">
        <v>1127</v>
      </c>
      <c r="C1860" s="184">
        <v>504581</v>
      </c>
      <c r="D1860" s="184">
        <v>223</v>
      </c>
      <c r="E1860" s="184">
        <v>2</v>
      </c>
      <c r="F1860" s="184">
        <v>571</v>
      </c>
      <c r="G1860" s="184">
        <v>7</v>
      </c>
      <c r="H1860" s="184">
        <v>3</v>
      </c>
    </row>
    <row r="1861" spans="1:8" x14ac:dyDescent="0.2">
      <c r="A1861" s="184" t="s">
        <v>3755</v>
      </c>
      <c r="B1861" s="184">
        <v>1128</v>
      </c>
      <c r="C1861" s="184">
        <v>504582</v>
      </c>
      <c r="D1861" s="184">
        <v>224</v>
      </c>
      <c r="E1861" s="184">
        <v>2</v>
      </c>
      <c r="F1861" s="184">
        <v>571</v>
      </c>
      <c r="G1861" s="184">
        <v>7</v>
      </c>
      <c r="H1861" s="184">
        <v>3</v>
      </c>
    </row>
    <row r="1862" spans="1:8" x14ac:dyDescent="0.2">
      <c r="A1862" s="184" t="s">
        <v>3756</v>
      </c>
      <c r="B1862" s="184">
        <v>3380</v>
      </c>
      <c r="C1862" s="184">
        <v>511017</v>
      </c>
      <c r="D1862" s="184">
        <v>530</v>
      </c>
      <c r="E1862" s="184">
        <v>6</v>
      </c>
      <c r="F1862" s="184">
        <v>3379</v>
      </c>
      <c r="G1862" s="184">
        <v>7</v>
      </c>
      <c r="H1862" s="184">
        <v>3</v>
      </c>
    </row>
    <row r="1863" spans="1:8" x14ac:dyDescent="0.2">
      <c r="A1863" s="184" t="s">
        <v>3757</v>
      </c>
      <c r="B1863" s="184">
        <v>3381</v>
      </c>
      <c r="C1863" s="184">
        <v>511018</v>
      </c>
      <c r="D1863" s="184">
        <v>531</v>
      </c>
      <c r="E1863" s="184">
        <v>6</v>
      </c>
      <c r="F1863" s="184">
        <v>3379</v>
      </c>
      <c r="G1863" s="184">
        <v>7</v>
      </c>
      <c r="H1863" s="184">
        <v>3</v>
      </c>
    </row>
    <row r="1864" spans="1:8" x14ac:dyDescent="0.2">
      <c r="A1864" s="184" t="s">
        <v>3758</v>
      </c>
      <c r="B1864" s="184">
        <v>3382</v>
      </c>
      <c r="C1864" s="184">
        <v>511019</v>
      </c>
      <c r="D1864" s="184">
        <v>532</v>
      </c>
      <c r="E1864" s="184">
        <v>6</v>
      </c>
      <c r="F1864" s="184">
        <v>3379</v>
      </c>
      <c r="G1864" s="184">
        <v>7</v>
      </c>
      <c r="H1864" s="184">
        <v>3</v>
      </c>
    </row>
    <row r="1865" spans="1:8" x14ac:dyDescent="0.2">
      <c r="A1865" s="184" t="s">
        <v>3759</v>
      </c>
      <c r="B1865" s="184">
        <v>3383</v>
      </c>
      <c r="C1865" s="184">
        <v>511020</v>
      </c>
      <c r="D1865" s="184">
        <v>533</v>
      </c>
      <c r="E1865" s="184">
        <v>6</v>
      </c>
      <c r="F1865" s="184">
        <v>3379</v>
      </c>
      <c r="G1865" s="184">
        <v>7</v>
      </c>
      <c r="H1865" s="184">
        <v>3</v>
      </c>
    </row>
    <row r="1866" spans="1:8" x14ac:dyDescent="0.2">
      <c r="A1866" s="184" t="s">
        <v>3760</v>
      </c>
      <c r="B1866" s="184">
        <v>3384</v>
      </c>
      <c r="C1866" s="184">
        <v>511021</v>
      </c>
      <c r="D1866" s="184">
        <v>534</v>
      </c>
      <c r="E1866" s="184">
        <v>6</v>
      </c>
      <c r="F1866" s="184">
        <v>3379</v>
      </c>
      <c r="G1866" s="184">
        <v>7</v>
      </c>
      <c r="H1866" s="184">
        <v>3</v>
      </c>
    </row>
    <row r="1867" spans="1:8" x14ac:dyDescent="0.2">
      <c r="A1867" s="184" t="s">
        <v>3761</v>
      </c>
      <c r="B1867" s="184">
        <v>3385</v>
      </c>
      <c r="C1867" s="184">
        <v>511022</v>
      </c>
      <c r="D1867" s="184">
        <v>535</v>
      </c>
      <c r="E1867" s="184">
        <v>6</v>
      </c>
      <c r="F1867" s="184">
        <v>3379</v>
      </c>
      <c r="G1867" s="184">
        <v>7</v>
      </c>
      <c r="H1867" s="184">
        <v>3</v>
      </c>
    </row>
    <row r="1868" spans="1:8" x14ac:dyDescent="0.2">
      <c r="A1868" s="184" t="s">
        <v>3762</v>
      </c>
      <c r="B1868" s="184">
        <v>3386</v>
      </c>
      <c r="C1868" s="184">
        <v>511023</v>
      </c>
      <c r="D1868" s="184">
        <v>536</v>
      </c>
      <c r="E1868" s="184">
        <v>6</v>
      </c>
      <c r="F1868" s="184">
        <v>3379</v>
      </c>
      <c r="G1868" s="184">
        <v>7</v>
      </c>
      <c r="H1868" s="184">
        <v>3</v>
      </c>
    </row>
    <row r="1869" spans="1:8" x14ac:dyDescent="0.2">
      <c r="A1869" s="184" t="s">
        <v>3763</v>
      </c>
      <c r="B1869" s="184">
        <v>3387</v>
      </c>
      <c r="C1869" s="184">
        <v>511024</v>
      </c>
      <c r="D1869" s="184">
        <v>537</v>
      </c>
      <c r="E1869" s="184">
        <v>6</v>
      </c>
      <c r="F1869" s="184">
        <v>3379</v>
      </c>
      <c r="G1869" s="184">
        <v>7</v>
      </c>
      <c r="H1869" s="184">
        <v>3</v>
      </c>
    </row>
    <row r="1870" spans="1:8" x14ac:dyDescent="0.2">
      <c r="A1870" s="184" t="s">
        <v>3764</v>
      </c>
      <c r="B1870" s="184">
        <v>3388</v>
      </c>
      <c r="C1870" s="184">
        <v>511025</v>
      </c>
      <c r="D1870" s="184">
        <v>538</v>
      </c>
      <c r="E1870" s="184">
        <v>6</v>
      </c>
      <c r="F1870" s="184">
        <v>3379</v>
      </c>
      <c r="G1870" s="184">
        <v>7</v>
      </c>
      <c r="H1870" s="184">
        <v>3</v>
      </c>
    </row>
    <row r="1871" spans="1:8" x14ac:dyDescent="0.2">
      <c r="A1871" s="184" t="s">
        <v>3765</v>
      </c>
      <c r="B1871" s="184">
        <v>3389</v>
      </c>
      <c r="C1871" s="184">
        <v>511026</v>
      </c>
      <c r="D1871" s="184">
        <v>539</v>
      </c>
      <c r="E1871" s="184">
        <v>6</v>
      </c>
      <c r="F1871" s="184">
        <v>3379</v>
      </c>
      <c r="G1871" s="184">
        <v>7</v>
      </c>
      <c r="H1871" s="184">
        <v>3</v>
      </c>
    </row>
    <row r="1872" spans="1:8" x14ac:dyDescent="0.2">
      <c r="A1872" s="184" t="s">
        <v>3766</v>
      </c>
      <c r="B1872" s="184">
        <v>3390</v>
      </c>
      <c r="C1872" s="184">
        <v>511027</v>
      </c>
      <c r="D1872" s="184">
        <v>540</v>
      </c>
      <c r="E1872" s="184">
        <v>6</v>
      </c>
      <c r="F1872" s="184">
        <v>3379</v>
      </c>
      <c r="G1872" s="184">
        <v>7</v>
      </c>
      <c r="H1872" s="184">
        <v>3</v>
      </c>
    </row>
    <row r="1873" spans="1:8" x14ac:dyDescent="0.2">
      <c r="A1873" s="184" t="s">
        <v>3767</v>
      </c>
      <c r="B1873" s="184">
        <v>3391</v>
      </c>
      <c r="C1873" s="184">
        <v>511028</v>
      </c>
      <c r="D1873" s="184">
        <v>541</v>
      </c>
      <c r="E1873" s="184">
        <v>6</v>
      </c>
      <c r="F1873" s="184">
        <v>3379</v>
      </c>
      <c r="G1873" s="184">
        <v>7</v>
      </c>
      <c r="H1873" s="184">
        <v>3</v>
      </c>
    </row>
    <row r="1874" spans="1:8" x14ac:dyDescent="0.2">
      <c r="A1874" s="184" t="s">
        <v>3768</v>
      </c>
      <c r="B1874" s="184">
        <v>3392</v>
      </c>
      <c r="C1874" s="184">
        <v>511029</v>
      </c>
      <c r="D1874" s="184">
        <v>542</v>
      </c>
      <c r="E1874" s="184">
        <v>6</v>
      </c>
      <c r="F1874" s="184">
        <v>3379</v>
      </c>
      <c r="G1874" s="184">
        <v>7</v>
      </c>
      <c r="H1874" s="184">
        <v>3</v>
      </c>
    </row>
    <row r="1875" spans="1:8" x14ac:dyDescent="0.2">
      <c r="A1875" s="184" t="s">
        <v>3769</v>
      </c>
      <c r="B1875" s="184">
        <v>3393</v>
      </c>
      <c r="C1875" s="184">
        <v>511030</v>
      </c>
      <c r="D1875" s="184">
        <v>543</v>
      </c>
      <c r="E1875" s="184">
        <v>6</v>
      </c>
      <c r="F1875" s="184">
        <v>3379</v>
      </c>
      <c r="G1875" s="184">
        <v>7</v>
      </c>
      <c r="H1875" s="184">
        <v>3</v>
      </c>
    </row>
    <row r="1876" spans="1:8" x14ac:dyDescent="0.2">
      <c r="A1876" s="184" t="s">
        <v>3770</v>
      </c>
      <c r="B1876" s="184">
        <v>3394</v>
      </c>
      <c r="C1876" s="184">
        <v>511031</v>
      </c>
      <c r="D1876" s="184">
        <v>544</v>
      </c>
      <c r="E1876" s="184">
        <v>6</v>
      </c>
      <c r="F1876" s="184">
        <v>3379</v>
      </c>
      <c r="G1876" s="184">
        <v>7</v>
      </c>
      <c r="H1876" s="184">
        <v>3</v>
      </c>
    </row>
    <row r="1877" spans="1:8" x14ac:dyDescent="0.2">
      <c r="A1877" s="184" t="s">
        <v>3771</v>
      </c>
      <c r="B1877" s="184">
        <v>3395</v>
      </c>
      <c r="C1877" s="184">
        <v>511032</v>
      </c>
      <c r="D1877" s="184">
        <v>545</v>
      </c>
      <c r="E1877" s="184">
        <v>6</v>
      </c>
      <c r="F1877" s="184">
        <v>3379</v>
      </c>
      <c r="G1877" s="184">
        <v>7</v>
      </c>
      <c r="H1877" s="184">
        <v>3</v>
      </c>
    </row>
    <row r="1878" spans="1:8" x14ac:dyDescent="0.2">
      <c r="A1878" s="184" t="s">
        <v>3772</v>
      </c>
      <c r="B1878" s="184">
        <v>3396</v>
      </c>
      <c r="C1878" s="184">
        <v>511033</v>
      </c>
      <c r="D1878" s="184">
        <v>546</v>
      </c>
      <c r="E1878" s="184">
        <v>6</v>
      </c>
      <c r="F1878" s="184">
        <v>3379</v>
      </c>
      <c r="G1878" s="184">
        <v>7</v>
      </c>
      <c r="H1878" s="184">
        <v>3</v>
      </c>
    </row>
    <row r="1879" spans="1:8" x14ac:dyDescent="0.2">
      <c r="A1879" s="184" t="s">
        <v>3773</v>
      </c>
      <c r="B1879" s="184">
        <v>3397</v>
      </c>
      <c r="C1879" s="184">
        <v>511034</v>
      </c>
      <c r="D1879" s="184">
        <v>547</v>
      </c>
      <c r="E1879" s="184">
        <v>6</v>
      </c>
      <c r="F1879" s="184">
        <v>3379</v>
      </c>
      <c r="G1879" s="184">
        <v>7</v>
      </c>
      <c r="H1879" s="184">
        <v>3</v>
      </c>
    </row>
    <row r="1880" spans="1:8" x14ac:dyDescent="0.2">
      <c r="A1880" s="184" t="s">
        <v>3774</v>
      </c>
      <c r="B1880" s="184">
        <v>3398</v>
      </c>
      <c r="C1880" s="184">
        <v>511035</v>
      </c>
      <c r="D1880" s="184">
        <v>548</v>
      </c>
      <c r="E1880" s="184">
        <v>6</v>
      </c>
      <c r="F1880" s="184">
        <v>3379</v>
      </c>
      <c r="G1880" s="184">
        <v>7</v>
      </c>
      <c r="H1880" s="184">
        <v>3</v>
      </c>
    </row>
    <row r="1881" spans="1:8" x14ac:dyDescent="0.2">
      <c r="A1881" s="184" t="s">
        <v>3775</v>
      </c>
      <c r="B1881" s="184">
        <v>3399</v>
      </c>
      <c r="C1881" s="184">
        <v>511036</v>
      </c>
      <c r="D1881" s="184">
        <v>549</v>
      </c>
      <c r="E1881" s="184">
        <v>6</v>
      </c>
      <c r="F1881" s="184">
        <v>3379</v>
      </c>
      <c r="G1881" s="184">
        <v>7</v>
      </c>
      <c r="H1881" s="184">
        <v>3</v>
      </c>
    </row>
    <row r="1882" spans="1:8" x14ac:dyDescent="0.2">
      <c r="A1882" s="184" t="s">
        <v>3776</v>
      </c>
      <c r="B1882" s="184">
        <v>3400</v>
      </c>
      <c r="C1882" s="184">
        <v>511037</v>
      </c>
      <c r="D1882" s="184">
        <v>550</v>
      </c>
      <c r="E1882" s="184">
        <v>6</v>
      </c>
      <c r="F1882" s="184">
        <v>3379</v>
      </c>
      <c r="G1882" s="184">
        <v>7</v>
      </c>
      <c r="H1882" s="184">
        <v>3</v>
      </c>
    </row>
    <row r="1883" spans="1:8" x14ac:dyDescent="0.2">
      <c r="A1883" s="184" t="s">
        <v>3777</v>
      </c>
      <c r="B1883" s="184">
        <v>3401</v>
      </c>
      <c r="C1883" s="184">
        <v>511038</v>
      </c>
      <c r="D1883" s="184">
        <v>551</v>
      </c>
      <c r="E1883" s="184">
        <v>6</v>
      </c>
      <c r="F1883" s="184">
        <v>3379</v>
      </c>
      <c r="G1883" s="184">
        <v>7</v>
      </c>
      <c r="H1883" s="184">
        <v>3</v>
      </c>
    </row>
    <row r="1884" spans="1:8" x14ac:dyDescent="0.2">
      <c r="A1884" s="184" t="s">
        <v>3778</v>
      </c>
      <c r="B1884" s="184">
        <v>3402</v>
      </c>
      <c r="C1884" s="184">
        <v>511039</v>
      </c>
      <c r="D1884" s="184">
        <v>552</v>
      </c>
      <c r="E1884" s="184">
        <v>6</v>
      </c>
      <c r="F1884" s="184">
        <v>3379</v>
      </c>
      <c r="G1884" s="184">
        <v>7</v>
      </c>
      <c r="H1884" s="184">
        <v>3</v>
      </c>
    </row>
    <row r="1885" spans="1:8" x14ac:dyDescent="0.2">
      <c r="A1885" s="184" t="s">
        <v>3779</v>
      </c>
      <c r="B1885" s="184">
        <v>3403</v>
      </c>
      <c r="C1885" s="184">
        <v>511040</v>
      </c>
      <c r="D1885" s="184">
        <v>553</v>
      </c>
      <c r="E1885" s="184">
        <v>6</v>
      </c>
      <c r="F1885" s="184">
        <v>3379</v>
      </c>
      <c r="G1885" s="184">
        <v>7</v>
      </c>
      <c r="H1885" s="184">
        <v>3</v>
      </c>
    </row>
    <row r="1886" spans="1:8" x14ac:dyDescent="0.2">
      <c r="A1886" s="184" t="s">
        <v>3780</v>
      </c>
      <c r="B1886" s="184">
        <v>3404</v>
      </c>
      <c r="C1886" s="184">
        <v>511041</v>
      </c>
      <c r="D1886" s="184">
        <v>554</v>
      </c>
      <c r="E1886" s="184">
        <v>6</v>
      </c>
      <c r="F1886" s="184">
        <v>3379</v>
      </c>
      <c r="G1886" s="184">
        <v>7</v>
      </c>
      <c r="H1886" s="184">
        <v>3</v>
      </c>
    </row>
    <row r="1887" spans="1:8" x14ac:dyDescent="0.2">
      <c r="A1887" s="184" t="s">
        <v>3781</v>
      </c>
      <c r="B1887" s="184">
        <v>3405</v>
      </c>
      <c r="C1887" s="184">
        <v>511042</v>
      </c>
      <c r="D1887" s="184">
        <v>555</v>
      </c>
      <c r="E1887" s="184">
        <v>6</v>
      </c>
      <c r="F1887" s="184">
        <v>3379</v>
      </c>
      <c r="G1887" s="184">
        <v>7</v>
      </c>
      <c r="H1887" s="184">
        <v>3</v>
      </c>
    </row>
    <row r="1888" spans="1:8" x14ac:dyDescent="0.2">
      <c r="A1888" s="184" t="s">
        <v>3782</v>
      </c>
      <c r="B1888" s="184">
        <v>3406</v>
      </c>
      <c r="C1888" s="184">
        <v>511043</v>
      </c>
      <c r="D1888" s="184">
        <v>556</v>
      </c>
      <c r="E1888" s="184">
        <v>6</v>
      </c>
      <c r="F1888" s="184">
        <v>3379</v>
      </c>
      <c r="G1888" s="184">
        <v>7</v>
      </c>
      <c r="H1888" s="184">
        <v>3</v>
      </c>
    </row>
    <row r="1889" spans="1:8" x14ac:dyDescent="0.2">
      <c r="A1889" s="184" t="s">
        <v>3783</v>
      </c>
      <c r="B1889" s="184">
        <v>3407</v>
      </c>
      <c r="C1889" s="184">
        <v>511044</v>
      </c>
      <c r="D1889" s="184">
        <v>557</v>
      </c>
      <c r="E1889" s="184">
        <v>6</v>
      </c>
      <c r="F1889" s="184">
        <v>3379</v>
      </c>
      <c r="G1889" s="184">
        <v>7</v>
      </c>
      <c r="H1889" s="184">
        <v>3</v>
      </c>
    </row>
    <row r="1890" spans="1:8" x14ac:dyDescent="0.2">
      <c r="A1890" s="184" t="s">
        <v>3784</v>
      </c>
      <c r="B1890" s="184">
        <v>3408</v>
      </c>
      <c r="C1890" s="184">
        <v>511045</v>
      </c>
      <c r="D1890" s="184">
        <v>558</v>
      </c>
      <c r="E1890" s="184">
        <v>6</v>
      </c>
      <c r="F1890" s="184">
        <v>3379</v>
      </c>
      <c r="G1890" s="184">
        <v>7</v>
      </c>
      <c r="H1890" s="184">
        <v>3</v>
      </c>
    </row>
    <row r="1891" spans="1:8" x14ac:dyDescent="0.2">
      <c r="A1891" s="184" t="s">
        <v>3785</v>
      </c>
      <c r="B1891" s="184">
        <v>3409</v>
      </c>
      <c r="C1891" s="184">
        <v>511046</v>
      </c>
      <c r="D1891" s="184">
        <v>559</v>
      </c>
      <c r="E1891" s="184">
        <v>6</v>
      </c>
      <c r="F1891" s="184">
        <v>3379</v>
      </c>
      <c r="G1891" s="184">
        <v>7</v>
      </c>
      <c r="H1891" s="184">
        <v>3</v>
      </c>
    </row>
    <row r="1892" spans="1:8" x14ac:dyDescent="0.2">
      <c r="A1892" s="184" t="s">
        <v>3786</v>
      </c>
      <c r="B1892" s="184">
        <v>3410</v>
      </c>
      <c r="C1892" s="184">
        <v>511047</v>
      </c>
      <c r="D1892" s="184">
        <v>560</v>
      </c>
      <c r="E1892" s="184">
        <v>6</v>
      </c>
      <c r="F1892" s="184">
        <v>3379</v>
      </c>
      <c r="G1892" s="184">
        <v>7</v>
      </c>
      <c r="H1892" s="184">
        <v>3</v>
      </c>
    </row>
    <row r="1893" spans="1:8" x14ac:dyDescent="0.2">
      <c r="A1893" s="184" t="s">
        <v>3787</v>
      </c>
      <c r="B1893" s="184">
        <v>3411</v>
      </c>
      <c r="C1893" s="184">
        <v>511048</v>
      </c>
      <c r="D1893" s="184">
        <v>561</v>
      </c>
      <c r="E1893" s="184">
        <v>6</v>
      </c>
      <c r="F1893" s="184">
        <v>3379</v>
      </c>
      <c r="G1893" s="184">
        <v>7</v>
      </c>
      <c r="H1893" s="184">
        <v>3</v>
      </c>
    </row>
    <row r="1894" spans="1:8" x14ac:dyDescent="0.2">
      <c r="A1894" s="184" t="s">
        <v>3788</v>
      </c>
      <c r="B1894" s="184">
        <v>1872</v>
      </c>
      <c r="C1894" s="184">
        <v>507686</v>
      </c>
      <c r="D1894" s="184">
        <v>334</v>
      </c>
      <c r="E1894" s="184">
        <v>1</v>
      </c>
      <c r="F1894" s="184">
        <v>51</v>
      </c>
      <c r="G1894" s="184">
        <v>7</v>
      </c>
      <c r="H1894" s="184">
        <v>3</v>
      </c>
    </row>
    <row r="1895" spans="1:8" x14ac:dyDescent="0.2">
      <c r="A1895" s="184" t="s">
        <v>3789</v>
      </c>
      <c r="B1895" s="184">
        <v>195</v>
      </c>
      <c r="C1895" s="184">
        <v>1328</v>
      </c>
      <c r="D1895" s="184">
        <v>335</v>
      </c>
      <c r="E1895" s="184">
        <v>1</v>
      </c>
      <c r="F1895" s="184">
        <v>51</v>
      </c>
      <c r="G1895" s="184">
        <v>7</v>
      </c>
      <c r="H1895" s="184">
        <v>3</v>
      </c>
    </row>
    <row r="1896" spans="1:8" x14ac:dyDescent="0.2">
      <c r="A1896" s="184" t="s">
        <v>3790</v>
      </c>
      <c r="B1896" s="184">
        <v>196</v>
      </c>
      <c r="C1896" s="184">
        <v>1329</v>
      </c>
      <c r="D1896" s="184">
        <v>336</v>
      </c>
      <c r="E1896" s="184">
        <v>1</v>
      </c>
      <c r="F1896" s="184">
        <v>51</v>
      </c>
      <c r="G1896" s="184">
        <v>7</v>
      </c>
      <c r="H1896" s="184">
        <v>3</v>
      </c>
    </row>
    <row r="1897" spans="1:8" x14ac:dyDescent="0.2">
      <c r="A1897" s="184" t="s">
        <v>3791</v>
      </c>
      <c r="B1897" s="184">
        <v>197</v>
      </c>
      <c r="C1897" s="184">
        <v>1330</v>
      </c>
      <c r="D1897" s="184">
        <v>337</v>
      </c>
      <c r="E1897" s="184">
        <v>1</v>
      </c>
      <c r="F1897" s="184">
        <v>51</v>
      </c>
      <c r="G1897" s="184">
        <v>7</v>
      </c>
      <c r="H1897" s="184">
        <v>3</v>
      </c>
    </row>
    <row r="1898" spans="1:8" x14ac:dyDescent="0.2">
      <c r="A1898" s="184" t="s">
        <v>3792</v>
      </c>
      <c r="B1898" s="184">
        <v>198</v>
      </c>
      <c r="C1898" s="184">
        <v>1331</v>
      </c>
      <c r="D1898" s="184">
        <v>338</v>
      </c>
      <c r="E1898" s="184">
        <v>1</v>
      </c>
      <c r="F1898" s="184">
        <v>51</v>
      </c>
      <c r="G1898" s="184">
        <v>7</v>
      </c>
      <c r="H1898" s="184">
        <v>3</v>
      </c>
    </row>
    <row r="1899" spans="1:8" x14ac:dyDescent="0.2">
      <c r="A1899" s="184" t="s">
        <v>3793</v>
      </c>
      <c r="B1899" s="184">
        <v>199</v>
      </c>
      <c r="C1899" s="184">
        <v>1332</v>
      </c>
      <c r="D1899" s="184">
        <v>339</v>
      </c>
      <c r="E1899" s="184">
        <v>1</v>
      </c>
      <c r="F1899" s="184">
        <v>51</v>
      </c>
      <c r="G1899" s="184">
        <v>7</v>
      </c>
      <c r="H1899" s="184">
        <v>3</v>
      </c>
    </row>
    <row r="1900" spans="1:8" x14ac:dyDescent="0.2">
      <c r="A1900" s="184" t="s">
        <v>3794</v>
      </c>
      <c r="B1900" s="184">
        <v>200</v>
      </c>
      <c r="C1900" s="184">
        <v>1333</v>
      </c>
      <c r="D1900" s="184">
        <v>340</v>
      </c>
      <c r="E1900" s="184">
        <v>1</v>
      </c>
      <c r="F1900" s="184">
        <v>51</v>
      </c>
      <c r="G1900" s="184">
        <v>7</v>
      </c>
      <c r="H1900" s="184">
        <v>3</v>
      </c>
    </row>
    <row r="1901" spans="1:8" x14ac:dyDescent="0.2">
      <c r="A1901" s="184" t="s">
        <v>3795</v>
      </c>
      <c r="B1901" s="184">
        <v>201</v>
      </c>
      <c r="C1901" s="184">
        <v>1334</v>
      </c>
      <c r="D1901" s="184">
        <v>341</v>
      </c>
      <c r="E1901" s="184">
        <v>1</v>
      </c>
      <c r="F1901" s="184">
        <v>51</v>
      </c>
      <c r="G1901" s="184">
        <v>7</v>
      </c>
      <c r="H1901" s="184">
        <v>3</v>
      </c>
    </row>
    <row r="1902" spans="1:8" x14ac:dyDescent="0.2">
      <c r="A1902" s="184" t="s">
        <v>3796</v>
      </c>
      <c r="B1902" s="184">
        <v>202</v>
      </c>
      <c r="C1902" s="184">
        <v>1335</v>
      </c>
      <c r="D1902" s="184">
        <v>342</v>
      </c>
      <c r="E1902" s="184">
        <v>1</v>
      </c>
      <c r="F1902" s="184">
        <v>51</v>
      </c>
      <c r="G1902" s="184">
        <v>7</v>
      </c>
      <c r="H1902" s="184">
        <v>3</v>
      </c>
    </row>
    <row r="1903" spans="1:8" x14ac:dyDescent="0.2">
      <c r="A1903" s="184" t="s">
        <v>3797</v>
      </c>
      <c r="B1903" s="184">
        <v>203</v>
      </c>
      <c r="C1903" s="184">
        <v>1336</v>
      </c>
      <c r="D1903" s="184">
        <v>343</v>
      </c>
      <c r="E1903" s="184">
        <v>1</v>
      </c>
      <c r="F1903" s="184">
        <v>51</v>
      </c>
      <c r="G1903" s="184">
        <v>7</v>
      </c>
      <c r="H1903" s="184">
        <v>3</v>
      </c>
    </row>
    <row r="1904" spans="1:8" x14ac:dyDescent="0.2">
      <c r="A1904" s="184" t="s">
        <v>3798</v>
      </c>
      <c r="B1904" s="184">
        <v>204</v>
      </c>
      <c r="C1904" s="184">
        <v>1337</v>
      </c>
      <c r="D1904" s="184">
        <v>344</v>
      </c>
      <c r="E1904" s="184">
        <v>1</v>
      </c>
      <c r="F1904" s="184">
        <v>51</v>
      </c>
      <c r="G1904" s="184">
        <v>7</v>
      </c>
      <c r="H1904" s="184">
        <v>3</v>
      </c>
    </row>
    <row r="1905" spans="1:8" x14ac:dyDescent="0.2">
      <c r="A1905" s="184" t="s">
        <v>3799</v>
      </c>
      <c r="B1905" s="184">
        <v>205</v>
      </c>
      <c r="C1905" s="184">
        <v>1338</v>
      </c>
      <c r="D1905" s="184">
        <v>345</v>
      </c>
      <c r="E1905" s="184">
        <v>1</v>
      </c>
      <c r="F1905" s="184">
        <v>51</v>
      </c>
      <c r="G1905" s="184">
        <v>7</v>
      </c>
      <c r="H1905" s="184">
        <v>3</v>
      </c>
    </row>
    <row r="1906" spans="1:8" x14ac:dyDescent="0.2">
      <c r="A1906" s="184" t="s">
        <v>3800</v>
      </c>
      <c r="B1906" s="184">
        <v>206</v>
      </c>
      <c r="C1906" s="184">
        <v>1339</v>
      </c>
      <c r="D1906" s="184">
        <v>346</v>
      </c>
      <c r="E1906" s="184">
        <v>1</v>
      </c>
      <c r="F1906" s="184">
        <v>51</v>
      </c>
      <c r="G1906" s="184">
        <v>7</v>
      </c>
      <c r="H1906" s="184">
        <v>3</v>
      </c>
    </row>
    <row r="1907" spans="1:8" x14ac:dyDescent="0.2">
      <c r="A1907" s="184" t="s">
        <v>3801</v>
      </c>
      <c r="B1907" s="184">
        <v>207</v>
      </c>
      <c r="C1907" s="184">
        <v>1340</v>
      </c>
      <c r="D1907" s="184">
        <v>347</v>
      </c>
      <c r="E1907" s="184">
        <v>1</v>
      </c>
      <c r="F1907" s="184">
        <v>51</v>
      </c>
      <c r="G1907" s="184">
        <v>7</v>
      </c>
      <c r="H1907" s="184">
        <v>3</v>
      </c>
    </row>
    <row r="1908" spans="1:8" x14ac:dyDescent="0.2">
      <c r="A1908" s="184" t="s">
        <v>3802</v>
      </c>
      <c r="B1908" s="184">
        <v>208</v>
      </c>
      <c r="C1908" s="184">
        <v>1341</v>
      </c>
      <c r="D1908" s="184">
        <v>348</v>
      </c>
      <c r="E1908" s="184">
        <v>1</v>
      </c>
      <c r="F1908" s="184">
        <v>51</v>
      </c>
      <c r="G1908" s="184">
        <v>7</v>
      </c>
      <c r="H1908" s="184">
        <v>3</v>
      </c>
    </row>
    <row r="1909" spans="1:8" x14ac:dyDescent="0.2">
      <c r="A1909" s="184" t="s">
        <v>3803</v>
      </c>
      <c r="B1909" s="184">
        <v>372</v>
      </c>
      <c r="C1909" s="184">
        <v>1767</v>
      </c>
      <c r="D1909" s="184">
        <v>349</v>
      </c>
      <c r="E1909" s="184">
        <v>1</v>
      </c>
      <c r="F1909" s="184">
        <v>51</v>
      </c>
      <c r="G1909" s="184">
        <v>7</v>
      </c>
      <c r="H1909" s="184">
        <v>3</v>
      </c>
    </row>
    <row r="1910" spans="1:8" x14ac:dyDescent="0.2">
      <c r="A1910" s="184" t="s">
        <v>3804</v>
      </c>
      <c r="B1910" s="184">
        <v>373</v>
      </c>
      <c r="C1910" s="184">
        <v>1768</v>
      </c>
      <c r="D1910" s="184">
        <v>350</v>
      </c>
      <c r="E1910" s="184">
        <v>1</v>
      </c>
      <c r="F1910" s="184">
        <v>51</v>
      </c>
      <c r="G1910" s="184">
        <v>7</v>
      </c>
      <c r="H1910" s="184">
        <v>3</v>
      </c>
    </row>
    <row r="1911" spans="1:8" x14ac:dyDescent="0.2">
      <c r="A1911" s="184" t="s">
        <v>3805</v>
      </c>
      <c r="B1911" s="184">
        <v>53</v>
      </c>
      <c r="C1911" s="184">
        <v>1092</v>
      </c>
      <c r="D1911" s="184">
        <v>351</v>
      </c>
      <c r="E1911" s="184">
        <v>1</v>
      </c>
      <c r="F1911" s="184">
        <v>52</v>
      </c>
      <c r="G1911" s="184">
        <v>7</v>
      </c>
      <c r="H1911" s="184">
        <v>3</v>
      </c>
    </row>
    <row r="1912" spans="1:8" x14ac:dyDescent="0.2">
      <c r="A1912" s="184" t="s">
        <v>3806</v>
      </c>
      <c r="B1912" s="184">
        <v>353</v>
      </c>
      <c r="C1912" s="184">
        <v>1742</v>
      </c>
      <c r="D1912" s="184">
        <v>331</v>
      </c>
      <c r="E1912" s="184">
        <v>1</v>
      </c>
      <c r="F1912" s="184">
        <v>352</v>
      </c>
      <c r="G1912" s="184">
        <v>7</v>
      </c>
      <c r="H1912" s="184">
        <v>3</v>
      </c>
    </row>
    <row r="1913" spans="1:8" x14ac:dyDescent="0.2">
      <c r="A1913" s="184" t="s">
        <v>3807</v>
      </c>
      <c r="B1913" s="184">
        <v>354</v>
      </c>
      <c r="C1913" s="184">
        <v>1743</v>
      </c>
      <c r="D1913" s="184">
        <v>332</v>
      </c>
      <c r="E1913" s="184">
        <v>1</v>
      </c>
      <c r="F1913" s="184">
        <v>352</v>
      </c>
      <c r="G1913" s="184">
        <v>7</v>
      </c>
      <c r="H1913" s="184">
        <v>3</v>
      </c>
    </row>
    <row r="1914" spans="1:8" x14ac:dyDescent="0.2">
      <c r="A1914" s="184" t="s">
        <v>3808</v>
      </c>
      <c r="B1914" s="184">
        <v>355</v>
      </c>
      <c r="C1914" s="184">
        <v>1744</v>
      </c>
      <c r="D1914" s="184">
        <v>333</v>
      </c>
      <c r="E1914" s="184">
        <v>1</v>
      </c>
      <c r="F1914" s="184">
        <v>352</v>
      </c>
      <c r="G1914" s="184">
        <v>7</v>
      </c>
      <c r="H1914" s="184">
        <v>3</v>
      </c>
    </row>
    <row r="1915" spans="1:8" x14ac:dyDescent="0.2">
      <c r="A1915" s="184" t="s">
        <v>3809</v>
      </c>
      <c r="B1915" s="184">
        <v>747</v>
      </c>
      <c r="C1915" s="184">
        <v>501103</v>
      </c>
      <c r="D1915" s="184">
        <v>402</v>
      </c>
      <c r="E1915" s="184">
        <v>2</v>
      </c>
      <c r="F1915" s="184">
        <v>746</v>
      </c>
      <c r="G1915" s="184">
        <v>7</v>
      </c>
      <c r="H1915" s="184">
        <v>3</v>
      </c>
    </row>
    <row r="1916" spans="1:8" x14ac:dyDescent="0.2">
      <c r="A1916" s="184" t="s">
        <v>3810</v>
      </c>
      <c r="B1916" s="184">
        <v>748</v>
      </c>
      <c r="C1916" s="184">
        <v>501104</v>
      </c>
      <c r="D1916" s="184">
        <v>403</v>
      </c>
      <c r="E1916" s="184">
        <v>2</v>
      </c>
      <c r="F1916" s="184">
        <v>746</v>
      </c>
      <c r="G1916" s="184">
        <v>7</v>
      </c>
      <c r="H1916" s="184">
        <v>3</v>
      </c>
    </row>
    <row r="1917" spans="1:8" x14ac:dyDescent="0.2">
      <c r="A1917" s="184" t="s">
        <v>3811</v>
      </c>
      <c r="B1917" s="184">
        <v>749</v>
      </c>
      <c r="C1917" s="184">
        <v>501105</v>
      </c>
      <c r="D1917" s="184">
        <v>404</v>
      </c>
      <c r="E1917" s="184">
        <v>2</v>
      </c>
      <c r="F1917" s="184">
        <v>746</v>
      </c>
      <c r="G1917" s="184">
        <v>7</v>
      </c>
      <c r="H1917" s="184">
        <v>3</v>
      </c>
    </row>
    <row r="1918" spans="1:8" x14ac:dyDescent="0.2">
      <c r="A1918" s="184" t="s">
        <v>3812</v>
      </c>
      <c r="B1918" s="184">
        <v>750</v>
      </c>
      <c r="C1918" s="184">
        <v>501106</v>
      </c>
      <c r="D1918" s="184">
        <v>405</v>
      </c>
      <c r="E1918" s="184">
        <v>2</v>
      </c>
      <c r="F1918" s="184">
        <v>746</v>
      </c>
      <c r="G1918" s="184">
        <v>7</v>
      </c>
      <c r="H1918" s="184">
        <v>3</v>
      </c>
    </row>
    <row r="1919" spans="1:8" x14ac:dyDescent="0.2">
      <c r="A1919" s="184" t="s">
        <v>3813</v>
      </c>
      <c r="B1919" s="184">
        <v>751</v>
      </c>
      <c r="C1919" s="184">
        <v>501107</v>
      </c>
      <c r="D1919" s="184">
        <v>406</v>
      </c>
      <c r="E1919" s="184">
        <v>2</v>
      </c>
      <c r="F1919" s="184">
        <v>746</v>
      </c>
      <c r="G1919" s="184">
        <v>7</v>
      </c>
      <c r="H1919" s="184">
        <v>3</v>
      </c>
    </row>
    <row r="1920" spans="1:8" x14ac:dyDescent="0.2">
      <c r="A1920" s="184" t="s">
        <v>3814</v>
      </c>
      <c r="B1920" s="184">
        <v>752</v>
      </c>
      <c r="C1920" s="184">
        <v>501108</v>
      </c>
      <c r="D1920" s="184">
        <v>407</v>
      </c>
      <c r="E1920" s="184">
        <v>2</v>
      </c>
      <c r="F1920" s="184">
        <v>746</v>
      </c>
      <c r="G1920" s="184">
        <v>7</v>
      </c>
      <c r="H1920" s="184">
        <v>3</v>
      </c>
    </row>
    <row r="1921" spans="1:8" x14ac:dyDescent="0.2">
      <c r="A1921" s="184" t="s">
        <v>3815</v>
      </c>
      <c r="B1921" s="184">
        <v>753</v>
      </c>
      <c r="C1921" s="184">
        <v>501109</v>
      </c>
      <c r="D1921" s="184">
        <v>408</v>
      </c>
      <c r="E1921" s="184">
        <v>2</v>
      </c>
      <c r="F1921" s="184">
        <v>746</v>
      </c>
      <c r="G1921" s="184">
        <v>7</v>
      </c>
      <c r="H1921" s="184">
        <v>3</v>
      </c>
    </row>
    <row r="1922" spans="1:8" x14ac:dyDescent="0.2">
      <c r="A1922" s="184" t="s">
        <v>3816</v>
      </c>
      <c r="B1922" s="184">
        <v>754</v>
      </c>
      <c r="C1922" s="184">
        <v>501110</v>
      </c>
      <c r="D1922" s="184">
        <v>409</v>
      </c>
      <c r="E1922" s="184">
        <v>2</v>
      </c>
      <c r="F1922" s="184">
        <v>746</v>
      </c>
      <c r="G1922" s="184">
        <v>7</v>
      </c>
      <c r="H1922" s="184">
        <v>3</v>
      </c>
    </row>
    <row r="1923" spans="1:8" x14ac:dyDescent="0.2">
      <c r="A1923" s="184" t="s">
        <v>3817</v>
      </c>
      <c r="B1923" s="184">
        <v>755</v>
      </c>
      <c r="C1923" s="184">
        <v>501111</v>
      </c>
      <c r="D1923" s="184">
        <v>410</v>
      </c>
      <c r="E1923" s="184">
        <v>2</v>
      </c>
      <c r="F1923" s="184">
        <v>746</v>
      </c>
      <c r="G1923" s="184">
        <v>7</v>
      </c>
      <c r="H1923" s="184">
        <v>3</v>
      </c>
    </row>
    <row r="1924" spans="1:8" x14ac:dyDescent="0.2">
      <c r="A1924" s="184" t="s">
        <v>3818</v>
      </c>
      <c r="B1924" s="184">
        <v>756</v>
      </c>
      <c r="C1924" s="184">
        <v>501112</v>
      </c>
      <c r="D1924" s="184">
        <v>411</v>
      </c>
      <c r="E1924" s="184">
        <v>2</v>
      </c>
      <c r="F1924" s="184">
        <v>746</v>
      </c>
      <c r="G1924" s="184">
        <v>7</v>
      </c>
      <c r="H1924" s="184">
        <v>3</v>
      </c>
    </row>
    <row r="1925" spans="1:8" x14ac:dyDescent="0.2">
      <c r="A1925" s="184" t="s">
        <v>3819</v>
      </c>
      <c r="B1925" s="184">
        <v>757</v>
      </c>
      <c r="C1925" s="184">
        <v>501113</v>
      </c>
      <c r="D1925" s="184">
        <v>412</v>
      </c>
      <c r="E1925" s="184">
        <v>2</v>
      </c>
      <c r="F1925" s="184">
        <v>746</v>
      </c>
      <c r="G1925" s="184">
        <v>7</v>
      </c>
      <c r="H1925" s="184">
        <v>3</v>
      </c>
    </row>
    <row r="1926" spans="1:8" x14ac:dyDescent="0.2">
      <c r="A1926" s="184" t="s">
        <v>3820</v>
      </c>
      <c r="B1926" s="184">
        <v>758</v>
      </c>
      <c r="C1926" s="184">
        <v>501114</v>
      </c>
      <c r="D1926" s="184">
        <v>413</v>
      </c>
      <c r="E1926" s="184">
        <v>2</v>
      </c>
      <c r="F1926" s="184">
        <v>746</v>
      </c>
      <c r="G1926" s="184">
        <v>7</v>
      </c>
      <c r="H1926" s="184">
        <v>3</v>
      </c>
    </row>
    <row r="1927" spans="1:8" x14ac:dyDescent="0.2">
      <c r="A1927" s="184" t="s">
        <v>3821</v>
      </c>
      <c r="B1927" s="184">
        <v>759</v>
      </c>
      <c r="C1927" s="184">
        <v>501115</v>
      </c>
      <c r="D1927" s="184">
        <v>414</v>
      </c>
      <c r="E1927" s="184">
        <v>2</v>
      </c>
      <c r="F1927" s="184">
        <v>746</v>
      </c>
      <c r="G1927" s="184">
        <v>7</v>
      </c>
      <c r="H1927" s="184">
        <v>3</v>
      </c>
    </row>
    <row r="1928" spans="1:8" x14ac:dyDescent="0.2">
      <c r="A1928" s="184" t="s">
        <v>3822</v>
      </c>
      <c r="B1928" s="184">
        <v>760</v>
      </c>
      <c r="C1928" s="184">
        <v>501116</v>
      </c>
      <c r="D1928" s="184">
        <v>415</v>
      </c>
      <c r="E1928" s="184">
        <v>2</v>
      </c>
      <c r="F1928" s="184">
        <v>746</v>
      </c>
      <c r="G1928" s="184">
        <v>7</v>
      </c>
      <c r="H1928" s="184">
        <v>3</v>
      </c>
    </row>
    <row r="1929" spans="1:8" x14ac:dyDescent="0.2">
      <c r="A1929" s="184" t="s">
        <v>3823</v>
      </c>
      <c r="B1929" s="184">
        <v>3492</v>
      </c>
      <c r="C1929" s="184">
        <v>511129</v>
      </c>
      <c r="D1929" s="184">
        <v>419</v>
      </c>
      <c r="E1929" s="184">
        <v>2</v>
      </c>
      <c r="F1929" s="184">
        <v>746</v>
      </c>
      <c r="G1929" s="184">
        <v>7</v>
      </c>
      <c r="H1929" s="184">
        <v>3</v>
      </c>
    </row>
    <row r="1930" spans="1:8" x14ac:dyDescent="0.2">
      <c r="A1930" s="184" t="s">
        <v>3824</v>
      </c>
      <c r="B1930" s="184">
        <v>3493</v>
      </c>
      <c r="C1930" s="184">
        <v>511130</v>
      </c>
      <c r="D1930" s="184">
        <v>420</v>
      </c>
      <c r="E1930" s="184">
        <v>2</v>
      </c>
      <c r="F1930" s="184">
        <v>746</v>
      </c>
      <c r="G1930" s="184">
        <v>7</v>
      </c>
      <c r="H1930" s="184">
        <v>3</v>
      </c>
    </row>
    <row r="1931" spans="1:8" x14ac:dyDescent="0.2">
      <c r="A1931" s="184" t="s">
        <v>3825</v>
      </c>
      <c r="B1931" s="184">
        <v>3494</v>
      </c>
      <c r="C1931" s="184">
        <v>511131</v>
      </c>
      <c r="D1931" s="184">
        <v>421</v>
      </c>
      <c r="E1931" s="184">
        <v>2</v>
      </c>
      <c r="F1931" s="184">
        <v>746</v>
      </c>
      <c r="G1931" s="184">
        <v>7</v>
      </c>
      <c r="H1931" s="184">
        <v>3</v>
      </c>
    </row>
    <row r="1932" spans="1:8" x14ac:dyDescent="0.2">
      <c r="A1932" s="184" t="s">
        <v>3826</v>
      </c>
      <c r="B1932" s="184">
        <v>3495</v>
      </c>
      <c r="C1932" s="184">
        <v>511132</v>
      </c>
      <c r="D1932" s="184">
        <v>422</v>
      </c>
      <c r="E1932" s="184">
        <v>2</v>
      </c>
      <c r="F1932" s="184">
        <v>746</v>
      </c>
      <c r="G1932" s="184">
        <v>7</v>
      </c>
      <c r="H1932" s="184">
        <v>3</v>
      </c>
    </row>
    <row r="1933" spans="1:8" x14ac:dyDescent="0.2">
      <c r="A1933" s="184" t="s">
        <v>3827</v>
      </c>
      <c r="B1933" s="184">
        <v>3496</v>
      </c>
      <c r="C1933" s="184">
        <v>511133</v>
      </c>
      <c r="D1933" s="184">
        <v>423</v>
      </c>
      <c r="E1933" s="184">
        <v>2</v>
      </c>
      <c r="F1933" s="184">
        <v>746</v>
      </c>
      <c r="G1933" s="184">
        <v>7</v>
      </c>
      <c r="H1933" s="184">
        <v>3</v>
      </c>
    </row>
    <row r="1934" spans="1:8" x14ac:dyDescent="0.2">
      <c r="A1934" s="184" t="s">
        <v>3828</v>
      </c>
      <c r="B1934" s="184">
        <v>3497</v>
      </c>
      <c r="C1934" s="184">
        <v>511134</v>
      </c>
      <c r="D1934" s="184">
        <v>424</v>
      </c>
      <c r="E1934" s="184">
        <v>2</v>
      </c>
      <c r="F1934" s="184">
        <v>746</v>
      </c>
      <c r="G1934" s="184">
        <v>7</v>
      </c>
      <c r="H1934" s="184">
        <v>3</v>
      </c>
    </row>
    <row r="1935" spans="1:8" x14ac:dyDescent="0.2">
      <c r="A1935" s="184" t="s">
        <v>3829</v>
      </c>
      <c r="B1935" s="184">
        <v>3498</v>
      </c>
      <c r="C1935" s="184">
        <v>511135</v>
      </c>
      <c r="D1935" s="184">
        <v>425</v>
      </c>
      <c r="E1935" s="184">
        <v>2</v>
      </c>
      <c r="F1935" s="184">
        <v>746</v>
      </c>
      <c r="G1935" s="184">
        <v>7</v>
      </c>
      <c r="H1935" s="184">
        <v>3</v>
      </c>
    </row>
    <row r="1936" spans="1:8" x14ac:dyDescent="0.2">
      <c r="A1936" s="184" t="s">
        <v>3830</v>
      </c>
      <c r="B1936" s="184">
        <v>3499</v>
      </c>
      <c r="C1936" s="184">
        <v>511136</v>
      </c>
      <c r="D1936" s="184">
        <v>429</v>
      </c>
      <c r="E1936" s="184">
        <v>2</v>
      </c>
      <c r="F1936" s="184">
        <v>746</v>
      </c>
      <c r="G1936" s="184">
        <v>7</v>
      </c>
      <c r="H1936" s="184">
        <v>3</v>
      </c>
    </row>
    <row r="1937" spans="1:8" x14ac:dyDescent="0.2">
      <c r="A1937" s="184" t="s">
        <v>3831</v>
      </c>
      <c r="B1937" s="184">
        <v>2404</v>
      </c>
      <c r="C1937" s="184">
        <v>509641</v>
      </c>
      <c r="D1937" s="184">
        <v>50</v>
      </c>
      <c r="E1937" s="184">
        <v>1</v>
      </c>
      <c r="F1937" s="184">
        <v>56</v>
      </c>
      <c r="G1937" s="184">
        <v>7</v>
      </c>
      <c r="H1937" s="184">
        <v>3</v>
      </c>
    </row>
    <row r="1938" spans="1:8" x14ac:dyDescent="0.2">
      <c r="A1938" s="184" t="s">
        <v>3832</v>
      </c>
      <c r="B1938" s="184">
        <v>57</v>
      </c>
      <c r="C1938" s="184">
        <v>1098</v>
      </c>
      <c r="D1938" s="184">
        <v>51</v>
      </c>
      <c r="E1938" s="184">
        <v>1</v>
      </c>
      <c r="F1938" s="184">
        <v>56</v>
      </c>
      <c r="G1938" s="184">
        <v>7</v>
      </c>
      <c r="H1938" s="184">
        <v>3</v>
      </c>
    </row>
    <row r="1939" spans="1:8" x14ac:dyDescent="0.2">
      <c r="A1939" s="184" t="s">
        <v>3833</v>
      </c>
      <c r="B1939" s="184">
        <v>218</v>
      </c>
      <c r="C1939" s="184">
        <v>1352</v>
      </c>
      <c r="D1939" s="184">
        <v>52</v>
      </c>
      <c r="E1939" s="184">
        <v>1</v>
      </c>
      <c r="F1939" s="184">
        <v>56</v>
      </c>
      <c r="G1939" s="184">
        <v>7</v>
      </c>
      <c r="H1939" s="184">
        <v>3</v>
      </c>
    </row>
    <row r="1940" spans="1:8" x14ac:dyDescent="0.2">
      <c r="A1940" s="184" t="s">
        <v>3834</v>
      </c>
      <c r="B1940" s="184">
        <v>219</v>
      </c>
      <c r="C1940" s="184">
        <v>1353</v>
      </c>
      <c r="D1940" s="184">
        <v>53</v>
      </c>
      <c r="E1940" s="184">
        <v>1</v>
      </c>
      <c r="F1940" s="184">
        <v>56</v>
      </c>
      <c r="G1940" s="184">
        <v>7</v>
      </c>
      <c r="H1940" s="184">
        <v>3</v>
      </c>
    </row>
    <row r="1941" spans="1:8" x14ac:dyDescent="0.2">
      <c r="A1941" s="184" t="s">
        <v>3835</v>
      </c>
      <c r="B1941" s="184">
        <v>220</v>
      </c>
      <c r="C1941" s="184">
        <v>1354</v>
      </c>
      <c r="D1941" s="184">
        <v>54</v>
      </c>
      <c r="E1941" s="184">
        <v>1</v>
      </c>
      <c r="F1941" s="184">
        <v>56</v>
      </c>
      <c r="G1941" s="184">
        <v>7</v>
      </c>
      <c r="H1941" s="184">
        <v>3</v>
      </c>
    </row>
    <row r="1942" spans="1:8" x14ac:dyDescent="0.2">
      <c r="A1942" s="184" t="s">
        <v>3836</v>
      </c>
      <c r="B1942" s="184">
        <v>221</v>
      </c>
      <c r="C1942" s="184">
        <v>1355</v>
      </c>
      <c r="D1942" s="184">
        <v>55</v>
      </c>
      <c r="E1942" s="184">
        <v>1</v>
      </c>
      <c r="F1942" s="184">
        <v>56</v>
      </c>
      <c r="G1942" s="184">
        <v>7</v>
      </c>
      <c r="H1942" s="184">
        <v>3</v>
      </c>
    </row>
    <row r="1943" spans="1:8" x14ac:dyDescent="0.2">
      <c r="A1943" s="184" t="s">
        <v>3837</v>
      </c>
      <c r="B1943" s="184">
        <v>222</v>
      </c>
      <c r="C1943" s="184">
        <v>1356</v>
      </c>
      <c r="D1943" s="184">
        <v>56</v>
      </c>
      <c r="E1943" s="184">
        <v>1</v>
      </c>
      <c r="F1943" s="184">
        <v>56</v>
      </c>
      <c r="G1943" s="184">
        <v>7</v>
      </c>
      <c r="H1943" s="184">
        <v>3</v>
      </c>
    </row>
    <row r="1944" spans="1:8" x14ac:dyDescent="0.2">
      <c r="A1944" s="184" t="s">
        <v>3838</v>
      </c>
      <c r="B1944" s="184">
        <v>356</v>
      </c>
      <c r="C1944" s="184">
        <v>1747</v>
      </c>
      <c r="D1944" s="184">
        <v>57</v>
      </c>
      <c r="E1944" s="184">
        <v>1</v>
      </c>
      <c r="F1944" s="184">
        <v>56</v>
      </c>
      <c r="G1944" s="184">
        <v>7</v>
      </c>
      <c r="H1944" s="184">
        <v>3</v>
      </c>
    </row>
    <row r="1945" spans="1:8" x14ac:dyDescent="0.2">
      <c r="A1945" s="184" t="s">
        <v>3839</v>
      </c>
      <c r="B1945" s="184">
        <v>357</v>
      </c>
      <c r="C1945" s="184">
        <v>1748</v>
      </c>
      <c r="D1945" s="184">
        <v>58</v>
      </c>
      <c r="E1945" s="184">
        <v>1</v>
      </c>
      <c r="F1945" s="184">
        <v>56</v>
      </c>
      <c r="G1945" s="184">
        <v>7</v>
      </c>
      <c r="H1945" s="184">
        <v>3</v>
      </c>
    </row>
    <row r="1946" spans="1:8" x14ac:dyDescent="0.2">
      <c r="A1946" s="184" t="s">
        <v>3840</v>
      </c>
      <c r="B1946" s="184">
        <v>358</v>
      </c>
      <c r="C1946" s="184">
        <v>1749</v>
      </c>
      <c r="D1946" s="184">
        <v>59</v>
      </c>
      <c r="E1946" s="184">
        <v>1</v>
      </c>
      <c r="F1946" s="184">
        <v>56</v>
      </c>
      <c r="G1946" s="184">
        <v>7</v>
      </c>
      <c r="H1946" s="184">
        <v>3</v>
      </c>
    </row>
    <row r="1947" spans="1:8" x14ac:dyDescent="0.2">
      <c r="A1947" s="184" t="s">
        <v>3841</v>
      </c>
      <c r="B1947" s="184">
        <v>1278</v>
      </c>
      <c r="C1947" s="184">
        <v>505083</v>
      </c>
      <c r="D1947" s="184">
        <v>60</v>
      </c>
      <c r="E1947" s="184">
        <v>1</v>
      </c>
      <c r="F1947" s="184">
        <v>56</v>
      </c>
      <c r="G1947" s="184">
        <v>7</v>
      </c>
      <c r="H1947" s="184">
        <v>3</v>
      </c>
    </row>
    <row r="1948" spans="1:8" x14ac:dyDescent="0.2">
      <c r="A1948" s="184" t="s">
        <v>3842</v>
      </c>
      <c r="B1948" s="184">
        <v>1909</v>
      </c>
      <c r="C1948" s="184">
        <v>508015</v>
      </c>
      <c r="D1948" s="184">
        <v>325</v>
      </c>
      <c r="E1948" s="184">
        <v>1</v>
      </c>
      <c r="F1948" s="184">
        <v>1908</v>
      </c>
      <c r="G1948" s="184">
        <v>7</v>
      </c>
      <c r="H1948" s="184">
        <v>3</v>
      </c>
    </row>
    <row r="1949" spans="1:8" x14ac:dyDescent="0.2">
      <c r="A1949" s="184" t="s">
        <v>3843</v>
      </c>
      <c r="B1949" s="184">
        <v>1910</v>
      </c>
      <c r="C1949" s="184">
        <v>508016</v>
      </c>
      <c r="D1949" s="184">
        <v>326</v>
      </c>
      <c r="E1949" s="184">
        <v>1</v>
      </c>
      <c r="F1949" s="184">
        <v>1908</v>
      </c>
      <c r="G1949" s="184">
        <v>7</v>
      </c>
      <c r="H1949" s="184">
        <v>3</v>
      </c>
    </row>
    <row r="1950" spans="1:8" x14ac:dyDescent="0.2">
      <c r="A1950" s="184" t="s">
        <v>3844</v>
      </c>
      <c r="B1950" s="184">
        <v>1911</v>
      </c>
      <c r="C1950" s="184">
        <v>508017</v>
      </c>
      <c r="D1950" s="184">
        <v>327</v>
      </c>
      <c r="E1950" s="184">
        <v>1</v>
      </c>
      <c r="F1950" s="184">
        <v>1908</v>
      </c>
      <c r="G1950" s="184">
        <v>7</v>
      </c>
      <c r="H1950" s="184">
        <v>3</v>
      </c>
    </row>
    <row r="1951" spans="1:8" x14ac:dyDescent="0.2">
      <c r="A1951" s="184" t="s">
        <v>3845</v>
      </c>
      <c r="B1951" s="184">
        <v>1912</v>
      </c>
      <c r="C1951" s="184">
        <v>508018</v>
      </c>
      <c r="D1951" s="184">
        <v>328</v>
      </c>
      <c r="E1951" s="184">
        <v>1</v>
      </c>
      <c r="F1951" s="184">
        <v>1908</v>
      </c>
      <c r="G1951" s="184">
        <v>7</v>
      </c>
      <c r="H1951" s="184">
        <v>3</v>
      </c>
    </row>
    <row r="1952" spans="1:8" x14ac:dyDescent="0.2">
      <c r="A1952" s="184" t="s">
        <v>3846</v>
      </c>
      <c r="B1952" s="184">
        <v>1913</v>
      </c>
      <c r="C1952" s="184">
        <v>508019</v>
      </c>
      <c r="D1952" s="184">
        <v>329</v>
      </c>
      <c r="E1952" s="184">
        <v>1</v>
      </c>
      <c r="F1952" s="184">
        <v>1908</v>
      </c>
      <c r="G1952" s="184">
        <v>7</v>
      </c>
      <c r="H1952" s="184">
        <v>3</v>
      </c>
    </row>
    <row r="1953" spans="1:8" x14ac:dyDescent="0.2">
      <c r="A1953" s="184" t="s">
        <v>3847</v>
      </c>
      <c r="B1953" s="184">
        <v>1914</v>
      </c>
      <c r="C1953" s="184">
        <v>508020</v>
      </c>
      <c r="D1953" s="184">
        <v>330</v>
      </c>
      <c r="E1953" s="184">
        <v>1</v>
      </c>
      <c r="F1953" s="184">
        <v>1908</v>
      </c>
      <c r="G1953" s="184">
        <v>7</v>
      </c>
      <c r="H1953" s="184">
        <v>3</v>
      </c>
    </row>
    <row r="1954" spans="1:8" x14ac:dyDescent="0.2">
      <c r="A1954" s="184" t="s">
        <v>3848</v>
      </c>
      <c r="B1954" s="184">
        <v>55</v>
      </c>
      <c r="C1954" s="184">
        <v>1094</v>
      </c>
      <c r="D1954" s="184">
        <v>353</v>
      </c>
      <c r="E1954" s="184">
        <v>1</v>
      </c>
      <c r="F1954" s="184">
        <v>54</v>
      </c>
      <c r="G1954" s="184">
        <v>7</v>
      </c>
      <c r="H1954" s="184">
        <v>3</v>
      </c>
    </row>
    <row r="1955" spans="1:8" x14ac:dyDescent="0.2">
      <c r="A1955" s="184" t="s">
        <v>3849</v>
      </c>
      <c r="B1955" s="184">
        <v>209</v>
      </c>
      <c r="C1955" s="184">
        <v>1342</v>
      </c>
      <c r="D1955" s="184">
        <v>354</v>
      </c>
      <c r="E1955" s="184">
        <v>1</v>
      </c>
      <c r="F1955" s="184">
        <v>54</v>
      </c>
      <c r="G1955" s="184">
        <v>7</v>
      </c>
      <c r="H1955" s="184">
        <v>3</v>
      </c>
    </row>
    <row r="1956" spans="1:8" x14ac:dyDescent="0.2">
      <c r="A1956" s="184" t="s">
        <v>3850</v>
      </c>
      <c r="B1956" s="184">
        <v>210</v>
      </c>
      <c r="C1956" s="184">
        <v>1343</v>
      </c>
      <c r="D1956" s="184">
        <v>355</v>
      </c>
      <c r="E1956" s="184">
        <v>1</v>
      </c>
      <c r="F1956" s="184">
        <v>54</v>
      </c>
      <c r="G1956" s="184">
        <v>7</v>
      </c>
      <c r="H1956" s="184">
        <v>3</v>
      </c>
    </row>
    <row r="1957" spans="1:8" x14ac:dyDescent="0.2">
      <c r="A1957" s="184" t="s">
        <v>3851</v>
      </c>
      <c r="B1957" s="184">
        <v>211</v>
      </c>
      <c r="C1957" s="184">
        <v>1344</v>
      </c>
      <c r="D1957" s="184">
        <v>356</v>
      </c>
      <c r="E1957" s="184">
        <v>1</v>
      </c>
      <c r="F1957" s="184">
        <v>54</v>
      </c>
      <c r="G1957" s="184">
        <v>7</v>
      </c>
      <c r="H1957" s="184">
        <v>3</v>
      </c>
    </row>
    <row r="1958" spans="1:8" x14ac:dyDescent="0.2">
      <c r="A1958" s="184" t="s">
        <v>3852</v>
      </c>
      <c r="B1958" s="184">
        <v>213</v>
      </c>
      <c r="C1958" s="184">
        <v>1347</v>
      </c>
      <c r="D1958" s="184">
        <v>359</v>
      </c>
      <c r="E1958" s="184">
        <v>1</v>
      </c>
      <c r="F1958" s="184">
        <v>54</v>
      </c>
      <c r="G1958" s="184">
        <v>7</v>
      </c>
      <c r="H1958" s="184">
        <v>3</v>
      </c>
    </row>
    <row r="1959" spans="1:8" x14ac:dyDescent="0.2">
      <c r="A1959" s="184" t="s">
        <v>3853</v>
      </c>
      <c r="B1959" s="184">
        <v>214</v>
      </c>
      <c r="C1959" s="184">
        <v>1348</v>
      </c>
      <c r="D1959" s="184">
        <v>360</v>
      </c>
      <c r="E1959" s="184">
        <v>1</v>
      </c>
      <c r="F1959" s="184">
        <v>54</v>
      </c>
      <c r="G1959" s="184">
        <v>7</v>
      </c>
      <c r="H1959" s="184">
        <v>3</v>
      </c>
    </row>
    <row r="1960" spans="1:8" x14ac:dyDescent="0.2">
      <c r="A1960" s="184" t="s">
        <v>3854</v>
      </c>
      <c r="B1960" s="184">
        <v>215</v>
      </c>
      <c r="C1960" s="184">
        <v>1349</v>
      </c>
      <c r="D1960" s="184">
        <v>361</v>
      </c>
      <c r="E1960" s="184">
        <v>1</v>
      </c>
      <c r="F1960" s="184">
        <v>54</v>
      </c>
      <c r="G1960" s="184">
        <v>7</v>
      </c>
      <c r="H1960" s="184">
        <v>3</v>
      </c>
    </row>
    <row r="1961" spans="1:8" x14ac:dyDescent="0.2">
      <c r="A1961" s="184" t="s">
        <v>3855</v>
      </c>
      <c r="B1961" s="184">
        <v>216</v>
      </c>
      <c r="C1961" s="184">
        <v>1350</v>
      </c>
      <c r="D1961" s="184">
        <v>362</v>
      </c>
      <c r="E1961" s="184">
        <v>1</v>
      </c>
      <c r="F1961" s="184">
        <v>54</v>
      </c>
      <c r="G1961" s="184">
        <v>7</v>
      </c>
      <c r="H1961" s="184">
        <v>3</v>
      </c>
    </row>
    <row r="1962" spans="1:8" x14ac:dyDescent="0.2">
      <c r="A1962" s="184" t="s">
        <v>3856</v>
      </c>
      <c r="B1962" s="184">
        <v>217</v>
      </c>
      <c r="C1962" s="184">
        <v>1351</v>
      </c>
      <c r="D1962" s="184">
        <v>363</v>
      </c>
      <c r="E1962" s="184">
        <v>1</v>
      </c>
      <c r="F1962" s="184">
        <v>54</v>
      </c>
      <c r="G1962" s="184">
        <v>7</v>
      </c>
      <c r="H1962" s="184">
        <v>3</v>
      </c>
    </row>
    <row r="1963" spans="1:8" x14ac:dyDescent="0.2">
      <c r="A1963" s="184" t="s">
        <v>3857</v>
      </c>
      <c r="B1963" s="184">
        <v>11</v>
      </c>
      <c r="C1963" s="184">
        <v>998</v>
      </c>
      <c r="D1963" s="184">
        <v>78</v>
      </c>
      <c r="E1963" s="184">
        <v>1</v>
      </c>
      <c r="F1963" s="184">
        <v>9</v>
      </c>
      <c r="G1963" s="184">
        <v>7</v>
      </c>
      <c r="H1963" s="184">
        <v>3</v>
      </c>
    </row>
    <row r="1964" spans="1:8" x14ac:dyDescent="0.2">
      <c r="A1964" s="184" t="s">
        <v>3858</v>
      </c>
      <c r="B1964" s="184">
        <v>12</v>
      </c>
      <c r="C1964" s="184">
        <v>999</v>
      </c>
      <c r="D1964" s="184">
        <v>79</v>
      </c>
      <c r="E1964" s="184">
        <v>1</v>
      </c>
      <c r="F1964" s="184">
        <v>9</v>
      </c>
      <c r="G1964" s="184">
        <v>7</v>
      </c>
      <c r="H1964" s="184">
        <v>3</v>
      </c>
    </row>
    <row r="1965" spans="1:8" x14ac:dyDescent="0.2">
      <c r="A1965" s="184" t="s">
        <v>3859</v>
      </c>
      <c r="B1965" s="184">
        <v>13</v>
      </c>
      <c r="C1965" s="184">
        <v>1000</v>
      </c>
      <c r="D1965" s="184">
        <v>80</v>
      </c>
      <c r="E1965" s="184">
        <v>1</v>
      </c>
      <c r="F1965" s="184">
        <v>9</v>
      </c>
      <c r="G1965" s="184">
        <v>7</v>
      </c>
      <c r="H1965" s="184">
        <v>3</v>
      </c>
    </row>
    <row r="1966" spans="1:8" x14ac:dyDescent="0.2">
      <c r="A1966" s="184" t="s">
        <v>3860</v>
      </c>
      <c r="B1966" s="184">
        <v>14</v>
      </c>
      <c r="C1966" s="184">
        <v>1001</v>
      </c>
      <c r="D1966" s="184">
        <v>81</v>
      </c>
      <c r="E1966" s="184">
        <v>1</v>
      </c>
      <c r="F1966" s="184">
        <v>9</v>
      </c>
      <c r="G1966" s="184">
        <v>7</v>
      </c>
      <c r="H1966" s="184">
        <v>3</v>
      </c>
    </row>
    <row r="1967" spans="1:8" x14ac:dyDescent="0.2">
      <c r="A1967" s="184" t="s">
        <v>3861</v>
      </c>
      <c r="B1967" s="184">
        <v>15</v>
      </c>
      <c r="C1967" s="184">
        <v>1002</v>
      </c>
      <c r="D1967" s="184">
        <v>82</v>
      </c>
      <c r="E1967" s="184">
        <v>1</v>
      </c>
      <c r="F1967" s="184">
        <v>9</v>
      </c>
      <c r="G1967" s="184">
        <v>7</v>
      </c>
      <c r="H1967" s="184">
        <v>3</v>
      </c>
    </row>
    <row r="1968" spans="1:8" x14ac:dyDescent="0.2">
      <c r="A1968" s="184" t="s">
        <v>3862</v>
      </c>
      <c r="B1968" s="184">
        <v>152</v>
      </c>
      <c r="C1968" s="184">
        <v>1269</v>
      </c>
      <c r="D1968" s="184">
        <v>83</v>
      </c>
      <c r="E1968" s="184">
        <v>1</v>
      </c>
      <c r="F1968" s="184">
        <v>9</v>
      </c>
      <c r="G1968" s="184">
        <v>7</v>
      </c>
      <c r="H1968" s="184">
        <v>3</v>
      </c>
    </row>
    <row r="1969" spans="1:8" x14ac:dyDescent="0.2">
      <c r="A1969" s="184" t="s">
        <v>3863</v>
      </c>
      <c r="B1969" s="184">
        <v>153</v>
      </c>
      <c r="C1969" s="184">
        <v>1270</v>
      </c>
      <c r="D1969" s="184">
        <v>84</v>
      </c>
      <c r="E1969" s="184">
        <v>1</v>
      </c>
      <c r="F1969" s="184">
        <v>9</v>
      </c>
      <c r="G1969" s="184">
        <v>7</v>
      </c>
      <c r="H1969" s="184">
        <v>3</v>
      </c>
    </row>
    <row r="1970" spans="1:8" x14ac:dyDescent="0.2">
      <c r="A1970" s="184" t="s">
        <v>3864</v>
      </c>
      <c r="B1970" s="184">
        <v>154</v>
      </c>
      <c r="C1970" s="184">
        <v>1271</v>
      </c>
      <c r="D1970" s="184">
        <v>85</v>
      </c>
      <c r="E1970" s="184">
        <v>1</v>
      </c>
      <c r="F1970" s="184">
        <v>9</v>
      </c>
      <c r="G1970" s="184">
        <v>7</v>
      </c>
      <c r="H1970" s="184">
        <v>3</v>
      </c>
    </row>
    <row r="1971" spans="1:8" x14ac:dyDescent="0.2">
      <c r="A1971" s="184" t="s">
        <v>3865</v>
      </c>
      <c r="B1971" s="184">
        <v>155</v>
      </c>
      <c r="C1971" s="184">
        <v>1272</v>
      </c>
      <c r="D1971" s="184">
        <v>86</v>
      </c>
      <c r="E1971" s="184">
        <v>1</v>
      </c>
      <c r="F1971" s="184">
        <v>9</v>
      </c>
      <c r="G1971" s="184">
        <v>7</v>
      </c>
      <c r="H1971" s="184">
        <v>3</v>
      </c>
    </row>
    <row r="1972" spans="1:8" x14ac:dyDescent="0.2">
      <c r="A1972" s="184" t="s">
        <v>3866</v>
      </c>
      <c r="B1972" s="184">
        <v>156</v>
      </c>
      <c r="C1972" s="184">
        <v>1273</v>
      </c>
      <c r="D1972" s="184">
        <v>87</v>
      </c>
      <c r="E1972" s="184">
        <v>1</v>
      </c>
      <c r="F1972" s="184">
        <v>9</v>
      </c>
      <c r="G1972" s="184">
        <v>7</v>
      </c>
      <c r="H1972" s="184">
        <v>3</v>
      </c>
    </row>
    <row r="1973" spans="1:8" x14ac:dyDescent="0.2">
      <c r="A1973" s="184" t="s">
        <v>3867</v>
      </c>
      <c r="B1973" s="184">
        <v>157</v>
      </c>
      <c r="C1973" s="184">
        <v>1274</v>
      </c>
      <c r="D1973" s="184">
        <v>88</v>
      </c>
      <c r="E1973" s="184">
        <v>1</v>
      </c>
      <c r="F1973" s="184">
        <v>9</v>
      </c>
      <c r="G1973" s="184">
        <v>7</v>
      </c>
      <c r="H1973" s="184">
        <v>3</v>
      </c>
    </row>
    <row r="1974" spans="1:8" x14ac:dyDescent="0.2">
      <c r="A1974" s="184" t="s">
        <v>3868</v>
      </c>
      <c r="B1974" s="184">
        <v>19</v>
      </c>
      <c r="C1974" s="184">
        <v>1009</v>
      </c>
      <c r="D1974" s="184">
        <v>89</v>
      </c>
      <c r="E1974" s="184">
        <v>1</v>
      </c>
      <c r="F1974" s="184">
        <v>9</v>
      </c>
      <c r="G1974" s="184">
        <v>7</v>
      </c>
      <c r="H1974" s="184">
        <v>3</v>
      </c>
    </row>
    <row r="1975" spans="1:8" x14ac:dyDescent="0.2">
      <c r="A1975" s="184" t="s">
        <v>3869</v>
      </c>
      <c r="B1975" s="184">
        <v>348</v>
      </c>
      <c r="C1975" s="184">
        <v>1736</v>
      </c>
      <c r="D1975" s="184">
        <v>90</v>
      </c>
      <c r="E1975" s="184">
        <v>1</v>
      </c>
      <c r="F1975" s="184">
        <v>9</v>
      </c>
      <c r="G1975" s="184">
        <v>7</v>
      </c>
      <c r="H1975" s="184">
        <v>3</v>
      </c>
    </row>
    <row r="1976" spans="1:8" x14ac:dyDescent="0.2">
      <c r="A1976" s="184" t="s">
        <v>3870</v>
      </c>
      <c r="B1976" s="184">
        <v>349</v>
      </c>
      <c r="C1976" s="184">
        <v>1737</v>
      </c>
      <c r="D1976" s="184">
        <v>91</v>
      </c>
      <c r="E1976" s="184">
        <v>1</v>
      </c>
      <c r="F1976" s="184">
        <v>9</v>
      </c>
      <c r="G1976" s="184">
        <v>7</v>
      </c>
      <c r="H1976" s="184">
        <v>3</v>
      </c>
    </row>
    <row r="1977" spans="1:8" x14ac:dyDescent="0.2">
      <c r="A1977" s="184" t="s">
        <v>3871</v>
      </c>
      <c r="B1977" s="184">
        <v>111</v>
      </c>
      <c r="C1977" s="184">
        <v>1223</v>
      </c>
      <c r="D1977" s="184">
        <v>92</v>
      </c>
      <c r="E1977" s="184">
        <v>1</v>
      </c>
      <c r="F1977" s="184">
        <v>10</v>
      </c>
      <c r="G1977" s="184">
        <v>7</v>
      </c>
      <c r="H1977" s="184">
        <v>3</v>
      </c>
    </row>
    <row r="1978" spans="1:8" x14ac:dyDescent="0.2">
      <c r="A1978" s="184" t="s">
        <v>3872</v>
      </c>
      <c r="B1978" s="184">
        <v>116</v>
      </c>
      <c r="C1978" s="184">
        <v>1233</v>
      </c>
      <c r="D1978" s="184">
        <v>93</v>
      </c>
      <c r="E1978" s="184">
        <v>1</v>
      </c>
      <c r="F1978" s="184">
        <v>10</v>
      </c>
      <c r="G1978" s="184">
        <v>7</v>
      </c>
      <c r="H1978" s="184">
        <v>3</v>
      </c>
    </row>
    <row r="1979" spans="1:8" x14ac:dyDescent="0.2">
      <c r="A1979" s="184" t="s">
        <v>3873</v>
      </c>
      <c r="B1979" s="184">
        <v>117</v>
      </c>
      <c r="C1979" s="184">
        <v>1234</v>
      </c>
      <c r="D1979" s="184">
        <v>94</v>
      </c>
      <c r="E1979" s="184">
        <v>1</v>
      </c>
      <c r="F1979" s="184">
        <v>10</v>
      </c>
      <c r="G1979" s="184">
        <v>7</v>
      </c>
      <c r="H1979" s="184">
        <v>3</v>
      </c>
    </row>
    <row r="1980" spans="1:8" x14ac:dyDescent="0.2">
      <c r="A1980" s="184" t="s">
        <v>3874</v>
      </c>
      <c r="B1980" s="184">
        <v>118</v>
      </c>
      <c r="C1980" s="184">
        <v>1235</v>
      </c>
      <c r="D1980" s="184">
        <v>95</v>
      </c>
      <c r="E1980" s="184">
        <v>1</v>
      </c>
      <c r="F1980" s="184">
        <v>10</v>
      </c>
      <c r="G1980" s="184">
        <v>7</v>
      </c>
      <c r="H1980" s="184">
        <v>3</v>
      </c>
    </row>
    <row r="1981" spans="1:8" x14ac:dyDescent="0.2">
      <c r="A1981" s="184" t="s">
        <v>3875</v>
      </c>
      <c r="B1981" s="184">
        <v>119</v>
      </c>
      <c r="C1981" s="184">
        <v>1236</v>
      </c>
      <c r="D1981" s="184">
        <v>96</v>
      </c>
      <c r="E1981" s="184">
        <v>1</v>
      </c>
      <c r="F1981" s="184">
        <v>10</v>
      </c>
      <c r="G1981" s="184">
        <v>7</v>
      </c>
      <c r="H1981" s="184">
        <v>3</v>
      </c>
    </row>
    <row r="1982" spans="1:8" x14ac:dyDescent="0.2">
      <c r="A1982" s="184" t="s">
        <v>3876</v>
      </c>
      <c r="B1982" s="184">
        <v>120</v>
      </c>
      <c r="C1982" s="184">
        <v>1237</v>
      </c>
      <c r="D1982" s="184">
        <v>97</v>
      </c>
      <c r="E1982" s="184">
        <v>1</v>
      </c>
      <c r="F1982" s="184">
        <v>10</v>
      </c>
      <c r="G1982" s="184">
        <v>7</v>
      </c>
      <c r="H1982" s="184">
        <v>3</v>
      </c>
    </row>
    <row r="1983" spans="1:8" x14ac:dyDescent="0.2">
      <c r="A1983" s="184" t="s">
        <v>3877</v>
      </c>
      <c r="B1983" s="184">
        <v>121</v>
      </c>
      <c r="C1983" s="184">
        <v>1238</v>
      </c>
      <c r="D1983" s="184">
        <v>98</v>
      </c>
      <c r="E1983" s="184">
        <v>1</v>
      </c>
      <c r="F1983" s="184">
        <v>10</v>
      </c>
      <c r="G1983" s="184">
        <v>7</v>
      </c>
      <c r="H1983" s="184">
        <v>3</v>
      </c>
    </row>
    <row r="1984" spans="1:8" x14ac:dyDescent="0.2">
      <c r="A1984" s="184" t="s">
        <v>3878</v>
      </c>
      <c r="B1984" s="184">
        <v>122</v>
      </c>
      <c r="C1984" s="184">
        <v>1239</v>
      </c>
      <c r="D1984" s="184">
        <v>99</v>
      </c>
      <c r="E1984" s="184">
        <v>1</v>
      </c>
      <c r="F1984" s="184">
        <v>10</v>
      </c>
      <c r="G1984" s="184">
        <v>7</v>
      </c>
      <c r="H1984" s="184">
        <v>3</v>
      </c>
    </row>
    <row r="1985" spans="1:8" x14ac:dyDescent="0.2">
      <c r="A1985" s="184" t="s">
        <v>3879</v>
      </c>
      <c r="B1985" s="184">
        <v>123</v>
      </c>
      <c r="C1985" s="184">
        <v>1240</v>
      </c>
      <c r="D1985" s="184">
        <v>100</v>
      </c>
      <c r="E1985" s="184">
        <v>1</v>
      </c>
      <c r="F1985" s="184">
        <v>10</v>
      </c>
      <c r="G1985" s="184">
        <v>7</v>
      </c>
      <c r="H1985" s="184">
        <v>3</v>
      </c>
    </row>
    <row r="1986" spans="1:8" x14ac:dyDescent="0.2">
      <c r="A1986" s="184" t="s">
        <v>3880</v>
      </c>
      <c r="B1986" s="184">
        <v>124</v>
      </c>
      <c r="C1986" s="184">
        <v>1241</v>
      </c>
      <c r="D1986" s="184">
        <v>101</v>
      </c>
      <c r="E1986" s="184">
        <v>1</v>
      </c>
      <c r="F1986" s="184">
        <v>10</v>
      </c>
      <c r="G1986" s="184">
        <v>7</v>
      </c>
      <c r="H1986" s="184">
        <v>3</v>
      </c>
    </row>
    <row r="1987" spans="1:8" x14ac:dyDescent="0.2">
      <c r="A1987" s="184" t="s">
        <v>3881</v>
      </c>
      <c r="B1987" s="184">
        <v>125</v>
      </c>
      <c r="C1987" s="184">
        <v>1242</v>
      </c>
      <c r="D1987" s="184">
        <v>102</v>
      </c>
      <c r="E1987" s="184">
        <v>1</v>
      </c>
      <c r="F1987" s="184">
        <v>10</v>
      </c>
      <c r="G1987" s="184">
        <v>7</v>
      </c>
      <c r="H1987" s="184">
        <v>3</v>
      </c>
    </row>
    <row r="1988" spans="1:8" x14ac:dyDescent="0.2">
      <c r="A1988" s="184" t="s">
        <v>3882</v>
      </c>
      <c r="B1988" s="184">
        <v>126</v>
      </c>
      <c r="C1988" s="184">
        <v>1243</v>
      </c>
      <c r="D1988" s="184">
        <v>103</v>
      </c>
      <c r="E1988" s="184">
        <v>1</v>
      </c>
      <c r="F1988" s="184">
        <v>10</v>
      </c>
      <c r="G1988" s="184">
        <v>7</v>
      </c>
      <c r="H1988" s="184">
        <v>3</v>
      </c>
    </row>
    <row r="1989" spans="1:8" x14ac:dyDescent="0.2">
      <c r="A1989" s="184" t="s">
        <v>3883</v>
      </c>
      <c r="B1989" s="184">
        <v>127</v>
      </c>
      <c r="C1989" s="184">
        <v>1244</v>
      </c>
      <c r="D1989" s="184">
        <v>104</v>
      </c>
      <c r="E1989" s="184">
        <v>1</v>
      </c>
      <c r="F1989" s="184">
        <v>10</v>
      </c>
      <c r="G1989" s="184">
        <v>7</v>
      </c>
      <c r="H1989" s="184">
        <v>3</v>
      </c>
    </row>
    <row r="1990" spans="1:8" x14ac:dyDescent="0.2">
      <c r="A1990" s="184" t="s">
        <v>3884</v>
      </c>
      <c r="B1990" s="184">
        <v>128</v>
      </c>
      <c r="C1990" s="184">
        <v>1245</v>
      </c>
      <c r="D1990" s="184">
        <v>105</v>
      </c>
      <c r="E1990" s="184">
        <v>1</v>
      </c>
      <c r="F1990" s="184">
        <v>10</v>
      </c>
      <c r="G1990" s="184">
        <v>7</v>
      </c>
      <c r="H1990" s="184">
        <v>3</v>
      </c>
    </row>
    <row r="1991" spans="1:8" x14ac:dyDescent="0.2">
      <c r="A1991" s="184" t="s">
        <v>3885</v>
      </c>
      <c r="B1991" s="184">
        <v>129</v>
      </c>
      <c r="C1991" s="184">
        <v>1246</v>
      </c>
      <c r="D1991" s="184">
        <v>106</v>
      </c>
      <c r="E1991" s="184">
        <v>1</v>
      </c>
      <c r="F1991" s="184">
        <v>10</v>
      </c>
      <c r="G1991" s="184">
        <v>7</v>
      </c>
      <c r="H1991" s="184">
        <v>3</v>
      </c>
    </row>
    <row r="1992" spans="1:8" x14ac:dyDescent="0.2">
      <c r="A1992" s="184" t="s">
        <v>3886</v>
      </c>
      <c r="B1992" s="184">
        <v>130</v>
      </c>
      <c r="C1992" s="184">
        <v>1247</v>
      </c>
      <c r="D1992" s="184">
        <v>107</v>
      </c>
      <c r="E1992" s="184">
        <v>1</v>
      </c>
      <c r="F1992" s="184">
        <v>10</v>
      </c>
      <c r="G1992" s="184">
        <v>7</v>
      </c>
      <c r="H1992" s="184">
        <v>3</v>
      </c>
    </row>
    <row r="1993" spans="1:8" x14ac:dyDescent="0.2">
      <c r="A1993" s="184" t="s">
        <v>3887</v>
      </c>
      <c r="B1993" s="184">
        <v>131</v>
      </c>
      <c r="C1993" s="184">
        <v>1248</v>
      </c>
      <c r="D1993" s="184">
        <v>108</v>
      </c>
      <c r="E1993" s="184">
        <v>1</v>
      </c>
      <c r="F1993" s="184">
        <v>10</v>
      </c>
      <c r="G1993" s="184">
        <v>7</v>
      </c>
      <c r="H1993" s="184">
        <v>3</v>
      </c>
    </row>
    <row r="1994" spans="1:8" x14ac:dyDescent="0.2">
      <c r="A1994" s="184" t="s">
        <v>3888</v>
      </c>
      <c r="B1994" s="184">
        <v>132</v>
      </c>
      <c r="C1994" s="184">
        <v>1249</v>
      </c>
      <c r="D1994" s="184">
        <v>109</v>
      </c>
      <c r="E1994" s="184">
        <v>1</v>
      </c>
      <c r="F1994" s="184">
        <v>10</v>
      </c>
      <c r="G1994" s="184">
        <v>7</v>
      </c>
      <c r="H1994" s="184">
        <v>3</v>
      </c>
    </row>
    <row r="1995" spans="1:8" x14ac:dyDescent="0.2">
      <c r="A1995" s="184" t="s">
        <v>3889</v>
      </c>
      <c r="B1995" s="184">
        <v>133</v>
      </c>
      <c r="C1995" s="184">
        <v>1250</v>
      </c>
      <c r="D1995" s="184">
        <v>110</v>
      </c>
      <c r="E1995" s="184">
        <v>1</v>
      </c>
      <c r="F1995" s="184">
        <v>10</v>
      </c>
      <c r="G1995" s="184">
        <v>7</v>
      </c>
      <c r="H1995" s="184">
        <v>3</v>
      </c>
    </row>
    <row r="1996" spans="1:8" x14ac:dyDescent="0.2">
      <c r="A1996" s="184" t="s">
        <v>3890</v>
      </c>
      <c r="B1996" s="184">
        <v>134</v>
      </c>
      <c r="C1996" s="184">
        <v>1251</v>
      </c>
      <c r="D1996" s="184">
        <v>111</v>
      </c>
      <c r="E1996" s="184">
        <v>1</v>
      </c>
      <c r="F1996" s="184">
        <v>10</v>
      </c>
      <c r="G1996" s="184">
        <v>7</v>
      </c>
      <c r="H1996" s="184">
        <v>3</v>
      </c>
    </row>
    <row r="1997" spans="1:8" x14ac:dyDescent="0.2">
      <c r="A1997" s="184" t="s">
        <v>3891</v>
      </c>
      <c r="B1997" s="184">
        <v>135</v>
      </c>
      <c r="C1997" s="184">
        <v>1252</v>
      </c>
      <c r="D1997" s="184">
        <v>112</v>
      </c>
      <c r="E1997" s="184">
        <v>1</v>
      </c>
      <c r="F1997" s="184">
        <v>10</v>
      </c>
      <c r="G1997" s="184">
        <v>7</v>
      </c>
      <c r="H1997" s="184">
        <v>3</v>
      </c>
    </row>
    <row r="1998" spans="1:8" x14ac:dyDescent="0.2">
      <c r="A1998" s="184" t="s">
        <v>3892</v>
      </c>
      <c r="B1998" s="184">
        <v>136</v>
      </c>
      <c r="C1998" s="184">
        <v>1253</v>
      </c>
      <c r="D1998" s="184">
        <v>113</v>
      </c>
      <c r="E1998" s="184">
        <v>1</v>
      </c>
      <c r="F1998" s="184">
        <v>10</v>
      </c>
      <c r="G1998" s="184">
        <v>7</v>
      </c>
      <c r="H1998" s="184">
        <v>3</v>
      </c>
    </row>
    <row r="1999" spans="1:8" x14ac:dyDescent="0.2">
      <c r="A1999" s="184" t="s">
        <v>3893</v>
      </c>
      <c r="B1999" s="184">
        <v>137</v>
      </c>
      <c r="C1999" s="184">
        <v>1254</v>
      </c>
      <c r="D1999" s="184">
        <v>114</v>
      </c>
      <c r="E1999" s="184">
        <v>1</v>
      </c>
      <c r="F1999" s="184">
        <v>10</v>
      </c>
      <c r="G1999" s="184">
        <v>7</v>
      </c>
      <c r="H1999" s="184">
        <v>3</v>
      </c>
    </row>
    <row r="2000" spans="1:8" x14ac:dyDescent="0.2">
      <c r="A2000" s="184" t="s">
        <v>3894</v>
      </c>
      <c r="B2000" s="184">
        <v>138</v>
      </c>
      <c r="C2000" s="184">
        <v>1255</v>
      </c>
      <c r="D2000" s="184">
        <v>115</v>
      </c>
      <c r="E2000" s="184">
        <v>1</v>
      </c>
      <c r="F2000" s="184">
        <v>10</v>
      </c>
      <c r="G2000" s="184">
        <v>7</v>
      </c>
      <c r="H2000" s="184">
        <v>3</v>
      </c>
    </row>
    <row r="2001" spans="1:8" x14ac:dyDescent="0.2">
      <c r="A2001" s="184" t="s">
        <v>3895</v>
      </c>
      <c r="B2001" s="184">
        <v>139</v>
      </c>
      <c r="C2001" s="184">
        <v>1256</v>
      </c>
      <c r="D2001" s="184">
        <v>116</v>
      </c>
      <c r="E2001" s="184">
        <v>1</v>
      </c>
      <c r="F2001" s="184">
        <v>10</v>
      </c>
      <c r="G2001" s="184">
        <v>7</v>
      </c>
      <c r="H2001" s="184">
        <v>3</v>
      </c>
    </row>
    <row r="2002" spans="1:8" x14ac:dyDescent="0.2">
      <c r="A2002" s="184" t="s">
        <v>3896</v>
      </c>
      <c r="B2002" s="184">
        <v>140</v>
      </c>
      <c r="C2002" s="184">
        <v>1257</v>
      </c>
      <c r="D2002" s="184">
        <v>117</v>
      </c>
      <c r="E2002" s="184">
        <v>1</v>
      </c>
      <c r="F2002" s="184">
        <v>10</v>
      </c>
      <c r="G2002" s="184">
        <v>7</v>
      </c>
      <c r="H2002" s="184">
        <v>3</v>
      </c>
    </row>
    <row r="2003" spans="1:8" x14ac:dyDescent="0.2">
      <c r="A2003" s="184" t="s">
        <v>3897</v>
      </c>
      <c r="B2003" s="184">
        <v>141</v>
      </c>
      <c r="C2003" s="184">
        <v>1258</v>
      </c>
      <c r="D2003" s="184">
        <v>118</v>
      </c>
      <c r="E2003" s="184">
        <v>1</v>
      </c>
      <c r="F2003" s="184">
        <v>10</v>
      </c>
      <c r="G2003" s="184">
        <v>7</v>
      </c>
      <c r="H2003" s="184">
        <v>3</v>
      </c>
    </row>
    <row r="2004" spans="1:8" x14ac:dyDescent="0.2">
      <c r="A2004" s="184" t="s">
        <v>3898</v>
      </c>
      <c r="B2004" s="184">
        <v>142</v>
      </c>
      <c r="C2004" s="184">
        <v>1259</v>
      </c>
      <c r="D2004" s="184">
        <v>119</v>
      </c>
      <c r="E2004" s="184">
        <v>1</v>
      </c>
      <c r="F2004" s="184">
        <v>10</v>
      </c>
      <c r="G2004" s="184">
        <v>7</v>
      </c>
      <c r="H2004" s="184">
        <v>3</v>
      </c>
    </row>
    <row r="2005" spans="1:8" x14ac:dyDescent="0.2">
      <c r="A2005" s="184" t="s">
        <v>3899</v>
      </c>
      <c r="B2005" s="184">
        <v>143</v>
      </c>
      <c r="C2005" s="184">
        <v>1260</v>
      </c>
      <c r="D2005" s="184">
        <v>120</v>
      </c>
      <c r="E2005" s="184">
        <v>1</v>
      </c>
      <c r="F2005" s="184">
        <v>10</v>
      </c>
      <c r="G2005" s="184">
        <v>7</v>
      </c>
      <c r="H2005" s="184">
        <v>3</v>
      </c>
    </row>
    <row r="2006" spans="1:8" x14ac:dyDescent="0.2">
      <c r="A2006" s="184" t="s">
        <v>3900</v>
      </c>
      <c r="B2006" s="184">
        <v>144</v>
      </c>
      <c r="C2006" s="184">
        <v>1261</v>
      </c>
      <c r="D2006" s="184">
        <v>121</v>
      </c>
      <c r="E2006" s="184">
        <v>1</v>
      </c>
      <c r="F2006" s="184">
        <v>10</v>
      </c>
      <c r="G2006" s="184">
        <v>7</v>
      </c>
      <c r="H2006" s="184">
        <v>3</v>
      </c>
    </row>
    <row r="2007" spans="1:8" x14ac:dyDescent="0.2">
      <c r="A2007" s="184" t="s">
        <v>3901</v>
      </c>
      <c r="B2007" s="184">
        <v>145</v>
      </c>
      <c r="C2007" s="184">
        <v>1262</v>
      </c>
      <c r="D2007" s="184">
        <v>122</v>
      </c>
      <c r="E2007" s="184">
        <v>1</v>
      </c>
      <c r="F2007" s="184">
        <v>10</v>
      </c>
      <c r="G2007" s="184">
        <v>7</v>
      </c>
      <c r="H2007" s="184">
        <v>3</v>
      </c>
    </row>
    <row r="2008" spans="1:8" x14ac:dyDescent="0.2">
      <c r="A2008" s="184" t="s">
        <v>3902</v>
      </c>
      <c r="B2008" s="184">
        <v>146</v>
      </c>
      <c r="C2008" s="184">
        <v>1263</v>
      </c>
      <c r="D2008" s="184">
        <v>123</v>
      </c>
      <c r="E2008" s="184">
        <v>1</v>
      </c>
      <c r="F2008" s="184">
        <v>10</v>
      </c>
      <c r="G2008" s="184">
        <v>7</v>
      </c>
      <c r="H2008" s="184">
        <v>3</v>
      </c>
    </row>
    <row r="2009" spans="1:8" x14ac:dyDescent="0.2">
      <c r="A2009" s="184" t="s">
        <v>3903</v>
      </c>
      <c r="B2009" s="184">
        <v>147</v>
      </c>
      <c r="C2009" s="184">
        <v>1264</v>
      </c>
      <c r="D2009" s="184">
        <v>124</v>
      </c>
      <c r="E2009" s="184">
        <v>1</v>
      </c>
      <c r="F2009" s="184">
        <v>10</v>
      </c>
      <c r="G2009" s="184">
        <v>7</v>
      </c>
      <c r="H2009" s="184">
        <v>3</v>
      </c>
    </row>
    <row r="2010" spans="1:8" x14ac:dyDescent="0.2">
      <c r="A2010" s="184" t="s">
        <v>3904</v>
      </c>
      <c r="B2010" s="184">
        <v>148</v>
      </c>
      <c r="C2010" s="184">
        <v>1265</v>
      </c>
      <c r="D2010" s="184">
        <v>125</v>
      </c>
      <c r="E2010" s="184">
        <v>1</v>
      </c>
      <c r="F2010" s="184">
        <v>10</v>
      </c>
      <c r="G2010" s="184">
        <v>7</v>
      </c>
      <c r="H2010" s="184">
        <v>3</v>
      </c>
    </row>
    <row r="2011" spans="1:8" x14ac:dyDescent="0.2">
      <c r="A2011" s="184" t="s">
        <v>3905</v>
      </c>
      <c r="B2011" s="184">
        <v>149</v>
      </c>
      <c r="C2011" s="184">
        <v>1266</v>
      </c>
      <c r="D2011" s="184">
        <v>126</v>
      </c>
      <c r="E2011" s="184">
        <v>1</v>
      </c>
      <c r="F2011" s="184">
        <v>10</v>
      </c>
      <c r="G2011" s="184">
        <v>7</v>
      </c>
      <c r="H2011" s="184">
        <v>3</v>
      </c>
    </row>
    <row r="2012" spans="1:8" x14ac:dyDescent="0.2">
      <c r="A2012" s="184" t="s">
        <v>3906</v>
      </c>
      <c r="B2012" s="184">
        <v>150</v>
      </c>
      <c r="C2012" s="184">
        <v>1267</v>
      </c>
      <c r="D2012" s="184">
        <v>127</v>
      </c>
      <c r="E2012" s="184">
        <v>1</v>
      </c>
      <c r="F2012" s="184">
        <v>10</v>
      </c>
      <c r="G2012" s="184">
        <v>7</v>
      </c>
      <c r="H2012" s="184">
        <v>3</v>
      </c>
    </row>
    <row r="2013" spans="1:8" x14ac:dyDescent="0.2">
      <c r="A2013" s="184" t="s">
        <v>3907</v>
      </c>
      <c r="B2013" s="184">
        <v>151</v>
      </c>
      <c r="C2013" s="184">
        <v>1268</v>
      </c>
      <c r="D2013" s="184">
        <v>128</v>
      </c>
      <c r="E2013" s="184">
        <v>1</v>
      </c>
      <c r="F2013" s="184">
        <v>10</v>
      </c>
      <c r="G2013" s="184">
        <v>7</v>
      </c>
      <c r="H2013" s="184">
        <v>3</v>
      </c>
    </row>
    <row r="2014" spans="1:8" x14ac:dyDescent="0.2">
      <c r="A2014" s="184" t="s">
        <v>3908</v>
      </c>
      <c r="B2014" s="184">
        <v>359</v>
      </c>
      <c r="C2014" s="184">
        <v>1753</v>
      </c>
      <c r="D2014" s="184">
        <v>129</v>
      </c>
      <c r="E2014" s="184">
        <v>1</v>
      </c>
      <c r="F2014" s="184">
        <v>10</v>
      </c>
      <c r="G2014" s="184">
        <v>7</v>
      </c>
      <c r="H2014" s="184">
        <v>3</v>
      </c>
    </row>
    <row r="2015" spans="1:8" x14ac:dyDescent="0.2">
      <c r="A2015" s="184" t="s">
        <v>3909</v>
      </c>
      <c r="B2015" s="184">
        <v>112</v>
      </c>
      <c r="C2015" s="184">
        <v>1225</v>
      </c>
      <c r="D2015" s="184">
        <v>132</v>
      </c>
      <c r="E2015" s="184">
        <v>1</v>
      </c>
      <c r="F2015" s="184">
        <v>16</v>
      </c>
      <c r="G2015" s="184">
        <v>7</v>
      </c>
      <c r="H2015" s="184">
        <v>3</v>
      </c>
    </row>
    <row r="2016" spans="1:8" x14ac:dyDescent="0.2">
      <c r="A2016" s="184" t="s">
        <v>3910</v>
      </c>
      <c r="B2016" s="184">
        <v>113</v>
      </c>
      <c r="C2016" s="184">
        <v>1226</v>
      </c>
      <c r="D2016" s="184">
        <v>133</v>
      </c>
      <c r="E2016" s="184">
        <v>1</v>
      </c>
      <c r="F2016" s="184">
        <v>16</v>
      </c>
      <c r="G2016" s="184">
        <v>7</v>
      </c>
      <c r="H2016" s="184">
        <v>3</v>
      </c>
    </row>
    <row r="2017" spans="1:8" x14ac:dyDescent="0.2">
      <c r="A2017" s="184" t="s">
        <v>3911</v>
      </c>
      <c r="B2017" s="184">
        <v>158</v>
      </c>
      <c r="C2017" s="184">
        <v>1284</v>
      </c>
      <c r="D2017" s="184">
        <v>134</v>
      </c>
      <c r="E2017" s="184">
        <v>1</v>
      </c>
      <c r="F2017" s="184">
        <v>16</v>
      </c>
      <c r="G2017" s="184">
        <v>7</v>
      </c>
      <c r="H2017" s="184">
        <v>3</v>
      </c>
    </row>
    <row r="2018" spans="1:8" x14ac:dyDescent="0.2">
      <c r="A2018" s="184" t="s">
        <v>3912</v>
      </c>
      <c r="B2018" s="184">
        <v>159</v>
      </c>
      <c r="C2018" s="184">
        <v>1285</v>
      </c>
      <c r="D2018" s="184">
        <v>135</v>
      </c>
      <c r="E2018" s="184">
        <v>1</v>
      </c>
      <c r="F2018" s="184">
        <v>16</v>
      </c>
      <c r="G2018" s="184">
        <v>7</v>
      </c>
      <c r="H2018" s="184">
        <v>3</v>
      </c>
    </row>
    <row r="2019" spans="1:8" x14ac:dyDescent="0.2">
      <c r="A2019" s="184" t="s">
        <v>3913</v>
      </c>
      <c r="B2019" s="184">
        <v>160</v>
      </c>
      <c r="C2019" s="184">
        <v>1286</v>
      </c>
      <c r="D2019" s="184">
        <v>136</v>
      </c>
      <c r="E2019" s="184">
        <v>1</v>
      </c>
      <c r="F2019" s="184">
        <v>16</v>
      </c>
      <c r="G2019" s="184">
        <v>7</v>
      </c>
      <c r="H2019" s="184">
        <v>3</v>
      </c>
    </row>
    <row r="2020" spans="1:8" x14ac:dyDescent="0.2">
      <c r="A2020" s="184" t="s">
        <v>3914</v>
      </c>
      <c r="B2020" s="184">
        <v>161</v>
      </c>
      <c r="C2020" s="184">
        <v>1287</v>
      </c>
      <c r="D2020" s="184">
        <v>137</v>
      </c>
      <c r="E2020" s="184">
        <v>1</v>
      </c>
      <c r="F2020" s="184">
        <v>16</v>
      </c>
      <c r="G2020" s="184">
        <v>7</v>
      </c>
      <c r="H2020" s="184">
        <v>3</v>
      </c>
    </row>
    <row r="2021" spans="1:8" x14ac:dyDescent="0.2">
      <c r="A2021" s="184" t="s">
        <v>3915</v>
      </c>
      <c r="B2021" s="184">
        <v>162</v>
      </c>
      <c r="C2021" s="184">
        <v>1288</v>
      </c>
      <c r="D2021" s="184">
        <v>138</v>
      </c>
      <c r="E2021" s="184">
        <v>1</v>
      </c>
      <c r="F2021" s="184">
        <v>16</v>
      </c>
      <c r="G2021" s="184">
        <v>7</v>
      </c>
      <c r="H2021" s="184">
        <v>3</v>
      </c>
    </row>
    <row r="2022" spans="1:8" x14ac:dyDescent="0.2">
      <c r="A2022" s="184" t="s">
        <v>3916</v>
      </c>
      <c r="B2022" s="184">
        <v>163</v>
      </c>
      <c r="C2022" s="184">
        <v>1289</v>
      </c>
      <c r="D2022" s="184">
        <v>139</v>
      </c>
      <c r="E2022" s="184">
        <v>1</v>
      </c>
      <c r="F2022" s="184">
        <v>16</v>
      </c>
      <c r="G2022" s="184">
        <v>7</v>
      </c>
      <c r="H2022" s="184">
        <v>3</v>
      </c>
    </row>
    <row r="2023" spans="1:8" x14ac:dyDescent="0.2">
      <c r="A2023" s="184" t="s">
        <v>3917</v>
      </c>
      <c r="B2023" s="184">
        <v>114</v>
      </c>
      <c r="C2023" s="184">
        <v>1227</v>
      </c>
      <c r="D2023" s="184">
        <v>140</v>
      </c>
      <c r="E2023" s="184">
        <v>1</v>
      </c>
      <c r="F2023" s="184">
        <v>17</v>
      </c>
      <c r="G2023" s="184">
        <v>7</v>
      </c>
      <c r="H2023" s="184">
        <v>3</v>
      </c>
    </row>
    <row r="2024" spans="1:8" x14ac:dyDescent="0.2">
      <c r="A2024" s="184" t="s">
        <v>3918</v>
      </c>
      <c r="B2024" s="184">
        <v>164</v>
      </c>
      <c r="C2024" s="184">
        <v>1290</v>
      </c>
      <c r="D2024" s="184">
        <v>141</v>
      </c>
      <c r="E2024" s="184">
        <v>1</v>
      </c>
      <c r="F2024" s="184">
        <v>17</v>
      </c>
      <c r="G2024" s="184">
        <v>7</v>
      </c>
      <c r="H2024" s="184">
        <v>3</v>
      </c>
    </row>
    <row r="2025" spans="1:8" x14ac:dyDescent="0.2">
      <c r="A2025" s="184" t="s">
        <v>3919</v>
      </c>
      <c r="B2025" s="184">
        <v>165</v>
      </c>
      <c r="C2025" s="184">
        <v>1291</v>
      </c>
      <c r="D2025" s="184">
        <v>142</v>
      </c>
      <c r="E2025" s="184">
        <v>1</v>
      </c>
      <c r="F2025" s="184">
        <v>17</v>
      </c>
      <c r="G2025" s="184">
        <v>7</v>
      </c>
      <c r="H2025" s="184">
        <v>3</v>
      </c>
    </row>
    <row r="2026" spans="1:8" x14ac:dyDescent="0.2">
      <c r="A2026" s="184" t="s">
        <v>3920</v>
      </c>
      <c r="B2026" s="184">
        <v>166</v>
      </c>
      <c r="C2026" s="184">
        <v>1292</v>
      </c>
      <c r="D2026" s="184">
        <v>143</v>
      </c>
      <c r="E2026" s="184">
        <v>1</v>
      </c>
      <c r="F2026" s="184">
        <v>17</v>
      </c>
      <c r="G2026" s="184">
        <v>7</v>
      </c>
      <c r="H2026" s="184">
        <v>3</v>
      </c>
    </row>
    <row r="2027" spans="1:8" x14ac:dyDescent="0.2">
      <c r="A2027" s="184" t="s">
        <v>3921</v>
      </c>
      <c r="B2027" s="184">
        <v>167</v>
      </c>
      <c r="C2027" s="184">
        <v>1293</v>
      </c>
      <c r="D2027" s="184">
        <v>144</v>
      </c>
      <c r="E2027" s="184">
        <v>1</v>
      </c>
      <c r="F2027" s="184">
        <v>17</v>
      </c>
      <c r="G2027" s="184">
        <v>7</v>
      </c>
      <c r="H2027" s="184">
        <v>3</v>
      </c>
    </row>
    <row r="2028" spans="1:8" x14ac:dyDescent="0.2">
      <c r="A2028" s="184" t="s">
        <v>3922</v>
      </c>
      <c r="B2028" s="184">
        <v>168</v>
      </c>
      <c r="C2028" s="184">
        <v>1294</v>
      </c>
      <c r="D2028" s="184">
        <v>145</v>
      </c>
      <c r="E2028" s="184">
        <v>1</v>
      </c>
      <c r="F2028" s="184">
        <v>17</v>
      </c>
      <c r="G2028" s="184">
        <v>7</v>
      </c>
      <c r="H2028" s="184">
        <v>3</v>
      </c>
    </row>
    <row r="2029" spans="1:8" x14ac:dyDescent="0.2">
      <c r="A2029" s="184" t="s">
        <v>3923</v>
      </c>
      <c r="B2029" s="184">
        <v>169</v>
      </c>
      <c r="C2029" s="184">
        <v>1295</v>
      </c>
      <c r="D2029" s="184">
        <v>146</v>
      </c>
      <c r="E2029" s="184">
        <v>1</v>
      </c>
      <c r="F2029" s="184">
        <v>17</v>
      </c>
      <c r="G2029" s="184">
        <v>7</v>
      </c>
      <c r="H2029" s="184">
        <v>3</v>
      </c>
    </row>
    <row r="2030" spans="1:8" x14ac:dyDescent="0.2">
      <c r="A2030" s="184" t="s">
        <v>3924</v>
      </c>
      <c r="B2030" s="184">
        <v>170</v>
      </c>
      <c r="C2030" s="184">
        <v>1296</v>
      </c>
      <c r="D2030" s="184">
        <v>147</v>
      </c>
      <c r="E2030" s="184">
        <v>1</v>
      </c>
      <c r="F2030" s="184">
        <v>17</v>
      </c>
      <c r="G2030" s="184">
        <v>7</v>
      </c>
      <c r="H2030" s="184">
        <v>3</v>
      </c>
    </row>
    <row r="2031" spans="1:8" x14ac:dyDescent="0.2">
      <c r="A2031" s="184" t="s">
        <v>3925</v>
      </c>
      <c r="B2031" s="184">
        <v>171</v>
      </c>
      <c r="C2031" s="184">
        <v>1297</v>
      </c>
      <c r="D2031" s="184">
        <v>148</v>
      </c>
      <c r="E2031" s="184">
        <v>1</v>
      </c>
      <c r="F2031" s="184">
        <v>17</v>
      </c>
      <c r="G2031" s="184">
        <v>7</v>
      </c>
      <c r="H2031" s="184">
        <v>3</v>
      </c>
    </row>
    <row r="2032" spans="1:8" x14ac:dyDescent="0.2">
      <c r="A2032" s="184" t="s">
        <v>3926</v>
      </c>
      <c r="B2032" s="184">
        <v>369</v>
      </c>
      <c r="C2032" s="184">
        <v>1763</v>
      </c>
      <c r="D2032" s="184">
        <v>149</v>
      </c>
      <c r="E2032" s="184">
        <v>1</v>
      </c>
      <c r="F2032" s="184">
        <v>17</v>
      </c>
      <c r="G2032" s="184">
        <v>7</v>
      </c>
      <c r="H2032" s="184">
        <v>3</v>
      </c>
    </row>
    <row r="2033" spans="1:8" x14ac:dyDescent="0.2">
      <c r="A2033" s="184" t="s">
        <v>3927</v>
      </c>
      <c r="B2033" s="184">
        <v>115</v>
      </c>
      <c r="C2033" s="184">
        <v>1229</v>
      </c>
      <c r="D2033" s="184">
        <v>150</v>
      </c>
      <c r="E2033" s="184">
        <v>1</v>
      </c>
      <c r="F2033" s="184">
        <v>18</v>
      </c>
      <c r="G2033" s="184">
        <v>7</v>
      </c>
      <c r="H2033" s="184">
        <v>3</v>
      </c>
    </row>
    <row r="2034" spans="1:8" x14ac:dyDescent="0.2">
      <c r="A2034" s="184" t="s">
        <v>3928</v>
      </c>
      <c r="B2034" s="184">
        <v>172</v>
      </c>
      <c r="C2034" s="184">
        <v>1298</v>
      </c>
      <c r="D2034" s="184">
        <v>151</v>
      </c>
      <c r="E2034" s="184">
        <v>1</v>
      </c>
      <c r="F2034" s="184">
        <v>18</v>
      </c>
      <c r="G2034" s="184">
        <v>7</v>
      </c>
      <c r="H2034" s="184">
        <v>3</v>
      </c>
    </row>
    <row r="2035" spans="1:8" x14ac:dyDescent="0.2">
      <c r="A2035" s="184" t="s">
        <v>3929</v>
      </c>
      <c r="B2035" s="184">
        <v>173</v>
      </c>
      <c r="C2035" s="184">
        <v>1299</v>
      </c>
      <c r="D2035" s="184">
        <v>152</v>
      </c>
      <c r="E2035" s="184">
        <v>1</v>
      </c>
      <c r="F2035" s="184">
        <v>18</v>
      </c>
      <c r="G2035" s="184">
        <v>7</v>
      </c>
      <c r="H2035" s="184">
        <v>3</v>
      </c>
    </row>
    <row r="2036" spans="1:8" x14ac:dyDescent="0.2">
      <c r="A2036" s="184" t="s">
        <v>3930</v>
      </c>
      <c r="B2036" s="184">
        <v>174</v>
      </c>
      <c r="C2036" s="184">
        <v>1300</v>
      </c>
      <c r="D2036" s="184">
        <v>153</v>
      </c>
      <c r="E2036" s="184">
        <v>1</v>
      </c>
      <c r="F2036" s="184">
        <v>18</v>
      </c>
      <c r="G2036" s="184">
        <v>7</v>
      </c>
      <c r="H2036" s="184">
        <v>3</v>
      </c>
    </row>
    <row r="2037" spans="1:8" x14ac:dyDescent="0.2">
      <c r="A2037" s="184" t="s">
        <v>3931</v>
      </c>
      <c r="B2037" s="184">
        <v>175</v>
      </c>
      <c r="C2037" s="184">
        <v>1301</v>
      </c>
      <c r="D2037" s="184">
        <v>154</v>
      </c>
      <c r="E2037" s="184">
        <v>1</v>
      </c>
      <c r="F2037" s="184">
        <v>18</v>
      </c>
      <c r="G2037" s="184">
        <v>7</v>
      </c>
      <c r="H2037" s="184">
        <v>3</v>
      </c>
    </row>
    <row r="2038" spans="1:8" x14ac:dyDescent="0.2">
      <c r="A2038" s="184" t="s">
        <v>3932</v>
      </c>
      <c r="B2038" s="184">
        <v>176</v>
      </c>
      <c r="C2038" s="184">
        <v>1302</v>
      </c>
      <c r="D2038" s="184">
        <v>155</v>
      </c>
      <c r="E2038" s="184">
        <v>1</v>
      </c>
      <c r="F2038" s="184">
        <v>18</v>
      </c>
      <c r="G2038" s="184">
        <v>7</v>
      </c>
      <c r="H2038" s="184">
        <v>3</v>
      </c>
    </row>
    <row r="2039" spans="1:8" x14ac:dyDescent="0.2">
      <c r="A2039" s="184" t="s">
        <v>3933</v>
      </c>
      <c r="B2039" s="184">
        <v>177</v>
      </c>
      <c r="C2039" s="184">
        <v>1303</v>
      </c>
      <c r="D2039" s="184">
        <v>156</v>
      </c>
      <c r="E2039" s="184">
        <v>1</v>
      </c>
      <c r="F2039" s="184">
        <v>18</v>
      </c>
      <c r="G2039" s="184">
        <v>7</v>
      </c>
      <c r="H2039" s="184">
        <v>3</v>
      </c>
    </row>
    <row r="2040" spans="1:8" x14ac:dyDescent="0.2">
      <c r="A2040" s="184" t="s">
        <v>3934</v>
      </c>
      <c r="B2040" s="184">
        <v>178</v>
      </c>
      <c r="C2040" s="184">
        <v>1304</v>
      </c>
      <c r="D2040" s="184">
        <v>157</v>
      </c>
      <c r="E2040" s="184">
        <v>1</v>
      </c>
      <c r="F2040" s="184">
        <v>18</v>
      </c>
      <c r="G2040" s="184">
        <v>7</v>
      </c>
      <c r="H2040" s="184">
        <v>3</v>
      </c>
    </row>
    <row r="2041" spans="1:8" x14ac:dyDescent="0.2">
      <c r="A2041" s="184" t="s">
        <v>3935</v>
      </c>
      <c r="B2041" s="184">
        <v>370</v>
      </c>
      <c r="C2041" s="184">
        <v>1764</v>
      </c>
      <c r="D2041" s="184">
        <v>158</v>
      </c>
      <c r="E2041" s="184">
        <v>1</v>
      </c>
      <c r="F2041" s="184">
        <v>18</v>
      </c>
      <c r="G2041" s="184">
        <v>7</v>
      </c>
      <c r="H2041" s="184">
        <v>3</v>
      </c>
    </row>
    <row r="2042" spans="1:8" x14ac:dyDescent="0.2">
      <c r="A2042" s="184" t="s">
        <v>3936</v>
      </c>
      <c r="B2042" s="184">
        <v>861</v>
      </c>
      <c r="C2042" s="184">
        <v>502203</v>
      </c>
      <c r="D2042" s="184">
        <v>132</v>
      </c>
      <c r="E2042" s="184">
        <v>2</v>
      </c>
      <c r="F2042" s="184">
        <v>859</v>
      </c>
      <c r="G2042" s="184">
        <v>7</v>
      </c>
      <c r="H2042" s="184">
        <v>3</v>
      </c>
    </row>
    <row r="2043" spans="1:8" x14ac:dyDescent="0.2">
      <c r="A2043" s="184" t="s">
        <v>3937</v>
      </c>
      <c r="B2043" s="184">
        <v>864</v>
      </c>
      <c r="C2043" s="184">
        <v>502206</v>
      </c>
      <c r="D2043" s="184">
        <v>135</v>
      </c>
      <c r="E2043" s="184">
        <v>2</v>
      </c>
      <c r="F2043" s="184">
        <v>859</v>
      </c>
      <c r="G2043" s="184">
        <v>7</v>
      </c>
      <c r="H2043" s="184">
        <v>3</v>
      </c>
    </row>
    <row r="2044" spans="1:8" x14ac:dyDescent="0.2">
      <c r="A2044" s="184" t="s">
        <v>3938</v>
      </c>
      <c r="B2044" s="184">
        <v>865</v>
      </c>
      <c r="C2044" s="184">
        <v>502207</v>
      </c>
      <c r="D2044" s="184">
        <v>136</v>
      </c>
      <c r="E2044" s="184">
        <v>2</v>
      </c>
      <c r="F2044" s="184">
        <v>859</v>
      </c>
      <c r="G2044" s="184">
        <v>7</v>
      </c>
      <c r="H2044" s="184">
        <v>3</v>
      </c>
    </row>
    <row r="2045" spans="1:8" x14ac:dyDescent="0.2">
      <c r="A2045" s="184" t="s">
        <v>3939</v>
      </c>
      <c r="B2045" s="184">
        <v>477</v>
      </c>
      <c r="C2045" s="184">
        <v>500333</v>
      </c>
      <c r="D2045" s="184">
        <v>1</v>
      </c>
      <c r="E2045" s="184">
        <v>3</v>
      </c>
      <c r="F2045" s="184">
        <v>475</v>
      </c>
      <c r="G2045" s="184">
        <v>7</v>
      </c>
      <c r="H2045" s="184">
        <v>3</v>
      </c>
    </row>
    <row r="2046" spans="1:8" x14ac:dyDescent="0.2">
      <c r="A2046" s="184" t="s">
        <v>3940</v>
      </c>
      <c r="B2046" s="184">
        <v>478</v>
      </c>
      <c r="C2046" s="184">
        <v>500334</v>
      </c>
      <c r="D2046" s="184">
        <v>2</v>
      </c>
      <c r="E2046" s="184">
        <v>3</v>
      </c>
      <c r="F2046" s="184">
        <v>475</v>
      </c>
      <c r="G2046" s="184">
        <v>7</v>
      </c>
      <c r="H2046" s="184">
        <v>3</v>
      </c>
    </row>
    <row r="2047" spans="1:8" x14ac:dyDescent="0.2">
      <c r="A2047" s="184" t="s">
        <v>3941</v>
      </c>
      <c r="B2047" s="184">
        <v>2021</v>
      </c>
      <c r="C2047" s="184">
        <v>508208</v>
      </c>
      <c r="D2047" s="184">
        <v>33</v>
      </c>
      <c r="E2047" s="184">
        <v>3</v>
      </c>
      <c r="F2047" s="184">
        <v>475</v>
      </c>
      <c r="G2047" s="184">
        <v>7</v>
      </c>
      <c r="H2047" s="184">
        <v>3</v>
      </c>
    </row>
    <row r="2048" spans="1:8" x14ac:dyDescent="0.2">
      <c r="A2048" s="184" t="s">
        <v>3942</v>
      </c>
      <c r="B2048" s="184">
        <v>2020</v>
      </c>
      <c r="C2048" s="184">
        <v>508207</v>
      </c>
      <c r="D2048" s="184">
        <v>34</v>
      </c>
      <c r="E2048" s="184">
        <v>3</v>
      </c>
      <c r="F2048" s="184">
        <v>475</v>
      </c>
      <c r="G2048" s="184">
        <v>7</v>
      </c>
      <c r="H2048" s="184">
        <v>3</v>
      </c>
    </row>
    <row r="2049" spans="1:8" x14ac:dyDescent="0.2">
      <c r="A2049" s="184" t="s">
        <v>3943</v>
      </c>
      <c r="B2049" s="184">
        <v>479</v>
      </c>
      <c r="C2049" s="184">
        <v>500346</v>
      </c>
      <c r="D2049" s="184">
        <v>35</v>
      </c>
      <c r="E2049" s="184">
        <v>3</v>
      </c>
      <c r="F2049" s="184">
        <v>475</v>
      </c>
      <c r="G2049" s="184">
        <v>7</v>
      </c>
      <c r="H2049" s="184">
        <v>3</v>
      </c>
    </row>
    <row r="2050" spans="1:8" x14ac:dyDescent="0.2">
      <c r="A2050" s="184" t="s">
        <v>3944</v>
      </c>
      <c r="B2050" s="184">
        <v>2022</v>
      </c>
      <c r="C2050" s="184">
        <v>508209</v>
      </c>
      <c r="D2050" s="184">
        <v>36</v>
      </c>
      <c r="E2050" s="184">
        <v>3</v>
      </c>
      <c r="F2050" s="184">
        <v>475</v>
      </c>
      <c r="G2050" s="184">
        <v>7</v>
      </c>
      <c r="H2050" s="184">
        <v>3</v>
      </c>
    </row>
    <row r="2051" spans="1:8" x14ac:dyDescent="0.2">
      <c r="A2051" s="184" t="s">
        <v>3945</v>
      </c>
      <c r="B2051" s="184">
        <v>2023</v>
      </c>
      <c r="C2051" s="184">
        <v>508210</v>
      </c>
      <c r="D2051" s="184">
        <v>37</v>
      </c>
      <c r="E2051" s="184">
        <v>3</v>
      </c>
      <c r="F2051" s="184">
        <v>475</v>
      </c>
      <c r="G2051" s="184">
        <v>7</v>
      </c>
      <c r="H2051" s="184">
        <v>3</v>
      </c>
    </row>
    <row r="2052" spans="1:8" x14ac:dyDescent="0.2">
      <c r="A2052" s="184" t="s">
        <v>3946</v>
      </c>
      <c r="B2052" s="184">
        <v>2024</v>
      </c>
      <c r="C2052" s="184">
        <v>508211</v>
      </c>
      <c r="D2052" s="184">
        <v>38</v>
      </c>
      <c r="E2052" s="184">
        <v>3</v>
      </c>
      <c r="F2052" s="184">
        <v>475</v>
      </c>
      <c r="G2052" s="184">
        <v>7</v>
      </c>
      <c r="H2052" s="184">
        <v>3</v>
      </c>
    </row>
    <row r="2053" spans="1:8" x14ac:dyDescent="0.2">
      <c r="A2053" s="184" t="s">
        <v>3947</v>
      </c>
      <c r="B2053" s="184">
        <v>2025</v>
      </c>
      <c r="C2053" s="184">
        <v>508212</v>
      </c>
      <c r="D2053" s="184">
        <v>39</v>
      </c>
      <c r="E2053" s="184">
        <v>3</v>
      </c>
      <c r="F2053" s="184">
        <v>475</v>
      </c>
      <c r="G2053" s="184">
        <v>7</v>
      </c>
      <c r="H2053" s="184">
        <v>3</v>
      </c>
    </row>
    <row r="2054" spans="1:8" x14ac:dyDescent="0.2">
      <c r="A2054" s="184" t="s">
        <v>3948</v>
      </c>
      <c r="B2054" s="184">
        <v>2026</v>
      </c>
      <c r="C2054" s="184">
        <v>508213</v>
      </c>
      <c r="D2054" s="184">
        <v>40</v>
      </c>
      <c r="E2054" s="184">
        <v>3</v>
      </c>
      <c r="F2054" s="184">
        <v>475</v>
      </c>
      <c r="G2054" s="184">
        <v>7</v>
      </c>
      <c r="H2054" s="184">
        <v>3</v>
      </c>
    </row>
    <row r="2055" spans="1:8" x14ac:dyDescent="0.2">
      <c r="A2055" s="184" t="s">
        <v>3949</v>
      </c>
      <c r="B2055" s="184">
        <v>480</v>
      </c>
      <c r="C2055" s="184">
        <v>500352</v>
      </c>
      <c r="D2055" s="184">
        <v>41</v>
      </c>
      <c r="E2055" s="184">
        <v>3</v>
      </c>
      <c r="F2055" s="184">
        <v>475</v>
      </c>
      <c r="G2055" s="184">
        <v>7</v>
      </c>
      <c r="H2055" s="184">
        <v>3</v>
      </c>
    </row>
    <row r="2056" spans="1:8" x14ac:dyDescent="0.2">
      <c r="A2056" s="184" t="s">
        <v>3950</v>
      </c>
      <c r="B2056" s="184">
        <v>481</v>
      </c>
      <c r="C2056" s="184">
        <v>500353</v>
      </c>
      <c r="D2056" s="184">
        <v>42</v>
      </c>
      <c r="E2056" s="184">
        <v>3</v>
      </c>
      <c r="F2056" s="184">
        <v>475</v>
      </c>
      <c r="G2056" s="184">
        <v>7</v>
      </c>
      <c r="H2056" s="184">
        <v>3</v>
      </c>
    </row>
    <row r="2057" spans="1:8" x14ac:dyDescent="0.2">
      <c r="A2057" s="184" t="s">
        <v>3951</v>
      </c>
      <c r="B2057" s="184">
        <v>482</v>
      </c>
      <c r="C2057" s="184">
        <v>500354</v>
      </c>
      <c r="D2057" s="184">
        <v>43</v>
      </c>
      <c r="E2057" s="184">
        <v>3</v>
      </c>
      <c r="F2057" s="184">
        <v>475</v>
      </c>
      <c r="G2057" s="184">
        <v>7</v>
      </c>
      <c r="H2057" s="184">
        <v>3</v>
      </c>
    </row>
    <row r="2058" spans="1:8" x14ac:dyDescent="0.2">
      <c r="A2058" s="184" t="s">
        <v>3952</v>
      </c>
      <c r="B2058" s="184">
        <v>483</v>
      </c>
      <c r="C2058" s="184">
        <v>500355</v>
      </c>
      <c r="D2058" s="184">
        <v>44</v>
      </c>
      <c r="E2058" s="184">
        <v>3</v>
      </c>
      <c r="F2058" s="184">
        <v>475</v>
      </c>
      <c r="G2058" s="184">
        <v>7</v>
      </c>
      <c r="H2058" s="184">
        <v>3</v>
      </c>
    </row>
    <row r="2059" spans="1:8" x14ac:dyDescent="0.2">
      <c r="A2059" s="184" t="s">
        <v>3953</v>
      </c>
      <c r="B2059" s="184">
        <v>2027</v>
      </c>
      <c r="C2059" s="184">
        <v>508214</v>
      </c>
      <c r="D2059" s="184">
        <v>45</v>
      </c>
      <c r="E2059" s="184">
        <v>3</v>
      </c>
      <c r="F2059" s="184">
        <v>475</v>
      </c>
      <c r="G2059" s="184">
        <v>7</v>
      </c>
      <c r="H2059" s="184">
        <v>3</v>
      </c>
    </row>
    <row r="2060" spans="1:8" x14ac:dyDescent="0.2">
      <c r="A2060" s="184" t="s">
        <v>3954</v>
      </c>
      <c r="B2060" s="184">
        <v>484</v>
      </c>
      <c r="C2060" s="184">
        <v>500357</v>
      </c>
      <c r="D2060" s="184">
        <v>46</v>
      </c>
      <c r="E2060" s="184">
        <v>3</v>
      </c>
      <c r="F2060" s="184">
        <v>475</v>
      </c>
      <c r="G2060" s="184">
        <v>7</v>
      </c>
      <c r="H2060" s="184">
        <v>3</v>
      </c>
    </row>
    <row r="2061" spans="1:8" x14ac:dyDescent="0.2">
      <c r="A2061" s="184" t="s">
        <v>3955</v>
      </c>
      <c r="B2061" s="184">
        <v>485</v>
      </c>
      <c r="C2061" s="184">
        <v>500358</v>
      </c>
      <c r="D2061" s="184">
        <v>47</v>
      </c>
      <c r="E2061" s="184">
        <v>3</v>
      </c>
      <c r="F2061" s="184">
        <v>475</v>
      </c>
      <c r="G2061" s="184">
        <v>7</v>
      </c>
      <c r="H2061" s="184">
        <v>3</v>
      </c>
    </row>
    <row r="2062" spans="1:8" x14ac:dyDescent="0.2">
      <c r="A2062" s="184" t="s">
        <v>3956</v>
      </c>
      <c r="B2062" s="184">
        <v>486</v>
      </c>
      <c r="C2062" s="184">
        <v>500359</v>
      </c>
      <c r="D2062" s="184">
        <v>48</v>
      </c>
      <c r="E2062" s="184">
        <v>3</v>
      </c>
      <c r="F2062" s="184">
        <v>475</v>
      </c>
      <c r="G2062" s="184">
        <v>7</v>
      </c>
      <c r="H2062" s="184">
        <v>3</v>
      </c>
    </row>
    <row r="2063" spans="1:8" x14ac:dyDescent="0.2">
      <c r="A2063" s="184" t="s">
        <v>3957</v>
      </c>
      <c r="B2063" s="184">
        <v>487</v>
      </c>
      <c r="C2063" s="184">
        <v>500360</v>
      </c>
      <c r="D2063" s="184">
        <v>49</v>
      </c>
      <c r="E2063" s="184">
        <v>3</v>
      </c>
      <c r="F2063" s="184">
        <v>475</v>
      </c>
      <c r="G2063" s="184">
        <v>7</v>
      </c>
      <c r="H2063" s="184">
        <v>3</v>
      </c>
    </row>
    <row r="2064" spans="1:8" x14ac:dyDescent="0.2">
      <c r="A2064" s="184" t="s">
        <v>3958</v>
      </c>
      <c r="B2064" s="184">
        <v>488</v>
      </c>
      <c r="C2064" s="184">
        <v>500361</v>
      </c>
      <c r="D2064" s="184">
        <v>50</v>
      </c>
      <c r="E2064" s="184">
        <v>3</v>
      </c>
      <c r="F2064" s="184">
        <v>475</v>
      </c>
      <c r="G2064" s="184">
        <v>7</v>
      </c>
      <c r="H2064" s="184">
        <v>3</v>
      </c>
    </row>
    <row r="2065" spans="1:8" x14ac:dyDescent="0.2">
      <c r="A2065" s="184" t="s">
        <v>3959</v>
      </c>
      <c r="B2065" s="184">
        <v>489</v>
      </c>
      <c r="C2065" s="184">
        <v>500362</v>
      </c>
      <c r="D2065" s="184">
        <v>51</v>
      </c>
      <c r="E2065" s="184">
        <v>3</v>
      </c>
      <c r="F2065" s="184">
        <v>475</v>
      </c>
      <c r="G2065" s="184">
        <v>7</v>
      </c>
      <c r="H2065" s="184">
        <v>3</v>
      </c>
    </row>
    <row r="2066" spans="1:8" x14ac:dyDescent="0.2">
      <c r="A2066" s="184" t="s">
        <v>3960</v>
      </c>
      <c r="B2066" s="184">
        <v>490</v>
      </c>
      <c r="C2066" s="184">
        <v>500363</v>
      </c>
      <c r="D2066" s="184">
        <v>52</v>
      </c>
      <c r="E2066" s="184">
        <v>3</v>
      </c>
      <c r="F2066" s="184">
        <v>475</v>
      </c>
      <c r="G2066" s="184">
        <v>7</v>
      </c>
      <c r="H2066" s="184">
        <v>3</v>
      </c>
    </row>
    <row r="2067" spans="1:8" x14ac:dyDescent="0.2">
      <c r="A2067" s="184" t="s">
        <v>3961</v>
      </c>
      <c r="B2067" s="184">
        <v>491</v>
      </c>
      <c r="C2067" s="184">
        <v>500364</v>
      </c>
      <c r="D2067" s="184">
        <v>101</v>
      </c>
      <c r="E2067" s="184">
        <v>3</v>
      </c>
      <c r="F2067" s="184">
        <v>475</v>
      </c>
      <c r="G2067" s="184">
        <v>7</v>
      </c>
      <c r="H2067" s="184">
        <v>3</v>
      </c>
    </row>
    <row r="2068" spans="1:8" x14ac:dyDescent="0.2">
      <c r="A2068" s="184" t="s">
        <v>3962</v>
      </c>
      <c r="B2068" s="184">
        <v>492</v>
      </c>
      <c r="C2068" s="184">
        <v>500365</v>
      </c>
      <c r="D2068" s="184">
        <v>102</v>
      </c>
      <c r="E2068" s="184">
        <v>3</v>
      </c>
      <c r="F2068" s="184">
        <v>475</v>
      </c>
      <c r="G2068" s="184">
        <v>7</v>
      </c>
      <c r="H2068" s="184">
        <v>3</v>
      </c>
    </row>
    <row r="2069" spans="1:8" x14ac:dyDescent="0.2">
      <c r="A2069" s="184" t="s">
        <v>3963</v>
      </c>
      <c r="B2069" s="184">
        <v>493</v>
      </c>
      <c r="C2069" s="184">
        <v>500367</v>
      </c>
      <c r="D2069" s="184">
        <v>104</v>
      </c>
      <c r="E2069" s="184">
        <v>3</v>
      </c>
      <c r="F2069" s="184">
        <v>475</v>
      </c>
      <c r="G2069" s="184">
        <v>7</v>
      </c>
      <c r="H2069" s="184">
        <v>3</v>
      </c>
    </row>
    <row r="2070" spans="1:8" x14ac:dyDescent="0.2">
      <c r="A2070" s="184" t="s">
        <v>3964</v>
      </c>
      <c r="B2070" s="184">
        <v>494</v>
      </c>
      <c r="C2070" s="184">
        <v>500368</v>
      </c>
      <c r="D2070" s="184">
        <v>105</v>
      </c>
      <c r="E2070" s="184">
        <v>3</v>
      </c>
      <c r="F2070" s="184">
        <v>475</v>
      </c>
      <c r="G2070" s="184">
        <v>7</v>
      </c>
      <c r="H2070" s="184">
        <v>3</v>
      </c>
    </row>
    <row r="2071" spans="1:8" x14ac:dyDescent="0.2">
      <c r="A2071" s="184" t="s">
        <v>3965</v>
      </c>
      <c r="B2071" s="184">
        <v>495</v>
      </c>
      <c r="C2071" s="184">
        <v>500369</v>
      </c>
      <c r="D2071" s="184">
        <v>106</v>
      </c>
      <c r="E2071" s="184">
        <v>3</v>
      </c>
      <c r="F2071" s="184">
        <v>475</v>
      </c>
      <c r="G2071" s="184">
        <v>7</v>
      </c>
      <c r="H2071" s="184">
        <v>3</v>
      </c>
    </row>
    <row r="2072" spans="1:8" x14ac:dyDescent="0.2">
      <c r="A2072" s="184" t="s">
        <v>3966</v>
      </c>
      <c r="B2072" s="184">
        <v>496</v>
      </c>
      <c r="C2072" s="184">
        <v>500370</v>
      </c>
      <c r="D2072" s="184">
        <v>107</v>
      </c>
      <c r="E2072" s="184">
        <v>3</v>
      </c>
      <c r="F2072" s="184">
        <v>475</v>
      </c>
      <c r="G2072" s="184">
        <v>7</v>
      </c>
      <c r="H2072" s="184">
        <v>3</v>
      </c>
    </row>
    <row r="2073" spans="1:8" x14ac:dyDescent="0.2">
      <c r="A2073" s="184" t="s">
        <v>3967</v>
      </c>
      <c r="B2073" s="184">
        <v>497</v>
      </c>
      <c r="C2073" s="184">
        <v>500371</v>
      </c>
      <c r="D2073" s="184">
        <v>108</v>
      </c>
      <c r="E2073" s="184">
        <v>3</v>
      </c>
      <c r="F2073" s="184">
        <v>475</v>
      </c>
      <c r="G2073" s="184">
        <v>7</v>
      </c>
      <c r="H2073" s="184">
        <v>3</v>
      </c>
    </row>
    <row r="2074" spans="1:8" x14ac:dyDescent="0.2">
      <c r="A2074" s="184" t="s">
        <v>3968</v>
      </c>
      <c r="B2074" s="184">
        <v>498</v>
      </c>
      <c r="C2074" s="184">
        <v>500372</v>
      </c>
      <c r="D2074" s="184">
        <v>109</v>
      </c>
      <c r="E2074" s="184">
        <v>3</v>
      </c>
      <c r="F2074" s="184">
        <v>475</v>
      </c>
      <c r="G2074" s="184">
        <v>7</v>
      </c>
      <c r="H2074" s="184">
        <v>3</v>
      </c>
    </row>
    <row r="2075" spans="1:8" x14ac:dyDescent="0.2">
      <c r="A2075" s="184" t="s">
        <v>3969</v>
      </c>
      <c r="B2075" s="184">
        <v>499</v>
      </c>
      <c r="C2075" s="184">
        <v>500373</v>
      </c>
      <c r="D2075" s="184">
        <v>110</v>
      </c>
      <c r="E2075" s="184">
        <v>3</v>
      </c>
      <c r="F2075" s="184">
        <v>475</v>
      </c>
      <c r="G2075" s="184">
        <v>7</v>
      </c>
      <c r="H2075" s="184">
        <v>3</v>
      </c>
    </row>
    <row r="2076" spans="1:8" x14ac:dyDescent="0.2">
      <c r="A2076" s="184" t="s">
        <v>3970</v>
      </c>
      <c r="B2076" s="184">
        <v>500</v>
      </c>
      <c r="C2076" s="184">
        <v>500374</v>
      </c>
      <c r="D2076" s="184">
        <v>111</v>
      </c>
      <c r="E2076" s="184">
        <v>3</v>
      </c>
      <c r="F2076" s="184">
        <v>475</v>
      </c>
      <c r="G2076" s="184">
        <v>7</v>
      </c>
      <c r="H2076" s="184">
        <v>3</v>
      </c>
    </row>
    <row r="2077" spans="1:8" x14ac:dyDescent="0.2">
      <c r="A2077" s="184" t="s">
        <v>3971</v>
      </c>
      <c r="B2077" s="184">
        <v>501</v>
      </c>
      <c r="C2077" s="184">
        <v>500375</v>
      </c>
      <c r="D2077" s="184">
        <v>112</v>
      </c>
      <c r="E2077" s="184">
        <v>3</v>
      </c>
      <c r="F2077" s="184">
        <v>475</v>
      </c>
      <c r="G2077" s="184">
        <v>7</v>
      </c>
      <c r="H2077" s="184">
        <v>3</v>
      </c>
    </row>
    <row r="2078" spans="1:8" x14ac:dyDescent="0.2">
      <c r="A2078" s="184" t="s">
        <v>3972</v>
      </c>
      <c r="B2078" s="184">
        <v>502</v>
      </c>
      <c r="C2078" s="184">
        <v>500376</v>
      </c>
      <c r="D2078" s="184">
        <v>113</v>
      </c>
      <c r="E2078" s="184">
        <v>3</v>
      </c>
      <c r="F2078" s="184">
        <v>475</v>
      </c>
      <c r="G2078" s="184">
        <v>7</v>
      </c>
      <c r="H2078" s="184">
        <v>3</v>
      </c>
    </row>
    <row r="2079" spans="1:8" x14ac:dyDescent="0.2">
      <c r="A2079" s="184" t="s">
        <v>3973</v>
      </c>
      <c r="B2079" s="184">
        <v>503</v>
      </c>
      <c r="C2079" s="184">
        <v>500377</v>
      </c>
      <c r="D2079" s="184">
        <v>114</v>
      </c>
      <c r="E2079" s="184">
        <v>3</v>
      </c>
      <c r="F2079" s="184">
        <v>475</v>
      </c>
      <c r="G2079" s="184">
        <v>7</v>
      </c>
      <c r="H2079" s="184">
        <v>3</v>
      </c>
    </row>
    <row r="2080" spans="1:8" x14ac:dyDescent="0.2">
      <c r="A2080" s="184" t="s">
        <v>3974</v>
      </c>
      <c r="B2080" s="184">
        <v>504</v>
      </c>
      <c r="C2080" s="184">
        <v>500378</v>
      </c>
      <c r="D2080" s="184">
        <v>115</v>
      </c>
      <c r="E2080" s="184">
        <v>3</v>
      </c>
      <c r="F2080" s="184">
        <v>475</v>
      </c>
      <c r="G2080" s="184">
        <v>7</v>
      </c>
      <c r="H2080" s="184">
        <v>3</v>
      </c>
    </row>
    <row r="2081" spans="1:8" x14ac:dyDescent="0.2">
      <c r="A2081" s="184" t="s">
        <v>3975</v>
      </c>
      <c r="B2081" s="184">
        <v>505</v>
      </c>
      <c r="C2081" s="184">
        <v>500379</v>
      </c>
      <c r="D2081" s="184">
        <v>116</v>
      </c>
      <c r="E2081" s="184">
        <v>3</v>
      </c>
      <c r="F2081" s="184">
        <v>475</v>
      </c>
      <c r="G2081" s="184">
        <v>7</v>
      </c>
      <c r="H2081" s="184">
        <v>3</v>
      </c>
    </row>
    <row r="2082" spans="1:8" x14ac:dyDescent="0.2">
      <c r="A2082" s="184" t="s">
        <v>3976</v>
      </c>
      <c r="B2082" s="184">
        <v>506</v>
      </c>
      <c r="C2082" s="184">
        <v>500380</v>
      </c>
      <c r="D2082" s="184">
        <v>117</v>
      </c>
      <c r="E2082" s="184">
        <v>3</v>
      </c>
      <c r="F2082" s="184">
        <v>475</v>
      </c>
      <c r="G2082" s="184">
        <v>7</v>
      </c>
      <c r="H2082" s="184">
        <v>3</v>
      </c>
    </row>
    <row r="2083" spans="1:8" x14ac:dyDescent="0.2">
      <c r="A2083" s="184" t="s">
        <v>3977</v>
      </c>
      <c r="B2083" s="184">
        <v>507</v>
      </c>
      <c r="C2083" s="184">
        <v>500381</v>
      </c>
      <c r="D2083" s="184">
        <v>118</v>
      </c>
      <c r="E2083" s="184">
        <v>3</v>
      </c>
      <c r="F2083" s="184">
        <v>475</v>
      </c>
      <c r="G2083" s="184">
        <v>7</v>
      </c>
      <c r="H2083" s="184">
        <v>3</v>
      </c>
    </row>
    <row r="2084" spans="1:8" x14ac:dyDescent="0.2">
      <c r="A2084" s="184" t="s">
        <v>3978</v>
      </c>
      <c r="B2084" s="184">
        <v>508</v>
      </c>
      <c r="C2084" s="184">
        <v>500382</v>
      </c>
      <c r="D2084" s="184">
        <v>119</v>
      </c>
      <c r="E2084" s="184">
        <v>3</v>
      </c>
      <c r="F2084" s="184">
        <v>475</v>
      </c>
      <c r="G2084" s="184">
        <v>7</v>
      </c>
      <c r="H2084" s="184">
        <v>3</v>
      </c>
    </row>
    <row r="2085" spans="1:8" x14ac:dyDescent="0.2">
      <c r="A2085" s="184" t="s">
        <v>3979</v>
      </c>
      <c r="B2085" s="184">
        <v>509</v>
      </c>
      <c r="C2085" s="184">
        <v>500383</v>
      </c>
      <c r="D2085" s="184">
        <v>120</v>
      </c>
      <c r="E2085" s="184">
        <v>3</v>
      </c>
      <c r="F2085" s="184">
        <v>475</v>
      </c>
      <c r="G2085" s="184">
        <v>7</v>
      </c>
      <c r="H2085" s="184">
        <v>3</v>
      </c>
    </row>
    <row r="2086" spans="1:8" x14ac:dyDescent="0.2">
      <c r="A2086" s="184" t="s">
        <v>3980</v>
      </c>
      <c r="B2086" s="184">
        <v>510</v>
      </c>
      <c r="C2086" s="184">
        <v>500384</v>
      </c>
      <c r="D2086" s="184">
        <v>121</v>
      </c>
      <c r="E2086" s="184">
        <v>3</v>
      </c>
      <c r="F2086" s="184">
        <v>475</v>
      </c>
      <c r="G2086" s="184">
        <v>7</v>
      </c>
      <c r="H2086" s="184">
        <v>3</v>
      </c>
    </row>
    <row r="2087" spans="1:8" x14ac:dyDescent="0.2">
      <c r="A2087" s="184" t="s">
        <v>3981</v>
      </c>
      <c r="B2087" s="184">
        <v>511</v>
      </c>
      <c r="C2087" s="184">
        <v>500385</v>
      </c>
      <c r="D2087" s="184">
        <v>122</v>
      </c>
      <c r="E2087" s="184">
        <v>3</v>
      </c>
      <c r="F2087" s="184">
        <v>475</v>
      </c>
      <c r="G2087" s="184">
        <v>7</v>
      </c>
      <c r="H2087" s="184">
        <v>3</v>
      </c>
    </row>
    <row r="2088" spans="1:8" x14ac:dyDescent="0.2">
      <c r="A2088" s="184" t="s">
        <v>3982</v>
      </c>
      <c r="B2088" s="184">
        <v>512</v>
      </c>
      <c r="C2088" s="184">
        <v>500386</v>
      </c>
      <c r="D2088" s="184">
        <v>123</v>
      </c>
      <c r="E2088" s="184">
        <v>3</v>
      </c>
      <c r="F2088" s="184">
        <v>475</v>
      </c>
      <c r="G2088" s="184">
        <v>7</v>
      </c>
      <c r="H2088" s="184">
        <v>3</v>
      </c>
    </row>
    <row r="2089" spans="1:8" x14ac:dyDescent="0.2">
      <c r="A2089" s="184" t="s">
        <v>3983</v>
      </c>
      <c r="B2089" s="184">
        <v>513</v>
      </c>
      <c r="C2089" s="184">
        <v>500387</v>
      </c>
      <c r="D2089" s="184">
        <v>124</v>
      </c>
      <c r="E2089" s="184">
        <v>3</v>
      </c>
      <c r="F2089" s="184">
        <v>475</v>
      </c>
      <c r="G2089" s="184">
        <v>7</v>
      </c>
      <c r="H2089" s="184">
        <v>3</v>
      </c>
    </row>
    <row r="2090" spans="1:8" x14ac:dyDescent="0.2">
      <c r="A2090" s="184" t="s">
        <v>3984</v>
      </c>
      <c r="B2090" s="184">
        <v>514</v>
      </c>
      <c r="C2090" s="184">
        <v>500388</v>
      </c>
      <c r="D2090" s="184">
        <v>125</v>
      </c>
      <c r="E2090" s="184">
        <v>3</v>
      </c>
      <c r="F2090" s="184">
        <v>475</v>
      </c>
      <c r="G2090" s="184">
        <v>7</v>
      </c>
      <c r="H2090" s="184">
        <v>3</v>
      </c>
    </row>
    <row r="2091" spans="1:8" x14ac:dyDescent="0.2">
      <c r="A2091" s="184" t="s">
        <v>3985</v>
      </c>
      <c r="B2091" s="184">
        <v>515</v>
      </c>
      <c r="C2091" s="184">
        <v>500389</v>
      </c>
      <c r="D2091" s="184">
        <v>126</v>
      </c>
      <c r="E2091" s="184">
        <v>3</v>
      </c>
      <c r="F2091" s="184">
        <v>475</v>
      </c>
      <c r="G2091" s="184">
        <v>7</v>
      </c>
      <c r="H2091" s="184">
        <v>3</v>
      </c>
    </row>
    <row r="2092" spans="1:8" x14ac:dyDescent="0.2">
      <c r="A2092" s="184" t="s">
        <v>3986</v>
      </c>
      <c r="B2092" s="184">
        <v>516</v>
      </c>
      <c r="C2092" s="184">
        <v>500390</v>
      </c>
      <c r="D2092" s="184">
        <v>127</v>
      </c>
      <c r="E2092" s="184">
        <v>3</v>
      </c>
      <c r="F2092" s="184">
        <v>475</v>
      </c>
      <c r="G2092" s="184">
        <v>7</v>
      </c>
      <c r="H2092" s="184">
        <v>3</v>
      </c>
    </row>
    <row r="2093" spans="1:8" x14ac:dyDescent="0.2">
      <c r="A2093" s="184" t="s">
        <v>3987</v>
      </c>
      <c r="B2093" s="184">
        <v>517</v>
      </c>
      <c r="C2093" s="184">
        <v>500391</v>
      </c>
      <c r="D2093" s="184">
        <v>128</v>
      </c>
      <c r="E2093" s="184">
        <v>3</v>
      </c>
      <c r="F2093" s="184">
        <v>475</v>
      </c>
      <c r="G2093" s="184">
        <v>7</v>
      </c>
      <c r="H2093" s="184">
        <v>3</v>
      </c>
    </row>
    <row r="2094" spans="1:8" x14ac:dyDescent="0.2">
      <c r="A2094" s="184" t="s">
        <v>3988</v>
      </c>
      <c r="B2094" s="184">
        <v>518</v>
      </c>
      <c r="C2094" s="184">
        <v>500394</v>
      </c>
      <c r="D2094" s="184">
        <v>131</v>
      </c>
      <c r="E2094" s="184">
        <v>3</v>
      </c>
      <c r="F2094" s="184">
        <v>475</v>
      </c>
      <c r="G2094" s="184">
        <v>7</v>
      </c>
      <c r="H2094" s="184">
        <v>3</v>
      </c>
    </row>
    <row r="2095" spans="1:8" x14ac:dyDescent="0.2">
      <c r="A2095" s="184" t="s">
        <v>3989</v>
      </c>
      <c r="B2095" s="184">
        <v>519</v>
      </c>
      <c r="C2095" s="184">
        <v>500395</v>
      </c>
      <c r="D2095" s="184">
        <v>132</v>
      </c>
      <c r="E2095" s="184">
        <v>3</v>
      </c>
      <c r="F2095" s="184">
        <v>475</v>
      </c>
      <c r="G2095" s="184">
        <v>7</v>
      </c>
      <c r="H2095" s="184">
        <v>3</v>
      </c>
    </row>
    <row r="2096" spans="1:8" x14ac:dyDescent="0.2">
      <c r="A2096" s="184" t="s">
        <v>3990</v>
      </c>
      <c r="B2096" s="184">
        <v>520</v>
      </c>
      <c r="C2096" s="184">
        <v>500396</v>
      </c>
      <c r="D2096" s="184">
        <v>133</v>
      </c>
      <c r="E2096" s="184">
        <v>3</v>
      </c>
      <c r="F2096" s="184">
        <v>475</v>
      </c>
      <c r="G2096" s="184">
        <v>7</v>
      </c>
      <c r="H2096" s="184">
        <v>3</v>
      </c>
    </row>
    <row r="2097" spans="1:8" x14ac:dyDescent="0.2">
      <c r="A2097" s="184" t="s">
        <v>3991</v>
      </c>
      <c r="B2097" s="184">
        <v>521</v>
      </c>
      <c r="C2097" s="184">
        <v>500397</v>
      </c>
      <c r="D2097" s="184">
        <v>134</v>
      </c>
      <c r="E2097" s="184">
        <v>3</v>
      </c>
      <c r="F2097" s="184">
        <v>475</v>
      </c>
      <c r="G2097" s="184">
        <v>7</v>
      </c>
      <c r="H2097" s="184">
        <v>3</v>
      </c>
    </row>
    <row r="2098" spans="1:8" x14ac:dyDescent="0.2">
      <c r="A2098" s="184" t="s">
        <v>3992</v>
      </c>
      <c r="B2098" s="184">
        <v>522</v>
      </c>
      <c r="C2098" s="184">
        <v>500398</v>
      </c>
      <c r="D2098" s="184">
        <v>135</v>
      </c>
      <c r="E2098" s="184">
        <v>3</v>
      </c>
      <c r="F2098" s="184">
        <v>475</v>
      </c>
      <c r="G2098" s="184">
        <v>7</v>
      </c>
      <c r="H2098" s="184">
        <v>3</v>
      </c>
    </row>
    <row r="2099" spans="1:8" x14ac:dyDescent="0.2">
      <c r="A2099" s="184" t="s">
        <v>3993</v>
      </c>
      <c r="B2099" s="184">
        <v>3048</v>
      </c>
      <c r="C2099" s="184">
        <v>510685</v>
      </c>
      <c r="D2099" s="184">
        <v>136</v>
      </c>
      <c r="E2099" s="184">
        <v>3</v>
      </c>
      <c r="F2099" s="184">
        <v>475</v>
      </c>
      <c r="G2099" s="184">
        <v>7</v>
      </c>
      <c r="H2099" s="184">
        <v>3</v>
      </c>
    </row>
    <row r="2100" spans="1:8" x14ac:dyDescent="0.2">
      <c r="A2100" s="184" t="s">
        <v>3994</v>
      </c>
      <c r="B2100" s="184">
        <v>3049</v>
      </c>
      <c r="C2100" s="184">
        <v>510686</v>
      </c>
      <c r="D2100" s="184">
        <v>139</v>
      </c>
      <c r="E2100" s="184">
        <v>3</v>
      </c>
      <c r="F2100" s="184">
        <v>475</v>
      </c>
      <c r="G2100" s="184">
        <v>7</v>
      </c>
      <c r="H2100" s="184">
        <v>3</v>
      </c>
    </row>
    <row r="2101" spans="1:8" x14ac:dyDescent="0.2">
      <c r="A2101" s="184" t="s">
        <v>3995</v>
      </c>
      <c r="B2101" s="184">
        <v>3050</v>
      </c>
      <c r="C2101" s="184">
        <v>510687</v>
      </c>
      <c r="D2101" s="184">
        <v>140</v>
      </c>
      <c r="E2101" s="184">
        <v>3</v>
      </c>
      <c r="F2101" s="184">
        <v>475</v>
      </c>
      <c r="G2101" s="184">
        <v>7</v>
      </c>
      <c r="H2101" s="184">
        <v>3</v>
      </c>
    </row>
    <row r="2102" spans="1:8" x14ac:dyDescent="0.2">
      <c r="A2102" s="184" t="s">
        <v>3996</v>
      </c>
      <c r="B2102" s="184">
        <v>523</v>
      </c>
      <c r="C2102" s="184">
        <v>500404</v>
      </c>
      <c r="D2102" s="184">
        <v>141</v>
      </c>
      <c r="E2102" s="184">
        <v>3</v>
      </c>
      <c r="F2102" s="184">
        <v>475</v>
      </c>
      <c r="G2102" s="184">
        <v>7</v>
      </c>
      <c r="H2102" s="184">
        <v>3</v>
      </c>
    </row>
    <row r="2103" spans="1:8" x14ac:dyDescent="0.2">
      <c r="A2103" s="184" t="s">
        <v>3997</v>
      </c>
      <c r="B2103" s="184">
        <v>524</v>
      </c>
      <c r="C2103" s="184">
        <v>500405</v>
      </c>
      <c r="D2103" s="184">
        <v>142</v>
      </c>
      <c r="E2103" s="184">
        <v>3</v>
      </c>
      <c r="F2103" s="184">
        <v>475</v>
      </c>
      <c r="G2103" s="184">
        <v>7</v>
      </c>
      <c r="H2103" s="184">
        <v>3</v>
      </c>
    </row>
    <row r="2104" spans="1:8" x14ac:dyDescent="0.2">
      <c r="A2104" s="184" t="s">
        <v>3998</v>
      </c>
      <c r="B2104" s="184">
        <v>525</v>
      </c>
      <c r="C2104" s="184">
        <v>500406</v>
      </c>
      <c r="D2104" s="184">
        <v>143</v>
      </c>
      <c r="E2104" s="184">
        <v>3</v>
      </c>
      <c r="F2104" s="184">
        <v>475</v>
      </c>
      <c r="G2104" s="184">
        <v>7</v>
      </c>
      <c r="H2104" s="184">
        <v>3</v>
      </c>
    </row>
    <row r="2105" spans="1:8" x14ac:dyDescent="0.2">
      <c r="A2105" s="184" t="s">
        <v>3999</v>
      </c>
      <c r="B2105" s="184">
        <v>526</v>
      </c>
      <c r="C2105" s="184">
        <v>500407</v>
      </c>
      <c r="D2105" s="184">
        <v>144</v>
      </c>
      <c r="E2105" s="184">
        <v>3</v>
      </c>
      <c r="F2105" s="184">
        <v>475</v>
      </c>
      <c r="G2105" s="184">
        <v>7</v>
      </c>
      <c r="H2105" s="184">
        <v>3</v>
      </c>
    </row>
    <row r="2106" spans="1:8" x14ac:dyDescent="0.2">
      <c r="A2106" s="184" t="s">
        <v>4000</v>
      </c>
      <c r="B2106" s="184">
        <v>1975</v>
      </c>
      <c r="C2106" s="184">
        <v>508138</v>
      </c>
      <c r="D2106" s="184">
        <v>146</v>
      </c>
      <c r="E2106" s="184">
        <v>3</v>
      </c>
      <c r="F2106" s="184">
        <v>475</v>
      </c>
      <c r="G2106" s="184">
        <v>7</v>
      </c>
      <c r="H2106" s="184">
        <v>3</v>
      </c>
    </row>
    <row r="2107" spans="1:8" x14ac:dyDescent="0.2">
      <c r="A2107" s="184" t="s">
        <v>4001</v>
      </c>
      <c r="B2107" s="184">
        <v>1976</v>
      </c>
      <c r="C2107" s="184">
        <v>508139</v>
      </c>
      <c r="D2107" s="184">
        <v>147</v>
      </c>
      <c r="E2107" s="184">
        <v>3</v>
      </c>
      <c r="F2107" s="184">
        <v>475</v>
      </c>
      <c r="G2107" s="184">
        <v>7</v>
      </c>
      <c r="H2107" s="184">
        <v>3</v>
      </c>
    </row>
    <row r="2108" spans="1:8" x14ac:dyDescent="0.2">
      <c r="A2108" s="184" t="s">
        <v>4002</v>
      </c>
      <c r="B2108" s="184">
        <v>1977</v>
      </c>
      <c r="C2108" s="184">
        <v>508140</v>
      </c>
      <c r="D2108" s="184">
        <v>148</v>
      </c>
      <c r="E2108" s="184">
        <v>3</v>
      </c>
      <c r="F2108" s="184">
        <v>475</v>
      </c>
      <c r="G2108" s="184">
        <v>7</v>
      </c>
      <c r="H2108" s="184">
        <v>3</v>
      </c>
    </row>
    <row r="2109" spans="1:8" x14ac:dyDescent="0.2">
      <c r="A2109" s="184" t="s">
        <v>4003</v>
      </c>
      <c r="B2109" s="184">
        <v>1978</v>
      </c>
      <c r="C2109" s="184">
        <v>508141</v>
      </c>
      <c r="D2109" s="184">
        <v>149</v>
      </c>
      <c r="E2109" s="184">
        <v>3</v>
      </c>
      <c r="F2109" s="184">
        <v>475</v>
      </c>
      <c r="G2109" s="184">
        <v>7</v>
      </c>
      <c r="H2109" s="184">
        <v>3</v>
      </c>
    </row>
    <row r="2110" spans="1:8" x14ac:dyDescent="0.2">
      <c r="A2110" s="184" t="s">
        <v>4004</v>
      </c>
      <c r="B2110" s="184">
        <v>1979</v>
      </c>
      <c r="C2110" s="184">
        <v>508142</v>
      </c>
      <c r="D2110" s="184">
        <v>150</v>
      </c>
      <c r="E2110" s="184">
        <v>3</v>
      </c>
      <c r="F2110" s="184">
        <v>475</v>
      </c>
      <c r="G2110" s="184">
        <v>7</v>
      </c>
      <c r="H2110" s="184">
        <v>3</v>
      </c>
    </row>
    <row r="2111" spans="1:8" x14ac:dyDescent="0.2">
      <c r="A2111" s="184" t="s">
        <v>4005</v>
      </c>
      <c r="B2111" s="184">
        <v>1980</v>
      </c>
      <c r="C2111" s="184">
        <v>508143</v>
      </c>
      <c r="D2111" s="184">
        <v>151</v>
      </c>
      <c r="E2111" s="184">
        <v>3</v>
      </c>
      <c r="F2111" s="184">
        <v>475</v>
      </c>
      <c r="G2111" s="184">
        <v>7</v>
      </c>
      <c r="H2111" s="184">
        <v>3</v>
      </c>
    </row>
    <row r="2112" spans="1:8" x14ac:dyDescent="0.2">
      <c r="A2112" s="184" t="s">
        <v>4006</v>
      </c>
      <c r="B2112" s="184">
        <v>1981</v>
      </c>
      <c r="C2112" s="184">
        <v>508144</v>
      </c>
      <c r="D2112" s="184">
        <v>152</v>
      </c>
      <c r="E2112" s="184">
        <v>3</v>
      </c>
      <c r="F2112" s="184">
        <v>475</v>
      </c>
      <c r="G2112" s="184">
        <v>7</v>
      </c>
      <c r="H2112" s="184">
        <v>3</v>
      </c>
    </row>
    <row r="2113" spans="1:8" x14ac:dyDescent="0.2">
      <c r="A2113" s="184" t="s">
        <v>4007</v>
      </c>
      <c r="B2113" s="184">
        <v>1982</v>
      </c>
      <c r="C2113" s="184">
        <v>508145</v>
      </c>
      <c r="D2113" s="184">
        <v>153</v>
      </c>
      <c r="E2113" s="184">
        <v>3</v>
      </c>
      <c r="F2113" s="184">
        <v>475</v>
      </c>
      <c r="G2113" s="184">
        <v>7</v>
      </c>
      <c r="H2113" s="184">
        <v>3</v>
      </c>
    </row>
    <row r="2114" spans="1:8" x14ac:dyDescent="0.2">
      <c r="A2114" s="184" t="s">
        <v>4008</v>
      </c>
      <c r="B2114" s="184">
        <v>443</v>
      </c>
      <c r="C2114" s="184">
        <v>1973</v>
      </c>
      <c r="D2114" s="184">
        <v>63</v>
      </c>
      <c r="E2114" s="184">
        <v>1</v>
      </c>
      <c r="F2114" s="184">
        <v>442</v>
      </c>
      <c r="G2114" s="184">
        <v>7</v>
      </c>
      <c r="H2114" s="184">
        <v>3</v>
      </c>
    </row>
    <row r="2115" spans="1:8" x14ac:dyDescent="0.2">
      <c r="A2115" s="184" t="s">
        <v>4009</v>
      </c>
      <c r="B2115" s="184">
        <v>444</v>
      </c>
      <c r="C2115" s="184">
        <v>1974</v>
      </c>
      <c r="D2115" s="184">
        <v>64</v>
      </c>
      <c r="E2115" s="184">
        <v>1</v>
      </c>
      <c r="F2115" s="184">
        <v>442</v>
      </c>
      <c r="G2115" s="184">
        <v>7</v>
      </c>
      <c r="H2115" s="184">
        <v>3</v>
      </c>
    </row>
    <row r="2116" spans="1:8" x14ac:dyDescent="0.2">
      <c r="A2116" s="184" t="s">
        <v>4010</v>
      </c>
      <c r="B2116" s="184">
        <v>445</v>
      </c>
      <c r="C2116" s="184">
        <v>1975</v>
      </c>
      <c r="D2116" s="184">
        <v>65</v>
      </c>
      <c r="E2116" s="184">
        <v>1</v>
      </c>
      <c r="F2116" s="184">
        <v>442</v>
      </c>
      <c r="G2116" s="184">
        <v>7</v>
      </c>
      <c r="H2116" s="184">
        <v>3</v>
      </c>
    </row>
    <row r="2117" spans="1:8" x14ac:dyDescent="0.2">
      <c r="A2117" s="184" t="s">
        <v>4011</v>
      </c>
      <c r="B2117" s="184">
        <v>446</v>
      </c>
      <c r="C2117" s="184">
        <v>1976</v>
      </c>
      <c r="D2117" s="184">
        <v>66</v>
      </c>
      <c r="E2117" s="184">
        <v>1</v>
      </c>
      <c r="F2117" s="184">
        <v>442</v>
      </c>
      <c r="G2117" s="184">
        <v>7</v>
      </c>
      <c r="H2117" s="184">
        <v>3</v>
      </c>
    </row>
    <row r="2118" spans="1:8" x14ac:dyDescent="0.2">
      <c r="A2118" s="184" t="s">
        <v>4012</v>
      </c>
      <c r="B2118" s="184">
        <v>447</v>
      </c>
      <c r="C2118" s="184">
        <v>1977</v>
      </c>
      <c r="D2118" s="184">
        <v>67</v>
      </c>
      <c r="E2118" s="184">
        <v>1</v>
      </c>
      <c r="F2118" s="184">
        <v>442</v>
      </c>
      <c r="G2118" s="184">
        <v>7</v>
      </c>
      <c r="H2118" s="184">
        <v>3</v>
      </c>
    </row>
    <row r="2119" spans="1:8" x14ac:dyDescent="0.2">
      <c r="A2119" s="184" t="s">
        <v>4013</v>
      </c>
      <c r="B2119" s="184">
        <v>448</v>
      </c>
      <c r="C2119" s="184">
        <v>1978</v>
      </c>
      <c r="D2119" s="184">
        <v>68</v>
      </c>
      <c r="E2119" s="184">
        <v>1</v>
      </c>
      <c r="F2119" s="184">
        <v>442</v>
      </c>
      <c r="G2119" s="184">
        <v>7</v>
      </c>
      <c r="H2119" s="184">
        <v>3</v>
      </c>
    </row>
    <row r="2120" spans="1:8" x14ac:dyDescent="0.2">
      <c r="A2120" s="184" t="s">
        <v>4014</v>
      </c>
      <c r="B2120" s="184">
        <v>449</v>
      </c>
      <c r="C2120" s="184">
        <v>1979</v>
      </c>
      <c r="D2120" s="184">
        <v>69</v>
      </c>
      <c r="E2120" s="184">
        <v>1</v>
      </c>
      <c r="F2120" s="184">
        <v>442</v>
      </c>
      <c r="G2120" s="184">
        <v>7</v>
      </c>
      <c r="H2120" s="184">
        <v>3</v>
      </c>
    </row>
    <row r="2121" spans="1:8" x14ac:dyDescent="0.2">
      <c r="A2121" s="184" t="s">
        <v>4015</v>
      </c>
      <c r="B2121" s="184">
        <v>450</v>
      </c>
      <c r="C2121" s="184">
        <v>1980</v>
      </c>
      <c r="D2121" s="184">
        <v>70</v>
      </c>
      <c r="E2121" s="184">
        <v>1</v>
      </c>
      <c r="F2121" s="184">
        <v>442</v>
      </c>
      <c r="G2121" s="184">
        <v>7</v>
      </c>
      <c r="H2121" s="184">
        <v>3</v>
      </c>
    </row>
    <row r="2122" spans="1:8" x14ac:dyDescent="0.2">
      <c r="A2122" s="184" t="s">
        <v>4016</v>
      </c>
      <c r="B2122" s="184">
        <v>451</v>
      </c>
      <c r="C2122" s="184">
        <v>1981</v>
      </c>
      <c r="D2122" s="184">
        <v>71</v>
      </c>
      <c r="E2122" s="184">
        <v>1</v>
      </c>
      <c r="F2122" s="184">
        <v>442</v>
      </c>
      <c r="G2122" s="184">
        <v>7</v>
      </c>
      <c r="H2122" s="184">
        <v>3</v>
      </c>
    </row>
    <row r="2123" spans="1:8" x14ac:dyDescent="0.2">
      <c r="A2123" s="184" t="s">
        <v>4017</v>
      </c>
      <c r="B2123" s="184">
        <v>452</v>
      </c>
      <c r="C2123" s="184">
        <v>1982</v>
      </c>
      <c r="D2123" s="184">
        <v>72</v>
      </c>
      <c r="E2123" s="184">
        <v>1</v>
      </c>
      <c r="F2123" s="184">
        <v>442</v>
      </c>
      <c r="G2123" s="184">
        <v>7</v>
      </c>
      <c r="H2123" s="184">
        <v>3</v>
      </c>
    </row>
    <row r="2124" spans="1:8" x14ac:dyDescent="0.2">
      <c r="A2124" s="184" t="s">
        <v>4018</v>
      </c>
      <c r="B2124" s="184">
        <v>469</v>
      </c>
      <c r="C2124" s="184">
        <v>2003</v>
      </c>
      <c r="D2124" s="184">
        <v>73</v>
      </c>
      <c r="E2124" s="184">
        <v>1</v>
      </c>
      <c r="F2124" s="184">
        <v>442</v>
      </c>
      <c r="G2124" s="184">
        <v>7</v>
      </c>
      <c r="H2124" s="184">
        <v>3</v>
      </c>
    </row>
    <row r="2125" spans="1:8" x14ac:dyDescent="0.2">
      <c r="A2125" s="184" t="s">
        <v>4019</v>
      </c>
      <c r="B2125" s="184">
        <v>470</v>
      </c>
      <c r="C2125" s="184">
        <v>2004</v>
      </c>
      <c r="D2125" s="184">
        <v>74</v>
      </c>
      <c r="E2125" s="184">
        <v>1</v>
      </c>
      <c r="F2125" s="184">
        <v>442</v>
      </c>
      <c r="G2125" s="184">
        <v>7</v>
      </c>
      <c r="H2125" s="184">
        <v>3</v>
      </c>
    </row>
    <row r="2126" spans="1:8" hidden="1" x14ac:dyDescent="0.2">
      <c r="A2126" s="184" t="s">
        <v>4020</v>
      </c>
      <c r="B2126" s="184">
        <v>651</v>
      </c>
      <c r="C2126" s="184">
        <v>500676</v>
      </c>
      <c r="D2126" s="184">
        <v>16</v>
      </c>
      <c r="E2126" s="184">
        <v>4</v>
      </c>
      <c r="F2126" s="184">
        <v>650</v>
      </c>
      <c r="G2126" s="184">
        <v>7</v>
      </c>
      <c r="H2126" s="184">
        <v>3</v>
      </c>
    </row>
    <row r="2127" spans="1:8" hidden="1" x14ac:dyDescent="0.2">
      <c r="A2127" s="184" t="s">
        <v>4021</v>
      </c>
      <c r="B2127" s="184">
        <v>652</v>
      </c>
      <c r="C2127" s="184">
        <v>500677</v>
      </c>
      <c r="D2127" s="184">
        <v>17</v>
      </c>
      <c r="E2127" s="184">
        <v>4</v>
      </c>
      <c r="F2127" s="184">
        <v>650</v>
      </c>
      <c r="G2127" s="184">
        <v>7</v>
      </c>
      <c r="H2127" s="184">
        <v>3</v>
      </c>
    </row>
    <row r="2128" spans="1:8" hidden="1" x14ac:dyDescent="0.2">
      <c r="A2128" s="184" t="s">
        <v>4022</v>
      </c>
      <c r="B2128" s="184">
        <v>653</v>
      </c>
      <c r="C2128" s="184">
        <v>500678</v>
      </c>
      <c r="D2128" s="184">
        <v>18</v>
      </c>
      <c r="E2128" s="184">
        <v>4</v>
      </c>
      <c r="F2128" s="184">
        <v>650</v>
      </c>
      <c r="G2128" s="184">
        <v>7</v>
      </c>
      <c r="H2128" s="184">
        <v>3</v>
      </c>
    </row>
    <row r="2129" spans="1:8" hidden="1" x14ac:dyDescent="0.2">
      <c r="A2129" s="184" t="s">
        <v>4023</v>
      </c>
      <c r="B2129" s="184">
        <v>654</v>
      </c>
      <c r="C2129" s="184">
        <v>500679</v>
      </c>
      <c r="D2129" s="184">
        <v>19</v>
      </c>
      <c r="E2129" s="184">
        <v>4</v>
      </c>
      <c r="F2129" s="184">
        <v>650</v>
      </c>
      <c r="G2129" s="184">
        <v>7</v>
      </c>
      <c r="H2129" s="184">
        <v>3</v>
      </c>
    </row>
    <row r="2130" spans="1:8" hidden="1" x14ac:dyDescent="0.2">
      <c r="A2130" s="184" t="s">
        <v>4024</v>
      </c>
      <c r="B2130" s="184">
        <v>655</v>
      </c>
      <c r="C2130" s="184">
        <v>500680</v>
      </c>
      <c r="D2130" s="184">
        <v>20</v>
      </c>
      <c r="E2130" s="184">
        <v>4</v>
      </c>
      <c r="F2130" s="184">
        <v>650</v>
      </c>
      <c r="G2130" s="184">
        <v>7</v>
      </c>
      <c r="H2130" s="184">
        <v>3</v>
      </c>
    </row>
    <row r="2131" spans="1:8" hidden="1" x14ac:dyDescent="0.2">
      <c r="A2131" s="184" t="s">
        <v>4025</v>
      </c>
      <c r="B2131" s="184">
        <v>656</v>
      </c>
      <c r="C2131" s="184">
        <v>500681</v>
      </c>
      <c r="D2131" s="184">
        <v>21</v>
      </c>
      <c r="E2131" s="184">
        <v>4</v>
      </c>
      <c r="F2131" s="184">
        <v>650</v>
      </c>
      <c r="G2131" s="184">
        <v>7</v>
      </c>
      <c r="H2131" s="184">
        <v>3</v>
      </c>
    </row>
    <row r="2132" spans="1:8" hidden="1" x14ac:dyDescent="0.2">
      <c r="A2132" s="184" t="s">
        <v>4026</v>
      </c>
      <c r="B2132" s="184">
        <v>657</v>
      </c>
      <c r="C2132" s="184">
        <v>500682</v>
      </c>
      <c r="D2132" s="184">
        <v>22</v>
      </c>
      <c r="E2132" s="184">
        <v>4</v>
      </c>
      <c r="F2132" s="184">
        <v>650</v>
      </c>
      <c r="G2132" s="184">
        <v>7</v>
      </c>
      <c r="H2132" s="184">
        <v>3</v>
      </c>
    </row>
    <row r="2133" spans="1:8" hidden="1" x14ac:dyDescent="0.2">
      <c r="A2133" s="184" t="s">
        <v>4027</v>
      </c>
      <c r="B2133" s="184">
        <v>658</v>
      </c>
      <c r="C2133" s="184">
        <v>500683</v>
      </c>
      <c r="D2133" s="184">
        <v>23</v>
      </c>
      <c r="E2133" s="184">
        <v>4</v>
      </c>
      <c r="F2133" s="184">
        <v>650</v>
      </c>
      <c r="G2133" s="184">
        <v>7</v>
      </c>
      <c r="H2133" s="184">
        <v>3</v>
      </c>
    </row>
    <row r="2134" spans="1:8" hidden="1" x14ac:dyDescent="0.2">
      <c r="A2134" s="184" t="s">
        <v>4028</v>
      </c>
      <c r="B2134" s="184">
        <v>659</v>
      </c>
      <c r="C2134" s="184">
        <v>500684</v>
      </c>
      <c r="D2134" s="184">
        <v>24</v>
      </c>
      <c r="E2134" s="184">
        <v>4</v>
      </c>
      <c r="F2134" s="184">
        <v>650</v>
      </c>
      <c r="G2134" s="184">
        <v>7</v>
      </c>
      <c r="H2134" s="184">
        <v>3</v>
      </c>
    </row>
    <row r="2135" spans="1:8" hidden="1" x14ac:dyDescent="0.2">
      <c r="A2135" s="184" t="s">
        <v>4029</v>
      </c>
      <c r="B2135" s="184">
        <v>660</v>
      </c>
      <c r="C2135" s="184">
        <v>500685</v>
      </c>
      <c r="D2135" s="184">
        <v>25</v>
      </c>
      <c r="E2135" s="184">
        <v>4</v>
      </c>
      <c r="F2135" s="184">
        <v>650</v>
      </c>
      <c r="G2135" s="184">
        <v>7</v>
      </c>
      <c r="H2135" s="184">
        <v>3</v>
      </c>
    </row>
    <row r="2136" spans="1:8" hidden="1" x14ac:dyDescent="0.2">
      <c r="A2136" s="184" t="s">
        <v>4030</v>
      </c>
      <c r="B2136" s="184">
        <v>661</v>
      </c>
      <c r="C2136" s="184">
        <v>500686</v>
      </c>
      <c r="D2136" s="184">
        <v>26</v>
      </c>
      <c r="E2136" s="184">
        <v>4</v>
      </c>
      <c r="F2136" s="184">
        <v>650</v>
      </c>
      <c r="G2136" s="184">
        <v>7</v>
      </c>
      <c r="H2136" s="184">
        <v>3</v>
      </c>
    </row>
    <row r="2137" spans="1:8" hidden="1" x14ac:dyDescent="0.2">
      <c r="A2137" s="184" t="s">
        <v>4031</v>
      </c>
      <c r="B2137" s="184">
        <v>662</v>
      </c>
      <c r="C2137" s="184">
        <v>500687</v>
      </c>
      <c r="D2137" s="184">
        <v>27</v>
      </c>
      <c r="E2137" s="184">
        <v>4</v>
      </c>
      <c r="F2137" s="184">
        <v>650</v>
      </c>
      <c r="G2137" s="184">
        <v>7</v>
      </c>
      <c r="H2137" s="184">
        <v>3</v>
      </c>
    </row>
    <row r="2138" spans="1:8" hidden="1" x14ac:dyDescent="0.2">
      <c r="A2138" s="184" t="s">
        <v>4032</v>
      </c>
      <c r="B2138" s="184">
        <v>663</v>
      </c>
      <c r="C2138" s="184">
        <v>500688</v>
      </c>
      <c r="D2138" s="184">
        <v>28</v>
      </c>
      <c r="E2138" s="184">
        <v>4</v>
      </c>
      <c r="F2138" s="184">
        <v>650</v>
      </c>
      <c r="G2138" s="184">
        <v>7</v>
      </c>
      <c r="H2138" s="184">
        <v>3</v>
      </c>
    </row>
    <row r="2139" spans="1:8" hidden="1" x14ac:dyDescent="0.2">
      <c r="A2139" s="184" t="s">
        <v>4033</v>
      </c>
      <c r="B2139" s="184">
        <v>664</v>
      </c>
      <c r="C2139" s="184">
        <v>500689</v>
      </c>
      <c r="D2139" s="184">
        <v>29</v>
      </c>
      <c r="E2139" s="184">
        <v>4</v>
      </c>
      <c r="F2139" s="184">
        <v>650</v>
      </c>
      <c r="G2139" s="184">
        <v>7</v>
      </c>
      <c r="H2139" s="184">
        <v>3</v>
      </c>
    </row>
    <row r="2140" spans="1:8" hidden="1" x14ac:dyDescent="0.2">
      <c r="A2140" s="184" t="s">
        <v>4034</v>
      </c>
      <c r="B2140" s="184">
        <v>665</v>
      </c>
      <c r="C2140" s="184">
        <v>500690</v>
      </c>
      <c r="D2140" s="184">
        <v>30</v>
      </c>
      <c r="E2140" s="184">
        <v>4</v>
      </c>
      <c r="F2140" s="184">
        <v>650</v>
      </c>
      <c r="G2140" s="184">
        <v>7</v>
      </c>
      <c r="H2140" s="184">
        <v>3</v>
      </c>
    </row>
    <row r="2141" spans="1:8" hidden="1" x14ac:dyDescent="0.2">
      <c r="A2141" s="184" t="s">
        <v>4035</v>
      </c>
      <c r="B2141" s="184">
        <v>666</v>
      </c>
      <c r="C2141" s="184">
        <v>500691</v>
      </c>
      <c r="D2141" s="184">
        <v>31</v>
      </c>
      <c r="E2141" s="184">
        <v>4</v>
      </c>
      <c r="F2141" s="184">
        <v>650</v>
      </c>
      <c r="G2141" s="184">
        <v>7</v>
      </c>
      <c r="H2141" s="184">
        <v>3</v>
      </c>
    </row>
    <row r="2142" spans="1:8" hidden="1" x14ac:dyDescent="0.2">
      <c r="A2142" s="184" t="s">
        <v>4036</v>
      </c>
      <c r="B2142" s="184">
        <v>667</v>
      </c>
      <c r="C2142" s="184">
        <v>500692</v>
      </c>
      <c r="D2142" s="184">
        <v>32</v>
      </c>
      <c r="E2142" s="184">
        <v>4</v>
      </c>
      <c r="F2142" s="184">
        <v>650</v>
      </c>
      <c r="G2142" s="184">
        <v>7</v>
      </c>
      <c r="H2142" s="184">
        <v>3</v>
      </c>
    </row>
    <row r="2143" spans="1:8" x14ac:dyDescent="0.2">
      <c r="A2143" s="184" t="s">
        <v>4037</v>
      </c>
      <c r="B2143" s="184">
        <v>586</v>
      </c>
      <c r="C2143" s="184">
        <v>500517</v>
      </c>
      <c r="D2143" s="184">
        <v>231</v>
      </c>
      <c r="E2143" s="184">
        <v>2</v>
      </c>
      <c r="F2143" s="184">
        <v>585</v>
      </c>
      <c r="G2143" s="184">
        <v>7</v>
      </c>
      <c r="H2143" s="184">
        <v>3</v>
      </c>
    </row>
    <row r="2144" spans="1:8" x14ac:dyDescent="0.2">
      <c r="A2144" s="184" t="s">
        <v>4038</v>
      </c>
      <c r="B2144" s="184">
        <v>587</v>
      </c>
      <c r="C2144" s="184">
        <v>500518</v>
      </c>
      <c r="D2144" s="184">
        <v>232</v>
      </c>
      <c r="E2144" s="184">
        <v>2</v>
      </c>
      <c r="F2144" s="184">
        <v>585</v>
      </c>
      <c r="G2144" s="184">
        <v>7</v>
      </c>
      <c r="H2144" s="184">
        <v>3</v>
      </c>
    </row>
    <row r="2145" spans="1:8" x14ac:dyDescent="0.2">
      <c r="A2145" s="184" t="s">
        <v>4039</v>
      </c>
      <c r="B2145" s="184">
        <v>588</v>
      </c>
      <c r="C2145" s="184">
        <v>500519</v>
      </c>
      <c r="D2145" s="184">
        <v>233</v>
      </c>
      <c r="E2145" s="184">
        <v>2</v>
      </c>
      <c r="F2145" s="184">
        <v>585</v>
      </c>
      <c r="G2145" s="184">
        <v>7</v>
      </c>
      <c r="H2145" s="184">
        <v>3</v>
      </c>
    </row>
    <row r="2146" spans="1:8" x14ac:dyDescent="0.2">
      <c r="A2146" s="184" t="s">
        <v>4040</v>
      </c>
      <c r="B2146" s="184">
        <v>589</v>
      </c>
      <c r="C2146" s="184">
        <v>500520</v>
      </c>
      <c r="D2146" s="184">
        <v>234</v>
      </c>
      <c r="E2146" s="184">
        <v>2</v>
      </c>
      <c r="F2146" s="184">
        <v>585</v>
      </c>
      <c r="G2146" s="184">
        <v>7</v>
      </c>
      <c r="H2146" s="184">
        <v>3</v>
      </c>
    </row>
    <row r="2147" spans="1:8" x14ac:dyDescent="0.2">
      <c r="A2147" s="184" t="s">
        <v>4041</v>
      </c>
      <c r="B2147" s="184">
        <v>590</v>
      </c>
      <c r="C2147" s="184">
        <v>500521</v>
      </c>
      <c r="D2147" s="184">
        <v>235</v>
      </c>
      <c r="E2147" s="184">
        <v>2</v>
      </c>
      <c r="F2147" s="184">
        <v>585</v>
      </c>
      <c r="G2147" s="184">
        <v>7</v>
      </c>
      <c r="H2147" s="184">
        <v>3</v>
      </c>
    </row>
    <row r="2148" spans="1:8" x14ac:dyDescent="0.2">
      <c r="A2148" s="184" t="s">
        <v>4042</v>
      </c>
      <c r="B2148" s="184">
        <v>591</v>
      </c>
      <c r="C2148" s="184">
        <v>500522</v>
      </c>
      <c r="D2148" s="184">
        <v>236</v>
      </c>
      <c r="E2148" s="184">
        <v>2</v>
      </c>
      <c r="F2148" s="184">
        <v>585</v>
      </c>
      <c r="G2148" s="184">
        <v>7</v>
      </c>
      <c r="H2148" s="184">
        <v>3</v>
      </c>
    </row>
    <row r="2149" spans="1:8" x14ac:dyDescent="0.2">
      <c r="A2149" s="184" t="s">
        <v>4043</v>
      </c>
      <c r="B2149" s="184">
        <v>592</v>
      </c>
      <c r="C2149" s="184">
        <v>500523</v>
      </c>
      <c r="D2149" s="184">
        <v>237</v>
      </c>
      <c r="E2149" s="184">
        <v>2</v>
      </c>
      <c r="F2149" s="184">
        <v>585</v>
      </c>
      <c r="G2149" s="184">
        <v>7</v>
      </c>
      <c r="H2149" s="184">
        <v>3</v>
      </c>
    </row>
    <row r="2150" spans="1:8" x14ac:dyDescent="0.2">
      <c r="A2150" s="184" t="s">
        <v>4044</v>
      </c>
      <c r="B2150" s="184">
        <v>593</v>
      </c>
      <c r="C2150" s="184">
        <v>500524</v>
      </c>
      <c r="D2150" s="184">
        <v>238</v>
      </c>
      <c r="E2150" s="184">
        <v>2</v>
      </c>
      <c r="F2150" s="184">
        <v>585</v>
      </c>
      <c r="G2150" s="184">
        <v>7</v>
      </c>
      <c r="H2150" s="184">
        <v>3</v>
      </c>
    </row>
    <row r="2151" spans="1:8" x14ac:dyDescent="0.2">
      <c r="A2151" s="184" t="s">
        <v>4045</v>
      </c>
      <c r="B2151" s="184">
        <v>594</v>
      </c>
      <c r="C2151" s="184">
        <v>500525</v>
      </c>
      <c r="D2151" s="184">
        <v>239</v>
      </c>
      <c r="E2151" s="184">
        <v>2</v>
      </c>
      <c r="F2151" s="184">
        <v>585</v>
      </c>
      <c r="G2151" s="184">
        <v>7</v>
      </c>
      <c r="H2151" s="184">
        <v>3</v>
      </c>
    </row>
    <row r="2152" spans="1:8" x14ac:dyDescent="0.2">
      <c r="A2152" s="184" t="s">
        <v>4046</v>
      </c>
      <c r="B2152" s="184">
        <v>595</v>
      </c>
      <c r="C2152" s="184">
        <v>500526</v>
      </c>
      <c r="D2152" s="184">
        <v>240</v>
      </c>
      <c r="E2152" s="184">
        <v>2</v>
      </c>
      <c r="F2152" s="184">
        <v>585</v>
      </c>
      <c r="G2152" s="184">
        <v>7</v>
      </c>
      <c r="H2152" s="184">
        <v>3</v>
      </c>
    </row>
    <row r="2153" spans="1:8" x14ac:dyDescent="0.2">
      <c r="A2153" s="184" t="s">
        <v>4047</v>
      </c>
      <c r="B2153" s="184">
        <v>596</v>
      </c>
      <c r="C2153" s="184">
        <v>500527</v>
      </c>
      <c r="D2153" s="184">
        <v>241</v>
      </c>
      <c r="E2153" s="184">
        <v>2</v>
      </c>
      <c r="F2153" s="184">
        <v>585</v>
      </c>
      <c r="G2153" s="184">
        <v>7</v>
      </c>
      <c r="H2153" s="184">
        <v>3</v>
      </c>
    </row>
    <row r="2154" spans="1:8" x14ac:dyDescent="0.2">
      <c r="A2154" s="184" t="s">
        <v>4048</v>
      </c>
      <c r="B2154" s="184">
        <v>597</v>
      </c>
      <c r="C2154" s="184">
        <v>500528</v>
      </c>
      <c r="D2154" s="184">
        <v>242</v>
      </c>
      <c r="E2154" s="184">
        <v>2</v>
      </c>
      <c r="F2154" s="184">
        <v>585</v>
      </c>
      <c r="G2154" s="184">
        <v>7</v>
      </c>
      <c r="H2154" s="184">
        <v>3</v>
      </c>
    </row>
    <row r="2155" spans="1:8" x14ac:dyDescent="0.2">
      <c r="A2155" s="184" t="s">
        <v>4049</v>
      </c>
      <c r="B2155" s="184">
        <v>598</v>
      </c>
      <c r="C2155" s="184">
        <v>500529</v>
      </c>
      <c r="D2155" s="184">
        <v>243</v>
      </c>
      <c r="E2155" s="184">
        <v>2</v>
      </c>
      <c r="F2155" s="184">
        <v>585</v>
      </c>
      <c r="G2155" s="184">
        <v>7</v>
      </c>
      <c r="H2155" s="184">
        <v>3</v>
      </c>
    </row>
    <row r="2156" spans="1:8" x14ac:dyDescent="0.2">
      <c r="A2156" s="184" t="s">
        <v>4050</v>
      </c>
      <c r="B2156" s="184">
        <v>599</v>
      </c>
      <c r="C2156" s="184">
        <v>500530</v>
      </c>
      <c r="D2156" s="184">
        <v>244</v>
      </c>
      <c r="E2156" s="184">
        <v>2</v>
      </c>
      <c r="F2156" s="184">
        <v>585</v>
      </c>
      <c r="G2156" s="184">
        <v>7</v>
      </c>
      <c r="H2156" s="184">
        <v>3</v>
      </c>
    </row>
    <row r="2157" spans="1:8" x14ac:dyDescent="0.2">
      <c r="A2157" s="184" t="s">
        <v>4051</v>
      </c>
      <c r="B2157" s="184">
        <v>600</v>
      </c>
      <c r="C2157" s="184">
        <v>500531</v>
      </c>
      <c r="D2157" s="184">
        <v>245</v>
      </c>
      <c r="E2157" s="184">
        <v>2</v>
      </c>
      <c r="F2157" s="184">
        <v>585</v>
      </c>
      <c r="G2157" s="184">
        <v>7</v>
      </c>
      <c r="H2157" s="184">
        <v>3</v>
      </c>
    </row>
    <row r="2158" spans="1:8" x14ac:dyDescent="0.2">
      <c r="A2158" s="184" t="s">
        <v>4052</v>
      </c>
      <c r="B2158" s="184">
        <v>601</v>
      </c>
      <c r="C2158" s="184">
        <v>500532</v>
      </c>
      <c r="D2158" s="184">
        <v>246</v>
      </c>
      <c r="E2158" s="184">
        <v>2</v>
      </c>
      <c r="F2158" s="184">
        <v>585</v>
      </c>
      <c r="G2158" s="184">
        <v>7</v>
      </c>
      <c r="H2158" s="184">
        <v>3</v>
      </c>
    </row>
    <row r="2159" spans="1:8" x14ac:dyDescent="0.2">
      <c r="A2159" s="184" t="s">
        <v>4053</v>
      </c>
      <c r="B2159" s="184">
        <v>602</v>
      </c>
      <c r="C2159" s="184">
        <v>500533</v>
      </c>
      <c r="D2159" s="184">
        <v>247</v>
      </c>
      <c r="E2159" s="184">
        <v>2</v>
      </c>
      <c r="F2159" s="184">
        <v>585</v>
      </c>
      <c r="G2159" s="184">
        <v>7</v>
      </c>
      <c r="H2159" s="184">
        <v>3</v>
      </c>
    </row>
    <row r="2160" spans="1:8" x14ac:dyDescent="0.2">
      <c r="A2160" s="184" t="s">
        <v>4054</v>
      </c>
      <c r="B2160" s="184">
        <v>603</v>
      </c>
      <c r="C2160" s="184">
        <v>500534</v>
      </c>
      <c r="D2160" s="184">
        <v>248</v>
      </c>
      <c r="E2160" s="184">
        <v>2</v>
      </c>
      <c r="F2160" s="184">
        <v>585</v>
      </c>
      <c r="G2160" s="184">
        <v>7</v>
      </c>
      <c r="H2160" s="184">
        <v>3</v>
      </c>
    </row>
    <row r="2161" spans="1:8" x14ac:dyDescent="0.2">
      <c r="A2161" s="184" t="s">
        <v>4055</v>
      </c>
      <c r="B2161" s="184">
        <v>604</v>
      </c>
      <c r="C2161" s="184">
        <v>500535</v>
      </c>
      <c r="D2161" s="184">
        <v>249</v>
      </c>
      <c r="E2161" s="184">
        <v>2</v>
      </c>
      <c r="F2161" s="184">
        <v>585</v>
      </c>
      <c r="G2161" s="184">
        <v>7</v>
      </c>
      <c r="H2161" s="184">
        <v>3</v>
      </c>
    </row>
    <row r="2162" spans="1:8" x14ac:dyDescent="0.2">
      <c r="A2162" s="184" t="s">
        <v>4056</v>
      </c>
      <c r="B2162" s="184">
        <v>605</v>
      </c>
      <c r="C2162" s="184">
        <v>500536</v>
      </c>
      <c r="D2162" s="184">
        <v>250</v>
      </c>
      <c r="E2162" s="184">
        <v>2</v>
      </c>
      <c r="F2162" s="184">
        <v>585</v>
      </c>
      <c r="G2162" s="184">
        <v>7</v>
      </c>
      <c r="H2162" s="184">
        <v>3</v>
      </c>
    </row>
    <row r="2163" spans="1:8" x14ac:dyDescent="0.2">
      <c r="A2163" s="184" t="s">
        <v>4057</v>
      </c>
      <c r="B2163" s="184">
        <v>606</v>
      </c>
      <c r="C2163" s="184">
        <v>500537</v>
      </c>
      <c r="D2163" s="184">
        <v>251</v>
      </c>
      <c r="E2163" s="184">
        <v>2</v>
      </c>
      <c r="F2163" s="184">
        <v>585</v>
      </c>
      <c r="G2163" s="184">
        <v>7</v>
      </c>
      <c r="H2163" s="184">
        <v>3</v>
      </c>
    </row>
    <row r="2164" spans="1:8" x14ac:dyDescent="0.2">
      <c r="A2164" s="184" t="s">
        <v>4058</v>
      </c>
      <c r="B2164" s="184">
        <v>607</v>
      </c>
      <c r="C2164" s="184">
        <v>500538</v>
      </c>
      <c r="D2164" s="184">
        <v>252</v>
      </c>
      <c r="E2164" s="184">
        <v>2</v>
      </c>
      <c r="F2164" s="184">
        <v>585</v>
      </c>
      <c r="G2164" s="184">
        <v>7</v>
      </c>
      <c r="H2164" s="184">
        <v>3</v>
      </c>
    </row>
    <row r="2165" spans="1:8" x14ac:dyDescent="0.2">
      <c r="A2165" s="184" t="s">
        <v>4059</v>
      </c>
      <c r="B2165" s="184">
        <v>608</v>
      </c>
      <c r="C2165" s="184">
        <v>500539</v>
      </c>
      <c r="D2165" s="184">
        <v>253</v>
      </c>
      <c r="E2165" s="184">
        <v>2</v>
      </c>
      <c r="F2165" s="184">
        <v>585</v>
      </c>
      <c r="G2165" s="184">
        <v>7</v>
      </c>
      <c r="H2165" s="184">
        <v>3</v>
      </c>
    </row>
    <row r="2166" spans="1:8" x14ac:dyDescent="0.2">
      <c r="A2166" s="184" t="s">
        <v>4060</v>
      </c>
      <c r="B2166" s="184">
        <v>609</v>
      </c>
      <c r="C2166" s="184">
        <v>500540</v>
      </c>
      <c r="D2166" s="184">
        <v>254</v>
      </c>
      <c r="E2166" s="184">
        <v>2</v>
      </c>
      <c r="F2166" s="184">
        <v>585</v>
      </c>
      <c r="G2166" s="184">
        <v>7</v>
      </c>
      <c r="H2166" s="184">
        <v>3</v>
      </c>
    </row>
    <row r="2167" spans="1:8" x14ac:dyDescent="0.2">
      <c r="A2167" s="184" t="s">
        <v>4061</v>
      </c>
      <c r="B2167" s="184">
        <v>610</v>
      </c>
      <c r="C2167" s="184">
        <v>500541</v>
      </c>
      <c r="D2167" s="184">
        <v>255</v>
      </c>
      <c r="E2167" s="184">
        <v>2</v>
      </c>
      <c r="F2167" s="184">
        <v>585</v>
      </c>
      <c r="G2167" s="184">
        <v>7</v>
      </c>
      <c r="H2167" s="184">
        <v>3</v>
      </c>
    </row>
    <row r="2168" spans="1:8" x14ac:dyDescent="0.2">
      <c r="A2168" s="184" t="s">
        <v>4062</v>
      </c>
      <c r="B2168" s="184">
        <v>37</v>
      </c>
      <c r="C2168" s="184">
        <v>1059</v>
      </c>
      <c r="D2168" s="184">
        <v>7</v>
      </c>
      <c r="E2168" s="184">
        <v>1</v>
      </c>
      <c r="F2168" s="184">
        <v>36</v>
      </c>
      <c r="G2168" s="184">
        <v>7</v>
      </c>
      <c r="H2168" s="184">
        <v>3</v>
      </c>
    </row>
    <row r="2169" spans="1:8" x14ac:dyDescent="0.2">
      <c r="A2169" s="184" t="s">
        <v>4063</v>
      </c>
      <c r="B2169" s="184">
        <v>38</v>
      </c>
      <c r="C2169" s="184">
        <v>1060</v>
      </c>
      <c r="D2169" s="184">
        <v>8</v>
      </c>
      <c r="E2169" s="184">
        <v>1</v>
      </c>
      <c r="F2169" s="184">
        <v>36</v>
      </c>
      <c r="G2169" s="184">
        <v>7</v>
      </c>
      <c r="H2169" s="184">
        <v>3</v>
      </c>
    </row>
    <row r="2170" spans="1:8" x14ac:dyDescent="0.2">
      <c r="A2170" s="184" t="s">
        <v>4064</v>
      </c>
      <c r="B2170" s="184">
        <v>39</v>
      </c>
      <c r="C2170" s="184">
        <v>1061</v>
      </c>
      <c r="D2170" s="184">
        <v>9</v>
      </c>
      <c r="E2170" s="184">
        <v>1</v>
      </c>
      <c r="F2170" s="184">
        <v>36</v>
      </c>
      <c r="G2170" s="184">
        <v>7</v>
      </c>
      <c r="H2170" s="184">
        <v>3</v>
      </c>
    </row>
    <row r="2171" spans="1:8" x14ac:dyDescent="0.2">
      <c r="A2171" s="184" t="s">
        <v>4065</v>
      </c>
      <c r="B2171" s="184">
        <v>48</v>
      </c>
      <c r="C2171" s="184">
        <v>1077</v>
      </c>
      <c r="D2171" s="184">
        <v>304</v>
      </c>
      <c r="E2171" s="184">
        <v>1</v>
      </c>
      <c r="F2171" s="184">
        <v>36</v>
      </c>
      <c r="G2171" s="184">
        <v>7</v>
      </c>
      <c r="H2171" s="184">
        <v>3</v>
      </c>
    </row>
    <row r="2172" spans="1:8" x14ac:dyDescent="0.2">
      <c r="A2172" s="184" t="s">
        <v>4066</v>
      </c>
      <c r="B2172" s="184">
        <v>225</v>
      </c>
      <c r="C2172" s="184">
        <v>1405</v>
      </c>
      <c r="D2172" s="184">
        <v>305</v>
      </c>
      <c r="E2172" s="184">
        <v>1</v>
      </c>
      <c r="F2172" s="184">
        <v>36</v>
      </c>
      <c r="G2172" s="184">
        <v>7</v>
      </c>
      <c r="H2172" s="184">
        <v>3</v>
      </c>
    </row>
    <row r="2173" spans="1:8" x14ac:dyDescent="0.2">
      <c r="A2173" s="184" t="s">
        <v>4067</v>
      </c>
      <c r="B2173" s="184">
        <v>226</v>
      </c>
      <c r="C2173" s="184">
        <v>1406</v>
      </c>
      <c r="D2173" s="184">
        <v>306</v>
      </c>
      <c r="E2173" s="184">
        <v>1</v>
      </c>
      <c r="F2173" s="184">
        <v>36</v>
      </c>
      <c r="G2173" s="184">
        <v>7</v>
      </c>
      <c r="H2173" s="184">
        <v>3</v>
      </c>
    </row>
    <row r="2174" spans="1:8" x14ac:dyDescent="0.2">
      <c r="A2174" s="184" t="s">
        <v>4068</v>
      </c>
      <c r="B2174" s="184">
        <v>368</v>
      </c>
      <c r="C2174" s="184">
        <v>1762</v>
      </c>
      <c r="D2174" s="184">
        <v>307</v>
      </c>
      <c r="E2174" s="184">
        <v>1</v>
      </c>
      <c r="F2174" s="184">
        <v>36</v>
      </c>
      <c r="G2174" s="184">
        <v>7</v>
      </c>
      <c r="H2174" s="184">
        <v>3</v>
      </c>
    </row>
    <row r="2175" spans="1:8" x14ac:dyDescent="0.2">
      <c r="A2175" s="184" t="s">
        <v>4069</v>
      </c>
      <c r="B2175" s="184">
        <v>1313</v>
      </c>
      <c r="C2175" s="184">
        <v>505183</v>
      </c>
      <c r="D2175" s="184">
        <v>11</v>
      </c>
      <c r="E2175" s="184">
        <v>1</v>
      </c>
      <c r="F2175" s="184">
        <v>40</v>
      </c>
      <c r="G2175" s="184">
        <v>7</v>
      </c>
      <c r="H2175" s="184">
        <v>3</v>
      </c>
    </row>
    <row r="2176" spans="1:8" x14ac:dyDescent="0.2">
      <c r="A2176" s="184" t="s">
        <v>4070</v>
      </c>
      <c r="B2176" s="184">
        <v>1314</v>
      </c>
      <c r="C2176" s="184">
        <v>505184</v>
      </c>
      <c r="D2176" s="184">
        <v>12</v>
      </c>
      <c r="E2176" s="184">
        <v>1</v>
      </c>
      <c r="F2176" s="184">
        <v>40</v>
      </c>
      <c r="G2176" s="184">
        <v>7</v>
      </c>
      <c r="H2176" s="184">
        <v>3</v>
      </c>
    </row>
    <row r="2177" spans="1:8" x14ac:dyDescent="0.2">
      <c r="A2177" s="184" t="s">
        <v>4071</v>
      </c>
      <c r="B2177" s="184">
        <v>1311</v>
      </c>
      <c r="C2177" s="184">
        <v>505181</v>
      </c>
      <c r="D2177" s="184" t="s">
        <v>4072</v>
      </c>
      <c r="E2177" s="184">
        <v>1</v>
      </c>
      <c r="F2177" s="184">
        <v>40</v>
      </c>
      <c r="G2177" s="184">
        <v>7</v>
      </c>
      <c r="H2177" s="184">
        <v>3</v>
      </c>
    </row>
    <row r="2178" spans="1:8" x14ac:dyDescent="0.2">
      <c r="A2178" s="184" t="s">
        <v>4073</v>
      </c>
      <c r="B2178" s="184">
        <v>1312</v>
      </c>
      <c r="C2178" s="184">
        <v>505182</v>
      </c>
      <c r="D2178" s="184" t="s">
        <v>4074</v>
      </c>
      <c r="E2178" s="184">
        <v>1</v>
      </c>
      <c r="F2178" s="184">
        <v>40</v>
      </c>
      <c r="G2178" s="184">
        <v>7</v>
      </c>
      <c r="H2178" s="184">
        <v>3</v>
      </c>
    </row>
    <row r="2179" spans="1:8" x14ac:dyDescent="0.2">
      <c r="A2179" s="184" t="s">
        <v>4075</v>
      </c>
      <c r="B2179" s="184">
        <v>527</v>
      </c>
      <c r="C2179" s="184">
        <v>500408</v>
      </c>
      <c r="D2179" s="184">
        <v>201</v>
      </c>
      <c r="E2179" s="184">
        <v>3</v>
      </c>
      <c r="F2179" s="184">
        <v>476</v>
      </c>
      <c r="G2179" s="184">
        <v>7</v>
      </c>
      <c r="H2179" s="184">
        <v>3</v>
      </c>
    </row>
    <row r="2180" spans="1:8" x14ac:dyDescent="0.2">
      <c r="A2180" s="184" t="s">
        <v>4076</v>
      </c>
      <c r="B2180" s="184">
        <v>528</v>
      </c>
      <c r="C2180" s="184">
        <v>500409</v>
      </c>
      <c r="D2180" s="184">
        <v>202</v>
      </c>
      <c r="E2180" s="184">
        <v>3</v>
      </c>
      <c r="F2180" s="184">
        <v>476</v>
      </c>
      <c r="G2180" s="184">
        <v>7</v>
      </c>
      <c r="H2180" s="184">
        <v>3</v>
      </c>
    </row>
    <row r="2181" spans="1:8" x14ac:dyDescent="0.2">
      <c r="A2181" s="184" t="s">
        <v>4077</v>
      </c>
      <c r="B2181" s="184">
        <v>529</v>
      </c>
      <c r="C2181" s="184">
        <v>500410</v>
      </c>
      <c r="D2181" s="184">
        <v>203</v>
      </c>
      <c r="E2181" s="184">
        <v>3</v>
      </c>
      <c r="F2181" s="184">
        <v>476</v>
      </c>
      <c r="G2181" s="184">
        <v>7</v>
      </c>
      <c r="H2181" s="184">
        <v>3</v>
      </c>
    </row>
    <row r="2182" spans="1:8" x14ac:dyDescent="0.2">
      <c r="A2182" s="184" t="s">
        <v>4078</v>
      </c>
      <c r="B2182" s="184">
        <v>530</v>
      </c>
      <c r="C2182" s="184">
        <v>500411</v>
      </c>
      <c r="D2182" s="184">
        <v>204</v>
      </c>
      <c r="E2182" s="184">
        <v>3</v>
      </c>
      <c r="F2182" s="184">
        <v>476</v>
      </c>
      <c r="G2182" s="184">
        <v>7</v>
      </c>
      <c r="H2182" s="184">
        <v>3</v>
      </c>
    </row>
    <row r="2183" spans="1:8" x14ac:dyDescent="0.2">
      <c r="A2183" s="184" t="s">
        <v>4079</v>
      </c>
      <c r="B2183" s="184">
        <v>531</v>
      </c>
      <c r="C2183" s="184">
        <v>500412</v>
      </c>
      <c r="D2183" s="184">
        <v>205</v>
      </c>
      <c r="E2183" s="184">
        <v>3</v>
      </c>
      <c r="F2183" s="184">
        <v>476</v>
      </c>
      <c r="G2183" s="184">
        <v>7</v>
      </c>
      <c r="H2183" s="184">
        <v>3</v>
      </c>
    </row>
    <row r="2184" spans="1:8" x14ac:dyDescent="0.2">
      <c r="A2184" s="184" t="s">
        <v>4080</v>
      </c>
      <c r="B2184" s="184">
        <v>532</v>
      </c>
      <c r="C2184" s="184">
        <v>500413</v>
      </c>
      <c r="D2184" s="184">
        <v>206</v>
      </c>
      <c r="E2184" s="184">
        <v>3</v>
      </c>
      <c r="F2184" s="184">
        <v>476</v>
      </c>
      <c r="G2184" s="184">
        <v>7</v>
      </c>
      <c r="H2184" s="184">
        <v>3</v>
      </c>
    </row>
    <row r="2185" spans="1:8" x14ac:dyDescent="0.2">
      <c r="A2185" s="184" t="s">
        <v>4081</v>
      </c>
      <c r="B2185" s="184">
        <v>533</v>
      </c>
      <c r="C2185" s="184">
        <v>500414</v>
      </c>
      <c r="D2185" s="184">
        <v>207</v>
      </c>
      <c r="E2185" s="184">
        <v>3</v>
      </c>
      <c r="F2185" s="184">
        <v>476</v>
      </c>
      <c r="G2185" s="184">
        <v>7</v>
      </c>
      <c r="H2185" s="184">
        <v>3</v>
      </c>
    </row>
    <row r="2186" spans="1:8" x14ac:dyDescent="0.2">
      <c r="A2186" s="184" t="s">
        <v>4082</v>
      </c>
      <c r="B2186" s="184">
        <v>534</v>
      </c>
      <c r="C2186" s="184">
        <v>500415</v>
      </c>
      <c r="D2186" s="184">
        <v>208</v>
      </c>
      <c r="E2186" s="184">
        <v>3</v>
      </c>
      <c r="F2186" s="184">
        <v>476</v>
      </c>
      <c r="G2186" s="184">
        <v>7</v>
      </c>
      <c r="H2186" s="184">
        <v>3</v>
      </c>
    </row>
    <row r="2187" spans="1:8" x14ac:dyDescent="0.2">
      <c r="A2187" s="184" t="s">
        <v>4083</v>
      </c>
      <c r="B2187" s="184">
        <v>535</v>
      </c>
      <c r="C2187" s="184">
        <v>500416</v>
      </c>
      <c r="D2187" s="184">
        <v>209</v>
      </c>
      <c r="E2187" s="184">
        <v>3</v>
      </c>
      <c r="F2187" s="184">
        <v>476</v>
      </c>
      <c r="G2187" s="184">
        <v>7</v>
      </c>
      <c r="H2187" s="184">
        <v>3</v>
      </c>
    </row>
    <row r="2188" spans="1:8" x14ac:dyDescent="0.2">
      <c r="A2188" s="184" t="s">
        <v>4084</v>
      </c>
      <c r="B2188" s="184">
        <v>536</v>
      </c>
      <c r="C2188" s="184">
        <v>500417</v>
      </c>
      <c r="D2188" s="184">
        <v>210</v>
      </c>
      <c r="E2188" s="184">
        <v>3</v>
      </c>
      <c r="F2188" s="184">
        <v>476</v>
      </c>
      <c r="G2188" s="184">
        <v>7</v>
      </c>
      <c r="H2188" s="184">
        <v>3</v>
      </c>
    </row>
    <row r="2189" spans="1:8" x14ac:dyDescent="0.2">
      <c r="A2189" s="184" t="s">
        <v>4085</v>
      </c>
      <c r="B2189" s="184">
        <v>537</v>
      </c>
      <c r="C2189" s="184">
        <v>500418</v>
      </c>
      <c r="D2189" s="184">
        <v>211</v>
      </c>
      <c r="E2189" s="184">
        <v>3</v>
      </c>
      <c r="F2189" s="184">
        <v>476</v>
      </c>
      <c r="G2189" s="184">
        <v>7</v>
      </c>
      <c r="H2189" s="184">
        <v>3</v>
      </c>
    </row>
    <row r="2190" spans="1:8" x14ac:dyDescent="0.2">
      <c r="A2190" s="184" t="s">
        <v>4086</v>
      </c>
      <c r="B2190" s="184">
        <v>538</v>
      </c>
      <c r="C2190" s="184">
        <v>500419</v>
      </c>
      <c r="D2190" s="184">
        <v>212</v>
      </c>
      <c r="E2190" s="184">
        <v>3</v>
      </c>
      <c r="F2190" s="184">
        <v>476</v>
      </c>
      <c r="G2190" s="184">
        <v>7</v>
      </c>
      <c r="H2190" s="184">
        <v>3</v>
      </c>
    </row>
    <row r="2191" spans="1:8" x14ac:dyDescent="0.2">
      <c r="A2191" s="184" t="s">
        <v>4087</v>
      </c>
      <c r="B2191" s="184">
        <v>539</v>
      </c>
      <c r="C2191" s="184">
        <v>500420</v>
      </c>
      <c r="D2191" s="184">
        <v>213</v>
      </c>
      <c r="E2191" s="184">
        <v>3</v>
      </c>
      <c r="F2191" s="184">
        <v>476</v>
      </c>
      <c r="G2191" s="184">
        <v>7</v>
      </c>
      <c r="H2191" s="184">
        <v>3</v>
      </c>
    </row>
    <row r="2192" spans="1:8" x14ac:dyDescent="0.2">
      <c r="A2192" s="184" t="s">
        <v>4088</v>
      </c>
      <c r="B2192" s="184">
        <v>540</v>
      </c>
      <c r="C2192" s="184">
        <v>500421</v>
      </c>
      <c r="D2192" s="184">
        <v>214</v>
      </c>
      <c r="E2192" s="184">
        <v>3</v>
      </c>
      <c r="F2192" s="184">
        <v>476</v>
      </c>
      <c r="G2192" s="184">
        <v>7</v>
      </c>
      <c r="H2192" s="184">
        <v>3</v>
      </c>
    </row>
    <row r="2193" spans="1:8" x14ac:dyDescent="0.2">
      <c r="A2193" s="184" t="s">
        <v>4089</v>
      </c>
      <c r="B2193" s="184">
        <v>541</v>
      </c>
      <c r="C2193" s="184">
        <v>500422</v>
      </c>
      <c r="D2193" s="184">
        <v>215</v>
      </c>
      <c r="E2193" s="184">
        <v>3</v>
      </c>
      <c r="F2193" s="184">
        <v>476</v>
      </c>
      <c r="G2193" s="184">
        <v>7</v>
      </c>
      <c r="H2193" s="184">
        <v>3</v>
      </c>
    </row>
    <row r="2194" spans="1:8" x14ac:dyDescent="0.2">
      <c r="A2194" s="184" t="s">
        <v>4090</v>
      </c>
      <c r="B2194" s="184">
        <v>542</v>
      </c>
      <c r="C2194" s="184">
        <v>500423</v>
      </c>
      <c r="D2194" s="184">
        <v>216</v>
      </c>
      <c r="E2194" s="184">
        <v>3</v>
      </c>
      <c r="F2194" s="184">
        <v>476</v>
      </c>
      <c r="G2194" s="184">
        <v>7</v>
      </c>
      <c r="H2194" s="184">
        <v>3</v>
      </c>
    </row>
    <row r="2195" spans="1:8" x14ac:dyDescent="0.2">
      <c r="A2195" s="184" t="s">
        <v>4091</v>
      </c>
      <c r="B2195" s="184">
        <v>543</v>
      </c>
      <c r="C2195" s="184">
        <v>500424</v>
      </c>
      <c r="D2195" s="184">
        <v>217</v>
      </c>
      <c r="E2195" s="184">
        <v>3</v>
      </c>
      <c r="F2195" s="184">
        <v>476</v>
      </c>
      <c r="G2195" s="184">
        <v>7</v>
      </c>
      <c r="H2195" s="184">
        <v>3</v>
      </c>
    </row>
    <row r="2196" spans="1:8" x14ac:dyDescent="0.2">
      <c r="A2196" s="184" t="s">
        <v>4092</v>
      </c>
      <c r="B2196" s="184">
        <v>544</v>
      </c>
      <c r="C2196" s="184">
        <v>500425</v>
      </c>
      <c r="D2196" s="184">
        <v>218</v>
      </c>
      <c r="E2196" s="184">
        <v>3</v>
      </c>
      <c r="F2196" s="184">
        <v>476</v>
      </c>
      <c r="G2196" s="184">
        <v>7</v>
      </c>
      <c r="H2196" s="184">
        <v>3</v>
      </c>
    </row>
    <row r="2197" spans="1:8" x14ac:dyDescent="0.2">
      <c r="A2197" s="184" t="s">
        <v>4093</v>
      </c>
      <c r="B2197" s="184">
        <v>545</v>
      </c>
      <c r="C2197" s="184">
        <v>500426</v>
      </c>
      <c r="D2197" s="184">
        <v>219</v>
      </c>
      <c r="E2197" s="184">
        <v>3</v>
      </c>
      <c r="F2197" s="184">
        <v>476</v>
      </c>
      <c r="G2197" s="184">
        <v>7</v>
      </c>
      <c r="H2197" s="184">
        <v>3</v>
      </c>
    </row>
    <row r="2198" spans="1:8" x14ac:dyDescent="0.2">
      <c r="A2198" s="184" t="s">
        <v>4094</v>
      </c>
      <c r="B2198" s="184">
        <v>546</v>
      </c>
      <c r="C2198" s="184">
        <v>500427</v>
      </c>
      <c r="D2198" s="184">
        <v>220</v>
      </c>
      <c r="E2198" s="184">
        <v>3</v>
      </c>
      <c r="F2198" s="184">
        <v>476</v>
      </c>
      <c r="G2198" s="184">
        <v>7</v>
      </c>
      <c r="H2198" s="184">
        <v>3</v>
      </c>
    </row>
    <row r="2199" spans="1:8" x14ac:dyDescent="0.2">
      <c r="A2199" s="184" t="s">
        <v>4095</v>
      </c>
      <c r="B2199" s="184">
        <v>547</v>
      </c>
      <c r="C2199" s="184">
        <v>500428</v>
      </c>
      <c r="D2199" s="184">
        <v>221</v>
      </c>
      <c r="E2199" s="184">
        <v>3</v>
      </c>
      <c r="F2199" s="184">
        <v>476</v>
      </c>
      <c r="G2199" s="184">
        <v>7</v>
      </c>
      <c r="H2199" s="184">
        <v>3</v>
      </c>
    </row>
    <row r="2200" spans="1:8" x14ac:dyDescent="0.2">
      <c r="A2200" s="184" t="s">
        <v>4096</v>
      </c>
      <c r="B2200" s="184">
        <v>548</v>
      </c>
      <c r="C2200" s="184">
        <v>500429</v>
      </c>
      <c r="D2200" s="184">
        <v>222</v>
      </c>
      <c r="E2200" s="184">
        <v>3</v>
      </c>
      <c r="F2200" s="184">
        <v>476</v>
      </c>
      <c r="G2200" s="184">
        <v>7</v>
      </c>
      <c r="H2200" s="184">
        <v>3</v>
      </c>
    </row>
    <row r="2201" spans="1:8" x14ac:dyDescent="0.2">
      <c r="A2201" s="184" t="s">
        <v>4097</v>
      </c>
      <c r="B2201" s="184">
        <v>549</v>
      </c>
      <c r="C2201" s="184">
        <v>500430</v>
      </c>
      <c r="D2201" s="184">
        <v>223</v>
      </c>
      <c r="E2201" s="184">
        <v>3</v>
      </c>
      <c r="F2201" s="184">
        <v>476</v>
      </c>
      <c r="G2201" s="184">
        <v>7</v>
      </c>
      <c r="H2201" s="184">
        <v>3</v>
      </c>
    </row>
    <row r="2202" spans="1:8" x14ac:dyDescent="0.2">
      <c r="A2202" s="184" t="s">
        <v>4098</v>
      </c>
      <c r="B2202" s="184">
        <v>550</v>
      </c>
      <c r="C2202" s="184">
        <v>500431</v>
      </c>
      <c r="D2202" s="184">
        <v>224</v>
      </c>
      <c r="E2202" s="184">
        <v>3</v>
      </c>
      <c r="F2202" s="184">
        <v>476</v>
      </c>
      <c r="G2202" s="184">
        <v>7</v>
      </c>
      <c r="H2202" s="184">
        <v>3</v>
      </c>
    </row>
    <row r="2203" spans="1:8" x14ac:dyDescent="0.2">
      <c r="A2203" s="184" t="s">
        <v>4099</v>
      </c>
      <c r="B2203" s="184">
        <v>551</v>
      </c>
      <c r="C2203" s="184">
        <v>500432</v>
      </c>
      <c r="D2203" s="184">
        <v>225</v>
      </c>
      <c r="E2203" s="184">
        <v>3</v>
      </c>
      <c r="F2203" s="184">
        <v>476</v>
      </c>
      <c r="G2203" s="184">
        <v>7</v>
      </c>
      <c r="H2203" s="184">
        <v>3</v>
      </c>
    </row>
    <row r="2204" spans="1:8" x14ac:dyDescent="0.2">
      <c r="A2204" s="184" t="s">
        <v>4100</v>
      </c>
      <c r="B2204" s="184">
        <v>552</v>
      </c>
      <c r="C2204" s="184">
        <v>500433</v>
      </c>
      <c r="D2204" s="184">
        <v>226</v>
      </c>
      <c r="E2204" s="184">
        <v>3</v>
      </c>
      <c r="F2204" s="184">
        <v>476</v>
      </c>
      <c r="G2204" s="184">
        <v>7</v>
      </c>
      <c r="H2204" s="184">
        <v>3</v>
      </c>
    </row>
    <row r="2205" spans="1:8" x14ac:dyDescent="0.2">
      <c r="A2205" s="184" t="s">
        <v>4101</v>
      </c>
      <c r="B2205" s="184">
        <v>553</v>
      </c>
      <c r="C2205" s="184">
        <v>500434</v>
      </c>
      <c r="D2205" s="184">
        <v>227</v>
      </c>
      <c r="E2205" s="184">
        <v>3</v>
      </c>
      <c r="F2205" s="184">
        <v>476</v>
      </c>
      <c r="G2205" s="184">
        <v>7</v>
      </c>
      <c r="H2205" s="184">
        <v>3</v>
      </c>
    </row>
    <row r="2206" spans="1:8" x14ac:dyDescent="0.2">
      <c r="A2206" s="184" t="s">
        <v>4102</v>
      </c>
      <c r="B2206" s="184">
        <v>554</v>
      </c>
      <c r="C2206" s="184">
        <v>500435</v>
      </c>
      <c r="D2206" s="184">
        <v>228</v>
      </c>
      <c r="E2206" s="184">
        <v>3</v>
      </c>
      <c r="F2206" s="184">
        <v>476</v>
      </c>
      <c r="G2206" s="184">
        <v>7</v>
      </c>
      <c r="H2206" s="184">
        <v>3</v>
      </c>
    </row>
    <row r="2207" spans="1:8" x14ac:dyDescent="0.2">
      <c r="A2207" s="184" t="s">
        <v>4103</v>
      </c>
      <c r="B2207" s="184">
        <v>555</v>
      </c>
      <c r="C2207" s="184">
        <v>500436</v>
      </c>
      <c r="D2207" s="184">
        <v>229</v>
      </c>
      <c r="E2207" s="184">
        <v>3</v>
      </c>
      <c r="F2207" s="184">
        <v>476</v>
      </c>
      <c r="G2207" s="184">
        <v>7</v>
      </c>
      <c r="H2207" s="184">
        <v>3</v>
      </c>
    </row>
    <row r="2208" spans="1:8" x14ac:dyDescent="0.2">
      <c r="A2208" s="184" t="s">
        <v>4104</v>
      </c>
      <c r="B2208" s="184">
        <v>556</v>
      </c>
      <c r="C2208" s="184">
        <v>500437</v>
      </c>
      <c r="D2208" s="184">
        <v>230</v>
      </c>
      <c r="E2208" s="184">
        <v>3</v>
      </c>
      <c r="F2208" s="184">
        <v>476</v>
      </c>
      <c r="G2208" s="184">
        <v>7</v>
      </c>
      <c r="H2208" s="184">
        <v>3</v>
      </c>
    </row>
    <row r="2209" spans="1:8" x14ac:dyDescent="0.2">
      <c r="A2209" s="184" t="s">
        <v>4105</v>
      </c>
      <c r="B2209" s="184">
        <v>557</v>
      </c>
      <c r="C2209" s="184">
        <v>500438</v>
      </c>
      <c r="D2209" s="184">
        <v>231</v>
      </c>
      <c r="E2209" s="184">
        <v>3</v>
      </c>
      <c r="F2209" s="184">
        <v>476</v>
      </c>
      <c r="G2209" s="184">
        <v>7</v>
      </c>
      <c r="H2209" s="184">
        <v>3</v>
      </c>
    </row>
    <row r="2210" spans="1:8" x14ac:dyDescent="0.2">
      <c r="A2210" s="184" t="s">
        <v>4106</v>
      </c>
      <c r="B2210" s="184">
        <v>558</v>
      </c>
      <c r="C2210" s="184">
        <v>500439</v>
      </c>
      <c r="D2210" s="184">
        <v>232</v>
      </c>
      <c r="E2210" s="184">
        <v>3</v>
      </c>
      <c r="F2210" s="184">
        <v>476</v>
      </c>
      <c r="G2210" s="184">
        <v>7</v>
      </c>
      <c r="H2210" s="184">
        <v>3</v>
      </c>
    </row>
    <row r="2211" spans="1:8" x14ac:dyDescent="0.2">
      <c r="A2211" s="184" t="s">
        <v>4107</v>
      </c>
      <c r="B2211" s="184">
        <v>559</v>
      </c>
      <c r="C2211" s="184">
        <v>500440</v>
      </c>
      <c r="D2211" s="184">
        <v>233</v>
      </c>
      <c r="E2211" s="184">
        <v>3</v>
      </c>
      <c r="F2211" s="184">
        <v>476</v>
      </c>
      <c r="G2211" s="184">
        <v>7</v>
      </c>
      <c r="H2211" s="184">
        <v>3</v>
      </c>
    </row>
    <row r="2212" spans="1:8" x14ac:dyDescent="0.2">
      <c r="A2212" s="184" t="s">
        <v>4108</v>
      </c>
      <c r="B2212" s="184">
        <v>560</v>
      </c>
      <c r="C2212" s="184">
        <v>500441</v>
      </c>
      <c r="D2212" s="184">
        <v>234</v>
      </c>
      <c r="E2212" s="184">
        <v>3</v>
      </c>
      <c r="F2212" s="184">
        <v>476</v>
      </c>
      <c r="G2212" s="184">
        <v>7</v>
      </c>
      <c r="H2212" s="184">
        <v>3</v>
      </c>
    </row>
    <row r="2213" spans="1:8" x14ac:dyDescent="0.2">
      <c r="A2213" s="184" t="s">
        <v>4109</v>
      </c>
      <c r="B2213" s="184">
        <v>561</v>
      </c>
      <c r="C2213" s="184">
        <v>500442</v>
      </c>
      <c r="D2213" s="184">
        <v>235</v>
      </c>
      <c r="E2213" s="184">
        <v>3</v>
      </c>
      <c r="F2213" s="184">
        <v>476</v>
      </c>
      <c r="G2213" s="184">
        <v>7</v>
      </c>
      <c r="H2213" s="184">
        <v>3</v>
      </c>
    </row>
    <row r="2214" spans="1:8" x14ac:dyDescent="0.2">
      <c r="A2214" s="184" t="s">
        <v>4110</v>
      </c>
      <c r="B2214" s="184">
        <v>562</v>
      </c>
      <c r="C2214" s="184">
        <v>500443</v>
      </c>
      <c r="D2214" s="184">
        <v>236</v>
      </c>
      <c r="E2214" s="184">
        <v>3</v>
      </c>
      <c r="F2214" s="184">
        <v>476</v>
      </c>
      <c r="G2214" s="184">
        <v>7</v>
      </c>
      <c r="H2214" s="184">
        <v>3</v>
      </c>
    </row>
    <row r="2215" spans="1:8" x14ac:dyDescent="0.2">
      <c r="A2215" s="184" t="s">
        <v>4111</v>
      </c>
      <c r="B2215" s="184">
        <v>563</v>
      </c>
      <c r="C2215" s="184">
        <v>500444</v>
      </c>
      <c r="D2215" s="184">
        <v>237</v>
      </c>
      <c r="E2215" s="184">
        <v>3</v>
      </c>
      <c r="F2215" s="184">
        <v>476</v>
      </c>
      <c r="G2215" s="184">
        <v>7</v>
      </c>
      <c r="H2215" s="184">
        <v>3</v>
      </c>
    </row>
    <row r="2216" spans="1:8" x14ac:dyDescent="0.2">
      <c r="A2216" s="184" t="s">
        <v>4112</v>
      </c>
      <c r="B2216" s="184">
        <v>564</v>
      </c>
      <c r="C2216" s="184">
        <v>500445</v>
      </c>
      <c r="D2216" s="184">
        <v>238</v>
      </c>
      <c r="E2216" s="184">
        <v>3</v>
      </c>
      <c r="F2216" s="184">
        <v>476</v>
      </c>
      <c r="G2216" s="184">
        <v>7</v>
      </c>
      <c r="H2216" s="184">
        <v>3</v>
      </c>
    </row>
    <row r="2217" spans="1:8" x14ac:dyDescent="0.2">
      <c r="A2217" s="184" t="s">
        <v>4113</v>
      </c>
      <c r="B2217" s="184">
        <v>565</v>
      </c>
      <c r="C2217" s="184">
        <v>500446</v>
      </c>
      <c r="D2217" s="184">
        <v>239</v>
      </c>
      <c r="E2217" s="184">
        <v>3</v>
      </c>
      <c r="F2217" s="184">
        <v>476</v>
      </c>
      <c r="G2217" s="184">
        <v>7</v>
      </c>
      <c r="H2217" s="184">
        <v>3</v>
      </c>
    </row>
    <row r="2218" spans="1:8" x14ac:dyDescent="0.2">
      <c r="A2218" s="184" t="s">
        <v>4114</v>
      </c>
      <c r="B2218" s="184">
        <v>566</v>
      </c>
      <c r="C2218" s="184">
        <v>500447</v>
      </c>
      <c r="D2218" s="184">
        <v>240</v>
      </c>
      <c r="E2218" s="184">
        <v>3</v>
      </c>
      <c r="F2218" s="184">
        <v>476</v>
      </c>
      <c r="G2218" s="184">
        <v>7</v>
      </c>
      <c r="H2218" s="184">
        <v>3</v>
      </c>
    </row>
    <row r="2219" spans="1:8" x14ac:dyDescent="0.2">
      <c r="A2219" s="184" t="s">
        <v>4115</v>
      </c>
      <c r="B2219" s="184">
        <v>567</v>
      </c>
      <c r="C2219" s="184">
        <v>500448</v>
      </c>
      <c r="D2219" s="184">
        <v>241</v>
      </c>
      <c r="E2219" s="184">
        <v>3</v>
      </c>
      <c r="F2219" s="184">
        <v>476</v>
      </c>
      <c r="G2219" s="184">
        <v>7</v>
      </c>
      <c r="H2219" s="184">
        <v>3</v>
      </c>
    </row>
    <row r="2220" spans="1:8" x14ac:dyDescent="0.2">
      <c r="A2220" s="184" t="s">
        <v>4116</v>
      </c>
      <c r="B2220" s="184">
        <v>2005</v>
      </c>
      <c r="C2220" s="184">
        <v>508189</v>
      </c>
      <c r="D2220" s="184">
        <v>242</v>
      </c>
      <c r="E2220" s="184">
        <v>3</v>
      </c>
      <c r="F2220" s="184">
        <v>476</v>
      </c>
      <c r="G2220" s="184">
        <v>7</v>
      </c>
      <c r="H2220" s="184">
        <v>3</v>
      </c>
    </row>
    <row r="2221" spans="1:8" x14ac:dyDescent="0.2">
      <c r="A2221" s="184" t="s">
        <v>4117</v>
      </c>
      <c r="B2221" s="184">
        <v>2006</v>
      </c>
      <c r="C2221" s="184">
        <v>508190</v>
      </c>
      <c r="D2221" s="184">
        <v>243</v>
      </c>
      <c r="E2221" s="184">
        <v>3</v>
      </c>
      <c r="F2221" s="184">
        <v>476</v>
      </c>
      <c r="G2221" s="184">
        <v>7</v>
      </c>
      <c r="H2221" s="184">
        <v>3</v>
      </c>
    </row>
    <row r="2222" spans="1:8" x14ac:dyDescent="0.2">
      <c r="A2222" s="184" t="s">
        <v>4118</v>
      </c>
      <c r="B2222" s="184">
        <v>2007</v>
      </c>
      <c r="C2222" s="184">
        <v>508191</v>
      </c>
      <c r="D2222" s="184">
        <v>244</v>
      </c>
      <c r="E2222" s="184">
        <v>3</v>
      </c>
      <c r="F2222" s="184">
        <v>476</v>
      </c>
      <c r="G2222" s="184">
        <v>7</v>
      </c>
      <c r="H2222" s="184">
        <v>3</v>
      </c>
    </row>
    <row r="2223" spans="1:8" x14ac:dyDescent="0.2">
      <c r="A2223" s="184" t="s">
        <v>4119</v>
      </c>
      <c r="B2223" s="184">
        <v>2008</v>
      </c>
      <c r="C2223" s="184">
        <v>508192</v>
      </c>
      <c r="D2223" s="184">
        <v>245</v>
      </c>
      <c r="E2223" s="184">
        <v>3</v>
      </c>
      <c r="F2223" s="184">
        <v>476</v>
      </c>
      <c r="G2223" s="184">
        <v>7</v>
      </c>
      <c r="H2223" s="184">
        <v>3</v>
      </c>
    </row>
    <row r="2224" spans="1:8" x14ac:dyDescent="0.2">
      <c r="A2224" s="184" t="s">
        <v>4120</v>
      </c>
      <c r="B2224" s="184">
        <v>2009</v>
      </c>
      <c r="C2224" s="184">
        <v>508193</v>
      </c>
      <c r="D2224" s="184">
        <v>246</v>
      </c>
      <c r="E2224" s="184">
        <v>3</v>
      </c>
      <c r="F2224" s="184">
        <v>476</v>
      </c>
      <c r="G2224" s="184">
        <v>7</v>
      </c>
      <c r="H2224" s="184">
        <v>3</v>
      </c>
    </row>
    <row r="2225" spans="1:8" x14ac:dyDescent="0.2">
      <c r="A2225" s="184" t="s">
        <v>4121</v>
      </c>
      <c r="B2225" s="184">
        <v>2010</v>
      </c>
      <c r="C2225" s="184">
        <v>508194</v>
      </c>
      <c r="D2225" s="184">
        <v>247</v>
      </c>
      <c r="E2225" s="184">
        <v>3</v>
      </c>
      <c r="F2225" s="184">
        <v>476</v>
      </c>
      <c r="G2225" s="184">
        <v>7</v>
      </c>
      <c r="H2225" s="184">
        <v>3</v>
      </c>
    </row>
    <row r="2226" spans="1:8" x14ac:dyDescent="0.2">
      <c r="A2226" s="184" t="s">
        <v>4122</v>
      </c>
      <c r="B2226" s="184">
        <v>2011</v>
      </c>
      <c r="C2226" s="184">
        <v>508195</v>
      </c>
      <c r="D2226" s="184">
        <v>248</v>
      </c>
      <c r="E2226" s="184">
        <v>3</v>
      </c>
      <c r="F2226" s="184">
        <v>476</v>
      </c>
      <c r="G2226" s="184">
        <v>7</v>
      </c>
      <c r="H2226" s="184">
        <v>3</v>
      </c>
    </row>
    <row r="2227" spans="1:8" x14ac:dyDescent="0.2">
      <c r="A2227" s="184" t="s">
        <v>4123</v>
      </c>
      <c r="B2227" s="184">
        <v>2012</v>
      </c>
      <c r="C2227" s="184">
        <v>508196</v>
      </c>
      <c r="D2227" s="184">
        <v>249</v>
      </c>
      <c r="E2227" s="184">
        <v>3</v>
      </c>
      <c r="F2227" s="184">
        <v>476</v>
      </c>
      <c r="G2227" s="184">
        <v>7</v>
      </c>
      <c r="H2227" s="184">
        <v>3</v>
      </c>
    </row>
    <row r="2228" spans="1:8" x14ac:dyDescent="0.2">
      <c r="A2228" s="184" t="s">
        <v>4124</v>
      </c>
      <c r="B2228" s="184">
        <v>2013</v>
      </c>
      <c r="C2228" s="184">
        <v>508197</v>
      </c>
      <c r="D2228" s="184">
        <v>250</v>
      </c>
      <c r="E2228" s="184">
        <v>3</v>
      </c>
      <c r="F2228" s="184">
        <v>476</v>
      </c>
      <c r="G2228" s="184">
        <v>7</v>
      </c>
      <c r="H2228" s="184">
        <v>3</v>
      </c>
    </row>
    <row r="2229" spans="1:8" x14ac:dyDescent="0.2">
      <c r="A2229" s="184" t="s">
        <v>4125</v>
      </c>
      <c r="B2229" s="184">
        <v>2014</v>
      </c>
      <c r="C2229" s="184">
        <v>508198</v>
      </c>
      <c r="D2229" s="184">
        <v>251</v>
      </c>
      <c r="E2229" s="184">
        <v>3</v>
      </c>
      <c r="F2229" s="184">
        <v>476</v>
      </c>
      <c r="G2229" s="184">
        <v>7</v>
      </c>
      <c r="H2229" s="184">
        <v>3</v>
      </c>
    </row>
    <row r="2230" spans="1:8" x14ac:dyDescent="0.2">
      <c r="A2230" s="184" t="s">
        <v>4126</v>
      </c>
      <c r="B2230" s="184">
        <v>2015</v>
      </c>
      <c r="C2230" s="184">
        <v>508199</v>
      </c>
      <c r="D2230" s="184">
        <v>252</v>
      </c>
      <c r="E2230" s="184">
        <v>3</v>
      </c>
      <c r="F2230" s="184">
        <v>476</v>
      </c>
      <c r="G2230" s="184">
        <v>7</v>
      </c>
      <c r="H2230" s="184">
        <v>3</v>
      </c>
    </row>
    <row r="2231" spans="1:8" x14ac:dyDescent="0.2">
      <c r="A2231" s="184" t="s">
        <v>4127</v>
      </c>
      <c r="B2231" s="184">
        <v>2016</v>
      </c>
      <c r="C2231" s="184">
        <v>508200</v>
      </c>
      <c r="D2231" s="184">
        <v>253</v>
      </c>
      <c r="E2231" s="184">
        <v>3</v>
      </c>
      <c r="F2231" s="184">
        <v>476</v>
      </c>
      <c r="G2231" s="184">
        <v>7</v>
      </c>
      <c r="H2231" s="184">
        <v>3</v>
      </c>
    </row>
    <row r="2232" spans="1:8" x14ac:dyDescent="0.2">
      <c r="A2232" s="184" t="s">
        <v>4128</v>
      </c>
      <c r="B2232" s="184">
        <v>2017</v>
      </c>
      <c r="C2232" s="184">
        <v>508201</v>
      </c>
      <c r="D2232" s="184">
        <v>254</v>
      </c>
      <c r="E2232" s="184">
        <v>3</v>
      </c>
      <c r="F2232" s="184">
        <v>476</v>
      </c>
      <c r="G2232" s="184">
        <v>7</v>
      </c>
      <c r="H2232" s="184">
        <v>3</v>
      </c>
    </row>
    <row r="2233" spans="1:8" x14ac:dyDescent="0.2">
      <c r="A2233" s="184" t="s">
        <v>4129</v>
      </c>
      <c r="B2233" s="184">
        <v>2018</v>
      </c>
      <c r="C2233" s="184">
        <v>508202</v>
      </c>
      <c r="D2233" s="184">
        <v>255</v>
      </c>
      <c r="E2233" s="184">
        <v>3</v>
      </c>
      <c r="F2233" s="184">
        <v>476</v>
      </c>
      <c r="G2233" s="184">
        <v>7</v>
      </c>
      <c r="H2233" s="184">
        <v>3</v>
      </c>
    </row>
    <row r="2234" spans="1:8" x14ac:dyDescent="0.2">
      <c r="A2234" s="184" t="s">
        <v>4130</v>
      </c>
      <c r="B2234" s="184">
        <v>2019</v>
      </c>
      <c r="C2234" s="184">
        <v>508203</v>
      </c>
      <c r="D2234" s="184">
        <v>256</v>
      </c>
      <c r="E2234" s="184">
        <v>3</v>
      </c>
      <c r="F2234" s="184">
        <v>476</v>
      </c>
      <c r="G2234" s="184">
        <v>7</v>
      </c>
      <c r="H2234" s="184">
        <v>3</v>
      </c>
    </row>
    <row r="2235" spans="1:8" x14ac:dyDescent="0.2">
      <c r="A2235" s="184" t="s">
        <v>4131</v>
      </c>
      <c r="B2235" s="184">
        <v>1040</v>
      </c>
      <c r="C2235" s="184">
        <v>503424</v>
      </c>
      <c r="D2235" s="184">
        <v>200</v>
      </c>
      <c r="E2235" s="184">
        <v>1</v>
      </c>
      <c r="F2235" s="184">
        <v>1039</v>
      </c>
      <c r="G2235" s="184">
        <v>7</v>
      </c>
      <c r="H2235" s="184">
        <v>3</v>
      </c>
    </row>
    <row r="2236" spans="1:8" x14ac:dyDescent="0.2">
      <c r="A2236" s="184" t="s">
        <v>4132</v>
      </c>
      <c r="B2236" s="184">
        <v>1041</v>
      </c>
      <c r="C2236" s="184">
        <v>503425</v>
      </c>
      <c r="D2236" s="184">
        <v>201</v>
      </c>
      <c r="E2236" s="184">
        <v>1</v>
      </c>
      <c r="F2236" s="184">
        <v>1039</v>
      </c>
      <c r="G2236" s="184">
        <v>7</v>
      </c>
      <c r="H2236" s="184">
        <v>3</v>
      </c>
    </row>
    <row r="2237" spans="1:8" x14ac:dyDescent="0.2">
      <c r="A2237" s="184" t="s">
        <v>4133</v>
      </c>
      <c r="B2237" s="184">
        <v>1042</v>
      </c>
      <c r="C2237" s="184">
        <v>503426</v>
      </c>
      <c r="D2237" s="184">
        <v>202</v>
      </c>
      <c r="E2237" s="184">
        <v>1</v>
      </c>
      <c r="F2237" s="184">
        <v>1039</v>
      </c>
      <c r="G2237" s="184">
        <v>7</v>
      </c>
      <c r="H2237" s="184">
        <v>3</v>
      </c>
    </row>
    <row r="2238" spans="1:8" x14ac:dyDescent="0.2">
      <c r="A2238" s="184" t="s">
        <v>4134</v>
      </c>
      <c r="B2238" s="184">
        <v>1043</v>
      </c>
      <c r="C2238" s="184">
        <v>503427</v>
      </c>
      <c r="D2238" s="184">
        <v>203</v>
      </c>
      <c r="E2238" s="184">
        <v>1</v>
      </c>
      <c r="F2238" s="184">
        <v>1039</v>
      </c>
      <c r="G2238" s="184">
        <v>7</v>
      </c>
      <c r="H2238" s="184">
        <v>3</v>
      </c>
    </row>
    <row r="2239" spans="1:8" x14ac:dyDescent="0.2">
      <c r="A2239" s="184" t="s">
        <v>4135</v>
      </c>
      <c r="B2239" s="184">
        <v>3058</v>
      </c>
      <c r="C2239" s="184">
        <v>510695</v>
      </c>
      <c r="D2239" s="184">
        <v>204</v>
      </c>
      <c r="E2239" s="184">
        <v>1</v>
      </c>
      <c r="F2239" s="184">
        <v>28</v>
      </c>
      <c r="G2239" s="184">
        <v>7</v>
      </c>
      <c r="H2239" s="184">
        <v>3</v>
      </c>
    </row>
    <row r="2240" spans="1:8" x14ac:dyDescent="0.2">
      <c r="A2240" s="184" t="s">
        <v>4136</v>
      </c>
      <c r="B2240" s="184">
        <v>29</v>
      </c>
      <c r="C2240" s="184">
        <v>1047</v>
      </c>
      <c r="D2240" s="184">
        <v>205</v>
      </c>
      <c r="E2240" s="184">
        <v>1</v>
      </c>
      <c r="F2240" s="184">
        <v>28</v>
      </c>
      <c r="G2240" s="184">
        <v>7</v>
      </c>
      <c r="H2240" s="184">
        <v>3</v>
      </c>
    </row>
    <row r="2241" spans="1:8" x14ac:dyDescent="0.2">
      <c r="A2241" s="184" t="s">
        <v>4137</v>
      </c>
      <c r="B2241" s="184">
        <v>30</v>
      </c>
      <c r="C2241" s="184">
        <v>1048</v>
      </c>
      <c r="D2241" s="184">
        <v>206</v>
      </c>
      <c r="E2241" s="184">
        <v>1</v>
      </c>
      <c r="F2241" s="184">
        <v>28</v>
      </c>
      <c r="G2241" s="184">
        <v>7</v>
      </c>
      <c r="H2241" s="184">
        <v>3</v>
      </c>
    </row>
    <row r="2242" spans="1:8" x14ac:dyDescent="0.2">
      <c r="A2242" s="184" t="s">
        <v>4138</v>
      </c>
      <c r="B2242" s="184">
        <v>98</v>
      </c>
      <c r="C2242" s="184">
        <v>1174</v>
      </c>
      <c r="D2242" s="184">
        <v>207</v>
      </c>
      <c r="E2242" s="184">
        <v>1</v>
      </c>
      <c r="F2242" s="184">
        <v>28</v>
      </c>
      <c r="G2242" s="184">
        <v>7</v>
      </c>
      <c r="H2242" s="184">
        <v>3</v>
      </c>
    </row>
    <row r="2243" spans="1:8" x14ac:dyDescent="0.2">
      <c r="A2243" s="184" t="s">
        <v>4139</v>
      </c>
      <c r="B2243" s="184">
        <v>97</v>
      </c>
      <c r="C2243" s="184">
        <v>1173</v>
      </c>
      <c r="D2243" s="184">
        <v>208</v>
      </c>
      <c r="E2243" s="184">
        <v>1</v>
      </c>
      <c r="F2243" s="184">
        <v>28</v>
      </c>
      <c r="G2243" s="184">
        <v>7</v>
      </c>
      <c r="H2243" s="184">
        <v>3</v>
      </c>
    </row>
    <row r="2244" spans="1:8" x14ac:dyDescent="0.2">
      <c r="A2244" s="184" t="s">
        <v>4140</v>
      </c>
      <c r="B2244" s="184">
        <v>101</v>
      </c>
      <c r="C2244" s="184">
        <v>1177</v>
      </c>
      <c r="D2244" s="184">
        <v>209</v>
      </c>
      <c r="E2244" s="184">
        <v>1</v>
      </c>
      <c r="F2244" s="184">
        <v>28</v>
      </c>
      <c r="G2244" s="184">
        <v>7</v>
      </c>
      <c r="H2244" s="184">
        <v>3</v>
      </c>
    </row>
    <row r="2245" spans="1:8" x14ac:dyDescent="0.2">
      <c r="A2245" s="184" t="s">
        <v>4141</v>
      </c>
      <c r="B2245" s="184">
        <v>102</v>
      </c>
      <c r="C2245" s="184">
        <v>1178</v>
      </c>
      <c r="D2245" s="184">
        <v>210</v>
      </c>
      <c r="E2245" s="184">
        <v>1</v>
      </c>
      <c r="F2245" s="184">
        <v>28</v>
      </c>
      <c r="G2245" s="184">
        <v>7</v>
      </c>
      <c r="H2245" s="184">
        <v>3</v>
      </c>
    </row>
    <row r="2246" spans="1:8" x14ac:dyDescent="0.2">
      <c r="A2246" s="184" t="s">
        <v>4142</v>
      </c>
      <c r="B2246" s="184">
        <v>103</v>
      </c>
      <c r="C2246" s="184">
        <v>1179</v>
      </c>
      <c r="D2246" s="184">
        <v>211</v>
      </c>
      <c r="E2246" s="184">
        <v>1</v>
      </c>
      <c r="F2246" s="184">
        <v>28</v>
      </c>
      <c r="G2246" s="184">
        <v>7</v>
      </c>
      <c r="H2246" s="184">
        <v>3</v>
      </c>
    </row>
    <row r="2247" spans="1:8" x14ac:dyDescent="0.2">
      <c r="A2247" s="184" t="s">
        <v>4143</v>
      </c>
      <c r="B2247" s="184">
        <v>100</v>
      </c>
      <c r="C2247" s="184">
        <v>1176</v>
      </c>
      <c r="D2247" s="184">
        <v>212</v>
      </c>
      <c r="E2247" s="184">
        <v>1</v>
      </c>
      <c r="F2247" s="184">
        <v>28</v>
      </c>
      <c r="G2247" s="184">
        <v>7</v>
      </c>
      <c r="H2247" s="184">
        <v>3</v>
      </c>
    </row>
    <row r="2248" spans="1:8" x14ac:dyDescent="0.2">
      <c r="A2248" s="184" t="s">
        <v>4144</v>
      </c>
      <c r="B2248" s="184">
        <v>99</v>
      </c>
      <c r="C2248" s="184">
        <v>1175</v>
      </c>
      <c r="D2248" s="184">
        <v>213</v>
      </c>
      <c r="E2248" s="184">
        <v>1</v>
      </c>
      <c r="F2248" s="184">
        <v>28</v>
      </c>
      <c r="G2248" s="184">
        <v>7</v>
      </c>
      <c r="H2248" s="184">
        <v>3</v>
      </c>
    </row>
    <row r="2249" spans="1:8" x14ac:dyDescent="0.2">
      <c r="A2249" s="184" t="s">
        <v>4145</v>
      </c>
      <c r="B2249" s="184">
        <v>31</v>
      </c>
      <c r="C2249" s="184">
        <v>1049</v>
      </c>
      <c r="D2249" s="184">
        <v>214</v>
      </c>
      <c r="E2249" s="184">
        <v>1</v>
      </c>
      <c r="F2249" s="184">
        <v>28</v>
      </c>
      <c r="G2249" s="184">
        <v>7</v>
      </c>
      <c r="H2249" s="184">
        <v>3</v>
      </c>
    </row>
    <row r="2250" spans="1:8" x14ac:dyDescent="0.2">
      <c r="A2250" s="184" t="s">
        <v>4146</v>
      </c>
      <c r="B2250" s="184">
        <v>32</v>
      </c>
      <c r="C2250" s="184">
        <v>1050</v>
      </c>
      <c r="D2250" s="184">
        <v>215</v>
      </c>
      <c r="E2250" s="184">
        <v>1</v>
      </c>
      <c r="F2250" s="184">
        <v>28</v>
      </c>
      <c r="G2250" s="184">
        <v>7</v>
      </c>
      <c r="H2250" s="184">
        <v>3</v>
      </c>
    </row>
    <row r="2251" spans="1:8" x14ac:dyDescent="0.2">
      <c r="A2251" s="184" t="s">
        <v>4147</v>
      </c>
      <c r="B2251" s="184">
        <v>1044</v>
      </c>
      <c r="C2251" s="184">
        <v>503428</v>
      </c>
      <c r="D2251" s="184">
        <v>216</v>
      </c>
      <c r="E2251" s="184">
        <v>1</v>
      </c>
      <c r="F2251" s="184">
        <v>28</v>
      </c>
      <c r="G2251" s="184">
        <v>7</v>
      </c>
      <c r="H2251" s="184">
        <v>3</v>
      </c>
    </row>
    <row r="2252" spans="1:8" x14ac:dyDescent="0.2">
      <c r="A2252" s="184" t="s">
        <v>4148</v>
      </c>
      <c r="B2252" s="184">
        <v>1045</v>
      </c>
      <c r="C2252" s="184">
        <v>503429</v>
      </c>
      <c r="D2252" s="184">
        <v>217</v>
      </c>
      <c r="E2252" s="184">
        <v>1</v>
      </c>
      <c r="F2252" s="184">
        <v>28</v>
      </c>
      <c r="G2252" s="184">
        <v>7</v>
      </c>
      <c r="H2252" s="184">
        <v>3</v>
      </c>
    </row>
    <row r="2253" spans="1:8" ht="25.5" x14ac:dyDescent="0.2">
      <c r="A2253" s="184" t="s">
        <v>4149</v>
      </c>
      <c r="B2253" s="184">
        <v>1046</v>
      </c>
      <c r="C2253" s="184">
        <v>503430</v>
      </c>
      <c r="D2253" s="184" t="s">
        <v>4150</v>
      </c>
      <c r="E2253" s="184">
        <v>1</v>
      </c>
      <c r="F2253" s="184">
        <v>28</v>
      </c>
      <c r="G2253" s="184">
        <v>7</v>
      </c>
      <c r="H2253" s="184">
        <v>3</v>
      </c>
    </row>
    <row r="2254" spans="1:8" x14ac:dyDescent="0.2">
      <c r="A2254" s="184" t="s">
        <v>4151</v>
      </c>
      <c r="B2254" s="184">
        <v>34</v>
      </c>
      <c r="C2254" s="184">
        <v>1055</v>
      </c>
      <c r="D2254" s="184">
        <v>241</v>
      </c>
      <c r="E2254" s="184">
        <v>1</v>
      </c>
      <c r="F2254" s="184">
        <v>33</v>
      </c>
      <c r="G2254" s="184">
        <v>7</v>
      </c>
      <c r="H2254" s="184">
        <v>3</v>
      </c>
    </row>
    <row r="2255" spans="1:8" x14ac:dyDescent="0.2">
      <c r="A2255" s="184" t="s">
        <v>4152</v>
      </c>
      <c r="B2255" s="184">
        <v>227</v>
      </c>
      <c r="C2255" s="184">
        <v>1419</v>
      </c>
      <c r="D2255" s="184">
        <v>242</v>
      </c>
      <c r="E2255" s="184">
        <v>1</v>
      </c>
      <c r="F2255" s="184">
        <v>33</v>
      </c>
      <c r="G2255" s="184">
        <v>7</v>
      </c>
      <c r="H2255" s="184">
        <v>3</v>
      </c>
    </row>
    <row r="2256" spans="1:8" x14ac:dyDescent="0.2">
      <c r="A2256" s="184" t="s">
        <v>4153</v>
      </c>
      <c r="B2256" s="184">
        <v>228</v>
      </c>
      <c r="C2256" s="184">
        <v>1420</v>
      </c>
      <c r="D2256" s="184">
        <v>243</v>
      </c>
      <c r="E2256" s="184">
        <v>1</v>
      </c>
      <c r="F2256" s="184">
        <v>33</v>
      </c>
      <c r="G2256" s="184">
        <v>7</v>
      </c>
      <c r="H2256" s="184">
        <v>3</v>
      </c>
    </row>
    <row r="2257" spans="1:8" x14ac:dyDescent="0.2">
      <c r="A2257" s="184" t="s">
        <v>4154</v>
      </c>
      <c r="B2257" s="184">
        <v>229</v>
      </c>
      <c r="C2257" s="184">
        <v>1421</v>
      </c>
      <c r="D2257" s="184">
        <v>244</v>
      </c>
      <c r="E2257" s="184">
        <v>1</v>
      </c>
      <c r="F2257" s="184">
        <v>33</v>
      </c>
      <c r="G2257" s="184">
        <v>7</v>
      </c>
      <c r="H2257" s="184">
        <v>3</v>
      </c>
    </row>
    <row r="2258" spans="1:8" x14ac:dyDescent="0.2">
      <c r="A2258" s="184" t="s">
        <v>4155</v>
      </c>
      <c r="B2258" s="184">
        <v>230</v>
      </c>
      <c r="C2258" s="184">
        <v>1422</v>
      </c>
      <c r="D2258" s="184">
        <v>245</v>
      </c>
      <c r="E2258" s="184">
        <v>1</v>
      </c>
      <c r="F2258" s="184">
        <v>33</v>
      </c>
      <c r="G2258" s="184">
        <v>7</v>
      </c>
      <c r="H2258" s="184">
        <v>3</v>
      </c>
    </row>
    <row r="2259" spans="1:8" x14ac:dyDescent="0.2">
      <c r="A2259" s="184" t="s">
        <v>4156</v>
      </c>
      <c r="B2259" s="184">
        <v>371</v>
      </c>
      <c r="C2259" s="184">
        <v>1766</v>
      </c>
      <c r="D2259" s="184">
        <v>246</v>
      </c>
      <c r="E2259" s="184">
        <v>1</v>
      </c>
      <c r="F2259" s="184">
        <v>33</v>
      </c>
      <c r="G2259" s="184">
        <v>7</v>
      </c>
      <c r="H2259" s="184">
        <v>3</v>
      </c>
    </row>
    <row r="2260" spans="1:8" x14ac:dyDescent="0.2">
      <c r="A2260" s="184" t="s">
        <v>4157</v>
      </c>
      <c r="B2260" s="184">
        <v>23</v>
      </c>
      <c r="C2260" s="184">
        <v>1029</v>
      </c>
      <c r="D2260" s="184">
        <v>223</v>
      </c>
      <c r="E2260" s="184">
        <v>1</v>
      </c>
      <c r="F2260" s="184">
        <v>22</v>
      </c>
      <c r="G2260" s="184">
        <v>7</v>
      </c>
      <c r="H2260" s="184">
        <v>3</v>
      </c>
    </row>
    <row r="2261" spans="1:8" x14ac:dyDescent="0.2">
      <c r="A2261" s="184" t="s">
        <v>4158</v>
      </c>
      <c r="B2261" s="184">
        <v>24</v>
      </c>
      <c r="C2261" s="184">
        <v>1030</v>
      </c>
      <c r="D2261" s="184">
        <v>224</v>
      </c>
      <c r="E2261" s="184">
        <v>1</v>
      </c>
      <c r="F2261" s="184">
        <v>22</v>
      </c>
      <c r="G2261" s="184">
        <v>7</v>
      </c>
      <c r="H2261" s="184">
        <v>3</v>
      </c>
    </row>
    <row r="2262" spans="1:8" x14ac:dyDescent="0.2">
      <c r="A2262" s="184" t="s">
        <v>4159</v>
      </c>
      <c r="B2262" s="184">
        <v>25</v>
      </c>
      <c r="C2262" s="184">
        <v>1031</v>
      </c>
      <c r="D2262" s="184">
        <v>225</v>
      </c>
      <c r="E2262" s="184">
        <v>1</v>
      </c>
      <c r="F2262" s="184">
        <v>22</v>
      </c>
      <c r="G2262" s="184">
        <v>7</v>
      </c>
      <c r="H2262" s="184">
        <v>3</v>
      </c>
    </row>
    <row r="2263" spans="1:8" x14ac:dyDescent="0.2">
      <c r="A2263" s="184" t="s">
        <v>4160</v>
      </c>
      <c r="B2263" s="184">
        <v>26</v>
      </c>
      <c r="C2263" s="184">
        <v>1032</v>
      </c>
      <c r="D2263" s="184">
        <v>226</v>
      </c>
      <c r="E2263" s="184">
        <v>1</v>
      </c>
      <c r="F2263" s="184">
        <v>22</v>
      </c>
      <c r="G2263" s="184">
        <v>7</v>
      </c>
      <c r="H2263" s="184">
        <v>3</v>
      </c>
    </row>
    <row r="2264" spans="1:8" x14ac:dyDescent="0.2">
      <c r="A2264" s="184" t="s">
        <v>4161</v>
      </c>
      <c r="B2264" s="184">
        <v>185</v>
      </c>
      <c r="C2264" s="184">
        <v>1318</v>
      </c>
      <c r="D2264" s="184">
        <v>227</v>
      </c>
      <c r="E2264" s="184">
        <v>1</v>
      </c>
      <c r="F2264" s="184">
        <v>22</v>
      </c>
      <c r="G2264" s="184">
        <v>7</v>
      </c>
      <c r="H2264" s="184">
        <v>3</v>
      </c>
    </row>
    <row r="2265" spans="1:8" x14ac:dyDescent="0.2">
      <c r="A2265" s="184" t="s">
        <v>4162</v>
      </c>
      <c r="B2265" s="184">
        <v>186</v>
      </c>
      <c r="C2265" s="184">
        <v>1319</v>
      </c>
      <c r="D2265" s="184">
        <v>228</v>
      </c>
      <c r="E2265" s="184">
        <v>1</v>
      </c>
      <c r="F2265" s="184">
        <v>22</v>
      </c>
      <c r="G2265" s="184">
        <v>7</v>
      </c>
      <c r="H2265" s="184">
        <v>3</v>
      </c>
    </row>
    <row r="2266" spans="1:8" x14ac:dyDescent="0.2">
      <c r="A2266" s="184" t="s">
        <v>4163</v>
      </c>
      <c r="B2266" s="184">
        <v>187</v>
      </c>
      <c r="C2266" s="184">
        <v>1320</v>
      </c>
      <c r="D2266" s="184">
        <v>229</v>
      </c>
      <c r="E2266" s="184">
        <v>1</v>
      </c>
      <c r="F2266" s="184">
        <v>22</v>
      </c>
      <c r="G2266" s="184">
        <v>7</v>
      </c>
      <c r="H2266" s="184">
        <v>3</v>
      </c>
    </row>
    <row r="2267" spans="1:8" x14ac:dyDescent="0.2">
      <c r="A2267" s="184" t="s">
        <v>4164</v>
      </c>
      <c r="B2267" s="184">
        <v>188</v>
      </c>
      <c r="C2267" s="184">
        <v>1321</v>
      </c>
      <c r="D2267" s="184">
        <v>230</v>
      </c>
      <c r="E2267" s="184">
        <v>1</v>
      </c>
      <c r="F2267" s="184">
        <v>22</v>
      </c>
      <c r="G2267" s="184">
        <v>7</v>
      </c>
      <c r="H2267" s="184">
        <v>3</v>
      </c>
    </row>
    <row r="2268" spans="1:8" x14ac:dyDescent="0.2">
      <c r="A2268" s="184" t="s">
        <v>4165</v>
      </c>
      <c r="B2268" s="184">
        <v>189</v>
      </c>
      <c r="C2268" s="184">
        <v>1322</v>
      </c>
      <c r="D2268" s="184">
        <v>231</v>
      </c>
      <c r="E2268" s="184">
        <v>1</v>
      </c>
      <c r="F2268" s="184">
        <v>22</v>
      </c>
      <c r="G2268" s="184">
        <v>7</v>
      </c>
      <c r="H2268" s="184">
        <v>3</v>
      </c>
    </row>
    <row r="2269" spans="1:8" x14ac:dyDescent="0.2">
      <c r="A2269" s="184" t="s">
        <v>4166</v>
      </c>
      <c r="B2269" s="184">
        <v>190</v>
      </c>
      <c r="C2269" s="184">
        <v>1323</v>
      </c>
      <c r="D2269" s="184">
        <v>232</v>
      </c>
      <c r="E2269" s="184">
        <v>1</v>
      </c>
      <c r="F2269" s="184">
        <v>22</v>
      </c>
      <c r="G2269" s="184">
        <v>7</v>
      </c>
      <c r="H2269" s="184">
        <v>3</v>
      </c>
    </row>
    <row r="2270" spans="1:8" x14ac:dyDescent="0.2">
      <c r="A2270" s="184" t="s">
        <v>4167</v>
      </c>
      <c r="B2270" s="184">
        <v>191</v>
      </c>
      <c r="C2270" s="184">
        <v>1324</v>
      </c>
      <c r="D2270" s="184">
        <v>233</v>
      </c>
      <c r="E2270" s="184">
        <v>1</v>
      </c>
      <c r="F2270" s="184">
        <v>22</v>
      </c>
      <c r="G2270" s="184">
        <v>7</v>
      </c>
      <c r="H2270" s="184">
        <v>3</v>
      </c>
    </row>
    <row r="2271" spans="1:8" x14ac:dyDescent="0.2">
      <c r="A2271" s="184" t="s">
        <v>4168</v>
      </c>
      <c r="B2271" s="184">
        <v>192</v>
      </c>
      <c r="C2271" s="184">
        <v>1325</v>
      </c>
      <c r="D2271" s="184">
        <v>234</v>
      </c>
      <c r="E2271" s="184">
        <v>1</v>
      </c>
      <c r="F2271" s="184">
        <v>22</v>
      </c>
      <c r="G2271" s="184">
        <v>7</v>
      </c>
      <c r="H2271" s="184">
        <v>3</v>
      </c>
    </row>
    <row r="2272" spans="1:8" x14ac:dyDescent="0.2">
      <c r="A2272" s="184" t="s">
        <v>4169</v>
      </c>
      <c r="B2272" s="184">
        <v>351</v>
      </c>
      <c r="C2272" s="184">
        <v>1739</v>
      </c>
      <c r="D2272" s="184">
        <v>235</v>
      </c>
      <c r="E2272" s="184">
        <v>1</v>
      </c>
      <c r="F2272" s="184">
        <v>22</v>
      </c>
      <c r="G2272" s="184">
        <v>7</v>
      </c>
      <c r="H2272" s="184">
        <v>3</v>
      </c>
    </row>
    <row r="2273" spans="1:8" x14ac:dyDescent="0.2">
      <c r="A2273" s="184" t="s">
        <v>4170</v>
      </c>
      <c r="B2273" s="184">
        <v>367</v>
      </c>
      <c r="C2273" s="184">
        <v>1761</v>
      </c>
      <c r="D2273" s="184">
        <v>236</v>
      </c>
      <c r="E2273" s="184">
        <v>1</v>
      </c>
      <c r="F2273" s="184">
        <v>22</v>
      </c>
      <c r="G2273" s="184">
        <v>7</v>
      </c>
      <c r="H2273" s="184">
        <v>3</v>
      </c>
    </row>
    <row r="2274" spans="1:8" x14ac:dyDescent="0.2">
      <c r="A2274" s="184" t="s">
        <v>4171</v>
      </c>
      <c r="B2274" s="184">
        <v>1047</v>
      </c>
      <c r="C2274" s="184">
        <v>503432</v>
      </c>
      <c r="D2274" s="184">
        <v>237</v>
      </c>
      <c r="E2274" s="184">
        <v>1</v>
      </c>
      <c r="F2274" s="184">
        <v>22</v>
      </c>
      <c r="G2274" s="184">
        <v>7</v>
      </c>
      <c r="H2274" s="184">
        <v>3</v>
      </c>
    </row>
    <row r="2275" spans="1:8" x14ac:dyDescent="0.2">
      <c r="A2275" s="184" t="s">
        <v>4172</v>
      </c>
      <c r="B2275" s="184">
        <v>49</v>
      </c>
      <c r="C2275" s="184">
        <v>1079</v>
      </c>
      <c r="D2275" s="184">
        <v>308</v>
      </c>
      <c r="E2275" s="184">
        <v>1</v>
      </c>
      <c r="F2275" s="184">
        <v>22</v>
      </c>
      <c r="G2275" s="184">
        <v>7</v>
      </c>
      <c r="H2275" s="184">
        <v>3</v>
      </c>
    </row>
    <row r="2276" spans="1:8" x14ac:dyDescent="0.2">
      <c r="A2276" s="184" t="s">
        <v>4173</v>
      </c>
      <c r="B2276" s="184">
        <v>179</v>
      </c>
      <c r="C2276" s="184">
        <v>1305</v>
      </c>
      <c r="D2276" s="184">
        <v>309</v>
      </c>
      <c r="E2276" s="184">
        <v>1</v>
      </c>
      <c r="F2276" s="184">
        <v>22</v>
      </c>
      <c r="G2276" s="184">
        <v>7</v>
      </c>
      <c r="H2276" s="184">
        <v>3</v>
      </c>
    </row>
    <row r="2277" spans="1:8" x14ac:dyDescent="0.2">
      <c r="A2277" s="184" t="s">
        <v>4174</v>
      </c>
      <c r="B2277" s="184">
        <v>180</v>
      </c>
      <c r="C2277" s="184">
        <v>1306</v>
      </c>
      <c r="D2277" s="184">
        <v>310</v>
      </c>
      <c r="E2277" s="184">
        <v>1</v>
      </c>
      <c r="F2277" s="184">
        <v>22</v>
      </c>
      <c r="G2277" s="184">
        <v>7</v>
      </c>
      <c r="H2277" s="184">
        <v>3</v>
      </c>
    </row>
    <row r="2278" spans="1:8" x14ac:dyDescent="0.2">
      <c r="A2278" s="184" t="s">
        <v>4175</v>
      </c>
      <c r="B2278" s="184">
        <v>181</v>
      </c>
      <c r="C2278" s="184">
        <v>1307</v>
      </c>
      <c r="D2278" s="184">
        <v>311</v>
      </c>
      <c r="E2278" s="184">
        <v>1</v>
      </c>
      <c r="F2278" s="184">
        <v>22</v>
      </c>
      <c r="G2278" s="184">
        <v>7</v>
      </c>
      <c r="H2278" s="184">
        <v>3</v>
      </c>
    </row>
    <row r="2279" spans="1:8" x14ac:dyDescent="0.2">
      <c r="A2279" s="184" t="s">
        <v>4176</v>
      </c>
      <c r="B2279" s="184">
        <v>193</v>
      </c>
      <c r="C2279" s="184">
        <v>1326</v>
      </c>
      <c r="D2279" s="184" t="s">
        <v>4177</v>
      </c>
      <c r="E2279" s="184">
        <v>1</v>
      </c>
      <c r="F2279" s="184">
        <v>22</v>
      </c>
      <c r="G2279" s="184">
        <v>7</v>
      </c>
      <c r="H2279" s="184">
        <v>3</v>
      </c>
    </row>
    <row r="2280" spans="1:8" x14ac:dyDescent="0.2">
      <c r="A2280" s="184" t="s">
        <v>4178</v>
      </c>
      <c r="B2280" s="184">
        <v>3308</v>
      </c>
      <c r="C2280" s="184">
        <v>510945</v>
      </c>
      <c r="D2280" s="184">
        <v>1</v>
      </c>
      <c r="E2280" s="184">
        <v>1</v>
      </c>
      <c r="F2280" s="184">
        <v>3307</v>
      </c>
      <c r="G2280" s="184">
        <v>7</v>
      </c>
      <c r="H2280" s="184">
        <v>3</v>
      </c>
    </row>
    <row r="2281" spans="1:8" x14ac:dyDescent="0.2">
      <c r="A2281" s="184" t="s">
        <v>4179</v>
      </c>
      <c r="B2281" s="184">
        <v>3309</v>
      </c>
      <c r="C2281" s="184">
        <v>510946</v>
      </c>
      <c r="D2281" s="184">
        <v>2</v>
      </c>
      <c r="E2281" s="184">
        <v>1</v>
      </c>
      <c r="F2281" s="184">
        <v>3307</v>
      </c>
      <c r="G2281" s="184">
        <v>7</v>
      </c>
      <c r="H2281" s="184">
        <v>3</v>
      </c>
    </row>
    <row r="2282" spans="1:8" x14ac:dyDescent="0.2">
      <c r="A2282" s="184" t="s">
        <v>4180</v>
      </c>
      <c r="B2282" s="184">
        <v>3310</v>
      </c>
      <c r="C2282" s="184">
        <v>510947</v>
      </c>
      <c r="D2282" s="184">
        <v>3</v>
      </c>
      <c r="E2282" s="184">
        <v>1</v>
      </c>
      <c r="F2282" s="184">
        <v>3307</v>
      </c>
      <c r="G2282" s="184">
        <v>7</v>
      </c>
      <c r="H2282" s="184">
        <v>3</v>
      </c>
    </row>
    <row r="2283" spans="1:8" x14ac:dyDescent="0.2">
      <c r="A2283" s="184" t="s">
        <v>4181</v>
      </c>
      <c r="B2283" s="184">
        <v>3311</v>
      </c>
      <c r="C2283" s="184">
        <v>510948</v>
      </c>
      <c r="D2283" s="184">
        <v>4</v>
      </c>
      <c r="E2283" s="184">
        <v>1</v>
      </c>
      <c r="F2283" s="184">
        <v>3307</v>
      </c>
      <c r="G2283" s="184">
        <v>7</v>
      </c>
      <c r="H2283" s="184">
        <v>3</v>
      </c>
    </row>
    <row r="2284" spans="1:8" x14ac:dyDescent="0.2">
      <c r="A2284" s="184" t="s">
        <v>4182</v>
      </c>
      <c r="B2284" s="184">
        <v>3312</v>
      </c>
      <c r="C2284" s="184">
        <v>510949</v>
      </c>
      <c r="D2284" s="184">
        <v>5</v>
      </c>
      <c r="E2284" s="184">
        <v>1</v>
      </c>
      <c r="F2284" s="184">
        <v>3307</v>
      </c>
      <c r="G2284" s="184">
        <v>7</v>
      </c>
      <c r="H2284" s="184">
        <v>3</v>
      </c>
    </row>
    <row r="2285" spans="1:8" x14ac:dyDescent="0.2">
      <c r="A2285" s="184" t="s">
        <v>4183</v>
      </c>
      <c r="B2285" s="184">
        <v>3313</v>
      </c>
      <c r="C2285" s="184">
        <v>510950</v>
      </c>
      <c r="D2285" s="184">
        <v>6</v>
      </c>
      <c r="E2285" s="184">
        <v>1</v>
      </c>
      <c r="F2285" s="184">
        <v>3307</v>
      </c>
      <c r="G2285" s="184">
        <v>7</v>
      </c>
      <c r="H2285" s="184">
        <v>3</v>
      </c>
    </row>
    <row r="2286" spans="1:8" x14ac:dyDescent="0.2">
      <c r="A2286" s="184" t="s">
        <v>4184</v>
      </c>
      <c r="B2286" s="184">
        <v>3314</v>
      </c>
      <c r="C2286" s="184">
        <v>510951</v>
      </c>
      <c r="D2286" s="184">
        <v>7</v>
      </c>
      <c r="E2286" s="184">
        <v>1</v>
      </c>
      <c r="F2286" s="184">
        <v>3307</v>
      </c>
      <c r="G2286" s="184">
        <v>7</v>
      </c>
      <c r="H2286" s="184">
        <v>3</v>
      </c>
    </row>
    <row r="2287" spans="1:8" x14ac:dyDescent="0.2">
      <c r="A2287" s="184" t="s">
        <v>4185</v>
      </c>
      <c r="B2287" s="184">
        <v>3315</v>
      </c>
      <c r="C2287" s="184">
        <v>510952</v>
      </c>
      <c r="D2287" s="184">
        <v>8</v>
      </c>
      <c r="E2287" s="184">
        <v>1</v>
      </c>
      <c r="F2287" s="184">
        <v>3307</v>
      </c>
      <c r="G2287" s="184">
        <v>7</v>
      </c>
      <c r="H2287" s="184">
        <v>3</v>
      </c>
    </row>
    <row r="2288" spans="1:8" x14ac:dyDescent="0.2">
      <c r="A2288" s="184" t="s">
        <v>4186</v>
      </c>
      <c r="B2288" s="184">
        <v>838</v>
      </c>
      <c r="C2288" s="184">
        <v>502173</v>
      </c>
      <c r="D2288" s="184" t="s">
        <v>4187</v>
      </c>
      <c r="E2288" s="184">
        <v>2</v>
      </c>
      <c r="F2288" s="184">
        <v>837</v>
      </c>
      <c r="G2288" s="184">
        <v>7</v>
      </c>
      <c r="H2288" s="184">
        <v>3</v>
      </c>
    </row>
    <row r="2289" spans="1:8" x14ac:dyDescent="0.2">
      <c r="A2289" s="184" t="s">
        <v>4188</v>
      </c>
      <c r="B2289" s="184">
        <v>839</v>
      </c>
      <c r="C2289" s="184">
        <v>502174</v>
      </c>
      <c r="D2289" s="184" t="s">
        <v>4189</v>
      </c>
      <c r="E2289" s="184">
        <v>2</v>
      </c>
      <c r="F2289" s="184">
        <v>837</v>
      </c>
      <c r="G2289" s="184">
        <v>7</v>
      </c>
      <c r="H2289" s="184">
        <v>3</v>
      </c>
    </row>
    <row r="2290" spans="1:8" x14ac:dyDescent="0.2">
      <c r="A2290" s="184" t="s">
        <v>4190</v>
      </c>
      <c r="B2290" s="184">
        <v>742</v>
      </c>
      <c r="C2290" s="184">
        <v>500950</v>
      </c>
      <c r="D2290" s="184" t="s">
        <v>4191</v>
      </c>
      <c r="E2290" s="184">
        <v>2</v>
      </c>
      <c r="F2290" s="184">
        <v>715</v>
      </c>
      <c r="G2290" s="184">
        <v>7</v>
      </c>
      <c r="H2290" s="184">
        <v>3</v>
      </c>
    </row>
    <row r="2291" spans="1:8" x14ac:dyDescent="0.2">
      <c r="A2291" s="184" t="s">
        <v>4192</v>
      </c>
      <c r="B2291" s="184">
        <v>743</v>
      </c>
      <c r="C2291" s="184">
        <v>500951</v>
      </c>
      <c r="D2291" s="184" t="s">
        <v>4193</v>
      </c>
      <c r="E2291" s="184">
        <v>2</v>
      </c>
      <c r="F2291" s="184">
        <v>715</v>
      </c>
      <c r="G2291" s="184">
        <v>7</v>
      </c>
      <c r="H2291" s="184">
        <v>3</v>
      </c>
    </row>
    <row r="2292" spans="1:8" x14ac:dyDescent="0.2">
      <c r="A2292" s="184" t="s">
        <v>4194</v>
      </c>
      <c r="B2292" s="184">
        <v>744</v>
      </c>
      <c r="C2292" s="184">
        <v>500952</v>
      </c>
      <c r="D2292" s="184" t="s">
        <v>4195</v>
      </c>
      <c r="E2292" s="184">
        <v>2</v>
      </c>
      <c r="F2292" s="184">
        <v>715</v>
      </c>
      <c r="G2292" s="184">
        <v>7</v>
      </c>
      <c r="H2292" s="184">
        <v>3</v>
      </c>
    </row>
    <row r="2293" spans="1:8" x14ac:dyDescent="0.2">
      <c r="A2293" s="184" t="s">
        <v>4196</v>
      </c>
      <c r="B2293" s="184">
        <v>745</v>
      </c>
      <c r="C2293" s="184">
        <v>500953</v>
      </c>
      <c r="D2293" s="184" t="s">
        <v>4197</v>
      </c>
      <c r="E2293" s="184">
        <v>2</v>
      </c>
      <c r="F2293" s="184">
        <v>715</v>
      </c>
      <c r="G2293" s="184">
        <v>7</v>
      </c>
      <c r="H2293" s="184">
        <v>3</v>
      </c>
    </row>
    <row r="2294" spans="1:8" x14ac:dyDescent="0.2">
      <c r="A2294" s="184" t="s">
        <v>4198</v>
      </c>
      <c r="B2294" s="184">
        <v>2629</v>
      </c>
      <c r="C2294" s="184">
        <v>509968</v>
      </c>
      <c r="D2294" s="184">
        <v>160</v>
      </c>
      <c r="E2294" s="184">
        <v>1</v>
      </c>
      <c r="F2294" s="184">
        <v>21</v>
      </c>
      <c r="G2294" s="184">
        <v>7</v>
      </c>
      <c r="H2294" s="184">
        <v>3</v>
      </c>
    </row>
    <row r="2295" spans="1:8" x14ac:dyDescent="0.2">
      <c r="A2295" s="184" t="s">
        <v>4199</v>
      </c>
      <c r="B2295" s="184">
        <v>2630</v>
      </c>
      <c r="C2295" s="184">
        <v>509969</v>
      </c>
      <c r="D2295" s="184">
        <v>161</v>
      </c>
      <c r="E2295" s="184">
        <v>1</v>
      </c>
      <c r="F2295" s="184">
        <v>21</v>
      </c>
      <c r="G2295" s="184">
        <v>7</v>
      </c>
      <c r="H2295" s="184">
        <v>3</v>
      </c>
    </row>
    <row r="2296" spans="1:8" x14ac:dyDescent="0.2">
      <c r="A2296" s="184" t="s">
        <v>4200</v>
      </c>
      <c r="B2296" s="184">
        <v>2631</v>
      </c>
      <c r="C2296" s="184">
        <v>509970</v>
      </c>
      <c r="D2296" s="184">
        <v>162</v>
      </c>
      <c r="E2296" s="184">
        <v>1</v>
      </c>
      <c r="F2296" s="184">
        <v>21</v>
      </c>
      <c r="G2296" s="184">
        <v>7</v>
      </c>
      <c r="H2296" s="184">
        <v>3</v>
      </c>
    </row>
    <row r="2297" spans="1:8" x14ac:dyDescent="0.2">
      <c r="A2297" s="184" t="s">
        <v>4201</v>
      </c>
      <c r="B2297" s="184">
        <v>2632</v>
      </c>
      <c r="C2297" s="184">
        <v>509971</v>
      </c>
      <c r="D2297" s="184">
        <v>163</v>
      </c>
      <c r="E2297" s="184">
        <v>1</v>
      </c>
      <c r="F2297" s="184">
        <v>21</v>
      </c>
      <c r="G2297" s="184">
        <v>7</v>
      </c>
      <c r="H2297" s="184">
        <v>3</v>
      </c>
    </row>
    <row r="2298" spans="1:8" x14ac:dyDescent="0.2">
      <c r="A2298" s="184" t="s">
        <v>4202</v>
      </c>
      <c r="B2298" s="184">
        <v>2633</v>
      </c>
      <c r="C2298" s="184">
        <v>509972</v>
      </c>
      <c r="D2298" s="184">
        <v>164</v>
      </c>
      <c r="E2298" s="184">
        <v>1</v>
      </c>
      <c r="F2298" s="184">
        <v>21</v>
      </c>
      <c r="G2298" s="184">
        <v>7</v>
      </c>
      <c r="H2298" s="184">
        <v>3</v>
      </c>
    </row>
    <row r="2299" spans="1:8" x14ac:dyDescent="0.2">
      <c r="A2299" s="184" t="s">
        <v>4203</v>
      </c>
      <c r="B2299" s="184">
        <v>2634</v>
      </c>
      <c r="C2299" s="184">
        <v>509973</v>
      </c>
      <c r="D2299" s="184">
        <v>165</v>
      </c>
      <c r="E2299" s="184">
        <v>1</v>
      </c>
      <c r="F2299" s="184">
        <v>21</v>
      </c>
      <c r="G2299" s="184">
        <v>7</v>
      </c>
      <c r="H2299" s="184">
        <v>3</v>
      </c>
    </row>
    <row r="2300" spans="1:8" x14ac:dyDescent="0.2">
      <c r="A2300" s="184" t="s">
        <v>4204</v>
      </c>
      <c r="B2300" s="184">
        <v>2635</v>
      </c>
      <c r="C2300" s="184">
        <v>509974</v>
      </c>
      <c r="D2300" s="184">
        <v>166</v>
      </c>
      <c r="E2300" s="184">
        <v>1</v>
      </c>
      <c r="F2300" s="184">
        <v>21</v>
      </c>
      <c r="G2300" s="184">
        <v>7</v>
      </c>
      <c r="H2300" s="184">
        <v>3</v>
      </c>
    </row>
    <row r="2301" spans="1:8" x14ac:dyDescent="0.2">
      <c r="A2301" s="184" t="s">
        <v>4205</v>
      </c>
      <c r="B2301" s="184">
        <v>2636</v>
      </c>
      <c r="C2301" s="184">
        <v>509975</v>
      </c>
      <c r="D2301" s="184">
        <v>167</v>
      </c>
      <c r="E2301" s="184">
        <v>1</v>
      </c>
      <c r="F2301" s="184">
        <v>21</v>
      </c>
      <c r="G2301" s="184">
        <v>7</v>
      </c>
      <c r="H2301" s="184">
        <v>3</v>
      </c>
    </row>
    <row r="2302" spans="1:8" x14ac:dyDescent="0.2">
      <c r="A2302" s="184" t="s">
        <v>4206</v>
      </c>
      <c r="B2302" s="184">
        <v>2637</v>
      </c>
      <c r="C2302" s="184">
        <v>509976</v>
      </c>
      <c r="D2302" s="184">
        <v>168</v>
      </c>
      <c r="E2302" s="184">
        <v>1</v>
      </c>
      <c r="F2302" s="184">
        <v>21</v>
      </c>
      <c r="G2302" s="184">
        <v>7</v>
      </c>
      <c r="H2302" s="184">
        <v>3</v>
      </c>
    </row>
    <row r="2303" spans="1:8" x14ac:dyDescent="0.2">
      <c r="A2303" s="184" t="s">
        <v>4207</v>
      </c>
      <c r="B2303" s="184">
        <v>923</v>
      </c>
      <c r="C2303" s="184">
        <v>502830</v>
      </c>
      <c r="D2303" s="184">
        <v>169</v>
      </c>
      <c r="E2303" s="184">
        <v>1</v>
      </c>
      <c r="F2303" s="184">
        <v>21</v>
      </c>
      <c r="G2303" s="184">
        <v>7</v>
      </c>
      <c r="H2303" s="184">
        <v>3</v>
      </c>
    </row>
    <row r="2304" spans="1:8" x14ac:dyDescent="0.2">
      <c r="A2304" s="184" t="s">
        <v>4208</v>
      </c>
      <c r="B2304" s="184">
        <v>924</v>
      </c>
      <c r="C2304" s="184">
        <v>502831</v>
      </c>
      <c r="D2304" s="184">
        <v>170</v>
      </c>
      <c r="E2304" s="184">
        <v>1</v>
      </c>
      <c r="F2304" s="184">
        <v>21</v>
      </c>
      <c r="G2304" s="184">
        <v>7</v>
      </c>
      <c r="H2304" s="184">
        <v>3</v>
      </c>
    </row>
    <row r="2305" spans="1:8" x14ac:dyDescent="0.2">
      <c r="A2305" s="184" t="s">
        <v>4209</v>
      </c>
      <c r="B2305" s="184">
        <v>925</v>
      </c>
      <c r="C2305" s="184">
        <v>502832</v>
      </c>
      <c r="D2305" s="184">
        <v>171</v>
      </c>
      <c r="E2305" s="184">
        <v>1</v>
      </c>
      <c r="F2305" s="184">
        <v>21</v>
      </c>
      <c r="G2305" s="184">
        <v>7</v>
      </c>
      <c r="H2305" s="184">
        <v>3</v>
      </c>
    </row>
    <row r="2306" spans="1:8" x14ac:dyDescent="0.2">
      <c r="A2306" s="184" t="s">
        <v>4210</v>
      </c>
      <c r="B2306" s="184">
        <v>926</v>
      </c>
      <c r="C2306" s="184">
        <v>502833</v>
      </c>
      <c r="D2306" s="184">
        <v>172</v>
      </c>
      <c r="E2306" s="184">
        <v>1</v>
      </c>
      <c r="F2306" s="184">
        <v>21</v>
      </c>
      <c r="G2306" s="184">
        <v>7</v>
      </c>
      <c r="H2306" s="184">
        <v>3</v>
      </c>
    </row>
    <row r="2307" spans="1:8" x14ac:dyDescent="0.2">
      <c r="A2307" s="184" t="s">
        <v>4211</v>
      </c>
      <c r="B2307" s="184">
        <v>927</v>
      </c>
      <c r="C2307" s="184">
        <v>502834</v>
      </c>
      <c r="D2307" s="184">
        <v>173</v>
      </c>
      <c r="E2307" s="184">
        <v>1</v>
      </c>
      <c r="F2307" s="184">
        <v>21</v>
      </c>
      <c r="G2307" s="184">
        <v>7</v>
      </c>
      <c r="H2307" s="184">
        <v>3</v>
      </c>
    </row>
    <row r="2308" spans="1:8" x14ac:dyDescent="0.2">
      <c r="A2308" s="184" t="s">
        <v>4212</v>
      </c>
      <c r="B2308" s="184">
        <v>928</v>
      </c>
      <c r="C2308" s="184">
        <v>502835</v>
      </c>
      <c r="D2308" s="184">
        <v>174</v>
      </c>
      <c r="E2308" s="184">
        <v>1</v>
      </c>
      <c r="F2308" s="184">
        <v>21</v>
      </c>
      <c r="G2308" s="184">
        <v>7</v>
      </c>
      <c r="H2308" s="184">
        <v>3</v>
      </c>
    </row>
    <row r="2309" spans="1:8" x14ac:dyDescent="0.2">
      <c r="A2309" s="184" t="s">
        <v>4213</v>
      </c>
      <c r="B2309" s="184">
        <v>929</v>
      </c>
      <c r="C2309" s="184">
        <v>502836</v>
      </c>
      <c r="D2309" s="184">
        <v>175</v>
      </c>
      <c r="E2309" s="184">
        <v>1</v>
      </c>
      <c r="F2309" s="184">
        <v>21</v>
      </c>
      <c r="G2309" s="184">
        <v>7</v>
      </c>
      <c r="H2309" s="184">
        <v>3</v>
      </c>
    </row>
    <row r="2310" spans="1:8" x14ac:dyDescent="0.2">
      <c r="A2310" s="184" t="s">
        <v>4213</v>
      </c>
      <c r="B2310" s="184">
        <v>3155</v>
      </c>
      <c r="C2310" s="184">
        <v>510792</v>
      </c>
      <c r="D2310" s="184">
        <v>175</v>
      </c>
      <c r="E2310" s="184">
        <v>1</v>
      </c>
      <c r="F2310" s="184">
        <v>21</v>
      </c>
      <c r="G2310" s="184">
        <v>7</v>
      </c>
      <c r="H2310" s="184">
        <v>3</v>
      </c>
    </row>
    <row r="2311" spans="1:8" x14ac:dyDescent="0.2">
      <c r="A2311" s="184" t="s">
        <v>4214</v>
      </c>
      <c r="B2311" s="184">
        <v>930</v>
      </c>
      <c r="C2311" s="184">
        <v>502837</v>
      </c>
      <c r="D2311" s="184">
        <v>176</v>
      </c>
      <c r="E2311" s="184">
        <v>1</v>
      </c>
      <c r="F2311" s="184">
        <v>21</v>
      </c>
      <c r="G2311" s="184">
        <v>7</v>
      </c>
      <c r="H2311" s="184">
        <v>3</v>
      </c>
    </row>
    <row r="2312" spans="1:8" x14ac:dyDescent="0.2">
      <c r="A2312" s="184" t="s">
        <v>4215</v>
      </c>
      <c r="B2312" s="184">
        <v>931</v>
      </c>
      <c r="C2312" s="184">
        <v>502838</v>
      </c>
      <c r="D2312" s="184">
        <v>177</v>
      </c>
      <c r="E2312" s="184">
        <v>1</v>
      </c>
      <c r="F2312" s="184">
        <v>21</v>
      </c>
      <c r="G2312" s="184">
        <v>7</v>
      </c>
      <c r="H2312" s="184">
        <v>3</v>
      </c>
    </row>
    <row r="2313" spans="1:8" x14ac:dyDescent="0.2">
      <c r="A2313" s="184" t="s">
        <v>4216</v>
      </c>
      <c r="B2313" s="184">
        <v>932</v>
      </c>
      <c r="C2313" s="184">
        <v>502839</v>
      </c>
      <c r="D2313" s="184">
        <v>178</v>
      </c>
      <c r="E2313" s="184">
        <v>1</v>
      </c>
      <c r="F2313" s="184">
        <v>21</v>
      </c>
      <c r="G2313" s="184">
        <v>7</v>
      </c>
      <c r="H2313" s="184">
        <v>3</v>
      </c>
    </row>
    <row r="2314" spans="1:8" x14ac:dyDescent="0.2">
      <c r="A2314" s="184" t="s">
        <v>4217</v>
      </c>
      <c r="B2314" s="184">
        <v>933</v>
      </c>
      <c r="C2314" s="184">
        <v>502840</v>
      </c>
      <c r="D2314" s="184">
        <v>179</v>
      </c>
      <c r="E2314" s="184">
        <v>1</v>
      </c>
      <c r="F2314" s="184">
        <v>21</v>
      </c>
      <c r="G2314" s="184">
        <v>7</v>
      </c>
      <c r="H2314" s="184">
        <v>3</v>
      </c>
    </row>
    <row r="2315" spans="1:8" x14ac:dyDescent="0.2">
      <c r="A2315" s="184" t="s">
        <v>4218</v>
      </c>
      <c r="B2315" s="184">
        <v>934</v>
      </c>
      <c r="C2315" s="184">
        <v>502841</v>
      </c>
      <c r="D2315" s="184">
        <v>180</v>
      </c>
      <c r="E2315" s="184">
        <v>1</v>
      </c>
      <c r="F2315" s="184">
        <v>21</v>
      </c>
      <c r="G2315" s="184">
        <v>7</v>
      </c>
      <c r="H2315" s="184">
        <v>3</v>
      </c>
    </row>
    <row r="2316" spans="1:8" x14ac:dyDescent="0.2">
      <c r="A2316" s="184" t="s">
        <v>4219</v>
      </c>
      <c r="B2316" s="184">
        <v>935</v>
      </c>
      <c r="C2316" s="184">
        <v>502842</v>
      </c>
      <c r="D2316" s="184">
        <v>181</v>
      </c>
      <c r="E2316" s="184">
        <v>1</v>
      </c>
      <c r="F2316" s="184">
        <v>21</v>
      </c>
      <c r="G2316" s="184">
        <v>7</v>
      </c>
      <c r="H2316" s="184">
        <v>3</v>
      </c>
    </row>
    <row r="2317" spans="1:8" x14ac:dyDescent="0.2">
      <c r="A2317" s="184" t="s">
        <v>4220</v>
      </c>
      <c r="B2317" s="184">
        <v>936</v>
      </c>
      <c r="C2317" s="184">
        <v>502843</v>
      </c>
      <c r="D2317" s="184">
        <v>182</v>
      </c>
      <c r="E2317" s="184">
        <v>1</v>
      </c>
      <c r="F2317" s="184">
        <v>21</v>
      </c>
      <c r="G2317" s="184">
        <v>7</v>
      </c>
      <c r="H2317" s="184">
        <v>3</v>
      </c>
    </row>
    <row r="2318" spans="1:8" x14ac:dyDescent="0.2">
      <c r="A2318" s="184" t="s">
        <v>4221</v>
      </c>
      <c r="B2318" s="184">
        <v>937</v>
      </c>
      <c r="C2318" s="184">
        <v>502844</v>
      </c>
      <c r="D2318" s="184">
        <v>183</v>
      </c>
      <c r="E2318" s="184">
        <v>1</v>
      </c>
      <c r="F2318" s="184">
        <v>21</v>
      </c>
      <c r="G2318" s="184">
        <v>7</v>
      </c>
      <c r="H2318" s="184">
        <v>3</v>
      </c>
    </row>
    <row r="2319" spans="1:8" x14ac:dyDescent="0.2">
      <c r="A2319" s="184" t="s">
        <v>4222</v>
      </c>
      <c r="B2319" s="184">
        <v>938</v>
      </c>
      <c r="C2319" s="184">
        <v>502845</v>
      </c>
      <c r="D2319" s="184">
        <v>184</v>
      </c>
      <c r="E2319" s="184">
        <v>1</v>
      </c>
      <c r="F2319" s="184">
        <v>21</v>
      </c>
      <c r="G2319" s="184">
        <v>7</v>
      </c>
      <c r="H2319" s="184">
        <v>3</v>
      </c>
    </row>
    <row r="2320" spans="1:8" x14ac:dyDescent="0.2">
      <c r="A2320" s="184" t="s">
        <v>4223</v>
      </c>
      <c r="B2320" s="184">
        <v>939</v>
      </c>
      <c r="C2320" s="184">
        <v>502846</v>
      </c>
      <c r="D2320" s="184">
        <v>185</v>
      </c>
      <c r="E2320" s="184">
        <v>1</v>
      </c>
      <c r="F2320" s="184">
        <v>21</v>
      </c>
      <c r="G2320" s="184">
        <v>7</v>
      </c>
      <c r="H2320" s="184">
        <v>3</v>
      </c>
    </row>
    <row r="2321" spans="1:8" x14ac:dyDescent="0.2">
      <c r="A2321" s="184" t="s">
        <v>4224</v>
      </c>
      <c r="B2321" s="184">
        <v>940</v>
      </c>
      <c r="C2321" s="184">
        <v>502847</v>
      </c>
      <c r="D2321" s="184">
        <v>186</v>
      </c>
      <c r="E2321" s="184">
        <v>1</v>
      </c>
      <c r="F2321" s="184">
        <v>21</v>
      </c>
      <c r="G2321" s="184">
        <v>7</v>
      </c>
      <c r="H2321" s="184">
        <v>3</v>
      </c>
    </row>
    <row r="2322" spans="1:8" x14ac:dyDescent="0.2">
      <c r="A2322" s="184" t="s">
        <v>4225</v>
      </c>
      <c r="B2322" s="184">
        <v>941</v>
      </c>
      <c r="C2322" s="184">
        <v>502848</v>
      </c>
      <c r="D2322" s="184">
        <v>187</v>
      </c>
      <c r="E2322" s="184">
        <v>1</v>
      </c>
      <c r="F2322" s="184">
        <v>21</v>
      </c>
      <c r="G2322" s="184">
        <v>7</v>
      </c>
      <c r="H2322" s="184">
        <v>3</v>
      </c>
    </row>
    <row r="2323" spans="1:8" x14ac:dyDescent="0.2">
      <c r="A2323" s="184" t="s">
        <v>4226</v>
      </c>
      <c r="B2323" s="184">
        <v>942</v>
      </c>
      <c r="C2323" s="184">
        <v>502849</v>
      </c>
      <c r="D2323" s="184">
        <v>188</v>
      </c>
      <c r="E2323" s="184">
        <v>1</v>
      </c>
      <c r="F2323" s="184">
        <v>21</v>
      </c>
      <c r="G2323" s="184">
        <v>7</v>
      </c>
      <c r="H2323" s="184">
        <v>3</v>
      </c>
    </row>
    <row r="2324" spans="1:8" x14ac:dyDescent="0.2">
      <c r="A2324" s="184" t="s">
        <v>4227</v>
      </c>
      <c r="B2324" s="184">
        <v>943</v>
      </c>
      <c r="C2324" s="184">
        <v>502850</v>
      </c>
      <c r="D2324" s="184">
        <v>189</v>
      </c>
      <c r="E2324" s="184">
        <v>1</v>
      </c>
      <c r="F2324" s="184">
        <v>21</v>
      </c>
      <c r="G2324" s="184">
        <v>7</v>
      </c>
      <c r="H2324" s="184">
        <v>3</v>
      </c>
    </row>
    <row r="2325" spans="1:8" x14ac:dyDescent="0.2">
      <c r="A2325" s="184" t="s">
        <v>4228</v>
      </c>
      <c r="B2325" s="184">
        <v>944</v>
      </c>
      <c r="C2325" s="184">
        <v>502851</v>
      </c>
      <c r="D2325" s="184">
        <v>190</v>
      </c>
      <c r="E2325" s="184">
        <v>1</v>
      </c>
      <c r="F2325" s="184">
        <v>21</v>
      </c>
      <c r="G2325" s="184">
        <v>7</v>
      </c>
      <c r="H2325" s="184">
        <v>3</v>
      </c>
    </row>
    <row r="2326" spans="1:8" x14ac:dyDescent="0.2">
      <c r="A2326" s="184" t="s">
        <v>4229</v>
      </c>
      <c r="B2326" s="184">
        <v>945</v>
      </c>
      <c r="C2326" s="184">
        <v>502852</v>
      </c>
      <c r="D2326" s="184">
        <v>191</v>
      </c>
      <c r="E2326" s="184">
        <v>1</v>
      </c>
      <c r="F2326" s="184">
        <v>21</v>
      </c>
      <c r="G2326" s="184">
        <v>7</v>
      </c>
      <c r="H2326" s="184">
        <v>3</v>
      </c>
    </row>
    <row r="2327" spans="1:8" x14ac:dyDescent="0.2">
      <c r="A2327" s="184" t="s">
        <v>4230</v>
      </c>
      <c r="B2327" s="184">
        <v>946</v>
      </c>
      <c r="C2327" s="184">
        <v>502853</v>
      </c>
      <c r="D2327" s="184">
        <v>192</v>
      </c>
      <c r="E2327" s="184">
        <v>1</v>
      </c>
      <c r="F2327" s="184">
        <v>21</v>
      </c>
      <c r="G2327" s="184">
        <v>7</v>
      </c>
      <c r="H2327" s="184">
        <v>3</v>
      </c>
    </row>
    <row r="2328" spans="1:8" x14ac:dyDescent="0.2">
      <c r="A2328" s="184" t="s">
        <v>4231</v>
      </c>
      <c r="B2328" s="184">
        <v>947</v>
      </c>
      <c r="C2328" s="184">
        <v>502854</v>
      </c>
      <c r="D2328" s="184">
        <v>193</v>
      </c>
      <c r="E2328" s="184">
        <v>1</v>
      </c>
      <c r="F2328" s="184">
        <v>21</v>
      </c>
      <c r="G2328" s="184">
        <v>7</v>
      </c>
      <c r="H2328" s="184">
        <v>3</v>
      </c>
    </row>
    <row r="2329" spans="1:8" x14ac:dyDescent="0.2">
      <c r="A2329" s="184" t="s">
        <v>4232</v>
      </c>
      <c r="B2329" s="184">
        <v>948</v>
      </c>
      <c r="C2329" s="184">
        <v>502855</v>
      </c>
      <c r="D2329" s="184">
        <v>194</v>
      </c>
      <c r="E2329" s="184">
        <v>1</v>
      </c>
      <c r="F2329" s="184">
        <v>21</v>
      </c>
      <c r="G2329" s="184">
        <v>7</v>
      </c>
      <c r="H2329" s="184">
        <v>3</v>
      </c>
    </row>
    <row r="2330" spans="1:8" x14ac:dyDescent="0.2">
      <c r="A2330" s="184" t="s">
        <v>4233</v>
      </c>
      <c r="B2330" s="184">
        <v>949</v>
      </c>
      <c r="C2330" s="184">
        <v>502856</v>
      </c>
      <c r="D2330" s="184">
        <v>195</v>
      </c>
      <c r="E2330" s="184">
        <v>1</v>
      </c>
      <c r="F2330" s="184">
        <v>21</v>
      </c>
      <c r="G2330" s="184">
        <v>7</v>
      </c>
      <c r="H2330" s="184">
        <v>3</v>
      </c>
    </row>
    <row r="2331" spans="1:8" x14ac:dyDescent="0.2">
      <c r="A2331" s="184" t="s">
        <v>4234</v>
      </c>
      <c r="B2331" s="184">
        <v>950</v>
      </c>
      <c r="C2331" s="184">
        <v>502857</v>
      </c>
      <c r="D2331" s="184">
        <v>196</v>
      </c>
      <c r="E2331" s="184">
        <v>1</v>
      </c>
      <c r="F2331" s="184">
        <v>21</v>
      </c>
      <c r="G2331" s="184">
        <v>7</v>
      </c>
      <c r="H2331" s="184">
        <v>3</v>
      </c>
    </row>
    <row r="2332" spans="1:8" x14ac:dyDescent="0.2">
      <c r="A2332" s="184" t="s">
        <v>4235</v>
      </c>
      <c r="B2332" s="184">
        <v>951</v>
      </c>
      <c r="C2332" s="184">
        <v>502858</v>
      </c>
      <c r="D2332" s="184">
        <v>197</v>
      </c>
      <c r="E2332" s="184">
        <v>1</v>
      </c>
      <c r="F2332" s="184">
        <v>21</v>
      </c>
      <c r="G2332" s="184">
        <v>7</v>
      </c>
      <c r="H2332" s="184">
        <v>3</v>
      </c>
    </row>
    <row r="2333" spans="1:8" x14ac:dyDescent="0.2">
      <c r="A2333" s="184" t="s">
        <v>4236</v>
      </c>
      <c r="B2333" s="184">
        <v>952</v>
      </c>
      <c r="C2333" s="184">
        <v>502859</v>
      </c>
      <c r="D2333" s="184">
        <v>198</v>
      </c>
      <c r="E2333" s="184">
        <v>1</v>
      </c>
      <c r="F2333" s="184">
        <v>21</v>
      </c>
      <c r="G2333" s="184">
        <v>7</v>
      </c>
      <c r="H2333" s="184">
        <v>3</v>
      </c>
    </row>
    <row r="2334" spans="1:8" x14ac:dyDescent="0.2">
      <c r="A2334" s="184" t="s">
        <v>4237</v>
      </c>
      <c r="B2334" s="184">
        <v>953</v>
      </c>
      <c r="C2334" s="184">
        <v>502860</v>
      </c>
      <c r="D2334" s="184">
        <v>199</v>
      </c>
      <c r="E2334" s="184">
        <v>1</v>
      </c>
      <c r="F2334" s="184">
        <v>21</v>
      </c>
      <c r="G2334" s="184">
        <v>7</v>
      </c>
      <c r="H2334" s="184">
        <v>3</v>
      </c>
    </row>
    <row r="2335" spans="1:8" x14ac:dyDescent="0.2">
      <c r="A2335" s="184" t="s">
        <v>4238</v>
      </c>
      <c r="B2335" s="184">
        <v>716</v>
      </c>
      <c r="C2335" s="184">
        <v>500924</v>
      </c>
      <c r="D2335" s="184">
        <v>301</v>
      </c>
      <c r="E2335" s="184">
        <v>2</v>
      </c>
      <c r="F2335" s="184">
        <v>715</v>
      </c>
      <c r="G2335" s="184">
        <v>7</v>
      </c>
      <c r="H2335" s="184">
        <v>3</v>
      </c>
    </row>
    <row r="2336" spans="1:8" x14ac:dyDescent="0.2">
      <c r="A2336" s="184" t="s">
        <v>4239</v>
      </c>
      <c r="B2336" s="184">
        <v>717</v>
      </c>
      <c r="C2336" s="184">
        <v>500925</v>
      </c>
      <c r="D2336" s="184">
        <v>302</v>
      </c>
      <c r="E2336" s="184">
        <v>2</v>
      </c>
      <c r="F2336" s="184">
        <v>715</v>
      </c>
      <c r="G2336" s="184">
        <v>7</v>
      </c>
      <c r="H2336" s="184">
        <v>3</v>
      </c>
    </row>
    <row r="2337" spans="1:8" x14ac:dyDescent="0.2">
      <c r="A2337" s="184" t="s">
        <v>4240</v>
      </c>
      <c r="B2337" s="184">
        <v>718</v>
      </c>
      <c r="C2337" s="184">
        <v>500926</v>
      </c>
      <c r="D2337" s="184">
        <v>303</v>
      </c>
      <c r="E2337" s="184">
        <v>2</v>
      </c>
      <c r="F2337" s="184">
        <v>715</v>
      </c>
      <c r="G2337" s="184">
        <v>7</v>
      </c>
      <c r="H2337" s="184">
        <v>3</v>
      </c>
    </row>
    <row r="2338" spans="1:8" x14ac:dyDescent="0.2">
      <c r="A2338" s="184" t="s">
        <v>4241</v>
      </c>
      <c r="B2338" s="184">
        <v>719</v>
      </c>
      <c r="C2338" s="184">
        <v>500927</v>
      </c>
      <c r="D2338" s="184">
        <v>304</v>
      </c>
      <c r="E2338" s="184">
        <v>2</v>
      </c>
      <c r="F2338" s="184">
        <v>715</v>
      </c>
      <c r="G2338" s="184">
        <v>7</v>
      </c>
      <c r="H2338" s="184">
        <v>3</v>
      </c>
    </row>
    <row r="2339" spans="1:8" x14ac:dyDescent="0.2">
      <c r="A2339" s="184" t="s">
        <v>4242</v>
      </c>
      <c r="B2339" s="184">
        <v>720</v>
      </c>
      <c r="C2339" s="184">
        <v>500928</v>
      </c>
      <c r="D2339" s="184">
        <v>305</v>
      </c>
      <c r="E2339" s="184">
        <v>2</v>
      </c>
      <c r="F2339" s="184">
        <v>715</v>
      </c>
      <c r="G2339" s="184">
        <v>7</v>
      </c>
      <c r="H2339" s="184">
        <v>3</v>
      </c>
    </row>
    <row r="2340" spans="1:8" x14ac:dyDescent="0.2">
      <c r="A2340" s="184" t="s">
        <v>4243</v>
      </c>
      <c r="B2340" s="184">
        <v>721</v>
      </c>
      <c r="C2340" s="184">
        <v>500929</v>
      </c>
      <c r="D2340" s="184">
        <v>306</v>
      </c>
      <c r="E2340" s="184">
        <v>2</v>
      </c>
      <c r="F2340" s="184">
        <v>715</v>
      </c>
      <c r="G2340" s="184">
        <v>7</v>
      </c>
      <c r="H2340" s="184">
        <v>3</v>
      </c>
    </row>
    <row r="2341" spans="1:8" x14ac:dyDescent="0.2">
      <c r="A2341" s="184" t="s">
        <v>4244</v>
      </c>
      <c r="B2341" s="184">
        <v>722</v>
      </c>
      <c r="C2341" s="184">
        <v>500930</v>
      </c>
      <c r="D2341" s="184">
        <v>307</v>
      </c>
      <c r="E2341" s="184">
        <v>2</v>
      </c>
      <c r="F2341" s="184">
        <v>715</v>
      </c>
      <c r="G2341" s="184">
        <v>7</v>
      </c>
      <c r="H2341" s="184">
        <v>3</v>
      </c>
    </row>
    <row r="2342" spans="1:8" x14ac:dyDescent="0.2">
      <c r="A2342" s="184" t="s">
        <v>4245</v>
      </c>
      <c r="B2342" s="184">
        <v>723</v>
      </c>
      <c r="C2342" s="184">
        <v>500931</v>
      </c>
      <c r="D2342" s="184">
        <v>308</v>
      </c>
      <c r="E2342" s="184">
        <v>2</v>
      </c>
      <c r="F2342" s="184">
        <v>715</v>
      </c>
      <c r="G2342" s="184">
        <v>7</v>
      </c>
      <c r="H2342" s="184">
        <v>3</v>
      </c>
    </row>
    <row r="2343" spans="1:8" x14ac:dyDescent="0.2">
      <c r="A2343" s="184" t="s">
        <v>4246</v>
      </c>
      <c r="B2343" s="184">
        <v>724</v>
      </c>
      <c r="C2343" s="184">
        <v>500932</v>
      </c>
      <c r="D2343" s="184">
        <v>309</v>
      </c>
      <c r="E2343" s="184">
        <v>2</v>
      </c>
      <c r="F2343" s="184">
        <v>715</v>
      </c>
      <c r="G2343" s="184">
        <v>7</v>
      </c>
      <c r="H2343" s="184">
        <v>3</v>
      </c>
    </row>
    <row r="2344" spans="1:8" x14ac:dyDescent="0.2">
      <c r="A2344" s="184" t="s">
        <v>4247</v>
      </c>
      <c r="B2344" s="184">
        <v>725</v>
      </c>
      <c r="C2344" s="184">
        <v>500933</v>
      </c>
      <c r="D2344" s="184">
        <v>310</v>
      </c>
      <c r="E2344" s="184">
        <v>2</v>
      </c>
      <c r="F2344" s="184">
        <v>715</v>
      </c>
      <c r="G2344" s="184">
        <v>7</v>
      </c>
      <c r="H2344" s="184">
        <v>3</v>
      </c>
    </row>
    <row r="2345" spans="1:8" x14ac:dyDescent="0.2">
      <c r="A2345" s="184" t="s">
        <v>4248</v>
      </c>
      <c r="B2345" s="184">
        <v>726</v>
      </c>
      <c r="C2345" s="184">
        <v>500934</v>
      </c>
      <c r="D2345" s="184">
        <v>311</v>
      </c>
      <c r="E2345" s="184">
        <v>2</v>
      </c>
      <c r="F2345" s="184">
        <v>715</v>
      </c>
      <c r="G2345" s="184">
        <v>7</v>
      </c>
      <c r="H2345" s="184">
        <v>3</v>
      </c>
    </row>
    <row r="2346" spans="1:8" x14ac:dyDescent="0.2">
      <c r="A2346" s="184" t="s">
        <v>4249</v>
      </c>
      <c r="B2346" s="184">
        <v>727</v>
      </c>
      <c r="C2346" s="184">
        <v>500935</v>
      </c>
      <c r="D2346" s="184">
        <v>312</v>
      </c>
      <c r="E2346" s="184">
        <v>2</v>
      </c>
      <c r="F2346" s="184">
        <v>715</v>
      </c>
      <c r="G2346" s="184">
        <v>7</v>
      </c>
      <c r="H2346" s="184">
        <v>3</v>
      </c>
    </row>
    <row r="2347" spans="1:8" x14ac:dyDescent="0.2">
      <c r="A2347" s="184" t="s">
        <v>4250</v>
      </c>
      <c r="B2347" s="184">
        <v>728</v>
      </c>
      <c r="C2347" s="184">
        <v>500936</v>
      </c>
      <c r="D2347" s="184">
        <v>313</v>
      </c>
      <c r="E2347" s="184">
        <v>2</v>
      </c>
      <c r="F2347" s="184">
        <v>715</v>
      </c>
      <c r="G2347" s="184">
        <v>7</v>
      </c>
      <c r="H2347" s="184">
        <v>3</v>
      </c>
    </row>
    <row r="2348" spans="1:8" x14ac:dyDescent="0.2">
      <c r="A2348" s="184" t="s">
        <v>4251</v>
      </c>
      <c r="B2348" s="184">
        <v>729</v>
      </c>
      <c r="C2348" s="184">
        <v>500937</v>
      </c>
      <c r="D2348" s="184">
        <v>314</v>
      </c>
      <c r="E2348" s="184">
        <v>2</v>
      </c>
      <c r="F2348" s="184">
        <v>715</v>
      </c>
      <c r="G2348" s="184">
        <v>7</v>
      </c>
      <c r="H2348" s="184">
        <v>3</v>
      </c>
    </row>
    <row r="2349" spans="1:8" x14ac:dyDescent="0.2">
      <c r="A2349" s="184" t="s">
        <v>4252</v>
      </c>
      <c r="B2349" s="184">
        <v>730</v>
      </c>
      <c r="C2349" s="184">
        <v>500938</v>
      </c>
      <c r="D2349" s="184">
        <v>315</v>
      </c>
      <c r="E2349" s="184">
        <v>2</v>
      </c>
      <c r="F2349" s="184">
        <v>715</v>
      </c>
      <c r="G2349" s="184">
        <v>7</v>
      </c>
      <c r="H2349" s="184">
        <v>3</v>
      </c>
    </row>
    <row r="2350" spans="1:8" x14ac:dyDescent="0.2">
      <c r="A2350" s="184" t="s">
        <v>4253</v>
      </c>
      <c r="B2350" s="184">
        <v>731</v>
      </c>
      <c r="C2350" s="184">
        <v>500939</v>
      </c>
      <c r="D2350" s="184">
        <v>316</v>
      </c>
      <c r="E2350" s="184">
        <v>2</v>
      </c>
      <c r="F2350" s="184">
        <v>715</v>
      </c>
      <c r="G2350" s="184">
        <v>7</v>
      </c>
      <c r="H2350" s="184">
        <v>3</v>
      </c>
    </row>
    <row r="2351" spans="1:8" x14ac:dyDescent="0.2">
      <c r="A2351" s="184" t="s">
        <v>4254</v>
      </c>
      <c r="B2351" s="184">
        <v>732</v>
      </c>
      <c r="C2351" s="184">
        <v>500940</v>
      </c>
      <c r="D2351" s="184">
        <v>317</v>
      </c>
      <c r="E2351" s="184">
        <v>2</v>
      </c>
      <c r="F2351" s="184">
        <v>715</v>
      </c>
      <c r="G2351" s="184">
        <v>7</v>
      </c>
      <c r="H2351" s="184">
        <v>3</v>
      </c>
    </row>
    <row r="2352" spans="1:8" x14ac:dyDescent="0.2">
      <c r="A2352" s="184" t="s">
        <v>4255</v>
      </c>
      <c r="B2352" s="184">
        <v>733</v>
      </c>
      <c r="C2352" s="184">
        <v>500941</v>
      </c>
      <c r="D2352" s="184">
        <v>318</v>
      </c>
      <c r="E2352" s="184">
        <v>2</v>
      </c>
      <c r="F2352" s="184">
        <v>715</v>
      </c>
      <c r="G2352" s="184">
        <v>7</v>
      </c>
      <c r="H2352" s="184">
        <v>3</v>
      </c>
    </row>
    <row r="2353" spans="1:8" x14ac:dyDescent="0.2">
      <c r="A2353" s="184" t="s">
        <v>4256</v>
      </c>
      <c r="B2353" s="184">
        <v>734</v>
      </c>
      <c r="C2353" s="184">
        <v>500942</v>
      </c>
      <c r="D2353" s="184">
        <v>319</v>
      </c>
      <c r="E2353" s="184">
        <v>2</v>
      </c>
      <c r="F2353" s="184">
        <v>715</v>
      </c>
      <c r="G2353" s="184">
        <v>7</v>
      </c>
      <c r="H2353" s="184">
        <v>3</v>
      </c>
    </row>
    <row r="2354" spans="1:8" x14ac:dyDescent="0.2">
      <c r="A2354" s="184" t="s">
        <v>4257</v>
      </c>
      <c r="B2354" s="184">
        <v>735</v>
      </c>
      <c r="C2354" s="184">
        <v>500943</v>
      </c>
      <c r="D2354" s="184">
        <v>320</v>
      </c>
      <c r="E2354" s="184">
        <v>2</v>
      </c>
      <c r="F2354" s="184">
        <v>715</v>
      </c>
      <c r="G2354" s="184">
        <v>7</v>
      </c>
      <c r="H2354" s="184">
        <v>3</v>
      </c>
    </row>
    <row r="2355" spans="1:8" x14ac:dyDescent="0.2">
      <c r="A2355" s="184" t="s">
        <v>4258</v>
      </c>
      <c r="B2355" s="184">
        <v>736</v>
      </c>
      <c r="C2355" s="184">
        <v>500944</v>
      </c>
      <c r="D2355" s="184">
        <v>321</v>
      </c>
      <c r="E2355" s="184">
        <v>2</v>
      </c>
      <c r="F2355" s="184">
        <v>715</v>
      </c>
      <c r="G2355" s="184">
        <v>7</v>
      </c>
      <c r="H2355" s="184">
        <v>3</v>
      </c>
    </row>
    <row r="2356" spans="1:8" x14ac:dyDescent="0.2">
      <c r="A2356" s="184" t="s">
        <v>4259</v>
      </c>
      <c r="B2356" s="184">
        <v>737</v>
      </c>
      <c r="C2356" s="184">
        <v>500945</v>
      </c>
      <c r="D2356" s="184">
        <v>322</v>
      </c>
      <c r="E2356" s="184">
        <v>2</v>
      </c>
      <c r="F2356" s="184">
        <v>715</v>
      </c>
      <c r="G2356" s="184">
        <v>7</v>
      </c>
      <c r="H2356" s="184">
        <v>3</v>
      </c>
    </row>
    <row r="2357" spans="1:8" x14ac:dyDescent="0.2">
      <c r="A2357" s="184" t="s">
        <v>4260</v>
      </c>
      <c r="B2357" s="184">
        <v>738</v>
      </c>
      <c r="C2357" s="184">
        <v>500946</v>
      </c>
      <c r="D2357" s="184">
        <v>323</v>
      </c>
      <c r="E2357" s="184">
        <v>2</v>
      </c>
      <c r="F2357" s="184">
        <v>715</v>
      </c>
      <c r="G2357" s="184">
        <v>7</v>
      </c>
      <c r="H2357" s="184">
        <v>3</v>
      </c>
    </row>
    <row r="2358" spans="1:8" x14ac:dyDescent="0.2">
      <c r="A2358" s="184" t="s">
        <v>4261</v>
      </c>
      <c r="B2358" s="184">
        <v>739</v>
      </c>
      <c r="C2358" s="184">
        <v>500947</v>
      </c>
      <c r="D2358" s="184">
        <v>324</v>
      </c>
      <c r="E2358" s="184">
        <v>2</v>
      </c>
      <c r="F2358" s="184">
        <v>715</v>
      </c>
      <c r="G2358" s="184">
        <v>7</v>
      </c>
      <c r="H2358" s="184">
        <v>3</v>
      </c>
    </row>
    <row r="2359" spans="1:8" x14ac:dyDescent="0.2">
      <c r="A2359" s="184" t="s">
        <v>4262</v>
      </c>
      <c r="B2359" s="184">
        <v>740</v>
      </c>
      <c r="C2359" s="184">
        <v>500948</v>
      </c>
      <c r="D2359" s="184">
        <v>325</v>
      </c>
      <c r="E2359" s="184">
        <v>2</v>
      </c>
      <c r="F2359" s="184">
        <v>715</v>
      </c>
      <c r="G2359" s="184">
        <v>7</v>
      </c>
      <c r="H2359" s="184">
        <v>3</v>
      </c>
    </row>
    <row r="2360" spans="1:8" x14ac:dyDescent="0.2">
      <c r="A2360" s="184" t="s">
        <v>4263</v>
      </c>
      <c r="B2360" s="184">
        <v>741</v>
      </c>
      <c r="C2360" s="184">
        <v>500949</v>
      </c>
      <c r="D2360" s="184">
        <v>326</v>
      </c>
      <c r="E2360" s="184">
        <v>2</v>
      </c>
      <c r="F2360" s="184">
        <v>715</v>
      </c>
      <c r="G2360" s="184">
        <v>7</v>
      </c>
      <c r="H2360" s="184">
        <v>3</v>
      </c>
    </row>
    <row r="2361" spans="1:8" x14ac:dyDescent="0.2">
      <c r="A2361" s="184" t="s">
        <v>1953</v>
      </c>
      <c r="B2361" s="184">
        <v>3100</v>
      </c>
      <c r="C2361" s="184">
        <v>510737</v>
      </c>
      <c r="D2361" s="184">
        <v>661</v>
      </c>
      <c r="E2361" s="184">
        <v>6</v>
      </c>
      <c r="F2361" s="184">
        <v>3099</v>
      </c>
      <c r="G2361" s="184">
        <v>7</v>
      </c>
      <c r="H2361" s="184">
        <v>3</v>
      </c>
    </row>
    <row r="2362" spans="1:8" x14ac:dyDescent="0.2">
      <c r="A2362" s="184" t="s">
        <v>1954</v>
      </c>
      <c r="B2362" s="184">
        <v>3101</v>
      </c>
      <c r="C2362" s="184">
        <v>510738</v>
      </c>
      <c r="D2362" s="184">
        <v>662</v>
      </c>
      <c r="E2362" s="184">
        <v>6</v>
      </c>
      <c r="F2362" s="184">
        <v>3099</v>
      </c>
      <c r="G2362" s="184">
        <v>7</v>
      </c>
      <c r="H2362" s="184">
        <v>3</v>
      </c>
    </row>
    <row r="2363" spans="1:8" x14ac:dyDescent="0.2">
      <c r="A2363" s="184" t="s">
        <v>1955</v>
      </c>
      <c r="B2363" s="184">
        <v>3102</v>
      </c>
      <c r="C2363" s="184">
        <v>510739</v>
      </c>
      <c r="D2363" s="184">
        <v>663</v>
      </c>
      <c r="E2363" s="184">
        <v>6</v>
      </c>
      <c r="F2363" s="184">
        <v>3099</v>
      </c>
      <c r="G2363" s="184">
        <v>7</v>
      </c>
      <c r="H2363" s="184">
        <v>3</v>
      </c>
    </row>
    <row r="2364" spans="1:8" x14ac:dyDescent="0.2">
      <c r="A2364" s="184" t="s">
        <v>1956</v>
      </c>
      <c r="B2364" s="184">
        <v>3103</v>
      </c>
      <c r="C2364" s="184">
        <v>510740</v>
      </c>
      <c r="D2364" s="184">
        <v>664</v>
      </c>
      <c r="E2364" s="184">
        <v>6</v>
      </c>
      <c r="F2364" s="184">
        <v>3099</v>
      </c>
      <c r="G2364" s="184">
        <v>7</v>
      </c>
      <c r="H2364" s="184">
        <v>3</v>
      </c>
    </row>
    <row r="2365" spans="1:8" x14ac:dyDescent="0.2">
      <c r="A2365" s="184" t="s">
        <v>1957</v>
      </c>
      <c r="B2365" s="184">
        <v>3104</v>
      </c>
      <c r="C2365" s="184">
        <v>510741</v>
      </c>
      <c r="D2365" s="184">
        <v>665</v>
      </c>
      <c r="E2365" s="184">
        <v>6</v>
      </c>
      <c r="F2365" s="184">
        <v>3099</v>
      </c>
      <c r="G2365" s="184">
        <v>7</v>
      </c>
      <c r="H2365" s="184">
        <v>3</v>
      </c>
    </row>
    <row r="2366" spans="1:8" x14ac:dyDescent="0.2">
      <c r="A2366" s="184" t="s">
        <v>4264</v>
      </c>
      <c r="B2366" s="184">
        <v>825</v>
      </c>
      <c r="C2366" s="184">
        <v>502155</v>
      </c>
      <c r="D2366" s="184" t="s">
        <v>4191</v>
      </c>
      <c r="E2366" s="184">
        <v>2</v>
      </c>
      <c r="F2366" s="184">
        <v>824</v>
      </c>
      <c r="G2366" s="184">
        <v>7</v>
      </c>
      <c r="H2366" s="184">
        <v>3</v>
      </c>
    </row>
    <row r="2367" spans="1:8" x14ac:dyDescent="0.2">
      <c r="A2367" s="184" t="s">
        <v>4265</v>
      </c>
      <c r="B2367" s="184">
        <v>826</v>
      </c>
      <c r="C2367" s="184">
        <v>502156</v>
      </c>
      <c r="D2367" s="184" t="s">
        <v>4193</v>
      </c>
      <c r="E2367" s="184">
        <v>2</v>
      </c>
      <c r="F2367" s="184">
        <v>824</v>
      </c>
      <c r="G2367" s="184">
        <v>7</v>
      </c>
      <c r="H2367" s="184">
        <v>3</v>
      </c>
    </row>
    <row r="2368" spans="1:8" x14ac:dyDescent="0.2">
      <c r="A2368" s="184" t="s">
        <v>4266</v>
      </c>
      <c r="B2368" s="184">
        <v>827</v>
      </c>
      <c r="C2368" s="184">
        <v>502157</v>
      </c>
      <c r="D2368" s="184" t="s">
        <v>4195</v>
      </c>
      <c r="E2368" s="184">
        <v>2</v>
      </c>
      <c r="F2368" s="184">
        <v>824</v>
      </c>
      <c r="G2368" s="184">
        <v>7</v>
      </c>
      <c r="H2368" s="184">
        <v>3</v>
      </c>
    </row>
    <row r="2369" spans="1:8" x14ac:dyDescent="0.2">
      <c r="A2369" s="184" t="s">
        <v>4267</v>
      </c>
      <c r="B2369" s="184">
        <v>828</v>
      </c>
      <c r="C2369" s="184">
        <v>502158</v>
      </c>
      <c r="D2369" s="184" t="s">
        <v>4197</v>
      </c>
      <c r="E2369" s="184">
        <v>2</v>
      </c>
      <c r="F2369" s="184">
        <v>824</v>
      </c>
      <c r="G2369" s="184">
        <v>7</v>
      </c>
      <c r="H2369" s="184">
        <v>3</v>
      </c>
    </row>
    <row r="2370" spans="1:8" x14ac:dyDescent="0.2">
      <c r="A2370" s="184" t="s">
        <v>4268</v>
      </c>
      <c r="B2370" s="184">
        <v>829</v>
      </c>
      <c r="C2370" s="184">
        <v>502159</v>
      </c>
      <c r="D2370" s="184" t="s">
        <v>4187</v>
      </c>
      <c r="E2370" s="184">
        <v>2</v>
      </c>
      <c r="F2370" s="184">
        <v>824</v>
      </c>
      <c r="G2370" s="184">
        <v>7</v>
      </c>
      <c r="H2370" s="184">
        <v>3</v>
      </c>
    </row>
    <row r="2371" spans="1:8" x14ac:dyDescent="0.2">
      <c r="A2371" s="184" t="s">
        <v>4269</v>
      </c>
      <c r="B2371" s="184">
        <v>830</v>
      </c>
      <c r="C2371" s="184">
        <v>502160</v>
      </c>
      <c r="D2371" s="184" t="s">
        <v>4189</v>
      </c>
      <c r="E2371" s="184">
        <v>2</v>
      </c>
      <c r="F2371" s="184">
        <v>824</v>
      </c>
      <c r="G2371" s="184">
        <v>7</v>
      </c>
      <c r="H2371" s="184">
        <v>3</v>
      </c>
    </row>
    <row r="2372" spans="1:8" x14ac:dyDescent="0.2">
      <c r="A2372" s="184" t="s">
        <v>4270</v>
      </c>
      <c r="B2372" s="184">
        <v>831</v>
      </c>
      <c r="C2372" s="184">
        <v>502161</v>
      </c>
      <c r="D2372" s="184" t="s">
        <v>4271</v>
      </c>
      <c r="E2372" s="184">
        <v>2</v>
      </c>
      <c r="F2372" s="184">
        <v>824</v>
      </c>
      <c r="G2372" s="184">
        <v>7</v>
      </c>
      <c r="H2372" s="184">
        <v>3</v>
      </c>
    </row>
    <row r="2373" spans="1:8" x14ac:dyDescent="0.2">
      <c r="A2373" s="184" t="s">
        <v>4272</v>
      </c>
      <c r="B2373" s="184">
        <v>832</v>
      </c>
      <c r="C2373" s="184">
        <v>502162</v>
      </c>
      <c r="D2373" s="184" t="s">
        <v>4273</v>
      </c>
      <c r="E2373" s="184">
        <v>2</v>
      </c>
      <c r="F2373" s="184">
        <v>824</v>
      </c>
      <c r="G2373" s="184">
        <v>7</v>
      </c>
      <c r="H2373" s="184">
        <v>3</v>
      </c>
    </row>
    <row r="2374" spans="1:8" x14ac:dyDescent="0.2">
      <c r="A2374" s="184" t="s">
        <v>4274</v>
      </c>
      <c r="B2374" s="184">
        <v>833</v>
      </c>
      <c r="C2374" s="184">
        <v>502163</v>
      </c>
      <c r="D2374" s="184">
        <v>228</v>
      </c>
      <c r="E2374" s="184">
        <v>2</v>
      </c>
      <c r="F2374" s="184">
        <v>824</v>
      </c>
      <c r="G2374" s="184">
        <v>7</v>
      </c>
      <c r="H2374" s="184">
        <v>3</v>
      </c>
    </row>
    <row r="2375" spans="1:8" x14ac:dyDescent="0.2">
      <c r="A2375" s="184" t="s">
        <v>4275</v>
      </c>
      <c r="B2375" s="184">
        <v>834</v>
      </c>
      <c r="C2375" s="184">
        <v>502164</v>
      </c>
      <c r="D2375" s="184">
        <v>229</v>
      </c>
      <c r="E2375" s="184">
        <v>2</v>
      </c>
      <c r="F2375" s="184">
        <v>824</v>
      </c>
      <c r="G2375" s="184">
        <v>7</v>
      </c>
      <c r="H2375" s="184">
        <v>3</v>
      </c>
    </row>
    <row r="2376" spans="1:8" x14ac:dyDescent="0.2">
      <c r="A2376" s="184" t="s">
        <v>4276</v>
      </c>
      <c r="B2376" s="184">
        <v>835</v>
      </c>
      <c r="C2376" s="184">
        <v>502165</v>
      </c>
      <c r="D2376" s="184">
        <v>230</v>
      </c>
      <c r="E2376" s="184">
        <v>2</v>
      </c>
      <c r="F2376" s="184">
        <v>824</v>
      </c>
      <c r="G2376" s="184">
        <v>7</v>
      </c>
      <c r="H2376" s="184">
        <v>3</v>
      </c>
    </row>
    <row r="2377" spans="1:8" x14ac:dyDescent="0.2">
      <c r="A2377" s="184" t="s">
        <v>1959</v>
      </c>
      <c r="B2377" s="184">
        <v>3105</v>
      </c>
      <c r="C2377" s="184">
        <v>510742</v>
      </c>
      <c r="D2377" s="184" t="s">
        <v>1960</v>
      </c>
      <c r="E2377" s="184">
        <v>6</v>
      </c>
      <c r="F2377" s="184">
        <v>3099</v>
      </c>
      <c r="G2377" s="184">
        <v>7</v>
      </c>
      <c r="H2377" s="184">
        <v>3</v>
      </c>
    </row>
    <row r="2378" spans="1:8" x14ac:dyDescent="0.2">
      <c r="A2378" s="184" t="s">
        <v>1959</v>
      </c>
      <c r="B2378" s="184">
        <v>3110</v>
      </c>
      <c r="C2378" s="184">
        <v>510747</v>
      </c>
      <c r="D2378" s="184" t="s">
        <v>1960</v>
      </c>
      <c r="E2378" s="184">
        <v>6</v>
      </c>
      <c r="F2378" s="184">
        <v>3109</v>
      </c>
      <c r="G2378" s="184">
        <v>7</v>
      </c>
      <c r="H2378" s="184">
        <v>3</v>
      </c>
    </row>
    <row r="2379" spans="1:8" x14ac:dyDescent="0.2">
      <c r="A2379" s="184" t="s">
        <v>1959</v>
      </c>
      <c r="B2379" s="184">
        <v>3119</v>
      </c>
      <c r="C2379" s="184">
        <v>510756</v>
      </c>
      <c r="D2379" s="184" t="s">
        <v>1960</v>
      </c>
      <c r="E2379" s="184">
        <v>6</v>
      </c>
      <c r="F2379" s="184">
        <v>3118</v>
      </c>
      <c r="G2379" s="184">
        <v>7</v>
      </c>
      <c r="H2379" s="184">
        <v>3</v>
      </c>
    </row>
    <row r="2380" spans="1:8" x14ac:dyDescent="0.2">
      <c r="A2380" s="184" t="s">
        <v>4277</v>
      </c>
      <c r="B2380" s="184">
        <v>1133</v>
      </c>
      <c r="C2380" s="184">
        <v>504705</v>
      </c>
      <c r="D2380" s="184">
        <v>1</v>
      </c>
      <c r="E2380" s="184">
        <v>2</v>
      </c>
      <c r="F2380" s="184">
        <v>836</v>
      </c>
      <c r="G2380" s="184">
        <v>7</v>
      </c>
      <c r="H2380" s="184">
        <v>3</v>
      </c>
    </row>
    <row r="2381" spans="1:8" x14ac:dyDescent="0.2">
      <c r="A2381" s="184" t="s">
        <v>4278</v>
      </c>
      <c r="B2381" s="184">
        <v>1146</v>
      </c>
      <c r="C2381" s="184">
        <v>504718</v>
      </c>
      <c r="D2381" s="184">
        <v>10</v>
      </c>
      <c r="E2381" s="184">
        <v>2</v>
      </c>
      <c r="F2381" s="184">
        <v>836</v>
      </c>
      <c r="G2381" s="184">
        <v>7</v>
      </c>
      <c r="H2381" s="184">
        <v>3</v>
      </c>
    </row>
    <row r="2382" spans="1:8" x14ac:dyDescent="0.2">
      <c r="A2382" s="184" t="s">
        <v>4279</v>
      </c>
      <c r="B2382" s="184">
        <v>1147</v>
      </c>
      <c r="C2382" s="184">
        <v>504719</v>
      </c>
      <c r="D2382" s="184">
        <v>11</v>
      </c>
      <c r="E2382" s="184">
        <v>2</v>
      </c>
      <c r="F2382" s="184">
        <v>836</v>
      </c>
      <c r="G2382" s="184">
        <v>7</v>
      </c>
      <c r="H2382" s="184">
        <v>3</v>
      </c>
    </row>
    <row r="2383" spans="1:8" x14ac:dyDescent="0.2">
      <c r="A2383" s="184" t="s">
        <v>4280</v>
      </c>
      <c r="B2383" s="184">
        <v>1148</v>
      </c>
      <c r="C2383" s="184">
        <v>504720</v>
      </c>
      <c r="D2383" s="184">
        <v>12</v>
      </c>
      <c r="E2383" s="184">
        <v>2</v>
      </c>
      <c r="F2383" s="184">
        <v>836</v>
      </c>
      <c r="G2383" s="184">
        <v>7</v>
      </c>
      <c r="H2383" s="184">
        <v>3</v>
      </c>
    </row>
    <row r="2384" spans="1:8" x14ac:dyDescent="0.2">
      <c r="A2384" s="184" t="s">
        <v>4281</v>
      </c>
      <c r="B2384" s="184">
        <v>1150</v>
      </c>
      <c r="C2384" s="184">
        <v>504722</v>
      </c>
      <c r="D2384" s="184">
        <v>14</v>
      </c>
      <c r="E2384" s="184">
        <v>2</v>
      </c>
      <c r="F2384" s="184">
        <v>836</v>
      </c>
      <c r="G2384" s="184">
        <v>7</v>
      </c>
      <c r="H2384" s="184">
        <v>3</v>
      </c>
    </row>
    <row r="2385" spans="1:8" x14ac:dyDescent="0.2">
      <c r="A2385" s="184" t="s">
        <v>4282</v>
      </c>
      <c r="B2385" s="184">
        <v>1151</v>
      </c>
      <c r="C2385" s="184">
        <v>504723</v>
      </c>
      <c r="D2385" s="184">
        <v>15</v>
      </c>
      <c r="E2385" s="184">
        <v>2</v>
      </c>
      <c r="F2385" s="184">
        <v>836</v>
      </c>
      <c r="G2385" s="184">
        <v>7</v>
      </c>
      <c r="H2385" s="184">
        <v>3</v>
      </c>
    </row>
    <row r="2386" spans="1:8" x14ac:dyDescent="0.2">
      <c r="A2386" s="184" t="s">
        <v>4283</v>
      </c>
      <c r="B2386" s="184">
        <v>1134</v>
      </c>
      <c r="C2386" s="184">
        <v>504706</v>
      </c>
      <c r="D2386" s="184">
        <v>2</v>
      </c>
      <c r="E2386" s="184">
        <v>2</v>
      </c>
      <c r="F2386" s="184">
        <v>836</v>
      </c>
      <c r="G2386" s="184">
        <v>7</v>
      </c>
      <c r="H2386" s="184">
        <v>3</v>
      </c>
    </row>
    <row r="2387" spans="1:8" x14ac:dyDescent="0.2">
      <c r="A2387" s="184" t="s">
        <v>4284</v>
      </c>
      <c r="B2387" s="184">
        <v>1136</v>
      </c>
      <c r="C2387" s="184">
        <v>504708</v>
      </c>
      <c r="D2387" s="184">
        <v>4</v>
      </c>
      <c r="E2387" s="184">
        <v>2</v>
      </c>
      <c r="F2387" s="184">
        <v>836</v>
      </c>
      <c r="G2387" s="184">
        <v>7</v>
      </c>
      <c r="H2387" s="184">
        <v>3</v>
      </c>
    </row>
    <row r="2388" spans="1:8" x14ac:dyDescent="0.2">
      <c r="A2388" s="184" t="s">
        <v>4285</v>
      </c>
      <c r="B2388" s="184">
        <v>1137</v>
      </c>
      <c r="C2388" s="184">
        <v>504709</v>
      </c>
      <c r="D2388" s="184">
        <v>5</v>
      </c>
      <c r="E2388" s="184">
        <v>2</v>
      </c>
      <c r="F2388" s="184">
        <v>836</v>
      </c>
      <c r="G2388" s="184">
        <v>7</v>
      </c>
      <c r="H2388" s="184">
        <v>3</v>
      </c>
    </row>
    <row r="2389" spans="1:8" x14ac:dyDescent="0.2">
      <c r="A2389" s="184" t="s">
        <v>4286</v>
      </c>
      <c r="B2389" s="184">
        <v>1138</v>
      </c>
      <c r="C2389" s="184">
        <v>504710</v>
      </c>
      <c r="D2389" s="184">
        <v>6</v>
      </c>
      <c r="E2389" s="184">
        <v>2</v>
      </c>
      <c r="F2389" s="184">
        <v>836</v>
      </c>
      <c r="G2389" s="184">
        <v>7</v>
      </c>
      <c r="H2389" s="184">
        <v>3</v>
      </c>
    </row>
    <row r="2390" spans="1:8" x14ac:dyDescent="0.2">
      <c r="A2390" s="184" t="s">
        <v>4287</v>
      </c>
      <c r="B2390" s="184">
        <v>1139</v>
      </c>
      <c r="C2390" s="184">
        <v>504711</v>
      </c>
      <c r="D2390" s="184">
        <v>7</v>
      </c>
      <c r="E2390" s="184">
        <v>2</v>
      </c>
      <c r="F2390" s="184">
        <v>836</v>
      </c>
      <c r="G2390" s="184">
        <v>7</v>
      </c>
      <c r="H2390" s="184">
        <v>3</v>
      </c>
    </row>
    <row r="2391" spans="1:8" x14ac:dyDescent="0.2">
      <c r="A2391" s="184" t="s">
        <v>4288</v>
      </c>
      <c r="B2391" s="184">
        <v>1144</v>
      </c>
      <c r="C2391" s="184">
        <v>504716</v>
      </c>
      <c r="D2391" s="184" t="s">
        <v>4289</v>
      </c>
      <c r="E2391" s="184">
        <v>2</v>
      </c>
      <c r="F2391" s="184">
        <v>836</v>
      </c>
      <c r="G2391" s="184">
        <v>7</v>
      </c>
      <c r="H2391" s="184">
        <v>3</v>
      </c>
    </row>
    <row r="2392" spans="1:8" x14ac:dyDescent="0.2">
      <c r="A2392" s="184" t="s">
        <v>4290</v>
      </c>
      <c r="B2392" s="184">
        <v>1141</v>
      </c>
      <c r="C2392" s="184">
        <v>504713</v>
      </c>
      <c r="D2392" s="184" t="s">
        <v>4291</v>
      </c>
      <c r="E2392" s="184">
        <v>2</v>
      </c>
      <c r="F2392" s="184">
        <v>836</v>
      </c>
      <c r="G2392" s="184">
        <v>7</v>
      </c>
      <c r="H2392" s="184">
        <v>3</v>
      </c>
    </row>
    <row r="2393" spans="1:8" x14ac:dyDescent="0.2">
      <c r="A2393" s="184" t="s">
        <v>4292</v>
      </c>
      <c r="B2393" s="184">
        <v>1142</v>
      </c>
      <c r="C2393" s="184">
        <v>504714</v>
      </c>
      <c r="D2393" s="184" t="s">
        <v>4293</v>
      </c>
      <c r="E2393" s="184">
        <v>2</v>
      </c>
      <c r="F2393" s="184">
        <v>836</v>
      </c>
      <c r="G2393" s="184">
        <v>7</v>
      </c>
      <c r="H2393" s="184">
        <v>3</v>
      </c>
    </row>
    <row r="2394" spans="1:8" x14ac:dyDescent="0.2">
      <c r="A2394" s="184" t="s">
        <v>4292</v>
      </c>
      <c r="B2394" s="184">
        <v>1143</v>
      </c>
      <c r="C2394" s="184">
        <v>504715</v>
      </c>
      <c r="D2394" s="184" t="s">
        <v>4293</v>
      </c>
      <c r="E2394" s="184">
        <v>2</v>
      </c>
      <c r="F2394" s="184">
        <v>836</v>
      </c>
      <c r="G2394" s="184">
        <v>7</v>
      </c>
      <c r="H2394" s="184">
        <v>3</v>
      </c>
    </row>
    <row r="2395" spans="1:8" ht="25.5" x14ac:dyDescent="0.2">
      <c r="A2395" s="184" t="s">
        <v>4294</v>
      </c>
      <c r="B2395" s="184">
        <v>1145</v>
      </c>
      <c r="C2395" s="184">
        <v>504717</v>
      </c>
      <c r="D2395" s="184" t="s">
        <v>4295</v>
      </c>
      <c r="E2395" s="184">
        <v>2</v>
      </c>
      <c r="F2395" s="184">
        <v>836</v>
      </c>
      <c r="G2395" s="184">
        <v>7</v>
      </c>
      <c r="H2395" s="184">
        <v>3</v>
      </c>
    </row>
    <row r="2396" spans="1:8" ht="25.5" x14ac:dyDescent="0.2">
      <c r="A2396" s="184" t="s">
        <v>4296</v>
      </c>
      <c r="B2396" s="184">
        <v>1140</v>
      </c>
      <c r="C2396" s="184">
        <v>504712</v>
      </c>
      <c r="D2396" s="184" t="s">
        <v>4297</v>
      </c>
      <c r="E2396" s="184">
        <v>2</v>
      </c>
      <c r="F2396" s="184">
        <v>836</v>
      </c>
      <c r="G2396" s="184">
        <v>7</v>
      </c>
      <c r="H2396" s="184">
        <v>3</v>
      </c>
    </row>
    <row r="2397" spans="1:8" x14ac:dyDescent="0.2">
      <c r="A2397" s="184" t="s">
        <v>4298</v>
      </c>
      <c r="B2397" s="184">
        <v>1135</v>
      </c>
      <c r="C2397" s="184">
        <v>504707</v>
      </c>
      <c r="D2397" s="184" t="s">
        <v>4299</v>
      </c>
      <c r="E2397" s="184">
        <v>2</v>
      </c>
      <c r="F2397" s="184">
        <v>836</v>
      </c>
      <c r="G2397" s="184">
        <v>7</v>
      </c>
      <c r="H2397" s="184">
        <v>3</v>
      </c>
    </row>
    <row r="2398" spans="1:8" x14ac:dyDescent="0.2">
      <c r="A2398" s="184" t="s">
        <v>4298</v>
      </c>
      <c r="B2398" s="184">
        <v>1149</v>
      </c>
      <c r="C2398" s="184">
        <v>504721</v>
      </c>
      <c r="D2398" s="184" t="s">
        <v>4299</v>
      </c>
      <c r="E2398" s="184">
        <v>2</v>
      </c>
      <c r="F2398" s="184">
        <v>836</v>
      </c>
      <c r="G2398" s="184">
        <v>7</v>
      </c>
      <c r="H2398" s="184">
        <v>3</v>
      </c>
    </row>
    <row r="2399" spans="1:8" hidden="1" x14ac:dyDescent="0.2">
      <c r="A2399" s="184" t="s">
        <v>4300</v>
      </c>
      <c r="B2399" s="184">
        <v>1259</v>
      </c>
      <c r="C2399" s="184">
        <v>505021</v>
      </c>
      <c r="D2399" s="184" t="s">
        <v>4301</v>
      </c>
      <c r="E2399" s="184">
        <v>5</v>
      </c>
      <c r="F2399" s="184">
        <v>1258</v>
      </c>
      <c r="G2399" s="184">
        <v>7</v>
      </c>
      <c r="H2399" s="184">
        <v>3</v>
      </c>
    </row>
    <row r="2400" spans="1:8" hidden="1" x14ac:dyDescent="0.2">
      <c r="A2400" s="184" t="s">
        <v>4302</v>
      </c>
      <c r="B2400" s="184">
        <v>1260</v>
      </c>
      <c r="C2400" s="184">
        <v>505022</v>
      </c>
      <c r="D2400" s="184" t="s">
        <v>4303</v>
      </c>
      <c r="E2400" s="184">
        <v>5</v>
      </c>
      <c r="F2400" s="184">
        <v>1258</v>
      </c>
      <c r="G2400" s="184">
        <v>7</v>
      </c>
      <c r="H2400" s="184">
        <v>3</v>
      </c>
    </row>
    <row r="2401" spans="1:8" hidden="1" x14ac:dyDescent="0.2">
      <c r="A2401" s="184" t="s">
        <v>4304</v>
      </c>
      <c r="B2401" s="184">
        <v>1261</v>
      </c>
      <c r="C2401" s="184">
        <v>505023</v>
      </c>
      <c r="D2401" s="184" t="s">
        <v>4305</v>
      </c>
      <c r="E2401" s="184">
        <v>5</v>
      </c>
      <c r="F2401" s="184">
        <v>1258</v>
      </c>
      <c r="G2401" s="184">
        <v>7</v>
      </c>
      <c r="H2401" s="184">
        <v>3</v>
      </c>
    </row>
    <row r="2402" spans="1:8" hidden="1" x14ac:dyDescent="0.2">
      <c r="A2402" s="184" t="s">
        <v>4306</v>
      </c>
      <c r="B2402" s="184">
        <v>1262</v>
      </c>
      <c r="C2402" s="184">
        <v>505024</v>
      </c>
      <c r="D2402" s="184" t="s">
        <v>4307</v>
      </c>
      <c r="E2402" s="184">
        <v>5</v>
      </c>
      <c r="F2402" s="184">
        <v>1258</v>
      </c>
      <c r="G2402" s="184">
        <v>7</v>
      </c>
      <c r="H2402" s="184">
        <v>3</v>
      </c>
    </row>
    <row r="2403" spans="1:8" x14ac:dyDescent="0.2">
      <c r="A2403" s="184" t="s">
        <v>4308</v>
      </c>
      <c r="B2403" s="184">
        <v>2569</v>
      </c>
      <c r="C2403" s="184">
        <v>509840</v>
      </c>
      <c r="D2403" s="184">
        <v>701</v>
      </c>
      <c r="E2403" s="184">
        <v>2</v>
      </c>
      <c r="F2403" s="184">
        <v>2568</v>
      </c>
      <c r="G2403" s="184">
        <v>7</v>
      </c>
      <c r="H2403" s="184">
        <v>3</v>
      </c>
    </row>
    <row r="2404" spans="1:8" x14ac:dyDescent="0.2">
      <c r="A2404" s="184" t="s">
        <v>4309</v>
      </c>
      <c r="B2404" s="184">
        <v>2570</v>
      </c>
      <c r="C2404" s="184">
        <v>509841</v>
      </c>
      <c r="D2404" s="184">
        <v>702</v>
      </c>
      <c r="E2404" s="184">
        <v>2</v>
      </c>
      <c r="F2404" s="184">
        <v>2568</v>
      </c>
      <c r="G2404" s="184">
        <v>7</v>
      </c>
      <c r="H2404" s="184">
        <v>3</v>
      </c>
    </row>
    <row r="2405" spans="1:8" x14ac:dyDescent="0.2">
      <c r="A2405" s="184" t="s">
        <v>4310</v>
      </c>
      <c r="B2405" s="184">
        <v>2571</v>
      </c>
      <c r="C2405" s="184">
        <v>509842</v>
      </c>
      <c r="D2405" s="184">
        <v>703</v>
      </c>
      <c r="E2405" s="184">
        <v>2</v>
      </c>
      <c r="F2405" s="184">
        <v>2568</v>
      </c>
      <c r="G2405" s="184">
        <v>7</v>
      </c>
      <c r="H2405" s="184">
        <v>3</v>
      </c>
    </row>
    <row r="2406" spans="1:8" x14ac:dyDescent="0.2">
      <c r="A2406" s="184" t="s">
        <v>4311</v>
      </c>
      <c r="B2406" s="184">
        <v>2572</v>
      </c>
      <c r="C2406" s="184">
        <v>509843</v>
      </c>
      <c r="D2406" s="184">
        <v>704</v>
      </c>
      <c r="E2406" s="184">
        <v>2</v>
      </c>
      <c r="F2406" s="184">
        <v>2568</v>
      </c>
      <c r="G2406" s="184">
        <v>7</v>
      </c>
      <c r="H2406" s="184">
        <v>3</v>
      </c>
    </row>
    <row r="2407" spans="1:8" x14ac:dyDescent="0.2">
      <c r="A2407" s="184" t="s">
        <v>4312</v>
      </c>
      <c r="B2407" s="184">
        <v>2573</v>
      </c>
      <c r="C2407" s="184">
        <v>509844</v>
      </c>
      <c r="D2407" s="184">
        <v>705</v>
      </c>
      <c r="E2407" s="184">
        <v>2</v>
      </c>
      <c r="F2407" s="184">
        <v>2568</v>
      </c>
      <c r="G2407" s="184">
        <v>7</v>
      </c>
      <c r="H2407" s="184">
        <v>3</v>
      </c>
    </row>
    <row r="2408" spans="1:8" x14ac:dyDescent="0.2">
      <c r="A2408" s="184" t="s">
        <v>4313</v>
      </c>
      <c r="B2408" s="184">
        <v>2574</v>
      </c>
      <c r="C2408" s="184">
        <v>509845</v>
      </c>
      <c r="D2408" s="184">
        <v>706</v>
      </c>
      <c r="E2408" s="184">
        <v>2</v>
      </c>
      <c r="F2408" s="184">
        <v>2568</v>
      </c>
      <c r="G2408" s="184">
        <v>7</v>
      </c>
      <c r="H2408" s="184">
        <v>3</v>
      </c>
    </row>
    <row r="2409" spans="1:8" hidden="1" x14ac:dyDescent="0.2">
      <c r="A2409" s="184" t="s">
        <v>4314</v>
      </c>
      <c r="B2409" s="184">
        <v>1171</v>
      </c>
      <c r="C2409" s="184">
        <v>504931</v>
      </c>
      <c r="D2409" s="184">
        <v>1</v>
      </c>
      <c r="E2409" s="184">
        <v>5</v>
      </c>
      <c r="F2409" s="184">
        <v>702</v>
      </c>
      <c r="G2409" s="184">
        <v>7</v>
      </c>
      <c r="H2409" s="184">
        <v>3</v>
      </c>
    </row>
    <row r="2410" spans="1:8" hidden="1" x14ac:dyDescent="0.2">
      <c r="A2410" s="184" t="s">
        <v>4315</v>
      </c>
      <c r="B2410" s="184">
        <v>1170</v>
      </c>
      <c r="C2410" s="184">
        <v>504930</v>
      </c>
      <c r="D2410" s="184">
        <v>2</v>
      </c>
      <c r="E2410" s="184">
        <v>5</v>
      </c>
      <c r="F2410" s="184">
        <v>702</v>
      </c>
      <c r="G2410" s="184">
        <v>7</v>
      </c>
      <c r="H2410" s="184">
        <v>3</v>
      </c>
    </row>
    <row r="2411" spans="1:8" hidden="1" x14ac:dyDescent="0.2">
      <c r="A2411" s="184" t="s">
        <v>4316</v>
      </c>
      <c r="B2411" s="184">
        <v>1169</v>
      </c>
      <c r="C2411" s="184">
        <v>504929</v>
      </c>
      <c r="D2411" s="184">
        <v>3</v>
      </c>
      <c r="E2411" s="184">
        <v>5</v>
      </c>
      <c r="F2411" s="184">
        <v>702</v>
      </c>
      <c r="G2411" s="184">
        <v>7</v>
      </c>
      <c r="H2411" s="184">
        <v>3</v>
      </c>
    </row>
    <row r="2412" spans="1:8" hidden="1" x14ac:dyDescent="0.2">
      <c r="A2412" s="184" t="s">
        <v>4317</v>
      </c>
      <c r="B2412" s="184">
        <v>1168</v>
      </c>
      <c r="C2412" s="184">
        <v>504928</v>
      </c>
      <c r="D2412" s="184">
        <v>4</v>
      </c>
      <c r="E2412" s="184">
        <v>5</v>
      </c>
      <c r="F2412" s="184">
        <v>702</v>
      </c>
      <c r="G2412" s="184">
        <v>7</v>
      </c>
      <c r="H2412" s="184">
        <v>3</v>
      </c>
    </row>
    <row r="2413" spans="1:8" hidden="1" x14ac:dyDescent="0.2">
      <c r="A2413" s="184" t="s">
        <v>4318</v>
      </c>
      <c r="B2413" s="184">
        <v>1167</v>
      </c>
      <c r="C2413" s="184">
        <v>504927</v>
      </c>
      <c r="D2413" s="184">
        <v>5</v>
      </c>
      <c r="E2413" s="184">
        <v>5</v>
      </c>
      <c r="F2413" s="184">
        <v>702</v>
      </c>
      <c r="G2413" s="184">
        <v>7</v>
      </c>
      <c r="H2413" s="184">
        <v>3</v>
      </c>
    </row>
    <row r="2414" spans="1:8" hidden="1" x14ac:dyDescent="0.2">
      <c r="A2414" s="184" t="s">
        <v>4319</v>
      </c>
      <c r="B2414" s="184">
        <v>1166</v>
      </c>
      <c r="C2414" s="184">
        <v>504926</v>
      </c>
      <c r="D2414" s="184">
        <v>6</v>
      </c>
      <c r="E2414" s="184">
        <v>5</v>
      </c>
      <c r="F2414" s="184">
        <v>702</v>
      </c>
      <c r="G2414" s="184">
        <v>7</v>
      </c>
      <c r="H2414" s="184">
        <v>3</v>
      </c>
    </row>
    <row r="2415" spans="1:8" hidden="1" x14ac:dyDescent="0.2">
      <c r="A2415" s="184" t="s">
        <v>4320</v>
      </c>
      <c r="B2415" s="184">
        <v>1298</v>
      </c>
      <c r="C2415" s="184">
        <v>505144</v>
      </c>
      <c r="D2415" s="184">
        <v>7</v>
      </c>
      <c r="E2415" s="184">
        <v>5</v>
      </c>
      <c r="F2415" s="184">
        <v>702</v>
      </c>
      <c r="G2415" s="184">
        <v>7</v>
      </c>
      <c r="H2415" s="184">
        <v>3</v>
      </c>
    </row>
    <row r="2416" spans="1:8" hidden="1" x14ac:dyDescent="0.2">
      <c r="A2416" s="184" t="s">
        <v>4321</v>
      </c>
      <c r="B2416" s="184">
        <v>1300</v>
      </c>
      <c r="C2416" s="184">
        <v>505147</v>
      </c>
      <c r="D2416" s="184">
        <v>8</v>
      </c>
      <c r="E2416" s="184">
        <v>5</v>
      </c>
      <c r="F2416" s="184">
        <v>702</v>
      </c>
      <c r="G2416" s="184">
        <v>7</v>
      </c>
      <c r="H2416" s="184">
        <v>3</v>
      </c>
    </row>
    <row r="2417" spans="1:8" hidden="1" x14ac:dyDescent="0.2">
      <c r="A2417" s="184" t="s">
        <v>4322</v>
      </c>
      <c r="B2417" s="184">
        <v>1299</v>
      </c>
      <c r="C2417" s="184">
        <v>505146</v>
      </c>
      <c r="D2417" s="184">
        <v>9</v>
      </c>
      <c r="E2417" s="184">
        <v>5</v>
      </c>
      <c r="F2417" s="184">
        <v>702</v>
      </c>
      <c r="G2417" s="184">
        <v>7</v>
      </c>
      <c r="H2417" s="184">
        <v>3</v>
      </c>
    </row>
    <row r="2418" spans="1:8" hidden="1" x14ac:dyDescent="0.2">
      <c r="A2418" s="184" t="s">
        <v>4323</v>
      </c>
      <c r="B2418" s="184">
        <v>1301</v>
      </c>
      <c r="C2418" s="184">
        <v>505148</v>
      </c>
      <c r="D2418" s="184">
        <v>10</v>
      </c>
      <c r="E2418" s="184">
        <v>5</v>
      </c>
      <c r="F2418" s="184">
        <v>702</v>
      </c>
      <c r="G2418" s="184">
        <v>7</v>
      </c>
      <c r="H2418" s="184">
        <v>3</v>
      </c>
    </row>
    <row r="2419" spans="1:8" hidden="1" x14ac:dyDescent="0.2">
      <c r="A2419" s="184" t="s">
        <v>4324</v>
      </c>
      <c r="B2419" s="184">
        <v>1302</v>
      </c>
      <c r="C2419" s="184">
        <v>505149</v>
      </c>
      <c r="D2419" s="184">
        <v>11</v>
      </c>
      <c r="E2419" s="184">
        <v>5</v>
      </c>
      <c r="F2419" s="184">
        <v>702</v>
      </c>
      <c r="G2419" s="184">
        <v>7</v>
      </c>
      <c r="H2419" s="184">
        <v>3</v>
      </c>
    </row>
    <row r="2420" spans="1:8" hidden="1" x14ac:dyDescent="0.2">
      <c r="A2420" s="184" t="s">
        <v>4325</v>
      </c>
      <c r="B2420" s="184">
        <v>1303</v>
      </c>
      <c r="C2420" s="184">
        <v>505150</v>
      </c>
      <c r="D2420" s="184">
        <v>12</v>
      </c>
      <c r="E2420" s="184">
        <v>5</v>
      </c>
      <c r="F2420" s="184">
        <v>702</v>
      </c>
      <c r="G2420" s="184">
        <v>7</v>
      </c>
      <c r="H2420" s="184">
        <v>3</v>
      </c>
    </row>
    <row r="2421" spans="1:8" hidden="1" x14ac:dyDescent="0.2">
      <c r="A2421" s="184" t="s">
        <v>4326</v>
      </c>
      <c r="B2421" s="184">
        <v>1304</v>
      </c>
      <c r="C2421" s="184">
        <v>505151</v>
      </c>
      <c r="D2421" s="184">
        <v>13</v>
      </c>
      <c r="E2421" s="184">
        <v>5</v>
      </c>
      <c r="F2421" s="184">
        <v>702</v>
      </c>
      <c r="G2421" s="184">
        <v>7</v>
      </c>
      <c r="H2421" s="184">
        <v>3</v>
      </c>
    </row>
    <row r="2422" spans="1:8" hidden="1" x14ac:dyDescent="0.2">
      <c r="A2422" s="184" t="s">
        <v>4327</v>
      </c>
      <c r="B2422" s="184">
        <v>1305</v>
      </c>
      <c r="C2422" s="184">
        <v>505152</v>
      </c>
      <c r="D2422" s="184">
        <v>14</v>
      </c>
      <c r="E2422" s="184">
        <v>5</v>
      </c>
      <c r="F2422" s="184">
        <v>702</v>
      </c>
      <c r="G2422" s="184">
        <v>7</v>
      </c>
      <c r="H2422" s="184">
        <v>3</v>
      </c>
    </row>
    <row r="2423" spans="1:8" hidden="1" x14ac:dyDescent="0.2">
      <c r="A2423" s="184" t="s">
        <v>4328</v>
      </c>
      <c r="B2423" s="184">
        <v>703</v>
      </c>
      <c r="C2423" s="184">
        <v>500741</v>
      </c>
      <c r="D2423" s="184">
        <v>15</v>
      </c>
      <c r="E2423" s="184">
        <v>5</v>
      </c>
      <c r="F2423" s="184">
        <v>702</v>
      </c>
      <c r="G2423" s="184">
        <v>7</v>
      </c>
      <c r="H2423" s="184">
        <v>3</v>
      </c>
    </row>
    <row r="2424" spans="1:8" hidden="1" x14ac:dyDescent="0.2">
      <c r="A2424" s="184" t="s">
        <v>4329</v>
      </c>
      <c r="B2424" s="184">
        <v>704</v>
      </c>
      <c r="C2424" s="184">
        <v>500742</v>
      </c>
      <c r="D2424" s="184">
        <v>16</v>
      </c>
      <c r="E2424" s="184">
        <v>5</v>
      </c>
      <c r="F2424" s="184">
        <v>702</v>
      </c>
      <c r="G2424" s="184">
        <v>7</v>
      </c>
      <c r="H2424" s="184">
        <v>3</v>
      </c>
    </row>
    <row r="2425" spans="1:8" hidden="1" x14ac:dyDescent="0.2">
      <c r="A2425" s="184" t="s">
        <v>4330</v>
      </c>
      <c r="B2425" s="184">
        <v>705</v>
      </c>
      <c r="C2425" s="184">
        <v>500743</v>
      </c>
      <c r="D2425" s="184">
        <v>17</v>
      </c>
      <c r="E2425" s="184">
        <v>5</v>
      </c>
      <c r="F2425" s="184">
        <v>702</v>
      </c>
      <c r="G2425" s="184">
        <v>7</v>
      </c>
      <c r="H2425" s="184">
        <v>3</v>
      </c>
    </row>
    <row r="2426" spans="1:8" hidden="1" x14ac:dyDescent="0.2">
      <c r="A2426" s="184" t="s">
        <v>4331</v>
      </c>
      <c r="B2426" s="184">
        <v>706</v>
      </c>
      <c r="C2426" s="184">
        <v>500744</v>
      </c>
      <c r="D2426" s="184">
        <v>18</v>
      </c>
      <c r="E2426" s="184">
        <v>5</v>
      </c>
      <c r="F2426" s="184">
        <v>702</v>
      </c>
      <c r="G2426" s="184">
        <v>7</v>
      </c>
      <c r="H2426" s="184">
        <v>3</v>
      </c>
    </row>
    <row r="2427" spans="1:8" hidden="1" x14ac:dyDescent="0.2">
      <c r="A2427" s="184" t="s">
        <v>4332</v>
      </c>
      <c r="B2427" s="184">
        <v>707</v>
      </c>
      <c r="C2427" s="184">
        <v>500745</v>
      </c>
      <c r="D2427" s="184">
        <v>19</v>
      </c>
      <c r="E2427" s="184">
        <v>5</v>
      </c>
      <c r="F2427" s="184">
        <v>702</v>
      </c>
      <c r="G2427" s="184">
        <v>7</v>
      </c>
      <c r="H2427" s="184">
        <v>3</v>
      </c>
    </row>
    <row r="2428" spans="1:8" hidden="1" x14ac:dyDescent="0.2">
      <c r="A2428" s="184" t="s">
        <v>4333</v>
      </c>
      <c r="B2428" s="184">
        <v>890</v>
      </c>
      <c r="C2428" s="184">
        <v>502242</v>
      </c>
      <c r="D2428" s="184">
        <v>20</v>
      </c>
      <c r="E2428" s="184">
        <v>5</v>
      </c>
      <c r="F2428" s="184">
        <v>702</v>
      </c>
      <c r="G2428" s="184">
        <v>7</v>
      </c>
      <c r="H2428" s="184">
        <v>3</v>
      </c>
    </row>
    <row r="2429" spans="1:8" hidden="1" x14ac:dyDescent="0.2">
      <c r="A2429" s="184" t="s">
        <v>4334</v>
      </c>
      <c r="B2429" s="184">
        <v>644</v>
      </c>
      <c r="C2429" s="184">
        <v>500669</v>
      </c>
      <c r="D2429" s="184">
        <v>33</v>
      </c>
      <c r="E2429" s="184">
        <v>4</v>
      </c>
      <c r="F2429" s="184">
        <v>643</v>
      </c>
      <c r="G2429" s="184">
        <v>7</v>
      </c>
      <c r="H2429" s="184">
        <v>3</v>
      </c>
    </row>
    <row r="2430" spans="1:8" hidden="1" x14ac:dyDescent="0.2">
      <c r="A2430" s="184" t="s">
        <v>4335</v>
      </c>
      <c r="B2430" s="184">
        <v>645</v>
      </c>
      <c r="C2430" s="184">
        <v>500670</v>
      </c>
      <c r="D2430" s="184">
        <v>34</v>
      </c>
      <c r="E2430" s="184">
        <v>4</v>
      </c>
      <c r="F2430" s="184">
        <v>643</v>
      </c>
      <c r="G2430" s="184">
        <v>7</v>
      </c>
      <c r="H2430" s="184">
        <v>3</v>
      </c>
    </row>
    <row r="2431" spans="1:8" hidden="1" x14ac:dyDescent="0.2">
      <c r="A2431" s="184" t="s">
        <v>4336</v>
      </c>
      <c r="B2431" s="184">
        <v>646</v>
      </c>
      <c r="C2431" s="184">
        <v>500671</v>
      </c>
      <c r="D2431" s="184">
        <v>35</v>
      </c>
      <c r="E2431" s="184">
        <v>4</v>
      </c>
      <c r="F2431" s="184">
        <v>643</v>
      </c>
      <c r="G2431" s="184">
        <v>7</v>
      </c>
      <c r="H2431" s="184">
        <v>3</v>
      </c>
    </row>
    <row r="2432" spans="1:8" hidden="1" x14ac:dyDescent="0.2">
      <c r="A2432" s="184" t="s">
        <v>4337</v>
      </c>
      <c r="B2432" s="184">
        <v>647</v>
      </c>
      <c r="C2432" s="184">
        <v>500672</v>
      </c>
      <c r="D2432" s="184">
        <v>36</v>
      </c>
      <c r="E2432" s="184">
        <v>4</v>
      </c>
      <c r="F2432" s="184">
        <v>643</v>
      </c>
      <c r="G2432" s="184">
        <v>7</v>
      </c>
      <c r="H2432" s="184">
        <v>3</v>
      </c>
    </row>
    <row r="2433" spans="1:8" hidden="1" x14ac:dyDescent="0.2">
      <c r="A2433" s="184" t="s">
        <v>4338</v>
      </c>
      <c r="B2433" s="184">
        <v>648</v>
      </c>
      <c r="C2433" s="184">
        <v>500673</v>
      </c>
      <c r="D2433" s="184">
        <v>37</v>
      </c>
      <c r="E2433" s="184">
        <v>4</v>
      </c>
      <c r="F2433" s="184">
        <v>643</v>
      </c>
      <c r="G2433" s="184">
        <v>7</v>
      </c>
      <c r="H2433" s="184">
        <v>3</v>
      </c>
    </row>
    <row r="2434" spans="1:8" x14ac:dyDescent="0.2">
      <c r="A2434" s="184" t="s">
        <v>4339</v>
      </c>
      <c r="B2434" s="184">
        <v>2315</v>
      </c>
      <c r="C2434" s="184">
        <v>508764</v>
      </c>
      <c r="D2434" s="184">
        <v>301</v>
      </c>
      <c r="E2434" s="184">
        <v>6</v>
      </c>
      <c r="F2434" s="184">
        <v>2314</v>
      </c>
      <c r="G2434" s="184">
        <v>7</v>
      </c>
      <c r="H2434" s="184">
        <v>3</v>
      </c>
    </row>
    <row r="2435" spans="1:8" x14ac:dyDescent="0.2">
      <c r="A2435" s="184" t="s">
        <v>4340</v>
      </c>
      <c r="B2435" s="184">
        <v>2316</v>
      </c>
      <c r="C2435" s="184">
        <v>508765</v>
      </c>
      <c r="D2435" s="184">
        <v>302</v>
      </c>
      <c r="E2435" s="184">
        <v>6</v>
      </c>
      <c r="F2435" s="184">
        <v>2314</v>
      </c>
      <c r="G2435" s="184">
        <v>7</v>
      </c>
      <c r="H2435" s="184">
        <v>3</v>
      </c>
    </row>
    <row r="2436" spans="1:8" x14ac:dyDescent="0.2">
      <c r="A2436" s="184" t="s">
        <v>4341</v>
      </c>
      <c r="B2436" s="184">
        <v>2317</v>
      </c>
      <c r="C2436" s="184">
        <v>508766</v>
      </c>
      <c r="D2436" s="184">
        <v>303</v>
      </c>
      <c r="E2436" s="184">
        <v>6</v>
      </c>
      <c r="F2436" s="184">
        <v>2314</v>
      </c>
      <c r="G2436" s="184">
        <v>7</v>
      </c>
      <c r="H2436" s="184">
        <v>3</v>
      </c>
    </row>
    <row r="2437" spans="1:8" x14ac:dyDescent="0.2">
      <c r="A2437" s="184" t="s">
        <v>4342</v>
      </c>
      <c r="B2437" s="184">
        <v>2318</v>
      </c>
      <c r="C2437" s="184">
        <v>508767</v>
      </c>
      <c r="D2437" s="184">
        <v>304</v>
      </c>
      <c r="E2437" s="184">
        <v>6</v>
      </c>
      <c r="F2437" s="184">
        <v>2314</v>
      </c>
      <c r="G2437" s="184">
        <v>7</v>
      </c>
      <c r="H2437" s="184">
        <v>3</v>
      </c>
    </row>
    <row r="2438" spans="1:8" x14ac:dyDescent="0.2">
      <c r="A2438" s="184" t="s">
        <v>4343</v>
      </c>
      <c r="B2438" s="184">
        <v>2319</v>
      </c>
      <c r="C2438" s="184">
        <v>508768</v>
      </c>
      <c r="D2438" s="184">
        <v>305</v>
      </c>
      <c r="E2438" s="184">
        <v>6</v>
      </c>
      <c r="F2438" s="184">
        <v>2314</v>
      </c>
      <c r="G2438" s="184">
        <v>7</v>
      </c>
      <c r="H2438" s="184">
        <v>3</v>
      </c>
    </row>
    <row r="2439" spans="1:8" x14ac:dyDescent="0.2">
      <c r="A2439" s="184" t="s">
        <v>4344</v>
      </c>
      <c r="B2439" s="184">
        <v>2320</v>
      </c>
      <c r="C2439" s="184">
        <v>508769</v>
      </c>
      <c r="D2439" s="184">
        <v>306</v>
      </c>
      <c r="E2439" s="184">
        <v>6</v>
      </c>
      <c r="F2439" s="184">
        <v>2314</v>
      </c>
      <c r="G2439" s="184">
        <v>7</v>
      </c>
      <c r="H2439" s="184">
        <v>3</v>
      </c>
    </row>
    <row r="2440" spans="1:8" x14ac:dyDescent="0.2">
      <c r="A2440" s="184" t="s">
        <v>4345</v>
      </c>
      <c r="B2440" s="184">
        <v>2321</v>
      </c>
      <c r="C2440" s="184">
        <v>508770</v>
      </c>
      <c r="D2440" s="184">
        <v>307</v>
      </c>
      <c r="E2440" s="184">
        <v>6</v>
      </c>
      <c r="F2440" s="184">
        <v>2314</v>
      </c>
      <c r="G2440" s="184">
        <v>7</v>
      </c>
      <c r="H2440" s="184">
        <v>3</v>
      </c>
    </row>
    <row r="2441" spans="1:8" x14ac:dyDescent="0.2">
      <c r="A2441" s="184" t="s">
        <v>4346</v>
      </c>
      <c r="B2441" s="184">
        <v>2322</v>
      </c>
      <c r="C2441" s="184">
        <v>508771</v>
      </c>
      <c r="D2441" s="184">
        <v>308</v>
      </c>
      <c r="E2441" s="184">
        <v>6</v>
      </c>
      <c r="F2441" s="184">
        <v>2314</v>
      </c>
      <c r="G2441" s="184">
        <v>7</v>
      </c>
      <c r="H2441" s="184">
        <v>3</v>
      </c>
    </row>
    <row r="2442" spans="1:8" x14ac:dyDescent="0.2">
      <c r="A2442" s="184" t="s">
        <v>4347</v>
      </c>
      <c r="B2442" s="184">
        <v>2323</v>
      </c>
      <c r="C2442" s="184">
        <v>508772</v>
      </c>
      <c r="D2442" s="184">
        <v>309</v>
      </c>
      <c r="E2442" s="184">
        <v>6</v>
      </c>
      <c r="F2442" s="184">
        <v>2314</v>
      </c>
      <c r="G2442" s="184">
        <v>7</v>
      </c>
      <c r="H2442" s="184">
        <v>3</v>
      </c>
    </row>
    <row r="2443" spans="1:8" x14ac:dyDescent="0.2">
      <c r="A2443" s="184" t="s">
        <v>4348</v>
      </c>
      <c r="B2443" s="184">
        <v>2324</v>
      </c>
      <c r="C2443" s="184">
        <v>508773</v>
      </c>
      <c r="D2443" s="184">
        <v>310</v>
      </c>
      <c r="E2443" s="184">
        <v>6</v>
      </c>
      <c r="F2443" s="184">
        <v>2314</v>
      </c>
      <c r="G2443" s="184">
        <v>7</v>
      </c>
      <c r="H2443" s="184">
        <v>3</v>
      </c>
    </row>
    <row r="2444" spans="1:8" x14ac:dyDescent="0.2">
      <c r="A2444" s="184" t="s">
        <v>4349</v>
      </c>
      <c r="B2444" s="184">
        <v>2325</v>
      </c>
      <c r="C2444" s="184">
        <v>508774</v>
      </c>
      <c r="D2444" s="184">
        <v>311</v>
      </c>
      <c r="E2444" s="184">
        <v>6</v>
      </c>
      <c r="F2444" s="184">
        <v>2314</v>
      </c>
      <c r="G2444" s="184">
        <v>7</v>
      </c>
      <c r="H2444" s="184">
        <v>3</v>
      </c>
    </row>
    <row r="2445" spans="1:8" x14ac:dyDescent="0.2">
      <c r="A2445" s="184" t="s">
        <v>4350</v>
      </c>
      <c r="B2445" s="184">
        <v>2326</v>
      </c>
      <c r="C2445" s="184">
        <v>508775</v>
      </c>
      <c r="D2445" s="184">
        <v>312</v>
      </c>
      <c r="E2445" s="184">
        <v>6</v>
      </c>
      <c r="F2445" s="184">
        <v>2314</v>
      </c>
      <c r="G2445" s="184">
        <v>7</v>
      </c>
      <c r="H2445" s="184">
        <v>3</v>
      </c>
    </row>
    <row r="2446" spans="1:8" x14ac:dyDescent="0.2">
      <c r="A2446" s="184" t="s">
        <v>4351</v>
      </c>
      <c r="B2446" s="184">
        <v>2327</v>
      </c>
      <c r="C2446" s="184">
        <v>508776</v>
      </c>
      <c r="D2446" s="184">
        <v>313</v>
      </c>
      <c r="E2446" s="184">
        <v>6</v>
      </c>
      <c r="F2446" s="184">
        <v>2314</v>
      </c>
      <c r="G2446" s="184">
        <v>7</v>
      </c>
      <c r="H2446" s="184">
        <v>3</v>
      </c>
    </row>
    <row r="2447" spans="1:8" x14ac:dyDescent="0.2">
      <c r="A2447" s="184" t="s">
        <v>4352</v>
      </c>
      <c r="B2447" s="184">
        <v>2328</v>
      </c>
      <c r="C2447" s="184">
        <v>508777</v>
      </c>
      <c r="D2447" s="184">
        <v>314</v>
      </c>
      <c r="E2447" s="184">
        <v>6</v>
      </c>
      <c r="F2447" s="184">
        <v>2314</v>
      </c>
      <c r="G2447" s="184">
        <v>7</v>
      </c>
      <c r="H2447" s="184">
        <v>3</v>
      </c>
    </row>
    <row r="2448" spans="1:8" x14ac:dyDescent="0.2">
      <c r="A2448" s="184" t="s">
        <v>4353</v>
      </c>
      <c r="B2448" s="184">
        <v>3180</v>
      </c>
      <c r="C2448" s="184">
        <v>510817</v>
      </c>
      <c r="D2448" s="184">
        <v>315</v>
      </c>
      <c r="E2448" s="184">
        <v>6</v>
      </c>
      <c r="F2448" s="184">
        <v>2314</v>
      </c>
      <c r="G2448" s="184">
        <v>7</v>
      </c>
      <c r="H2448" s="184">
        <v>3</v>
      </c>
    </row>
    <row r="2449" spans="1:8" x14ac:dyDescent="0.2">
      <c r="A2449" s="184" t="s">
        <v>4354</v>
      </c>
      <c r="B2449" s="184">
        <v>3181</v>
      </c>
      <c r="C2449" s="184">
        <v>510818</v>
      </c>
      <c r="D2449" s="184">
        <v>316</v>
      </c>
      <c r="E2449" s="184">
        <v>6</v>
      </c>
      <c r="F2449" s="184">
        <v>2314</v>
      </c>
      <c r="G2449" s="184">
        <v>7</v>
      </c>
      <c r="H2449" s="184">
        <v>3</v>
      </c>
    </row>
    <row r="2450" spans="1:8" x14ac:dyDescent="0.2">
      <c r="A2450" s="184" t="s">
        <v>4355</v>
      </c>
      <c r="B2450" s="184">
        <v>3182</v>
      </c>
      <c r="C2450" s="184">
        <v>510819</v>
      </c>
      <c r="D2450" s="184">
        <v>317</v>
      </c>
      <c r="E2450" s="184">
        <v>6</v>
      </c>
      <c r="F2450" s="184">
        <v>2314</v>
      </c>
      <c r="G2450" s="184">
        <v>7</v>
      </c>
      <c r="H2450" s="184">
        <v>3</v>
      </c>
    </row>
    <row r="2451" spans="1:8" x14ac:dyDescent="0.2">
      <c r="A2451" s="184" t="s">
        <v>4356</v>
      </c>
      <c r="B2451" s="184">
        <v>3183</v>
      </c>
      <c r="C2451" s="184">
        <v>510820</v>
      </c>
      <c r="D2451" s="184">
        <v>318</v>
      </c>
      <c r="E2451" s="184">
        <v>6</v>
      </c>
      <c r="F2451" s="184">
        <v>2314</v>
      </c>
      <c r="G2451" s="184">
        <v>7</v>
      </c>
      <c r="H2451" s="184">
        <v>3</v>
      </c>
    </row>
    <row r="2452" spans="1:8" x14ac:dyDescent="0.2">
      <c r="A2452" s="184" t="s">
        <v>4357</v>
      </c>
      <c r="B2452" s="184">
        <v>3184</v>
      </c>
      <c r="C2452" s="184">
        <v>510821</v>
      </c>
      <c r="D2452" s="184">
        <v>319</v>
      </c>
      <c r="E2452" s="184">
        <v>6</v>
      </c>
      <c r="F2452" s="184">
        <v>2314</v>
      </c>
      <c r="G2452" s="184">
        <v>7</v>
      </c>
      <c r="H2452" s="184">
        <v>3</v>
      </c>
    </row>
    <row r="2453" spans="1:8" x14ac:dyDescent="0.2">
      <c r="A2453" s="184" t="s">
        <v>4358</v>
      </c>
      <c r="B2453" s="184">
        <v>971</v>
      </c>
      <c r="C2453" s="184">
        <v>502923</v>
      </c>
      <c r="D2453" s="184">
        <v>400</v>
      </c>
      <c r="E2453" s="184">
        <v>1</v>
      </c>
      <c r="F2453" s="184">
        <v>59</v>
      </c>
      <c r="G2453" s="184">
        <v>7</v>
      </c>
      <c r="H2453" s="184">
        <v>3</v>
      </c>
    </row>
    <row r="2454" spans="1:8" x14ac:dyDescent="0.2">
      <c r="A2454" s="184" t="s">
        <v>4359</v>
      </c>
      <c r="B2454" s="184">
        <v>972</v>
      </c>
      <c r="C2454" s="184">
        <v>502924</v>
      </c>
      <c r="D2454" s="184">
        <v>401</v>
      </c>
      <c r="E2454" s="184">
        <v>1</v>
      </c>
      <c r="F2454" s="184">
        <v>59</v>
      </c>
      <c r="G2454" s="184">
        <v>7</v>
      </c>
      <c r="H2454" s="184">
        <v>3</v>
      </c>
    </row>
    <row r="2455" spans="1:8" x14ac:dyDescent="0.2">
      <c r="A2455" s="184" t="s">
        <v>4360</v>
      </c>
      <c r="B2455" s="184">
        <v>973</v>
      </c>
      <c r="C2455" s="184">
        <v>502925</v>
      </c>
      <c r="D2455" s="184">
        <v>402</v>
      </c>
      <c r="E2455" s="184">
        <v>1</v>
      </c>
      <c r="F2455" s="184">
        <v>59</v>
      </c>
      <c r="G2455" s="184">
        <v>7</v>
      </c>
      <c r="H2455" s="184">
        <v>3</v>
      </c>
    </row>
    <row r="2456" spans="1:8" x14ac:dyDescent="0.2">
      <c r="A2456" s="184" t="s">
        <v>4361</v>
      </c>
      <c r="B2456" s="184">
        <v>974</v>
      </c>
      <c r="C2456" s="184">
        <v>502926</v>
      </c>
      <c r="D2456" s="184">
        <v>403</v>
      </c>
      <c r="E2456" s="184">
        <v>1</v>
      </c>
      <c r="F2456" s="184">
        <v>59</v>
      </c>
      <c r="G2456" s="184">
        <v>7</v>
      </c>
      <c r="H2456" s="184">
        <v>3</v>
      </c>
    </row>
    <row r="2457" spans="1:8" x14ac:dyDescent="0.2">
      <c r="A2457" s="184" t="s">
        <v>4362</v>
      </c>
      <c r="B2457" s="184">
        <v>975</v>
      </c>
      <c r="C2457" s="184">
        <v>502927</v>
      </c>
      <c r="D2457" s="184">
        <v>404</v>
      </c>
      <c r="E2457" s="184">
        <v>1</v>
      </c>
      <c r="F2457" s="184">
        <v>59</v>
      </c>
      <c r="G2457" s="184">
        <v>7</v>
      </c>
      <c r="H2457" s="184">
        <v>3</v>
      </c>
    </row>
    <row r="2458" spans="1:8" x14ac:dyDescent="0.2">
      <c r="A2458" s="184" t="s">
        <v>4363</v>
      </c>
      <c r="B2458" s="184">
        <v>976</v>
      </c>
      <c r="C2458" s="184">
        <v>502928</v>
      </c>
      <c r="D2458" s="184">
        <v>405</v>
      </c>
      <c r="E2458" s="184">
        <v>1</v>
      </c>
      <c r="F2458" s="184">
        <v>59</v>
      </c>
      <c r="G2458" s="184">
        <v>7</v>
      </c>
      <c r="H2458" s="184">
        <v>3</v>
      </c>
    </row>
    <row r="2459" spans="1:8" x14ac:dyDescent="0.2">
      <c r="A2459" s="184" t="s">
        <v>4364</v>
      </c>
      <c r="B2459" s="184">
        <v>977</v>
      </c>
      <c r="C2459" s="184">
        <v>502929</v>
      </c>
      <c r="D2459" s="184">
        <v>406</v>
      </c>
      <c r="E2459" s="184">
        <v>1</v>
      </c>
      <c r="F2459" s="184">
        <v>59</v>
      </c>
      <c r="G2459" s="184">
        <v>7</v>
      </c>
      <c r="H2459" s="184">
        <v>3</v>
      </c>
    </row>
    <row r="2460" spans="1:8" x14ac:dyDescent="0.2">
      <c r="A2460" s="184" t="s">
        <v>4365</v>
      </c>
      <c r="B2460" s="184">
        <v>978</v>
      </c>
      <c r="C2460" s="184">
        <v>502930</v>
      </c>
      <c r="D2460" s="184">
        <v>407</v>
      </c>
      <c r="E2460" s="184">
        <v>1</v>
      </c>
      <c r="F2460" s="184">
        <v>59</v>
      </c>
      <c r="G2460" s="184">
        <v>7</v>
      </c>
      <c r="H2460" s="184">
        <v>3</v>
      </c>
    </row>
    <row r="2461" spans="1:8" x14ac:dyDescent="0.2">
      <c r="A2461" s="184" t="s">
        <v>4366</v>
      </c>
      <c r="B2461" s="184">
        <v>979</v>
      </c>
      <c r="C2461" s="184">
        <v>502931</v>
      </c>
      <c r="D2461" s="184">
        <v>408</v>
      </c>
      <c r="E2461" s="184">
        <v>1</v>
      </c>
      <c r="F2461" s="184">
        <v>59</v>
      </c>
      <c r="G2461" s="184">
        <v>7</v>
      </c>
      <c r="H2461" s="184">
        <v>3</v>
      </c>
    </row>
    <row r="2462" spans="1:8" x14ac:dyDescent="0.2">
      <c r="A2462" s="184" t="s">
        <v>4367</v>
      </c>
      <c r="B2462" s="184">
        <v>980</v>
      </c>
      <c r="C2462" s="184">
        <v>502932</v>
      </c>
      <c r="D2462" s="184">
        <v>409</v>
      </c>
      <c r="E2462" s="184">
        <v>1</v>
      </c>
      <c r="F2462" s="184">
        <v>59</v>
      </c>
      <c r="G2462" s="184">
        <v>7</v>
      </c>
      <c r="H2462" s="184">
        <v>3</v>
      </c>
    </row>
    <row r="2463" spans="1:8" x14ac:dyDescent="0.2">
      <c r="A2463" s="184" t="s">
        <v>4368</v>
      </c>
      <c r="B2463" s="184">
        <v>981</v>
      </c>
      <c r="C2463" s="184">
        <v>502933</v>
      </c>
      <c r="D2463" s="184">
        <v>410</v>
      </c>
      <c r="E2463" s="184">
        <v>1</v>
      </c>
      <c r="F2463" s="184">
        <v>59</v>
      </c>
      <c r="G2463" s="184">
        <v>7</v>
      </c>
      <c r="H2463" s="184">
        <v>3</v>
      </c>
    </row>
    <row r="2464" spans="1:8" x14ac:dyDescent="0.2">
      <c r="A2464" s="184" t="s">
        <v>4369</v>
      </c>
      <c r="B2464" s="184">
        <v>982</v>
      </c>
      <c r="C2464" s="184">
        <v>502934</v>
      </c>
      <c r="D2464" s="184">
        <v>411</v>
      </c>
      <c r="E2464" s="184">
        <v>1</v>
      </c>
      <c r="F2464" s="184">
        <v>59</v>
      </c>
      <c r="G2464" s="184">
        <v>7</v>
      </c>
      <c r="H2464" s="184">
        <v>3</v>
      </c>
    </row>
    <row r="2465" spans="1:8" x14ac:dyDescent="0.2">
      <c r="A2465" s="184" t="s">
        <v>4370</v>
      </c>
      <c r="B2465" s="184">
        <v>983</v>
      </c>
      <c r="C2465" s="184">
        <v>502935</v>
      </c>
      <c r="D2465" s="184">
        <v>412</v>
      </c>
      <c r="E2465" s="184">
        <v>1</v>
      </c>
      <c r="F2465" s="184">
        <v>59</v>
      </c>
      <c r="G2465" s="184">
        <v>7</v>
      </c>
      <c r="H2465" s="184">
        <v>3</v>
      </c>
    </row>
    <row r="2466" spans="1:8" x14ac:dyDescent="0.2">
      <c r="A2466" s="184" t="s">
        <v>4371</v>
      </c>
      <c r="B2466" s="184">
        <v>984</v>
      </c>
      <c r="C2466" s="184">
        <v>502936</v>
      </c>
      <c r="D2466" s="184">
        <v>413</v>
      </c>
      <c r="E2466" s="184">
        <v>1</v>
      </c>
      <c r="F2466" s="184">
        <v>59</v>
      </c>
      <c r="G2466" s="184">
        <v>7</v>
      </c>
      <c r="H2466" s="184">
        <v>3</v>
      </c>
    </row>
    <row r="2467" spans="1:8" x14ac:dyDescent="0.2">
      <c r="A2467" s="184" t="s">
        <v>4372</v>
      </c>
      <c r="B2467" s="184">
        <v>985</v>
      </c>
      <c r="C2467" s="184">
        <v>502937</v>
      </c>
      <c r="D2467" s="184">
        <v>414</v>
      </c>
      <c r="E2467" s="184">
        <v>1</v>
      </c>
      <c r="F2467" s="184">
        <v>59</v>
      </c>
      <c r="G2467" s="184">
        <v>7</v>
      </c>
      <c r="H2467" s="184">
        <v>3</v>
      </c>
    </row>
    <row r="2468" spans="1:8" x14ac:dyDescent="0.2">
      <c r="A2468" s="184" t="s">
        <v>4373</v>
      </c>
      <c r="B2468" s="184">
        <v>986</v>
      </c>
      <c r="C2468" s="184">
        <v>502938</v>
      </c>
      <c r="D2468" s="184">
        <v>415</v>
      </c>
      <c r="E2468" s="184">
        <v>1</v>
      </c>
      <c r="F2468" s="184">
        <v>59</v>
      </c>
      <c r="G2468" s="184">
        <v>7</v>
      </c>
      <c r="H2468" s="184">
        <v>3</v>
      </c>
    </row>
    <row r="2469" spans="1:8" x14ac:dyDescent="0.2">
      <c r="A2469" s="184" t="s">
        <v>4374</v>
      </c>
      <c r="B2469" s="184">
        <v>987</v>
      </c>
      <c r="C2469" s="184">
        <v>502939</v>
      </c>
      <c r="D2469" s="184">
        <v>416</v>
      </c>
      <c r="E2469" s="184">
        <v>1</v>
      </c>
      <c r="F2469" s="184">
        <v>59</v>
      </c>
      <c r="G2469" s="184">
        <v>7</v>
      </c>
      <c r="H2469" s="184">
        <v>3</v>
      </c>
    </row>
    <row r="2470" spans="1:8" x14ac:dyDescent="0.2">
      <c r="A2470" s="184" t="s">
        <v>4375</v>
      </c>
      <c r="B2470" s="184">
        <v>969</v>
      </c>
      <c r="C2470" s="184">
        <v>502917</v>
      </c>
      <c r="D2470" s="184">
        <v>417</v>
      </c>
      <c r="E2470" s="184">
        <v>1</v>
      </c>
      <c r="F2470" s="184">
        <v>59</v>
      </c>
      <c r="G2470" s="184">
        <v>7</v>
      </c>
      <c r="H2470" s="184">
        <v>3</v>
      </c>
    </row>
    <row r="2471" spans="1:8" x14ac:dyDescent="0.2">
      <c r="A2471" s="184" t="s">
        <v>4376</v>
      </c>
      <c r="B2471" s="184">
        <v>970</v>
      </c>
      <c r="C2471" s="184">
        <v>502918</v>
      </c>
      <c r="D2471" s="184">
        <v>418</v>
      </c>
      <c r="E2471" s="184">
        <v>1</v>
      </c>
      <c r="F2471" s="184">
        <v>59</v>
      </c>
      <c r="G2471" s="184">
        <v>7</v>
      </c>
      <c r="H2471" s="184">
        <v>3</v>
      </c>
    </row>
    <row r="2472" spans="1:8" x14ac:dyDescent="0.2">
      <c r="A2472" s="184" t="s">
        <v>4377</v>
      </c>
      <c r="B2472" s="184">
        <v>967</v>
      </c>
      <c r="C2472" s="184">
        <v>502915</v>
      </c>
      <c r="D2472" s="184">
        <v>419</v>
      </c>
      <c r="E2472" s="184">
        <v>1</v>
      </c>
      <c r="F2472" s="184">
        <v>59</v>
      </c>
      <c r="G2472" s="184">
        <v>7</v>
      </c>
      <c r="H2472" s="184">
        <v>3</v>
      </c>
    </row>
    <row r="2473" spans="1:8" x14ac:dyDescent="0.2">
      <c r="A2473" s="184" t="s">
        <v>4378</v>
      </c>
      <c r="B2473" s="184">
        <v>968</v>
      </c>
      <c r="C2473" s="184">
        <v>502916</v>
      </c>
      <c r="D2473" s="184">
        <v>420</v>
      </c>
      <c r="E2473" s="184">
        <v>1</v>
      </c>
      <c r="F2473" s="184">
        <v>59</v>
      </c>
      <c r="G2473" s="184">
        <v>7</v>
      </c>
      <c r="H2473" s="184">
        <v>3</v>
      </c>
    </row>
    <row r="2474" spans="1:8" x14ac:dyDescent="0.2">
      <c r="A2474" s="184" t="s">
        <v>4379</v>
      </c>
      <c r="B2474" s="184">
        <v>963</v>
      </c>
      <c r="C2474" s="184">
        <v>502911</v>
      </c>
      <c r="D2474" s="184">
        <v>421</v>
      </c>
      <c r="E2474" s="184">
        <v>1</v>
      </c>
      <c r="F2474" s="184">
        <v>59</v>
      </c>
      <c r="G2474" s="184">
        <v>7</v>
      </c>
      <c r="H2474" s="184">
        <v>3</v>
      </c>
    </row>
    <row r="2475" spans="1:8" x14ac:dyDescent="0.2">
      <c r="A2475" s="184" t="s">
        <v>4380</v>
      </c>
      <c r="B2475" s="184">
        <v>966</v>
      </c>
      <c r="C2475" s="184">
        <v>502914</v>
      </c>
      <c r="D2475" s="184">
        <v>422</v>
      </c>
      <c r="E2475" s="184">
        <v>1</v>
      </c>
      <c r="F2475" s="184">
        <v>59</v>
      </c>
      <c r="G2475" s="184">
        <v>7</v>
      </c>
      <c r="H2475" s="184">
        <v>3</v>
      </c>
    </row>
    <row r="2476" spans="1:8" x14ac:dyDescent="0.2">
      <c r="A2476" s="184" t="s">
        <v>4381</v>
      </c>
      <c r="B2476" s="184">
        <v>965</v>
      </c>
      <c r="C2476" s="184">
        <v>502913</v>
      </c>
      <c r="D2476" s="184">
        <v>423</v>
      </c>
      <c r="E2476" s="184">
        <v>1</v>
      </c>
      <c r="F2476" s="184">
        <v>59</v>
      </c>
      <c r="G2476" s="184">
        <v>7</v>
      </c>
      <c r="H2476" s="184">
        <v>3</v>
      </c>
    </row>
    <row r="2477" spans="1:8" x14ac:dyDescent="0.2">
      <c r="A2477" s="184" t="s">
        <v>4382</v>
      </c>
      <c r="B2477" s="184">
        <v>964</v>
      </c>
      <c r="C2477" s="184">
        <v>502912</v>
      </c>
      <c r="D2477" s="184">
        <v>424</v>
      </c>
      <c r="E2477" s="184">
        <v>1</v>
      </c>
      <c r="F2477" s="184">
        <v>59</v>
      </c>
      <c r="G2477" s="184">
        <v>7</v>
      </c>
      <c r="H2477" s="184">
        <v>3</v>
      </c>
    </row>
    <row r="2478" spans="1:8" x14ac:dyDescent="0.2">
      <c r="A2478" s="184" t="s">
        <v>4383</v>
      </c>
      <c r="B2478" s="184">
        <v>962</v>
      </c>
      <c r="C2478" s="184">
        <v>502910</v>
      </c>
      <c r="D2478" s="184">
        <v>425</v>
      </c>
      <c r="E2478" s="184">
        <v>1</v>
      </c>
      <c r="F2478" s="184">
        <v>59</v>
      </c>
      <c r="G2478" s="184">
        <v>7</v>
      </c>
      <c r="H2478" s="184">
        <v>3</v>
      </c>
    </row>
    <row r="2479" spans="1:8" x14ac:dyDescent="0.2">
      <c r="A2479" s="184" t="s">
        <v>4384</v>
      </c>
      <c r="B2479" s="184">
        <v>961</v>
      </c>
      <c r="C2479" s="184">
        <v>502909</v>
      </c>
      <c r="D2479" s="184">
        <v>426</v>
      </c>
      <c r="E2479" s="184">
        <v>1</v>
      </c>
      <c r="F2479" s="184">
        <v>59</v>
      </c>
      <c r="G2479" s="184">
        <v>7</v>
      </c>
      <c r="H2479" s="184">
        <v>3</v>
      </c>
    </row>
    <row r="2480" spans="1:8" x14ac:dyDescent="0.2">
      <c r="A2480" s="184" t="s">
        <v>4385</v>
      </c>
      <c r="B2480" s="184">
        <v>960</v>
      </c>
      <c r="C2480" s="184">
        <v>502908</v>
      </c>
      <c r="D2480" s="184">
        <v>427</v>
      </c>
      <c r="E2480" s="184">
        <v>1</v>
      </c>
      <c r="F2480" s="184">
        <v>59</v>
      </c>
      <c r="G2480" s="184">
        <v>7</v>
      </c>
      <c r="H2480" s="184">
        <v>3</v>
      </c>
    </row>
    <row r="2481" spans="1:8" x14ac:dyDescent="0.2">
      <c r="A2481" s="184" t="s">
        <v>4386</v>
      </c>
      <c r="B2481" s="184">
        <v>959</v>
      </c>
      <c r="C2481" s="184">
        <v>502907</v>
      </c>
      <c r="D2481" s="184">
        <v>428</v>
      </c>
      <c r="E2481" s="184">
        <v>1</v>
      </c>
      <c r="F2481" s="184">
        <v>59</v>
      </c>
      <c r="G2481" s="184">
        <v>7</v>
      </c>
      <c r="H2481" s="184">
        <v>3</v>
      </c>
    </row>
    <row r="2482" spans="1:8" x14ac:dyDescent="0.2">
      <c r="A2482" s="184" t="s">
        <v>4387</v>
      </c>
      <c r="B2482" s="184">
        <v>957</v>
      </c>
      <c r="C2482" s="184">
        <v>502905</v>
      </c>
      <c r="D2482" s="184">
        <v>429</v>
      </c>
      <c r="E2482" s="184">
        <v>1</v>
      </c>
      <c r="F2482" s="184">
        <v>59</v>
      </c>
      <c r="G2482" s="184">
        <v>7</v>
      </c>
      <c r="H2482" s="184">
        <v>3</v>
      </c>
    </row>
    <row r="2483" spans="1:8" x14ac:dyDescent="0.2">
      <c r="A2483" s="184" t="s">
        <v>4388</v>
      </c>
      <c r="B2483" s="184">
        <v>958</v>
      </c>
      <c r="C2483" s="184">
        <v>502906</v>
      </c>
      <c r="D2483" s="184">
        <v>430</v>
      </c>
      <c r="E2483" s="184">
        <v>1</v>
      </c>
      <c r="F2483" s="184">
        <v>59</v>
      </c>
      <c r="G2483" s="184">
        <v>7</v>
      </c>
      <c r="H2483" s="184">
        <v>3</v>
      </c>
    </row>
    <row r="2484" spans="1:8" x14ac:dyDescent="0.2">
      <c r="A2484" s="184" t="s">
        <v>4389</v>
      </c>
      <c r="B2484" s="184">
        <v>955</v>
      </c>
      <c r="C2484" s="184">
        <v>502903</v>
      </c>
      <c r="D2484" s="184">
        <v>431</v>
      </c>
      <c r="E2484" s="184">
        <v>1</v>
      </c>
      <c r="F2484" s="184">
        <v>59</v>
      </c>
      <c r="G2484" s="184">
        <v>7</v>
      </c>
      <c r="H2484" s="184">
        <v>3</v>
      </c>
    </row>
    <row r="2485" spans="1:8" x14ac:dyDescent="0.2">
      <c r="A2485" s="184" t="s">
        <v>4390</v>
      </c>
      <c r="B2485" s="184">
        <v>956</v>
      </c>
      <c r="C2485" s="184">
        <v>502904</v>
      </c>
      <c r="D2485" s="184">
        <v>432</v>
      </c>
      <c r="E2485" s="184">
        <v>1</v>
      </c>
      <c r="F2485" s="184">
        <v>59</v>
      </c>
      <c r="G2485" s="184">
        <v>7</v>
      </c>
      <c r="H2485" s="184">
        <v>3</v>
      </c>
    </row>
    <row r="2486" spans="1:8" x14ac:dyDescent="0.2">
      <c r="A2486" s="184" t="s">
        <v>4391</v>
      </c>
      <c r="B2486" s="184">
        <v>954</v>
      </c>
      <c r="C2486" s="184">
        <v>502883</v>
      </c>
      <c r="D2486" s="184">
        <v>433</v>
      </c>
      <c r="E2486" s="184">
        <v>1</v>
      </c>
      <c r="F2486" s="184">
        <v>59</v>
      </c>
      <c r="G2486" s="184">
        <v>7</v>
      </c>
      <c r="H2486" s="184">
        <v>3</v>
      </c>
    </row>
    <row r="2487" spans="1:8" x14ac:dyDescent="0.2">
      <c r="A2487" s="184" t="s">
        <v>4392</v>
      </c>
      <c r="B2487" s="184">
        <v>1071</v>
      </c>
      <c r="C2487" s="184">
        <v>504085</v>
      </c>
      <c r="D2487" s="184">
        <v>434</v>
      </c>
      <c r="E2487" s="184">
        <v>1</v>
      </c>
      <c r="F2487" s="184">
        <v>59</v>
      </c>
      <c r="G2487" s="184">
        <v>7</v>
      </c>
      <c r="H2487" s="184">
        <v>3</v>
      </c>
    </row>
    <row r="2488" spans="1:8" x14ac:dyDescent="0.2">
      <c r="A2488" s="184" t="s">
        <v>4393</v>
      </c>
      <c r="B2488" s="184">
        <v>1072</v>
      </c>
      <c r="C2488" s="184">
        <v>504086</v>
      </c>
      <c r="D2488" s="184">
        <v>435</v>
      </c>
      <c r="E2488" s="184">
        <v>1</v>
      </c>
      <c r="F2488" s="184">
        <v>59</v>
      </c>
      <c r="G2488" s="184">
        <v>7</v>
      </c>
      <c r="H2488" s="184">
        <v>3</v>
      </c>
    </row>
    <row r="2489" spans="1:8" x14ac:dyDescent="0.2">
      <c r="A2489" s="184" t="s">
        <v>4394</v>
      </c>
      <c r="B2489" s="184">
        <v>1073</v>
      </c>
      <c r="C2489" s="184">
        <v>504087</v>
      </c>
      <c r="D2489" s="184">
        <v>436</v>
      </c>
      <c r="E2489" s="184">
        <v>1</v>
      </c>
      <c r="F2489" s="184">
        <v>59</v>
      </c>
      <c r="G2489" s="184">
        <v>7</v>
      </c>
      <c r="H2489" s="184">
        <v>3</v>
      </c>
    </row>
    <row r="2490" spans="1:8" x14ac:dyDescent="0.2">
      <c r="A2490" s="184" t="s">
        <v>4395</v>
      </c>
      <c r="B2490" s="184">
        <v>1074</v>
      </c>
      <c r="C2490" s="184">
        <v>504088</v>
      </c>
      <c r="D2490" s="184">
        <v>437</v>
      </c>
      <c r="E2490" s="184">
        <v>1</v>
      </c>
      <c r="F2490" s="184">
        <v>59</v>
      </c>
      <c r="G2490" s="184">
        <v>7</v>
      </c>
      <c r="H2490" s="184">
        <v>3</v>
      </c>
    </row>
    <row r="2491" spans="1:8" x14ac:dyDescent="0.2">
      <c r="A2491" s="184" t="s">
        <v>4396</v>
      </c>
      <c r="B2491" s="184">
        <v>1075</v>
      </c>
      <c r="C2491" s="184">
        <v>504089</v>
      </c>
      <c r="D2491" s="184">
        <v>438</v>
      </c>
      <c r="E2491" s="184">
        <v>1</v>
      </c>
      <c r="F2491" s="184">
        <v>59</v>
      </c>
      <c r="G2491" s="184">
        <v>7</v>
      </c>
      <c r="H2491" s="184">
        <v>3</v>
      </c>
    </row>
    <row r="2492" spans="1:8" x14ac:dyDescent="0.2">
      <c r="A2492" s="184" t="s">
        <v>4397</v>
      </c>
      <c r="B2492" s="184">
        <v>1076</v>
      </c>
      <c r="C2492" s="184">
        <v>504090</v>
      </c>
      <c r="D2492" s="184">
        <v>439</v>
      </c>
      <c r="E2492" s="184">
        <v>1</v>
      </c>
      <c r="F2492" s="184">
        <v>59</v>
      </c>
      <c r="G2492" s="184">
        <v>7</v>
      </c>
      <c r="H2492" s="184">
        <v>3</v>
      </c>
    </row>
    <row r="2493" spans="1:8" x14ac:dyDescent="0.2">
      <c r="A2493" s="184" t="s">
        <v>4398</v>
      </c>
      <c r="B2493" s="184">
        <v>1077</v>
      </c>
      <c r="C2493" s="184">
        <v>504091</v>
      </c>
      <c r="D2493" s="184">
        <v>440</v>
      </c>
      <c r="E2493" s="184">
        <v>1</v>
      </c>
      <c r="F2493" s="184">
        <v>59</v>
      </c>
      <c r="G2493" s="184">
        <v>7</v>
      </c>
      <c r="H2493" s="184">
        <v>3</v>
      </c>
    </row>
    <row r="2494" spans="1:8" x14ac:dyDescent="0.2">
      <c r="A2494" s="184" t="s">
        <v>4399</v>
      </c>
      <c r="B2494" s="184">
        <v>1078</v>
      </c>
      <c r="C2494" s="184">
        <v>504092</v>
      </c>
      <c r="D2494" s="184">
        <v>441</v>
      </c>
      <c r="E2494" s="184">
        <v>1</v>
      </c>
      <c r="F2494" s="184">
        <v>59</v>
      </c>
      <c r="G2494" s="184">
        <v>7</v>
      </c>
      <c r="H2494" s="184">
        <v>3</v>
      </c>
    </row>
    <row r="2495" spans="1:8" x14ac:dyDescent="0.2">
      <c r="A2495" s="184" t="s">
        <v>4400</v>
      </c>
      <c r="B2495" s="184">
        <v>1079</v>
      </c>
      <c r="C2495" s="184">
        <v>504093</v>
      </c>
      <c r="D2495" s="184">
        <v>442</v>
      </c>
      <c r="E2495" s="184">
        <v>1</v>
      </c>
      <c r="F2495" s="184">
        <v>59</v>
      </c>
      <c r="G2495" s="184">
        <v>7</v>
      </c>
      <c r="H2495" s="184">
        <v>3</v>
      </c>
    </row>
    <row r="2496" spans="1:8" x14ac:dyDescent="0.2">
      <c r="A2496" s="184" t="s">
        <v>4401</v>
      </c>
      <c r="B2496" s="184">
        <v>1080</v>
      </c>
      <c r="C2496" s="184">
        <v>504094</v>
      </c>
      <c r="D2496" s="184">
        <v>443</v>
      </c>
      <c r="E2496" s="184">
        <v>1</v>
      </c>
      <c r="F2496" s="184">
        <v>59</v>
      </c>
      <c r="G2496" s="184">
        <v>7</v>
      </c>
      <c r="H2496" s="184">
        <v>3</v>
      </c>
    </row>
    <row r="2497" spans="1:8" x14ac:dyDescent="0.2">
      <c r="A2497" s="184" t="s">
        <v>4402</v>
      </c>
      <c r="B2497" s="184">
        <v>1081</v>
      </c>
      <c r="C2497" s="184">
        <v>504095</v>
      </c>
      <c r="D2497" s="184">
        <v>444</v>
      </c>
      <c r="E2497" s="184">
        <v>1</v>
      </c>
      <c r="F2497" s="184">
        <v>59</v>
      </c>
      <c r="G2497" s="184">
        <v>7</v>
      </c>
      <c r="H2497" s="184">
        <v>3</v>
      </c>
    </row>
    <row r="2498" spans="1:8" x14ac:dyDescent="0.2">
      <c r="A2498" s="184" t="s">
        <v>4403</v>
      </c>
      <c r="B2498" s="184">
        <v>1082</v>
      </c>
      <c r="C2498" s="184">
        <v>504096</v>
      </c>
      <c r="D2498" s="184">
        <v>445</v>
      </c>
      <c r="E2498" s="184">
        <v>1</v>
      </c>
      <c r="F2498" s="184">
        <v>59</v>
      </c>
      <c r="G2498" s="184">
        <v>7</v>
      </c>
      <c r="H2498" s="184">
        <v>3</v>
      </c>
    </row>
    <row r="2499" spans="1:8" x14ac:dyDescent="0.2">
      <c r="A2499" s="184" t="s">
        <v>4404</v>
      </c>
      <c r="B2499" s="184">
        <v>1083</v>
      </c>
      <c r="C2499" s="184">
        <v>504097</v>
      </c>
      <c r="D2499" s="184">
        <v>446</v>
      </c>
      <c r="E2499" s="184">
        <v>1</v>
      </c>
      <c r="F2499" s="184">
        <v>59</v>
      </c>
      <c r="G2499" s="184">
        <v>7</v>
      </c>
      <c r="H2499" s="184">
        <v>3</v>
      </c>
    </row>
    <row r="2500" spans="1:8" x14ac:dyDescent="0.2">
      <c r="A2500" s="184" t="s">
        <v>4405</v>
      </c>
      <c r="B2500" s="184">
        <v>1084</v>
      </c>
      <c r="C2500" s="184">
        <v>504098</v>
      </c>
      <c r="D2500" s="184">
        <v>447</v>
      </c>
      <c r="E2500" s="184">
        <v>1</v>
      </c>
      <c r="F2500" s="184">
        <v>59</v>
      </c>
      <c r="G2500" s="184">
        <v>7</v>
      </c>
      <c r="H2500" s="184">
        <v>3</v>
      </c>
    </row>
    <row r="2501" spans="1:8" x14ac:dyDescent="0.2">
      <c r="A2501" s="184" t="s">
        <v>4406</v>
      </c>
      <c r="B2501" s="184">
        <v>1085</v>
      </c>
      <c r="C2501" s="184">
        <v>504099</v>
      </c>
      <c r="D2501" s="184">
        <v>448</v>
      </c>
      <c r="E2501" s="184">
        <v>1</v>
      </c>
      <c r="F2501" s="184">
        <v>59</v>
      </c>
      <c r="G2501" s="184">
        <v>7</v>
      </c>
      <c r="H2501" s="184">
        <v>3</v>
      </c>
    </row>
    <row r="2502" spans="1:8" x14ac:dyDescent="0.2">
      <c r="A2502" s="184" t="s">
        <v>4407</v>
      </c>
      <c r="B2502" s="184">
        <v>1086</v>
      </c>
      <c r="C2502" s="184">
        <v>504100</v>
      </c>
      <c r="D2502" s="184">
        <v>449</v>
      </c>
      <c r="E2502" s="184">
        <v>1</v>
      </c>
      <c r="F2502" s="184">
        <v>59</v>
      </c>
      <c r="G2502" s="184">
        <v>7</v>
      </c>
      <c r="H2502" s="184">
        <v>3</v>
      </c>
    </row>
    <row r="2503" spans="1:8" x14ac:dyDescent="0.2">
      <c r="A2503" s="184" t="s">
        <v>4408</v>
      </c>
      <c r="B2503" s="184">
        <v>1087</v>
      </c>
      <c r="C2503" s="184">
        <v>504101</v>
      </c>
      <c r="D2503" s="184">
        <v>450</v>
      </c>
      <c r="E2503" s="184">
        <v>1</v>
      </c>
      <c r="F2503" s="184">
        <v>59</v>
      </c>
      <c r="G2503" s="184">
        <v>7</v>
      </c>
      <c r="H2503" s="184">
        <v>3</v>
      </c>
    </row>
    <row r="2504" spans="1:8" x14ac:dyDescent="0.2">
      <c r="A2504" s="184" t="s">
        <v>4409</v>
      </c>
      <c r="B2504" s="184">
        <v>1088</v>
      </c>
      <c r="C2504" s="184">
        <v>504102</v>
      </c>
      <c r="D2504" s="184">
        <v>451</v>
      </c>
      <c r="E2504" s="184">
        <v>1</v>
      </c>
      <c r="F2504" s="184">
        <v>59</v>
      </c>
      <c r="G2504" s="184">
        <v>7</v>
      </c>
      <c r="H2504" s="184">
        <v>3</v>
      </c>
    </row>
    <row r="2505" spans="1:8" x14ac:dyDescent="0.2">
      <c r="A2505" s="184" t="s">
        <v>4410</v>
      </c>
      <c r="B2505" s="184">
        <v>1089</v>
      </c>
      <c r="C2505" s="184">
        <v>504103</v>
      </c>
      <c r="D2505" s="184">
        <v>452</v>
      </c>
      <c r="E2505" s="184">
        <v>1</v>
      </c>
      <c r="F2505" s="184">
        <v>59</v>
      </c>
      <c r="G2505" s="184">
        <v>7</v>
      </c>
      <c r="H2505" s="184">
        <v>3</v>
      </c>
    </row>
    <row r="2506" spans="1:8" x14ac:dyDescent="0.2">
      <c r="A2506" s="184" t="s">
        <v>4411</v>
      </c>
      <c r="B2506" s="184">
        <v>1090</v>
      </c>
      <c r="C2506" s="184">
        <v>504104</v>
      </c>
      <c r="D2506" s="184">
        <v>453</v>
      </c>
      <c r="E2506" s="184">
        <v>1</v>
      </c>
      <c r="F2506" s="184">
        <v>59</v>
      </c>
      <c r="G2506" s="184">
        <v>7</v>
      </c>
      <c r="H2506" s="184">
        <v>3</v>
      </c>
    </row>
    <row r="2507" spans="1:8" x14ac:dyDescent="0.2">
      <c r="A2507" s="184" t="s">
        <v>4412</v>
      </c>
      <c r="B2507" s="184">
        <v>1091</v>
      </c>
      <c r="C2507" s="184">
        <v>504105</v>
      </c>
      <c r="D2507" s="184">
        <v>454</v>
      </c>
      <c r="E2507" s="184">
        <v>1</v>
      </c>
      <c r="F2507" s="184">
        <v>59</v>
      </c>
      <c r="G2507" s="184">
        <v>7</v>
      </c>
      <c r="H2507" s="184">
        <v>3</v>
      </c>
    </row>
    <row r="2508" spans="1:8" x14ac:dyDescent="0.2">
      <c r="A2508" s="184" t="s">
        <v>4413</v>
      </c>
      <c r="B2508" s="184">
        <v>1092</v>
      </c>
      <c r="C2508" s="184">
        <v>504106</v>
      </c>
      <c r="D2508" s="184">
        <v>455</v>
      </c>
      <c r="E2508" s="184">
        <v>1</v>
      </c>
      <c r="F2508" s="184">
        <v>59</v>
      </c>
      <c r="G2508" s="184">
        <v>7</v>
      </c>
      <c r="H2508" s="184">
        <v>3</v>
      </c>
    </row>
    <row r="2509" spans="1:8" x14ac:dyDescent="0.2">
      <c r="A2509" s="184" t="s">
        <v>4414</v>
      </c>
      <c r="B2509" s="184">
        <v>1093</v>
      </c>
      <c r="C2509" s="184">
        <v>504107</v>
      </c>
      <c r="D2509" s="184">
        <v>456</v>
      </c>
      <c r="E2509" s="184">
        <v>1</v>
      </c>
      <c r="F2509" s="184">
        <v>59</v>
      </c>
      <c r="G2509" s="184">
        <v>7</v>
      </c>
      <c r="H2509" s="184">
        <v>3</v>
      </c>
    </row>
    <row r="2510" spans="1:8" x14ac:dyDescent="0.2">
      <c r="A2510" s="184" t="s">
        <v>4415</v>
      </c>
      <c r="B2510" s="184">
        <v>1094</v>
      </c>
      <c r="C2510" s="184">
        <v>504108</v>
      </c>
      <c r="D2510" s="184">
        <v>457</v>
      </c>
      <c r="E2510" s="184">
        <v>1</v>
      </c>
      <c r="F2510" s="184">
        <v>59</v>
      </c>
      <c r="G2510" s="184">
        <v>7</v>
      </c>
      <c r="H2510" s="184">
        <v>3</v>
      </c>
    </row>
    <row r="2511" spans="1:8" x14ac:dyDescent="0.2">
      <c r="A2511" s="184" t="s">
        <v>4416</v>
      </c>
      <c r="B2511" s="184">
        <v>1095</v>
      </c>
      <c r="C2511" s="184">
        <v>504109</v>
      </c>
      <c r="D2511" s="184">
        <v>458</v>
      </c>
      <c r="E2511" s="184">
        <v>1</v>
      </c>
      <c r="F2511" s="184">
        <v>59</v>
      </c>
      <c r="G2511" s="184">
        <v>7</v>
      </c>
      <c r="H2511" s="184">
        <v>3</v>
      </c>
    </row>
    <row r="2512" spans="1:8" x14ac:dyDescent="0.2">
      <c r="A2512" s="184" t="s">
        <v>4417</v>
      </c>
      <c r="B2512" s="184">
        <v>1096</v>
      </c>
      <c r="C2512" s="184">
        <v>504110</v>
      </c>
      <c r="D2512" s="184">
        <v>459</v>
      </c>
      <c r="E2512" s="184">
        <v>1</v>
      </c>
      <c r="F2512" s="184">
        <v>59</v>
      </c>
      <c r="G2512" s="184">
        <v>7</v>
      </c>
      <c r="H2512" s="184">
        <v>3</v>
      </c>
    </row>
    <row r="2513" spans="1:8" x14ac:dyDescent="0.2">
      <c r="A2513" s="184" t="s">
        <v>4418</v>
      </c>
      <c r="B2513" s="184">
        <v>1097</v>
      </c>
      <c r="C2513" s="184">
        <v>504111</v>
      </c>
      <c r="D2513" s="184">
        <v>460</v>
      </c>
      <c r="E2513" s="184">
        <v>1</v>
      </c>
      <c r="F2513" s="184">
        <v>59</v>
      </c>
      <c r="G2513" s="184">
        <v>7</v>
      </c>
      <c r="H2513" s="184">
        <v>3</v>
      </c>
    </row>
    <row r="2514" spans="1:8" x14ac:dyDescent="0.2">
      <c r="A2514" s="184" t="s">
        <v>4419</v>
      </c>
      <c r="B2514" s="184">
        <v>1098</v>
      </c>
      <c r="C2514" s="184">
        <v>504112</v>
      </c>
      <c r="D2514" s="184">
        <v>461</v>
      </c>
      <c r="E2514" s="184">
        <v>1</v>
      </c>
      <c r="F2514" s="184">
        <v>59</v>
      </c>
      <c r="G2514" s="184">
        <v>7</v>
      </c>
      <c r="H2514" s="184">
        <v>3</v>
      </c>
    </row>
    <row r="2515" spans="1:8" x14ac:dyDescent="0.2">
      <c r="A2515" s="184" t="s">
        <v>4420</v>
      </c>
      <c r="B2515" s="184">
        <v>1099</v>
      </c>
      <c r="C2515" s="184">
        <v>504113</v>
      </c>
      <c r="D2515" s="184">
        <v>462</v>
      </c>
      <c r="E2515" s="184">
        <v>1</v>
      </c>
      <c r="F2515" s="184">
        <v>59</v>
      </c>
      <c r="G2515" s="184">
        <v>7</v>
      </c>
      <c r="H2515" s="184">
        <v>3</v>
      </c>
    </row>
    <row r="2516" spans="1:8" x14ac:dyDescent="0.2">
      <c r="A2516" s="184" t="s">
        <v>4421</v>
      </c>
      <c r="B2516" s="184">
        <v>1100</v>
      </c>
      <c r="C2516" s="184">
        <v>504114</v>
      </c>
      <c r="D2516" s="184">
        <v>463</v>
      </c>
      <c r="E2516" s="184">
        <v>1</v>
      </c>
      <c r="F2516" s="184">
        <v>59</v>
      </c>
      <c r="G2516" s="184">
        <v>7</v>
      </c>
      <c r="H2516" s="184">
        <v>3</v>
      </c>
    </row>
    <row r="2517" spans="1:8" x14ac:dyDescent="0.2">
      <c r="A2517" s="184" t="s">
        <v>4422</v>
      </c>
      <c r="B2517" s="184">
        <v>1101</v>
      </c>
      <c r="C2517" s="184">
        <v>504115</v>
      </c>
      <c r="D2517" s="184">
        <v>464</v>
      </c>
      <c r="E2517" s="184">
        <v>1</v>
      </c>
      <c r="F2517" s="184">
        <v>59</v>
      </c>
      <c r="G2517" s="184">
        <v>7</v>
      </c>
      <c r="H2517" s="184">
        <v>3</v>
      </c>
    </row>
    <row r="2518" spans="1:8" x14ac:dyDescent="0.2">
      <c r="A2518" s="184" t="s">
        <v>4423</v>
      </c>
      <c r="B2518" s="184">
        <v>1113</v>
      </c>
      <c r="C2518" s="184">
        <v>504451</v>
      </c>
      <c r="D2518" s="184">
        <v>465</v>
      </c>
      <c r="E2518" s="184">
        <v>1</v>
      </c>
      <c r="F2518" s="184">
        <v>59</v>
      </c>
      <c r="G2518" s="184">
        <v>7</v>
      </c>
      <c r="H2518" s="184">
        <v>3</v>
      </c>
    </row>
    <row r="2519" spans="1:8" x14ac:dyDescent="0.2">
      <c r="A2519" s="184" t="s">
        <v>4424</v>
      </c>
      <c r="B2519" s="184">
        <v>615</v>
      </c>
      <c r="C2519" s="184">
        <v>500560</v>
      </c>
      <c r="D2519" s="184">
        <v>500</v>
      </c>
      <c r="E2519" s="184">
        <v>2</v>
      </c>
      <c r="F2519" s="184">
        <v>614</v>
      </c>
      <c r="G2519" s="184">
        <v>7</v>
      </c>
      <c r="H2519" s="184">
        <v>3</v>
      </c>
    </row>
    <row r="2520" spans="1:8" x14ac:dyDescent="0.2">
      <c r="A2520" s="184" t="s">
        <v>4425</v>
      </c>
      <c r="B2520" s="184">
        <v>616</v>
      </c>
      <c r="C2520" s="184">
        <v>500561</v>
      </c>
      <c r="D2520" s="184">
        <v>501</v>
      </c>
      <c r="E2520" s="184">
        <v>2</v>
      </c>
      <c r="F2520" s="184">
        <v>614</v>
      </c>
      <c r="G2520" s="184">
        <v>7</v>
      </c>
      <c r="H2520" s="184">
        <v>3</v>
      </c>
    </row>
    <row r="2521" spans="1:8" x14ac:dyDescent="0.2">
      <c r="A2521" s="184" t="s">
        <v>4426</v>
      </c>
      <c r="B2521" s="184">
        <v>617</v>
      </c>
      <c r="C2521" s="184">
        <v>500562</v>
      </c>
      <c r="D2521" s="184">
        <v>502</v>
      </c>
      <c r="E2521" s="184">
        <v>2</v>
      </c>
      <c r="F2521" s="184">
        <v>614</v>
      </c>
      <c r="G2521" s="184">
        <v>7</v>
      </c>
      <c r="H2521" s="184">
        <v>3</v>
      </c>
    </row>
    <row r="2522" spans="1:8" x14ac:dyDescent="0.2">
      <c r="A2522" s="184" t="s">
        <v>4427</v>
      </c>
      <c r="B2522" s="184">
        <v>618</v>
      </c>
      <c r="C2522" s="184">
        <v>500563</v>
      </c>
      <c r="D2522" s="184">
        <v>503</v>
      </c>
      <c r="E2522" s="184">
        <v>2</v>
      </c>
      <c r="F2522" s="184">
        <v>614</v>
      </c>
      <c r="G2522" s="184">
        <v>7</v>
      </c>
      <c r="H2522" s="184">
        <v>3</v>
      </c>
    </row>
    <row r="2523" spans="1:8" x14ac:dyDescent="0.2">
      <c r="A2523" s="184" t="s">
        <v>4428</v>
      </c>
      <c r="B2523" s="184">
        <v>619</v>
      </c>
      <c r="C2523" s="184">
        <v>500564</v>
      </c>
      <c r="D2523" s="184">
        <v>504</v>
      </c>
      <c r="E2523" s="184">
        <v>2</v>
      </c>
      <c r="F2523" s="184">
        <v>614</v>
      </c>
      <c r="G2523" s="184">
        <v>7</v>
      </c>
      <c r="H2523" s="184">
        <v>3</v>
      </c>
    </row>
    <row r="2524" spans="1:8" x14ac:dyDescent="0.2">
      <c r="A2524" s="184" t="s">
        <v>4429</v>
      </c>
      <c r="B2524" s="184">
        <v>620</v>
      </c>
      <c r="C2524" s="184">
        <v>500565</v>
      </c>
      <c r="D2524" s="184">
        <v>505</v>
      </c>
      <c r="E2524" s="184">
        <v>2</v>
      </c>
      <c r="F2524" s="184">
        <v>614</v>
      </c>
      <c r="G2524" s="184">
        <v>7</v>
      </c>
      <c r="H2524" s="184">
        <v>3</v>
      </c>
    </row>
    <row r="2525" spans="1:8" x14ac:dyDescent="0.2">
      <c r="A2525" s="184" t="s">
        <v>4430</v>
      </c>
      <c r="B2525" s="184">
        <v>621</v>
      </c>
      <c r="C2525" s="184">
        <v>500566</v>
      </c>
      <c r="D2525" s="184">
        <v>506</v>
      </c>
      <c r="E2525" s="184">
        <v>2</v>
      </c>
      <c r="F2525" s="184">
        <v>614</v>
      </c>
      <c r="G2525" s="184">
        <v>7</v>
      </c>
      <c r="H2525" s="184">
        <v>3</v>
      </c>
    </row>
    <row r="2526" spans="1:8" x14ac:dyDescent="0.2">
      <c r="A2526" s="184" t="s">
        <v>4431</v>
      </c>
      <c r="B2526" s="184">
        <v>622</v>
      </c>
      <c r="C2526" s="184">
        <v>500567</v>
      </c>
      <c r="D2526" s="184">
        <v>507</v>
      </c>
      <c r="E2526" s="184">
        <v>2</v>
      </c>
      <c r="F2526" s="184">
        <v>614</v>
      </c>
      <c r="G2526" s="184">
        <v>7</v>
      </c>
      <c r="H2526" s="184">
        <v>3</v>
      </c>
    </row>
    <row r="2527" spans="1:8" x14ac:dyDescent="0.2">
      <c r="A2527" s="184" t="s">
        <v>4432</v>
      </c>
      <c r="B2527" s="184">
        <v>623</v>
      </c>
      <c r="C2527" s="184">
        <v>500568</v>
      </c>
      <c r="D2527" s="184">
        <v>508</v>
      </c>
      <c r="E2527" s="184">
        <v>2</v>
      </c>
      <c r="F2527" s="184">
        <v>614</v>
      </c>
      <c r="G2527" s="184">
        <v>7</v>
      </c>
      <c r="H2527" s="184">
        <v>3</v>
      </c>
    </row>
    <row r="2528" spans="1:8" x14ac:dyDescent="0.2">
      <c r="A2528" s="184" t="s">
        <v>4433</v>
      </c>
      <c r="B2528" s="184">
        <v>624</v>
      </c>
      <c r="C2528" s="184">
        <v>500569</v>
      </c>
      <c r="D2528" s="184">
        <v>509</v>
      </c>
      <c r="E2528" s="184">
        <v>2</v>
      </c>
      <c r="F2528" s="184">
        <v>614</v>
      </c>
      <c r="G2528" s="184">
        <v>7</v>
      </c>
      <c r="H2528" s="184">
        <v>3</v>
      </c>
    </row>
    <row r="2529" spans="1:8" x14ac:dyDescent="0.2">
      <c r="A2529" s="184" t="s">
        <v>4434</v>
      </c>
      <c r="B2529" s="184">
        <v>625</v>
      </c>
      <c r="C2529" s="184">
        <v>500570</v>
      </c>
      <c r="D2529" s="184">
        <v>510</v>
      </c>
      <c r="E2529" s="184">
        <v>2</v>
      </c>
      <c r="F2529" s="184">
        <v>614</v>
      </c>
      <c r="G2529" s="184">
        <v>7</v>
      </c>
      <c r="H2529" s="184">
        <v>3</v>
      </c>
    </row>
    <row r="2530" spans="1:8" x14ac:dyDescent="0.2">
      <c r="A2530" s="184" t="s">
        <v>4435</v>
      </c>
      <c r="B2530" s="184">
        <v>626</v>
      </c>
      <c r="C2530" s="184">
        <v>500571</v>
      </c>
      <c r="D2530" s="184">
        <v>511</v>
      </c>
      <c r="E2530" s="184">
        <v>2</v>
      </c>
      <c r="F2530" s="184">
        <v>614</v>
      </c>
      <c r="G2530" s="184">
        <v>7</v>
      </c>
      <c r="H2530" s="184">
        <v>3</v>
      </c>
    </row>
    <row r="2531" spans="1:8" x14ac:dyDescent="0.2">
      <c r="A2531" s="184" t="s">
        <v>4436</v>
      </c>
      <c r="B2531" s="184">
        <v>627</v>
      </c>
      <c r="C2531" s="184">
        <v>500572</v>
      </c>
      <c r="D2531" s="184">
        <v>512</v>
      </c>
      <c r="E2531" s="184">
        <v>2</v>
      </c>
      <c r="F2531" s="184">
        <v>614</v>
      </c>
      <c r="G2531" s="184">
        <v>7</v>
      </c>
      <c r="H2531" s="184">
        <v>3</v>
      </c>
    </row>
    <row r="2532" spans="1:8" x14ac:dyDescent="0.2">
      <c r="A2532" s="184" t="s">
        <v>4437</v>
      </c>
      <c r="B2532" s="184">
        <v>628</v>
      </c>
      <c r="C2532" s="184">
        <v>500573</v>
      </c>
      <c r="D2532" s="184">
        <v>513</v>
      </c>
      <c r="E2532" s="184">
        <v>2</v>
      </c>
      <c r="F2532" s="184">
        <v>614</v>
      </c>
      <c r="G2532" s="184">
        <v>7</v>
      </c>
      <c r="H2532" s="184">
        <v>3</v>
      </c>
    </row>
    <row r="2533" spans="1:8" x14ac:dyDescent="0.2">
      <c r="A2533" s="184" t="s">
        <v>4438</v>
      </c>
      <c r="B2533" s="184">
        <v>629</v>
      </c>
      <c r="C2533" s="184">
        <v>500574</v>
      </c>
      <c r="D2533" s="184">
        <v>514</v>
      </c>
      <c r="E2533" s="184">
        <v>2</v>
      </c>
      <c r="F2533" s="184">
        <v>614</v>
      </c>
      <c r="G2533" s="184">
        <v>7</v>
      </c>
      <c r="H2533" s="184">
        <v>3</v>
      </c>
    </row>
    <row r="2534" spans="1:8" x14ac:dyDescent="0.2">
      <c r="A2534" s="184" t="s">
        <v>4439</v>
      </c>
      <c r="B2534" s="184">
        <v>630</v>
      </c>
      <c r="C2534" s="184">
        <v>500575</v>
      </c>
      <c r="D2534" s="184">
        <v>515</v>
      </c>
      <c r="E2534" s="184">
        <v>2</v>
      </c>
      <c r="F2534" s="184">
        <v>614</v>
      </c>
      <c r="G2534" s="184">
        <v>7</v>
      </c>
      <c r="H2534" s="184">
        <v>3</v>
      </c>
    </row>
    <row r="2535" spans="1:8" x14ac:dyDescent="0.2">
      <c r="A2535" s="184" t="s">
        <v>4440</v>
      </c>
      <c r="B2535" s="184">
        <v>631</v>
      </c>
      <c r="C2535" s="184">
        <v>500576</v>
      </c>
      <c r="D2535" s="184">
        <v>516</v>
      </c>
      <c r="E2535" s="184">
        <v>2</v>
      </c>
      <c r="F2535" s="184">
        <v>614</v>
      </c>
      <c r="G2535" s="184">
        <v>7</v>
      </c>
      <c r="H2535" s="184">
        <v>3</v>
      </c>
    </row>
    <row r="2536" spans="1:8" x14ac:dyDescent="0.2">
      <c r="A2536" s="184" t="s">
        <v>4441</v>
      </c>
      <c r="B2536" s="184">
        <v>632</v>
      </c>
      <c r="C2536" s="184">
        <v>500577</v>
      </c>
      <c r="D2536" s="184">
        <v>517</v>
      </c>
      <c r="E2536" s="184">
        <v>2</v>
      </c>
      <c r="F2536" s="184">
        <v>614</v>
      </c>
      <c r="G2536" s="184">
        <v>7</v>
      </c>
      <c r="H2536" s="184">
        <v>3</v>
      </c>
    </row>
    <row r="2537" spans="1:8" x14ac:dyDescent="0.2">
      <c r="A2537" s="184" t="s">
        <v>4442</v>
      </c>
      <c r="B2537" s="184">
        <v>633</v>
      </c>
      <c r="C2537" s="184">
        <v>500578</v>
      </c>
      <c r="D2537" s="184">
        <v>518</v>
      </c>
      <c r="E2537" s="184">
        <v>2</v>
      </c>
      <c r="F2537" s="184">
        <v>614</v>
      </c>
      <c r="G2537" s="184">
        <v>7</v>
      </c>
      <c r="H2537" s="184">
        <v>3</v>
      </c>
    </row>
    <row r="2538" spans="1:8" x14ac:dyDescent="0.2">
      <c r="A2538" s="184" t="s">
        <v>4443</v>
      </c>
      <c r="B2538" s="184">
        <v>1050</v>
      </c>
      <c r="C2538" s="184">
        <v>504005</v>
      </c>
      <c r="D2538" s="184">
        <v>519</v>
      </c>
      <c r="E2538" s="184">
        <v>2</v>
      </c>
      <c r="F2538" s="184">
        <v>614</v>
      </c>
      <c r="G2538" s="184">
        <v>7</v>
      </c>
      <c r="H2538" s="184">
        <v>3</v>
      </c>
    </row>
    <row r="2539" spans="1:8" x14ac:dyDescent="0.2">
      <c r="A2539" s="184" t="s">
        <v>4444</v>
      </c>
      <c r="B2539" s="184">
        <v>1051</v>
      </c>
      <c r="C2539" s="184">
        <v>504006</v>
      </c>
      <c r="D2539" s="184">
        <v>520</v>
      </c>
      <c r="E2539" s="184">
        <v>2</v>
      </c>
      <c r="F2539" s="184">
        <v>614</v>
      </c>
      <c r="G2539" s="184">
        <v>7</v>
      </c>
      <c r="H2539" s="184">
        <v>3</v>
      </c>
    </row>
    <row r="2540" spans="1:8" x14ac:dyDescent="0.2">
      <c r="A2540" s="184" t="s">
        <v>4445</v>
      </c>
      <c r="B2540" s="184">
        <v>1052</v>
      </c>
      <c r="C2540" s="184">
        <v>504007</v>
      </c>
      <c r="D2540" s="184">
        <v>521</v>
      </c>
      <c r="E2540" s="184">
        <v>2</v>
      </c>
      <c r="F2540" s="184">
        <v>614</v>
      </c>
      <c r="G2540" s="184">
        <v>7</v>
      </c>
      <c r="H2540" s="184">
        <v>3</v>
      </c>
    </row>
    <row r="2541" spans="1:8" x14ac:dyDescent="0.2">
      <c r="A2541" s="184" t="s">
        <v>4446</v>
      </c>
      <c r="B2541" s="184">
        <v>1053</v>
      </c>
      <c r="C2541" s="184">
        <v>504008</v>
      </c>
      <c r="D2541" s="184">
        <v>522</v>
      </c>
      <c r="E2541" s="184">
        <v>2</v>
      </c>
      <c r="F2541" s="184">
        <v>614</v>
      </c>
      <c r="G2541" s="184">
        <v>7</v>
      </c>
      <c r="H2541" s="184">
        <v>3</v>
      </c>
    </row>
    <row r="2542" spans="1:8" x14ac:dyDescent="0.2">
      <c r="A2542" s="184" t="s">
        <v>4447</v>
      </c>
      <c r="B2542" s="184">
        <v>1054</v>
      </c>
      <c r="C2542" s="184">
        <v>504009</v>
      </c>
      <c r="D2542" s="184">
        <v>523</v>
      </c>
      <c r="E2542" s="184">
        <v>2</v>
      </c>
      <c r="F2542" s="184">
        <v>614</v>
      </c>
      <c r="G2542" s="184">
        <v>7</v>
      </c>
      <c r="H2542" s="184">
        <v>3</v>
      </c>
    </row>
    <row r="2543" spans="1:8" x14ac:dyDescent="0.2">
      <c r="A2543" s="184" t="s">
        <v>4448</v>
      </c>
      <c r="B2543" s="184">
        <v>1055</v>
      </c>
      <c r="C2543" s="184">
        <v>504010</v>
      </c>
      <c r="D2543" s="184">
        <v>524</v>
      </c>
      <c r="E2543" s="184">
        <v>2</v>
      </c>
      <c r="F2543" s="184">
        <v>614</v>
      </c>
      <c r="G2543" s="184">
        <v>7</v>
      </c>
      <c r="H2543" s="184">
        <v>3</v>
      </c>
    </row>
    <row r="2544" spans="1:8" x14ac:dyDescent="0.2">
      <c r="A2544" s="184" t="s">
        <v>4449</v>
      </c>
      <c r="B2544" s="184">
        <v>1275</v>
      </c>
      <c r="C2544" s="184">
        <v>505077</v>
      </c>
      <c r="D2544" s="184">
        <v>601</v>
      </c>
      <c r="E2544" s="184">
        <v>1</v>
      </c>
      <c r="F2544" s="184">
        <v>61</v>
      </c>
      <c r="G2544" s="184">
        <v>7</v>
      </c>
      <c r="H2544" s="184">
        <v>3</v>
      </c>
    </row>
    <row r="2545" spans="1:8" x14ac:dyDescent="0.2">
      <c r="A2545" s="184" t="s">
        <v>4449</v>
      </c>
      <c r="B2545" s="184">
        <v>1057</v>
      </c>
      <c r="C2545" s="184">
        <v>504067</v>
      </c>
      <c r="D2545" s="184">
        <v>601</v>
      </c>
      <c r="E2545" s="184">
        <v>2</v>
      </c>
      <c r="F2545" s="184">
        <v>1056</v>
      </c>
      <c r="G2545" s="184">
        <v>7</v>
      </c>
      <c r="H2545" s="184">
        <v>3</v>
      </c>
    </row>
    <row r="2546" spans="1:8" x14ac:dyDescent="0.2">
      <c r="A2546" s="184" t="s">
        <v>4450</v>
      </c>
      <c r="B2546" s="184">
        <v>62</v>
      </c>
      <c r="C2546" s="184">
        <v>1113</v>
      </c>
      <c r="D2546" s="184">
        <v>602</v>
      </c>
      <c r="E2546" s="184">
        <v>1</v>
      </c>
      <c r="F2546" s="184">
        <v>61</v>
      </c>
      <c r="G2546" s="184">
        <v>7</v>
      </c>
      <c r="H2546" s="184">
        <v>3</v>
      </c>
    </row>
    <row r="2547" spans="1:8" x14ac:dyDescent="0.2">
      <c r="A2547" s="184" t="s">
        <v>4450</v>
      </c>
      <c r="B2547" s="184">
        <v>1058</v>
      </c>
      <c r="C2547" s="184">
        <v>504068</v>
      </c>
      <c r="D2547" s="184">
        <v>602</v>
      </c>
      <c r="E2547" s="184">
        <v>2</v>
      </c>
      <c r="F2547" s="184">
        <v>1056</v>
      </c>
      <c r="G2547" s="184">
        <v>7</v>
      </c>
      <c r="H2547" s="184">
        <v>3</v>
      </c>
    </row>
    <row r="2548" spans="1:8" x14ac:dyDescent="0.2">
      <c r="A2548" s="184" t="s">
        <v>4451</v>
      </c>
      <c r="B2548" s="184">
        <v>231</v>
      </c>
      <c r="C2548" s="184">
        <v>1460</v>
      </c>
      <c r="D2548" s="184">
        <v>603</v>
      </c>
      <c r="E2548" s="184">
        <v>1</v>
      </c>
      <c r="F2548" s="184">
        <v>61</v>
      </c>
      <c r="G2548" s="184">
        <v>7</v>
      </c>
      <c r="H2548" s="184">
        <v>3</v>
      </c>
    </row>
    <row r="2549" spans="1:8" x14ac:dyDescent="0.2">
      <c r="A2549" s="184" t="s">
        <v>4451</v>
      </c>
      <c r="B2549" s="184">
        <v>1059</v>
      </c>
      <c r="C2549" s="184">
        <v>504069</v>
      </c>
      <c r="D2549" s="184">
        <v>603</v>
      </c>
      <c r="E2549" s="184">
        <v>2</v>
      </c>
      <c r="F2549" s="184">
        <v>1056</v>
      </c>
      <c r="G2549" s="184">
        <v>7</v>
      </c>
      <c r="H2549" s="184">
        <v>3</v>
      </c>
    </row>
    <row r="2550" spans="1:8" x14ac:dyDescent="0.2">
      <c r="A2550" s="184" t="s">
        <v>4452</v>
      </c>
      <c r="B2550" s="184">
        <v>232</v>
      </c>
      <c r="C2550" s="184">
        <v>1461</v>
      </c>
      <c r="D2550" s="184">
        <v>604</v>
      </c>
      <c r="E2550" s="184">
        <v>1</v>
      </c>
      <c r="F2550" s="184">
        <v>61</v>
      </c>
      <c r="G2550" s="184">
        <v>7</v>
      </c>
      <c r="H2550" s="184">
        <v>3</v>
      </c>
    </row>
    <row r="2551" spans="1:8" x14ac:dyDescent="0.2">
      <c r="A2551" s="184" t="s">
        <v>4452</v>
      </c>
      <c r="B2551" s="184">
        <v>1060</v>
      </c>
      <c r="C2551" s="184">
        <v>504070</v>
      </c>
      <c r="D2551" s="184">
        <v>604</v>
      </c>
      <c r="E2551" s="184">
        <v>2</v>
      </c>
      <c r="F2551" s="184">
        <v>1056</v>
      </c>
      <c r="G2551" s="184">
        <v>7</v>
      </c>
      <c r="H2551" s="184">
        <v>3</v>
      </c>
    </row>
    <row r="2552" spans="1:8" x14ac:dyDescent="0.2">
      <c r="A2552" s="184" t="s">
        <v>4453</v>
      </c>
      <c r="B2552" s="184">
        <v>233</v>
      </c>
      <c r="C2552" s="184">
        <v>1462</v>
      </c>
      <c r="D2552" s="184">
        <v>605</v>
      </c>
      <c r="E2552" s="184">
        <v>1</v>
      </c>
      <c r="F2552" s="184">
        <v>61</v>
      </c>
      <c r="G2552" s="184">
        <v>7</v>
      </c>
      <c r="H2552" s="184">
        <v>3</v>
      </c>
    </row>
    <row r="2553" spans="1:8" x14ac:dyDescent="0.2">
      <c r="A2553" s="184" t="s">
        <v>4453</v>
      </c>
      <c r="B2553" s="184">
        <v>1061</v>
      </c>
      <c r="C2553" s="184">
        <v>504071</v>
      </c>
      <c r="D2553" s="184">
        <v>605</v>
      </c>
      <c r="E2553" s="184">
        <v>2</v>
      </c>
      <c r="F2553" s="184">
        <v>1056</v>
      </c>
      <c r="G2553" s="184">
        <v>7</v>
      </c>
      <c r="H2553" s="184">
        <v>3</v>
      </c>
    </row>
    <row r="2554" spans="1:8" x14ac:dyDescent="0.2">
      <c r="A2554" s="184" t="s">
        <v>4454</v>
      </c>
      <c r="B2554" s="184">
        <v>234</v>
      </c>
      <c r="C2554" s="184">
        <v>1463</v>
      </c>
      <c r="D2554" s="184">
        <v>606</v>
      </c>
      <c r="E2554" s="184">
        <v>1</v>
      </c>
      <c r="F2554" s="184">
        <v>61</v>
      </c>
      <c r="G2554" s="184">
        <v>7</v>
      </c>
      <c r="H2554" s="184">
        <v>3</v>
      </c>
    </row>
    <row r="2555" spans="1:8" x14ac:dyDescent="0.2">
      <c r="A2555" s="184" t="s">
        <v>4454</v>
      </c>
      <c r="B2555" s="184">
        <v>1062</v>
      </c>
      <c r="C2555" s="184">
        <v>504072</v>
      </c>
      <c r="D2555" s="184">
        <v>606</v>
      </c>
      <c r="E2555" s="184">
        <v>2</v>
      </c>
      <c r="F2555" s="184">
        <v>1056</v>
      </c>
      <c r="G2555" s="184">
        <v>7</v>
      </c>
      <c r="H2555" s="184">
        <v>3</v>
      </c>
    </row>
    <row r="2556" spans="1:8" x14ac:dyDescent="0.2">
      <c r="A2556" s="184" t="s">
        <v>4455</v>
      </c>
      <c r="B2556" s="184">
        <v>235</v>
      </c>
      <c r="C2556" s="184">
        <v>1464</v>
      </c>
      <c r="D2556" s="184">
        <v>607</v>
      </c>
      <c r="E2556" s="184">
        <v>1</v>
      </c>
      <c r="F2556" s="184">
        <v>61</v>
      </c>
      <c r="G2556" s="184">
        <v>7</v>
      </c>
      <c r="H2556" s="184">
        <v>3</v>
      </c>
    </row>
    <row r="2557" spans="1:8" x14ac:dyDescent="0.2">
      <c r="A2557" s="184" t="s">
        <v>4455</v>
      </c>
      <c r="B2557" s="184">
        <v>1063</v>
      </c>
      <c r="C2557" s="184">
        <v>504073</v>
      </c>
      <c r="D2557" s="184">
        <v>607</v>
      </c>
      <c r="E2557" s="184">
        <v>2</v>
      </c>
      <c r="F2557" s="184">
        <v>1056</v>
      </c>
      <c r="G2557" s="184">
        <v>7</v>
      </c>
      <c r="H2557" s="184">
        <v>3</v>
      </c>
    </row>
    <row r="2558" spans="1:8" x14ac:dyDescent="0.2">
      <c r="A2558" s="184" t="s">
        <v>4456</v>
      </c>
      <c r="B2558" s="184">
        <v>236</v>
      </c>
      <c r="C2558" s="184">
        <v>1465</v>
      </c>
      <c r="D2558" s="184">
        <v>608</v>
      </c>
      <c r="E2558" s="184">
        <v>1</v>
      </c>
      <c r="F2558" s="184">
        <v>61</v>
      </c>
      <c r="G2558" s="184">
        <v>7</v>
      </c>
      <c r="H2558" s="184">
        <v>3</v>
      </c>
    </row>
    <row r="2559" spans="1:8" x14ac:dyDescent="0.2">
      <c r="A2559" s="184" t="s">
        <v>4456</v>
      </c>
      <c r="B2559" s="184">
        <v>1064</v>
      </c>
      <c r="C2559" s="184">
        <v>504074</v>
      </c>
      <c r="D2559" s="184">
        <v>608</v>
      </c>
      <c r="E2559" s="184">
        <v>2</v>
      </c>
      <c r="F2559" s="184">
        <v>1056</v>
      </c>
      <c r="G2559" s="184">
        <v>7</v>
      </c>
      <c r="H2559" s="184">
        <v>3</v>
      </c>
    </row>
    <row r="2560" spans="1:8" x14ac:dyDescent="0.2">
      <c r="A2560" s="184" t="s">
        <v>4457</v>
      </c>
      <c r="B2560" s="184">
        <v>237</v>
      </c>
      <c r="C2560" s="184">
        <v>1466</v>
      </c>
      <c r="D2560" s="184">
        <v>609</v>
      </c>
      <c r="E2560" s="184">
        <v>1</v>
      </c>
      <c r="F2560" s="184">
        <v>61</v>
      </c>
      <c r="G2560" s="184">
        <v>7</v>
      </c>
      <c r="H2560" s="184">
        <v>3</v>
      </c>
    </row>
    <row r="2561" spans="1:8" x14ac:dyDescent="0.2">
      <c r="A2561" s="184" t="s">
        <v>4457</v>
      </c>
      <c r="B2561" s="184">
        <v>1065</v>
      </c>
      <c r="C2561" s="184">
        <v>504075</v>
      </c>
      <c r="D2561" s="184">
        <v>609</v>
      </c>
      <c r="E2561" s="184">
        <v>2</v>
      </c>
      <c r="F2561" s="184">
        <v>1056</v>
      </c>
      <c r="G2561" s="184">
        <v>7</v>
      </c>
      <c r="H2561" s="184">
        <v>3</v>
      </c>
    </row>
    <row r="2562" spans="1:8" x14ac:dyDescent="0.2">
      <c r="A2562" s="184" t="s">
        <v>4458</v>
      </c>
      <c r="B2562" s="184">
        <v>238</v>
      </c>
      <c r="C2562" s="184">
        <v>1467</v>
      </c>
      <c r="D2562" s="184">
        <v>610</v>
      </c>
      <c r="E2562" s="184">
        <v>1</v>
      </c>
      <c r="F2562" s="184">
        <v>61</v>
      </c>
      <c r="G2562" s="184">
        <v>7</v>
      </c>
      <c r="H2562" s="184">
        <v>3</v>
      </c>
    </row>
    <row r="2563" spans="1:8" x14ac:dyDescent="0.2">
      <c r="A2563" s="184" t="s">
        <v>4458</v>
      </c>
      <c r="B2563" s="184">
        <v>1066</v>
      </c>
      <c r="C2563" s="184">
        <v>504076</v>
      </c>
      <c r="D2563" s="184">
        <v>610</v>
      </c>
      <c r="E2563" s="184">
        <v>2</v>
      </c>
      <c r="F2563" s="184">
        <v>1056</v>
      </c>
      <c r="G2563" s="184">
        <v>7</v>
      </c>
      <c r="H2563" s="184">
        <v>3</v>
      </c>
    </row>
    <row r="2564" spans="1:8" x14ac:dyDescent="0.2">
      <c r="A2564" s="184" t="s">
        <v>4459</v>
      </c>
      <c r="B2564" s="184">
        <v>239</v>
      </c>
      <c r="C2564" s="184">
        <v>1468</v>
      </c>
      <c r="D2564" s="184">
        <v>611</v>
      </c>
      <c r="E2564" s="184">
        <v>1</v>
      </c>
      <c r="F2564" s="184">
        <v>61</v>
      </c>
      <c r="G2564" s="184">
        <v>7</v>
      </c>
      <c r="H2564" s="184">
        <v>3</v>
      </c>
    </row>
    <row r="2565" spans="1:8" x14ac:dyDescent="0.2">
      <c r="A2565" s="184" t="s">
        <v>4459</v>
      </c>
      <c r="B2565" s="184">
        <v>1067</v>
      </c>
      <c r="C2565" s="184">
        <v>504077</v>
      </c>
      <c r="D2565" s="184">
        <v>611</v>
      </c>
      <c r="E2565" s="184">
        <v>2</v>
      </c>
      <c r="F2565" s="184">
        <v>1056</v>
      </c>
      <c r="G2565" s="184">
        <v>7</v>
      </c>
      <c r="H2565" s="184">
        <v>3</v>
      </c>
    </row>
    <row r="2566" spans="1:8" x14ac:dyDescent="0.2">
      <c r="A2566" s="184" t="s">
        <v>4460</v>
      </c>
      <c r="B2566" s="184">
        <v>240</v>
      </c>
      <c r="C2566" s="184">
        <v>1470</v>
      </c>
      <c r="D2566" s="184">
        <v>612</v>
      </c>
      <c r="E2566" s="184">
        <v>1</v>
      </c>
      <c r="F2566" s="184">
        <v>61</v>
      </c>
      <c r="G2566" s="184">
        <v>7</v>
      </c>
      <c r="H2566" s="184">
        <v>3</v>
      </c>
    </row>
    <row r="2567" spans="1:8" x14ac:dyDescent="0.2">
      <c r="A2567" s="184" t="s">
        <v>4460</v>
      </c>
      <c r="B2567" s="184">
        <v>1068</v>
      </c>
      <c r="C2567" s="184">
        <v>504078</v>
      </c>
      <c r="D2567" s="184">
        <v>612</v>
      </c>
      <c r="E2567" s="184">
        <v>2</v>
      </c>
      <c r="F2567" s="184">
        <v>1056</v>
      </c>
      <c r="G2567" s="184">
        <v>7</v>
      </c>
      <c r="H2567" s="184">
        <v>3</v>
      </c>
    </row>
    <row r="2568" spans="1:8" x14ac:dyDescent="0.2">
      <c r="A2568" s="184" t="s">
        <v>4461</v>
      </c>
      <c r="B2568" s="184">
        <v>375</v>
      </c>
      <c r="C2568" s="184">
        <v>1771</v>
      </c>
      <c r="D2568" s="184">
        <v>613</v>
      </c>
      <c r="E2568" s="184">
        <v>1</v>
      </c>
      <c r="F2568" s="184">
        <v>61</v>
      </c>
      <c r="G2568" s="184">
        <v>7</v>
      </c>
      <c r="H2568" s="184">
        <v>3</v>
      </c>
    </row>
    <row r="2569" spans="1:8" x14ac:dyDescent="0.2">
      <c r="A2569" s="184" t="s">
        <v>4461</v>
      </c>
      <c r="B2569" s="184">
        <v>1069</v>
      </c>
      <c r="C2569" s="184">
        <v>504079</v>
      </c>
      <c r="D2569" s="184">
        <v>613</v>
      </c>
      <c r="E2569" s="184">
        <v>2</v>
      </c>
      <c r="F2569" s="184">
        <v>1056</v>
      </c>
      <c r="G2569" s="184">
        <v>7</v>
      </c>
      <c r="H2569" s="184">
        <v>3</v>
      </c>
    </row>
    <row r="2570" spans="1:8" hidden="1" x14ac:dyDescent="0.2">
      <c r="A2570" s="184" t="s">
        <v>4462</v>
      </c>
      <c r="B2570" s="184">
        <v>1263</v>
      </c>
      <c r="C2570" s="184">
        <v>505025</v>
      </c>
      <c r="D2570" s="184" t="s">
        <v>4463</v>
      </c>
      <c r="E2570" s="184">
        <v>5</v>
      </c>
      <c r="F2570" s="184">
        <v>1257</v>
      </c>
      <c r="G2570" s="184">
        <v>7</v>
      </c>
      <c r="H2570" s="184">
        <v>3</v>
      </c>
    </row>
    <row r="2571" spans="1:8" hidden="1" x14ac:dyDescent="0.2">
      <c r="A2571" s="184" t="s">
        <v>4464</v>
      </c>
      <c r="B2571" s="184">
        <v>1264</v>
      </c>
      <c r="C2571" s="184">
        <v>505026</v>
      </c>
      <c r="D2571" s="184" t="s">
        <v>4465</v>
      </c>
      <c r="E2571" s="184">
        <v>5</v>
      </c>
      <c r="F2571" s="184">
        <v>1257</v>
      </c>
      <c r="G2571" s="184">
        <v>7</v>
      </c>
      <c r="H2571" s="184">
        <v>3</v>
      </c>
    </row>
    <row r="2572" spans="1:8" hidden="1" x14ac:dyDescent="0.2">
      <c r="A2572" s="184" t="s">
        <v>4466</v>
      </c>
      <c r="B2572" s="184">
        <v>669</v>
      </c>
      <c r="C2572" s="184">
        <v>500695</v>
      </c>
      <c r="D2572" s="184">
        <v>1</v>
      </c>
      <c r="E2572" s="184">
        <v>4</v>
      </c>
      <c r="F2572" s="184">
        <v>668</v>
      </c>
      <c r="G2572" s="184">
        <v>7</v>
      </c>
      <c r="H2572" s="184">
        <v>3</v>
      </c>
    </row>
    <row r="2573" spans="1:8" hidden="1" x14ac:dyDescent="0.2">
      <c r="A2573" s="184" t="s">
        <v>4467</v>
      </c>
      <c r="B2573" s="184">
        <v>670</v>
      </c>
      <c r="C2573" s="184">
        <v>500696</v>
      </c>
      <c r="D2573" s="184">
        <v>2</v>
      </c>
      <c r="E2573" s="184">
        <v>4</v>
      </c>
      <c r="F2573" s="184">
        <v>668</v>
      </c>
      <c r="G2573" s="184">
        <v>7</v>
      </c>
      <c r="H2573" s="184">
        <v>3</v>
      </c>
    </row>
    <row r="2574" spans="1:8" hidden="1" x14ac:dyDescent="0.2">
      <c r="A2574" s="184" t="s">
        <v>4468</v>
      </c>
      <c r="B2574" s="184">
        <v>671</v>
      </c>
      <c r="C2574" s="184">
        <v>500697</v>
      </c>
      <c r="D2574" s="184">
        <v>3</v>
      </c>
      <c r="E2574" s="184">
        <v>4</v>
      </c>
      <c r="F2574" s="184">
        <v>668</v>
      </c>
      <c r="G2574" s="184">
        <v>7</v>
      </c>
      <c r="H2574" s="184">
        <v>3</v>
      </c>
    </row>
    <row r="2575" spans="1:8" hidden="1" x14ac:dyDescent="0.2">
      <c r="A2575" s="184" t="s">
        <v>4469</v>
      </c>
      <c r="B2575" s="184">
        <v>672</v>
      </c>
      <c r="C2575" s="184">
        <v>500698</v>
      </c>
      <c r="D2575" s="184">
        <v>4</v>
      </c>
      <c r="E2575" s="184">
        <v>4</v>
      </c>
      <c r="F2575" s="184">
        <v>668</v>
      </c>
      <c r="G2575" s="184">
        <v>7</v>
      </c>
      <c r="H2575" s="184">
        <v>3</v>
      </c>
    </row>
    <row r="2576" spans="1:8" x14ac:dyDescent="0.2">
      <c r="A2576" s="184" t="s">
        <v>4470</v>
      </c>
      <c r="B2576" s="184">
        <v>2331</v>
      </c>
      <c r="C2576" s="184">
        <v>508781</v>
      </c>
      <c r="D2576" s="184">
        <v>958</v>
      </c>
      <c r="E2576" s="184">
        <v>6</v>
      </c>
      <c r="F2576" s="184">
        <v>2329</v>
      </c>
      <c r="G2576" s="184">
        <v>7</v>
      </c>
      <c r="H2576" s="184">
        <v>3</v>
      </c>
    </row>
    <row r="2577" spans="1:8" x14ac:dyDescent="0.2">
      <c r="A2577" s="184" t="s">
        <v>4471</v>
      </c>
      <c r="B2577" s="184">
        <v>2332</v>
      </c>
      <c r="C2577" s="184">
        <v>508782</v>
      </c>
      <c r="D2577" s="184">
        <v>959</v>
      </c>
      <c r="E2577" s="184">
        <v>6</v>
      </c>
      <c r="F2577" s="184">
        <v>2329</v>
      </c>
      <c r="G2577" s="184">
        <v>7</v>
      </c>
      <c r="H2577" s="184">
        <v>3</v>
      </c>
    </row>
    <row r="2578" spans="1:8" x14ac:dyDescent="0.2">
      <c r="A2578" s="184" t="s">
        <v>4472</v>
      </c>
      <c r="B2578" s="184">
        <v>2333</v>
      </c>
      <c r="C2578" s="184">
        <v>508783</v>
      </c>
      <c r="D2578" s="184">
        <v>960</v>
      </c>
      <c r="E2578" s="184">
        <v>6</v>
      </c>
      <c r="F2578" s="184">
        <v>2329</v>
      </c>
      <c r="G2578" s="184">
        <v>7</v>
      </c>
      <c r="H2578" s="184">
        <v>3</v>
      </c>
    </row>
    <row r="2579" spans="1:8" x14ac:dyDescent="0.2">
      <c r="A2579" s="184" t="s">
        <v>4473</v>
      </c>
      <c r="B2579" s="184">
        <v>2334</v>
      </c>
      <c r="C2579" s="184">
        <v>508784</v>
      </c>
      <c r="D2579" s="184">
        <v>961</v>
      </c>
      <c r="E2579" s="184">
        <v>6</v>
      </c>
      <c r="F2579" s="184">
        <v>2329</v>
      </c>
      <c r="G2579" s="184">
        <v>7</v>
      </c>
      <c r="H2579" s="184">
        <v>3</v>
      </c>
    </row>
    <row r="2580" spans="1:8" x14ac:dyDescent="0.2">
      <c r="A2580" s="184" t="s">
        <v>4474</v>
      </c>
      <c r="B2580" s="184">
        <v>2335</v>
      </c>
      <c r="C2580" s="184">
        <v>508785</v>
      </c>
      <c r="D2580" s="184">
        <v>962</v>
      </c>
      <c r="E2580" s="184">
        <v>6</v>
      </c>
      <c r="F2580" s="184">
        <v>2329</v>
      </c>
      <c r="G2580" s="184">
        <v>7</v>
      </c>
      <c r="H2580" s="184">
        <v>3</v>
      </c>
    </row>
    <row r="2581" spans="1:8" x14ac:dyDescent="0.2">
      <c r="A2581" s="184" t="s">
        <v>4475</v>
      </c>
      <c r="B2581" s="184">
        <v>2336</v>
      </c>
      <c r="C2581" s="184">
        <v>508786</v>
      </c>
      <c r="D2581" s="184">
        <v>963</v>
      </c>
      <c r="E2581" s="184">
        <v>6</v>
      </c>
      <c r="F2581" s="184">
        <v>2329</v>
      </c>
      <c r="G2581" s="184">
        <v>7</v>
      </c>
      <c r="H2581" s="184">
        <v>3</v>
      </c>
    </row>
    <row r="2582" spans="1:8" x14ac:dyDescent="0.2">
      <c r="A2582" s="184" t="s">
        <v>1986</v>
      </c>
      <c r="B2582" s="184">
        <v>3087</v>
      </c>
      <c r="C2582" s="184">
        <v>510724</v>
      </c>
      <c r="D2582" s="184">
        <v>661</v>
      </c>
      <c r="E2582" s="184">
        <v>6</v>
      </c>
      <c r="F2582" s="184">
        <v>3085</v>
      </c>
      <c r="G2582" s="184">
        <v>7</v>
      </c>
      <c r="H2582" s="184">
        <v>3</v>
      </c>
    </row>
    <row r="2583" spans="1:8" x14ac:dyDescent="0.2">
      <c r="A2583" s="184" t="s">
        <v>4476</v>
      </c>
      <c r="B2583" s="184">
        <v>3088</v>
      </c>
      <c r="C2583" s="184">
        <v>510725</v>
      </c>
      <c r="D2583" s="184">
        <v>662</v>
      </c>
      <c r="E2583" s="184">
        <v>6</v>
      </c>
      <c r="F2583" s="184">
        <v>3085</v>
      </c>
      <c r="G2583" s="184">
        <v>7</v>
      </c>
      <c r="H2583" s="184">
        <v>3</v>
      </c>
    </row>
    <row r="2584" spans="1:8" x14ac:dyDescent="0.2">
      <c r="A2584" s="184" t="s">
        <v>4477</v>
      </c>
      <c r="B2584" s="184">
        <v>3089</v>
      </c>
      <c r="C2584" s="184">
        <v>510726</v>
      </c>
      <c r="D2584" s="184">
        <v>663</v>
      </c>
      <c r="E2584" s="184">
        <v>6</v>
      </c>
      <c r="F2584" s="184">
        <v>3085</v>
      </c>
      <c r="G2584" s="184">
        <v>7</v>
      </c>
      <c r="H2584" s="184">
        <v>3</v>
      </c>
    </row>
    <row r="2585" spans="1:8" x14ac:dyDescent="0.2">
      <c r="A2585" s="184" t="s">
        <v>4478</v>
      </c>
      <c r="B2585" s="184">
        <v>3090</v>
      </c>
      <c r="C2585" s="184">
        <v>510727</v>
      </c>
      <c r="D2585" s="184">
        <v>664</v>
      </c>
      <c r="E2585" s="184">
        <v>6</v>
      </c>
      <c r="F2585" s="184">
        <v>3085</v>
      </c>
      <c r="G2585" s="184">
        <v>7</v>
      </c>
      <c r="H2585" s="184">
        <v>3</v>
      </c>
    </row>
    <row r="2586" spans="1:8" x14ac:dyDescent="0.2">
      <c r="A2586" s="184" t="s">
        <v>4479</v>
      </c>
      <c r="B2586" s="184">
        <v>3091</v>
      </c>
      <c r="C2586" s="184">
        <v>510728</v>
      </c>
      <c r="D2586" s="184">
        <v>665</v>
      </c>
      <c r="E2586" s="184">
        <v>6</v>
      </c>
      <c r="F2586" s="184">
        <v>3085</v>
      </c>
      <c r="G2586" s="184">
        <v>7</v>
      </c>
      <c r="H2586" s="184">
        <v>3</v>
      </c>
    </row>
    <row r="2587" spans="1:8" x14ac:dyDescent="0.2">
      <c r="A2587" s="184" t="s">
        <v>3323</v>
      </c>
      <c r="B2587" s="184">
        <v>3086</v>
      </c>
      <c r="C2587" s="184">
        <v>510723</v>
      </c>
      <c r="D2587" s="184" t="s">
        <v>1909</v>
      </c>
      <c r="E2587" s="184">
        <v>6</v>
      </c>
      <c r="F2587" s="184">
        <v>3085</v>
      </c>
      <c r="G2587" s="184">
        <v>7</v>
      </c>
      <c r="H2587" s="184">
        <v>3</v>
      </c>
    </row>
    <row r="2588" spans="1:8" x14ac:dyDescent="0.2">
      <c r="A2588" s="184" t="s">
        <v>3323</v>
      </c>
      <c r="B2588" s="184">
        <v>3092</v>
      </c>
      <c r="C2588" s="184">
        <v>510729</v>
      </c>
      <c r="D2588" s="184" t="s">
        <v>1909</v>
      </c>
      <c r="E2588" s="184">
        <v>6</v>
      </c>
      <c r="F2588" s="184">
        <v>3085</v>
      </c>
      <c r="G2588" s="184">
        <v>7</v>
      </c>
      <c r="H2588" s="184">
        <v>3</v>
      </c>
    </row>
    <row r="2589" spans="1:8" x14ac:dyDescent="0.2">
      <c r="A2589" s="184" t="s">
        <v>4480</v>
      </c>
      <c r="B2589" s="184">
        <v>3123</v>
      </c>
      <c r="C2589" s="184">
        <v>510760</v>
      </c>
      <c r="D2589" s="184">
        <v>661</v>
      </c>
      <c r="E2589" s="184">
        <v>6</v>
      </c>
      <c r="F2589" s="184">
        <v>3121</v>
      </c>
      <c r="G2589" s="184">
        <v>7</v>
      </c>
      <c r="H2589" s="184">
        <v>3</v>
      </c>
    </row>
    <row r="2590" spans="1:8" x14ac:dyDescent="0.2">
      <c r="A2590" s="184" t="s">
        <v>4480</v>
      </c>
      <c r="B2590" s="184">
        <v>3128</v>
      </c>
      <c r="C2590" s="184">
        <v>510765</v>
      </c>
      <c r="D2590" s="184">
        <v>661</v>
      </c>
      <c r="E2590" s="184">
        <v>6</v>
      </c>
      <c r="F2590" s="184">
        <v>3121</v>
      </c>
      <c r="G2590" s="184">
        <v>7</v>
      </c>
      <c r="H2590" s="184">
        <v>3</v>
      </c>
    </row>
    <row r="2591" spans="1:8" x14ac:dyDescent="0.2">
      <c r="A2591" s="184" t="s">
        <v>4481</v>
      </c>
      <c r="B2591" s="184">
        <v>3122</v>
      </c>
      <c r="C2591" s="184">
        <v>510759</v>
      </c>
      <c r="D2591" s="184">
        <v>662</v>
      </c>
      <c r="E2591" s="184">
        <v>6</v>
      </c>
      <c r="F2591" s="184">
        <v>3121</v>
      </c>
      <c r="G2591" s="184">
        <v>7</v>
      </c>
      <c r="H2591" s="184">
        <v>3</v>
      </c>
    </row>
    <row r="2592" spans="1:8" x14ac:dyDescent="0.2">
      <c r="A2592" s="184" t="s">
        <v>4481</v>
      </c>
      <c r="B2592" s="184">
        <v>3129</v>
      </c>
      <c r="C2592" s="184">
        <v>510766</v>
      </c>
      <c r="D2592" s="184">
        <v>662</v>
      </c>
      <c r="E2592" s="184">
        <v>6</v>
      </c>
      <c r="F2592" s="184">
        <v>3121</v>
      </c>
      <c r="G2592" s="184">
        <v>7</v>
      </c>
      <c r="H2592" s="184">
        <v>3</v>
      </c>
    </row>
    <row r="2593" spans="1:8" x14ac:dyDescent="0.2">
      <c r="A2593" s="184" t="s">
        <v>4481</v>
      </c>
      <c r="B2593" s="184">
        <v>3133</v>
      </c>
      <c r="C2593" s="184">
        <v>510770</v>
      </c>
      <c r="D2593" s="184">
        <v>662</v>
      </c>
      <c r="E2593" s="184">
        <v>6</v>
      </c>
      <c r="F2593" s="184">
        <v>3121</v>
      </c>
      <c r="G2593" s="184">
        <v>7</v>
      </c>
      <c r="H2593" s="184">
        <v>3</v>
      </c>
    </row>
    <row r="2594" spans="1:8" x14ac:dyDescent="0.2">
      <c r="A2594" s="184" t="s">
        <v>4482</v>
      </c>
      <c r="B2594" s="184">
        <v>3124</v>
      </c>
      <c r="C2594" s="184">
        <v>510761</v>
      </c>
      <c r="D2594" s="184">
        <v>663</v>
      </c>
      <c r="E2594" s="184">
        <v>6</v>
      </c>
      <c r="F2594" s="184">
        <v>3121</v>
      </c>
      <c r="G2594" s="184">
        <v>7</v>
      </c>
      <c r="H2594" s="184">
        <v>3</v>
      </c>
    </row>
    <row r="2595" spans="1:8" x14ac:dyDescent="0.2">
      <c r="A2595" s="184" t="s">
        <v>4482</v>
      </c>
      <c r="B2595" s="184">
        <v>3130</v>
      </c>
      <c r="C2595" s="184">
        <v>510767</v>
      </c>
      <c r="D2595" s="184">
        <v>663</v>
      </c>
      <c r="E2595" s="184">
        <v>6</v>
      </c>
      <c r="F2595" s="184">
        <v>3121</v>
      </c>
      <c r="G2595" s="184">
        <v>7</v>
      </c>
      <c r="H2595" s="184">
        <v>3</v>
      </c>
    </row>
    <row r="2596" spans="1:8" x14ac:dyDescent="0.2">
      <c r="A2596" s="184" t="s">
        <v>4482</v>
      </c>
      <c r="B2596" s="184">
        <v>3134</v>
      </c>
      <c r="C2596" s="184">
        <v>510771</v>
      </c>
      <c r="D2596" s="184">
        <v>663</v>
      </c>
      <c r="E2596" s="184">
        <v>6</v>
      </c>
      <c r="F2596" s="184">
        <v>3121</v>
      </c>
      <c r="G2596" s="184">
        <v>7</v>
      </c>
      <c r="H2596" s="184">
        <v>3</v>
      </c>
    </row>
    <row r="2597" spans="1:8" x14ac:dyDescent="0.2">
      <c r="A2597" s="184" t="s">
        <v>4483</v>
      </c>
      <c r="B2597" s="184">
        <v>3125</v>
      </c>
      <c r="C2597" s="184">
        <v>510762</v>
      </c>
      <c r="D2597" s="184">
        <v>664</v>
      </c>
      <c r="E2597" s="184">
        <v>6</v>
      </c>
      <c r="F2597" s="184">
        <v>3121</v>
      </c>
      <c r="G2597" s="184">
        <v>7</v>
      </c>
      <c r="H2597" s="184">
        <v>3</v>
      </c>
    </row>
    <row r="2598" spans="1:8" x14ac:dyDescent="0.2">
      <c r="A2598" s="184" t="s">
        <v>4483</v>
      </c>
      <c r="B2598" s="184">
        <v>3131</v>
      </c>
      <c r="C2598" s="184">
        <v>510768</v>
      </c>
      <c r="D2598" s="184">
        <v>664</v>
      </c>
      <c r="E2598" s="184">
        <v>6</v>
      </c>
      <c r="F2598" s="184">
        <v>3121</v>
      </c>
      <c r="G2598" s="184">
        <v>7</v>
      </c>
      <c r="H2598" s="184">
        <v>3</v>
      </c>
    </row>
    <row r="2599" spans="1:8" x14ac:dyDescent="0.2">
      <c r="A2599" s="184" t="s">
        <v>4483</v>
      </c>
      <c r="B2599" s="184">
        <v>3135</v>
      </c>
      <c r="C2599" s="184">
        <v>510772</v>
      </c>
      <c r="D2599" s="184">
        <v>664</v>
      </c>
      <c r="E2599" s="184">
        <v>6</v>
      </c>
      <c r="F2599" s="184">
        <v>3121</v>
      </c>
      <c r="G2599" s="184">
        <v>7</v>
      </c>
      <c r="H2599" s="184">
        <v>3</v>
      </c>
    </row>
    <row r="2600" spans="1:8" x14ac:dyDescent="0.2">
      <c r="A2600" s="184" t="s">
        <v>4484</v>
      </c>
      <c r="B2600" s="184">
        <v>3126</v>
      </c>
      <c r="C2600" s="184">
        <v>510763</v>
      </c>
      <c r="D2600" s="184">
        <v>665</v>
      </c>
      <c r="E2600" s="184">
        <v>6</v>
      </c>
      <c r="F2600" s="184">
        <v>3121</v>
      </c>
      <c r="G2600" s="184">
        <v>7</v>
      </c>
      <c r="H2600" s="184">
        <v>3</v>
      </c>
    </row>
    <row r="2601" spans="1:8" x14ac:dyDescent="0.2">
      <c r="A2601" s="184" t="s">
        <v>4484</v>
      </c>
      <c r="B2601" s="184">
        <v>3132</v>
      </c>
      <c r="C2601" s="184">
        <v>510769</v>
      </c>
      <c r="D2601" s="184">
        <v>665</v>
      </c>
      <c r="E2601" s="184">
        <v>6</v>
      </c>
      <c r="F2601" s="184">
        <v>3121</v>
      </c>
      <c r="G2601" s="184">
        <v>7</v>
      </c>
      <c r="H2601" s="184">
        <v>3</v>
      </c>
    </row>
    <row r="2602" spans="1:8" x14ac:dyDescent="0.2">
      <c r="A2602" s="184" t="s">
        <v>4484</v>
      </c>
      <c r="B2602" s="184">
        <v>3136</v>
      </c>
      <c r="C2602" s="184">
        <v>510773</v>
      </c>
      <c r="D2602" s="184">
        <v>665</v>
      </c>
      <c r="E2602" s="184">
        <v>6</v>
      </c>
      <c r="F2602" s="184">
        <v>3121</v>
      </c>
      <c r="G2602" s="184">
        <v>7</v>
      </c>
      <c r="H2602" s="184">
        <v>3</v>
      </c>
    </row>
    <row r="2603" spans="1:8" x14ac:dyDescent="0.2">
      <c r="A2603" s="184" t="s">
        <v>4485</v>
      </c>
      <c r="B2603" s="184">
        <v>455</v>
      </c>
      <c r="C2603" s="184">
        <v>1985</v>
      </c>
      <c r="D2603" s="184">
        <v>621</v>
      </c>
      <c r="E2603" s="184">
        <v>1</v>
      </c>
      <c r="F2603" s="184">
        <v>454</v>
      </c>
      <c r="G2603" s="184">
        <v>7</v>
      </c>
      <c r="H2603" s="184">
        <v>3</v>
      </c>
    </row>
    <row r="2604" spans="1:8" x14ac:dyDescent="0.2">
      <c r="A2604" s="184" t="s">
        <v>4486</v>
      </c>
      <c r="B2604" s="184">
        <v>456</v>
      </c>
      <c r="C2604" s="184">
        <v>1986</v>
      </c>
      <c r="D2604" s="184">
        <v>622</v>
      </c>
      <c r="E2604" s="184">
        <v>1</v>
      </c>
      <c r="F2604" s="184">
        <v>454</v>
      </c>
      <c r="G2604" s="184">
        <v>7</v>
      </c>
      <c r="H2604" s="184">
        <v>3</v>
      </c>
    </row>
    <row r="2605" spans="1:8" x14ac:dyDescent="0.2">
      <c r="A2605" s="184" t="s">
        <v>4487</v>
      </c>
      <c r="B2605" s="184">
        <v>457</v>
      </c>
      <c r="C2605" s="184">
        <v>1987</v>
      </c>
      <c r="D2605" s="184">
        <v>623</v>
      </c>
      <c r="E2605" s="184">
        <v>1</v>
      </c>
      <c r="F2605" s="184">
        <v>454</v>
      </c>
      <c r="G2605" s="184">
        <v>7</v>
      </c>
      <c r="H2605" s="184">
        <v>3</v>
      </c>
    </row>
    <row r="2606" spans="1:8" x14ac:dyDescent="0.2">
      <c r="A2606" s="184" t="s">
        <v>4488</v>
      </c>
      <c r="B2606" s="184">
        <v>458</v>
      </c>
      <c r="C2606" s="184">
        <v>1988</v>
      </c>
      <c r="D2606" s="184">
        <v>624</v>
      </c>
      <c r="E2606" s="184">
        <v>1</v>
      </c>
      <c r="F2606" s="184">
        <v>454</v>
      </c>
      <c r="G2606" s="184">
        <v>7</v>
      </c>
      <c r="H2606" s="184">
        <v>3</v>
      </c>
    </row>
    <row r="2607" spans="1:8" x14ac:dyDescent="0.2">
      <c r="A2607" s="184" t="s">
        <v>4489</v>
      </c>
      <c r="B2607" s="184">
        <v>459</v>
      </c>
      <c r="C2607" s="184">
        <v>1989</v>
      </c>
      <c r="D2607" s="184">
        <v>625</v>
      </c>
      <c r="E2607" s="184">
        <v>1</v>
      </c>
      <c r="F2607" s="184">
        <v>454</v>
      </c>
      <c r="G2607" s="184">
        <v>7</v>
      </c>
      <c r="H2607" s="184">
        <v>3</v>
      </c>
    </row>
    <row r="2608" spans="1:8" x14ac:dyDescent="0.2">
      <c r="A2608" s="184" t="s">
        <v>4490</v>
      </c>
      <c r="B2608" s="184">
        <v>460</v>
      </c>
      <c r="C2608" s="184">
        <v>1990</v>
      </c>
      <c r="D2608" s="184">
        <v>626</v>
      </c>
      <c r="E2608" s="184">
        <v>1</v>
      </c>
      <c r="F2608" s="184">
        <v>454</v>
      </c>
      <c r="G2608" s="184">
        <v>7</v>
      </c>
      <c r="H2608" s="184">
        <v>3</v>
      </c>
    </row>
    <row r="2609" spans="1:8" x14ac:dyDescent="0.2">
      <c r="A2609" s="184" t="s">
        <v>4491</v>
      </c>
      <c r="B2609" s="184">
        <v>461</v>
      </c>
      <c r="C2609" s="184">
        <v>1991</v>
      </c>
      <c r="D2609" s="184">
        <v>627</v>
      </c>
      <c r="E2609" s="184">
        <v>1</v>
      </c>
      <c r="F2609" s="184">
        <v>454</v>
      </c>
      <c r="G2609" s="184">
        <v>7</v>
      </c>
      <c r="H2609" s="184">
        <v>3</v>
      </c>
    </row>
    <row r="2610" spans="1:8" x14ac:dyDescent="0.2">
      <c r="A2610" s="184" t="s">
        <v>4492</v>
      </c>
      <c r="B2610" s="184">
        <v>462</v>
      </c>
      <c r="C2610" s="184">
        <v>1992</v>
      </c>
      <c r="D2610" s="184">
        <v>628</v>
      </c>
      <c r="E2610" s="184">
        <v>1</v>
      </c>
      <c r="F2610" s="184">
        <v>454</v>
      </c>
      <c r="G2610" s="184">
        <v>7</v>
      </c>
      <c r="H2610" s="184">
        <v>3</v>
      </c>
    </row>
    <row r="2611" spans="1:8" x14ac:dyDescent="0.2">
      <c r="A2611" s="184" t="s">
        <v>4493</v>
      </c>
      <c r="B2611" s="184">
        <v>463</v>
      </c>
      <c r="C2611" s="184">
        <v>1993</v>
      </c>
      <c r="D2611" s="184">
        <v>629</v>
      </c>
      <c r="E2611" s="184">
        <v>1</v>
      </c>
      <c r="F2611" s="184">
        <v>454</v>
      </c>
      <c r="G2611" s="184">
        <v>7</v>
      </c>
      <c r="H2611" s="184">
        <v>3</v>
      </c>
    </row>
    <row r="2612" spans="1:8" x14ac:dyDescent="0.2">
      <c r="A2612" s="184" t="s">
        <v>4494</v>
      </c>
      <c r="B2612" s="184">
        <v>464</v>
      </c>
      <c r="C2612" s="184">
        <v>1994</v>
      </c>
      <c r="D2612" s="184">
        <v>630</v>
      </c>
      <c r="E2612" s="184">
        <v>1</v>
      </c>
      <c r="F2612" s="184">
        <v>454</v>
      </c>
      <c r="G2612" s="184">
        <v>7</v>
      </c>
      <c r="H2612" s="184">
        <v>3</v>
      </c>
    </row>
    <row r="2613" spans="1:8" x14ac:dyDescent="0.2">
      <c r="A2613" s="184" t="s">
        <v>4495</v>
      </c>
      <c r="B2613" s="184">
        <v>465</v>
      </c>
      <c r="C2613" s="184">
        <v>1995</v>
      </c>
      <c r="D2613" s="184">
        <v>631</v>
      </c>
      <c r="E2613" s="184">
        <v>1</v>
      </c>
      <c r="F2613" s="184">
        <v>454</v>
      </c>
      <c r="G2613" s="184">
        <v>7</v>
      </c>
      <c r="H2613" s="184">
        <v>3</v>
      </c>
    </row>
    <row r="2614" spans="1:8" x14ac:dyDescent="0.2">
      <c r="A2614" s="184" t="s">
        <v>4496</v>
      </c>
      <c r="B2614" s="184">
        <v>466</v>
      </c>
      <c r="C2614" s="184">
        <v>1996</v>
      </c>
      <c r="D2614" s="184">
        <v>632</v>
      </c>
      <c r="E2614" s="184">
        <v>1</v>
      </c>
      <c r="F2614" s="184">
        <v>454</v>
      </c>
      <c r="G2614" s="184">
        <v>7</v>
      </c>
      <c r="H2614" s="184">
        <v>3</v>
      </c>
    </row>
    <row r="2615" spans="1:8" x14ac:dyDescent="0.2">
      <c r="A2615" s="184" t="s">
        <v>4497</v>
      </c>
      <c r="B2615" s="184">
        <v>467</v>
      </c>
      <c r="C2615" s="184">
        <v>1997</v>
      </c>
      <c r="D2615" s="184">
        <v>633</v>
      </c>
      <c r="E2615" s="184">
        <v>1</v>
      </c>
      <c r="F2615" s="184">
        <v>454</v>
      </c>
      <c r="G2615" s="184">
        <v>7</v>
      </c>
      <c r="H2615" s="184">
        <v>3</v>
      </c>
    </row>
    <row r="2616" spans="1:8" x14ac:dyDescent="0.2">
      <c r="A2616" s="184" t="s">
        <v>4498</v>
      </c>
      <c r="B2616" s="184">
        <v>468</v>
      </c>
      <c r="C2616" s="184">
        <v>1998</v>
      </c>
      <c r="D2616" s="184">
        <v>634</v>
      </c>
      <c r="E2616" s="184">
        <v>1</v>
      </c>
      <c r="F2616" s="184">
        <v>454</v>
      </c>
      <c r="G2616" s="184">
        <v>7</v>
      </c>
      <c r="H2616" s="184">
        <v>3</v>
      </c>
    </row>
    <row r="2617" spans="1:8" x14ac:dyDescent="0.2">
      <c r="A2617" s="184" t="s">
        <v>4499</v>
      </c>
      <c r="B2617" s="184">
        <v>91</v>
      </c>
      <c r="C2617" s="184">
        <v>1165</v>
      </c>
      <c r="D2617" s="184">
        <v>518</v>
      </c>
      <c r="E2617" s="184">
        <v>1</v>
      </c>
      <c r="F2617" s="184">
        <v>90</v>
      </c>
      <c r="G2617" s="184">
        <v>7</v>
      </c>
      <c r="H2617" s="184">
        <v>3</v>
      </c>
    </row>
    <row r="2618" spans="1:8" x14ac:dyDescent="0.2">
      <c r="A2618" s="184" t="s">
        <v>4500</v>
      </c>
      <c r="B2618" s="184">
        <v>92</v>
      </c>
      <c r="C2618" s="184">
        <v>1166</v>
      </c>
      <c r="D2618" s="184">
        <v>519</v>
      </c>
      <c r="E2618" s="184">
        <v>1</v>
      </c>
      <c r="F2618" s="184">
        <v>90</v>
      </c>
      <c r="G2618" s="184">
        <v>7</v>
      </c>
      <c r="H2618" s="184">
        <v>3</v>
      </c>
    </row>
    <row r="2619" spans="1:8" x14ac:dyDescent="0.2">
      <c r="A2619" s="184" t="s">
        <v>4501</v>
      </c>
      <c r="B2619" s="184">
        <v>93</v>
      </c>
      <c r="C2619" s="184">
        <v>1167</v>
      </c>
      <c r="D2619" s="184">
        <v>520</v>
      </c>
      <c r="E2619" s="184">
        <v>1</v>
      </c>
      <c r="F2619" s="184">
        <v>90</v>
      </c>
      <c r="G2619" s="184">
        <v>7</v>
      </c>
      <c r="H2619" s="184">
        <v>3</v>
      </c>
    </row>
    <row r="2620" spans="1:8" x14ac:dyDescent="0.2">
      <c r="A2620" s="184" t="s">
        <v>4502</v>
      </c>
      <c r="B2620" s="184">
        <v>94</v>
      </c>
      <c r="C2620" s="184">
        <v>1168</v>
      </c>
      <c r="D2620" s="184">
        <v>521</v>
      </c>
      <c r="E2620" s="184">
        <v>1</v>
      </c>
      <c r="F2620" s="184">
        <v>90</v>
      </c>
      <c r="G2620" s="184">
        <v>7</v>
      </c>
      <c r="H2620" s="184">
        <v>3</v>
      </c>
    </row>
    <row r="2621" spans="1:8" x14ac:dyDescent="0.2">
      <c r="A2621" s="184" t="s">
        <v>4503</v>
      </c>
      <c r="B2621" s="184">
        <v>95</v>
      </c>
      <c r="C2621" s="184">
        <v>1169</v>
      </c>
      <c r="D2621" s="184">
        <v>522</v>
      </c>
      <c r="E2621" s="184">
        <v>1</v>
      </c>
      <c r="F2621" s="184">
        <v>90</v>
      </c>
      <c r="G2621" s="184">
        <v>7</v>
      </c>
      <c r="H2621" s="184">
        <v>3</v>
      </c>
    </row>
    <row r="2622" spans="1:8" x14ac:dyDescent="0.2">
      <c r="A2622" s="184" t="s">
        <v>4504</v>
      </c>
      <c r="B2622" s="184">
        <v>96</v>
      </c>
      <c r="C2622" s="184">
        <v>1170</v>
      </c>
      <c r="D2622" s="184">
        <v>523</v>
      </c>
      <c r="E2622" s="184">
        <v>1</v>
      </c>
      <c r="F2622" s="184">
        <v>90</v>
      </c>
      <c r="G2622" s="184">
        <v>7</v>
      </c>
      <c r="H2622" s="184">
        <v>3</v>
      </c>
    </row>
    <row r="2623" spans="1:8" x14ac:dyDescent="0.2">
      <c r="A2623" s="184" t="s">
        <v>4505</v>
      </c>
      <c r="B2623" s="184">
        <v>431</v>
      </c>
      <c r="C2623" s="184">
        <v>1947</v>
      </c>
      <c r="D2623" s="184">
        <v>563</v>
      </c>
      <c r="E2623" s="184">
        <v>1</v>
      </c>
      <c r="F2623" s="184">
        <v>90</v>
      </c>
      <c r="G2623" s="184">
        <v>7</v>
      </c>
      <c r="H2623" s="184">
        <v>3</v>
      </c>
    </row>
    <row r="2624" spans="1:8" x14ac:dyDescent="0.2">
      <c r="A2624" s="184" t="s">
        <v>4506</v>
      </c>
      <c r="B2624" s="184">
        <v>432</v>
      </c>
      <c r="C2624" s="184">
        <v>1950</v>
      </c>
      <c r="D2624" s="184">
        <v>566</v>
      </c>
      <c r="E2624" s="184">
        <v>1</v>
      </c>
      <c r="F2624" s="184">
        <v>90</v>
      </c>
      <c r="G2624" s="184">
        <v>7</v>
      </c>
      <c r="H2624" s="184">
        <v>3</v>
      </c>
    </row>
    <row r="2625" spans="1:8" x14ac:dyDescent="0.2">
      <c r="A2625" s="184" t="s">
        <v>4507</v>
      </c>
      <c r="B2625" s="184">
        <v>433</v>
      </c>
      <c r="C2625" s="184">
        <v>1951</v>
      </c>
      <c r="D2625" s="184">
        <v>567</v>
      </c>
      <c r="E2625" s="184">
        <v>1</v>
      </c>
      <c r="F2625" s="184">
        <v>90</v>
      </c>
      <c r="G2625" s="184">
        <v>7</v>
      </c>
      <c r="H2625" s="184">
        <v>3</v>
      </c>
    </row>
    <row r="2626" spans="1:8" x14ac:dyDescent="0.2">
      <c r="A2626" s="184" t="s">
        <v>4508</v>
      </c>
      <c r="B2626" s="184">
        <v>1918</v>
      </c>
      <c r="C2626" s="184">
        <v>508077</v>
      </c>
      <c r="D2626" s="184">
        <v>569</v>
      </c>
      <c r="E2626" s="184">
        <v>1</v>
      </c>
      <c r="F2626" s="184">
        <v>90</v>
      </c>
      <c r="G2626" s="184">
        <v>7</v>
      </c>
      <c r="H2626" s="184">
        <v>3</v>
      </c>
    </row>
    <row r="2627" spans="1:8" x14ac:dyDescent="0.2">
      <c r="A2627" s="184" t="s">
        <v>4509</v>
      </c>
      <c r="B2627" s="184">
        <v>3165</v>
      </c>
      <c r="C2627" s="184">
        <v>510802</v>
      </c>
      <c r="D2627" s="184">
        <v>521</v>
      </c>
      <c r="E2627" s="184">
        <v>1</v>
      </c>
      <c r="F2627" s="184">
        <v>3161</v>
      </c>
      <c r="G2627" s="184">
        <v>7</v>
      </c>
      <c r="H2627" s="184">
        <v>3</v>
      </c>
    </row>
    <row r="2628" spans="1:8" x14ac:dyDescent="0.2">
      <c r="A2628" s="184" t="s">
        <v>4510</v>
      </c>
      <c r="B2628" s="184">
        <v>3166</v>
      </c>
      <c r="C2628" s="184">
        <v>510803</v>
      </c>
      <c r="D2628" s="184">
        <v>522</v>
      </c>
      <c r="E2628" s="184">
        <v>1</v>
      </c>
      <c r="F2628" s="184">
        <v>3161</v>
      </c>
      <c r="G2628" s="184">
        <v>7</v>
      </c>
      <c r="H2628" s="184">
        <v>3</v>
      </c>
    </row>
    <row r="2629" spans="1:8" x14ac:dyDescent="0.2">
      <c r="A2629" s="184" t="s">
        <v>4511</v>
      </c>
      <c r="B2629" s="184">
        <v>3167</v>
      </c>
      <c r="C2629" s="184">
        <v>510804</v>
      </c>
      <c r="D2629" s="184">
        <v>523</v>
      </c>
      <c r="E2629" s="184">
        <v>1</v>
      </c>
      <c r="F2629" s="184">
        <v>3161</v>
      </c>
      <c r="G2629" s="184">
        <v>7</v>
      </c>
      <c r="H2629" s="184">
        <v>3</v>
      </c>
    </row>
    <row r="2630" spans="1:8" x14ac:dyDescent="0.2">
      <c r="A2630" s="184" t="s">
        <v>4512</v>
      </c>
      <c r="B2630" s="184">
        <v>3168</v>
      </c>
      <c r="C2630" s="184">
        <v>510805</v>
      </c>
      <c r="D2630" s="184">
        <v>524</v>
      </c>
      <c r="E2630" s="184">
        <v>1</v>
      </c>
      <c r="F2630" s="184">
        <v>3161</v>
      </c>
      <c r="G2630" s="184">
        <v>7</v>
      </c>
      <c r="H2630" s="184">
        <v>3</v>
      </c>
    </row>
    <row r="2631" spans="1:8" x14ac:dyDescent="0.2">
      <c r="A2631" s="184" t="s">
        <v>4513</v>
      </c>
      <c r="B2631" s="184">
        <v>3171</v>
      </c>
      <c r="C2631" s="184">
        <v>510808</v>
      </c>
      <c r="D2631" s="184">
        <v>525</v>
      </c>
      <c r="E2631" s="184">
        <v>1</v>
      </c>
      <c r="F2631" s="184">
        <v>3161</v>
      </c>
      <c r="G2631" s="184">
        <v>7</v>
      </c>
      <c r="H2631" s="184">
        <v>3</v>
      </c>
    </row>
    <row r="2632" spans="1:8" x14ac:dyDescent="0.2">
      <c r="A2632" s="184" t="s">
        <v>4514</v>
      </c>
      <c r="B2632" s="184">
        <v>3172</v>
      </c>
      <c r="C2632" s="184">
        <v>510809</v>
      </c>
      <c r="D2632" s="184">
        <v>526</v>
      </c>
      <c r="E2632" s="184">
        <v>1</v>
      </c>
      <c r="F2632" s="184">
        <v>3161</v>
      </c>
      <c r="G2632" s="184">
        <v>7</v>
      </c>
      <c r="H2632" s="184">
        <v>3</v>
      </c>
    </row>
    <row r="2633" spans="1:8" x14ac:dyDescent="0.2">
      <c r="A2633" s="184" t="s">
        <v>4515</v>
      </c>
      <c r="B2633" s="184">
        <v>3173</v>
      </c>
      <c r="C2633" s="184">
        <v>510810</v>
      </c>
      <c r="D2633" s="184">
        <v>527</v>
      </c>
      <c r="E2633" s="184">
        <v>1</v>
      </c>
      <c r="F2633" s="184">
        <v>3161</v>
      </c>
      <c r="G2633" s="184">
        <v>7</v>
      </c>
      <c r="H2633" s="184">
        <v>3</v>
      </c>
    </row>
    <row r="2634" spans="1:8" x14ac:dyDescent="0.2">
      <c r="A2634" s="184" t="s">
        <v>4516</v>
      </c>
      <c r="B2634" s="184">
        <v>3174</v>
      </c>
      <c r="C2634" s="184">
        <v>510811</v>
      </c>
      <c r="D2634" s="184">
        <v>528</v>
      </c>
      <c r="E2634" s="184">
        <v>1</v>
      </c>
      <c r="F2634" s="184">
        <v>3161</v>
      </c>
      <c r="G2634" s="184">
        <v>7</v>
      </c>
      <c r="H2634" s="184">
        <v>3</v>
      </c>
    </row>
    <row r="2635" spans="1:8" x14ac:dyDescent="0.2">
      <c r="A2635" s="184" t="s">
        <v>4517</v>
      </c>
      <c r="B2635" s="184">
        <v>105</v>
      </c>
      <c r="C2635" s="184">
        <v>1187</v>
      </c>
      <c r="D2635" s="184">
        <v>530</v>
      </c>
      <c r="E2635" s="184">
        <v>1</v>
      </c>
      <c r="F2635" s="184">
        <v>104</v>
      </c>
      <c r="G2635" s="184">
        <v>7</v>
      </c>
      <c r="H2635" s="184">
        <v>3</v>
      </c>
    </row>
    <row r="2636" spans="1:8" x14ac:dyDescent="0.2">
      <c r="A2636" s="184" t="s">
        <v>4518</v>
      </c>
      <c r="B2636" s="184">
        <v>106</v>
      </c>
      <c r="C2636" s="184">
        <v>1188</v>
      </c>
      <c r="D2636" s="184">
        <v>531</v>
      </c>
      <c r="E2636" s="184">
        <v>1</v>
      </c>
      <c r="F2636" s="184">
        <v>104</v>
      </c>
      <c r="G2636" s="184">
        <v>7</v>
      </c>
      <c r="H2636" s="184">
        <v>3</v>
      </c>
    </row>
    <row r="2637" spans="1:8" x14ac:dyDescent="0.2">
      <c r="A2637" s="184" t="s">
        <v>4519</v>
      </c>
      <c r="B2637" s="184">
        <v>329</v>
      </c>
      <c r="C2637" s="184">
        <v>1663</v>
      </c>
      <c r="D2637" s="184">
        <v>532</v>
      </c>
      <c r="E2637" s="184">
        <v>1</v>
      </c>
      <c r="F2637" s="184">
        <v>104</v>
      </c>
      <c r="G2637" s="184">
        <v>7</v>
      </c>
      <c r="H2637" s="184">
        <v>3</v>
      </c>
    </row>
    <row r="2638" spans="1:8" x14ac:dyDescent="0.2">
      <c r="A2638" s="184" t="s">
        <v>4520</v>
      </c>
      <c r="B2638" s="184">
        <v>330</v>
      </c>
      <c r="C2638" s="184">
        <v>1664</v>
      </c>
      <c r="D2638" s="184">
        <v>533</v>
      </c>
      <c r="E2638" s="184">
        <v>1</v>
      </c>
      <c r="F2638" s="184">
        <v>104</v>
      </c>
      <c r="G2638" s="184">
        <v>7</v>
      </c>
      <c r="H2638" s="184">
        <v>3</v>
      </c>
    </row>
    <row r="2639" spans="1:8" x14ac:dyDescent="0.2">
      <c r="A2639" s="184" t="s">
        <v>4521</v>
      </c>
      <c r="B2639" s="184">
        <v>331</v>
      </c>
      <c r="C2639" s="184">
        <v>1665</v>
      </c>
      <c r="D2639" s="184">
        <v>534</v>
      </c>
      <c r="E2639" s="184">
        <v>1</v>
      </c>
      <c r="F2639" s="184">
        <v>104</v>
      </c>
      <c r="G2639" s="184">
        <v>7</v>
      </c>
      <c r="H2639" s="184">
        <v>3</v>
      </c>
    </row>
    <row r="2640" spans="1:8" x14ac:dyDescent="0.2">
      <c r="A2640" s="184" t="s">
        <v>4522</v>
      </c>
      <c r="B2640" s="184">
        <v>332</v>
      </c>
      <c r="C2640" s="184">
        <v>1666</v>
      </c>
      <c r="D2640" s="184">
        <v>535</v>
      </c>
      <c r="E2640" s="184">
        <v>1</v>
      </c>
      <c r="F2640" s="184">
        <v>104</v>
      </c>
      <c r="G2640" s="184">
        <v>7</v>
      </c>
      <c r="H2640" s="184">
        <v>3</v>
      </c>
    </row>
    <row r="2641" spans="1:8" x14ac:dyDescent="0.2">
      <c r="A2641" s="184" t="s">
        <v>4523</v>
      </c>
      <c r="B2641" s="184">
        <v>333</v>
      </c>
      <c r="C2641" s="184">
        <v>1668</v>
      </c>
      <c r="D2641" s="184">
        <v>536</v>
      </c>
      <c r="E2641" s="184">
        <v>1</v>
      </c>
      <c r="F2641" s="184">
        <v>104</v>
      </c>
      <c r="G2641" s="184">
        <v>7</v>
      </c>
      <c r="H2641" s="184">
        <v>3</v>
      </c>
    </row>
    <row r="2642" spans="1:8" x14ac:dyDescent="0.2">
      <c r="A2642" s="184" t="s">
        <v>4524</v>
      </c>
      <c r="B2642" s="184">
        <v>334</v>
      </c>
      <c r="C2642" s="184">
        <v>1670</v>
      </c>
      <c r="D2642" s="184">
        <v>537</v>
      </c>
      <c r="E2642" s="184">
        <v>1</v>
      </c>
      <c r="F2642" s="184">
        <v>104</v>
      </c>
      <c r="G2642" s="184">
        <v>7</v>
      </c>
      <c r="H2642" s="184">
        <v>3</v>
      </c>
    </row>
    <row r="2643" spans="1:8" x14ac:dyDescent="0.2">
      <c r="A2643" s="184" t="s">
        <v>4525</v>
      </c>
      <c r="B2643" s="184">
        <v>335</v>
      </c>
      <c r="C2643" s="184">
        <v>1672</v>
      </c>
      <c r="D2643" s="184">
        <v>538</v>
      </c>
      <c r="E2643" s="184">
        <v>1</v>
      </c>
      <c r="F2643" s="184">
        <v>104</v>
      </c>
      <c r="G2643" s="184">
        <v>7</v>
      </c>
      <c r="H2643" s="184">
        <v>3</v>
      </c>
    </row>
    <row r="2644" spans="1:8" x14ac:dyDescent="0.2">
      <c r="A2644" s="184" t="s">
        <v>4526</v>
      </c>
      <c r="B2644" s="184">
        <v>336</v>
      </c>
      <c r="C2644" s="184">
        <v>1674</v>
      </c>
      <c r="D2644" s="184">
        <v>539</v>
      </c>
      <c r="E2644" s="184">
        <v>1</v>
      </c>
      <c r="F2644" s="184">
        <v>104</v>
      </c>
      <c r="G2644" s="184">
        <v>7</v>
      </c>
      <c r="H2644" s="184">
        <v>3</v>
      </c>
    </row>
    <row r="2645" spans="1:8" x14ac:dyDescent="0.2">
      <c r="A2645" s="184" t="s">
        <v>4527</v>
      </c>
      <c r="B2645" s="184">
        <v>337</v>
      </c>
      <c r="C2645" s="184">
        <v>1676</v>
      </c>
      <c r="D2645" s="184">
        <v>540</v>
      </c>
      <c r="E2645" s="184">
        <v>1</v>
      </c>
      <c r="F2645" s="184">
        <v>104</v>
      </c>
      <c r="G2645" s="184">
        <v>7</v>
      </c>
      <c r="H2645" s="184">
        <v>3</v>
      </c>
    </row>
    <row r="2646" spans="1:8" x14ac:dyDescent="0.2">
      <c r="A2646" s="184" t="s">
        <v>4528</v>
      </c>
      <c r="B2646" s="184">
        <v>338</v>
      </c>
      <c r="C2646" s="184">
        <v>1679</v>
      </c>
      <c r="D2646" s="184">
        <v>541</v>
      </c>
      <c r="E2646" s="184">
        <v>1</v>
      </c>
      <c r="F2646" s="184">
        <v>104</v>
      </c>
      <c r="G2646" s="184">
        <v>7</v>
      </c>
      <c r="H2646" s="184">
        <v>3</v>
      </c>
    </row>
    <row r="2647" spans="1:8" x14ac:dyDescent="0.2">
      <c r="A2647" s="184" t="s">
        <v>4529</v>
      </c>
      <c r="B2647" s="184">
        <v>339</v>
      </c>
      <c r="C2647" s="184">
        <v>1680</v>
      </c>
      <c r="D2647" s="184">
        <v>542</v>
      </c>
      <c r="E2647" s="184">
        <v>1</v>
      </c>
      <c r="F2647" s="184">
        <v>104</v>
      </c>
      <c r="G2647" s="184">
        <v>7</v>
      </c>
      <c r="H2647" s="184">
        <v>3</v>
      </c>
    </row>
    <row r="2648" spans="1:8" x14ac:dyDescent="0.2">
      <c r="A2648" s="184" t="s">
        <v>4530</v>
      </c>
      <c r="B2648" s="184">
        <v>405</v>
      </c>
      <c r="C2648" s="184">
        <v>1876</v>
      </c>
      <c r="D2648" s="184">
        <v>543</v>
      </c>
      <c r="E2648" s="184">
        <v>1</v>
      </c>
      <c r="F2648" s="184">
        <v>104</v>
      </c>
      <c r="G2648" s="184">
        <v>7</v>
      </c>
      <c r="H2648" s="184">
        <v>3</v>
      </c>
    </row>
    <row r="2649" spans="1:8" x14ac:dyDescent="0.2">
      <c r="A2649" s="184" t="s">
        <v>4531</v>
      </c>
      <c r="B2649" s="184">
        <v>340</v>
      </c>
      <c r="C2649" s="184">
        <v>1682</v>
      </c>
      <c r="D2649" s="184">
        <v>544</v>
      </c>
      <c r="E2649" s="184">
        <v>1</v>
      </c>
      <c r="F2649" s="184">
        <v>104</v>
      </c>
      <c r="G2649" s="184">
        <v>7</v>
      </c>
      <c r="H2649" s="184">
        <v>3</v>
      </c>
    </row>
    <row r="2650" spans="1:8" x14ac:dyDescent="0.2">
      <c r="A2650" s="184" t="s">
        <v>4532</v>
      </c>
      <c r="B2650" s="184">
        <v>342</v>
      </c>
      <c r="C2650" s="184">
        <v>1685</v>
      </c>
      <c r="D2650" s="184">
        <v>545</v>
      </c>
      <c r="E2650" s="184">
        <v>1</v>
      </c>
      <c r="F2650" s="184">
        <v>104</v>
      </c>
      <c r="G2650" s="184">
        <v>7</v>
      </c>
      <c r="H2650" s="184">
        <v>3</v>
      </c>
    </row>
    <row r="2651" spans="1:8" x14ac:dyDescent="0.2">
      <c r="A2651" s="184" t="s">
        <v>4533</v>
      </c>
      <c r="B2651" s="184">
        <v>341</v>
      </c>
      <c r="C2651" s="184">
        <v>1684</v>
      </c>
      <c r="D2651" s="184">
        <v>546</v>
      </c>
      <c r="E2651" s="184">
        <v>1</v>
      </c>
      <c r="F2651" s="184">
        <v>104</v>
      </c>
      <c r="G2651" s="184">
        <v>7</v>
      </c>
      <c r="H2651" s="184">
        <v>3</v>
      </c>
    </row>
    <row r="2652" spans="1:8" x14ac:dyDescent="0.2">
      <c r="A2652" s="184" t="s">
        <v>4534</v>
      </c>
      <c r="B2652" s="184">
        <v>344</v>
      </c>
      <c r="C2652" s="184">
        <v>1688</v>
      </c>
      <c r="D2652" s="184">
        <v>547</v>
      </c>
      <c r="E2652" s="184">
        <v>1</v>
      </c>
      <c r="F2652" s="184">
        <v>104</v>
      </c>
      <c r="G2652" s="184">
        <v>7</v>
      </c>
      <c r="H2652" s="184">
        <v>3</v>
      </c>
    </row>
    <row r="2653" spans="1:8" x14ac:dyDescent="0.2">
      <c r="A2653" s="184" t="s">
        <v>4535</v>
      </c>
      <c r="B2653" s="184">
        <v>345</v>
      </c>
      <c r="C2653" s="184">
        <v>1690</v>
      </c>
      <c r="D2653" s="184">
        <v>548</v>
      </c>
      <c r="E2653" s="184">
        <v>1</v>
      </c>
      <c r="F2653" s="184">
        <v>104</v>
      </c>
      <c r="G2653" s="184">
        <v>7</v>
      </c>
      <c r="H2653" s="184">
        <v>3</v>
      </c>
    </row>
    <row r="2654" spans="1:8" x14ac:dyDescent="0.2">
      <c r="A2654" s="184" t="s">
        <v>4536</v>
      </c>
      <c r="B2654" s="184">
        <v>343</v>
      </c>
      <c r="C2654" s="184">
        <v>1686</v>
      </c>
      <c r="D2654" s="184">
        <v>549</v>
      </c>
      <c r="E2654" s="184">
        <v>1</v>
      </c>
      <c r="F2654" s="184">
        <v>104</v>
      </c>
      <c r="G2654" s="184">
        <v>7</v>
      </c>
      <c r="H2654" s="184">
        <v>3</v>
      </c>
    </row>
    <row r="2655" spans="1:8" x14ac:dyDescent="0.2">
      <c r="A2655" s="184" t="s">
        <v>4537</v>
      </c>
      <c r="B2655" s="184">
        <v>1524</v>
      </c>
      <c r="C2655" s="184">
        <v>507077</v>
      </c>
      <c r="D2655" s="184">
        <v>1</v>
      </c>
      <c r="E2655" s="184">
        <v>1</v>
      </c>
      <c r="F2655" s="184">
        <v>108</v>
      </c>
      <c r="G2655" s="184">
        <v>7</v>
      </c>
      <c r="H2655" s="184">
        <v>3</v>
      </c>
    </row>
    <row r="2656" spans="1:8" x14ac:dyDescent="0.2">
      <c r="A2656" s="184" t="s">
        <v>4538</v>
      </c>
      <c r="B2656" s="184">
        <v>392</v>
      </c>
      <c r="C2656" s="184">
        <v>1847</v>
      </c>
      <c r="D2656" s="184">
        <v>2</v>
      </c>
      <c r="E2656" s="184">
        <v>1</v>
      </c>
      <c r="F2656" s="184">
        <v>108</v>
      </c>
      <c r="G2656" s="184">
        <v>7</v>
      </c>
      <c r="H2656" s="184">
        <v>3</v>
      </c>
    </row>
    <row r="2657" spans="1:8" x14ac:dyDescent="0.2">
      <c r="A2657" s="184" t="s">
        <v>4539</v>
      </c>
      <c r="B2657" s="184">
        <v>393</v>
      </c>
      <c r="C2657" s="184">
        <v>1848</v>
      </c>
      <c r="D2657" s="184">
        <v>3</v>
      </c>
      <c r="E2657" s="184">
        <v>1</v>
      </c>
      <c r="F2657" s="184">
        <v>108</v>
      </c>
      <c r="G2657" s="184">
        <v>7</v>
      </c>
      <c r="H2657" s="184">
        <v>3</v>
      </c>
    </row>
    <row r="2658" spans="1:8" x14ac:dyDescent="0.2">
      <c r="A2658" s="184" t="s">
        <v>4540</v>
      </c>
      <c r="B2658" s="184">
        <v>394</v>
      </c>
      <c r="C2658" s="184">
        <v>1849</v>
      </c>
      <c r="D2658" s="184">
        <v>4</v>
      </c>
      <c r="E2658" s="184">
        <v>1</v>
      </c>
      <c r="F2658" s="184">
        <v>108</v>
      </c>
      <c r="G2658" s="184">
        <v>7</v>
      </c>
      <c r="H2658" s="184">
        <v>3</v>
      </c>
    </row>
    <row r="2659" spans="1:8" x14ac:dyDescent="0.2">
      <c r="A2659" s="184" t="s">
        <v>4541</v>
      </c>
      <c r="B2659" s="184">
        <v>395</v>
      </c>
      <c r="C2659" s="184">
        <v>1850</v>
      </c>
      <c r="D2659" s="184">
        <v>5</v>
      </c>
      <c r="E2659" s="184">
        <v>1</v>
      </c>
      <c r="F2659" s="184">
        <v>108</v>
      </c>
      <c r="G2659" s="184">
        <v>7</v>
      </c>
      <c r="H2659" s="184">
        <v>3</v>
      </c>
    </row>
    <row r="2660" spans="1:8" x14ac:dyDescent="0.2">
      <c r="A2660" s="184" t="s">
        <v>4542</v>
      </c>
      <c r="B2660" s="184">
        <v>396</v>
      </c>
      <c r="C2660" s="184">
        <v>1851</v>
      </c>
      <c r="D2660" s="184">
        <v>6</v>
      </c>
      <c r="E2660" s="184">
        <v>1</v>
      </c>
      <c r="F2660" s="184">
        <v>108</v>
      </c>
      <c r="G2660" s="184">
        <v>7</v>
      </c>
      <c r="H2660" s="184">
        <v>3</v>
      </c>
    </row>
    <row r="2661" spans="1:8" x14ac:dyDescent="0.2">
      <c r="A2661" s="184" t="s">
        <v>4543</v>
      </c>
      <c r="B2661" s="184">
        <v>397</v>
      </c>
      <c r="C2661" s="184">
        <v>1852</v>
      </c>
      <c r="D2661" s="184">
        <v>7</v>
      </c>
      <c r="E2661" s="184">
        <v>1</v>
      </c>
      <c r="F2661" s="184">
        <v>108</v>
      </c>
      <c r="G2661" s="184">
        <v>7</v>
      </c>
      <c r="H2661" s="184">
        <v>3</v>
      </c>
    </row>
    <row r="2662" spans="1:8" x14ac:dyDescent="0.2">
      <c r="A2662" s="184" t="s">
        <v>4544</v>
      </c>
      <c r="B2662" s="184">
        <v>398</v>
      </c>
      <c r="C2662" s="184">
        <v>1853</v>
      </c>
      <c r="D2662" s="184">
        <v>8</v>
      </c>
      <c r="E2662" s="184">
        <v>1</v>
      </c>
      <c r="F2662" s="184">
        <v>108</v>
      </c>
      <c r="G2662" s="184">
        <v>7</v>
      </c>
      <c r="H2662" s="184">
        <v>3</v>
      </c>
    </row>
    <row r="2663" spans="1:8" x14ac:dyDescent="0.2">
      <c r="A2663" s="184" t="s">
        <v>4545</v>
      </c>
      <c r="B2663" s="184">
        <v>399</v>
      </c>
      <c r="C2663" s="184">
        <v>1854</v>
      </c>
      <c r="D2663" s="184">
        <v>9</v>
      </c>
      <c r="E2663" s="184">
        <v>1</v>
      </c>
      <c r="F2663" s="184">
        <v>108</v>
      </c>
      <c r="G2663" s="184">
        <v>7</v>
      </c>
      <c r="H2663" s="184">
        <v>3</v>
      </c>
    </row>
    <row r="2664" spans="1:8" x14ac:dyDescent="0.2">
      <c r="A2664" s="184" t="s">
        <v>4546</v>
      </c>
      <c r="B2664" s="184">
        <v>400</v>
      </c>
      <c r="C2664" s="184">
        <v>1855</v>
      </c>
      <c r="D2664" s="184">
        <v>10</v>
      </c>
      <c r="E2664" s="184">
        <v>1</v>
      </c>
      <c r="F2664" s="184">
        <v>108</v>
      </c>
      <c r="G2664" s="184">
        <v>7</v>
      </c>
      <c r="H2664" s="184">
        <v>3</v>
      </c>
    </row>
    <row r="2665" spans="1:8" x14ac:dyDescent="0.2">
      <c r="A2665" s="184" t="s">
        <v>4547</v>
      </c>
      <c r="B2665" s="184">
        <v>401</v>
      </c>
      <c r="C2665" s="184">
        <v>1856</v>
      </c>
      <c r="D2665" s="184">
        <v>11</v>
      </c>
      <c r="E2665" s="184">
        <v>1</v>
      </c>
      <c r="F2665" s="184">
        <v>108</v>
      </c>
      <c r="G2665" s="184">
        <v>7</v>
      </c>
      <c r="H2665" s="184">
        <v>3</v>
      </c>
    </row>
    <row r="2666" spans="1:8" x14ac:dyDescent="0.2">
      <c r="A2666" s="184" t="s">
        <v>4548</v>
      </c>
      <c r="B2666" s="184">
        <v>402</v>
      </c>
      <c r="C2666" s="184">
        <v>1857</v>
      </c>
      <c r="D2666" s="184">
        <v>12</v>
      </c>
      <c r="E2666" s="184">
        <v>1</v>
      </c>
      <c r="F2666" s="184">
        <v>108</v>
      </c>
      <c r="G2666" s="184">
        <v>7</v>
      </c>
      <c r="H2666" s="184">
        <v>3</v>
      </c>
    </row>
    <row r="2667" spans="1:8" x14ac:dyDescent="0.2">
      <c r="A2667" s="184" t="s">
        <v>4549</v>
      </c>
      <c r="B2667" s="184">
        <v>3060</v>
      </c>
      <c r="C2667" s="184">
        <v>510697</v>
      </c>
      <c r="D2667" s="184">
        <v>17</v>
      </c>
      <c r="E2667" s="184">
        <v>1</v>
      </c>
      <c r="F2667" s="184">
        <v>108</v>
      </c>
      <c r="G2667" s="184">
        <v>7</v>
      </c>
      <c r="H2667" s="184">
        <v>3</v>
      </c>
    </row>
    <row r="2668" spans="1:8" x14ac:dyDescent="0.2">
      <c r="A2668" s="184" t="s">
        <v>4550</v>
      </c>
      <c r="B2668" s="184">
        <v>3026</v>
      </c>
      <c r="C2668" s="184">
        <v>510663</v>
      </c>
      <c r="D2668" s="184">
        <v>18</v>
      </c>
      <c r="E2668" s="184">
        <v>1</v>
      </c>
      <c r="F2668" s="184">
        <v>108</v>
      </c>
      <c r="G2668" s="184">
        <v>7</v>
      </c>
      <c r="H2668" s="184">
        <v>3</v>
      </c>
    </row>
    <row r="2669" spans="1:8" x14ac:dyDescent="0.2">
      <c r="A2669" s="184" t="s">
        <v>4551</v>
      </c>
      <c r="B2669" s="184">
        <v>403</v>
      </c>
      <c r="C2669" s="184">
        <v>1865</v>
      </c>
      <c r="D2669" s="184">
        <v>19</v>
      </c>
      <c r="E2669" s="184">
        <v>1</v>
      </c>
      <c r="F2669" s="184">
        <v>108</v>
      </c>
      <c r="G2669" s="184">
        <v>7</v>
      </c>
      <c r="H2669" s="184">
        <v>3</v>
      </c>
    </row>
    <row r="2670" spans="1:8" x14ac:dyDescent="0.2">
      <c r="A2670" s="184" t="s">
        <v>4552</v>
      </c>
      <c r="B2670" s="184">
        <v>1988</v>
      </c>
      <c r="C2670" s="184">
        <v>508165</v>
      </c>
      <c r="D2670" s="184">
        <v>20</v>
      </c>
      <c r="E2670" s="184">
        <v>1</v>
      </c>
      <c r="F2670" s="184">
        <v>108</v>
      </c>
      <c r="G2670" s="184">
        <v>7</v>
      </c>
      <c r="H2670" s="184">
        <v>3</v>
      </c>
    </row>
    <row r="2671" spans="1:8" x14ac:dyDescent="0.2">
      <c r="A2671" s="184" t="s">
        <v>4553</v>
      </c>
      <c r="B2671" s="184">
        <v>404</v>
      </c>
      <c r="C2671" s="184">
        <v>1866</v>
      </c>
      <c r="D2671" s="184">
        <v>21</v>
      </c>
      <c r="E2671" s="184">
        <v>1</v>
      </c>
      <c r="F2671" s="184">
        <v>108</v>
      </c>
      <c r="G2671" s="184">
        <v>7</v>
      </c>
      <c r="H2671" s="184">
        <v>3</v>
      </c>
    </row>
    <row r="2672" spans="1:8" x14ac:dyDescent="0.2">
      <c r="A2672" s="184" t="s">
        <v>4554</v>
      </c>
      <c r="B2672" s="184">
        <v>1515</v>
      </c>
      <c r="C2672" s="184">
        <v>506940</v>
      </c>
      <c r="D2672" s="184">
        <v>22</v>
      </c>
      <c r="E2672" s="184">
        <v>1</v>
      </c>
      <c r="F2672" s="184">
        <v>108</v>
      </c>
      <c r="G2672" s="184">
        <v>7</v>
      </c>
      <c r="H2672" s="184">
        <v>3</v>
      </c>
    </row>
    <row r="2673" spans="1:8" x14ac:dyDescent="0.2">
      <c r="A2673" s="184" t="s">
        <v>4555</v>
      </c>
      <c r="B2673" s="184">
        <v>1516</v>
      </c>
      <c r="C2673" s="184">
        <v>506941</v>
      </c>
      <c r="D2673" s="184">
        <v>23</v>
      </c>
      <c r="E2673" s="184">
        <v>1</v>
      </c>
      <c r="F2673" s="184">
        <v>108</v>
      </c>
      <c r="G2673" s="184">
        <v>7</v>
      </c>
      <c r="H2673" s="184">
        <v>3</v>
      </c>
    </row>
    <row r="2674" spans="1:8" x14ac:dyDescent="0.2">
      <c r="A2674" s="184" t="s">
        <v>4556</v>
      </c>
      <c r="B2674" s="184">
        <v>1517</v>
      </c>
      <c r="C2674" s="184">
        <v>506942</v>
      </c>
      <c r="D2674" s="184">
        <v>24</v>
      </c>
      <c r="E2674" s="184">
        <v>1</v>
      </c>
      <c r="F2674" s="184">
        <v>108</v>
      </c>
      <c r="G2674" s="184">
        <v>7</v>
      </c>
      <c r="H2674" s="184">
        <v>3</v>
      </c>
    </row>
    <row r="2675" spans="1:8" x14ac:dyDescent="0.2">
      <c r="A2675" s="184" t="s">
        <v>4557</v>
      </c>
      <c r="B2675" s="184">
        <v>1518</v>
      </c>
      <c r="C2675" s="184">
        <v>506943</v>
      </c>
      <c r="D2675" s="184">
        <v>25</v>
      </c>
      <c r="E2675" s="184">
        <v>1</v>
      </c>
      <c r="F2675" s="184">
        <v>108</v>
      </c>
      <c r="G2675" s="184">
        <v>7</v>
      </c>
      <c r="H2675" s="184">
        <v>3</v>
      </c>
    </row>
    <row r="2676" spans="1:8" x14ac:dyDescent="0.2">
      <c r="A2676" s="184" t="s">
        <v>4558</v>
      </c>
      <c r="B2676" s="184">
        <v>1519</v>
      </c>
      <c r="C2676" s="184">
        <v>506944</v>
      </c>
      <c r="D2676" s="184">
        <v>26</v>
      </c>
      <c r="E2676" s="184">
        <v>1</v>
      </c>
      <c r="F2676" s="184">
        <v>108</v>
      </c>
      <c r="G2676" s="184">
        <v>7</v>
      </c>
      <c r="H2676" s="184">
        <v>3</v>
      </c>
    </row>
    <row r="2677" spans="1:8" x14ac:dyDescent="0.2">
      <c r="A2677" s="184" t="s">
        <v>4559</v>
      </c>
      <c r="B2677" s="184">
        <v>1520</v>
      </c>
      <c r="C2677" s="184">
        <v>506945</v>
      </c>
      <c r="D2677" s="184">
        <v>27</v>
      </c>
      <c r="E2677" s="184">
        <v>1</v>
      </c>
      <c r="F2677" s="184">
        <v>108</v>
      </c>
      <c r="G2677" s="184">
        <v>7</v>
      </c>
      <c r="H2677" s="184">
        <v>3</v>
      </c>
    </row>
    <row r="2678" spans="1:8" x14ac:dyDescent="0.2">
      <c r="A2678" s="184" t="s">
        <v>4560</v>
      </c>
      <c r="B2678" s="184">
        <v>1521</v>
      </c>
      <c r="C2678" s="184">
        <v>506946</v>
      </c>
      <c r="D2678" s="184">
        <v>28</v>
      </c>
      <c r="E2678" s="184">
        <v>1</v>
      </c>
      <c r="F2678" s="184">
        <v>108</v>
      </c>
      <c r="G2678" s="184">
        <v>7</v>
      </c>
      <c r="H2678" s="184">
        <v>3</v>
      </c>
    </row>
    <row r="2679" spans="1:8" x14ac:dyDescent="0.2">
      <c r="A2679" s="184" t="s">
        <v>4561</v>
      </c>
      <c r="B2679" s="184">
        <v>1522</v>
      </c>
      <c r="C2679" s="184">
        <v>506947</v>
      </c>
      <c r="D2679" s="184">
        <v>29</v>
      </c>
      <c r="E2679" s="184">
        <v>1</v>
      </c>
      <c r="F2679" s="184">
        <v>108</v>
      </c>
      <c r="G2679" s="184">
        <v>7</v>
      </c>
      <c r="H2679" s="184">
        <v>3</v>
      </c>
    </row>
    <row r="2680" spans="1:8" x14ac:dyDescent="0.2">
      <c r="A2680" s="184" t="s">
        <v>4562</v>
      </c>
      <c r="B2680" s="184">
        <v>1523</v>
      </c>
      <c r="C2680" s="184">
        <v>506948</v>
      </c>
      <c r="D2680" s="184">
        <v>30</v>
      </c>
      <c r="E2680" s="184">
        <v>1</v>
      </c>
      <c r="F2680" s="184">
        <v>108</v>
      </c>
      <c r="G2680" s="184">
        <v>7</v>
      </c>
      <c r="H2680" s="184">
        <v>3</v>
      </c>
    </row>
    <row r="2681" spans="1:8" x14ac:dyDescent="0.2">
      <c r="A2681" s="184" t="s">
        <v>4563</v>
      </c>
      <c r="B2681" s="184">
        <v>1989</v>
      </c>
      <c r="C2681" s="184">
        <v>508166</v>
      </c>
      <c r="D2681" s="184">
        <v>31</v>
      </c>
      <c r="E2681" s="184">
        <v>1</v>
      </c>
      <c r="F2681" s="184">
        <v>108</v>
      </c>
      <c r="G2681" s="184">
        <v>7</v>
      </c>
      <c r="H2681" s="184">
        <v>3</v>
      </c>
    </row>
    <row r="2682" spans="1:8" hidden="1" x14ac:dyDescent="0.2">
      <c r="A2682" s="184" t="s">
        <v>4564</v>
      </c>
      <c r="B2682" s="184">
        <v>1172</v>
      </c>
      <c r="C2682" s="184">
        <v>504932</v>
      </c>
      <c r="D2682" s="184">
        <v>147</v>
      </c>
      <c r="E2682" s="184">
        <v>5</v>
      </c>
      <c r="F2682" s="184">
        <v>1164</v>
      </c>
      <c r="G2682" s="184">
        <v>7</v>
      </c>
      <c r="H2682" s="184">
        <v>3</v>
      </c>
    </row>
    <row r="2683" spans="1:8" hidden="1" x14ac:dyDescent="0.2">
      <c r="A2683" s="184" t="s">
        <v>4565</v>
      </c>
      <c r="B2683" s="184">
        <v>1173</v>
      </c>
      <c r="C2683" s="184">
        <v>504933</v>
      </c>
      <c r="D2683" s="184">
        <v>148</v>
      </c>
      <c r="E2683" s="184">
        <v>5</v>
      </c>
      <c r="F2683" s="184">
        <v>1164</v>
      </c>
      <c r="G2683" s="184">
        <v>7</v>
      </c>
      <c r="H2683" s="184">
        <v>3</v>
      </c>
    </row>
    <row r="2684" spans="1:8" hidden="1" x14ac:dyDescent="0.2">
      <c r="A2684" s="184" t="s">
        <v>4566</v>
      </c>
      <c r="B2684" s="184">
        <v>1174</v>
      </c>
      <c r="C2684" s="184">
        <v>504934</v>
      </c>
      <c r="D2684" s="184">
        <v>149</v>
      </c>
      <c r="E2684" s="184">
        <v>5</v>
      </c>
      <c r="F2684" s="184">
        <v>1164</v>
      </c>
      <c r="G2684" s="184">
        <v>7</v>
      </c>
      <c r="H2684" s="184">
        <v>3</v>
      </c>
    </row>
    <row r="2685" spans="1:8" hidden="1" x14ac:dyDescent="0.2">
      <c r="A2685" s="184" t="s">
        <v>4567</v>
      </c>
      <c r="B2685" s="184">
        <v>1175</v>
      </c>
      <c r="C2685" s="184">
        <v>504935</v>
      </c>
      <c r="D2685" s="184">
        <v>150</v>
      </c>
      <c r="E2685" s="184">
        <v>5</v>
      </c>
      <c r="F2685" s="184">
        <v>1164</v>
      </c>
      <c r="G2685" s="184">
        <v>7</v>
      </c>
      <c r="H2685" s="184">
        <v>3</v>
      </c>
    </row>
    <row r="2686" spans="1:8" hidden="1" x14ac:dyDescent="0.2">
      <c r="A2686" s="184" t="s">
        <v>4568</v>
      </c>
      <c r="B2686" s="184">
        <v>1176</v>
      </c>
      <c r="C2686" s="184">
        <v>504936</v>
      </c>
      <c r="D2686" s="184">
        <v>151</v>
      </c>
      <c r="E2686" s="184">
        <v>5</v>
      </c>
      <c r="F2686" s="184">
        <v>1164</v>
      </c>
      <c r="G2686" s="184">
        <v>7</v>
      </c>
      <c r="H2686" s="184">
        <v>3</v>
      </c>
    </row>
    <row r="2687" spans="1:8" hidden="1" x14ac:dyDescent="0.2">
      <c r="A2687" s="184" t="s">
        <v>4569</v>
      </c>
      <c r="B2687" s="184">
        <v>1177</v>
      </c>
      <c r="C2687" s="184">
        <v>504937</v>
      </c>
      <c r="D2687" s="184">
        <v>152</v>
      </c>
      <c r="E2687" s="184">
        <v>5</v>
      </c>
      <c r="F2687" s="184">
        <v>1164</v>
      </c>
      <c r="G2687" s="184">
        <v>7</v>
      </c>
      <c r="H2687" s="184">
        <v>3</v>
      </c>
    </row>
    <row r="2688" spans="1:8" hidden="1" x14ac:dyDescent="0.2">
      <c r="A2688" s="184" t="s">
        <v>4570</v>
      </c>
      <c r="B2688" s="184">
        <v>1178</v>
      </c>
      <c r="C2688" s="184">
        <v>504938</v>
      </c>
      <c r="D2688" s="184">
        <v>153</v>
      </c>
      <c r="E2688" s="184">
        <v>5</v>
      </c>
      <c r="F2688" s="184">
        <v>1164</v>
      </c>
      <c r="G2688" s="184">
        <v>7</v>
      </c>
      <c r="H2688" s="184">
        <v>3</v>
      </c>
    </row>
    <row r="2689" spans="1:8" hidden="1" x14ac:dyDescent="0.2">
      <c r="A2689" s="184" t="s">
        <v>4571</v>
      </c>
      <c r="B2689" s="184">
        <v>1179</v>
      </c>
      <c r="C2689" s="184">
        <v>504939</v>
      </c>
      <c r="D2689" s="184">
        <v>154</v>
      </c>
      <c r="E2689" s="184">
        <v>5</v>
      </c>
      <c r="F2689" s="184">
        <v>1164</v>
      </c>
      <c r="G2689" s="184">
        <v>7</v>
      </c>
      <c r="H2689" s="184">
        <v>3</v>
      </c>
    </row>
    <row r="2690" spans="1:8" hidden="1" x14ac:dyDescent="0.2">
      <c r="A2690" s="184" t="s">
        <v>4572</v>
      </c>
      <c r="B2690" s="184">
        <v>1180</v>
      </c>
      <c r="C2690" s="184">
        <v>504940</v>
      </c>
      <c r="D2690" s="184">
        <v>155</v>
      </c>
      <c r="E2690" s="184">
        <v>5</v>
      </c>
      <c r="F2690" s="184">
        <v>1164</v>
      </c>
      <c r="G2690" s="184">
        <v>7</v>
      </c>
      <c r="H2690" s="184">
        <v>3</v>
      </c>
    </row>
    <row r="2691" spans="1:8" hidden="1" x14ac:dyDescent="0.2">
      <c r="A2691" s="184" t="s">
        <v>4573</v>
      </c>
      <c r="B2691" s="184">
        <v>1181</v>
      </c>
      <c r="C2691" s="184">
        <v>504941</v>
      </c>
      <c r="D2691" s="184">
        <v>156</v>
      </c>
      <c r="E2691" s="184">
        <v>5</v>
      </c>
      <c r="F2691" s="184">
        <v>1164</v>
      </c>
      <c r="G2691" s="184">
        <v>7</v>
      </c>
      <c r="H2691" s="184">
        <v>3</v>
      </c>
    </row>
    <row r="2692" spans="1:8" hidden="1" x14ac:dyDescent="0.2">
      <c r="A2692" s="184" t="s">
        <v>4574</v>
      </c>
      <c r="B2692" s="184">
        <v>1182</v>
      </c>
      <c r="C2692" s="184">
        <v>504942</v>
      </c>
      <c r="D2692" s="184">
        <v>157</v>
      </c>
      <c r="E2692" s="184">
        <v>5</v>
      </c>
      <c r="F2692" s="184">
        <v>1164</v>
      </c>
      <c r="G2692" s="184">
        <v>7</v>
      </c>
      <c r="H2692" s="184">
        <v>3</v>
      </c>
    </row>
    <row r="2693" spans="1:8" hidden="1" x14ac:dyDescent="0.2">
      <c r="A2693" s="184" t="s">
        <v>4575</v>
      </c>
      <c r="B2693" s="184">
        <v>1183</v>
      </c>
      <c r="C2693" s="184">
        <v>504943</v>
      </c>
      <c r="D2693" s="184">
        <v>158</v>
      </c>
      <c r="E2693" s="184">
        <v>5</v>
      </c>
      <c r="F2693" s="184">
        <v>1164</v>
      </c>
      <c r="G2693" s="184">
        <v>7</v>
      </c>
      <c r="H2693" s="184">
        <v>3</v>
      </c>
    </row>
    <row r="2694" spans="1:8" hidden="1" x14ac:dyDescent="0.2">
      <c r="A2694" s="184" t="s">
        <v>4576</v>
      </c>
      <c r="B2694" s="184">
        <v>1184</v>
      </c>
      <c r="C2694" s="184">
        <v>504944</v>
      </c>
      <c r="D2694" s="184">
        <v>159</v>
      </c>
      <c r="E2694" s="184">
        <v>5</v>
      </c>
      <c r="F2694" s="184">
        <v>1164</v>
      </c>
      <c r="G2694" s="184">
        <v>7</v>
      </c>
      <c r="H2694" s="184">
        <v>3</v>
      </c>
    </row>
    <row r="2695" spans="1:8" hidden="1" x14ac:dyDescent="0.2">
      <c r="A2695" s="184" t="s">
        <v>4577</v>
      </c>
      <c r="B2695" s="184">
        <v>1185</v>
      </c>
      <c r="C2695" s="184">
        <v>504945</v>
      </c>
      <c r="D2695" s="184">
        <v>160</v>
      </c>
      <c r="E2695" s="184">
        <v>5</v>
      </c>
      <c r="F2695" s="184">
        <v>1164</v>
      </c>
      <c r="G2695" s="184">
        <v>7</v>
      </c>
      <c r="H2695" s="184">
        <v>3</v>
      </c>
    </row>
    <row r="2696" spans="1:8" hidden="1" x14ac:dyDescent="0.2">
      <c r="A2696" s="184" t="s">
        <v>4578</v>
      </c>
      <c r="B2696" s="184">
        <v>1186</v>
      </c>
      <c r="C2696" s="184">
        <v>504946</v>
      </c>
      <c r="D2696" s="184">
        <v>161</v>
      </c>
      <c r="E2696" s="184">
        <v>5</v>
      </c>
      <c r="F2696" s="184">
        <v>1164</v>
      </c>
      <c r="G2696" s="184">
        <v>7</v>
      </c>
      <c r="H2696" s="184">
        <v>3</v>
      </c>
    </row>
    <row r="2697" spans="1:8" hidden="1" x14ac:dyDescent="0.2">
      <c r="A2697" s="184" t="s">
        <v>4579</v>
      </c>
      <c r="B2697" s="184">
        <v>1187</v>
      </c>
      <c r="C2697" s="184">
        <v>504947</v>
      </c>
      <c r="D2697" s="184">
        <v>162</v>
      </c>
      <c r="E2697" s="184">
        <v>5</v>
      </c>
      <c r="F2697" s="184">
        <v>1164</v>
      </c>
      <c r="G2697" s="184">
        <v>7</v>
      </c>
      <c r="H2697" s="184">
        <v>3</v>
      </c>
    </row>
    <row r="2698" spans="1:8" hidden="1" x14ac:dyDescent="0.2">
      <c r="A2698" s="184" t="s">
        <v>4580</v>
      </c>
      <c r="B2698" s="184">
        <v>1188</v>
      </c>
      <c r="C2698" s="184">
        <v>504948</v>
      </c>
      <c r="D2698" s="184">
        <v>163</v>
      </c>
      <c r="E2698" s="184">
        <v>5</v>
      </c>
      <c r="F2698" s="184">
        <v>1164</v>
      </c>
      <c r="G2698" s="184">
        <v>7</v>
      </c>
      <c r="H2698" s="184">
        <v>3</v>
      </c>
    </row>
    <row r="2699" spans="1:8" hidden="1" x14ac:dyDescent="0.2">
      <c r="A2699" s="184" t="s">
        <v>4581</v>
      </c>
      <c r="B2699" s="184">
        <v>1189</v>
      </c>
      <c r="C2699" s="184">
        <v>504949</v>
      </c>
      <c r="D2699" s="184">
        <v>164</v>
      </c>
      <c r="E2699" s="184">
        <v>5</v>
      </c>
      <c r="F2699" s="184">
        <v>1164</v>
      </c>
      <c r="G2699" s="184">
        <v>7</v>
      </c>
      <c r="H2699" s="184">
        <v>3</v>
      </c>
    </row>
    <row r="2700" spans="1:8" hidden="1" x14ac:dyDescent="0.2">
      <c r="A2700" s="184" t="s">
        <v>4582</v>
      </c>
      <c r="B2700" s="184">
        <v>1190</v>
      </c>
      <c r="C2700" s="184">
        <v>504950</v>
      </c>
      <c r="D2700" s="184">
        <v>165</v>
      </c>
      <c r="E2700" s="184">
        <v>5</v>
      </c>
      <c r="F2700" s="184">
        <v>1164</v>
      </c>
      <c r="G2700" s="184">
        <v>7</v>
      </c>
      <c r="H2700" s="184">
        <v>3</v>
      </c>
    </row>
    <row r="2701" spans="1:8" hidden="1" x14ac:dyDescent="0.2">
      <c r="A2701" s="184" t="s">
        <v>4583</v>
      </c>
      <c r="B2701" s="184">
        <v>1191</v>
      </c>
      <c r="C2701" s="184">
        <v>504951</v>
      </c>
      <c r="D2701" s="184">
        <v>166</v>
      </c>
      <c r="E2701" s="184">
        <v>5</v>
      </c>
      <c r="F2701" s="184">
        <v>1164</v>
      </c>
      <c r="G2701" s="184">
        <v>7</v>
      </c>
      <c r="H2701" s="184">
        <v>3</v>
      </c>
    </row>
    <row r="2702" spans="1:8" hidden="1" x14ac:dyDescent="0.2">
      <c r="A2702" s="184" t="s">
        <v>4584</v>
      </c>
      <c r="B2702" s="184">
        <v>1192</v>
      </c>
      <c r="C2702" s="184">
        <v>504952</v>
      </c>
      <c r="D2702" s="184">
        <v>167</v>
      </c>
      <c r="E2702" s="184">
        <v>5</v>
      </c>
      <c r="F2702" s="184">
        <v>1164</v>
      </c>
      <c r="G2702" s="184">
        <v>7</v>
      </c>
      <c r="H2702" s="184">
        <v>3</v>
      </c>
    </row>
    <row r="2703" spans="1:8" hidden="1" x14ac:dyDescent="0.2">
      <c r="A2703" s="184" t="s">
        <v>4585</v>
      </c>
      <c r="B2703" s="184">
        <v>1193</v>
      </c>
      <c r="C2703" s="184">
        <v>504953</v>
      </c>
      <c r="D2703" s="184">
        <v>168</v>
      </c>
      <c r="E2703" s="184">
        <v>5</v>
      </c>
      <c r="F2703" s="184">
        <v>1164</v>
      </c>
      <c r="G2703" s="184">
        <v>7</v>
      </c>
      <c r="H2703" s="184">
        <v>3</v>
      </c>
    </row>
    <row r="2704" spans="1:8" hidden="1" x14ac:dyDescent="0.2">
      <c r="A2704" s="184" t="s">
        <v>4586</v>
      </c>
      <c r="B2704" s="184">
        <v>1194</v>
      </c>
      <c r="C2704" s="184">
        <v>504954</v>
      </c>
      <c r="D2704" s="184">
        <v>169</v>
      </c>
      <c r="E2704" s="184">
        <v>5</v>
      </c>
      <c r="F2704" s="184">
        <v>1164</v>
      </c>
      <c r="G2704" s="184">
        <v>7</v>
      </c>
      <c r="H2704" s="184">
        <v>3</v>
      </c>
    </row>
    <row r="2705" spans="1:8" hidden="1" x14ac:dyDescent="0.2">
      <c r="A2705" s="184" t="s">
        <v>4587</v>
      </c>
      <c r="B2705" s="184">
        <v>1195</v>
      </c>
      <c r="C2705" s="184">
        <v>504955</v>
      </c>
      <c r="D2705" s="184">
        <v>170</v>
      </c>
      <c r="E2705" s="184">
        <v>5</v>
      </c>
      <c r="F2705" s="184">
        <v>1164</v>
      </c>
      <c r="G2705" s="184">
        <v>7</v>
      </c>
      <c r="H2705" s="184">
        <v>3</v>
      </c>
    </row>
    <row r="2706" spans="1:8" hidden="1" x14ac:dyDescent="0.2">
      <c r="A2706" s="184" t="s">
        <v>4588</v>
      </c>
      <c r="B2706" s="184">
        <v>1196</v>
      </c>
      <c r="C2706" s="184">
        <v>504956</v>
      </c>
      <c r="D2706" s="184">
        <v>171</v>
      </c>
      <c r="E2706" s="184">
        <v>5</v>
      </c>
      <c r="F2706" s="184">
        <v>1164</v>
      </c>
      <c r="G2706" s="184">
        <v>7</v>
      </c>
      <c r="H2706" s="184">
        <v>3</v>
      </c>
    </row>
    <row r="2707" spans="1:8" hidden="1" x14ac:dyDescent="0.2">
      <c r="A2707" s="184" t="s">
        <v>4589</v>
      </c>
      <c r="B2707" s="184">
        <v>1197</v>
      </c>
      <c r="C2707" s="184">
        <v>504957</v>
      </c>
      <c r="D2707" s="184">
        <v>172</v>
      </c>
      <c r="E2707" s="184">
        <v>5</v>
      </c>
      <c r="F2707" s="184">
        <v>1164</v>
      </c>
      <c r="G2707" s="184">
        <v>7</v>
      </c>
      <c r="H2707" s="184">
        <v>3</v>
      </c>
    </row>
    <row r="2708" spans="1:8" hidden="1" x14ac:dyDescent="0.2">
      <c r="A2708" s="184" t="s">
        <v>4590</v>
      </c>
      <c r="B2708" s="184">
        <v>1198</v>
      </c>
      <c r="C2708" s="184">
        <v>504958</v>
      </c>
      <c r="D2708" s="184">
        <v>173</v>
      </c>
      <c r="E2708" s="184">
        <v>5</v>
      </c>
      <c r="F2708" s="184">
        <v>1164</v>
      </c>
      <c r="G2708" s="184">
        <v>7</v>
      </c>
      <c r="H2708" s="184">
        <v>3</v>
      </c>
    </row>
    <row r="2709" spans="1:8" hidden="1" x14ac:dyDescent="0.2">
      <c r="A2709" s="184" t="s">
        <v>4591</v>
      </c>
      <c r="B2709" s="184">
        <v>1199</v>
      </c>
      <c r="C2709" s="184">
        <v>504959</v>
      </c>
      <c r="D2709" s="184">
        <v>174</v>
      </c>
      <c r="E2709" s="184">
        <v>5</v>
      </c>
      <c r="F2709" s="184">
        <v>1164</v>
      </c>
      <c r="G2709" s="184">
        <v>7</v>
      </c>
      <c r="H2709" s="184">
        <v>3</v>
      </c>
    </row>
    <row r="2710" spans="1:8" hidden="1" x14ac:dyDescent="0.2">
      <c r="A2710" s="184" t="s">
        <v>4592</v>
      </c>
      <c r="B2710" s="184">
        <v>1200</v>
      </c>
      <c r="C2710" s="184">
        <v>504960</v>
      </c>
      <c r="D2710" s="184">
        <v>175</v>
      </c>
      <c r="E2710" s="184">
        <v>5</v>
      </c>
      <c r="F2710" s="184">
        <v>1164</v>
      </c>
      <c r="G2710" s="184">
        <v>7</v>
      </c>
      <c r="H2710" s="184">
        <v>3</v>
      </c>
    </row>
    <row r="2711" spans="1:8" hidden="1" x14ac:dyDescent="0.2">
      <c r="A2711" s="184" t="s">
        <v>4593</v>
      </c>
      <c r="B2711" s="184">
        <v>1201</v>
      </c>
      <c r="C2711" s="184">
        <v>504961</v>
      </c>
      <c r="D2711" s="184">
        <v>176</v>
      </c>
      <c r="E2711" s="184">
        <v>5</v>
      </c>
      <c r="F2711" s="184">
        <v>1164</v>
      </c>
      <c r="G2711" s="184">
        <v>7</v>
      </c>
      <c r="H2711" s="184">
        <v>3</v>
      </c>
    </row>
    <row r="2712" spans="1:8" hidden="1" x14ac:dyDescent="0.2">
      <c r="A2712" s="184" t="s">
        <v>4594</v>
      </c>
      <c r="B2712" s="184">
        <v>1202</v>
      </c>
      <c r="C2712" s="184">
        <v>504962</v>
      </c>
      <c r="D2712" s="184">
        <v>177</v>
      </c>
      <c r="E2712" s="184">
        <v>5</v>
      </c>
      <c r="F2712" s="184">
        <v>1164</v>
      </c>
      <c r="G2712" s="184">
        <v>7</v>
      </c>
      <c r="H2712" s="184">
        <v>3</v>
      </c>
    </row>
    <row r="2713" spans="1:8" hidden="1" x14ac:dyDescent="0.2">
      <c r="A2713" s="184" t="s">
        <v>4595</v>
      </c>
      <c r="B2713" s="184">
        <v>1203</v>
      </c>
      <c r="C2713" s="184">
        <v>504963</v>
      </c>
      <c r="D2713" s="184">
        <v>178</v>
      </c>
      <c r="E2713" s="184">
        <v>5</v>
      </c>
      <c r="F2713" s="184">
        <v>1164</v>
      </c>
      <c r="G2713" s="184">
        <v>7</v>
      </c>
      <c r="H2713" s="184">
        <v>3</v>
      </c>
    </row>
    <row r="2714" spans="1:8" hidden="1" x14ac:dyDescent="0.2">
      <c r="A2714" s="184" t="s">
        <v>4596</v>
      </c>
      <c r="B2714" s="184">
        <v>1204</v>
      </c>
      <c r="C2714" s="184">
        <v>504964</v>
      </c>
      <c r="D2714" s="184">
        <v>179</v>
      </c>
      <c r="E2714" s="184">
        <v>5</v>
      </c>
      <c r="F2714" s="184">
        <v>1164</v>
      </c>
      <c r="G2714" s="184">
        <v>7</v>
      </c>
      <c r="H2714" s="184">
        <v>3</v>
      </c>
    </row>
    <row r="2715" spans="1:8" hidden="1" x14ac:dyDescent="0.2">
      <c r="A2715" s="184" t="s">
        <v>4597</v>
      </c>
      <c r="B2715" s="184">
        <v>1205</v>
      </c>
      <c r="C2715" s="184">
        <v>504965</v>
      </c>
      <c r="D2715" s="184">
        <v>180</v>
      </c>
      <c r="E2715" s="184">
        <v>5</v>
      </c>
      <c r="F2715" s="184">
        <v>1164</v>
      </c>
      <c r="G2715" s="184">
        <v>7</v>
      </c>
      <c r="H2715" s="184">
        <v>3</v>
      </c>
    </row>
    <row r="2716" spans="1:8" hidden="1" x14ac:dyDescent="0.2">
      <c r="A2716" s="184" t="s">
        <v>4598</v>
      </c>
      <c r="B2716" s="184">
        <v>1206</v>
      </c>
      <c r="C2716" s="184">
        <v>504966</v>
      </c>
      <c r="D2716" s="184">
        <v>181</v>
      </c>
      <c r="E2716" s="184">
        <v>5</v>
      </c>
      <c r="F2716" s="184">
        <v>1164</v>
      </c>
      <c r="G2716" s="184">
        <v>7</v>
      </c>
      <c r="H2716" s="184">
        <v>3</v>
      </c>
    </row>
    <row r="2717" spans="1:8" hidden="1" x14ac:dyDescent="0.2">
      <c r="A2717" s="184" t="s">
        <v>4599</v>
      </c>
      <c r="B2717" s="184">
        <v>1207</v>
      </c>
      <c r="C2717" s="184">
        <v>504967</v>
      </c>
      <c r="D2717" s="184">
        <v>182</v>
      </c>
      <c r="E2717" s="184">
        <v>5</v>
      </c>
      <c r="F2717" s="184">
        <v>1164</v>
      </c>
      <c r="G2717" s="184">
        <v>7</v>
      </c>
      <c r="H2717" s="184">
        <v>3</v>
      </c>
    </row>
    <row r="2718" spans="1:8" hidden="1" x14ac:dyDescent="0.2">
      <c r="A2718" s="184" t="s">
        <v>4600</v>
      </c>
      <c r="B2718" s="184">
        <v>1208</v>
      </c>
      <c r="C2718" s="184">
        <v>504968</v>
      </c>
      <c r="D2718" s="184">
        <v>183</v>
      </c>
      <c r="E2718" s="184">
        <v>5</v>
      </c>
      <c r="F2718" s="184">
        <v>1164</v>
      </c>
      <c r="G2718" s="184">
        <v>7</v>
      </c>
      <c r="H2718" s="184">
        <v>3</v>
      </c>
    </row>
    <row r="2719" spans="1:8" hidden="1" x14ac:dyDescent="0.2">
      <c r="A2719" s="184" t="s">
        <v>4601</v>
      </c>
      <c r="B2719" s="184">
        <v>1209</v>
      </c>
      <c r="C2719" s="184">
        <v>504969</v>
      </c>
      <c r="D2719" s="184">
        <v>184</v>
      </c>
      <c r="E2719" s="184">
        <v>5</v>
      </c>
      <c r="F2719" s="184">
        <v>1164</v>
      </c>
      <c r="G2719" s="184">
        <v>7</v>
      </c>
      <c r="H2719" s="184">
        <v>3</v>
      </c>
    </row>
    <row r="2720" spans="1:8" hidden="1" x14ac:dyDescent="0.2">
      <c r="A2720" s="184" t="s">
        <v>4602</v>
      </c>
      <c r="B2720" s="184">
        <v>1210</v>
      </c>
      <c r="C2720" s="184">
        <v>504970</v>
      </c>
      <c r="D2720" s="184">
        <v>185</v>
      </c>
      <c r="E2720" s="184">
        <v>5</v>
      </c>
      <c r="F2720" s="184">
        <v>1164</v>
      </c>
      <c r="G2720" s="184">
        <v>7</v>
      </c>
      <c r="H2720" s="184">
        <v>3</v>
      </c>
    </row>
    <row r="2721" spans="1:8" x14ac:dyDescent="0.2">
      <c r="A2721" s="184" t="s">
        <v>4603</v>
      </c>
      <c r="B2721" s="184">
        <v>2265</v>
      </c>
      <c r="C2721" s="184">
        <v>508714</v>
      </c>
      <c r="D2721" s="184">
        <v>208</v>
      </c>
      <c r="E2721" s="184">
        <v>6</v>
      </c>
      <c r="F2721" s="184">
        <v>2264</v>
      </c>
      <c r="G2721" s="184">
        <v>7</v>
      </c>
      <c r="H2721" s="184">
        <v>3</v>
      </c>
    </row>
    <row r="2722" spans="1:8" x14ac:dyDescent="0.2">
      <c r="A2722" s="184" t="s">
        <v>4604</v>
      </c>
      <c r="B2722" s="184">
        <v>2266</v>
      </c>
      <c r="C2722" s="184">
        <v>508715</v>
      </c>
      <c r="D2722" s="184">
        <v>209</v>
      </c>
      <c r="E2722" s="184">
        <v>6</v>
      </c>
      <c r="F2722" s="184">
        <v>2264</v>
      </c>
      <c r="G2722" s="184">
        <v>7</v>
      </c>
      <c r="H2722" s="184">
        <v>3</v>
      </c>
    </row>
    <row r="2723" spans="1:8" x14ac:dyDescent="0.2">
      <c r="A2723" s="184" t="s">
        <v>4605</v>
      </c>
      <c r="B2723" s="184">
        <v>2267</v>
      </c>
      <c r="C2723" s="184">
        <v>508716</v>
      </c>
      <c r="D2723" s="184">
        <v>210</v>
      </c>
      <c r="E2723" s="184">
        <v>6</v>
      </c>
      <c r="F2723" s="184">
        <v>2264</v>
      </c>
      <c r="G2723" s="184">
        <v>7</v>
      </c>
      <c r="H2723" s="184">
        <v>3</v>
      </c>
    </row>
    <row r="2724" spans="1:8" x14ac:dyDescent="0.2">
      <c r="A2724" s="184" t="s">
        <v>4606</v>
      </c>
      <c r="B2724" s="184">
        <v>2268</v>
      </c>
      <c r="C2724" s="184">
        <v>508717</v>
      </c>
      <c r="D2724" s="184">
        <v>211</v>
      </c>
      <c r="E2724" s="184">
        <v>6</v>
      </c>
      <c r="F2724" s="184">
        <v>2264</v>
      </c>
      <c r="G2724" s="184">
        <v>7</v>
      </c>
      <c r="H2724" s="184">
        <v>3</v>
      </c>
    </row>
    <row r="2725" spans="1:8" x14ac:dyDescent="0.2">
      <c r="A2725" s="184" t="s">
        <v>4607</v>
      </c>
      <c r="B2725" s="184">
        <v>2269</v>
      </c>
      <c r="C2725" s="184">
        <v>508718</v>
      </c>
      <c r="D2725" s="184">
        <v>212</v>
      </c>
      <c r="E2725" s="184">
        <v>6</v>
      </c>
      <c r="F2725" s="184">
        <v>2264</v>
      </c>
      <c r="G2725" s="184">
        <v>7</v>
      </c>
      <c r="H2725" s="184">
        <v>3</v>
      </c>
    </row>
    <row r="2726" spans="1:8" x14ac:dyDescent="0.2">
      <c r="A2726" s="184" t="s">
        <v>4608</v>
      </c>
      <c r="B2726" s="184">
        <v>2270</v>
      </c>
      <c r="C2726" s="184">
        <v>508719</v>
      </c>
      <c r="D2726" s="184">
        <v>213</v>
      </c>
      <c r="E2726" s="184">
        <v>6</v>
      </c>
      <c r="F2726" s="184">
        <v>2264</v>
      </c>
      <c r="G2726" s="184">
        <v>7</v>
      </c>
      <c r="H2726" s="184">
        <v>3</v>
      </c>
    </row>
    <row r="2727" spans="1:8" x14ac:dyDescent="0.2">
      <c r="A2727" s="184" t="s">
        <v>4609</v>
      </c>
      <c r="B2727" s="184">
        <v>2271</v>
      </c>
      <c r="C2727" s="184">
        <v>508720</v>
      </c>
      <c r="D2727" s="184">
        <v>214</v>
      </c>
      <c r="E2727" s="184">
        <v>6</v>
      </c>
      <c r="F2727" s="184">
        <v>2264</v>
      </c>
      <c r="G2727" s="184">
        <v>7</v>
      </c>
      <c r="H2727" s="184">
        <v>3</v>
      </c>
    </row>
    <row r="2728" spans="1:8" x14ac:dyDescent="0.2">
      <c r="A2728" s="184" t="s">
        <v>4610</v>
      </c>
      <c r="B2728" s="184">
        <v>2272</v>
      </c>
      <c r="C2728" s="184">
        <v>508721</v>
      </c>
      <c r="D2728" s="184">
        <v>215</v>
      </c>
      <c r="E2728" s="184">
        <v>6</v>
      </c>
      <c r="F2728" s="184">
        <v>2264</v>
      </c>
      <c r="G2728" s="184">
        <v>7</v>
      </c>
      <c r="H2728" s="184">
        <v>3</v>
      </c>
    </row>
    <row r="2729" spans="1:8" x14ac:dyDescent="0.2">
      <c r="A2729" s="184" t="s">
        <v>4611</v>
      </c>
      <c r="B2729" s="184">
        <v>2273</v>
      </c>
      <c r="C2729" s="184">
        <v>508722</v>
      </c>
      <c r="D2729" s="184">
        <v>216</v>
      </c>
      <c r="E2729" s="184">
        <v>6</v>
      </c>
      <c r="F2729" s="184">
        <v>2264</v>
      </c>
      <c r="G2729" s="184">
        <v>7</v>
      </c>
      <c r="H2729" s="184">
        <v>3</v>
      </c>
    </row>
    <row r="2730" spans="1:8" x14ac:dyDescent="0.2">
      <c r="A2730" s="184" t="s">
        <v>4612</v>
      </c>
      <c r="B2730" s="184">
        <v>2274</v>
      </c>
      <c r="C2730" s="184">
        <v>508723</v>
      </c>
      <c r="D2730" s="184">
        <v>217</v>
      </c>
      <c r="E2730" s="184">
        <v>6</v>
      </c>
      <c r="F2730" s="184">
        <v>2264</v>
      </c>
      <c r="G2730" s="184">
        <v>7</v>
      </c>
      <c r="H2730" s="184">
        <v>3</v>
      </c>
    </row>
    <row r="2731" spans="1:8" x14ac:dyDescent="0.2">
      <c r="A2731" s="184" t="s">
        <v>4613</v>
      </c>
      <c r="B2731" s="184">
        <v>2275</v>
      </c>
      <c r="C2731" s="184">
        <v>508724</v>
      </c>
      <c r="D2731" s="184">
        <v>218</v>
      </c>
      <c r="E2731" s="184">
        <v>6</v>
      </c>
      <c r="F2731" s="184">
        <v>2264</v>
      </c>
      <c r="G2731" s="184">
        <v>7</v>
      </c>
      <c r="H2731" s="184">
        <v>3</v>
      </c>
    </row>
    <row r="2732" spans="1:8" x14ac:dyDescent="0.2">
      <c r="A2732" s="184" t="s">
        <v>4614</v>
      </c>
      <c r="B2732" s="184">
        <v>2276</v>
      </c>
      <c r="C2732" s="184">
        <v>508725</v>
      </c>
      <c r="D2732" s="184">
        <v>219</v>
      </c>
      <c r="E2732" s="184">
        <v>6</v>
      </c>
      <c r="F2732" s="184">
        <v>2264</v>
      </c>
      <c r="G2732" s="184">
        <v>7</v>
      </c>
      <c r="H2732" s="184">
        <v>3</v>
      </c>
    </row>
    <row r="2733" spans="1:8" x14ac:dyDescent="0.2">
      <c r="A2733" s="184" t="s">
        <v>4615</v>
      </c>
      <c r="B2733" s="184">
        <v>2277</v>
      </c>
      <c r="C2733" s="184">
        <v>508726</v>
      </c>
      <c r="D2733" s="184">
        <v>220</v>
      </c>
      <c r="E2733" s="184">
        <v>6</v>
      </c>
      <c r="F2733" s="184">
        <v>2264</v>
      </c>
      <c r="G2733" s="184">
        <v>7</v>
      </c>
      <c r="H2733" s="184">
        <v>3</v>
      </c>
    </row>
    <row r="2734" spans="1:8" x14ac:dyDescent="0.2">
      <c r="A2734" s="184" t="s">
        <v>4616</v>
      </c>
      <c r="B2734" s="184">
        <v>2278</v>
      </c>
      <c r="C2734" s="184">
        <v>508727</v>
      </c>
      <c r="D2734" s="184">
        <v>221</v>
      </c>
      <c r="E2734" s="184">
        <v>6</v>
      </c>
      <c r="F2734" s="184">
        <v>2264</v>
      </c>
      <c r="G2734" s="184">
        <v>7</v>
      </c>
      <c r="H2734" s="184">
        <v>3</v>
      </c>
    </row>
    <row r="2735" spans="1:8" x14ac:dyDescent="0.2">
      <c r="A2735" s="184" t="s">
        <v>4617</v>
      </c>
      <c r="B2735" s="184">
        <v>2279</v>
      </c>
      <c r="C2735" s="184">
        <v>508728</v>
      </c>
      <c r="D2735" s="184">
        <v>222</v>
      </c>
      <c r="E2735" s="184">
        <v>6</v>
      </c>
      <c r="F2735" s="184">
        <v>2264</v>
      </c>
      <c r="G2735" s="184">
        <v>7</v>
      </c>
      <c r="H2735" s="184">
        <v>3</v>
      </c>
    </row>
    <row r="2736" spans="1:8" x14ac:dyDescent="0.2">
      <c r="A2736" s="184" t="s">
        <v>4618</v>
      </c>
      <c r="B2736" s="184">
        <v>2280</v>
      </c>
      <c r="C2736" s="184">
        <v>508729</v>
      </c>
      <c r="D2736" s="184">
        <v>223</v>
      </c>
      <c r="E2736" s="184">
        <v>6</v>
      </c>
      <c r="F2736" s="184">
        <v>2264</v>
      </c>
      <c r="G2736" s="184">
        <v>7</v>
      </c>
      <c r="H2736" s="184">
        <v>3</v>
      </c>
    </row>
    <row r="2737" spans="1:8" x14ac:dyDescent="0.2">
      <c r="A2737" s="184" t="s">
        <v>4619</v>
      </c>
      <c r="B2737" s="184">
        <v>2281</v>
      </c>
      <c r="C2737" s="184">
        <v>508730</v>
      </c>
      <c r="D2737" s="184">
        <v>224</v>
      </c>
      <c r="E2737" s="184">
        <v>6</v>
      </c>
      <c r="F2737" s="184">
        <v>2264</v>
      </c>
      <c r="G2737" s="184">
        <v>7</v>
      </c>
      <c r="H2737" s="184">
        <v>3</v>
      </c>
    </row>
    <row r="2738" spans="1:8" x14ac:dyDescent="0.2">
      <c r="A2738" s="184" t="s">
        <v>4620</v>
      </c>
      <c r="B2738" s="184">
        <v>2282</v>
      </c>
      <c r="C2738" s="184">
        <v>508731</v>
      </c>
      <c r="D2738" s="184">
        <v>225</v>
      </c>
      <c r="E2738" s="184">
        <v>6</v>
      </c>
      <c r="F2738" s="184">
        <v>2264</v>
      </c>
      <c r="G2738" s="184">
        <v>7</v>
      </c>
      <c r="H2738" s="184">
        <v>3</v>
      </c>
    </row>
    <row r="2739" spans="1:8" x14ac:dyDescent="0.2">
      <c r="A2739" s="184" t="s">
        <v>4621</v>
      </c>
      <c r="B2739" s="184">
        <v>2283</v>
      </c>
      <c r="C2739" s="184">
        <v>508732</v>
      </c>
      <c r="D2739" s="184">
        <v>226</v>
      </c>
      <c r="E2739" s="184">
        <v>6</v>
      </c>
      <c r="F2739" s="184">
        <v>2264</v>
      </c>
      <c r="G2739" s="184">
        <v>7</v>
      </c>
      <c r="H2739" s="184">
        <v>3</v>
      </c>
    </row>
    <row r="2740" spans="1:8" x14ac:dyDescent="0.2">
      <c r="A2740" s="184" t="s">
        <v>4622</v>
      </c>
      <c r="B2740" s="184">
        <v>2284</v>
      </c>
      <c r="C2740" s="184">
        <v>508733</v>
      </c>
      <c r="D2740" s="184">
        <v>227</v>
      </c>
      <c r="E2740" s="184">
        <v>6</v>
      </c>
      <c r="F2740" s="184">
        <v>2264</v>
      </c>
      <c r="G2740" s="184">
        <v>7</v>
      </c>
      <c r="H2740" s="184">
        <v>3</v>
      </c>
    </row>
    <row r="2741" spans="1:8" x14ac:dyDescent="0.2">
      <c r="A2741" s="184" t="s">
        <v>4623</v>
      </c>
      <c r="B2741" s="184">
        <v>2285</v>
      </c>
      <c r="C2741" s="184">
        <v>508734</v>
      </c>
      <c r="D2741" s="184">
        <v>228</v>
      </c>
      <c r="E2741" s="184">
        <v>6</v>
      </c>
      <c r="F2741" s="184">
        <v>2264</v>
      </c>
      <c r="G2741" s="184">
        <v>7</v>
      </c>
      <c r="H2741" s="184">
        <v>3</v>
      </c>
    </row>
    <row r="2742" spans="1:8" x14ac:dyDescent="0.2">
      <c r="A2742" s="184" t="s">
        <v>4624</v>
      </c>
      <c r="B2742" s="184">
        <v>2286</v>
      </c>
      <c r="C2742" s="184">
        <v>508735</v>
      </c>
      <c r="D2742" s="184">
        <v>229</v>
      </c>
      <c r="E2742" s="184">
        <v>6</v>
      </c>
      <c r="F2742" s="184">
        <v>2264</v>
      </c>
      <c r="G2742" s="184">
        <v>7</v>
      </c>
      <c r="H2742" s="184">
        <v>3</v>
      </c>
    </row>
    <row r="2743" spans="1:8" x14ac:dyDescent="0.2">
      <c r="A2743" s="184" t="s">
        <v>4625</v>
      </c>
      <c r="B2743" s="184">
        <v>2287</v>
      </c>
      <c r="C2743" s="184">
        <v>508736</v>
      </c>
      <c r="D2743" s="184">
        <v>230</v>
      </c>
      <c r="E2743" s="184">
        <v>6</v>
      </c>
      <c r="F2743" s="184">
        <v>2264</v>
      </c>
      <c r="G2743" s="184">
        <v>7</v>
      </c>
      <c r="H2743" s="184">
        <v>3</v>
      </c>
    </row>
    <row r="2744" spans="1:8" x14ac:dyDescent="0.2">
      <c r="A2744" s="184" t="s">
        <v>4626</v>
      </c>
      <c r="B2744" s="184">
        <v>2288</v>
      </c>
      <c r="C2744" s="184">
        <v>508737</v>
      </c>
      <c r="D2744" s="184">
        <v>231</v>
      </c>
      <c r="E2744" s="184">
        <v>6</v>
      </c>
      <c r="F2744" s="184">
        <v>2264</v>
      </c>
      <c r="G2744" s="184">
        <v>7</v>
      </c>
      <c r="H2744" s="184">
        <v>3</v>
      </c>
    </row>
    <row r="2745" spans="1:8" x14ac:dyDescent="0.2">
      <c r="A2745" s="184" t="s">
        <v>4627</v>
      </c>
      <c r="B2745" s="184">
        <v>2289</v>
      </c>
      <c r="C2745" s="184">
        <v>508738</v>
      </c>
      <c r="D2745" s="184">
        <v>232</v>
      </c>
      <c r="E2745" s="184">
        <v>6</v>
      </c>
      <c r="F2745" s="184">
        <v>2264</v>
      </c>
      <c r="G2745" s="184">
        <v>7</v>
      </c>
      <c r="H2745" s="184">
        <v>3</v>
      </c>
    </row>
    <row r="2746" spans="1:8" x14ac:dyDescent="0.2">
      <c r="A2746" s="184" t="s">
        <v>4628</v>
      </c>
      <c r="B2746" s="184">
        <v>2290</v>
      </c>
      <c r="C2746" s="184">
        <v>508739</v>
      </c>
      <c r="D2746" s="184">
        <v>233</v>
      </c>
      <c r="E2746" s="184">
        <v>6</v>
      </c>
      <c r="F2746" s="184">
        <v>2264</v>
      </c>
      <c r="G2746" s="184">
        <v>7</v>
      </c>
      <c r="H2746" s="184">
        <v>3</v>
      </c>
    </row>
    <row r="2747" spans="1:8" x14ac:dyDescent="0.2">
      <c r="A2747" s="184" t="s">
        <v>4629</v>
      </c>
      <c r="B2747" s="184">
        <v>2291</v>
      </c>
      <c r="C2747" s="184">
        <v>508740</v>
      </c>
      <c r="D2747" s="184">
        <v>234</v>
      </c>
      <c r="E2747" s="184">
        <v>6</v>
      </c>
      <c r="F2747" s="184">
        <v>2264</v>
      </c>
      <c r="G2747" s="184">
        <v>7</v>
      </c>
      <c r="H2747" s="184">
        <v>3</v>
      </c>
    </row>
    <row r="2748" spans="1:8" x14ac:dyDescent="0.2">
      <c r="A2748" s="184" t="s">
        <v>4630</v>
      </c>
      <c r="B2748" s="184">
        <v>2292</v>
      </c>
      <c r="C2748" s="184">
        <v>508741</v>
      </c>
      <c r="D2748" s="184">
        <v>235</v>
      </c>
      <c r="E2748" s="184">
        <v>6</v>
      </c>
      <c r="F2748" s="184">
        <v>2264</v>
      </c>
      <c r="G2748" s="184">
        <v>7</v>
      </c>
      <c r="H2748" s="184">
        <v>3</v>
      </c>
    </row>
    <row r="2749" spans="1:8" x14ac:dyDescent="0.2">
      <c r="A2749" s="184" t="s">
        <v>4631</v>
      </c>
      <c r="B2749" s="184">
        <v>2293</v>
      </c>
      <c r="C2749" s="184">
        <v>508742</v>
      </c>
      <c r="D2749" s="184">
        <v>236</v>
      </c>
      <c r="E2749" s="184">
        <v>6</v>
      </c>
      <c r="F2749" s="184">
        <v>2264</v>
      </c>
      <c r="G2749" s="184">
        <v>7</v>
      </c>
      <c r="H2749" s="184">
        <v>3</v>
      </c>
    </row>
    <row r="2750" spans="1:8" x14ac:dyDescent="0.2">
      <c r="A2750" s="184" t="s">
        <v>4632</v>
      </c>
      <c r="B2750" s="184">
        <v>2294</v>
      </c>
      <c r="C2750" s="184">
        <v>508743</v>
      </c>
      <c r="D2750" s="184">
        <v>237</v>
      </c>
      <c r="E2750" s="184">
        <v>6</v>
      </c>
      <c r="F2750" s="184">
        <v>2264</v>
      </c>
      <c r="G2750" s="184">
        <v>7</v>
      </c>
      <c r="H2750" s="184">
        <v>3</v>
      </c>
    </row>
    <row r="2751" spans="1:8" x14ac:dyDescent="0.2">
      <c r="A2751" s="184" t="s">
        <v>4633</v>
      </c>
      <c r="B2751" s="184">
        <v>2295</v>
      </c>
      <c r="C2751" s="184">
        <v>508744</v>
      </c>
      <c r="D2751" s="184">
        <v>238</v>
      </c>
      <c r="E2751" s="184">
        <v>6</v>
      </c>
      <c r="F2751" s="184">
        <v>2264</v>
      </c>
      <c r="G2751" s="184">
        <v>7</v>
      </c>
      <c r="H2751" s="184">
        <v>3</v>
      </c>
    </row>
    <row r="2752" spans="1:8" x14ac:dyDescent="0.2">
      <c r="A2752" s="184" t="s">
        <v>4634</v>
      </c>
      <c r="B2752" s="184">
        <v>2296</v>
      </c>
      <c r="C2752" s="184">
        <v>508745</v>
      </c>
      <c r="D2752" s="184">
        <v>239</v>
      </c>
      <c r="E2752" s="184">
        <v>6</v>
      </c>
      <c r="F2752" s="184">
        <v>2264</v>
      </c>
      <c r="G2752" s="184">
        <v>7</v>
      </c>
      <c r="H2752" s="184">
        <v>3</v>
      </c>
    </row>
    <row r="2753" spans="1:8" x14ac:dyDescent="0.2">
      <c r="A2753" s="184" t="s">
        <v>4635</v>
      </c>
      <c r="B2753" s="184">
        <v>2297</v>
      </c>
      <c r="C2753" s="184">
        <v>508746</v>
      </c>
      <c r="D2753" s="184">
        <v>240</v>
      </c>
      <c r="E2753" s="184">
        <v>6</v>
      </c>
      <c r="F2753" s="184">
        <v>2264</v>
      </c>
      <c r="G2753" s="184">
        <v>7</v>
      </c>
      <c r="H2753" s="184">
        <v>3</v>
      </c>
    </row>
    <row r="2754" spans="1:8" x14ac:dyDescent="0.2">
      <c r="A2754" s="184" t="s">
        <v>4636</v>
      </c>
      <c r="B2754" s="184">
        <v>2298</v>
      </c>
      <c r="C2754" s="184">
        <v>508747</v>
      </c>
      <c r="D2754" s="184">
        <v>241</v>
      </c>
      <c r="E2754" s="184">
        <v>6</v>
      </c>
      <c r="F2754" s="184">
        <v>2264</v>
      </c>
      <c r="G2754" s="184">
        <v>7</v>
      </c>
      <c r="H2754" s="184">
        <v>3</v>
      </c>
    </row>
    <row r="2755" spans="1:8" x14ac:dyDescent="0.2">
      <c r="A2755" s="184" t="s">
        <v>4637</v>
      </c>
      <c r="B2755" s="184">
        <v>2299</v>
      </c>
      <c r="C2755" s="184">
        <v>508748</v>
      </c>
      <c r="D2755" s="184">
        <v>242</v>
      </c>
      <c r="E2755" s="184">
        <v>6</v>
      </c>
      <c r="F2755" s="184">
        <v>2264</v>
      </c>
      <c r="G2755" s="184">
        <v>7</v>
      </c>
      <c r="H2755" s="184">
        <v>3</v>
      </c>
    </row>
    <row r="2756" spans="1:8" x14ac:dyDescent="0.2">
      <c r="A2756" s="184" t="s">
        <v>4638</v>
      </c>
      <c r="B2756" s="184">
        <v>2300</v>
      </c>
      <c r="C2756" s="184">
        <v>508749</v>
      </c>
      <c r="D2756" s="184">
        <v>243</v>
      </c>
      <c r="E2756" s="184">
        <v>6</v>
      </c>
      <c r="F2756" s="184">
        <v>2264</v>
      </c>
      <c r="G2756" s="184">
        <v>7</v>
      </c>
      <c r="H2756" s="184">
        <v>3</v>
      </c>
    </row>
    <row r="2757" spans="1:8" x14ac:dyDescent="0.2">
      <c r="A2757" s="184" t="s">
        <v>4639</v>
      </c>
      <c r="B2757" s="184">
        <v>2301</v>
      </c>
      <c r="C2757" s="184">
        <v>508750</v>
      </c>
      <c r="D2757" s="184">
        <v>244</v>
      </c>
      <c r="E2757" s="184">
        <v>6</v>
      </c>
      <c r="F2757" s="184">
        <v>2264</v>
      </c>
      <c r="G2757" s="184">
        <v>7</v>
      </c>
      <c r="H2757" s="184">
        <v>3</v>
      </c>
    </row>
    <row r="2758" spans="1:8" x14ac:dyDescent="0.2">
      <c r="A2758" s="184" t="s">
        <v>4640</v>
      </c>
      <c r="B2758" s="184">
        <v>2302</v>
      </c>
      <c r="C2758" s="184">
        <v>508751</v>
      </c>
      <c r="D2758" s="184">
        <v>245</v>
      </c>
      <c r="E2758" s="184">
        <v>6</v>
      </c>
      <c r="F2758" s="184">
        <v>2264</v>
      </c>
      <c r="G2758" s="184">
        <v>7</v>
      </c>
      <c r="H2758" s="184">
        <v>3</v>
      </c>
    </row>
    <row r="2759" spans="1:8" x14ac:dyDescent="0.2">
      <c r="A2759" s="184" t="s">
        <v>4641</v>
      </c>
      <c r="B2759" s="184">
        <v>2303</v>
      </c>
      <c r="C2759" s="184">
        <v>508752</v>
      </c>
      <c r="D2759" s="184">
        <v>246</v>
      </c>
      <c r="E2759" s="184">
        <v>6</v>
      </c>
      <c r="F2759" s="184">
        <v>2264</v>
      </c>
      <c r="G2759" s="184">
        <v>7</v>
      </c>
      <c r="H2759" s="184">
        <v>3</v>
      </c>
    </row>
    <row r="2760" spans="1:8" x14ac:dyDescent="0.2">
      <c r="A2760" s="184" t="s">
        <v>4642</v>
      </c>
      <c r="B2760" s="184">
        <v>2304</v>
      </c>
      <c r="C2760" s="184">
        <v>508753</v>
      </c>
      <c r="D2760" s="184">
        <v>247</v>
      </c>
      <c r="E2760" s="184">
        <v>6</v>
      </c>
      <c r="F2760" s="184">
        <v>2264</v>
      </c>
      <c r="G2760" s="184">
        <v>7</v>
      </c>
      <c r="H2760" s="184">
        <v>3</v>
      </c>
    </row>
    <row r="2761" spans="1:8" x14ac:dyDescent="0.2">
      <c r="A2761" s="184" t="s">
        <v>4643</v>
      </c>
      <c r="B2761" s="184">
        <v>2305</v>
      </c>
      <c r="C2761" s="184">
        <v>508754</v>
      </c>
      <c r="D2761" s="184">
        <v>248</v>
      </c>
      <c r="E2761" s="184">
        <v>6</v>
      </c>
      <c r="F2761" s="184">
        <v>2264</v>
      </c>
      <c r="G2761" s="184">
        <v>7</v>
      </c>
      <c r="H2761" s="184">
        <v>3</v>
      </c>
    </row>
    <row r="2762" spans="1:8" x14ac:dyDescent="0.2">
      <c r="A2762" s="184" t="s">
        <v>4644</v>
      </c>
      <c r="B2762" s="184">
        <v>2306</v>
      </c>
      <c r="C2762" s="184">
        <v>508755</v>
      </c>
      <c r="D2762" s="184">
        <v>249</v>
      </c>
      <c r="E2762" s="184">
        <v>6</v>
      </c>
      <c r="F2762" s="184">
        <v>2264</v>
      </c>
      <c r="G2762" s="184">
        <v>7</v>
      </c>
      <c r="H2762" s="184">
        <v>3</v>
      </c>
    </row>
    <row r="2763" spans="1:8" x14ac:dyDescent="0.2">
      <c r="A2763" s="184" t="s">
        <v>4645</v>
      </c>
      <c r="B2763" s="184">
        <v>2307</v>
      </c>
      <c r="C2763" s="184">
        <v>508756</v>
      </c>
      <c r="D2763" s="184">
        <v>250</v>
      </c>
      <c r="E2763" s="184">
        <v>6</v>
      </c>
      <c r="F2763" s="184">
        <v>2264</v>
      </c>
      <c r="G2763" s="184">
        <v>7</v>
      </c>
      <c r="H2763" s="184">
        <v>3</v>
      </c>
    </row>
    <row r="2764" spans="1:8" x14ac:dyDescent="0.2">
      <c r="A2764" s="184" t="s">
        <v>4646</v>
      </c>
      <c r="B2764" s="184">
        <v>2308</v>
      </c>
      <c r="C2764" s="184">
        <v>508757</v>
      </c>
      <c r="D2764" s="184">
        <v>251</v>
      </c>
      <c r="E2764" s="184">
        <v>6</v>
      </c>
      <c r="F2764" s="184">
        <v>2264</v>
      </c>
      <c r="G2764" s="184">
        <v>7</v>
      </c>
      <c r="H2764" s="184">
        <v>3</v>
      </c>
    </row>
    <row r="2765" spans="1:8" x14ac:dyDescent="0.2">
      <c r="A2765" s="184" t="s">
        <v>4647</v>
      </c>
      <c r="B2765" s="184">
        <v>2309</v>
      </c>
      <c r="C2765" s="184">
        <v>508758</v>
      </c>
      <c r="D2765" s="184">
        <v>252</v>
      </c>
      <c r="E2765" s="184">
        <v>6</v>
      </c>
      <c r="F2765" s="184">
        <v>2264</v>
      </c>
      <c r="G2765" s="184">
        <v>7</v>
      </c>
      <c r="H2765" s="184">
        <v>3</v>
      </c>
    </row>
    <row r="2766" spans="1:8" x14ac:dyDescent="0.2">
      <c r="A2766" s="184" t="s">
        <v>4648</v>
      </c>
      <c r="B2766" s="184">
        <v>2310</v>
      </c>
      <c r="C2766" s="184">
        <v>508759</v>
      </c>
      <c r="D2766" s="184">
        <v>253</v>
      </c>
      <c r="E2766" s="184">
        <v>6</v>
      </c>
      <c r="F2766" s="184">
        <v>2264</v>
      </c>
      <c r="G2766" s="184">
        <v>7</v>
      </c>
      <c r="H2766" s="184">
        <v>3</v>
      </c>
    </row>
    <row r="2767" spans="1:8" x14ac:dyDescent="0.2">
      <c r="A2767" s="184" t="s">
        <v>4649</v>
      </c>
      <c r="B2767" s="184">
        <v>2311</v>
      </c>
      <c r="C2767" s="184">
        <v>508760</v>
      </c>
      <c r="D2767" s="184">
        <v>254</v>
      </c>
      <c r="E2767" s="184">
        <v>6</v>
      </c>
      <c r="F2767" s="184">
        <v>2264</v>
      </c>
      <c r="G2767" s="184">
        <v>7</v>
      </c>
      <c r="H2767" s="184">
        <v>3</v>
      </c>
    </row>
    <row r="2768" spans="1:8" x14ac:dyDescent="0.2">
      <c r="A2768" s="184" t="s">
        <v>4650</v>
      </c>
      <c r="B2768" s="184">
        <v>2312</v>
      </c>
      <c r="C2768" s="184">
        <v>508761</v>
      </c>
      <c r="D2768" s="184">
        <v>255</v>
      </c>
      <c r="E2768" s="184">
        <v>6</v>
      </c>
      <c r="F2768" s="184">
        <v>2264</v>
      </c>
      <c r="G2768" s="184">
        <v>7</v>
      </c>
      <c r="H2768" s="184">
        <v>3</v>
      </c>
    </row>
    <row r="2769" spans="1:8" x14ac:dyDescent="0.2">
      <c r="A2769" s="184" t="s">
        <v>4651</v>
      </c>
      <c r="B2769" s="184">
        <v>2313</v>
      </c>
      <c r="C2769" s="184">
        <v>508762</v>
      </c>
      <c r="D2769" s="184">
        <v>256</v>
      </c>
      <c r="E2769" s="184">
        <v>6</v>
      </c>
      <c r="F2769" s="184">
        <v>2264</v>
      </c>
      <c r="G2769" s="184">
        <v>7</v>
      </c>
      <c r="H2769" s="184">
        <v>3</v>
      </c>
    </row>
    <row r="2770" spans="1:8" hidden="1" x14ac:dyDescent="0.2">
      <c r="A2770" s="184" t="s">
        <v>4652</v>
      </c>
      <c r="B2770" s="184">
        <v>1211</v>
      </c>
      <c r="C2770" s="184">
        <v>504971</v>
      </c>
      <c r="D2770" s="184">
        <v>101</v>
      </c>
      <c r="E2770" s="184">
        <v>5</v>
      </c>
      <c r="F2770" s="184">
        <v>1165</v>
      </c>
      <c r="G2770" s="184">
        <v>7</v>
      </c>
      <c r="H2770" s="184">
        <v>3</v>
      </c>
    </row>
    <row r="2771" spans="1:8" hidden="1" x14ac:dyDescent="0.2">
      <c r="A2771" s="184" t="s">
        <v>4653</v>
      </c>
      <c r="B2771" s="184">
        <v>1212</v>
      </c>
      <c r="C2771" s="184">
        <v>504972</v>
      </c>
      <c r="D2771" s="184">
        <v>102</v>
      </c>
      <c r="E2771" s="184">
        <v>5</v>
      </c>
      <c r="F2771" s="184">
        <v>1165</v>
      </c>
      <c r="G2771" s="184">
        <v>7</v>
      </c>
      <c r="H2771" s="184">
        <v>3</v>
      </c>
    </row>
    <row r="2772" spans="1:8" hidden="1" x14ac:dyDescent="0.2">
      <c r="A2772" s="184" t="s">
        <v>4654</v>
      </c>
      <c r="B2772" s="184">
        <v>1213</v>
      </c>
      <c r="C2772" s="184">
        <v>504973</v>
      </c>
      <c r="D2772" s="184">
        <v>103</v>
      </c>
      <c r="E2772" s="184">
        <v>5</v>
      </c>
      <c r="F2772" s="184">
        <v>1165</v>
      </c>
      <c r="G2772" s="184">
        <v>7</v>
      </c>
      <c r="H2772" s="184">
        <v>3</v>
      </c>
    </row>
    <row r="2773" spans="1:8" hidden="1" x14ac:dyDescent="0.2">
      <c r="A2773" s="184" t="s">
        <v>4655</v>
      </c>
      <c r="B2773" s="184">
        <v>1214</v>
      </c>
      <c r="C2773" s="184">
        <v>504974</v>
      </c>
      <c r="D2773" s="184">
        <v>104</v>
      </c>
      <c r="E2773" s="184">
        <v>5</v>
      </c>
      <c r="F2773" s="184">
        <v>1165</v>
      </c>
      <c r="G2773" s="184">
        <v>7</v>
      </c>
      <c r="H2773" s="184">
        <v>3</v>
      </c>
    </row>
    <row r="2774" spans="1:8" hidden="1" x14ac:dyDescent="0.2">
      <c r="A2774" s="184" t="s">
        <v>4656</v>
      </c>
      <c r="B2774" s="184">
        <v>1215</v>
      </c>
      <c r="C2774" s="184">
        <v>504975</v>
      </c>
      <c r="D2774" s="184">
        <v>105</v>
      </c>
      <c r="E2774" s="184">
        <v>5</v>
      </c>
      <c r="F2774" s="184">
        <v>1165</v>
      </c>
      <c r="G2774" s="184">
        <v>7</v>
      </c>
      <c r="H2774" s="184">
        <v>3</v>
      </c>
    </row>
    <row r="2775" spans="1:8" hidden="1" x14ac:dyDescent="0.2">
      <c r="A2775" s="184" t="s">
        <v>4657</v>
      </c>
      <c r="B2775" s="184">
        <v>1216</v>
      </c>
      <c r="C2775" s="184">
        <v>504976</v>
      </c>
      <c r="D2775" s="184">
        <v>106</v>
      </c>
      <c r="E2775" s="184">
        <v>5</v>
      </c>
      <c r="F2775" s="184">
        <v>1165</v>
      </c>
      <c r="G2775" s="184">
        <v>7</v>
      </c>
      <c r="H2775" s="184">
        <v>3</v>
      </c>
    </row>
    <row r="2776" spans="1:8" hidden="1" x14ac:dyDescent="0.2">
      <c r="A2776" s="184" t="s">
        <v>4658</v>
      </c>
      <c r="B2776" s="184">
        <v>1217</v>
      </c>
      <c r="C2776" s="184">
        <v>504977</v>
      </c>
      <c r="D2776" s="184">
        <v>107</v>
      </c>
      <c r="E2776" s="184">
        <v>5</v>
      </c>
      <c r="F2776" s="184">
        <v>1165</v>
      </c>
      <c r="G2776" s="184">
        <v>7</v>
      </c>
      <c r="H2776" s="184">
        <v>3</v>
      </c>
    </row>
    <row r="2777" spans="1:8" hidden="1" x14ac:dyDescent="0.2">
      <c r="A2777" s="184" t="s">
        <v>4659</v>
      </c>
      <c r="B2777" s="184">
        <v>1218</v>
      </c>
      <c r="C2777" s="184">
        <v>504978</v>
      </c>
      <c r="D2777" s="184">
        <v>108</v>
      </c>
      <c r="E2777" s="184">
        <v>5</v>
      </c>
      <c r="F2777" s="184">
        <v>1165</v>
      </c>
      <c r="G2777" s="184">
        <v>7</v>
      </c>
      <c r="H2777" s="184">
        <v>3</v>
      </c>
    </row>
    <row r="2778" spans="1:8" hidden="1" x14ac:dyDescent="0.2">
      <c r="A2778" s="184" t="s">
        <v>4660</v>
      </c>
      <c r="B2778" s="184">
        <v>1219</v>
      </c>
      <c r="C2778" s="184">
        <v>504979</v>
      </c>
      <c r="D2778" s="184">
        <v>109</v>
      </c>
      <c r="E2778" s="184">
        <v>5</v>
      </c>
      <c r="F2778" s="184">
        <v>1165</v>
      </c>
      <c r="G2778" s="184">
        <v>7</v>
      </c>
      <c r="H2778" s="184">
        <v>3</v>
      </c>
    </row>
    <row r="2779" spans="1:8" hidden="1" x14ac:dyDescent="0.2">
      <c r="A2779" s="184" t="s">
        <v>4661</v>
      </c>
      <c r="B2779" s="184">
        <v>1220</v>
      </c>
      <c r="C2779" s="184">
        <v>504980</v>
      </c>
      <c r="D2779" s="184">
        <v>110</v>
      </c>
      <c r="E2779" s="184">
        <v>5</v>
      </c>
      <c r="F2779" s="184">
        <v>1165</v>
      </c>
      <c r="G2779" s="184">
        <v>7</v>
      </c>
      <c r="H2779" s="184">
        <v>3</v>
      </c>
    </row>
    <row r="2780" spans="1:8" hidden="1" x14ac:dyDescent="0.2">
      <c r="A2780" s="184" t="s">
        <v>4662</v>
      </c>
      <c r="B2780" s="184">
        <v>1221</v>
      </c>
      <c r="C2780" s="184">
        <v>504981</v>
      </c>
      <c r="D2780" s="184">
        <v>111</v>
      </c>
      <c r="E2780" s="184">
        <v>5</v>
      </c>
      <c r="F2780" s="184">
        <v>1165</v>
      </c>
      <c r="G2780" s="184">
        <v>7</v>
      </c>
      <c r="H2780" s="184">
        <v>3</v>
      </c>
    </row>
    <row r="2781" spans="1:8" hidden="1" x14ac:dyDescent="0.2">
      <c r="A2781" s="184" t="s">
        <v>4663</v>
      </c>
      <c r="B2781" s="184">
        <v>1222</v>
      </c>
      <c r="C2781" s="184">
        <v>504982</v>
      </c>
      <c r="D2781" s="184">
        <v>112</v>
      </c>
      <c r="E2781" s="184">
        <v>5</v>
      </c>
      <c r="F2781" s="184">
        <v>1165</v>
      </c>
      <c r="G2781" s="184">
        <v>7</v>
      </c>
      <c r="H2781" s="184">
        <v>3</v>
      </c>
    </row>
    <row r="2782" spans="1:8" hidden="1" x14ac:dyDescent="0.2">
      <c r="A2782" s="184" t="s">
        <v>4664</v>
      </c>
      <c r="B2782" s="184">
        <v>1223</v>
      </c>
      <c r="C2782" s="184">
        <v>504983</v>
      </c>
      <c r="D2782" s="184">
        <v>113</v>
      </c>
      <c r="E2782" s="184">
        <v>5</v>
      </c>
      <c r="F2782" s="184">
        <v>1165</v>
      </c>
      <c r="G2782" s="184">
        <v>7</v>
      </c>
      <c r="H2782" s="184">
        <v>3</v>
      </c>
    </row>
    <row r="2783" spans="1:8" hidden="1" x14ac:dyDescent="0.2">
      <c r="A2783" s="184" t="s">
        <v>4665</v>
      </c>
      <c r="B2783" s="184">
        <v>1224</v>
      </c>
      <c r="C2783" s="184">
        <v>504984</v>
      </c>
      <c r="D2783" s="184">
        <v>114</v>
      </c>
      <c r="E2783" s="184">
        <v>5</v>
      </c>
      <c r="F2783" s="184">
        <v>1165</v>
      </c>
      <c r="G2783" s="184">
        <v>7</v>
      </c>
      <c r="H2783" s="184">
        <v>3</v>
      </c>
    </row>
    <row r="2784" spans="1:8" hidden="1" x14ac:dyDescent="0.2">
      <c r="A2784" s="184" t="s">
        <v>4666</v>
      </c>
      <c r="B2784" s="184">
        <v>1225</v>
      </c>
      <c r="C2784" s="184">
        <v>504985</v>
      </c>
      <c r="D2784" s="184">
        <v>115</v>
      </c>
      <c r="E2784" s="184">
        <v>5</v>
      </c>
      <c r="F2784" s="184">
        <v>1165</v>
      </c>
      <c r="G2784" s="184">
        <v>7</v>
      </c>
      <c r="H2784" s="184">
        <v>3</v>
      </c>
    </row>
    <row r="2785" spans="1:8" hidden="1" x14ac:dyDescent="0.2">
      <c r="A2785" s="184" t="s">
        <v>4667</v>
      </c>
      <c r="B2785" s="184">
        <v>1226</v>
      </c>
      <c r="C2785" s="184">
        <v>504986</v>
      </c>
      <c r="D2785" s="184">
        <v>116</v>
      </c>
      <c r="E2785" s="184">
        <v>5</v>
      </c>
      <c r="F2785" s="184">
        <v>1165</v>
      </c>
      <c r="G2785" s="184">
        <v>7</v>
      </c>
      <c r="H2785" s="184">
        <v>3</v>
      </c>
    </row>
    <row r="2786" spans="1:8" hidden="1" x14ac:dyDescent="0.2">
      <c r="A2786" s="184" t="s">
        <v>4668</v>
      </c>
      <c r="B2786" s="184">
        <v>1227</v>
      </c>
      <c r="C2786" s="184">
        <v>504987</v>
      </c>
      <c r="D2786" s="184">
        <v>117</v>
      </c>
      <c r="E2786" s="184">
        <v>5</v>
      </c>
      <c r="F2786" s="184">
        <v>1165</v>
      </c>
      <c r="G2786" s="184">
        <v>7</v>
      </c>
      <c r="H2786" s="184">
        <v>3</v>
      </c>
    </row>
    <row r="2787" spans="1:8" hidden="1" x14ac:dyDescent="0.2">
      <c r="A2787" s="184" t="s">
        <v>4669</v>
      </c>
      <c r="B2787" s="184">
        <v>1228</v>
      </c>
      <c r="C2787" s="184">
        <v>504988</v>
      </c>
      <c r="D2787" s="184">
        <v>118</v>
      </c>
      <c r="E2787" s="184">
        <v>5</v>
      </c>
      <c r="F2787" s="184">
        <v>1165</v>
      </c>
      <c r="G2787" s="184">
        <v>7</v>
      </c>
      <c r="H2787" s="184">
        <v>3</v>
      </c>
    </row>
    <row r="2788" spans="1:8" hidden="1" x14ac:dyDescent="0.2">
      <c r="A2788" s="184" t="s">
        <v>4670</v>
      </c>
      <c r="B2788" s="184">
        <v>1229</v>
      </c>
      <c r="C2788" s="184">
        <v>504989</v>
      </c>
      <c r="D2788" s="184">
        <v>119</v>
      </c>
      <c r="E2788" s="184">
        <v>5</v>
      </c>
      <c r="F2788" s="184">
        <v>1165</v>
      </c>
      <c r="G2788" s="184">
        <v>7</v>
      </c>
      <c r="H2788" s="184">
        <v>3</v>
      </c>
    </row>
    <row r="2789" spans="1:8" hidden="1" x14ac:dyDescent="0.2">
      <c r="A2789" s="184" t="s">
        <v>4671</v>
      </c>
      <c r="B2789" s="184">
        <v>1230</v>
      </c>
      <c r="C2789" s="184">
        <v>504990</v>
      </c>
      <c r="D2789" s="184">
        <v>120</v>
      </c>
      <c r="E2789" s="184">
        <v>5</v>
      </c>
      <c r="F2789" s="184">
        <v>1165</v>
      </c>
      <c r="G2789" s="184">
        <v>7</v>
      </c>
      <c r="H2789" s="184">
        <v>3</v>
      </c>
    </row>
    <row r="2790" spans="1:8" hidden="1" x14ac:dyDescent="0.2">
      <c r="A2790" s="184" t="s">
        <v>4672</v>
      </c>
      <c r="B2790" s="184">
        <v>1231</v>
      </c>
      <c r="C2790" s="184">
        <v>504991</v>
      </c>
      <c r="D2790" s="184">
        <v>121</v>
      </c>
      <c r="E2790" s="184">
        <v>5</v>
      </c>
      <c r="F2790" s="184">
        <v>1165</v>
      </c>
      <c r="G2790" s="184">
        <v>7</v>
      </c>
      <c r="H2790" s="184">
        <v>3</v>
      </c>
    </row>
    <row r="2791" spans="1:8" hidden="1" x14ac:dyDescent="0.2">
      <c r="A2791" s="184" t="s">
        <v>4673</v>
      </c>
      <c r="B2791" s="184">
        <v>1232</v>
      </c>
      <c r="C2791" s="184">
        <v>504992</v>
      </c>
      <c r="D2791" s="184">
        <v>122</v>
      </c>
      <c r="E2791" s="184">
        <v>5</v>
      </c>
      <c r="F2791" s="184">
        <v>1165</v>
      </c>
      <c r="G2791" s="184">
        <v>7</v>
      </c>
      <c r="H2791" s="184">
        <v>3</v>
      </c>
    </row>
    <row r="2792" spans="1:8" hidden="1" x14ac:dyDescent="0.2">
      <c r="A2792" s="184" t="s">
        <v>4674</v>
      </c>
      <c r="B2792" s="184">
        <v>1233</v>
      </c>
      <c r="C2792" s="184">
        <v>504993</v>
      </c>
      <c r="D2792" s="184">
        <v>123</v>
      </c>
      <c r="E2792" s="184">
        <v>5</v>
      </c>
      <c r="F2792" s="184">
        <v>1165</v>
      </c>
      <c r="G2792" s="184">
        <v>7</v>
      </c>
      <c r="H2792" s="184">
        <v>3</v>
      </c>
    </row>
    <row r="2793" spans="1:8" hidden="1" x14ac:dyDescent="0.2">
      <c r="A2793" s="184" t="s">
        <v>4675</v>
      </c>
      <c r="B2793" s="184">
        <v>1234</v>
      </c>
      <c r="C2793" s="184">
        <v>504994</v>
      </c>
      <c r="D2793" s="184">
        <v>124</v>
      </c>
      <c r="E2793" s="184">
        <v>5</v>
      </c>
      <c r="F2793" s="184">
        <v>1165</v>
      </c>
      <c r="G2793" s="184">
        <v>7</v>
      </c>
      <c r="H2793" s="184">
        <v>3</v>
      </c>
    </row>
    <row r="2794" spans="1:8" hidden="1" x14ac:dyDescent="0.2">
      <c r="A2794" s="184" t="s">
        <v>4676</v>
      </c>
      <c r="B2794" s="184">
        <v>1235</v>
      </c>
      <c r="C2794" s="184">
        <v>504995</v>
      </c>
      <c r="D2794" s="184">
        <v>125</v>
      </c>
      <c r="E2794" s="184">
        <v>5</v>
      </c>
      <c r="F2794" s="184">
        <v>1165</v>
      </c>
      <c r="G2794" s="184">
        <v>7</v>
      </c>
      <c r="H2794" s="184">
        <v>3</v>
      </c>
    </row>
    <row r="2795" spans="1:8" hidden="1" x14ac:dyDescent="0.2">
      <c r="A2795" s="184" t="s">
        <v>4677</v>
      </c>
      <c r="B2795" s="184">
        <v>1236</v>
      </c>
      <c r="C2795" s="184">
        <v>504996</v>
      </c>
      <c r="D2795" s="184">
        <v>126</v>
      </c>
      <c r="E2795" s="184">
        <v>5</v>
      </c>
      <c r="F2795" s="184">
        <v>1165</v>
      </c>
      <c r="G2795" s="184">
        <v>7</v>
      </c>
      <c r="H2795" s="184">
        <v>3</v>
      </c>
    </row>
    <row r="2796" spans="1:8" hidden="1" x14ac:dyDescent="0.2">
      <c r="A2796" s="184" t="s">
        <v>4678</v>
      </c>
      <c r="B2796" s="184">
        <v>1237</v>
      </c>
      <c r="C2796" s="184">
        <v>504997</v>
      </c>
      <c r="D2796" s="184">
        <v>127</v>
      </c>
      <c r="E2796" s="184">
        <v>5</v>
      </c>
      <c r="F2796" s="184">
        <v>1165</v>
      </c>
      <c r="G2796" s="184">
        <v>7</v>
      </c>
      <c r="H2796" s="184">
        <v>3</v>
      </c>
    </row>
    <row r="2797" spans="1:8" hidden="1" x14ac:dyDescent="0.2">
      <c r="A2797" s="184" t="s">
        <v>4679</v>
      </c>
      <c r="B2797" s="184">
        <v>1238</v>
      </c>
      <c r="C2797" s="184">
        <v>504998</v>
      </c>
      <c r="D2797" s="184">
        <v>128</v>
      </c>
      <c r="E2797" s="184">
        <v>5</v>
      </c>
      <c r="F2797" s="184">
        <v>1165</v>
      </c>
      <c r="G2797" s="184">
        <v>7</v>
      </c>
      <c r="H2797" s="184">
        <v>3</v>
      </c>
    </row>
    <row r="2798" spans="1:8" hidden="1" x14ac:dyDescent="0.2">
      <c r="A2798" s="184" t="s">
        <v>4680</v>
      </c>
      <c r="B2798" s="184">
        <v>1239</v>
      </c>
      <c r="C2798" s="184">
        <v>504999</v>
      </c>
      <c r="D2798" s="184">
        <v>129</v>
      </c>
      <c r="E2798" s="184">
        <v>5</v>
      </c>
      <c r="F2798" s="184">
        <v>1165</v>
      </c>
      <c r="G2798" s="184">
        <v>7</v>
      </c>
      <c r="H2798" s="184">
        <v>3</v>
      </c>
    </row>
    <row r="2799" spans="1:8" hidden="1" x14ac:dyDescent="0.2">
      <c r="A2799" s="184" t="s">
        <v>4681</v>
      </c>
      <c r="B2799" s="184">
        <v>1240</v>
      </c>
      <c r="C2799" s="184">
        <v>505000</v>
      </c>
      <c r="D2799" s="184">
        <v>130</v>
      </c>
      <c r="E2799" s="184">
        <v>5</v>
      </c>
      <c r="F2799" s="184">
        <v>1165</v>
      </c>
      <c r="G2799" s="184">
        <v>7</v>
      </c>
      <c r="H2799" s="184">
        <v>3</v>
      </c>
    </row>
    <row r="2800" spans="1:8" hidden="1" x14ac:dyDescent="0.2">
      <c r="A2800" s="184" t="s">
        <v>4682</v>
      </c>
      <c r="B2800" s="184">
        <v>1241</v>
      </c>
      <c r="C2800" s="184">
        <v>505001</v>
      </c>
      <c r="D2800" s="184">
        <v>131</v>
      </c>
      <c r="E2800" s="184">
        <v>5</v>
      </c>
      <c r="F2800" s="184">
        <v>1165</v>
      </c>
      <c r="G2800" s="184">
        <v>7</v>
      </c>
      <c r="H2800" s="184">
        <v>3</v>
      </c>
    </row>
    <row r="2801" spans="1:8" hidden="1" x14ac:dyDescent="0.2">
      <c r="A2801" s="184" t="s">
        <v>4683</v>
      </c>
      <c r="B2801" s="184">
        <v>1242</v>
      </c>
      <c r="C2801" s="184">
        <v>505002</v>
      </c>
      <c r="D2801" s="184">
        <v>132</v>
      </c>
      <c r="E2801" s="184">
        <v>5</v>
      </c>
      <c r="F2801" s="184">
        <v>1165</v>
      </c>
      <c r="G2801" s="184">
        <v>7</v>
      </c>
      <c r="H2801" s="184">
        <v>3</v>
      </c>
    </row>
    <row r="2802" spans="1:8" hidden="1" x14ac:dyDescent="0.2">
      <c r="A2802" s="184" t="s">
        <v>4684</v>
      </c>
      <c r="B2802" s="184">
        <v>1243</v>
      </c>
      <c r="C2802" s="184">
        <v>505003</v>
      </c>
      <c r="D2802" s="184">
        <v>133</v>
      </c>
      <c r="E2802" s="184">
        <v>5</v>
      </c>
      <c r="F2802" s="184">
        <v>1165</v>
      </c>
      <c r="G2802" s="184">
        <v>7</v>
      </c>
      <c r="H2802" s="184">
        <v>3</v>
      </c>
    </row>
    <row r="2803" spans="1:8" hidden="1" x14ac:dyDescent="0.2">
      <c r="A2803" s="184" t="s">
        <v>4685</v>
      </c>
      <c r="B2803" s="184">
        <v>1244</v>
      </c>
      <c r="C2803" s="184">
        <v>505004</v>
      </c>
      <c r="D2803" s="184">
        <v>134</v>
      </c>
      <c r="E2803" s="184">
        <v>5</v>
      </c>
      <c r="F2803" s="184">
        <v>1165</v>
      </c>
      <c r="G2803" s="184">
        <v>7</v>
      </c>
      <c r="H2803" s="184">
        <v>3</v>
      </c>
    </row>
    <row r="2804" spans="1:8" hidden="1" x14ac:dyDescent="0.2">
      <c r="A2804" s="184" t="s">
        <v>4686</v>
      </c>
      <c r="B2804" s="184">
        <v>1245</v>
      </c>
      <c r="C2804" s="184">
        <v>505005</v>
      </c>
      <c r="D2804" s="184">
        <v>135</v>
      </c>
      <c r="E2804" s="184">
        <v>5</v>
      </c>
      <c r="F2804" s="184">
        <v>1165</v>
      </c>
      <c r="G2804" s="184">
        <v>7</v>
      </c>
      <c r="H2804" s="184">
        <v>3</v>
      </c>
    </row>
    <row r="2805" spans="1:8" x14ac:dyDescent="0.2">
      <c r="A2805" s="184" t="s">
        <v>4687</v>
      </c>
      <c r="B2805" s="184">
        <v>2209</v>
      </c>
      <c r="C2805" s="184">
        <v>508607</v>
      </c>
      <c r="D2805" s="184">
        <v>136</v>
      </c>
      <c r="E2805" s="184">
        <v>6</v>
      </c>
      <c r="F2805" s="184">
        <v>2208</v>
      </c>
      <c r="G2805" s="184">
        <v>7</v>
      </c>
      <c r="H2805" s="184">
        <v>3</v>
      </c>
    </row>
    <row r="2806" spans="1:8" hidden="1" x14ac:dyDescent="0.2">
      <c r="A2806" s="184" t="s">
        <v>4687</v>
      </c>
      <c r="B2806" s="184">
        <v>1246</v>
      </c>
      <c r="C2806" s="184">
        <v>505006</v>
      </c>
      <c r="D2806" s="184">
        <v>136</v>
      </c>
      <c r="E2806" s="184">
        <v>5</v>
      </c>
      <c r="F2806" s="184">
        <v>1165</v>
      </c>
      <c r="G2806" s="184">
        <v>7</v>
      </c>
      <c r="H2806" s="184">
        <v>3</v>
      </c>
    </row>
    <row r="2807" spans="1:8" x14ac:dyDescent="0.2">
      <c r="A2807" s="184" t="s">
        <v>4688</v>
      </c>
      <c r="B2807" s="184">
        <v>2210</v>
      </c>
      <c r="C2807" s="184">
        <v>508608</v>
      </c>
      <c r="D2807" s="184">
        <v>137</v>
      </c>
      <c r="E2807" s="184">
        <v>6</v>
      </c>
      <c r="F2807" s="184">
        <v>2208</v>
      </c>
      <c r="G2807" s="184">
        <v>7</v>
      </c>
      <c r="H2807" s="184">
        <v>3</v>
      </c>
    </row>
    <row r="2808" spans="1:8" hidden="1" x14ac:dyDescent="0.2">
      <c r="A2808" s="184" t="s">
        <v>4688</v>
      </c>
      <c r="B2808" s="184">
        <v>1247</v>
      </c>
      <c r="C2808" s="184">
        <v>505007</v>
      </c>
      <c r="D2808" s="184">
        <v>137</v>
      </c>
      <c r="E2808" s="184">
        <v>5</v>
      </c>
      <c r="F2808" s="184">
        <v>1165</v>
      </c>
      <c r="G2808" s="184">
        <v>7</v>
      </c>
      <c r="H2808" s="184">
        <v>3</v>
      </c>
    </row>
    <row r="2809" spans="1:8" x14ac:dyDescent="0.2">
      <c r="A2809" s="184" t="s">
        <v>4689</v>
      </c>
      <c r="B2809" s="184">
        <v>2211</v>
      </c>
      <c r="C2809" s="184">
        <v>508609</v>
      </c>
      <c r="D2809" s="184">
        <v>138</v>
      </c>
      <c r="E2809" s="184">
        <v>6</v>
      </c>
      <c r="F2809" s="184">
        <v>2208</v>
      </c>
      <c r="G2809" s="184">
        <v>7</v>
      </c>
      <c r="H2809" s="184">
        <v>3</v>
      </c>
    </row>
    <row r="2810" spans="1:8" hidden="1" x14ac:dyDescent="0.2">
      <c r="A2810" s="184" t="s">
        <v>4689</v>
      </c>
      <c r="B2810" s="184">
        <v>1248</v>
      </c>
      <c r="C2810" s="184">
        <v>505008</v>
      </c>
      <c r="D2810" s="184">
        <v>138</v>
      </c>
      <c r="E2810" s="184">
        <v>5</v>
      </c>
      <c r="F2810" s="184">
        <v>1165</v>
      </c>
      <c r="G2810" s="184">
        <v>7</v>
      </c>
      <c r="H2810" s="184">
        <v>3</v>
      </c>
    </row>
    <row r="2811" spans="1:8" x14ac:dyDescent="0.2">
      <c r="A2811" s="184" t="s">
        <v>4690</v>
      </c>
      <c r="B2811" s="184">
        <v>2212</v>
      </c>
      <c r="C2811" s="184">
        <v>508610</v>
      </c>
      <c r="D2811" s="184">
        <v>139</v>
      </c>
      <c r="E2811" s="184">
        <v>6</v>
      </c>
      <c r="F2811" s="184">
        <v>2208</v>
      </c>
      <c r="G2811" s="184">
        <v>7</v>
      </c>
      <c r="H2811" s="184">
        <v>3</v>
      </c>
    </row>
    <row r="2812" spans="1:8" hidden="1" x14ac:dyDescent="0.2">
      <c r="A2812" s="184" t="s">
        <v>4690</v>
      </c>
      <c r="B2812" s="184">
        <v>1249</v>
      </c>
      <c r="C2812" s="184">
        <v>505009</v>
      </c>
      <c r="D2812" s="184">
        <v>139</v>
      </c>
      <c r="E2812" s="184">
        <v>5</v>
      </c>
      <c r="F2812" s="184">
        <v>1165</v>
      </c>
      <c r="G2812" s="184">
        <v>7</v>
      </c>
      <c r="H2812" s="184">
        <v>3</v>
      </c>
    </row>
    <row r="2813" spans="1:8" x14ac:dyDescent="0.2">
      <c r="A2813" s="184" t="s">
        <v>4691</v>
      </c>
      <c r="B2813" s="184">
        <v>2213</v>
      </c>
      <c r="C2813" s="184">
        <v>508611</v>
      </c>
      <c r="D2813" s="184">
        <v>140</v>
      </c>
      <c r="E2813" s="184">
        <v>6</v>
      </c>
      <c r="F2813" s="184">
        <v>2208</v>
      </c>
      <c r="G2813" s="184">
        <v>7</v>
      </c>
      <c r="H2813" s="184">
        <v>3</v>
      </c>
    </row>
    <row r="2814" spans="1:8" hidden="1" x14ac:dyDescent="0.2">
      <c r="A2814" s="184" t="s">
        <v>4691</v>
      </c>
      <c r="B2814" s="184">
        <v>1250</v>
      </c>
      <c r="C2814" s="184">
        <v>505010</v>
      </c>
      <c r="D2814" s="184">
        <v>140</v>
      </c>
      <c r="E2814" s="184">
        <v>5</v>
      </c>
      <c r="F2814" s="184">
        <v>1165</v>
      </c>
      <c r="G2814" s="184">
        <v>7</v>
      </c>
      <c r="H2814" s="184">
        <v>3</v>
      </c>
    </row>
    <row r="2815" spans="1:8" x14ac:dyDescent="0.2">
      <c r="A2815" s="184" t="s">
        <v>4692</v>
      </c>
      <c r="B2815" s="184">
        <v>2214</v>
      </c>
      <c r="C2815" s="184">
        <v>508612</v>
      </c>
      <c r="D2815" s="184">
        <v>141</v>
      </c>
      <c r="E2815" s="184">
        <v>6</v>
      </c>
      <c r="F2815" s="184">
        <v>2208</v>
      </c>
      <c r="G2815" s="184">
        <v>7</v>
      </c>
      <c r="H2815" s="184">
        <v>3</v>
      </c>
    </row>
    <row r="2816" spans="1:8" hidden="1" x14ac:dyDescent="0.2">
      <c r="A2816" s="184" t="s">
        <v>4692</v>
      </c>
      <c r="B2816" s="184">
        <v>3150</v>
      </c>
      <c r="C2816" s="184">
        <v>510787</v>
      </c>
      <c r="D2816" s="184">
        <v>141</v>
      </c>
      <c r="E2816" s="184">
        <v>5</v>
      </c>
      <c r="F2816" s="184">
        <v>1165</v>
      </c>
      <c r="G2816" s="184">
        <v>7</v>
      </c>
      <c r="H2816" s="184">
        <v>3</v>
      </c>
    </row>
    <row r="2817" spans="1:8" x14ac:dyDescent="0.2">
      <c r="A2817" s="184" t="s">
        <v>4693</v>
      </c>
      <c r="B2817" s="184">
        <v>2215</v>
      </c>
      <c r="C2817" s="184">
        <v>508613</v>
      </c>
      <c r="D2817" s="184">
        <v>142</v>
      </c>
      <c r="E2817" s="184">
        <v>6</v>
      </c>
      <c r="F2817" s="184">
        <v>2208</v>
      </c>
      <c r="G2817" s="184">
        <v>7</v>
      </c>
      <c r="H2817" s="184">
        <v>3</v>
      </c>
    </row>
    <row r="2818" spans="1:8" hidden="1" x14ac:dyDescent="0.2">
      <c r="A2818" s="184" t="s">
        <v>4693</v>
      </c>
      <c r="B2818" s="184">
        <v>1252</v>
      </c>
      <c r="C2818" s="184">
        <v>505012</v>
      </c>
      <c r="D2818" s="184">
        <v>142</v>
      </c>
      <c r="E2818" s="184">
        <v>5</v>
      </c>
      <c r="F2818" s="184">
        <v>1165</v>
      </c>
      <c r="G2818" s="184">
        <v>7</v>
      </c>
      <c r="H2818" s="184">
        <v>3</v>
      </c>
    </row>
    <row r="2819" spans="1:8" x14ac:dyDescent="0.2">
      <c r="A2819" s="184" t="s">
        <v>4694</v>
      </c>
      <c r="B2819" s="184">
        <v>2216</v>
      </c>
      <c r="C2819" s="184">
        <v>508614</v>
      </c>
      <c r="D2819" s="184">
        <v>143</v>
      </c>
      <c r="E2819" s="184">
        <v>6</v>
      </c>
      <c r="F2819" s="184">
        <v>2208</v>
      </c>
      <c r="G2819" s="184">
        <v>7</v>
      </c>
      <c r="H2819" s="184">
        <v>3</v>
      </c>
    </row>
    <row r="2820" spans="1:8" hidden="1" x14ac:dyDescent="0.2">
      <c r="A2820" s="184" t="s">
        <v>4694</v>
      </c>
      <c r="B2820" s="184">
        <v>1253</v>
      </c>
      <c r="C2820" s="184">
        <v>505013</v>
      </c>
      <c r="D2820" s="184">
        <v>143</v>
      </c>
      <c r="E2820" s="184">
        <v>5</v>
      </c>
      <c r="F2820" s="184">
        <v>1165</v>
      </c>
      <c r="G2820" s="184">
        <v>7</v>
      </c>
      <c r="H2820" s="184">
        <v>3</v>
      </c>
    </row>
    <row r="2821" spans="1:8" x14ac:dyDescent="0.2">
      <c r="A2821" s="184" t="s">
        <v>4695</v>
      </c>
      <c r="B2821" s="184">
        <v>2217</v>
      </c>
      <c r="C2821" s="184">
        <v>508615</v>
      </c>
      <c r="D2821" s="184">
        <v>144</v>
      </c>
      <c r="E2821" s="184">
        <v>6</v>
      </c>
      <c r="F2821" s="184">
        <v>2208</v>
      </c>
      <c r="G2821" s="184">
        <v>7</v>
      </c>
      <c r="H2821" s="184">
        <v>3</v>
      </c>
    </row>
    <row r="2822" spans="1:8" hidden="1" x14ac:dyDescent="0.2">
      <c r="A2822" s="184" t="s">
        <v>4695</v>
      </c>
      <c r="B2822" s="184">
        <v>1254</v>
      </c>
      <c r="C2822" s="184">
        <v>505014</v>
      </c>
      <c r="D2822" s="184">
        <v>144</v>
      </c>
      <c r="E2822" s="184">
        <v>5</v>
      </c>
      <c r="F2822" s="184">
        <v>1165</v>
      </c>
      <c r="G2822" s="184">
        <v>7</v>
      </c>
      <c r="H2822" s="184">
        <v>3</v>
      </c>
    </row>
    <row r="2823" spans="1:8" x14ac:dyDescent="0.2">
      <c r="A2823" s="184" t="s">
        <v>4696</v>
      </c>
      <c r="B2823" s="184">
        <v>2218</v>
      </c>
      <c r="C2823" s="184">
        <v>508616</v>
      </c>
      <c r="D2823" s="184">
        <v>145</v>
      </c>
      <c r="E2823" s="184">
        <v>6</v>
      </c>
      <c r="F2823" s="184">
        <v>2208</v>
      </c>
      <c r="G2823" s="184">
        <v>7</v>
      </c>
      <c r="H2823" s="184">
        <v>3</v>
      </c>
    </row>
    <row r="2824" spans="1:8" hidden="1" x14ac:dyDescent="0.2">
      <c r="A2824" s="184" t="s">
        <v>4696</v>
      </c>
      <c r="B2824" s="184">
        <v>1255</v>
      </c>
      <c r="C2824" s="184">
        <v>505015</v>
      </c>
      <c r="D2824" s="184">
        <v>145</v>
      </c>
      <c r="E2824" s="184">
        <v>5</v>
      </c>
      <c r="F2824" s="184">
        <v>1165</v>
      </c>
      <c r="G2824" s="184">
        <v>7</v>
      </c>
      <c r="H2824" s="184">
        <v>3</v>
      </c>
    </row>
    <row r="2825" spans="1:8" x14ac:dyDescent="0.2">
      <c r="A2825" s="184" t="s">
        <v>4697</v>
      </c>
      <c r="B2825" s="184">
        <v>2219</v>
      </c>
      <c r="C2825" s="184">
        <v>508617</v>
      </c>
      <c r="D2825" s="184">
        <v>146</v>
      </c>
      <c r="E2825" s="184">
        <v>6</v>
      </c>
      <c r="F2825" s="184">
        <v>2208</v>
      </c>
      <c r="G2825" s="184">
        <v>7</v>
      </c>
      <c r="H2825" s="184">
        <v>3</v>
      </c>
    </row>
    <row r="2826" spans="1:8" hidden="1" x14ac:dyDescent="0.2">
      <c r="A2826" s="184" t="s">
        <v>4697</v>
      </c>
      <c r="B2826" s="184">
        <v>1256</v>
      </c>
      <c r="C2826" s="184">
        <v>505016</v>
      </c>
      <c r="D2826" s="184">
        <v>146</v>
      </c>
      <c r="E2826" s="184">
        <v>5</v>
      </c>
      <c r="F2826" s="184">
        <v>1165</v>
      </c>
      <c r="G2826" s="184">
        <v>7</v>
      </c>
      <c r="H2826" s="184">
        <v>3</v>
      </c>
    </row>
    <row r="2827" spans="1:8" x14ac:dyDescent="0.2">
      <c r="A2827" s="184" t="s">
        <v>4698</v>
      </c>
      <c r="B2827" s="184">
        <v>2220</v>
      </c>
      <c r="C2827" s="184">
        <v>508618</v>
      </c>
      <c r="D2827" s="184">
        <v>147</v>
      </c>
      <c r="E2827" s="184">
        <v>6</v>
      </c>
      <c r="F2827" s="184">
        <v>2208</v>
      </c>
      <c r="G2827" s="184">
        <v>7</v>
      </c>
      <c r="H2827" s="184">
        <v>3</v>
      </c>
    </row>
    <row r="2828" spans="1:8" x14ac:dyDescent="0.2">
      <c r="A2828" s="184" t="s">
        <v>4699</v>
      </c>
      <c r="B2828" s="184">
        <v>2221</v>
      </c>
      <c r="C2828" s="184">
        <v>508619</v>
      </c>
      <c r="D2828" s="184">
        <v>148</v>
      </c>
      <c r="E2828" s="184">
        <v>6</v>
      </c>
      <c r="F2828" s="184">
        <v>2208</v>
      </c>
      <c r="G2828" s="184">
        <v>7</v>
      </c>
      <c r="H2828" s="184">
        <v>3</v>
      </c>
    </row>
    <row r="2829" spans="1:8" x14ac:dyDescent="0.2">
      <c r="A2829" s="184" t="s">
        <v>4700</v>
      </c>
      <c r="B2829" s="184">
        <v>2222</v>
      </c>
      <c r="C2829" s="184">
        <v>508620</v>
      </c>
      <c r="D2829" s="184">
        <v>149</v>
      </c>
      <c r="E2829" s="184">
        <v>6</v>
      </c>
      <c r="F2829" s="184">
        <v>2208</v>
      </c>
      <c r="G2829" s="184">
        <v>7</v>
      </c>
      <c r="H2829" s="184">
        <v>3</v>
      </c>
    </row>
    <row r="2830" spans="1:8" x14ac:dyDescent="0.2">
      <c r="A2830" s="184" t="s">
        <v>4701</v>
      </c>
      <c r="B2830" s="184">
        <v>2223</v>
      </c>
      <c r="C2830" s="184">
        <v>508621</v>
      </c>
      <c r="D2830" s="184">
        <v>150</v>
      </c>
      <c r="E2830" s="184">
        <v>6</v>
      </c>
      <c r="F2830" s="184">
        <v>2208</v>
      </c>
      <c r="G2830" s="184">
        <v>7</v>
      </c>
      <c r="H2830" s="184">
        <v>3</v>
      </c>
    </row>
    <row r="2831" spans="1:8" x14ac:dyDescent="0.2">
      <c r="A2831" s="184" t="s">
        <v>4702</v>
      </c>
      <c r="B2831" s="184">
        <v>2224</v>
      </c>
      <c r="C2831" s="184">
        <v>508622</v>
      </c>
      <c r="D2831" s="184">
        <v>151</v>
      </c>
      <c r="E2831" s="184">
        <v>6</v>
      </c>
      <c r="F2831" s="184">
        <v>2208</v>
      </c>
      <c r="G2831" s="184">
        <v>7</v>
      </c>
      <c r="H2831" s="184">
        <v>3</v>
      </c>
    </row>
    <row r="2832" spans="1:8" x14ac:dyDescent="0.2">
      <c r="A2832" s="184" t="s">
        <v>4703</v>
      </c>
      <c r="B2832" s="184">
        <v>2225</v>
      </c>
      <c r="C2832" s="184">
        <v>508623</v>
      </c>
      <c r="D2832" s="184">
        <v>152</v>
      </c>
      <c r="E2832" s="184">
        <v>6</v>
      </c>
      <c r="F2832" s="184">
        <v>2208</v>
      </c>
      <c r="G2832" s="184">
        <v>7</v>
      </c>
      <c r="H2832" s="184">
        <v>3</v>
      </c>
    </row>
    <row r="2833" spans="1:8" x14ac:dyDescent="0.2">
      <c r="A2833" s="184" t="s">
        <v>4704</v>
      </c>
      <c r="B2833" s="184">
        <v>2226</v>
      </c>
      <c r="C2833" s="184">
        <v>508624</v>
      </c>
      <c r="D2833" s="184">
        <v>153</v>
      </c>
      <c r="E2833" s="184">
        <v>6</v>
      </c>
      <c r="F2833" s="184">
        <v>2208</v>
      </c>
      <c r="G2833" s="184">
        <v>7</v>
      </c>
      <c r="H2833" s="184">
        <v>3</v>
      </c>
    </row>
    <row r="2834" spans="1:8" x14ac:dyDescent="0.2">
      <c r="A2834" s="184" t="s">
        <v>4705</v>
      </c>
      <c r="B2834" s="184">
        <v>2227</v>
      </c>
      <c r="C2834" s="184">
        <v>508625</v>
      </c>
      <c r="D2834" s="184">
        <v>154</v>
      </c>
      <c r="E2834" s="184">
        <v>6</v>
      </c>
      <c r="F2834" s="184">
        <v>2208</v>
      </c>
      <c r="G2834" s="184">
        <v>7</v>
      </c>
      <c r="H2834" s="184">
        <v>3</v>
      </c>
    </row>
    <row r="2835" spans="1:8" x14ac:dyDescent="0.2">
      <c r="A2835" s="184" t="s">
        <v>4706</v>
      </c>
      <c r="B2835" s="184">
        <v>2228</v>
      </c>
      <c r="C2835" s="184">
        <v>508626</v>
      </c>
      <c r="D2835" s="184">
        <v>155</v>
      </c>
      <c r="E2835" s="184">
        <v>6</v>
      </c>
      <c r="F2835" s="184">
        <v>2208</v>
      </c>
      <c r="G2835" s="184">
        <v>7</v>
      </c>
      <c r="H2835" s="184">
        <v>3</v>
      </c>
    </row>
    <row r="2836" spans="1:8" x14ac:dyDescent="0.2">
      <c r="A2836" s="184" t="s">
        <v>4707</v>
      </c>
      <c r="B2836" s="184">
        <v>2229</v>
      </c>
      <c r="C2836" s="184">
        <v>508627</v>
      </c>
      <c r="D2836" s="184">
        <v>156</v>
      </c>
      <c r="E2836" s="184">
        <v>6</v>
      </c>
      <c r="F2836" s="184">
        <v>2208</v>
      </c>
      <c r="G2836" s="184">
        <v>7</v>
      </c>
      <c r="H2836" s="184">
        <v>3</v>
      </c>
    </row>
    <row r="2837" spans="1:8" x14ac:dyDescent="0.2">
      <c r="A2837" s="184" t="s">
        <v>4708</v>
      </c>
      <c r="B2837" s="184">
        <v>2230</v>
      </c>
      <c r="C2837" s="184">
        <v>508628</v>
      </c>
      <c r="D2837" s="184">
        <v>157</v>
      </c>
      <c r="E2837" s="184">
        <v>6</v>
      </c>
      <c r="F2837" s="184">
        <v>2208</v>
      </c>
      <c r="G2837" s="184">
        <v>7</v>
      </c>
      <c r="H2837" s="184">
        <v>3</v>
      </c>
    </row>
    <row r="2838" spans="1:8" x14ac:dyDescent="0.2">
      <c r="A2838" s="184" t="s">
        <v>4709</v>
      </c>
      <c r="B2838" s="184">
        <v>2231</v>
      </c>
      <c r="C2838" s="184">
        <v>508629</v>
      </c>
      <c r="D2838" s="184">
        <v>158</v>
      </c>
      <c r="E2838" s="184">
        <v>6</v>
      </c>
      <c r="F2838" s="184">
        <v>2208</v>
      </c>
      <c r="G2838" s="184">
        <v>7</v>
      </c>
      <c r="H2838" s="184">
        <v>3</v>
      </c>
    </row>
    <row r="2839" spans="1:8" x14ac:dyDescent="0.2">
      <c r="A2839" s="184" t="s">
        <v>4710</v>
      </c>
      <c r="B2839" s="184">
        <v>2232</v>
      </c>
      <c r="C2839" s="184">
        <v>508630</v>
      </c>
      <c r="D2839" s="184">
        <v>159</v>
      </c>
      <c r="E2839" s="184">
        <v>6</v>
      </c>
      <c r="F2839" s="184">
        <v>2208</v>
      </c>
      <c r="G2839" s="184">
        <v>7</v>
      </c>
      <c r="H2839" s="184">
        <v>3</v>
      </c>
    </row>
    <row r="2840" spans="1:8" x14ac:dyDescent="0.2">
      <c r="A2840" s="184" t="s">
        <v>4711</v>
      </c>
      <c r="B2840" s="184">
        <v>2233</v>
      </c>
      <c r="C2840" s="184">
        <v>508631</v>
      </c>
      <c r="D2840" s="184">
        <v>160</v>
      </c>
      <c r="E2840" s="184">
        <v>6</v>
      </c>
      <c r="F2840" s="184">
        <v>2208</v>
      </c>
      <c r="G2840" s="184">
        <v>7</v>
      </c>
      <c r="H2840" s="184">
        <v>3</v>
      </c>
    </row>
    <row r="2841" spans="1:8" x14ac:dyDescent="0.2">
      <c r="A2841" s="184" t="s">
        <v>4712</v>
      </c>
      <c r="B2841" s="184">
        <v>2234</v>
      </c>
      <c r="C2841" s="184">
        <v>508632</v>
      </c>
      <c r="D2841" s="184">
        <v>161</v>
      </c>
      <c r="E2841" s="184">
        <v>6</v>
      </c>
      <c r="F2841" s="184">
        <v>2208</v>
      </c>
      <c r="G2841" s="184">
        <v>7</v>
      </c>
      <c r="H2841" s="184">
        <v>3</v>
      </c>
    </row>
    <row r="2842" spans="1:8" x14ac:dyDescent="0.2">
      <c r="A2842" s="184" t="s">
        <v>4713</v>
      </c>
      <c r="B2842" s="184">
        <v>2235</v>
      </c>
      <c r="C2842" s="184">
        <v>508633</v>
      </c>
      <c r="D2842" s="184">
        <v>162</v>
      </c>
      <c r="E2842" s="184">
        <v>6</v>
      </c>
      <c r="F2842" s="184">
        <v>2208</v>
      </c>
      <c r="G2842" s="184">
        <v>7</v>
      </c>
      <c r="H2842" s="184">
        <v>3</v>
      </c>
    </row>
    <row r="2843" spans="1:8" x14ac:dyDescent="0.2">
      <c r="A2843" s="184" t="s">
        <v>4714</v>
      </c>
      <c r="B2843" s="184">
        <v>2236</v>
      </c>
      <c r="C2843" s="184">
        <v>508634</v>
      </c>
      <c r="D2843" s="184">
        <v>163</v>
      </c>
      <c r="E2843" s="184">
        <v>6</v>
      </c>
      <c r="F2843" s="184">
        <v>2208</v>
      </c>
      <c r="G2843" s="184">
        <v>7</v>
      </c>
      <c r="H2843" s="184">
        <v>3</v>
      </c>
    </row>
    <row r="2844" spans="1:8" x14ac:dyDescent="0.2">
      <c r="A2844" s="184" t="s">
        <v>4715</v>
      </c>
      <c r="B2844" s="184">
        <v>2237</v>
      </c>
      <c r="C2844" s="184">
        <v>508635</v>
      </c>
      <c r="D2844" s="184">
        <v>164</v>
      </c>
      <c r="E2844" s="184">
        <v>6</v>
      </c>
      <c r="F2844" s="184">
        <v>2208</v>
      </c>
      <c r="G2844" s="184">
        <v>7</v>
      </c>
      <c r="H2844" s="184">
        <v>3</v>
      </c>
    </row>
    <row r="2845" spans="1:8" x14ac:dyDescent="0.2">
      <c r="A2845" s="184" t="s">
        <v>4716</v>
      </c>
      <c r="B2845" s="184">
        <v>2238</v>
      </c>
      <c r="C2845" s="184">
        <v>508636</v>
      </c>
      <c r="D2845" s="184">
        <v>165</v>
      </c>
      <c r="E2845" s="184">
        <v>6</v>
      </c>
      <c r="F2845" s="184">
        <v>2208</v>
      </c>
      <c r="G2845" s="184">
        <v>7</v>
      </c>
      <c r="H2845" s="184">
        <v>3</v>
      </c>
    </row>
    <row r="2846" spans="1:8" x14ac:dyDescent="0.2">
      <c r="A2846" s="184" t="s">
        <v>4717</v>
      </c>
      <c r="B2846" s="184">
        <v>2239</v>
      </c>
      <c r="C2846" s="184">
        <v>508637</v>
      </c>
      <c r="D2846" s="184">
        <v>166</v>
      </c>
      <c r="E2846" s="184">
        <v>6</v>
      </c>
      <c r="F2846" s="184">
        <v>2208</v>
      </c>
      <c r="G2846" s="184">
        <v>7</v>
      </c>
      <c r="H2846" s="184">
        <v>3</v>
      </c>
    </row>
    <row r="2847" spans="1:8" x14ac:dyDescent="0.2">
      <c r="A2847" s="184" t="s">
        <v>4718</v>
      </c>
      <c r="B2847" s="184">
        <v>2240</v>
      </c>
      <c r="C2847" s="184">
        <v>508638</v>
      </c>
      <c r="D2847" s="184">
        <v>167</v>
      </c>
      <c r="E2847" s="184">
        <v>6</v>
      </c>
      <c r="F2847" s="184">
        <v>2208</v>
      </c>
      <c r="G2847" s="184">
        <v>7</v>
      </c>
      <c r="H2847" s="184">
        <v>3</v>
      </c>
    </row>
    <row r="2848" spans="1:8" x14ac:dyDescent="0.2">
      <c r="A2848" s="184" t="s">
        <v>4719</v>
      </c>
      <c r="B2848" s="184">
        <v>2241</v>
      </c>
      <c r="C2848" s="184">
        <v>508639</v>
      </c>
      <c r="D2848" s="184">
        <v>168</v>
      </c>
      <c r="E2848" s="184">
        <v>6</v>
      </c>
      <c r="F2848" s="184">
        <v>2208</v>
      </c>
      <c r="G2848" s="184">
        <v>7</v>
      </c>
      <c r="H2848" s="184">
        <v>3</v>
      </c>
    </row>
    <row r="2849" spans="1:8" x14ac:dyDescent="0.2">
      <c r="A2849" s="184" t="s">
        <v>4720</v>
      </c>
      <c r="B2849" s="184">
        <v>2242</v>
      </c>
      <c r="C2849" s="184">
        <v>508640</v>
      </c>
      <c r="D2849" s="184">
        <v>169</v>
      </c>
      <c r="E2849" s="184">
        <v>6</v>
      </c>
      <c r="F2849" s="184">
        <v>2208</v>
      </c>
      <c r="G2849" s="184">
        <v>7</v>
      </c>
      <c r="H2849" s="184">
        <v>3</v>
      </c>
    </row>
    <row r="2850" spans="1:8" x14ac:dyDescent="0.2">
      <c r="A2850" s="184" t="s">
        <v>4721</v>
      </c>
      <c r="B2850" s="184">
        <v>2243</v>
      </c>
      <c r="C2850" s="184">
        <v>508641</v>
      </c>
      <c r="D2850" s="184">
        <v>170</v>
      </c>
      <c r="E2850" s="184">
        <v>6</v>
      </c>
      <c r="F2850" s="184">
        <v>2208</v>
      </c>
      <c r="G2850" s="184">
        <v>7</v>
      </c>
      <c r="H2850" s="184">
        <v>3</v>
      </c>
    </row>
    <row r="2851" spans="1:8" x14ac:dyDescent="0.2">
      <c r="A2851" s="184" t="s">
        <v>4722</v>
      </c>
      <c r="B2851" s="184">
        <v>2244</v>
      </c>
      <c r="C2851" s="184">
        <v>508642</v>
      </c>
      <c r="D2851" s="184">
        <v>171</v>
      </c>
      <c r="E2851" s="184">
        <v>6</v>
      </c>
      <c r="F2851" s="184">
        <v>2208</v>
      </c>
      <c r="G2851" s="184">
        <v>7</v>
      </c>
      <c r="H2851" s="184">
        <v>3</v>
      </c>
    </row>
    <row r="2852" spans="1:8" x14ac:dyDescent="0.2">
      <c r="A2852" s="184" t="s">
        <v>4723</v>
      </c>
      <c r="B2852" s="184">
        <v>2245</v>
      </c>
      <c r="C2852" s="184">
        <v>508643</v>
      </c>
      <c r="D2852" s="184">
        <v>172</v>
      </c>
      <c r="E2852" s="184">
        <v>6</v>
      </c>
      <c r="F2852" s="184">
        <v>2208</v>
      </c>
      <c r="G2852" s="184">
        <v>7</v>
      </c>
      <c r="H2852" s="184">
        <v>3</v>
      </c>
    </row>
    <row r="2853" spans="1:8" x14ac:dyDescent="0.2">
      <c r="A2853" s="184" t="s">
        <v>4724</v>
      </c>
      <c r="B2853" s="184">
        <v>2246</v>
      </c>
      <c r="C2853" s="184">
        <v>508644</v>
      </c>
      <c r="D2853" s="184">
        <v>173</v>
      </c>
      <c r="E2853" s="184">
        <v>6</v>
      </c>
      <c r="F2853" s="184">
        <v>2208</v>
      </c>
      <c r="G2853" s="184">
        <v>7</v>
      </c>
      <c r="H2853" s="184">
        <v>3</v>
      </c>
    </row>
    <row r="2854" spans="1:8" x14ac:dyDescent="0.2">
      <c r="A2854" s="184" t="s">
        <v>4725</v>
      </c>
      <c r="B2854" s="184">
        <v>2247</v>
      </c>
      <c r="C2854" s="184">
        <v>508645</v>
      </c>
      <c r="D2854" s="184">
        <v>174</v>
      </c>
      <c r="E2854" s="184">
        <v>6</v>
      </c>
      <c r="F2854" s="184">
        <v>2208</v>
      </c>
      <c r="G2854" s="184">
        <v>7</v>
      </c>
      <c r="H2854" s="184">
        <v>3</v>
      </c>
    </row>
    <row r="2855" spans="1:8" x14ac:dyDescent="0.2">
      <c r="A2855" s="184" t="s">
        <v>4726</v>
      </c>
      <c r="B2855" s="184">
        <v>2248</v>
      </c>
      <c r="C2855" s="184">
        <v>508646</v>
      </c>
      <c r="D2855" s="184">
        <v>175</v>
      </c>
      <c r="E2855" s="184">
        <v>6</v>
      </c>
      <c r="F2855" s="184">
        <v>2208</v>
      </c>
      <c r="G2855" s="184">
        <v>7</v>
      </c>
      <c r="H2855" s="184">
        <v>3</v>
      </c>
    </row>
    <row r="2856" spans="1:8" x14ac:dyDescent="0.2">
      <c r="A2856" s="184" t="s">
        <v>4727</v>
      </c>
      <c r="B2856" s="184">
        <v>2249</v>
      </c>
      <c r="C2856" s="184">
        <v>508647</v>
      </c>
      <c r="D2856" s="184">
        <v>176</v>
      </c>
      <c r="E2856" s="184">
        <v>6</v>
      </c>
      <c r="F2856" s="184">
        <v>2208</v>
      </c>
      <c r="G2856" s="184">
        <v>7</v>
      </c>
      <c r="H2856" s="184">
        <v>3</v>
      </c>
    </row>
    <row r="2857" spans="1:8" x14ac:dyDescent="0.2">
      <c r="A2857" s="184" t="s">
        <v>4728</v>
      </c>
      <c r="B2857" s="184">
        <v>2250</v>
      </c>
      <c r="C2857" s="184">
        <v>508648</v>
      </c>
      <c r="D2857" s="184">
        <v>177</v>
      </c>
      <c r="E2857" s="184">
        <v>6</v>
      </c>
      <c r="F2857" s="184">
        <v>2208</v>
      </c>
      <c r="G2857" s="184">
        <v>7</v>
      </c>
      <c r="H2857" s="184">
        <v>3</v>
      </c>
    </row>
    <row r="2858" spans="1:8" x14ac:dyDescent="0.2">
      <c r="A2858" s="184" t="s">
        <v>4729</v>
      </c>
      <c r="B2858" s="184">
        <v>2251</v>
      </c>
      <c r="C2858" s="184">
        <v>508649</v>
      </c>
      <c r="D2858" s="184">
        <v>178</v>
      </c>
      <c r="E2858" s="184">
        <v>6</v>
      </c>
      <c r="F2858" s="184">
        <v>2208</v>
      </c>
      <c r="G2858" s="184">
        <v>7</v>
      </c>
      <c r="H2858" s="184">
        <v>3</v>
      </c>
    </row>
    <row r="2859" spans="1:8" x14ac:dyDescent="0.2">
      <c r="A2859" s="184" t="s">
        <v>4730</v>
      </c>
      <c r="B2859" s="184">
        <v>2252</v>
      </c>
      <c r="C2859" s="184">
        <v>508650</v>
      </c>
      <c r="D2859" s="184">
        <v>179</v>
      </c>
      <c r="E2859" s="184">
        <v>6</v>
      </c>
      <c r="F2859" s="184">
        <v>2208</v>
      </c>
      <c r="G2859" s="184">
        <v>7</v>
      </c>
      <c r="H2859" s="184">
        <v>3</v>
      </c>
    </row>
    <row r="2860" spans="1:8" x14ac:dyDescent="0.2">
      <c r="A2860" s="184" t="s">
        <v>4731</v>
      </c>
      <c r="B2860" s="184">
        <v>2253</v>
      </c>
      <c r="C2860" s="184">
        <v>508651</v>
      </c>
      <c r="D2860" s="184">
        <v>180</v>
      </c>
      <c r="E2860" s="184">
        <v>6</v>
      </c>
      <c r="F2860" s="184">
        <v>2208</v>
      </c>
      <c r="G2860" s="184">
        <v>7</v>
      </c>
      <c r="H2860" s="184">
        <v>3</v>
      </c>
    </row>
    <row r="2861" spans="1:8" x14ac:dyDescent="0.2">
      <c r="A2861" s="184" t="s">
        <v>4732</v>
      </c>
      <c r="B2861" s="184">
        <v>2254</v>
      </c>
      <c r="C2861" s="184">
        <v>508652</v>
      </c>
      <c r="D2861" s="184">
        <v>181</v>
      </c>
      <c r="E2861" s="184">
        <v>6</v>
      </c>
      <c r="F2861" s="184">
        <v>2208</v>
      </c>
      <c r="G2861" s="184">
        <v>7</v>
      </c>
      <c r="H2861" s="184">
        <v>3</v>
      </c>
    </row>
    <row r="2862" spans="1:8" x14ac:dyDescent="0.2">
      <c r="A2862" s="184" t="s">
        <v>4733</v>
      </c>
      <c r="B2862" s="184">
        <v>2255</v>
      </c>
      <c r="C2862" s="184">
        <v>508653</v>
      </c>
      <c r="D2862" s="184">
        <v>182</v>
      </c>
      <c r="E2862" s="184">
        <v>6</v>
      </c>
      <c r="F2862" s="184">
        <v>2208</v>
      </c>
      <c r="G2862" s="184">
        <v>7</v>
      </c>
      <c r="H2862" s="184">
        <v>3</v>
      </c>
    </row>
    <row r="2863" spans="1:8" x14ac:dyDescent="0.2">
      <c r="A2863" s="184" t="s">
        <v>4734</v>
      </c>
      <c r="B2863" s="184">
        <v>2256</v>
      </c>
      <c r="C2863" s="184">
        <v>508654</v>
      </c>
      <c r="D2863" s="184">
        <v>183</v>
      </c>
      <c r="E2863" s="184">
        <v>6</v>
      </c>
      <c r="F2863" s="184">
        <v>2208</v>
      </c>
      <c r="G2863" s="184">
        <v>7</v>
      </c>
      <c r="H2863" s="184">
        <v>3</v>
      </c>
    </row>
    <row r="2864" spans="1:8" x14ac:dyDescent="0.2">
      <c r="A2864" s="184" t="s">
        <v>4735</v>
      </c>
      <c r="B2864" s="184">
        <v>2257</v>
      </c>
      <c r="C2864" s="184">
        <v>508655</v>
      </c>
      <c r="D2864" s="184">
        <v>184</v>
      </c>
      <c r="E2864" s="184">
        <v>6</v>
      </c>
      <c r="F2864" s="184">
        <v>2208</v>
      </c>
      <c r="G2864" s="184">
        <v>7</v>
      </c>
      <c r="H2864" s="184">
        <v>3</v>
      </c>
    </row>
    <row r="2865" spans="1:8" x14ac:dyDescent="0.2">
      <c r="A2865" s="184" t="s">
        <v>4736</v>
      </c>
      <c r="B2865" s="184">
        <v>2258</v>
      </c>
      <c r="C2865" s="184">
        <v>508656</v>
      </c>
      <c r="D2865" s="184">
        <v>185</v>
      </c>
      <c r="E2865" s="184">
        <v>6</v>
      </c>
      <c r="F2865" s="184">
        <v>2208</v>
      </c>
      <c r="G2865" s="184">
        <v>7</v>
      </c>
      <c r="H2865" s="184">
        <v>3</v>
      </c>
    </row>
    <row r="2866" spans="1:8" x14ac:dyDescent="0.2">
      <c r="A2866" s="184" t="s">
        <v>4737</v>
      </c>
      <c r="B2866" s="184">
        <v>2259</v>
      </c>
      <c r="C2866" s="184">
        <v>508657</v>
      </c>
      <c r="D2866" s="184">
        <v>186</v>
      </c>
      <c r="E2866" s="184">
        <v>6</v>
      </c>
      <c r="F2866" s="184">
        <v>2208</v>
      </c>
      <c r="G2866" s="184">
        <v>7</v>
      </c>
      <c r="H2866" s="184">
        <v>3</v>
      </c>
    </row>
    <row r="2867" spans="1:8" x14ac:dyDescent="0.2">
      <c r="A2867" s="184" t="s">
        <v>4738</v>
      </c>
      <c r="B2867" s="184">
        <v>2260</v>
      </c>
      <c r="C2867" s="184">
        <v>508658</v>
      </c>
      <c r="D2867" s="184">
        <v>187</v>
      </c>
      <c r="E2867" s="184">
        <v>6</v>
      </c>
      <c r="F2867" s="184">
        <v>2208</v>
      </c>
      <c r="G2867" s="184">
        <v>7</v>
      </c>
      <c r="H2867" s="184">
        <v>3</v>
      </c>
    </row>
    <row r="2868" spans="1:8" x14ac:dyDescent="0.2">
      <c r="A2868" s="184" t="s">
        <v>4739</v>
      </c>
      <c r="B2868" s="184">
        <v>2261</v>
      </c>
      <c r="C2868" s="184">
        <v>508659</v>
      </c>
      <c r="D2868" s="184">
        <v>188</v>
      </c>
      <c r="E2868" s="184">
        <v>6</v>
      </c>
      <c r="F2868" s="184">
        <v>2208</v>
      </c>
      <c r="G2868" s="184">
        <v>7</v>
      </c>
      <c r="H2868" s="184">
        <v>3</v>
      </c>
    </row>
    <row r="2869" spans="1:8" x14ac:dyDescent="0.2">
      <c r="A2869" s="184" t="s">
        <v>4740</v>
      </c>
      <c r="B2869" s="184">
        <v>2262</v>
      </c>
      <c r="C2869" s="184">
        <v>508660</v>
      </c>
      <c r="D2869" s="184">
        <v>189</v>
      </c>
      <c r="E2869" s="184">
        <v>6</v>
      </c>
      <c r="F2869" s="184">
        <v>2208</v>
      </c>
      <c r="G2869" s="184">
        <v>7</v>
      </c>
      <c r="H2869" s="184">
        <v>3</v>
      </c>
    </row>
    <row r="2870" spans="1:8" x14ac:dyDescent="0.2">
      <c r="A2870" s="184" t="s">
        <v>4741</v>
      </c>
      <c r="B2870" s="184">
        <v>2263</v>
      </c>
      <c r="C2870" s="184">
        <v>508661</v>
      </c>
      <c r="D2870" s="184">
        <v>190</v>
      </c>
      <c r="E2870" s="184">
        <v>6</v>
      </c>
      <c r="F2870" s="184">
        <v>2208</v>
      </c>
      <c r="G2870" s="184">
        <v>7</v>
      </c>
      <c r="H2870" s="184">
        <v>3</v>
      </c>
    </row>
    <row r="2871" spans="1:8" hidden="1" x14ac:dyDescent="0.2">
      <c r="A2871" s="184" t="s">
        <v>4742</v>
      </c>
      <c r="B2871" s="184">
        <v>1251</v>
      </c>
      <c r="C2871" s="184">
        <v>505011</v>
      </c>
      <c r="D2871" s="184">
        <v>901</v>
      </c>
      <c r="E2871" s="184">
        <v>5</v>
      </c>
      <c r="F2871" s="184">
        <v>3142</v>
      </c>
      <c r="G2871" s="184">
        <v>7</v>
      </c>
      <c r="H2871" s="184">
        <v>3</v>
      </c>
    </row>
    <row r="2872" spans="1:8" hidden="1" x14ac:dyDescent="0.2">
      <c r="A2872" s="184" t="s">
        <v>4742</v>
      </c>
      <c r="B2872" s="184">
        <v>3149</v>
      </c>
      <c r="C2872" s="184">
        <v>510786</v>
      </c>
      <c r="D2872" s="184">
        <v>901</v>
      </c>
      <c r="E2872" s="184">
        <v>5</v>
      </c>
      <c r="F2872" s="184">
        <v>3142</v>
      </c>
      <c r="G2872" s="184">
        <v>7</v>
      </c>
      <c r="H2872" s="184">
        <v>3</v>
      </c>
    </row>
    <row r="2873" spans="1:8" x14ac:dyDescent="0.2">
      <c r="A2873" s="184" t="s">
        <v>4743</v>
      </c>
      <c r="B2873" s="184">
        <v>4135</v>
      </c>
      <c r="C2873" s="184">
        <v>511824</v>
      </c>
      <c r="D2873" s="184">
        <v>53</v>
      </c>
      <c r="E2873" s="184">
        <v>3</v>
      </c>
      <c r="F2873" s="184">
        <v>475</v>
      </c>
      <c r="G2873" s="184">
        <v>7</v>
      </c>
      <c r="H2873" s="184">
        <v>3</v>
      </c>
    </row>
    <row r="2874" spans="1:8" x14ac:dyDescent="0.2">
      <c r="A2874" s="184" t="s">
        <v>4744</v>
      </c>
      <c r="B2874" s="184">
        <v>4152</v>
      </c>
      <c r="C2874" s="184">
        <v>511825</v>
      </c>
      <c r="D2874" s="184">
        <v>54</v>
      </c>
      <c r="E2874" s="184">
        <v>3</v>
      </c>
      <c r="F2874" s="184">
        <v>475</v>
      </c>
      <c r="G2874" s="184">
        <v>7</v>
      </c>
      <c r="H2874" s="184">
        <v>3</v>
      </c>
    </row>
    <row r="2875" spans="1:8" x14ac:dyDescent="0.2">
      <c r="A2875" s="184" t="s">
        <v>4745</v>
      </c>
      <c r="B2875" s="184">
        <v>4151</v>
      </c>
      <c r="C2875" s="184">
        <v>511826</v>
      </c>
      <c r="D2875" s="184">
        <v>55</v>
      </c>
      <c r="E2875" s="184">
        <v>3</v>
      </c>
      <c r="F2875" s="184">
        <v>475</v>
      </c>
      <c r="G2875" s="184">
        <v>7</v>
      </c>
      <c r="H2875" s="184">
        <v>3</v>
      </c>
    </row>
    <row r="2876" spans="1:8" x14ac:dyDescent="0.2">
      <c r="A2876" s="184" t="s">
        <v>4746</v>
      </c>
      <c r="B2876" s="184">
        <v>4150</v>
      </c>
      <c r="C2876" s="184">
        <v>511827</v>
      </c>
      <c r="D2876" s="184">
        <v>56</v>
      </c>
      <c r="E2876" s="184">
        <v>3</v>
      </c>
      <c r="F2876" s="184">
        <v>475</v>
      </c>
      <c r="G2876" s="184">
        <v>7</v>
      </c>
      <c r="H2876" s="184">
        <v>3</v>
      </c>
    </row>
    <row r="2877" spans="1:8" x14ac:dyDescent="0.2">
      <c r="A2877" s="184" t="s">
        <v>4747</v>
      </c>
      <c r="B2877" s="184">
        <v>4149</v>
      </c>
      <c r="C2877" s="184">
        <v>511828</v>
      </c>
      <c r="D2877" s="184">
        <v>57</v>
      </c>
      <c r="E2877" s="184">
        <v>3</v>
      </c>
      <c r="F2877" s="184">
        <v>475</v>
      </c>
      <c r="G2877" s="184">
        <v>7</v>
      </c>
      <c r="H2877" s="184">
        <v>3</v>
      </c>
    </row>
    <row r="2878" spans="1:8" x14ac:dyDescent="0.2">
      <c r="A2878" s="184" t="s">
        <v>4748</v>
      </c>
      <c r="B2878" s="184">
        <v>4148</v>
      </c>
      <c r="C2878" s="184">
        <v>511829</v>
      </c>
      <c r="D2878" s="184">
        <v>58</v>
      </c>
      <c r="E2878" s="184">
        <v>3</v>
      </c>
      <c r="F2878" s="184">
        <v>475</v>
      </c>
      <c r="G2878" s="184">
        <v>7</v>
      </c>
      <c r="H2878" s="184">
        <v>3</v>
      </c>
    </row>
    <row r="2879" spans="1:8" x14ac:dyDescent="0.2">
      <c r="A2879" s="184" t="s">
        <v>4749</v>
      </c>
      <c r="B2879" s="184">
        <v>4147</v>
      </c>
      <c r="C2879" s="184">
        <v>511830</v>
      </c>
      <c r="D2879" s="184">
        <v>59</v>
      </c>
      <c r="E2879" s="184">
        <v>3</v>
      </c>
      <c r="F2879" s="184">
        <v>475</v>
      </c>
      <c r="G2879" s="184">
        <v>7</v>
      </c>
      <c r="H2879" s="184">
        <v>3</v>
      </c>
    </row>
    <row r="2880" spans="1:8" x14ac:dyDescent="0.2">
      <c r="A2880" s="184" t="s">
        <v>4750</v>
      </c>
      <c r="B2880" s="184">
        <v>4146</v>
      </c>
      <c r="C2880" s="184">
        <v>511831</v>
      </c>
      <c r="D2880" s="184">
        <v>60</v>
      </c>
      <c r="E2880" s="184">
        <v>3</v>
      </c>
      <c r="F2880" s="184">
        <v>475</v>
      </c>
      <c r="G2880" s="184">
        <v>7</v>
      </c>
      <c r="H2880" s="184">
        <v>3</v>
      </c>
    </row>
    <row r="2881" spans="1:8" x14ac:dyDescent="0.2">
      <c r="A2881" s="184" t="s">
        <v>4751</v>
      </c>
      <c r="B2881" s="184">
        <v>4145</v>
      </c>
      <c r="C2881" s="184">
        <v>511832</v>
      </c>
      <c r="D2881" s="184">
        <v>61</v>
      </c>
      <c r="E2881" s="184">
        <v>3</v>
      </c>
      <c r="F2881" s="184">
        <v>475</v>
      </c>
      <c r="G2881" s="184">
        <v>7</v>
      </c>
      <c r="H2881" s="184">
        <v>3</v>
      </c>
    </row>
    <row r="2882" spans="1:8" x14ac:dyDescent="0.2">
      <c r="A2882" s="184" t="s">
        <v>4752</v>
      </c>
      <c r="B2882" s="184">
        <v>4144</v>
      </c>
      <c r="C2882" s="184">
        <v>511833</v>
      </c>
      <c r="D2882" s="184">
        <v>62</v>
      </c>
      <c r="E2882" s="184">
        <v>3</v>
      </c>
      <c r="F2882" s="184">
        <v>475</v>
      </c>
      <c r="G2882" s="184">
        <v>7</v>
      </c>
      <c r="H2882" s="184">
        <v>3</v>
      </c>
    </row>
    <row r="2883" spans="1:8" x14ac:dyDescent="0.2">
      <c r="A2883" s="184" t="s">
        <v>4753</v>
      </c>
      <c r="B2883" s="184">
        <v>4143</v>
      </c>
      <c r="C2883" s="184">
        <v>511834</v>
      </c>
      <c r="D2883" s="184">
        <v>63</v>
      </c>
      <c r="E2883" s="184">
        <v>3</v>
      </c>
      <c r="F2883" s="184">
        <v>475</v>
      </c>
      <c r="G2883" s="184">
        <v>7</v>
      </c>
      <c r="H2883" s="184">
        <v>3</v>
      </c>
    </row>
    <row r="2884" spans="1:8" x14ac:dyDescent="0.2">
      <c r="A2884" s="184" t="s">
        <v>4754</v>
      </c>
      <c r="B2884" s="184">
        <v>4142</v>
      </c>
      <c r="C2884" s="184">
        <v>511835</v>
      </c>
      <c r="D2884" s="184">
        <v>64</v>
      </c>
      <c r="E2884" s="184">
        <v>3</v>
      </c>
      <c r="F2884" s="184">
        <v>475</v>
      </c>
      <c r="G2884" s="184">
        <v>7</v>
      </c>
      <c r="H2884" s="184">
        <v>3</v>
      </c>
    </row>
    <row r="2885" spans="1:8" x14ac:dyDescent="0.2">
      <c r="A2885" s="184" t="s">
        <v>4755</v>
      </c>
      <c r="B2885" s="184">
        <v>4141</v>
      </c>
      <c r="C2885" s="184">
        <v>511836</v>
      </c>
      <c r="D2885" s="184">
        <v>65</v>
      </c>
      <c r="E2885" s="184">
        <v>3</v>
      </c>
      <c r="F2885" s="184">
        <v>475</v>
      </c>
      <c r="G2885" s="184">
        <v>7</v>
      </c>
      <c r="H2885" s="184">
        <v>3</v>
      </c>
    </row>
    <row r="2886" spans="1:8" x14ac:dyDescent="0.2">
      <c r="A2886" s="184" t="s">
        <v>4756</v>
      </c>
      <c r="B2886" s="184">
        <v>4140</v>
      </c>
      <c r="C2886" s="184">
        <v>511837</v>
      </c>
      <c r="D2886" s="184">
        <v>66</v>
      </c>
      <c r="E2886" s="184">
        <v>3</v>
      </c>
      <c r="F2886" s="184">
        <v>475</v>
      </c>
      <c r="G2886" s="184">
        <v>7</v>
      </c>
      <c r="H2886" s="184">
        <v>3</v>
      </c>
    </row>
    <row r="2887" spans="1:8" x14ac:dyDescent="0.2">
      <c r="A2887" s="184" t="s">
        <v>4757</v>
      </c>
      <c r="B2887" s="184">
        <v>4139</v>
      </c>
      <c r="C2887" s="184">
        <v>511838</v>
      </c>
      <c r="D2887" s="184">
        <v>67</v>
      </c>
      <c r="E2887" s="184">
        <v>3</v>
      </c>
      <c r="F2887" s="184">
        <v>475</v>
      </c>
      <c r="G2887" s="184">
        <v>7</v>
      </c>
      <c r="H2887" s="184">
        <v>3</v>
      </c>
    </row>
    <row r="2888" spans="1:8" x14ac:dyDescent="0.2">
      <c r="A2888" s="184" t="s">
        <v>4758</v>
      </c>
      <c r="B2888" s="184">
        <v>4138</v>
      </c>
      <c r="C2888" s="184">
        <v>511839</v>
      </c>
      <c r="D2888" s="184">
        <v>68</v>
      </c>
      <c r="E2888" s="184">
        <v>3</v>
      </c>
      <c r="F2888" s="184">
        <v>475</v>
      </c>
      <c r="G2888" s="184">
        <v>7</v>
      </c>
      <c r="H2888" s="184">
        <v>3</v>
      </c>
    </row>
    <row r="2889" spans="1:8" x14ac:dyDescent="0.2">
      <c r="A2889" s="184" t="s">
        <v>4759</v>
      </c>
      <c r="B2889" s="184">
        <v>4137</v>
      </c>
      <c r="C2889" s="184">
        <v>511840</v>
      </c>
      <c r="D2889" s="184">
        <v>69</v>
      </c>
      <c r="E2889" s="184">
        <v>3</v>
      </c>
      <c r="F2889" s="184">
        <v>475</v>
      </c>
      <c r="G2889" s="184">
        <v>7</v>
      </c>
      <c r="H2889" s="184">
        <v>3</v>
      </c>
    </row>
    <row r="2890" spans="1:8" x14ac:dyDescent="0.2">
      <c r="A2890" s="184" t="s">
        <v>4760</v>
      </c>
      <c r="B2890" s="184">
        <v>4136</v>
      </c>
      <c r="C2890" s="184">
        <v>511841</v>
      </c>
      <c r="D2890" s="184">
        <v>70</v>
      </c>
      <c r="E2890" s="184">
        <v>3</v>
      </c>
      <c r="F2890" s="184">
        <v>475</v>
      </c>
      <c r="G2890" s="184">
        <v>7</v>
      </c>
      <c r="H2890" s="184">
        <v>3</v>
      </c>
    </row>
    <row r="2891" spans="1:8" x14ac:dyDescent="0.2">
      <c r="A2891" s="184" t="s">
        <v>4761</v>
      </c>
      <c r="B2891" s="184">
        <v>5565</v>
      </c>
      <c r="C2891" s="184">
        <v>513249</v>
      </c>
      <c r="D2891" s="184">
        <v>71</v>
      </c>
      <c r="E2891" s="184">
        <v>3</v>
      </c>
      <c r="F2891" s="184">
        <v>475</v>
      </c>
      <c r="G2891" s="184">
        <v>7</v>
      </c>
      <c r="H2891" s="184">
        <v>3</v>
      </c>
    </row>
    <row r="2892" spans="1:8" x14ac:dyDescent="0.2">
      <c r="A2892" s="184" t="s">
        <v>4762</v>
      </c>
      <c r="B2892" s="184">
        <v>5564</v>
      </c>
      <c r="C2892" s="184">
        <v>513250</v>
      </c>
      <c r="D2892" s="184">
        <v>72</v>
      </c>
      <c r="E2892" s="184">
        <v>3</v>
      </c>
      <c r="F2892" s="184">
        <v>475</v>
      </c>
      <c r="G2892" s="184">
        <v>7</v>
      </c>
      <c r="H2892" s="184">
        <v>3</v>
      </c>
    </row>
    <row r="2893" spans="1:8" x14ac:dyDescent="0.2">
      <c r="A2893" s="184" t="s">
        <v>4763</v>
      </c>
      <c r="B2893" s="184">
        <v>5563</v>
      </c>
      <c r="C2893" s="184">
        <v>513251</v>
      </c>
      <c r="D2893" s="184">
        <v>73</v>
      </c>
      <c r="E2893" s="184">
        <v>3</v>
      </c>
      <c r="F2893" s="184">
        <v>475</v>
      </c>
      <c r="G2893" s="184">
        <v>7</v>
      </c>
      <c r="H2893" s="184">
        <v>3</v>
      </c>
    </row>
    <row r="2894" spans="1:8" x14ac:dyDescent="0.2">
      <c r="A2894" s="184" t="s">
        <v>4764</v>
      </c>
      <c r="B2894" s="184">
        <v>5562</v>
      </c>
      <c r="C2894" s="184">
        <v>513252</v>
      </c>
      <c r="D2894" s="184">
        <v>74</v>
      </c>
      <c r="E2894" s="184">
        <v>3</v>
      </c>
      <c r="F2894" s="184">
        <v>475</v>
      </c>
      <c r="G2894" s="184">
        <v>7</v>
      </c>
      <c r="H2894" s="184">
        <v>3</v>
      </c>
    </row>
    <row r="2895" spans="1:8" x14ac:dyDescent="0.2">
      <c r="A2895" s="184" t="s">
        <v>4765</v>
      </c>
      <c r="B2895" s="184">
        <v>5561</v>
      </c>
      <c r="C2895" s="184">
        <v>513253</v>
      </c>
      <c r="D2895" s="184">
        <v>75</v>
      </c>
      <c r="E2895" s="184">
        <v>3</v>
      </c>
      <c r="F2895" s="184">
        <v>475</v>
      </c>
      <c r="G2895" s="184">
        <v>7</v>
      </c>
      <c r="H2895" s="184">
        <v>3</v>
      </c>
    </row>
    <row r="2896" spans="1:8" x14ac:dyDescent="0.2">
      <c r="A2896" s="184" t="s">
        <v>4766</v>
      </c>
      <c r="B2896" s="184">
        <v>5560</v>
      </c>
      <c r="C2896" s="184">
        <v>513254</v>
      </c>
      <c r="D2896" s="184">
        <v>76</v>
      </c>
      <c r="E2896" s="184">
        <v>3</v>
      </c>
      <c r="F2896" s="184">
        <v>475</v>
      </c>
      <c r="G2896" s="184">
        <v>7</v>
      </c>
      <c r="H2896" s="184">
        <v>3</v>
      </c>
    </row>
    <row r="2897" spans="1:8" x14ac:dyDescent="0.2">
      <c r="A2897" s="184" t="s">
        <v>4767</v>
      </c>
      <c r="B2897" s="184">
        <v>5559</v>
      </c>
      <c r="C2897" s="184">
        <v>513255</v>
      </c>
      <c r="D2897" s="184">
        <v>77</v>
      </c>
      <c r="E2897" s="184">
        <v>3</v>
      </c>
      <c r="F2897" s="184">
        <v>475</v>
      </c>
      <c r="G2897" s="184">
        <v>7</v>
      </c>
      <c r="H2897" s="184">
        <v>3</v>
      </c>
    </row>
    <row r="2898" spans="1:8" x14ac:dyDescent="0.2">
      <c r="A2898" s="184" t="s">
        <v>4768</v>
      </c>
      <c r="B2898" s="184">
        <v>5558</v>
      </c>
      <c r="C2898" s="184">
        <v>513256</v>
      </c>
      <c r="D2898" s="184">
        <v>78</v>
      </c>
      <c r="E2898" s="184">
        <v>3</v>
      </c>
      <c r="F2898" s="184">
        <v>475</v>
      </c>
      <c r="G2898" s="184">
        <v>7</v>
      </c>
      <c r="H2898" s="184">
        <v>3</v>
      </c>
    </row>
    <row r="2899" spans="1:8" x14ac:dyDescent="0.2">
      <c r="A2899" s="184" t="s">
        <v>4769</v>
      </c>
      <c r="B2899" s="184">
        <v>5557</v>
      </c>
      <c r="C2899" s="184">
        <v>513257</v>
      </c>
      <c r="D2899" s="184">
        <v>79</v>
      </c>
      <c r="E2899" s="184">
        <v>3</v>
      </c>
      <c r="F2899" s="184">
        <v>475</v>
      </c>
      <c r="G2899" s="184">
        <v>7</v>
      </c>
      <c r="H2899" s="184">
        <v>3</v>
      </c>
    </row>
    <row r="2900" spans="1:8" x14ac:dyDescent="0.2">
      <c r="A2900" s="184" t="s">
        <v>4770</v>
      </c>
      <c r="B2900" s="184">
        <v>5556</v>
      </c>
      <c r="C2900" s="184">
        <v>513258</v>
      </c>
      <c r="D2900" s="184">
        <v>80</v>
      </c>
      <c r="E2900" s="184">
        <v>3</v>
      </c>
      <c r="F2900" s="184">
        <v>475</v>
      </c>
      <c r="G2900" s="184">
        <v>7</v>
      </c>
      <c r="H2900" s="184">
        <v>3</v>
      </c>
    </row>
    <row r="2901" spans="1:8" x14ac:dyDescent="0.2">
      <c r="A2901" s="184" t="s">
        <v>4771</v>
      </c>
      <c r="B2901" s="184">
        <v>5555</v>
      </c>
      <c r="C2901" s="184">
        <v>513259</v>
      </c>
      <c r="D2901" s="184">
        <v>81</v>
      </c>
      <c r="E2901" s="184">
        <v>3</v>
      </c>
      <c r="F2901" s="184">
        <v>475</v>
      </c>
      <c r="G2901" s="184">
        <v>7</v>
      </c>
      <c r="H2901" s="184">
        <v>3</v>
      </c>
    </row>
    <row r="2902" spans="1:8" x14ac:dyDescent="0.2">
      <c r="A2902" s="184" t="s">
        <v>4772</v>
      </c>
      <c r="B2902" s="184">
        <v>5554</v>
      </c>
      <c r="C2902" s="184">
        <v>513260</v>
      </c>
      <c r="D2902" s="184">
        <v>82</v>
      </c>
      <c r="E2902" s="184">
        <v>3</v>
      </c>
      <c r="F2902" s="184">
        <v>475</v>
      </c>
      <c r="G2902" s="184">
        <v>7</v>
      </c>
      <c r="H2902" s="184">
        <v>3</v>
      </c>
    </row>
    <row r="2903" spans="1:8" x14ac:dyDescent="0.2">
      <c r="A2903" s="184" t="s">
        <v>4773</v>
      </c>
      <c r="B2903" s="184">
        <v>5553</v>
      </c>
      <c r="C2903" s="184">
        <v>513261</v>
      </c>
      <c r="D2903" s="184">
        <v>83</v>
      </c>
      <c r="E2903" s="184">
        <v>3</v>
      </c>
      <c r="F2903" s="184">
        <v>475</v>
      </c>
      <c r="G2903" s="184">
        <v>7</v>
      </c>
      <c r="H2903" s="184">
        <v>3</v>
      </c>
    </row>
    <row r="2904" spans="1:8" x14ac:dyDescent="0.2">
      <c r="A2904" s="184" t="s">
        <v>4774</v>
      </c>
      <c r="B2904" s="184">
        <v>5552</v>
      </c>
      <c r="C2904" s="184">
        <v>513262</v>
      </c>
      <c r="D2904" s="184">
        <v>84</v>
      </c>
      <c r="E2904" s="184">
        <v>3</v>
      </c>
      <c r="F2904" s="184">
        <v>475</v>
      </c>
      <c r="G2904" s="184">
        <v>7</v>
      </c>
      <c r="H2904" s="184">
        <v>3</v>
      </c>
    </row>
    <row r="2905" spans="1:8" x14ac:dyDescent="0.2">
      <c r="A2905" s="184" t="s">
        <v>4775</v>
      </c>
      <c r="B2905" s="184">
        <v>5551</v>
      </c>
      <c r="C2905" s="184">
        <v>513263</v>
      </c>
      <c r="D2905" s="184">
        <v>85</v>
      </c>
      <c r="E2905" s="184">
        <v>3</v>
      </c>
      <c r="F2905" s="184">
        <v>475</v>
      </c>
      <c r="G2905" s="184">
        <v>7</v>
      </c>
      <c r="H2905" s="184">
        <v>3</v>
      </c>
    </row>
    <row r="2906" spans="1:8" x14ac:dyDescent="0.2">
      <c r="A2906" s="184" t="s">
        <v>4776</v>
      </c>
      <c r="B2906" s="184">
        <v>5550</v>
      </c>
      <c r="C2906" s="184">
        <v>513264</v>
      </c>
      <c r="D2906" s="184">
        <v>86</v>
      </c>
      <c r="E2906" s="184">
        <v>3</v>
      </c>
      <c r="F2906" s="184">
        <v>475</v>
      </c>
      <c r="G2906" s="184">
        <v>7</v>
      </c>
      <c r="H2906" s="184">
        <v>3</v>
      </c>
    </row>
    <row r="2907" spans="1:8" x14ac:dyDescent="0.2">
      <c r="A2907" s="184" t="s">
        <v>4777</v>
      </c>
      <c r="B2907" s="184">
        <v>5584</v>
      </c>
      <c r="C2907" s="184">
        <v>513270</v>
      </c>
      <c r="D2907" s="184">
        <v>103</v>
      </c>
      <c r="E2907" s="184">
        <v>3</v>
      </c>
      <c r="F2907" s="184">
        <v>475</v>
      </c>
      <c r="G2907" s="184">
        <v>7</v>
      </c>
      <c r="H2907" s="184">
        <v>3</v>
      </c>
    </row>
    <row r="2908" spans="1:8" x14ac:dyDescent="0.2">
      <c r="A2908" s="184" t="s">
        <v>4778</v>
      </c>
      <c r="B2908" s="184">
        <v>5572</v>
      </c>
      <c r="C2908" s="184">
        <v>513265</v>
      </c>
      <c r="D2908" s="184">
        <v>129</v>
      </c>
      <c r="E2908" s="184">
        <v>3</v>
      </c>
      <c r="F2908" s="184">
        <v>475</v>
      </c>
      <c r="G2908" s="184">
        <v>7</v>
      </c>
      <c r="H2908" s="184">
        <v>3</v>
      </c>
    </row>
    <row r="2909" spans="1:8" x14ac:dyDescent="0.2">
      <c r="A2909" s="184" t="s">
        <v>4779</v>
      </c>
      <c r="B2909" s="184">
        <v>5571</v>
      </c>
      <c r="C2909" s="184">
        <v>513266</v>
      </c>
      <c r="D2909" s="184">
        <v>130</v>
      </c>
      <c r="E2909" s="184">
        <v>3</v>
      </c>
      <c r="F2909" s="184">
        <v>475</v>
      </c>
      <c r="G2909" s="184">
        <v>7</v>
      </c>
      <c r="H2909" s="184">
        <v>3</v>
      </c>
    </row>
    <row r="2910" spans="1:8" x14ac:dyDescent="0.2">
      <c r="A2910" s="184" t="s">
        <v>4780</v>
      </c>
      <c r="B2910" s="184">
        <v>5570</v>
      </c>
      <c r="C2910" s="184">
        <v>513267</v>
      </c>
      <c r="D2910" s="184">
        <v>137</v>
      </c>
      <c r="E2910" s="184">
        <v>3</v>
      </c>
      <c r="F2910" s="184">
        <v>475</v>
      </c>
      <c r="G2910" s="184">
        <v>7</v>
      </c>
      <c r="H2910" s="184">
        <v>3</v>
      </c>
    </row>
    <row r="2911" spans="1:8" x14ac:dyDescent="0.2">
      <c r="A2911" s="184" t="s">
        <v>4781</v>
      </c>
      <c r="B2911" s="184">
        <v>5569</v>
      </c>
      <c r="C2911" s="184">
        <v>513268</v>
      </c>
      <c r="D2911" s="184">
        <v>138</v>
      </c>
      <c r="E2911" s="184">
        <v>3</v>
      </c>
      <c r="F2911" s="184">
        <v>475</v>
      </c>
      <c r="G2911" s="184">
        <v>7</v>
      </c>
      <c r="H2911" s="184">
        <v>3</v>
      </c>
    </row>
    <row r="2912" spans="1:8" x14ac:dyDescent="0.2">
      <c r="A2912" s="184" t="s">
        <v>4782</v>
      </c>
      <c r="B2912" s="184">
        <v>5585</v>
      </c>
      <c r="C2912" s="184">
        <v>513269</v>
      </c>
      <c r="D2912" s="184">
        <v>145</v>
      </c>
      <c r="E2912" s="184">
        <v>3</v>
      </c>
      <c r="F2912" s="184">
        <v>475</v>
      </c>
      <c r="G2912" s="184">
        <v>7</v>
      </c>
      <c r="H2912" s="184">
        <v>3</v>
      </c>
    </row>
    <row r="2913" spans="1:8" x14ac:dyDescent="0.2">
      <c r="A2913" s="184" t="s">
        <v>4783</v>
      </c>
      <c r="B2913" s="184">
        <v>5566</v>
      </c>
      <c r="C2913" s="184">
        <v>513248</v>
      </c>
      <c r="D2913" s="184">
        <v>37</v>
      </c>
      <c r="E2913" s="184">
        <v>3</v>
      </c>
      <c r="F2913" s="184">
        <v>475</v>
      </c>
      <c r="G2913" s="184">
        <v>7</v>
      </c>
      <c r="H2913" s="184">
        <v>3</v>
      </c>
    </row>
    <row r="2914" spans="1:8" x14ac:dyDescent="0.2">
      <c r="A2914" s="184" t="s">
        <v>4784</v>
      </c>
      <c r="B2914" s="184">
        <v>5567</v>
      </c>
      <c r="C2914" s="184">
        <v>513247</v>
      </c>
      <c r="D2914" s="184">
        <v>201</v>
      </c>
      <c r="E2914" s="184">
        <v>3</v>
      </c>
      <c r="F2914" s="184">
        <v>476</v>
      </c>
      <c r="G2914" s="184">
        <v>7</v>
      </c>
      <c r="H2914" s="184">
        <v>3</v>
      </c>
    </row>
    <row r="2915" spans="1:8" x14ac:dyDescent="0.2">
      <c r="A2915" s="184" t="s">
        <v>4785</v>
      </c>
      <c r="B2915" s="184">
        <v>5568</v>
      </c>
      <c r="C2915" s="184">
        <v>513246</v>
      </c>
      <c r="D2915" s="184">
        <v>202</v>
      </c>
      <c r="E2915" s="184">
        <v>3</v>
      </c>
      <c r="F2915" s="184">
        <v>476</v>
      </c>
      <c r="G2915" s="184">
        <v>7</v>
      </c>
      <c r="H2915" s="184">
        <v>3</v>
      </c>
    </row>
    <row r="2916" spans="1:8" x14ac:dyDescent="0.2">
      <c r="A2916" s="184" t="s">
        <v>4786</v>
      </c>
      <c r="B2916" s="184">
        <v>3607</v>
      </c>
      <c r="C2916" s="184">
        <v>511256</v>
      </c>
      <c r="D2916" s="184">
        <v>18</v>
      </c>
      <c r="E2916" s="184">
        <v>2</v>
      </c>
      <c r="F2916" s="184">
        <v>854</v>
      </c>
      <c r="G2916" s="184">
        <v>7</v>
      </c>
      <c r="H2916" s="184">
        <v>3</v>
      </c>
    </row>
    <row r="2917" spans="1:8" x14ac:dyDescent="0.2">
      <c r="A2917" s="184" t="s">
        <v>4787</v>
      </c>
      <c r="B2917" s="184">
        <v>4108</v>
      </c>
      <c r="C2917" s="184">
        <v>511790</v>
      </c>
      <c r="D2917" s="184">
        <v>801</v>
      </c>
      <c r="E2917" s="184">
        <v>2</v>
      </c>
      <c r="F2917" s="184">
        <v>4107</v>
      </c>
      <c r="G2917" s="184">
        <v>7</v>
      </c>
      <c r="H2917" s="184">
        <v>3</v>
      </c>
    </row>
    <row r="2918" spans="1:8" x14ac:dyDescent="0.2">
      <c r="A2918" s="184" t="s">
        <v>4788</v>
      </c>
      <c r="B2918" s="184">
        <v>4109</v>
      </c>
      <c r="C2918" s="184">
        <v>511791</v>
      </c>
      <c r="D2918" s="184">
        <v>802</v>
      </c>
      <c r="E2918" s="184">
        <v>2</v>
      </c>
      <c r="F2918" s="184">
        <v>4107</v>
      </c>
      <c r="G2918" s="184">
        <v>7</v>
      </c>
      <c r="H2918" s="184">
        <v>3</v>
      </c>
    </row>
    <row r="2919" spans="1:8" x14ac:dyDescent="0.2">
      <c r="A2919" s="184" t="s">
        <v>4789</v>
      </c>
      <c r="B2919" s="184">
        <v>4110</v>
      </c>
      <c r="C2919" s="184">
        <v>511792</v>
      </c>
      <c r="D2919" s="184">
        <v>803</v>
      </c>
      <c r="E2919" s="184">
        <v>2</v>
      </c>
      <c r="F2919" s="184">
        <v>4107</v>
      </c>
      <c r="G2919" s="184">
        <v>7</v>
      </c>
      <c r="H2919" s="184">
        <v>3</v>
      </c>
    </row>
    <row r="2920" spans="1:8" x14ac:dyDescent="0.2">
      <c r="A2920" s="184" t="s">
        <v>4790</v>
      </c>
      <c r="B2920" s="184">
        <v>4111</v>
      </c>
      <c r="C2920" s="184">
        <v>511793</v>
      </c>
      <c r="D2920" s="184">
        <v>804</v>
      </c>
      <c r="E2920" s="184">
        <v>2</v>
      </c>
      <c r="F2920" s="184">
        <v>4107</v>
      </c>
      <c r="G2920" s="184">
        <v>7</v>
      </c>
      <c r="H2920" s="184">
        <v>3</v>
      </c>
    </row>
    <row r="2921" spans="1:8" x14ac:dyDescent="0.2">
      <c r="A2921" s="184" t="s">
        <v>4791</v>
      </c>
      <c r="B2921" s="184">
        <v>4112</v>
      </c>
      <c r="C2921" s="184">
        <v>511794</v>
      </c>
      <c r="D2921" s="184">
        <v>805</v>
      </c>
      <c r="E2921" s="184">
        <v>2</v>
      </c>
      <c r="F2921" s="184">
        <v>4107</v>
      </c>
      <c r="G2921" s="184">
        <v>7</v>
      </c>
      <c r="H2921" s="184">
        <v>3</v>
      </c>
    </row>
    <row r="2922" spans="1:8" x14ac:dyDescent="0.2">
      <c r="A2922" s="184" t="s">
        <v>4792</v>
      </c>
      <c r="B2922" s="184">
        <v>4113</v>
      </c>
      <c r="C2922" s="184">
        <v>511795</v>
      </c>
      <c r="D2922" s="184">
        <v>806</v>
      </c>
      <c r="E2922" s="184">
        <v>2</v>
      </c>
      <c r="F2922" s="184">
        <v>4107</v>
      </c>
      <c r="G2922" s="184">
        <v>7</v>
      </c>
      <c r="H2922" s="184">
        <v>3</v>
      </c>
    </row>
    <row r="2923" spans="1:8" x14ac:dyDescent="0.2">
      <c r="A2923" s="184" t="s">
        <v>4793</v>
      </c>
      <c r="B2923" s="184">
        <v>4114</v>
      </c>
      <c r="C2923" s="184">
        <v>511796</v>
      </c>
      <c r="D2923" s="184">
        <v>807</v>
      </c>
      <c r="E2923" s="184">
        <v>2</v>
      </c>
      <c r="F2923" s="184">
        <v>4107</v>
      </c>
      <c r="G2923" s="184">
        <v>7</v>
      </c>
      <c r="H2923" s="184">
        <v>3</v>
      </c>
    </row>
    <row r="2924" spans="1:8" x14ac:dyDescent="0.2">
      <c r="A2924" s="184" t="s">
        <v>4794</v>
      </c>
      <c r="B2924" s="184">
        <v>4115</v>
      </c>
      <c r="C2924" s="184">
        <v>511797</v>
      </c>
      <c r="D2924" s="184">
        <v>808</v>
      </c>
      <c r="E2924" s="184">
        <v>2</v>
      </c>
      <c r="F2924" s="184">
        <v>4107</v>
      </c>
      <c r="G2924" s="184">
        <v>7</v>
      </c>
      <c r="H2924" s="184">
        <v>3</v>
      </c>
    </row>
    <row r="2925" spans="1:8" x14ac:dyDescent="0.2">
      <c r="A2925" s="184" t="s">
        <v>4795</v>
      </c>
      <c r="B2925" s="184">
        <v>4116</v>
      </c>
      <c r="C2925" s="184">
        <v>511798</v>
      </c>
      <c r="D2925" s="184">
        <v>809</v>
      </c>
      <c r="E2925" s="184">
        <v>2</v>
      </c>
      <c r="F2925" s="184">
        <v>4107</v>
      </c>
      <c r="G2925" s="184">
        <v>7</v>
      </c>
      <c r="H2925" s="184">
        <v>3</v>
      </c>
    </row>
    <row r="2926" spans="1:8" x14ac:dyDescent="0.2">
      <c r="A2926" s="184" t="s">
        <v>4796</v>
      </c>
      <c r="B2926" s="184">
        <v>4117</v>
      </c>
      <c r="C2926" s="184">
        <v>511799</v>
      </c>
      <c r="D2926" s="184">
        <v>810</v>
      </c>
      <c r="E2926" s="184">
        <v>2</v>
      </c>
      <c r="F2926" s="184">
        <v>4107</v>
      </c>
      <c r="G2926" s="184">
        <v>7</v>
      </c>
      <c r="H2926" s="184">
        <v>3</v>
      </c>
    </row>
    <row r="2927" spans="1:8" x14ac:dyDescent="0.2">
      <c r="A2927" s="184" t="s">
        <v>4797</v>
      </c>
      <c r="B2927" s="184">
        <v>4118</v>
      </c>
      <c r="C2927" s="184">
        <v>511800</v>
      </c>
      <c r="D2927" s="184">
        <v>811</v>
      </c>
      <c r="E2927" s="184">
        <v>2</v>
      </c>
      <c r="F2927" s="184">
        <v>4107</v>
      </c>
      <c r="G2927" s="184">
        <v>7</v>
      </c>
      <c r="H2927" s="184">
        <v>3</v>
      </c>
    </row>
    <row r="2928" spans="1:8" x14ac:dyDescent="0.2">
      <c r="A2928" s="184" t="s">
        <v>4798</v>
      </c>
      <c r="B2928" s="184">
        <v>4119</v>
      </c>
      <c r="C2928" s="184">
        <v>511801</v>
      </c>
      <c r="D2928" s="184">
        <v>812</v>
      </c>
      <c r="E2928" s="184">
        <v>2</v>
      </c>
      <c r="F2928" s="184">
        <v>4107</v>
      </c>
      <c r="G2928" s="184">
        <v>7</v>
      </c>
      <c r="H2928" s="184">
        <v>3</v>
      </c>
    </row>
    <row r="2929" spans="1:8" x14ac:dyDescent="0.2">
      <c r="A2929" s="184" t="s">
        <v>4799</v>
      </c>
      <c r="B2929" s="184">
        <v>4120</v>
      </c>
      <c r="C2929" s="184">
        <v>511802</v>
      </c>
      <c r="D2929" s="184">
        <v>813</v>
      </c>
      <c r="E2929" s="184">
        <v>2</v>
      </c>
      <c r="F2929" s="184">
        <v>4107</v>
      </c>
      <c r="G2929" s="184">
        <v>7</v>
      </c>
      <c r="H2929" s="184">
        <v>3</v>
      </c>
    </row>
    <row r="2930" spans="1:8" x14ac:dyDescent="0.2">
      <c r="A2930" s="184" t="s">
        <v>4800</v>
      </c>
      <c r="B2930" s="184">
        <v>4121</v>
      </c>
      <c r="C2930" s="184">
        <v>511803</v>
      </c>
      <c r="D2930" s="184">
        <v>814</v>
      </c>
      <c r="E2930" s="184">
        <v>2</v>
      </c>
      <c r="F2930" s="184">
        <v>4107</v>
      </c>
      <c r="G2930" s="184">
        <v>7</v>
      </c>
      <c r="H2930" s="184">
        <v>3</v>
      </c>
    </row>
    <row r="2931" spans="1:8" x14ac:dyDescent="0.2">
      <c r="A2931" s="184" t="s">
        <v>4801</v>
      </c>
      <c r="B2931" s="184">
        <v>4122</v>
      </c>
      <c r="C2931" s="184">
        <v>511804</v>
      </c>
      <c r="D2931" s="184">
        <v>815</v>
      </c>
      <c r="E2931" s="184">
        <v>2</v>
      </c>
      <c r="F2931" s="184">
        <v>4107</v>
      </c>
      <c r="G2931" s="184">
        <v>7</v>
      </c>
      <c r="H2931" s="184">
        <v>3</v>
      </c>
    </row>
    <row r="2932" spans="1:8" x14ac:dyDescent="0.2">
      <c r="A2932" s="184" t="s">
        <v>4802</v>
      </c>
      <c r="B2932" s="184">
        <v>4123</v>
      </c>
      <c r="C2932" s="184">
        <v>511805</v>
      </c>
      <c r="D2932" s="184">
        <v>816</v>
      </c>
      <c r="E2932" s="184">
        <v>2</v>
      </c>
      <c r="F2932" s="184">
        <v>4107</v>
      </c>
      <c r="G2932" s="184">
        <v>7</v>
      </c>
      <c r="H2932" s="184">
        <v>3</v>
      </c>
    </row>
    <row r="2933" spans="1:8" x14ac:dyDescent="0.2">
      <c r="A2933" s="184" t="s">
        <v>4803</v>
      </c>
      <c r="B2933" s="184">
        <v>4124</v>
      </c>
      <c r="C2933" s="184">
        <v>511806</v>
      </c>
      <c r="D2933" s="184">
        <v>817</v>
      </c>
      <c r="E2933" s="184">
        <v>2</v>
      </c>
      <c r="F2933" s="184">
        <v>4107</v>
      </c>
      <c r="G2933" s="184">
        <v>7</v>
      </c>
      <c r="H2933" s="184">
        <v>3</v>
      </c>
    </row>
    <row r="2934" spans="1:8" x14ac:dyDescent="0.2">
      <c r="A2934" s="184" t="s">
        <v>4804</v>
      </c>
      <c r="B2934" s="184">
        <v>4125</v>
      </c>
      <c r="C2934" s="184">
        <v>511807</v>
      </c>
      <c r="D2934" s="184">
        <v>818</v>
      </c>
      <c r="E2934" s="184">
        <v>2</v>
      </c>
      <c r="F2934" s="184">
        <v>4107</v>
      </c>
      <c r="G2934" s="184">
        <v>7</v>
      </c>
      <c r="H2934" s="184">
        <v>3</v>
      </c>
    </row>
    <row r="2935" spans="1:8" x14ac:dyDescent="0.2">
      <c r="A2935" s="184" t="s">
        <v>4805</v>
      </c>
      <c r="B2935" s="184">
        <v>4126</v>
      </c>
      <c r="C2935" s="184">
        <v>511808</v>
      </c>
      <c r="D2935" s="184">
        <v>819</v>
      </c>
      <c r="E2935" s="184">
        <v>2</v>
      </c>
      <c r="F2935" s="184">
        <v>4107</v>
      </c>
      <c r="G2935" s="184">
        <v>7</v>
      </c>
      <c r="H2935" s="184">
        <v>3</v>
      </c>
    </row>
    <row r="2936" spans="1:8" x14ac:dyDescent="0.2">
      <c r="A2936" s="184" t="s">
        <v>4806</v>
      </c>
      <c r="B2936" s="184">
        <v>4127</v>
      </c>
      <c r="C2936" s="184">
        <v>511809</v>
      </c>
      <c r="D2936" s="184">
        <v>820</v>
      </c>
      <c r="E2936" s="184">
        <v>2</v>
      </c>
      <c r="F2936" s="184">
        <v>4107</v>
      </c>
      <c r="G2936" s="184">
        <v>7</v>
      </c>
      <c r="H2936" s="184">
        <v>3</v>
      </c>
    </row>
    <row r="2937" spans="1:8" x14ac:dyDescent="0.2">
      <c r="A2937" s="184" t="s">
        <v>4807</v>
      </c>
      <c r="B2937" s="184">
        <v>4128</v>
      </c>
      <c r="C2937" s="184">
        <v>511810</v>
      </c>
      <c r="D2937" s="184">
        <v>821</v>
      </c>
      <c r="E2937" s="184">
        <v>2</v>
      </c>
      <c r="F2937" s="184">
        <v>4107</v>
      </c>
      <c r="G2937" s="184">
        <v>7</v>
      </c>
      <c r="H2937" s="184">
        <v>3</v>
      </c>
    </row>
    <row r="2938" spans="1:8" x14ac:dyDescent="0.2">
      <c r="A2938" s="184" t="s">
        <v>4808</v>
      </c>
      <c r="B2938" s="184">
        <v>4129</v>
      </c>
      <c r="C2938" s="184">
        <v>511811</v>
      </c>
      <c r="D2938" s="184">
        <v>822</v>
      </c>
      <c r="E2938" s="184">
        <v>2</v>
      </c>
      <c r="F2938" s="184">
        <v>4107</v>
      </c>
      <c r="G2938" s="184">
        <v>7</v>
      </c>
      <c r="H2938" s="184">
        <v>3</v>
      </c>
    </row>
    <row r="2939" spans="1:8" x14ac:dyDescent="0.2">
      <c r="A2939" s="184" t="s">
        <v>4809</v>
      </c>
      <c r="B2939" s="184">
        <v>4130</v>
      </c>
      <c r="C2939" s="184">
        <v>511812</v>
      </c>
      <c r="D2939" s="184">
        <v>823</v>
      </c>
      <c r="E2939" s="184">
        <v>2</v>
      </c>
      <c r="F2939" s="184">
        <v>4107</v>
      </c>
      <c r="G2939" s="184">
        <v>7</v>
      </c>
      <c r="H2939" s="184">
        <v>3</v>
      </c>
    </row>
    <row r="2940" spans="1:8" x14ac:dyDescent="0.2">
      <c r="A2940" s="184" t="s">
        <v>4810</v>
      </c>
      <c r="B2940" s="184">
        <v>4131</v>
      </c>
      <c r="C2940" s="184">
        <v>511813</v>
      </c>
      <c r="D2940" s="184">
        <v>824</v>
      </c>
      <c r="E2940" s="184">
        <v>2</v>
      </c>
      <c r="F2940" s="184">
        <v>4107</v>
      </c>
      <c r="G2940" s="184">
        <v>7</v>
      </c>
      <c r="H2940" s="184">
        <v>3</v>
      </c>
    </row>
    <row r="2941" spans="1:8" x14ac:dyDescent="0.2">
      <c r="A2941" s="184" t="s">
        <v>4811</v>
      </c>
      <c r="B2941" s="184">
        <v>6499</v>
      </c>
      <c r="C2941" s="184">
        <v>514183</v>
      </c>
      <c r="D2941" s="184">
        <v>825</v>
      </c>
      <c r="E2941" s="184">
        <v>2</v>
      </c>
      <c r="F2941" s="184">
        <v>4107</v>
      </c>
      <c r="G2941" s="184">
        <v>7</v>
      </c>
      <c r="H2941" s="184">
        <v>3</v>
      </c>
    </row>
    <row r="2942" spans="1:8" x14ac:dyDescent="0.2">
      <c r="A2942" s="184" t="s">
        <v>4812</v>
      </c>
      <c r="B2942" s="184">
        <v>6498</v>
      </c>
      <c r="C2942" s="184">
        <v>514184</v>
      </c>
      <c r="D2942" s="184">
        <v>826</v>
      </c>
      <c r="E2942" s="184">
        <v>2</v>
      </c>
      <c r="F2942" s="184">
        <v>4107</v>
      </c>
      <c r="G2942" s="184">
        <v>7</v>
      </c>
      <c r="H2942" s="184">
        <v>3</v>
      </c>
    </row>
    <row r="2943" spans="1:8" x14ac:dyDescent="0.2">
      <c r="A2943" s="184" t="s">
        <v>4813</v>
      </c>
      <c r="B2943" s="184">
        <v>6497</v>
      </c>
      <c r="C2943" s="184">
        <v>514185</v>
      </c>
      <c r="D2943" s="184">
        <v>827</v>
      </c>
      <c r="E2943" s="184">
        <v>2</v>
      </c>
      <c r="F2943" s="184">
        <v>4107</v>
      </c>
      <c r="G2943" s="184">
        <v>7</v>
      </c>
      <c r="H2943" s="184">
        <v>3</v>
      </c>
    </row>
    <row r="2944" spans="1:8" x14ac:dyDescent="0.2">
      <c r="A2944" s="184" t="s">
        <v>4814</v>
      </c>
      <c r="B2944" s="184">
        <v>6496</v>
      </c>
      <c r="C2944" s="184">
        <v>514186</v>
      </c>
      <c r="D2944" s="184">
        <v>828</v>
      </c>
      <c r="E2944" s="184">
        <v>2</v>
      </c>
      <c r="F2944" s="184">
        <v>4107</v>
      </c>
      <c r="G2944" s="184">
        <v>7</v>
      </c>
      <c r="H2944" s="184">
        <v>3</v>
      </c>
    </row>
    <row r="2945" spans="1:8" x14ac:dyDescent="0.2">
      <c r="A2945" s="184" t="s">
        <v>4815</v>
      </c>
      <c r="B2945" s="184">
        <v>6495</v>
      </c>
      <c r="C2945" s="184">
        <v>514187</v>
      </c>
      <c r="D2945" s="184">
        <v>829</v>
      </c>
      <c r="E2945" s="184">
        <v>2</v>
      </c>
      <c r="F2945" s="184">
        <v>4107</v>
      </c>
      <c r="G2945" s="184">
        <v>7</v>
      </c>
      <c r="H2945" s="184">
        <v>3</v>
      </c>
    </row>
    <row r="2946" spans="1:8" x14ac:dyDescent="0.2">
      <c r="A2946" s="184" t="s">
        <v>4816</v>
      </c>
      <c r="B2946" s="184">
        <v>6494</v>
      </c>
      <c r="C2946" s="184">
        <v>514188</v>
      </c>
      <c r="D2946" s="184">
        <v>830</v>
      </c>
      <c r="E2946" s="184">
        <v>2</v>
      </c>
      <c r="F2946" s="184">
        <v>4107</v>
      </c>
      <c r="G2946" s="184">
        <v>7</v>
      </c>
      <c r="H2946" s="184">
        <v>3</v>
      </c>
    </row>
    <row r="2947" spans="1:8" x14ac:dyDescent="0.2">
      <c r="A2947" s="184" t="s">
        <v>4817</v>
      </c>
      <c r="B2947" s="184">
        <v>6493</v>
      </c>
      <c r="C2947" s="184">
        <v>514189</v>
      </c>
      <c r="D2947" s="184">
        <v>831</v>
      </c>
      <c r="E2947" s="184">
        <v>2</v>
      </c>
      <c r="F2947" s="184">
        <v>4107</v>
      </c>
      <c r="G2947" s="184">
        <v>7</v>
      </c>
      <c r="H2947" s="184">
        <v>3</v>
      </c>
    </row>
    <row r="2948" spans="1:8" x14ac:dyDescent="0.2">
      <c r="A2948" s="184" t="s">
        <v>4818</v>
      </c>
      <c r="B2948" s="184">
        <v>6492</v>
      </c>
      <c r="C2948" s="184">
        <v>514190</v>
      </c>
      <c r="D2948" s="184">
        <v>832</v>
      </c>
      <c r="E2948" s="184">
        <v>2</v>
      </c>
      <c r="F2948" s="184">
        <v>4107</v>
      </c>
      <c r="G2948" s="184">
        <v>7</v>
      </c>
      <c r="H2948" s="184">
        <v>3</v>
      </c>
    </row>
    <row r="2949" spans="1:8" x14ac:dyDescent="0.2">
      <c r="A2949" s="184" t="s">
        <v>4819</v>
      </c>
      <c r="B2949" s="184">
        <v>6491</v>
      </c>
      <c r="C2949" s="184">
        <v>514191</v>
      </c>
      <c r="D2949" s="184">
        <v>833</v>
      </c>
      <c r="E2949" s="184">
        <v>2</v>
      </c>
      <c r="F2949" s="184">
        <v>4107</v>
      </c>
      <c r="G2949" s="184">
        <v>7</v>
      </c>
      <c r="H2949" s="184">
        <v>3</v>
      </c>
    </row>
    <row r="2950" spans="1:8" x14ac:dyDescent="0.2">
      <c r="A2950" s="184" t="s">
        <v>4820</v>
      </c>
      <c r="B2950" s="184">
        <v>6490</v>
      </c>
      <c r="C2950" s="184">
        <v>514192</v>
      </c>
      <c r="D2950" s="184">
        <v>834</v>
      </c>
      <c r="E2950" s="184">
        <v>2</v>
      </c>
      <c r="F2950" s="184">
        <v>4107</v>
      </c>
      <c r="G2950" s="184">
        <v>7</v>
      </c>
      <c r="H2950" s="184">
        <v>3</v>
      </c>
    </row>
    <row r="2951" spans="1:8" x14ac:dyDescent="0.2">
      <c r="A2951" s="184" t="s">
        <v>4821</v>
      </c>
      <c r="B2951" s="184">
        <v>6489</v>
      </c>
      <c r="C2951" s="184">
        <v>514193</v>
      </c>
      <c r="D2951" s="184">
        <v>835</v>
      </c>
      <c r="E2951" s="184">
        <v>2</v>
      </c>
      <c r="F2951" s="184">
        <v>4107</v>
      </c>
      <c r="G2951" s="184">
        <v>7</v>
      </c>
      <c r="H2951" s="184">
        <v>3</v>
      </c>
    </row>
    <row r="2952" spans="1:8" x14ac:dyDescent="0.2">
      <c r="A2952" s="184" t="s">
        <v>4822</v>
      </c>
      <c r="B2952" s="184">
        <v>6488</v>
      </c>
      <c r="C2952" s="184">
        <v>514194</v>
      </c>
      <c r="D2952" s="184">
        <v>836</v>
      </c>
      <c r="E2952" s="184">
        <v>2</v>
      </c>
      <c r="F2952" s="184">
        <v>4107</v>
      </c>
      <c r="G2952" s="184">
        <v>7</v>
      </c>
      <c r="H2952" s="184">
        <v>3</v>
      </c>
    </row>
    <row r="2953" spans="1:8" x14ac:dyDescent="0.2">
      <c r="A2953" s="184" t="s">
        <v>4823</v>
      </c>
      <c r="B2953" s="184">
        <v>6487</v>
      </c>
      <c r="C2953" s="184">
        <v>514195</v>
      </c>
      <c r="D2953" s="184">
        <v>837</v>
      </c>
      <c r="E2953" s="184">
        <v>2</v>
      </c>
      <c r="F2953" s="184">
        <v>4107</v>
      </c>
      <c r="G2953" s="184">
        <v>7</v>
      </c>
      <c r="H2953" s="184">
        <v>3</v>
      </c>
    </row>
    <row r="2954" spans="1:8" x14ac:dyDescent="0.2">
      <c r="A2954" s="184" t="s">
        <v>4824</v>
      </c>
      <c r="B2954" s="184">
        <v>6486</v>
      </c>
      <c r="C2954" s="184">
        <v>514196</v>
      </c>
      <c r="D2954" s="184">
        <v>838</v>
      </c>
      <c r="E2954" s="184">
        <v>2</v>
      </c>
      <c r="F2954" s="184">
        <v>4107</v>
      </c>
      <c r="G2954" s="184">
        <v>7</v>
      </c>
      <c r="H2954" s="184">
        <v>3</v>
      </c>
    </row>
    <row r="2955" spans="1:8" x14ac:dyDescent="0.2">
      <c r="A2955" s="184" t="s">
        <v>4825</v>
      </c>
      <c r="B2955" s="184">
        <v>6485</v>
      </c>
      <c r="C2955" s="184">
        <v>514197</v>
      </c>
      <c r="D2955" s="184">
        <v>839</v>
      </c>
      <c r="E2955" s="184">
        <v>2</v>
      </c>
      <c r="F2955" s="184">
        <v>4107</v>
      </c>
      <c r="G2955" s="184">
        <v>7</v>
      </c>
      <c r="H2955" s="184">
        <v>3</v>
      </c>
    </row>
    <row r="2956" spans="1:8" x14ac:dyDescent="0.2">
      <c r="A2956" s="184" t="s">
        <v>4826</v>
      </c>
      <c r="B2956" s="184">
        <v>6484</v>
      </c>
      <c r="C2956" s="184">
        <v>514198</v>
      </c>
      <c r="D2956" s="184">
        <v>840</v>
      </c>
      <c r="E2956" s="184">
        <v>2</v>
      </c>
      <c r="F2956" s="184">
        <v>4107</v>
      </c>
      <c r="G2956" s="184">
        <v>7</v>
      </c>
      <c r="H2956" s="184">
        <v>3</v>
      </c>
    </row>
    <row r="2957" spans="1:8" x14ac:dyDescent="0.2">
      <c r="A2957" s="184" t="s">
        <v>4827</v>
      </c>
      <c r="B2957" s="184">
        <v>6483</v>
      </c>
      <c r="C2957" s="184">
        <v>514199</v>
      </c>
      <c r="D2957" s="184">
        <v>841</v>
      </c>
      <c r="E2957" s="184">
        <v>2</v>
      </c>
      <c r="F2957" s="184">
        <v>4107</v>
      </c>
      <c r="G2957" s="184">
        <v>7</v>
      </c>
      <c r="H2957" s="184">
        <v>3</v>
      </c>
    </row>
    <row r="2958" spans="1:8" x14ac:dyDescent="0.2">
      <c r="A2958" s="184" t="s">
        <v>4828</v>
      </c>
      <c r="B2958" s="184">
        <v>6482</v>
      </c>
      <c r="C2958" s="184">
        <v>514200</v>
      </c>
      <c r="D2958" s="184">
        <v>842</v>
      </c>
      <c r="E2958" s="184">
        <v>2</v>
      </c>
      <c r="F2958" s="184">
        <v>4107</v>
      </c>
      <c r="G2958" s="184">
        <v>7</v>
      </c>
      <c r="H2958" s="184">
        <v>3</v>
      </c>
    </row>
    <row r="2959" spans="1:8" x14ac:dyDescent="0.2">
      <c r="A2959" s="184" t="s">
        <v>4829</v>
      </c>
      <c r="B2959" s="184">
        <v>6481</v>
      </c>
      <c r="C2959" s="184">
        <v>514201</v>
      </c>
      <c r="D2959" s="184">
        <v>843</v>
      </c>
      <c r="E2959" s="184">
        <v>2</v>
      </c>
      <c r="F2959" s="184">
        <v>4107</v>
      </c>
      <c r="G2959" s="184">
        <v>7</v>
      </c>
      <c r="H2959" s="184">
        <v>3</v>
      </c>
    </row>
    <row r="2960" spans="1:8" x14ac:dyDescent="0.2">
      <c r="A2960" s="184" t="s">
        <v>4830</v>
      </c>
      <c r="B2960" s="184">
        <v>6480</v>
      </c>
      <c r="C2960" s="184">
        <v>514202</v>
      </c>
      <c r="D2960" s="184">
        <v>844</v>
      </c>
      <c r="E2960" s="184">
        <v>2</v>
      </c>
      <c r="F2960" s="184">
        <v>4107</v>
      </c>
      <c r="G2960" s="184">
        <v>7</v>
      </c>
      <c r="H2960" s="184">
        <v>3</v>
      </c>
    </row>
    <row r="2961" spans="1:8" x14ac:dyDescent="0.2">
      <c r="A2961" s="184" t="s">
        <v>4831</v>
      </c>
      <c r="B2961" s="184">
        <v>6479</v>
      </c>
      <c r="C2961" s="184">
        <v>514203</v>
      </c>
      <c r="D2961" s="184">
        <v>845</v>
      </c>
      <c r="E2961" s="184">
        <v>2</v>
      </c>
      <c r="F2961" s="184">
        <v>4107</v>
      </c>
      <c r="G2961" s="184">
        <v>7</v>
      </c>
      <c r="H2961" s="184">
        <v>3</v>
      </c>
    </row>
    <row r="2962" spans="1:8" x14ac:dyDescent="0.2">
      <c r="A2962" s="184" t="s">
        <v>4832</v>
      </c>
      <c r="B2962" s="184">
        <v>6478</v>
      </c>
      <c r="C2962" s="184">
        <v>514204</v>
      </c>
      <c r="D2962" s="184">
        <v>846</v>
      </c>
      <c r="E2962" s="184">
        <v>2</v>
      </c>
      <c r="F2962" s="184">
        <v>4107</v>
      </c>
      <c r="G2962" s="184">
        <v>7</v>
      </c>
      <c r="H2962" s="184">
        <v>3</v>
      </c>
    </row>
    <row r="2963" spans="1:8" x14ac:dyDescent="0.2">
      <c r="A2963" s="184" t="s">
        <v>4833</v>
      </c>
      <c r="B2963" s="184">
        <v>799</v>
      </c>
      <c r="C2963" s="184">
        <v>502129</v>
      </c>
      <c r="D2963" s="184">
        <v>175</v>
      </c>
      <c r="E2963" s="184">
        <v>2</v>
      </c>
      <c r="F2963" s="184">
        <v>571</v>
      </c>
      <c r="G2963" s="184">
        <v>7</v>
      </c>
      <c r="H2963" s="184">
        <v>3</v>
      </c>
    </row>
    <row r="2964" spans="1:8" x14ac:dyDescent="0.2">
      <c r="A2964" s="184" t="s">
        <v>4834</v>
      </c>
      <c r="B2964" s="184">
        <v>800</v>
      </c>
      <c r="C2964" s="184">
        <v>502130</v>
      </c>
      <c r="D2964" s="184">
        <v>176</v>
      </c>
      <c r="E2964" s="184">
        <v>2</v>
      </c>
      <c r="F2964" s="184">
        <v>571</v>
      </c>
      <c r="G2964" s="184">
        <v>7</v>
      </c>
      <c r="H2964" s="184">
        <v>3</v>
      </c>
    </row>
    <row r="2965" spans="1:8" x14ac:dyDescent="0.2">
      <c r="A2965" s="184" t="s">
        <v>4835</v>
      </c>
      <c r="B2965" s="184">
        <v>801</v>
      </c>
      <c r="C2965" s="184">
        <v>502131</v>
      </c>
      <c r="D2965" s="184">
        <v>177</v>
      </c>
      <c r="E2965" s="184">
        <v>2</v>
      </c>
      <c r="F2965" s="184">
        <v>571</v>
      </c>
      <c r="G2965" s="184">
        <v>7</v>
      </c>
      <c r="H2965" s="184">
        <v>3</v>
      </c>
    </row>
    <row r="2966" spans="1:8" x14ac:dyDescent="0.2">
      <c r="A2966" s="184" t="s">
        <v>4836</v>
      </c>
      <c r="B2966" s="184">
        <v>802</v>
      </c>
      <c r="C2966" s="184">
        <v>502132</v>
      </c>
      <c r="D2966" s="184">
        <v>178</v>
      </c>
      <c r="E2966" s="184">
        <v>2</v>
      </c>
      <c r="F2966" s="184">
        <v>571</v>
      </c>
      <c r="G2966" s="184">
        <v>7</v>
      </c>
      <c r="H2966" s="184">
        <v>3</v>
      </c>
    </row>
    <row r="2967" spans="1:8" x14ac:dyDescent="0.2">
      <c r="A2967" s="184" t="s">
        <v>4837</v>
      </c>
      <c r="B2967" s="184">
        <v>803</v>
      </c>
      <c r="C2967" s="184">
        <v>502133</v>
      </c>
      <c r="D2967" s="184">
        <v>179</v>
      </c>
      <c r="E2967" s="184">
        <v>2</v>
      </c>
      <c r="F2967" s="184">
        <v>571</v>
      </c>
      <c r="G2967" s="184">
        <v>7</v>
      </c>
      <c r="H2967" s="184">
        <v>3</v>
      </c>
    </row>
    <row r="2968" spans="1:8" x14ac:dyDescent="0.2">
      <c r="A2968" s="184" t="s">
        <v>4838</v>
      </c>
      <c r="B2968" s="184">
        <v>804</v>
      </c>
      <c r="C2968" s="184">
        <v>502134</v>
      </c>
      <c r="D2968" s="184">
        <v>180</v>
      </c>
      <c r="E2968" s="184">
        <v>2</v>
      </c>
      <c r="F2968" s="184">
        <v>571</v>
      </c>
      <c r="G2968" s="184">
        <v>7</v>
      </c>
      <c r="H2968" s="184">
        <v>3</v>
      </c>
    </row>
    <row r="2969" spans="1:8" x14ac:dyDescent="0.2">
      <c r="A2969" s="184" t="s">
        <v>4839</v>
      </c>
      <c r="B2969" s="184">
        <v>805</v>
      </c>
      <c r="C2969" s="184">
        <v>502135</v>
      </c>
      <c r="D2969" s="184">
        <v>181</v>
      </c>
      <c r="E2969" s="184">
        <v>2</v>
      </c>
      <c r="F2969" s="184">
        <v>571</v>
      </c>
      <c r="G2969" s="184">
        <v>7</v>
      </c>
      <c r="H2969" s="184">
        <v>3</v>
      </c>
    </row>
    <row r="2970" spans="1:8" x14ac:dyDescent="0.2">
      <c r="A2970" s="184" t="s">
        <v>4840</v>
      </c>
      <c r="B2970" s="184">
        <v>806</v>
      </c>
      <c r="C2970" s="184">
        <v>502136</v>
      </c>
      <c r="D2970" s="184">
        <v>182</v>
      </c>
      <c r="E2970" s="184">
        <v>2</v>
      </c>
      <c r="F2970" s="184">
        <v>571</v>
      </c>
      <c r="G2970" s="184">
        <v>7</v>
      </c>
      <c r="H2970" s="184">
        <v>3</v>
      </c>
    </row>
    <row r="2971" spans="1:8" x14ac:dyDescent="0.2">
      <c r="A2971" s="184" t="s">
        <v>4841</v>
      </c>
      <c r="B2971" s="184">
        <v>807</v>
      </c>
      <c r="C2971" s="184">
        <v>502137</v>
      </c>
      <c r="D2971" s="184">
        <v>183</v>
      </c>
      <c r="E2971" s="184">
        <v>2</v>
      </c>
      <c r="F2971" s="184">
        <v>571</v>
      </c>
      <c r="G2971" s="184">
        <v>7</v>
      </c>
      <c r="H2971" s="184">
        <v>3</v>
      </c>
    </row>
    <row r="2972" spans="1:8" x14ac:dyDescent="0.2">
      <c r="A2972" s="184" t="s">
        <v>4842</v>
      </c>
      <c r="B2972" s="184">
        <v>808</v>
      </c>
      <c r="C2972" s="184">
        <v>502138</v>
      </c>
      <c r="D2972" s="184">
        <v>184</v>
      </c>
      <c r="E2972" s="184">
        <v>2</v>
      </c>
      <c r="F2972" s="184">
        <v>571</v>
      </c>
      <c r="G2972" s="184">
        <v>7</v>
      </c>
      <c r="H2972" s="184">
        <v>3</v>
      </c>
    </row>
    <row r="2973" spans="1:8" x14ac:dyDescent="0.2">
      <c r="A2973" s="184" t="s">
        <v>4843</v>
      </c>
      <c r="B2973" s="184">
        <v>809</v>
      </c>
      <c r="C2973" s="184">
        <v>502139</v>
      </c>
      <c r="D2973" s="184">
        <v>185</v>
      </c>
      <c r="E2973" s="184">
        <v>2</v>
      </c>
      <c r="F2973" s="184">
        <v>571</v>
      </c>
      <c r="G2973" s="184">
        <v>7</v>
      </c>
      <c r="H2973" s="184">
        <v>3</v>
      </c>
    </row>
    <row r="2974" spans="1:8" x14ac:dyDescent="0.2">
      <c r="A2974" s="184" t="s">
        <v>4844</v>
      </c>
      <c r="B2974" s="184">
        <v>810</v>
      </c>
      <c r="C2974" s="184">
        <v>502140</v>
      </c>
      <c r="D2974" s="184">
        <v>186</v>
      </c>
      <c r="E2974" s="184">
        <v>2</v>
      </c>
      <c r="F2974" s="184">
        <v>571</v>
      </c>
      <c r="G2974" s="184">
        <v>7</v>
      </c>
      <c r="H2974" s="184">
        <v>3</v>
      </c>
    </row>
    <row r="2975" spans="1:8" x14ac:dyDescent="0.2">
      <c r="A2975" s="184" t="s">
        <v>4845</v>
      </c>
      <c r="B2975" s="184">
        <v>811</v>
      </c>
      <c r="C2975" s="184">
        <v>502141</v>
      </c>
      <c r="D2975" s="184">
        <v>187</v>
      </c>
      <c r="E2975" s="184">
        <v>2</v>
      </c>
      <c r="F2975" s="184">
        <v>571</v>
      </c>
      <c r="G2975" s="184">
        <v>7</v>
      </c>
      <c r="H2975" s="184">
        <v>3</v>
      </c>
    </row>
    <row r="2976" spans="1:8" x14ac:dyDescent="0.2">
      <c r="A2976" s="184" t="s">
        <v>4846</v>
      </c>
      <c r="B2976" s="184">
        <v>812</v>
      </c>
      <c r="C2976" s="184">
        <v>502142</v>
      </c>
      <c r="D2976" s="184">
        <v>188</v>
      </c>
      <c r="E2976" s="184">
        <v>2</v>
      </c>
      <c r="F2976" s="184">
        <v>571</v>
      </c>
      <c r="G2976" s="184">
        <v>7</v>
      </c>
      <c r="H2976" s="184">
        <v>3</v>
      </c>
    </row>
    <row r="2977" spans="1:8" x14ac:dyDescent="0.2">
      <c r="A2977" s="184" t="s">
        <v>4847</v>
      </c>
      <c r="B2977" s="184">
        <v>813</v>
      </c>
      <c r="C2977" s="184">
        <v>502143</v>
      </c>
      <c r="D2977" s="184">
        <v>189</v>
      </c>
      <c r="E2977" s="184">
        <v>2</v>
      </c>
      <c r="F2977" s="184">
        <v>571</v>
      </c>
      <c r="G2977" s="184">
        <v>7</v>
      </c>
      <c r="H2977" s="184">
        <v>3</v>
      </c>
    </row>
    <row r="2978" spans="1:8" x14ac:dyDescent="0.2">
      <c r="A2978" s="184" t="s">
        <v>4848</v>
      </c>
      <c r="B2978" s="184">
        <v>814</v>
      </c>
      <c r="C2978" s="184">
        <v>502144</v>
      </c>
      <c r="D2978" s="184">
        <v>190</v>
      </c>
      <c r="E2978" s="184">
        <v>2</v>
      </c>
      <c r="F2978" s="184">
        <v>571</v>
      </c>
      <c r="G2978" s="184">
        <v>7</v>
      </c>
      <c r="H2978" s="184">
        <v>3</v>
      </c>
    </row>
    <row r="2979" spans="1:8" x14ac:dyDescent="0.2">
      <c r="A2979" s="184" t="s">
        <v>4849</v>
      </c>
      <c r="B2979" s="184">
        <v>815</v>
      </c>
      <c r="C2979" s="184">
        <v>502145</v>
      </c>
      <c r="D2979" s="184">
        <v>191</v>
      </c>
      <c r="E2979" s="184">
        <v>2</v>
      </c>
      <c r="F2979" s="184">
        <v>571</v>
      </c>
      <c r="G2979" s="184">
        <v>7</v>
      </c>
      <c r="H2979" s="184">
        <v>3</v>
      </c>
    </row>
    <row r="2980" spans="1:8" x14ac:dyDescent="0.2">
      <c r="A2980" s="184" t="s">
        <v>4850</v>
      </c>
      <c r="B2980" s="184">
        <v>816</v>
      </c>
      <c r="C2980" s="184">
        <v>502146</v>
      </c>
      <c r="D2980" s="184">
        <v>192</v>
      </c>
      <c r="E2980" s="184">
        <v>2</v>
      </c>
      <c r="F2980" s="184">
        <v>571</v>
      </c>
      <c r="G2980" s="184">
        <v>7</v>
      </c>
      <c r="H2980" s="184">
        <v>3</v>
      </c>
    </row>
    <row r="2981" spans="1:8" x14ac:dyDescent="0.2">
      <c r="A2981" s="184" t="s">
        <v>4851</v>
      </c>
      <c r="B2981" s="184">
        <v>817</v>
      </c>
      <c r="C2981" s="184">
        <v>502147</v>
      </c>
      <c r="D2981" s="184">
        <v>193</v>
      </c>
      <c r="E2981" s="184">
        <v>2</v>
      </c>
      <c r="F2981" s="184">
        <v>571</v>
      </c>
      <c r="G2981" s="184">
        <v>7</v>
      </c>
      <c r="H2981" s="184">
        <v>3</v>
      </c>
    </row>
    <row r="2982" spans="1:8" x14ac:dyDescent="0.2">
      <c r="A2982" s="184" t="s">
        <v>4852</v>
      </c>
      <c r="B2982" s="184">
        <v>818</v>
      </c>
      <c r="C2982" s="184">
        <v>502148</v>
      </c>
      <c r="D2982" s="184">
        <v>194</v>
      </c>
      <c r="E2982" s="184">
        <v>2</v>
      </c>
      <c r="F2982" s="184">
        <v>571</v>
      </c>
      <c r="G2982" s="184">
        <v>7</v>
      </c>
      <c r="H2982" s="184">
        <v>3</v>
      </c>
    </row>
    <row r="2983" spans="1:8" x14ac:dyDescent="0.2">
      <c r="A2983" s="184" t="s">
        <v>4853</v>
      </c>
      <c r="B2983" s="184">
        <v>819</v>
      </c>
      <c r="C2983" s="184">
        <v>502149</v>
      </c>
      <c r="D2983" s="184">
        <v>195</v>
      </c>
      <c r="E2983" s="184">
        <v>2</v>
      </c>
      <c r="F2983" s="184">
        <v>571</v>
      </c>
      <c r="G2983" s="184">
        <v>7</v>
      </c>
      <c r="H2983" s="184">
        <v>3</v>
      </c>
    </row>
    <row r="2984" spans="1:8" x14ac:dyDescent="0.2">
      <c r="A2984" s="184" t="s">
        <v>4854</v>
      </c>
      <c r="B2984" s="184">
        <v>820</v>
      </c>
      <c r="C2984" s="184">
        <v>502150</v>
      </c>
      <c r="D2984" s="184">
        <v>196</v>
      </c>
      <c r="E2984" s="184">
        <v>2</v>
      </c>
      <c r="F2984" s="184">
        <v>571</v>
      </c>
      <c r="G2984" s="184">
        <v>7</v>
      </c>
      <c r="H2984" s="184">
        <v>3</v>
      </c>
    </row>
    <row r="2985" spans="1:8" x14ac:dyDescent="0.2">
      <c r="A2985" s="184" t="s">
        <v>4855</v>
      </c>
      <c r="B2985" s="184">
        <v>821</v>
      </c>
      <c r="C2985" s="184">
        <v>502151</v>
      </c>
      <c r="D2985" s="184">
        <v>197</v>
      </c>
      <c r="E2985" s="184">
        <v>2</v>
      </c>
      <c r="F2985" s="184">
        <v>571</v>
      </c>
      <c r="G2985" s="184">
        <v>7</v>
      </c>
      <c r="H2985" s="184">
        <v>3</v>
      </c>
    </row>
    <row r="2986" spans="1:8" x14ac:dyDescent="0.2">
      <c r="A2986" s="184" t="s">
        <v>4856</v>
      </c>
      <c r="B2986" s="184">
        <v>822</v>
      </c>
      <c r="C2986" s="184">
        <v>502152</v>
      </c>
      <c r="D2986" s="184">
        <v>198</v>
      </c>
      <c r="E2986" s="184">
        <v>2</v>
      </c>
      <c r="F2986" s="184">
        <v>571</v>
      </c>
      <c r="G2986" s="184">
        <v>7</v>
      </c>
      <c r="H2986" s="184">
        <v>3</v>
      </c>
    </row>
    <row r="2987" spans="1:8" x14ac:dyDescent="0.2">
      <c r="A2987" s="184" t="s">
        <v>4857</v>
      </c>
      <c r="B2987" s="184">
        <v>823</v>
      </c>
      <c r="C2987" s="184">
        <v>502153</v>
      </c>
      <c r="D2987" s="184">
        <v>199</v>
      </c>
      <c r="E2987" s="184">
        <v>2</v>
      </c>
      <c r="F2987" s="184">
        <v>571</v>
      </c>
      <c r="G2987" s="184">
        <v>7</v>
      </c>
      <c r="H2987" s="184">
        <v>3</v>
      </c>
    </row>
    <row r="2988" spans="1:8" x14ac:dyDescent="0.2">
      <c r="A2988" s="184" t="s">
        <v>4858</v>
      </c>
      <c r="B2988" s="184">
        <v>3830</v>
      </c>
      <c r="C2988" s="184">
        <v>511502</v>
      </c>
      <c r="D2988" s="184">
        <v>418</v>
      </c>
      <c r="E2988" s="184">
        <v>2</v>
      </c>
      <c r="F2988" s="184">
        <v>746</v>
      </c>
      <c r="G2988" s="184">
        <v>7</v>
      </c>
      <c r="H2988" s="184">
        <v>3</v>
      </c>
    </row>
    <row r="2989" spans="1:8" x14ac:dyDescent="0.2">
      <c r="A2989" s="184" t="s">
        <v>4859</v>
      </c>
      <c r="B2989" s="184">
        <v>5387</v>
      </c>
      <c r="C2989" s="184">
        <v>513088</v>
      </c>
      <c r="D2989" s="184">
        <v>118</v>
      </c>
      <c r="E2989" s="184">
        <v>2</v>
      </c>
      <c r="F2989" s="184">
        <v>859</v>
      </c>
      <c r="G2989" s="184">
        <v>7</v>
      </c>
      <c r="H2989" s="184">
        <v>3</v>
      </c>
    </row>
    <row r="2990" spans="1:8" x14ac:dyDescent="0.2">
      <c r="A2990" s="184" t="s">
        <v>4859</v>
      </c>
      <c r="B2990" s="184">
        <v>5392</v>
      </c>
      <c r="C2990" s="184">
        <v>513087</v>
      </c>
      <c r="D2990" s="184">
        <v>118</v>
      </c>
      <c r="E2990" s="184">
        <v>2</v>
      </c>
      <c r="F2990" s="184">
        <v>859</v>
      </c>
      <c r="G2990" s="184">
        <v>7</v>
      </c>
      <c r="H2990" s="184">
        <v>3</v>
      </c>
    </row>
    <row r="2991" spans="1:8" x14ac:dyDescent="0.2">
      <c r="A2991" s="184" t="s">
        <v>4860</v>
      </c>
      <c r="B2991" s="184">
        <v>5388</v>
      </c>
      <c r="C2991" s="184">
        <v>513089</v>
      </c>
      <c r="D2991" s="184">
        <v>119</v>
      </c>
      <c r="E2991" s="184">
        <v>2</v>
      </c>
      <c r="F2991" s="184">
        <v>859</v>
      </c>
      <c r="G2991" s="184">
        <v>7</v>
      </c>
      <c r="H2991" s="184">
        <v>3</v>
      </c>
    </row>
    <row r="2992" spans="1:8" x14ac:dyDescent="0.2">
      <c r="A2992" s="184" t="s">
        <v>4861</v>
      </c>
      <c r="B2992" s="184">
        <v>5391</v>
      </c>
      <c r="C2992" s="184">
        <v>513090</v>
      </c>
      <c r="D2992" s="184">
        <v>120</v>
      </c>
      <c r="E2992" s="184">
        <v>2</v>
      </c>
      <c r="F2992" s="184">
        <v>859</v>
      </c>
      <c r="G2992" s="184">
        <v>7</v>
      </c>
      <c r="H2992" s="184">
        <v>3</v>
      </c>
    </row>
    <row r="2993" spans="1:8" x14ac:dyDescent="0.2">
      <c r="A2993" s="184" t="s">
        <v>4862</v>
      </c>
      <c r="B2993" s="184">
        <v>5385</v>
      </c>
      <c r="C2993" s="184">
        <v>513091</v>
      </c>
      <c r="D2993" s="184">
        <v>121</v>
      </c>
      <c r="E2993" s="184">
        <v>2</v>
      </c>
      <c r="F2993" s="184">
        <v>859</v>
      </c>
      <c r="G2993" s="184">
        <v>7</v>
      </c>
      <c r="H2993" s="184">
        <v>3</v>
      </c>
    </row>
    <row r="2994" spans="1:8" x14ac:dyDescent="0.2">
      <c r="A2994" s="184" t="s">
        <v>4863</v>
      </c>
      <c r="B2994" s="184">
        <v>5390</v>
      </c>
      <c r="C2994" s="184">
        <v>513092</v>
      </c>
      <c r="D2994" s="184">
        <v>122</v>
      </c>
      <c r="E2994" s="184">
        <v>2</v>
      </c>
      <c r="F2994" s="184">
        <v>859</v>
      </c>
      <c r="G2994" s="184">
        <v>7</v>
      </c>
      <c r="H2994" s="184">
        <v>3</v>
      </c>
    </row>
    <row r="2995" spans="1:8" x14ac:dyDescent="0.2">
      <c r="A2995" s="184" t="s">
        <v>4864</v>
      </c>
      <c r="B2995" s="184">
        <v>5386</v>
      </c>
      <c r="C2995" s="184">
        <v>513093</v>
      </c>
      <c r="D2995" s="184">
        <v>123</v>
      </c>
      <c r="E2995" s="184">
        <v>2</v>
      </c>
      <c r="F2995" s="184">
        <v>859</v>
      </c>
      <c r="G2995" s="184">
        <v>7</v>
      </c>
      <c r="H2995" s="184">
        <v>3</v>
      </c>
    </row>
    <row r="2996" spans="1:8" x14ac:dyDescent="0.2">
      <c r="A2996" s="184" t="s">
        <v>4865</v>
      </c>
      <c r="B2996" s="184">
        <v>5389</v>
      </c>
      <c r="C2996" s="184">
        <v>513094</v>
      </c>
      <c r="D2996" s="184">
        <v>124</v>
      </c>
      <c r="E2996" s="184">
        <v>2</v>
      </c>
      <c r="F2996" s="184">
        <v>859</v>
      </c>
      <c r="G2996" s="184">
        <v>7</v>
      </c>
      <c r="H2996" s="184">
        <v>3</v>
      </c>
    </row>
    <row r="2997" spans="1:8" x14ac:dyDescent="0.2">
      <c r="A2997" s="184" t="s">
        <v>4866</v>
      </c>
      <c r="B2997" s="184">
        <v>866</v>
      </c>
      <c r="C2997" s="184">
        <v>502208</v>
      </c>
      <c r="D2997" s="184">
        <v>125</v>
      </c>
      <c r="E2997" s="184">
        <v>2</v>
      </c>
      <c r="F2997" s="184">
        <v>859</v>
      </c>
      <c r="G2997" s="184">
        <v>7</v>
      </c>
      <c r="H2997" s="184">
        <v>3</v>
      </c>
    </row>
    <row r="2998" spans="1:8" x14ac:dyDescent="0.2">
      <c r="A2998" s="184" t="s">
        <v>4867</v>
      </c>
      <c r="B2998" s="184">
        <v>867</v>
      </c>
      <c r="C2998" s="184">
        <v>502209</v>
      </c>
      <c r="D2998" s="184">
        <v>126</v>
      </c>
      <c r="E2998" s="184">
        <v>2</v>
      </c>
      <c r="F2998" s="184">
        <v>859</v>
      </c>
      <c r="G2998" s="184">
        <v>7</v>
      </c>
      <c r="H2998" s="184">
        <v>3</v>
      </c>
    </row>
    <row r="2999" spans="1:8" x14ac:dyDescent="0.2">
      <c r="A2999" s="184" t="s">
        <v>4868</v>
      </c>
      <c r="B2999" s="184">
        <v>868</v>
      </c>
      <c r="C2999" s="184">
        <v>502210</v>
      </c>
      <c r="D2999" s="184">
        <v>127</v>
      </c>
      <c r="E2999" s="184">
        <v>2</v>
      </c>
      <c r="F2999" s="184">
        <v>859</v>
      </c>
      <c r="G2999" s="184">
        <v>7</v>
      </c>
      <c r="H2999" s="184">
        <v>3</v>
      </c>
    </row>
    <row r="3000" spans="1:8" x14ac:dyDescent="0.2">
      <c r="A3000" s="184" t="s">
        <v>4869</v>
      </c>
      <c r="B3000" s="184">
        <v>869</v>
      </c>
      <c r="C3000" s="184">
        <v>502211</v>
      </c>
      <c r="D3000" s="184">
        <v>128</v>
      </c>
      <c r="E3000" s="184">
        <v>2</v>
      </c>
      <c r="F3000" s="184">
        <v>859</v>
      </c>
      <c r="G3000" s="184">
        <v>7</v>
      </c>
      <c r="H3000" s="184">
        <v>3</v>
      </c>
    </row>
    <row r="3001" spans="1:8" x14ac:dyDescent="0.2">
      <c r="A3001" s="184" t="s">
        <v>4870</v>
      </c>
      <c r="B3001" s="184">
        <v>870</v>
      </c>
      <c r="C3001" s="184">
        <v>502212</v>
      </c>
      <c r="D3001" s="184">
        <v>129</v>
      </c>
      <c r="E3001" s="184">
        <v>2</v>
      </c>
      <c r="F3001" s="184">
        <v>859</v>
      </c>
      <c r="G3001" s="184">
        <v>7</v>
      </c>
      <c r="H3001" s="184">
        <v>3</v>
      </c>
    </row>
    <row r="3002" spans="1:8" x14ac:dyDescent="0.2">
      <c r="A3002" s="184" t="s">
        <v>4871</v>
      </c>
      <c r="B3002" s="184">
        <v>871</v>
      </c>
      <c r="C3002" s="184">
        <v>502213</v>
      </c>
      <c r="D3002" s="184">
        <v>130</v>
      </c>
      <c r="E3002" s="184">
        <v>2</v>
      </c>
      <c r="F3002" s="184">
        <v>859</v>
      </c>
      <c r="G3002" s="184">
        <v>7</v>
      </c>
      <c r="H3002" s="184">
        <v>3</v>
      </c>
    </row>
    <row r="3003" spans="1:8" x14ac:dyDescent="0.2">
      <c r="A3003" s="184" t="s">
        <v>4872</v>
      </c>
      <c r="B3003" s="184">
        <v>872</v>
      </c>
      <c r="C3003" s="184">
        <v>502214</v>
      </c>
      <c r="D3003" s="184">
        <v>131</v>
      </c>
      <c r="E3003" s="184">
        <v>2</v>
      </c>
      <c r="F3003" s="184">
        <v>859</v>
      </c>
      <c r="G3003" s="184">
        <v>7</v>
      </c>
      <c r="H3003" s="184">
        <v>3</v>
      </c>
    </row>
    <row r="3004" spans="1:8" x14ac:dyDescent="0.2">
      <c r="A3004" s="184" t="s">
        <v>4873</v>
      </c>
      <c r="B3004" s="184">
        <v>873</v>
      </c>
      <c r="C3004" s="184">
        <v>502215</v>
      </c>
      <c r="D3004" s="184">
        <v>133</v>
      </c>
      <c r="E3004" s="184">
        <v>2</v>
      </c>
      <c r="F3004" s="184">
        <v>859</v>
      </c>
      <c r="G3004" s="184">
        <v>7</v>
      </c>
      <c r="H3004" s="184">
        <v>3</v>
      </c>
    </row>
    <row r="3005" spans="1:8" x14ac:dyDescent="0.2">
      <c r="A3005" s="184" t="s">
        <v>4874</v>
      </c>
      <c r="B3005" s="184">
        <v>862</v>
      </c>
      <c r="C3005" s="184">
        <v>502204</v>
      </c>
      <c r="D3005" s="184">
        <v>134</v>
      </c>
      <c r="E3005" s="184">
        <v>2</v>
      </c>
      <c r="F3005" s="184">
        <v>859</v>
      </c>
      <c r="G3005" s="184">
        <v>7</v>
      </c>
      <c r="H3005" s="184">
        <v>3</v>
      </c>
    </row>
    <row r="3006" spans="1:8" x14ac:dyDescent="0.2">
      <c r="A3006" s="184" t="s">
        <v>4875</v>
      </c>
      <c r="B3006" s="184">
        <v>878</v>
      </c>
      <c r="C3006" s="184">
        <v>502220</v>
      </c>
      <c r="D3006" s="184">
        <v>137</v>
      </c>
      <c r="E3006" s="184">
        <v>2</v>
      </c>
      <c r="F3006" s="184">
        <v>859</v>
      </c>
      <c r="G3006" s="184">
        <v>7</v>
      </c>
      <c r="H3006" s="184">
        <v>3</v>
      </c>
    </row>
    <row r="3007" spans="1:8" x14ac:dyDescent="0.2">
      <c r="A3007" s="184" t="s">
        <v>4876</v>
      </c>
      <c r="B3007" s="184">
        <v>5381</v>
      </c>
      <c r="C3007" s="184">
        <v>513095</v>
      </c>
      <c r="D3007" s="184">
        <v>138</v>
      </c>
      <c r="E3007" s="184">
        <v>2</v>
      </c>
      <c r="F3007" s="184">
        <v>859</v>
      </c>
      <c r="G3007" s="184">
        <v>7</v>
      </c>
      <c r="H3007" s="184">
        <v>3</v>
      </c>
    </row>
    <row r="3008" spans="1:8" x14ac:dyDescent="0.2">
      <c r="A3008" s="184" t="s">
        <v>4877</v>
      </c>
      <c r="B3008" s="184">
        <v>860</v>
      </c>
      <c r="C3008" s="184">
        <v>502202</v>
      </c>
      <c r="D3008" s="184">
        <v>139</v>
      </c>
      <c r="E3008" s="184">
        <v>2</v>
      </c>
      <c r="F3008" s="184">
        <v>859</v>
      </c>
      <c r="G3008" s="184">
        <v>7</v>
      </c>
      <c r="H3008" s="184">
        <v>3</v>
      </c>
    </row>
    <row r="3009" spans="1:8" x14ac:dyDescent="0.2">
      <c r="A3009" s="184" t="s">
        <v>4878</v>
      </c>
      <c r="B3009" s="184">
        <v>876</v>
      </c>
      <c r="C3009" s="184">
        <v>502218</v>
      </c>
      <c r="D3009" s="184">
        <v>140</v>
      </c>
      <c r="E3009" s="184">
        <v>2</v>
      </c>
      <c r="F3009" s="184">
        <v>859</v>
      </c>
      <c r="G3009" s="184">
        <v>7</v>
      </c>
      <c r="H3009" s="184">
        <v>3</v>
      </c>
    </row>
    <row r="3010" spans="1:8" x14ac:dyDescent="0.2">
      <c r="A3010" s="184" t="s">
        <v>4879</v>
      </c>
      <c r="B3010" s="184">
        <v>863</v>
      </c>
      <c r="C3010" s="184">
        <v>502205</v>
      </c>
      <c r="D3010" s="184">
        <v>141</v>
      </c>
      <c r="E3010" s="184">
        <v>2</v>
      </c>
      <c r="F3010" s="184">
        <v>859</v>
      </c>
      <c r="G3010" s="184">
        <v>7</v>
      </c>
      <c r="H3010" s="184">
        <v>3</v>
      </c>
    </row>
    <row r="3011" spans="1:8" x14ac:dyDescent="0.2">
      <c r="A3011" s="184" t="s">
        <v>4880</v>
      </c>
      <c r="B3011" s="184">
        <v>874</v>
      </c>
      <c r="C3011" s="184">
        <v>502216</v>
      </c>
      <c r="D3011" s="184">
        <v>142</v>
      </c>
      <c r="E3011" s="184">
        <v>2</v>
      </c>
      <c r="F3011" s="184">
        <v>859</v>
      </c>
      <c r="G3011" s="184">
        <v>7</v>
      </c>
      <c r="H3011" s="184">
        <v>3</v>
      </c>
    </row>
    <row r="3012" spans="1:8" x14ac:dyDescent="0.2">
      <c r="A3012" s="184" t="s">
        <v>4881</v>
      </c>
      <c r="B3012" s="184">
        <v>875</v>
      </c>
      <c r="C3012" s="184">
        <v>502217</v>
      </c>
      <c r="D3012" s="184">
        <v>143</v>
      </c>
      <c r="E3012" s="184">
        <v>2</v>
      </c>
      <c r="F3012" s="184">
        <v>859</v>
      </c>
      <c r="G3012" s="184">
        <v>7</v>
      </c>
      <c r="H3012" s="184">
        <v>3</v>
      </c>
    </row>
    <row r="3013" spans="1:8" x14ac:dyDescent="0.2">
      <c r="A3013" s="184" t="s">
        <v>4882</v>
      </c>
      <c r="B3013" s="184">
        <v>877</v>
      </c>
      <c r="C3013" s="184">
        <v>502219</v>
      </c>
      <c r="D3013" s="184">
        <v>144</v>
      </c>
      <c r="E3013" s="184">
        <v>2</v>
      </c>
      <c r="F3013" s="184">
        <v>859</v>
      </c>
      <c r="G3013" s="184">
        <v>7</v>
      </c>
      <c r="H3013" s="184">
        <v>3</v>
      </c>
    </row>
    <row r="3014" spans="1:8" x14ac:dyDescent="0.2">
      <c r="A3014" s="184" t="s">
        <v>4883</v>
      </c>
      <c r="B3014" s="184">
        <v>879</v>
      </c>
      <c r="C3014" s="184">
        <v>502221</v>
      </c>
      <c r="D3014" s="184">
        <v>145</v>
      </c>
      <c r="E3014" s="184">
        <v>2</v>
      </c>
      <c r="F3014" s="184">
        <v>859</v>
      </c>
      <c r="G3014" s="184">
        <v>7</v>
      </c>
      <c r="H3014" s="184">
        <v>3</v>
      </c>
    </row>
    <row r="3015" spans="1:8" x14ac:dyDescent="0.2">
      <c r="A3015" s="184" t="s">
        <v>4884</v>
      </c>
      <c r="B3015" s="184">
        <v>880</v>
      </c>
      <c r="C3015" s="184">
        <v>502222</v>
      </c>
      <c r="D3015" s="184">
        <v>146</v>
      </c>
      <c r="E3015" s="184">
        <v>2</v>
      </c>
      <c r="F3015" s="184">
        <v>859</v>
      </c>
      <c r="G3015" s="184">
        <v>7</v>
      </c>
      <c r="H3015" s="184">
        <v>3</v>
      </c>
    </row>
    <row r="3016" spans="1:8" x14ac:dyDescent="0.2">
      <c r="A3016" s="184" t="s">
        <v>4885</v>
      </c>
      <c r="B3016" s="184">
        <v>881</v>
      </c>
      <c r="C3016" s="184">
        <v>502223</v>
      </c>
      <c r="D3016" s="184">
        <v>147</v>
      </c>
      <c r="E3016" s="184">
        <v>2</v>
      </c>
      <c r="F3016" s="184">
        <v>859</v>
      </c>
      <c r="G3016" s="184">
        <v>7</v>
      </c>
      <c r="H3016" s="184">
        <v>3</v>
      </c>
    </row>
    <row r="3017" spans="1:8" x14ac:dyDescent="0.2">
      <c r="A3017" s="184" t="s">
        <v>4886</v>
      </c>
      <c r="B3017" s="184">
        <v>882</v>
      </c>
      <c r="C3017" s="184">
        <v>502224</v>
      </c>
      <c r="D3017" s="184">
        <v>148</v>
      </c>
      <c r="E3017" s="184">
        <v>2</v>
      </c>
      <c r="F3017" s="184">
        <v>859</v>
      </c>
      <c r="G3017" s="184">
        <v>7</v>
      </c>
      <c r="H3017" s="184">
        <v>3</v>
      </c>
    </row>
    <row r="3018" spans="1:8" x14ac:dyDescent="0.2">
      <c r="A3018" s="184" t="s">
        <v>4887</v>
      </c>
      <c r="B3018" s="184">
        <v>883</v>
      </c>
      <c r="C3018" s="184">
        <v>502225</v>
      </c>
      <c r="D3018" s="184">
        <v>149</v>
      </c>
      <c r="E3018" s="184">
        <v>2</v>
      </c>
      <c r="F3018" s="184">
        <v>859</v>
      </c>
      <c r="G3018" s="184">
        <v>7</v>
      </c>
      <c r="H3018" s="184">
        <v>3</v>
      </c>
    </row>
    <row r="3019" spans="1:8" x14ac:dyDescent="0.2">
      <c r="A3019" s="184" t="s">
        <v>4888</v>
      </c>
      <c r="B3019" s="184">
        <v>884</v>
      </c>
      <c r="C3019" s="184">
        <v>502226</v>
      </c>
      <c r="D3019" s="184">
        <v>150</v>
      </c>
      <c r="E3019" s="184">
        <v>2</v>
      </c>
      <c r="F3019" s="184">
        <v>859</v>
      </c>
      <c r="G3019" s="184">
        <v>7</v>
      </c>
      <c r="H3019" s="184">
        <v>3</v>
      </c>
    </row>
    <row r="3020" spans="1:8" x14ac:dyDescent="0.2">
      <c r="A3020" s="184" t="s">
        <v>4889</v>
      </c>
      <c r="B3020" s="184">
        <v>885</v>
      </c>
      <c r="C3020" s="184">
        <v>502227</v>
      </c>
      <c r="D3020" s="184">
        <v>151</v>
      </c>
      <c r="E3020" s="184">
        <v>2</v>
      </c>
      <c r="F3020" s="184">
        <v>859</v>
      </c>
      <c r="G3020" s="184">
        <v>7</v>
      </c>
      <c r="H3020" s="184">
        <v>3</v>
      </c>
    </row>
    <row r="3021" spans="1:8" x14ac:dyDescent="0.2">
      <c r="A3021" s="184" t="s">
        <v>4890</v>
      </c>
      <c r="B3021" s="184">
        <v>886</v>
      </c>
      <c r="C3021" s="184">
        <v>502228</v>
      </c>
      <c r="D3021" s="184">
        <v>152</v>
      </c>
      <c r="E3021" s="184">
        <v>2</v>
      </c>
      <c r="F3021" s="184">
        <v>859</v>
      </c>
      <c r="G3021" s="184">
        <v>7</v>
      </c>
      <c r="H3021" s="184">
        <v>3</v>
      </c>
    </row>
    <row r="3022" spans="1:8" x14ac:dyDescent="0.2">
      <c r="A3022" s="184" t="s">
        <v>4891</v>
      </c>
      <c r="B3022" s="184">
        <v>887</v>
      </c>
      <c r="C3022" s="184">
        <v>502229</v>
      </c>
      <c r="D3022" s="184">
        <v>153</v>
      </c>
      <c r="E3022" s="184">
        <v>2</v>
      </c>
      <c r="F3022" s="184">
        <v>859</v>
      </c>
      <c r="G3022" s="184">
        <v>7</v>
      </c>
      <c r="H3022" s="184">
        <v>3</v>
      </c>
    </row>
    <row r="3023" spans="1:8" x14ac:dyDescent="0.2">
      <c r="A3023" s="184" t="s">
        <v>4892</v>
      </c>
      <c r="B3023" s="184">
        <v>888</v>
      </c>
      <c r="C3023" s="184">
        <v>502230</v>
      </c>
      <c r="D3023" s="184">
        <v>154</v>
      </c>
      <c r="E3023" s="184">
        <v>2</v>
      </c>
      <c r="F3023" s="184">
        <v>859</v>
      </c>
      <c r="G3023" s="184">
        <v>7</v>
      </c>
      <c r="H3023" s="184">
        <v>3</v>
      </c>
    </row>
    <row r="3024" spans="1:8" x14ac:dyDescent="0.2">
      <c r="A3024" s="184" t="s">
        <v>4893</v>
      </c>
      <c r="B3024" s="184">
        <v>889</v>
      </c>
      <c r="C3024" s="184">
        <v>502231</v>
      </c>
      <c r="D3024" s="184">
        <v>155</v>
      </c>
      <c r="E3024" s="184">
        <v>2</v>
      </c>
      <c r="F3024" s="184">
        <v>859</v>
      </c>
      <c r="G3024" s="184">
        <v>7</v>
      </c>
      <c r="H3024" s="184">
        <v>3</v>
      </c>
    </row>
    <row r="3025" spans="1:8" x14ac:dyDescent="0.2">
      <c r="A3025" s="184" t="s">
        <v>4894</v>
      </c>
      <c r="B3025" s="184">
        <v>5384</v>
      </c>
      <c r="C3025" s="184">
        <v>513096</v>
      </c>
      <c r="D3025" s="184">
        <v>156</v>
      </c>
      <c r="E3025" s="184">
        <v>2</v>
      </c>
      <c r="F3025" s="184">
        <v>859</v>
      </c>
      <c r="G3025" s="184">
        <v>7</v>
      </c>
      <c r="H3025" s="184">
        <v>3</v>
      </c>
    </row>
    <row r="3026" spans="1:8" x14ac:dyDescent="0.2">
      <c r="A3026" s="184" t="s">
        <v>4895</v>
      </c>
      <c r="B3026" s="184">
        <v>5382</v>
      </c>
      <c r="C3026" s="184">
        <v>513097</v>
      </c>
      <c r="D3026" s="184">
        <v>157</v>
      </c>
      <c r="E3026" s="184">
        <v>2</v>
      </c>
      <c r="F3026" s="184">
        <v>859</v>
      </c>
      <c r="G3026" s="184">
        <v>7</v>
      </c>
      <c r="H3026" s="184">
        <v>3</v>
      </c>
    </row>
    <row r="3027" spans="1:8" x14ac:dyDescent="0.2">
      <c r="A3027" s="184" t="s">
        <v>4896</v>
      </c>
      <c r="B3027" s="184">
        <v>5379</v>
      </c>
      <c r="C3027" s="184">
        <v>513098</v>
      </c>
      <c r="D3027" s="184">
        <v>158</v>
      </c>
      <c r="E3027" s="184">
        <v>2</v>
      </c>
      <c r="F3027" s="184">
        <v>859</v>
      </c>
      <c r="G3027" s="184">
        <v>7</v>
      </c>
      <c r="H3027" s="184">
        <v>3</v>
      </c>
    </row>
    <row r="3028" spans="1:8" x14ac:dyDescent="0.2">
      <c r="A3028" s="184" t="s">
        <v>4897</v>
      </c>
      <c r="B3028" s="184">
        <v>5378</v>
      </c>
      <c r="C3028" s="184">
        <v>513099</v>
      </c>
      <c r="D3028" s="184">
        <v>159</v>
      </c>
      <c r="E3028" s="184">
        <v>2</v>
      </c>
      <c r="F3028" s="184">
        <v>859</v>
      </c>
      <c r="G3028" s="184">
        <v>7</v>
      </c>
      <c r="H3028" s="184">
        <v>3</v>
      </c>
    </row>
    <row r="3029" spans="1:8" x14ac:dyDescent="0.2">
      <c r="A3029" s="184" t="s">
        <v>4898</v>
      </c>
      <c r="B3029" s="184">
        <v>5380</v>
      </c>
      <c r="C3029" s="184">
        <v>513100</v>
      </c>
      <c r="D3029" s="184">
        <v>160</v>
      </c>
      <c r="E3029" s="184">
        <v>2</v>
      </c>
      <c r="F3029" s="184">
        <v>859</v>
      </c>
      <c r="G3029" s="184">
        <v>7</v>
      </c>
      <c r="H3029" s="184">
        <v>3</v>
      </c>
    </row>
    <row r="3030" spans="1:8" x14ac:dyDescent="0.2">
      <c r="A3030" s="184" t="s">
        <v>4899</v>
      </c>
      <c r="B3030" s="184">
        <v>3622</v>
      </c>
      <c r="C3030" s="184">
        <v>511257</v>
      </c>
      <c r="D3030" s="184">
        <v>256</v>
      </c>
      <c r="E3030" s="184">
        <v>2</v>
      </c>
      <c r="F3030" s="184">
        <v>585</v>
      </c>
      <c r="G3030" s="184">
        <v>7</v>
      </c>
      <c r="H3030" s="184">
        <v>3</v>
      </c>
    </row>
    <row r="3031" spans="1:8" x14ac:dyDescent="0.2">
      <c r="A3031" s="184" t="s">
        <v>4900</v>
      </c>
      <c r="B3031" s="184">
        <v>3621</v>
      </c>
      <c r="C3031" s="184">
        <v>511258</v>
      </c>
      <c r="D3031" s="184">
        <v>257</v>
      </c>
      <c r="E3031" s="184">
        <v>2</v>
      </c>
      <c r="F3031" s="184">
        <v>585</v>
      </c>
      <c r="G3031" s="184">
        <v>7</v>
      </c>
      <c r="H3031" s="184">
        <v>3</v>
      </c>
    </row>
    <row r="3032" spans="1:8" x14ac:dyDescent="0.2">
      <c r="A3032" s="184" t="s">
        <v>4901</v>
      </c>
      <c r="B3032" s="184">
        <v>3620</v>
      </c>
      <c r="C3032" s="184">
        <v>511259</v>
      </c>
      <c r="D3032" s="184">
        <v>258</v>
      </c>
      <c r="E3032" s="184">
        <v>2</v>
      </c>
      <c r="F3032" s="184">
        <v>585</v>
      </c>
      <c r="G3032" s="184">
        <v>7</v>
      </c>
      <c r="H3032" s="184">
        <v>3</v>
      </c>
    </row>
    <row r="3033" spans="1:8" x14ac:dyDescent="0.2">
      <c r="A3033" s="184" t="s">
        <v>4902</v>
      </c>
      <c r="B3033" s="184">
        <v>3619</v>
      </c>
      <c r="C3033" s="184">
        <v>511260</v>
      </c>
      <c r="D3033" s="184">
        <v>259</v>
      </c>
      <c r="E3033" s="184">
        <v>2</v>
      </c>
      <c r="F3033" s="184">
        <v>585</v>
      </c>
      <c r="G3033" s="184">
        <v>7</v>
      </c>
      <c r="H3033" s="184">
        <v>3</v>
      </c>
    </row>
    <row r="3034" spans="1:8" x14ac:dyDescent="0.2">
      <c r="A3034" s="184" t="s">
        <v>4903</v>
      </c>
      <c r="B3034" s="184">
        <v>3618</v>
      </c>
      <c r="C3034" s="184">
        <v>511261</v>
      </c>
      <c r="D3034" s="184">
        <v>260</v>
      </c>
      <c r="E3034" s="184">
        <v>2</v>
      </c>
      <c r="F3034" s="184">
        <v>585</v>
      </c>
      <c r="G3034" s="184">
        <v>7</v>
      </c>
      <c r="H3034" s="184">
        <v>3</v>
      </c>
    </row>
    <row r="3035" spans="1:8" x14ac:dyDescent="0.2">
      <c r="A3035" s="184" t="s">
        <v>4904</v>
      </c>
      <c r="B3035" s="184">
        <v>3617</v>
      </c>
      <c r="C3035" s="184">
        <v>511262</v>
      </c>
      <c r="D3035" s="184">
        <v>261</v>
      </c>
      <c r="E3035" s="184">
        <v>2</v>
      </c>
      <c r="F3035" s="184">
        <v>585</v>
      </c>
      <c r="G3035" s="184">
        <v>7</v>
      </c>
      <c r="H3035" s="184">
        <v>3</v>
      </c>
    </row>
    <row r="3036" spans="1:8" x14ac:dyDescent="0.2">
      <c r="A3036" s="184" t="s">
        <v>4905</v>
      </c>
      <c r="B3036" s="184">
        <v>3616</v>
      </c>
      <c r="C3036" s="184">
        <v>511263</v>
      </c>
      <c r="D3036" s="184">
        <v>262</v>
      </c>
      <c r="E3036" s="184">
        <v>2</v>
      </c>
      <c r="F3036" s="184">
        <v>585</v>
      </c>
      <c r="G3036" s="184">
        <v>7</v>
      </c>
      <c r="H3036" s="184">
        <v>3</v>
      </c>
    </row>
    <row r="3037" spans="1:8" x14ac:dyDescent="0.2">
      <c r="A3037" s="184" t="s">
        <v>4906</v>
      </c>
      <c r="B3037" s="184">
        <v>3615</v>
      </c>
      <c r="C3037" s="184">
        <v>511264</v>
      </c>
      <c r="D3037" s="184">
        <v>263</v>
      </c>
      <c r="E3037" s="184">
        <v>2</v>
      </c>
      <c r="F3037" s="184">
        <v>585</v>
      </c>
      <c r="G3037" s="184">
        <v>7</v>
      </c>
      <c r="H3037" s="184">
        <v>3</v>
      </c>
    </row>
    <row r="3038" spans="1:8" x14ac:dyDescent="0.2">
      <c r="A3038" s="184" t="s">
        <v>4907</v>
      </c>
      <c r="B3038" s="184">
        <v>3614</v>
      </c>
      <c r="C3038" s="184">
        <v>511265</v>
      </c>
      <c r="D3038" s="184">
        <v>264</v>
      </c>
      <c r="E3038" s="184">
        <v>2</v>
      </c>
      <c r="F3038" s="184">
        <v>585</v>
      </c>
      <c r="G3038" s="184">
        <v>7</v>
      </c>
      <c r="H3038" s="184">
        <v>3</v>
      </c>
    </row>
    <row r="3039" spans="1:8" x14ac:dyDescent="0.2">
      <c r="A3039" s="184" t="s">
        <v>4908</v>
      </c>
      <c r="B3039" s="184">
        <v>3613</v>
      </c>
      <c r="C3039" s="184">
        <v>511266</v>
      </c>
      <c r="D3039" s="184">
        <v>265</v>
      </c>
      <c r="E3039" s="184">
        <v>2</v>
      </c>
      <c r="F3039" s="184">
        <v>585</v>
      </c>
      <c r="G3039" s="184">
        <v>7</v>
      </c>
      <c r="H3039" s="184">
        <v>3</v>
      </c>
    </row>
    <row r="3040" spans="1:8" x14ac:dyDescent="0.2">
      <c r="A3040" s="184" t="s">
        <v>4909</v>
      </c>
      <c r="B3040" s="184">
        <v>3612</v>
      </c>
      <c r="C3040" s="184">
        <v>511267</v>
      </c>
      <c r="D3040" s="184">
        <v>266</v>
      </c>
      <c r="E3040" s="184">
        <v>2</v>
      </c>
      <c r="F3040" s="184">
        <v>585</v>
      </c>
      <c r="G3040" s="184">
        <v>7</v>
      </c>
      <c r="H3040" s="184">
        <v>3</v>
      </c>
    </row>
    <row r="3041" spans="1:8" x14ac:dyDescent="0.2">
      <c r="A3041" s="184" t="s">
        <v>4910</v>
      </c>
      <c r="B3041" s="184">
        <v>3611</v>
      </c>
      <c r="C3041" s="184">
        <v>511268</v>
      </c>
      <c r="D3041" s="184">
        <v>267</v>
      </c>
      <c r="E3041" s="184">
        <v>2</v>
      </c>
      <c r="F3041" s="184">
        <v>585</v>
      </c>
      <c r="G3041" s="184">
        <v>7</v>
      </c>
      <c r="H3041" s="184">
        <v>3</v>
      </c>
    </row>
    <row r="3042" spans="1:8" x14ac:dyDescent="0.2">
      <c r="A3042" s="184" t="s">
        <v>4911</v>
      </c>
      <c r="B3042" s="184">
        <v>3610</v>
      </c>
      <c r="C3042" s="184">
        <v>511269</v>
      </c>
      <c r="D3042" s="184">
        <v>268</v>
      </c>
      <c r="E3042" s="184">
        <v>2</v>
      </c>
      <c r="F3042" s="184">
        <v>585</v>
      </c>
      <c r="G3042" s="184">
        <v>7</v>
      </c>
      <c r="H3042" s="184">
        <v>3</v>
      </c>
    </row>
    <row r="3043" spans="1:8" x14ac:dyDescent="0.2">
      <c r="A3043" s="184" t="s">
        <v>4912</v>
      </c>
      <c r="B3043" s="184">
        <v>3609</v>
      </c>
      <c r="C3043" s="184">
        <v>511270</v>
      </c>
      <c r="D3043" s="184">
        <v>269</v>
      </c>
      <c r="E3043" s="184">
        <v>2</v>
      </c>
      <c r="F3043" s="184">
        <v>585</v>
      </c>
      <c r="G3043" s="184">
        <v>7</v>
      </c>
      <c r="H3043" s="184">
        <v>3</v>
      </c>
    </row>
    <row r="3044" spans="1:8" x14ac:dyDescent="0.2">
      <c r="A3044" s="184" t="s">
        <v>4913</v>
      </c>
      <c r="B3044" s="184">
        <v>3608</v>
      </c>
      <c r="C3044" s="184">
        <v>511271</v>
      </c>
      <c r="D3044" s="184">
        <v>270</v>
      </c>
      <c r="E3044" s="184">
        <v>2</v>
      </c>
      <c r="F3044" s="184">
        <v>585</v>
      </c>
      <c r="G3044" s="184">
        <v>7</v>
      </c>
      <c r="H3044" s="184">
        <v>3</v>
      </c>
    </row>
    <row r="3045" spans="1:8" x14ac:dyDescent="0.2">
      <c r="A3045" s="184" t="s">
        <v>4914</v>
      </c>
      <c r="B3045" s="184">
        <v>5383</v>
      </c>
      <c r="C3045" s="184">
        <v>513074</v>
      </c>
      <c r="D3045" s="184">
        <v>271</v>
      </c>
      <c r="E3045" s="184">
        <v>2</v>
      </c>
      <c r="F3045" s="184">
        <v>585</v>
      </c>
      <c r="G3045" s="184">
        <v>7</v>
      </c>
      <c r="H3045" s="184">
        <v>3</v>
      </c>
    </row>
    <row r="3046" spans="1:8" x14ac:dyDescent="0.2">
      <c r="A3046" s="184" t="s">
        <v>4915</v>
      </c>
      <c r="B3046" s="184">
        <v>5404</v>
      </c>
      <c r="C3046" s="184">
        <v>513075</v>
      </c>
      <c r="D3046" s="184">
        <v>272</v>
      </c>
      <c r="E3046" s="184">
        <v>2</v>
      </c>
      <c r="F3046" s="184">
        <v>585</v>
      </c>
      <c r="G3046" s="184">
        <v>7</v>
      </c>
      <c r="H3046" s="184">
        <v>3</v>
      </c>
    </row>
    <row r="3047" spans="1:8" x14ac:dyDescent="0.2">
      <c r="A3047" s="184" t="s">
        <v>4916</v>
      </c>
      <c r="B3047" s="184">
        <v>5403</v>
      </c>
      <c r="C3047" s="184">
        <v>513076</v>
      </c>
      <c r="D3047" s="184">
        <v>273</v>
      </c>
      <c r="E3047" s="184">
        <v>2</v>
      </c>
      <c r="F3047" s="184">
        <v>585</v>
      </c>
      <c r="G3047" s="184">
        <v>7</v>
      </c>
      <c r="H3047" s="184">
        <v>3</v>
      </c>
    </row>
    <row r="3048" spans="1:8" x14ac:dyDescent="0.2">
      <c r="A3048" s="184" t="s">
        <v>4917</v>
      </c>
      <c r="B3048" s="184">
        <v>5402</v>
      </c>
      <c r="C3048" s="184">
        <v>513077</v>
      </c>
      <c r="D3048" s="184">
        <v>274</v>
      </c>
      <c r="E3048" s="184">
        <v>2</v>
      </c>
      <c r="F3048" s="184">
        <v>585</v>
      </c>
      <c r="G3048" s="184">
        <v>7</v>
      </c>
      <c r="H3048" s="184">
        <v>3</v>
      </c>
    </row>
    <row r="3049" spans="1:8" x14ac:dyDescent="0.2">
      <c r="A3049" s="184" t="s">
        <v>4918</v>
      </c>
      <c r="B3049" s="184">
        <v>5401</v>
      </c>
      <c r="C3049" s="184">
        <v>513078</v>
      </c>
      <c r="D3049" s="184">
        <v>275</v>
      </c>
      <c r="E3049" s="184">
        <v>2</v>
      </c>
      <c r="F3049" s="184">
        <v>585</v>
      </c>
      <c r="G3049" s="184">
        <v>7</v>
      </c>
      <c r="H3049" s="184">
        <v>3</v>
      </c>
    </row>
    <row r="3050" spans="1:8" x14ac:dyDescent="0.2">
      <c r="A3050" s="184" t="s">
        <v>4919</v>
      </c>
      <c r="B3050" s="184">
        <v>5400</v>
      </c>
      <c r="C3050" s="184">
        <v>513079</v>
      </c>
      <c r="D3050" s="184">
        <v>276</v>
      </c>
      <c r="E3050" s="184">
        <v>2</v>
      </c>
      <c r="F3050" s="184">
        <v>585</v>
      </c>
      <c r="G3050" s="184">
        <v>7</v>
      </c>
      <c r="H3050" s="184">
        <v>3</v>
      </c>
    </row>
    <row r="3051" spans="1:8" x14ac:dyDescent="0.2">
      <c r="A3051" s="184" t="s">
        <v>4920</v>
      </c>
      <c r="B3051" s="184">
        <v>5399</v>
      </c>
      <c r="C3051" s="184">
        <v>513080</v>
      </c>
      <c r="D3051" s="184">
        <v>277</v>
      </c>
      <c r="E3051" s="184">
        <v>2</v>
      </c>
      <c r="F3051" s="184">
        <v>585</v>
      </c>
      <c r="G3051" s="184">
        <v>7</v>
      </c>
      <c r="H3051" s="184">
        <v>3</v>
      </c>
    </row>
    <row r="3052" spans="1:8" x14ac:dyDescent="0.2">
      <c r="A3052" s="184" t="s">
        <v>4921</v>
      </c>
      <c r="B3052" s="184">
        <v>5398</v>
      </c>
      <c r="C3052" s="184">
        <v>513081</v>
      </c>
      <c r="D3052" s="184">
        <v>278</v>
      </c>
      <c r="E3052" s="184">
        <v>2</v>
      </c>
      <c r="F3052" s="184">
        <v>585</v>
      </c>
      <c r="G3052" s="184">
        <v>7</v>
      </c>
      <c r="H3052" s="184">
        <v>3</v>
      </c>
    </row>
    <row r="3053" spans="1:8" x14ac:dyDescent="0.2">
      <c r="A3053" s="184" t="s">
        <v>4922</v>
      </c>
      <c r="B3053" s="184">
        <v>5397</v>
      </c>
      <c r="C3053" s="184">
        <v>513082</v>
      </c>
      <c r="D3053" s="184">
        <v>279</v>
      </c>
      <c r="E3053" s="184">
        <v>2</v>
      </c>
      <c r="F3053" s="184">
        <v>585</v>
      </c>
      <c r="G3053" s="184">
        <v>7</v>
      </c>
      <c r="H3053" s="184">
        <v>3</v>
      </c>
    </row>
    <row r="3054" spans="1:8" x14ac:dyDescent="0.2">
      <c r="A3054" s="184" t="s">
        <v>4923</v>
      </c>
      <c r="B3054" s="184">
        <v>5396</v>
      </c>
      <c r="C3054" s="184">
        <v>513083</v>
      </c>
      <c r="D3054" s="184">
        <v>280</v>
      </c>
      <c r="E3054" s="184">
        <v>2</v>
      </c>
      <c r="F3054" s="184">
        <v>585</v>
      </c>
      <c r="G3054" s="184">
        <v>7</v>
      </c>
      <c r="H3054" s="184">
        <v>3</v>
      </c>
    </row>
    <row r="3055" spans="1:8" x14ac:dyDescent="0.2">
      <c r="A3055" s="184" t="s">
        <v>4924</v>
      </c>
      <c r="B3055" s="184">
        <v>5395</v>
      </c>
      <c r="C3055" s="184">
        <v>513084</v>
      </c>
      <c r="D3055" s="184">
        <v>281</v>
      </c>
      <c r="E3055" s="184">
        <v>2</v>
      </c>
      <c r="F3055" s="184">
        <v>585</v>
      </c>
      <c r="G3055" s="184">
        <v>7</v>
      </c>
      <c r="H3055" s="184">
        <v>3</v>
      </c>
    </row>
    <row r="3056" spans="1:8" x14ac:dyDescent="0.2">
      <c r="A3056" s="184" t="s">
        <v>4925</v>
      </c>
      <c r="B3056" s="184">
        <v>5394</v>
      </c>
      <c r="C3056" s="184">
        <v>513085</v>
      </c>
      <c r="D3056" s="184">
        <v>282</v>
      </c>
      <c r="E3056" s="184">
        <v>2</v>
      </c>
      <c r="F3056" s="184">
        <v>585</v>
      </c>
      <c r="G3056" s="184">
        <v>7</v>
      </c>
      <c r="H3056" s="184">
        <v>3</v>
      </c>
    </row>
    <row r="3057" spans="1:8" x14ac:dyDescent="0.2">
      <c r="A3057" s="184" t="s">
        <v>4926</v>
      </c>
      <c r="B3057" s="184">
        <v>5393</v>
      </c>
      <c r="C3057" s="184">
        <v>513086</v>
      </c>
      <c r="D3057" s="184">
        <v>283</v>
      </c>
      <c r="E3057" s="184">
        <v>2</v>
      </c>
      <c r="F3057" s="184">
        <v>585</v>
      </c>
      <c r="G3057" s="184">
        <v>7</v>
      </c>
      <c r="H3057" s="184">
        <v>3</v>
      </c>
    </row>
    <row r="3058" spans="1:8" x14ac:dyDescent="0.2">
      <c r="A3058" s="184" t="s">
        <v>4927</v>
      </c>
      <c r="B3058" s="184">
        <v>5438</v>
      </c>
      <c r="C3058" s="184">
        <v>513132</v>
      </c>
      <c r="D3058" s="184" t="s">
        <v>4271</v>
      </c>
      <c r="E3058" s="184">
        <v>2</v>
      </c>
      <c r="F3058" s="184">
        <v>837</v>
      </c>
      <c r="G3058" s="184">
        <v>7</v>
      </c>
      <c r="H3058" s="184">
        <v>3</v>
      </c>
    </row>
    <row r="3059" spans="1:8" x14ac:dyDescent="0.2">
      <c r="A3059" s="184" t="s">
        <v>4928</v>
      </c>
      <c r="B3059" s="184">
        <v>5518</v>
      </c>
      <c r="C3059" s="184">
        <v>513213</v>
      </c>
      <c r="D3059" s="184">
        <v>327</v>
      </c>
      <c r="E3059" s="184">
        <v>2</v>
      </c>
      <c r="F3059" s="184">
        <v>715</v>
      </c>
      <c r="G3059" s="184">
        <v>7</v>
      </c>
      <c r="H3059" s="184">
        <v>3</v>
      </c>
    </row>
    <row r="3060" spans="1:8" x14ac:dyDescent="0.2">
      <c r="A3060" s="184" t="s">
        <v>4929</v>
      </c>
      <c r="B3060" s="184">
        <v>5522</v>
      </c>
      <c r="C3060" s="184">
        <v>513214</v>
      </c>
      <c r="D3060" s="184">
        <v>328</v>
      </c>
      <c r="E3060" s="184">
        <v>2</v>
      </c>
      <c r="F3060" s="184">
        <v>715</v>
      </c>
      <c r="G3060" s="184">
        <v>7</v>
      </c>
      <c r="H3060" s="184">
        <v>3</v>
      </c>
    </row>
    <row r="3061" spans="1:8" x14ac:dyDescent="0.2">
      <c r="A3061" s="184" t="s">
        <v>4930</v>
      </c>
      <c r="B3061" s="184">
        <v>5526</v>
      </c>
      <c r="C3061" s="184">
        <v>513215</v>
      </c>
      <c r="D3061" s="184">
        <v>329</v>
      </c>
      <c r="E3061" s="184">
        <v>2</v>
      </c>
      <c r="F3061" s="184">
        <v>715</v>
      </c>
      <c r="G3061" s="184">
        <v>7</v>
      </c>
      <c r="H3061" s="184">
        <v>3</v>
      </c>
    </row>
    <row r="3062" spans="1:8" x14ac:dyDescent="0.2">
      <c r="A3062" s="184" t="s">
        <v>4931</v>
      </c>
      <c r="B3062" s="184">
        <v>5523</v>
      </c>
      <c r="C3062" s="184">
        <v>513216</v>
      </c>
      <c r="D3062" s="184">
        <v>330</v>
      </c>
      <c r="E3062" s="184">
        <v>2</v>
      </c>
      <c r="F3062" s="184">
        <v>715</v>
      </c>
      <c r="G3062" s="184">
        <v>7</v>
      </c>
      <c r="H3062" s="184">
        <v>3</v>
      </c>
    </row>
    <row r="3063" spans="1:8" x14ac:dyDescent="0.2">
      <c r="A3063" s="184" t="s">
        <v>4932</v>
      </c>
      <c r="B3063" s="184">
        <v>5525</v>
      </c>
      <c r="C3063" s="184">
        <v>513217</v>
      </c>
      <c r="D3063" s="184">
        <v>331</v>
      </c>
      <c r="E3063" s="184">
        <v>2</v>
      </c>
      <c r="F3063" s="184">
        <v>715</v>
      </c>
      <c r="G3063" s="184">
        <v>7</v>
      </c>
      <c r="H3063" s="184">
        <v>3</v>
      </c>
    </row>
    <row r="3064" spans="1:8" x14ac:dyDescent="0.2">
      <c r="A3064" s="184" t="s">
        <v>4933</v>
      </c>
      <c r="B3064" s="184">
        <v>5524</v>
      </c>
      <c r="C3064" s="184">
        <v>513218</v>
      </c>
      <c r="D3064" s="184">
        <v>332</v>
      </c>
      <c r="E3064" s="184">
        <v>2</v>
      </c>
      <c r="F3064" s="184">
        <v>715</v>
      </c>
      <c r="G3064" s="184">
        <v>7</v>
      </c>
      <c r="H3064" s="184">
        <v>3</v>
      </c>
    </row>
    <row r="3065" spans="1:8" x14ac:dyDescent="0.2">
      <c r="A3065" s="184" t="s">
        <v>4934</v>
      </c>
      <c r="B3065" s="184">
        <v>5520</v>
      </c>
      <c r="C3065" s="184">
        <v>513219</v>
      </c>
      <c r="D3065" s="184">
        <v>333</v>
      </c>
      <c r="E3065" s="184">
        <v>2</v>
      </c>
      <c r="F3065" s="184">
        <v>715</v>
      </c>
      <c r="G3065" s="184">
        <v>7</v>
      </c>
      <c r="H3065" s="184">
        <v>3</v>
      </c>
    </row>
    <row r="3066" spans="1:8" x14ac:dyDescent="0.2">
      <c r="A3066" s="184" t="s">
        <v>4935</v>
      </c>
      <c r="B3066" s="184">
        <v>5521</v>
      </c>
      <c r="C3066" s="184">
        <v>513220</v>
      </c>
      <c r="D3066" s="184">
        <v>334</v>
      </c>
      <c r="E3066" s="184">
        <v>2</v>
      </c>
      <c r="F3066" s="184">
        <v>715</v>
      </c>
      <c r="G3066" s="184">
        <v>7</v>
      </c>
      <c r="H3066" s="184">
        <v>3</v>
      </c>
    </row>
    <row r="3067" spans="1:8" x14ac:dyDescent="0.2">
      <c r="A3067" s="184" t="s">
        <v>4936</v>
      </c>
      <c r="B3067" s="184">
        <v>5527</v>
      </c>
      <c r="C3067" s="184">
        <v>513221</v>
      </c>
      <c r="D3067" s="184">
        <v>335</v>
      </c>
      <c r="E3067" s="184">
        <v>2</v>
      </c>
      <c r="F3067" s="184">
        <v>715</v>
      </c>
      <c r="G3067" s="184">
        <v>7</v>
      </c>
      <c r="H3067" s="184">
        <v>3</v>
      </c>
    </row>
    <row r="3068" spans="1:8" x14ac:dyDescent="0.2">
      <c r="A3068" s="184" t="s">
        <v>4937</v>
      </c>
      <c r="B3068" s="184">
        <v>5519</v>
      </c>
      <c r="C3068" s="184">
        <v>513222</v>
      </c>
      <c r="D3068" s="184">
        <v>336</v>
      </c>
      <c r="E3068" s="184">
        <v>2</v>
      </c>
      <c r="F3068" s="184">
        <v>715</v>
      </c>
      <c r="G3068" s="184">
        <v>7</v>
      </c>
      <c r="H3068" s="184">
        <v>3</v>
      </c>
    </row>
    <row r="3069" spans="1:8" ht="25.5" x14ac:dyDescent="0.2">
      <c r="A3069" s="184" t="s">
        <v>4938</v>
      </c>
      <c r="B3069" s="184">
        <v>5594</v>
      </c>
      <c r="C3069" s="184">
        <v>513288</v>
      </c>
      <c r="D3069" s="184" t="s">
        <v>4939</v>
      </c>
      <c r="E3069" s="184">
        <v>2</v>
      </c>
      <c r="F3069" s="184">
        <v>836</v>
      </c>
      <c r="G3069" s="184">
        <v>7</v>
      </c>
      <c r="H3069" s="184">
        <v>3</v>
      </c>
    </row>
    <row r="3070" spans="1:8" x14ac:dyDescent="0.2">
      <c r="A3070" s="184" t="s">
        <v>4940</v>
      </c>
      <c r="B3070" s="184">
        <v>5538</v>
      </c>
      <c r="C3070" s="184">
        <v>513225</v>
      </c>
      <c r="D3070" s="184">
        <v>905</v>
      </c>
      <c r="E3070" s="184">
        <v>2</v>
      </c>
      <c r="F3070" s="184">
        <v>5528</v>
      </c>
      <c r="G3070" s="184">
        <v>7</v>
      </c>
      <c r="H3070" s="184">
        <v>3</v>
      </c>
    </row>
    <row r="3071" spans="1:8" x14ac:dyDescent="0.2">
      <c r="A3071" s="184" t="s">
        <v>4941</v>
      </c>
      <c r="B3071" s="184">
        <v>5537</v>
      </c>
      <c r="C3071" s="184">
        <v>513226</v>
      </c>
      <c r="D3071" s="184">
        <v>906</v>
      </c>
      <c r="E3071" s="184">
        <v>2</v>
      </c>
      <c r="F3071" s="184">
        <v>5528</v>
      </c>
      <c r="G3071" s="184">
        <v>7</v>
      </c>
      <c r="H3071" s="184">
        <v>3</v>
      </c>
    </row>
    <row r="3072" spans="1:8" x14ac:dyDescent="0.2">
      <c r="A3072" s="184" t="s">
        <v>4942</v>
      </c>
      <c r="B3072" s="184">
        <v>5536</v>
      </c>
      <c r="C3072" s="184">
        <v>513227</v>
      </c>
      <c r="D3072" s="184">
        <v>907</v>
      </c>
      <c r="E3072" s="184">
        <v>2</v>
      </c>
      <c r="F3072" s="184">
        <v>5528</v>
      </c>
      <c r="G3072" s="184">
        <v>7</v>
      </c>
      <c r="H3072" s="184">
        <v>3</v>
      </c>
    </row>
    <row r="3073" spans="1:8" x14ac:dyDescent="0.2">
      <c r="A3073" s="184" t="s">
        <v>4943</v>
      </c>
      <c r="B3073" s="184">
        <v>5535</v>
      </c>
      <c r="C3073" s="184">
        <v>513228</v>
      </c>
      <c r="D3073" s="184">
        <v>908</v>
      </c>
      <c r="E3073" s="184">
        <v>2</v>
      </c>
      <c r="F3073" s="184">
        <v>5528</v>
      </c>
      <c r="G3073" s="184">
        <v>7</v>
      </c>
      <c r="H3073" s="184">
        <v>3</v>
      </c>
    </row>
    <row r="3074" spans="1:8" x14ac:dyDescent="0.2">
      <c r="A3074" s="184" t="s">
        <v>4944</v>
      </c>
      <c r="B3074" s="184">
        <v>5534</v>
      </c>
      <c r="C3074" s="184">
        <v>513229</v>
      </c>
      <c r="D3074" s="184">
        <v>909</v>
      </c>
      <c r="E3074" s="184">
        <v>2</v>
      </c>
      <c r="F3074" s="184">
        <v>5528</v>
      </c>
      <c r="G3074" s="184">
        <v>7</v>
      </c>
      <c r="H3074" s="184">
        <v>3</v>
      </c>
    </row>
    <row r="3075" spans="1:8" x14ac:dyDescent="0.2">
      <c r="A3075" s="184" t="s">
        <v>4945</v>
      </c>
      <c r="B3075" s="184">
        <v>5533</v>
      </c>
      <c r="C3075" s="184">
        <v>513230</v>
      </c>
      <c r="D3075" s="184">
        <v>910</v>
      </c>
      <c r="E3075" s="184">
        <v>2</v>
      </c>
      <c r="F3075" s="184">
        <v>5528</v>
      </c>
      <c r="G3075" s="184">
        <v>7</v>
      </c>
      <c r="H3075" s="184">
        <v>3</v>
      </c>
    </row>
    <row r="3076" spans="1:8" x14ac:dyDescent="0.2">
      <c r="A3076" s="184" t="s">
        <v>4946</v>
      </c>
      <c r="B3076" s="184">
        <v>5532</v>
      </c>
      <c r="C3076" s="184">
        <v>513231</v>
      </c>
      <c r="D3076" s="184">
        <v>911</v>
      </c>
      <c r="E3076" s="184">
        <v>2</v>
      </c>
      <c r="F3076" s="184">
        <v>5528</v>
      </c>
      <c r="G3076" s="184">
        <v>7</v>
      </c>
      <c r="H3076" s="184">
        <v>3</v>
      </c>
    </row>
    <row r="3077" spans="1:8" x14ac:dyDescent="0.2">
      <c r="A3077" s="184" t="s">
        <v>4947</v>
      </c>
      <c r="B3077" s="184">
        <v>5531</v>
      </c>
      <c r="C3077" s="184">
        <v>513232</v>
      </c>
      <c r="D3077" s="184">
        <v>912</v>
      </c>
      <c r="E3077" s="184">
        <v>2</v>
      </c>
      <c r="F3077" s="184">
        <v>5528</v>
      </c>
      <c r="G3077" s="184">
        <v>7</v>
      </c>
      <c r="H3077" s="184">
        <v>3</v>
      </c>
    </row>
    <row r="3078" spans="1:8" x14ac:dyDescent="0.2">
      <c r="A3078" s="184" t="s">
        <v>4948</v>
      </c>
      <c r="B3078" s="184">
        <v>5530</v>
      </c>
      <c r="C3078" s="184">
        <v>513233</v>
      </c>
      <c r="D3078" s="184">
        <v>913</v>
      </c>
      <c r="E3078" s="184">
        <v>2</v>
      </c>
      <c r="F3078" s="184">
        <v>5528</v>
      </c>
      <c r="G3078" s="184">
        <v>7</v>
      </c>
      <c r="H3078" s="184">
        <v>3</v>
      </c>
    </row>
    <row r="3079" spans="1:8" x14ac:dyDescent="0.2">
      <c r="A3079" s="184" t="s">
        <v>4949</v>
      </c>
      <c r="B3079" s="184">
        <v>5529</v>
      </c>
      <c r="C3079" s="184">
        <v>513234</v>
      </c>
      <c r="D3079" s="184">
        <v>914</v>
      </c>
      <c r="E3079" s="184">
        <v>2</v>
      </c>
      <c r="F3079" s="184">
        <v>5528</v>
      </c>
      <c r="G3079" s="184">
        <v>7</v>
      </c>
      <c r="H3079" s="184">
        <v>3</v>
      </c>
    </row>
    <row r="3080" spans="1:8" x14ac:dyDescent="0.2">
      <c r="A3080" s="184" t="s">
        <v>4950</v>
      </c>
      <c r="B3080" s="184">
        <v>3912</v>
      </c>
      <c r="C3080" s="184">
        <v>511583</v>
      </c>
      <c r="D3080" s="184">
        <v>711</v>
      </c>
      <c r="E3080" s="184">
        <v>2</v>
      </c>
      <c r="F3080" s="184">
        <v>2568</v>
      </c>
      <c r="G3080" s="184">
        <v>7</v>
      </c>
      <c r="H3080" s="184">
        <v>3</v>
      </c>
    </row>
    <row r="3081" spans="1:8" x14ac:dyDescent="0.2">
      <c r="A3081" s="184" t="s">
        <v>4951</v>
      </c>
      <c r="B3081" s="184">
        <v>3828</v>
      </c>
      <c r="C3081" s="184">
        <v>511500</v>
      </c>
      <c r="D3081" s="184">
        <v>525</v>
      </c>
      <c r="E3081" s="184">
        <v>2</v>
      </c>
      <c r="F3081" s="184">
        <v>614</v>
      </c>
      <c r="G3081" s="184">
        <v>7</v>
      </c>
      <c r="H3081" s="184">
        <v>3</v>
      </c>
    </row>
    <row r="3082" spans="1:8" x14ac:dyDescent="0.2">
      <c r="A3082" s="184" t="s">
        <v>4952</v>
      </c>
      <c r="B3082" s="184">
        <v>3829</v>
      </c>
      <c r="C3082" s="184">
        <v>511501</v>
      </c>
      <c r="D3082" s="184">
        <v>526</v>
      </c>
      <c r="E3082" s="184">
        <v>2</v>
      </c>
      <c r="F3082" s="184">
        <v>614</v>
      </c>
      <c r="G3082" s="184">
        <v>7</v>
      </c>
      <c r="H3082" s="184">
        <v>3</v>
      </c>
    </row>
    <row r="3083" spans="1:8" x14ac:dyDescent="0.2">
      <c r="A3083" s="184" t="s">
        <v>4953</v>
      </c>
      <c r="B3083" s="184">
        <v>5662</v>
      </c>
      <c r="C3083" s="184">
        <v>513358</v>
      </c>
      <c r="D3083" s="184">
        <v>527</v>
      </c>
      <c r="E3083" s="184">
        <v>2</v>
      </c>
      <c r="F3083" s="184">
        <v>614</v>
      </c>
      <c r="G3083" s="184">
        <v>7</v>
      </c>
      <c r="H3083" s="184">
        <v>3</v>
      </c>
    </row>
    <row r="3084" spans="1:8" x14ac:dyDescent="0.2">
      <c r="A3084" s="184" t="s">
        <v>4954</v>
      </c>
      <c r="B3084" s="184">
        <v>5663</v>
      </c>
      <c r="C3084" s="184">
        <v>513359</v>
      </c>
      <c r="D3084" s="184">
        <v>528</v>
      </c>
      <c r="E3084" s="184">
        <v>2</v>
      </c>
      <c r="F3084" s="184">
        <v>614</v>
      </c>
      <c r="G3084" s="184">
        <v>7</v>
      </c>
      <c r="H3084" s="184">
        <v>3</v>
      </c>
    </row>
    <row r="3085" spans="1:8" x14ac:dyDescent="0.2">
      <c r="A3085" s="184" t="s">
        <v>4955</v>
      </c>
      <c r="B3085" s="184">
        <v>3073</v>
      </c>
      <c r="C3085" s="184">
        <v>510710</v>
      </c>
      <c r="D3085" s="184">
        <v>1</v>
      </c>
      <c r="E3085" s="184">
        <v>1</v>
      </c>
      <c r="F3085" s="184">
        <v>2699</v>
      </c>
      <c r="G3085" s="184">
        <v>7</v>
      </c>
      <c r="H3085" s="184">
        <v>3</v>
      </c>
    </row>
    <row r="3086" spans="1:8" x14ac:dyDescent="0.2">
      <c r="A3086" s="184" t="s">
        <v>4956</v>
      </c>
      <c r="B3086" s="184">
        <v>2700</v>
      </c>
      <c r="C3086" s="184">
        <v>510316</v>
      </c>
      <c r="D3086" s="184">
        <v>652</v>
      </c>
      <c r="E3086" s="184">
        <v>1</v>
      </c>
      <c r="F3086" s="184">
        <v>2699</v>
      </c>
      <c r="G3086" s="184">
        <v>7</v>
      </c>
      <c r="H3086" s="184">
        <v>3</v>
      </c>
    </row>
    <row r="3087" spans="1:8" x14ac:dyDescent="0.2">
      <c r="A3087" s="184" t="s">
        <v>4957</v>
      </c>
      <c r="B3087" s="184">
        <v>2701</v>
      </c>
      <c r="C3087" s="184">
        <v>510317</v>
      </c>
      <c r="D3087" s="184">
        <v>653</v>
      </c>
      <c r="E3087" s="184">
        <v>1</v>
      </c>
      <c r="F3087" s="184">
        <v>2699</v>
      </c>
      <c r="G3087" s="184">
        <v>7</v>
      </c>
      <c r="H3087" s="184">
        <v>3</v>
      </c>
    </row>
    <row r="3088" spans="1:8" x14ac:dyDescent="0.2">
      <c r="A3088" s="184" t="s">
        <v>4958</v>
      </c>
      <c r="B3088" s="184">
        <v>2702</v>
      </c>
      <c r="C3088" s="184">
        <v>510318</v>
      </c>
      <c r="D3088" s="184">
        <v>654</v>
      </c>
      <c r="E3088" s="184">
        <v>1</v>
      </c>
      <c r="F3088" s="184">
        <v>2699</v>
      </c>
      <c r="G3088" s="184">
        <v>7</v>
      </c>
      <c r="H3088" s="184">
        <v>3</v>
      </c>
    </row>
    <row r="3089" spans="1:8" x14ac:dyDescent="0.2">
      <c r="A3089" s="184" t="s">
        <v>4959</v>
      </c>
      <c r="B3089" s="184">
        <v>2703</v>
      </c>
      <c r="C3089" s="184">
        <v>510319</v>
      </c>
      <c r="D3089" s="184">
        <v>655</v>
      </c>
      <c r="E3089" s="184">
        <v>1</v>
      </c>
      <c r="F3089" s="184">
        <v>2699</v>
      </c>
      <c r="G3089" s="184">
        <v>7</v>
      </c>
      <c r="H3089" s="184">
        <v>3</v>
      </c>
    </row>
    <row r="3090" spans="1:8" x14ac:dyDescent="0.2">
      <c r="A3090" s="184" t="s">
        <v>4960</v>
      </c>
      <c r="B3090" s="184">
        <v>2704</v>
      </c>
      <c r="C3090" s="184">
        <v>510320</v>
      </c>
      <c r="D3090" s="184">
        <v>656</v>
      </c>
      <c r="E3090" s="184">
        <v>1</v>
      </c>
      <c r="F3090" s="184">
        <v>2699</v>
      </c>
      <c r="G3090" s="184">
        <v>7</v>
      </c>
      <c r="H3090" s="184">
        <v>3</v>
      </c>
    </row>
    <row r="3091" spans="1:8" x14ac:dyDescent="0.2">
      <c r="A3091" s="184" t="s">
        <v>4961</v>
      </c>
      <c r="B3091" s="184">
        <v>2705</v>
      </c>
      <c r="C3091" s="184">
        <v>510321</v>
      </c>
      <c r="D3091" s="184">
        <v>657</v>
      </c>
      <c r="E3091" s="184">
        <v>1</v>
      </c>
      <c r="F3091" s="184">
        <v>2699</v>
      </c>
      <c r="G3091" s="184">
        <v>7</v>
      </c>
      <c r="H3091" s="184">
        <v>3</v>
      </c>
    </row>
    <row r="3092" spans="1:8" x14ac:dyDescent="0.2">
      <c r="A3092" s="184" t="s">
        <v>4962</v>
      </c>
      <c r="B3092" s="184">
        <v>2706</v>
      </c>
      <c r="C3092" s="184">
        <v>510322</v>
      </c>
      <c r="D3092" s="184">
        <v>658</v>
      </c>
      <c r="E3092" s="184">
        <v>1</v>
      </c>
      <c r="F3092" s="184">
        <v>2699</v>
      </c>
      <c r="G3092" s="184">
        <v>7</v>
      </c>
      <c r="H3092" s="184">
        <v>3</v>
      </c>
    </row>
    <row r="3093" spans="1:8" x14ac:dyDescent="0.2">
      <c r="A3093" s="184" t="s">
        <v>4963</v>
      </c>
      <c r="B3093" s="184">
        <v>2707</v>
      </c>
      <c r="C3093" s="184">
        <v>510323</v>
      </c>
      <c r="D3093" s="184">
        <v>659</v>
      </c>
      <c r="E3093" s="184">
        <v>1</v>
      </c>
      <c r="F3093" s="184">
        <v>2699</v>
      </c>
      <c r="G3093" s="184">
        <v>7</v>
      </c>
      <c r="H3093" s="184">
        <v>3</v>
      </c>
    </row>
    <row r="3094" spans="1:8" x14ac:dyDescent="0.2">
      <c r="A3094" s="184" t="s">
        <v>4964</v>
      </c>
      <c r="B3094" s="184">
        <v>2708</v>
      </c>
      <c r="C3094" s="184">
        <v>510324</v>
      </c>
      <c r="D3094" s="184">
        <v>660</v>
      </c>
      <c r="E3094" s="184">
        <v>1</v>
      </c>
      <c r="F3094" s="184">
        <v>2699</v>
      </c>
      <c r="G3094" s="184">
        <v>7</v>
      </c>
      <c r="H3094" s="184">
        <v>3</v>
      </c>
    </row>
    <row r="3095" spans="1:8" x14ac:dyDescent="0.2">
      <c r="A3095" s="184" t="s">
        <v>4965</v>
      </c>
      <c r="B3095" s="184">
        <v>2709</v>
      </c>
      <c r="C3095" s="184">
        <v>510325</v>
      </c>
      <c r="D3095" s="184">
        <v>661</v>
      </c>
      <c r="E3095" s="184">
        <v>1</v>
      </c>
      <c r="F3095" s="184">
        <v>2699</v>
      </c>
      <c r="G3095" s="184">
        <v>7</v>
      </c>
      <c r="H3095" s="184">
        <v>3</v>
      </c>
    </row>
    <row r="3096" spans="1:8" x14ac:dyDescent="0.2">
      <c r="A3096" s="184" t="s">
        <v>4966</v>
      </c>
      <c r="B3096" s="184">
        <v>2710</v>
      </c>
      <c r="C3096" s="184">
        <v>510326</v>
      </c>
      <c r="D3096" s="184">
        <v>662</v>
      </c>
      <c r="E3096" s="184">
        <v>1</v>
      </c>
      <c r="F3096" s="184">
        <v>2699</v>
      </c>
      <c r="G3096" s="184">
        <v>7</v>
      </c>
      <c r="H3096" s="184">
        <v>3</v>
      </c>
    </row>
    <row r="3097" spans="1:8" x14ac:dyDescent="0.2">
      <c r="A3097" s="184" t="s">
        <v>4967</v>
      </c>
      <c r="B3097" s="184">
        <v>2711</v>
      </c>
      <c r="C3097" s="184">
        <v>510327</v>
      </c>
      <c r="D3097" s="184">
        <v>663</v>
      </c>
      <c r="E3097" s="184">
        <v>1</v>
      </c>
      <c r="F3097" s="184">
        <v>2699</v>
      </c>
      <c r="G3097" s="184">
        <v>7</v>
      </c>
      <c r="H3097" s="184">
        <v>3</v>
      </c>
    </row>
    <row r="3098" spans="1:8" x14ac:dyDescent="0.2">
      <c r="A3098" s="184" t="s">
        <v>4968</v>
      </c>
      <c r="B3098" s="184">
        <v>2712</v>
      </c>
      <c r="C3098" s="184">
        <v>510328</v>
      </c>
      <c r="D3098" s="184">
        <v>664</v>
      </c>
      <c r="E3098" s="184">
        <v>1</v>
      </c>
      <c r="F3098" s="184">
        <v>2699</v>
      </c>
      <c r="G3098" s="184">
        <v>7</v>
      </c>
      <c r="H3098" s="184">
        <v>3</v>
      </c>
    </row>
    <row r="3099" spans="1:8" x14ac:dyDescent="0.2">
      <c r="A3099" s="184" t="s">
        <v>4969</v>
      </c>
      <c r="B3099" s="184">
        <v>2713</v>
      </c>
      <c r="C3099" s="184">
        <v>510329</v>
      </c>
      <c r="D3099" s="184">
        <v>665</v>
      </c>
      <c r="E3099" s="184">
        <v>1</v>
      </c>
      <c r="F3099" s="184">
        <v>2699</v>
      </c>
      <c r="G3099" s="184">
        <v>7</v>
      </c>
      <c r="H3099" s="184">
        <v>3</v>
      </c>
    </row>
    <row r="3100" spans="1:8" x14ac:dyDescent="0.2">
      <c r="A3100" s="184" t="s">
        <v>4970</v>
      </c>
      <c r="B3100" s="184">
        <v>2714</v>
      </c>
      <c r="C3100" s="184">
        <v>510330</v>
      </c>
      <c r="D3100" s="184">
        <v>666</v>
      </c>
      <c r="E3100" s="184">
        <v>1</v>
      </c>
      <c r="F3100" s="184">
        <v>2699</v>
      </c>
      <c r="G3100" s="184">
        <v>7</v>
      </c>
      <c r="H3100" s="184">
        <v>3</v>
      </c>
    </row>
    <row r="3101" spans="1:8" x14ac:dyDescent="0.2">
      <c r="A3101" s="184" t="s">
        <v>4971</v>
      </c>
      <c r="B3101" s="184">
        <v>2715</v>
      </c>
      <c r="C3101" s="184">
        <v>510331</v>
      </c>
      <c r="D3101" s="184">
        <v>667</v>
      </c>
      <c r="E3101" s="184">
        <v>1</v>
      </c>
      <c r="F3101" s="184">
        <v>2699</v>
      </c>
      <c r="G3101" s="184">
        <v>7</v>
      </c>
      <c r="H3101" s="184">
        <v>3</v>
      </c>
    </row>
    <row r="3102" spans="1:8" x14ac:dyDescent="0.2">
      <c r="A3102" s="184" t="s">
        <v>4972</v>
      </c>
      <c r="B3102" s="184">
        <v>2716</v>
      </c>
      <c r="C3102" s="184">
        <v>510332</v>
      </c>
      <c r="D3102" s="184">
        <v>668</v>
      </c>
      <c r="E3102" s="184">
        <v>1</v>
      </c>
      <c r="F3102" s="184">
        <v>2699</v>
      </c>
      <c r="G3102" s="184">
        <v>7</v>
      </c>
      <c r="H3102" s="184">
        <v>3</v>
      </c>
    </row>
    <row r="3103" spans="1:8" x14ac:dyDescent="0.2">
      <c r="A3103" s="184" t="s">
        <v>4973</v>
      </c>
      <c r="B3103" s="184">
        <v>2717</v>
      </c>
      <c r="C3103" s="184">
        <v>510333</v>
      </c>
      <c r="D3103" s="184">
        <v>669</v>
      </c>
      <c r="E3103" s="184">
        <v>1</v>
      </c>
      <c r="F3103" s="184">
        <v>2699</v>
      </c>
      <c r="G3103" s="184">
        <v>7</v>
      </c>
      <c r="H3103" s="184">
        <v>3</v>
      </c>
    </row>
    <row r="3104" spans="1:8" x14ac:dyDescent="0.2">
      <c r="A3104" s="184" t="s">
        <v>4974</v>
      </c>
      <c r="B3104" s="184">
        <v>2718</v>
      </c>
      <c r="C3104" s="184">
        <v>510334</v>
      </c>
      <c r="D3104" s="184">
        <v>670</v>
      </c>
      <c r="E3104" s="184">
        <v>1</v>
      </c>
      <c r="F3104" s="184">
        <v>2699</v>
      </c>
      <c r="G3104" s="184">
        <v>7</v>
      </c>
      <c r="H3104" s="184">
        <v>3</v>
      </c>
    </row>
    <row r="3105" spans="1:8" x14ac:dyDescent="0.2">
      <c r="A3105" s="184" t="s">
        <v>4975</v>
      </c>
      <c r="B3105" s="184">
        <v>2719</v>
      </c>
      <c r="C3105" s="184">
        <v>510335</v>
      </c>
      <c r="D3105" s="184">
        <v>671</v>
      </c>
      <c r="E3105" s="184">
        <v>1</v>
      </c>
      <c r="F3105" s="184">
        <v>2699</v>
      </c>
      <c r="G3105" s="184">
        <v>7</v>
      </c>
      <c r="H3105" s="184">
        <v>3</v>
      </c>
    </row>
    <row r="3106" spans="1:8" x14ac:dyDescent="0.2">
      <c r="A3106" s="184" t="s">
        <v>4976</v>
      </c>
      <c r="B3106" s="184">
        <v>2720</v>
      </c>
      <c r="C3106" s="184">
        <v>510336</v>
      </c>
      <c r="D3106" s="184">
        <v>672</v>
      </c>
      <c r="E3106" s="184">
        <v>1</v>
      </c>
      <c r="F3106" s="184">
        <v>2699</v>
      </c>
      <c r="G3106" s="184">
        <v>7</v>
      </c>
      <c r="H3106" s="184">
        <v>3</v>
      </c>
    </row>
    <row r="3107" spans="1:8" x14ac:dyDescent="0.2">
      <c r="A3107" s="184" t="s">
        <v>4977</v>
      </c>
      <c r="B3107" s="184">
        <v>2721</v>
      </c>
      <c r="C3107" s="184">
        <v>510337</v>
      </c>
      <c r="D3107" s="184">
        <v>673</v>
      </c>
      <c r="E3107" s="184">
        <v>1</v>
      </c>
      <c r="F3107" s="184">
        <v>2699</v>
      </c>
      <c r="G3107" s="184">
        <v>7</v>
      </c>
      <c r="H3107" s="184">
        <v>3</v>
      </c>
    </row>
    <row r="3108" spans="1:8" x14ac:dyDescent="0.2">
      <c r="A3108" s="184" t="s">
        <v>4978</v>
      </c>
      <c r="B3108" s="184">
        <v>2722</v>
      </c>
      <c r="C3108" s="184">
        <v>510359</v>
      </c>
      <c r="D3108" s="184">
        <v>674</v>
      </c>
      <c r="E3108" s="184">
        <v>1</v>
      </c>
      <c r="F3108" s="184">
        <v>2699</v>
      </c>
      <c r="G3108" s="184">
        <v>7</v>
      </c>
      <c r="H3108" s="184">
        <v>3</v>
      </c>
    </row>
    <row r="3109" spans="1:8" x14ac:dyDescent="0.2">
      <c r="A3109" s="184" t="s">
        <v>4979</v>
      </c>
      <c r="B3109" s="184">
        <v>2723</v>
      </c>
      <c r="C3109" s="184">
        <v>510360</v>
      </c>
      <c r="D3109" s="184">
        <v>675</v>
      </c>
      <c r="E3109" s="184">
        <v>1</v>
      </c>
      <c r="F3109" s="184">
        <v>2699</v>
      </c>
      <c r="G3109" s="184">
        <v>7</v>
      </c>
      <c r="H3109" s="184">
        <v>3</v>
      </c>
    </row>
    <row r="3110" spans="1:8" x14ac:dyDescent="0.2">
      <c r="A3110" s="184" t="s">
        <v>4980</v>
      </c>
      <c r="B3110" s="184">
        <v>2724</v>
      </c>
      <c r="C3110" s="184">
        <v>510361</v>
      </c>
      <c r="D3110" s="184">
        <v>676</v>
      </c>
      <c r="E3110" s="184">
        <v>1</v>
      </c>
      <c r="F3110" s="184">
        <v>2699</v>
      </c>
      <c r="G3110" s="184">
        <v>7</v>
      </c>
      <c r="H3110" s="184">
        <v>3</v>
      </c>
    </row>
    <row r="3111" spans="1:8" x14ac:dyDescent="0.2">
      <c r="A3111" s="184" t="s">
        <v>4981</v>
      </c>
      <c r="B3111" s="184">
        <v>2725</v>
      </c>
      <c r="C3111" s="184">
        <v>510362</v>
      </c>
      <c r="D3111" s="184">
        <v>677</v>
      </c>
      <c r="E3111" s="184">
        <v>1</v>
      </c>
      <c r="F3111" s="184">
        <v>2699</v>
      </c>
      <c r="G3111" s="184">
        <v>7</v>
      </c>
      <c r="H3111" s="184">
        <v>3</v>
      </c>
    </row>
    <row r="3112" spans="1:8" x14ac:dyDescent="0.2">
      <c r="A3112" s="184" t="s">
        <v>4982</v>
      </c>
      <c r="B3112" s="184">
        <v>2726</v>
      </c>
      <c r="C3112" s="184">
        <v>510363</v>
      </c>
      <c r="D3112" s="184">
        <v>678</v>
      </c>
      <c r="E3112" s="184">
        <v>1</v>
      </c>
      <c r="F3112" s="184">
        <v>2699</v>
      </c>
      <c r="G3112" s="184">
        <v>7</v>
      </c>
      <c r="H3112" s="184">
        <v>3</v>
      </c>
    </row>
    <row r="3113" spans="1:8" x14ac:dyDescent="0.2">
      <c r="A3113" s="184" t="s">
        <v>4983</v>
      </c>
      <c r="B3113" s="184">
        <v>2727</v>
      </c>
      <c r="C3113" s="184">
        <v>510364</v>
      </c>
      <c r="D3113" s="184">
        <v>679</v>
      </c>
      <c r="E3113" s="184">
        <v>1</v>
      </c>
      <c r="F3113" s="184">
        <v>2699</v>
      </c>
      <c r="G3113" s="184">
        <v>7</v>
      </c>
      <c r="H3113" s="184">
        <v>3</v>
      </c>
    </row>
    <row r="3114" spans="1:8" x14ac:dyDescent="0.2">
      <c r="A3114" s="184" t="s">
        <v>4984</v>
      </c>
      <c r="B3114" s="184">
        <v>2728</v>
      </c>
      <c r="C3114" s="184">
        <v>510365</v>
      </c>
      <c r="D3114" s="184">
        <v>680</v>
      </c>
      <c r="E3114" s="184">
        <v>1</v>
      </c>
      <c r="F3114" s="184">
        <v>2699</v>
      </c>
      <c r="G3114" s="184">
        <v>7</v>
      </c>
      <c r="H3114" s="184">
        <v>3</v>
      </c>
    </row>
    <row r="3115" spans="1:8" x14ac:dyDescent="0.2">
      <c r="A3115" s="184" t="s">
        <v>4985</v>
      </c>
      <c r="B3115" s="184">
        <v>2729</v>
      </c>
      <c r="C3115" s="184">
        <v>510366</v>
      </c>
      <c r="D3115" s="184">
        <v>681</v>
      </c>
      <c r="E3115" s="184">
        <v>1</v>
      </c>
      <c r="F3115" s="184">
        <v>2699</v>
      </c>
      <c r="G3115" s="184">
        <v>7</v>
      </c>
      <c r="H3115" s="184">
        <v>3</v>
      </c>
    </row>
    <row r="3116" spans="1:8" x14ac:dyDescent="0.2">
      <c r="A3116" s="184" t="s">
        <v>4986</v>
      </c>
      <c r="B3116" s="184">
        <v>2730</v>
      </c>
      <c r="C3116" s="184">
        <v>510367</v>
      </c>
      <c r="D3116" s="184">
        <v>682</v>
      </c>
      <c r="E3116" s="184">
        <v>1</v>
      </c>
      <c r="F3116" s="184">
        <v>2699</v>
      </c>
      <c r="G3116" s="184">
        <v>7</v>
      </c>
      <c r="H3116" s="184">
        <v>3</v>
      </c>
    </row>
    <row r="3117" spans="1:8" x14ac:dyDescent="0.2">
      <c r="A3117" s="184" t="s">
        <v>4987</v>
      </c>
      <c r="B3117" s="184">
        <v>2731</v>
      </c>
      <c r="C3117" s="184">
        <v>510368</v>
      </c>
      <c r="D3117" s="184">
        <v>683</v>
      </c>
      <c r="E3117" s="184">
        <v>1</v>
      </c>
      <c r="F3117" s="184">
        <v>2699</v>
      </c>
      <c r="G3117" s="184">
        <v>7</v>
      </c>
      <c r="H3117" s="184">
        <v>3</v>
      </c>
    </row>
    <row r="3118" spans="1:8" x14ac:dyDescent="0.2">
      <c r="A3118" s="184" t="s">
        <v>4988</v>
      </c>
      <c r="B3118" s="184">
        <v>2732</v>
      </c>
      <c r="C3118" s="184">
        <v>510369</v>
      </c>
      <c r="D3118" s="184">
        <v>684</v>
      </c>
      <c r="E3118" s="184">
        <v>1</v>
      </c>
      <c r="F3118" s="184">
        <v>2699</v>
      </c>
      <c r="G3118" s="184">
        <v>7</v>
      </c>
      <c r="H3118" s="184">
        <v>3</v>
      </c>
    </row>
    <row r="3119" spans="1:8" x14ac:dyDescent="0.2">
      <c r="A3119" s="184" t="s">
        <v>4989</v>
      </c>
      <c r="B3119" s="184">
        <v>2733</v>
      </c>
      <c r="C3119" s="184">
        <v>510370</v>
      </c>
      <c r="D3119" s="184">
        <v>685</v>
      </c>
      <c r="E3119" s="184">
        <v>1</v>
      </c>
      <c r="F3119" s="184">
        <v>2699</v>
      </c>
      <c r="G3119" s="184">
        <v>7</v>
      </c>
      <c r="H3119" s="184">
        <v>3</v>
      </c>
    </row>
    <row r="3120" spans="1:8" x14ac:dyDescent="0.2">
      <c r="A3120" s="184" t="s">
        <v>4990</v>
      </c>
      <c r="B3120" s="184">
        <v>2734</v>
      </c>
      <c r="C3120" s="184">
        <v>510371</v>
      </c>
      <c r="D3120" s="184">
        <v>686</v>
      </c>
      <c r="E3120" s="184">
        <v>1</v>
      </c>
      <c r="F3120" s="184">
        <v>2699</v>
      </c>
      <c r="G3120" s="184">
        <v>7</v>
      </c>
      <c r="H3120" s="184">
        <v>3</v>
      </c>
    </row>
    <row r="3121" spans="1:8" x14ac:dyDescent="0.2">
      <c r="A3121" s="184" t="s">
        <v>4991</v>
      </c>
      <c r="B3121" s="184">
        <v>2735</v>
      </c>
      <c r="C3121" s="184">
        <v>510372</v>
      </c>
      <c r="D3121" s="184">
        <v>687</v>
      </c>
      <c r="E3121" s="184">
        <v>1</v>
      </c>
      <c r="F3121" s="184">
        <v>2699</v>
      </c>
      <c r="G3121" s="184">
        <v>7</v>
      </c>
      <c r="H3121" s="184">
        <v>3</v>
      </c>
    </row>
    <row r="3122" spans="1:8" x14ac:dyDescent="0.2">
      <c r="A3122" s="184" t="s">
        <v>4992</v>
      </c>
      <c r="B3122" s="184">
        <v>2736</v>
      </c>
      <c r="C3122" s="184">
        <v>510373</v>
      </c>
      <c r="D3122" s="184">
        <v>688</v>
      </c>
      <c r="E3122" s="184">
        <v>1</v>
      </c>
      <c r="F3122" s="184">
        <v>2699</v>
      </c>
      <c r="G3122" s="184">
        <v>7</v>
      </c>
      <c r="H3122" s="184">
        <v>3</v>
      </c>
    </row>
    <row r="3123" spans="1:8" x14ac:dyDescent="0.2">
      <c r="A3123" s="184" t="s">
        <v>4993</v>
      </c>
      <c r="B3123" s="184">
        <v>2737</v>
      </c>
      <c r="C3123" s="184">
        <v>510374</v>
      </c>
      <c r="D3123" s="184">
        <v>689</v>
      </c>
      <c r="E3123" s="184">
        <v>1</v>
      </c>
      <c r="F3123" s="184">
        <v>2699</v>
      </c>
      <c r="G3123" s="184">
        <v>7</v>
      </c>
      <c r="H3123" s="184">
        <v>3</v>
      </c>
    </row>
    <row r="3124" spans="1:8" x14ac:dyDescent="0.2">
      <c r="A3124" s="184" t="s">
        <v>4994</v>
      </c>
      <c r="B3124" s="184">
        <v>2738</v>
      </c>
      <c r="C3124" s="184">
        <v>510375</v>
      </c>
      <c r="D3124" s="184">
        <v>690</v>
      </c>
      <c r="E3124" s="184">
        <v>1</v>
      </c>
      <c r="F3124" s="184">
        <v>2699</v>
      </c>
      <c r="G3124" s="184">
        <v>7</v>
      </c>
      <c r="H3124" s="184">
        <v>3</v>
      </c>
    </row>
    <row r="3125" spans="1:8" x14ac:dyDescent="0.2">
      <c r="A3125" s="184" t="s">
        <v>4995</v>
      </c>
      <c r="B3125" s="184">
        <v>2739</v>
      </c>
      <c r="C3125" s="184">
        <v>510376</v>
      </c>
      <c r="D3125" s="184">
        <v>691</v>
      </c>
      <c r="E3125" s="184">
        <v>1</v>
      </c>
      <c r="F3125" s="184">
        <v>2699</v>
      </c>
      <c r="G3125" s="184">
        <v>7</v>
      </c>
      <c r="H3125" s="184">
        <v>3</v>
      </c>
    </row>
    <row r="3126" spans="1:8" x14ac:dyDescent="0.2">
      <c r="A3126" s="184" t="s">
        <v>4996</v>
      </c>
      <c r="B3126" s="184">
        <v>2740</v>
      </c>
      <c r="C3126" s="184">
        <v>510377</v>
      </c>
      <c r="D3126" s="184">
        <v>692</v>
      </c>
      <c r="E3126" s="184">
        <v>1</v>
      </c>
      <c r="F3126" s="184">
        <v>2699</v>
      </c>
      <c r="G3126" s="184">
        <v>7</v>
      </c>
      <c r="H3126" s="184">
        <v>3</v>
      </c>
    </row>
    <row r="3127" spans="1:8" x14ac:dyDescent="0.2">
      <c r="A3127" s="184" t="s">
        <v>4997</v>
      </c>
      <c r="B3127" s="184">
        <v>6328</v>
      </c>
      <c r="C3127" s="184">
        <v>514092</v>
      </c>
      <c r="D3127" s="185">
        <v>43831</v>
      </c>
      <c r="E3127" s="184">
        <v>2</v>
      </c>
      <c r="F3127" s="184">
        <v>6319</v>
      </c>
      <c r="G3127" s="184">
        <v>7</v>
      </c>
      <c r="H3127" s="184">
        <v>3</v>
      </c>
    </row>
    <row r="3128" spans="1:8" x14ac:dyDescent="0.2">
      <c r="A3128" s="184" t="s">
        <v>4998</v>
      </c>
      <c r="B3128" s="184">
        <v>6327</v>
      </c>
      <c r="C3128" s="184">
        <v>514093</v>
      </c>
      <c r="D3128" s="185">
        <v>43832</v>
      </c>
      <c r="E3128" s="184">
        <v>2</v>
      </c>
      <c r="F3128" s="184">
        <v>6319</v>
      </c>
      <c r="G3128" s="184">
        <v>7</v>
      </c>
      <c r="H3128" s="184">
        <v>3</v>
      </c>
    </row>
    <row r="3129" spans="1:8" x14ac:dyDescent="0.2">
      <c r="A3129" s="184" t="s">
        <v>4999</v>
      </c>
      <c r="B3129" s="184">
        <v>6326</v>
      </c>
      <c r="C3129" s="184">
        <v>514094</v>
      </c>
      <c r="D3129" s="185">
        <v>43833</v>
      </c>
      <c r="E3129" s="184">
        <v>2</v>
      </c>
      <c r="F3129" s="184">
        <v>6319</v>
      </c>
      <c r="G3129" s="184">
        <v>7</v>
      </c>
      <c r="H3129" s="184">
        <v>3</v>
      </c>
    </row>
    <row r="3130" spans="1:8" x14ac:dyDescent="0.2">
      <c r="A3130" s="184" t="s">
        <v>5000</v>
      </c>
      <c r="B3130" s="184">
        <v>6325</v>
      </c>
      <c r="C3130" s="184">
        <v>514095</v>
      </c>
      <c r="D3130" s="184" t="s">
        <v>5001</v>
      </c>
      <c r="E3130" s="184">
        <v>2</v>
      </c>
      <c r="F3130" s="184">
        <v>6319</v>
      </c>
      <c r="G3130" s="184">
        <v>7</v>
      </c>
      <c r="H3130" s="184">
        <v>3</v>
      </c>
    </row>
    <row r="3131" spans="1:8" x14ac:dyDescent="0.2">
      <c r="A3131" s="184" t="s">
        <v>5002</v>
      </c>
      <c r="B3131" s="184">
        <v>6340</v>
      </c>
      <c r="C3131" s="184">
        <v>514121</v>
      </c>
      <c r="D3131" s="184" t="s">
        <v>5003</v>
      </c>
      <c r="E3131" s="184">
        <v>2</v>
      </c>
      <c r="F3131" s="184">
        <v>6319</v>
      </c>
      <c r="G3131" s="184">
        <v>7</v>
      </c>
      <c r="H3131" s="184">
        <v>3</v>
      </c>
    </row>
    <row r="3132" spans="1:8" x14ac:dyDescent="0.2">
      <c r="A3132" s="184" t="s">
        <v>5004</v>
      </c>
      <c r="B3132" s="184">
        <v>6341</v>
      </c>
      <c r="C3132" s="184">
        <v>514122</v>
      </c>
      <c r="D3132" s="184" t="s">
        <v>5005</v>
      </c>
      <c r="E3132" s="184">
        <v>2</v>
      </c>
      <c r="F3132" s="184">
        <v>6319</v>
      </c>
      <c r="G3132" s="184">
        <v>7</v>
      </c>
      <c r="H3132" s="184">
        <v>3</v>
      </c>
    </row>
    <row r="3133" spans="1:8" x14ac:dyDescent="0.2">
      <c r="A3133" s="184" t="s">
        <v>5006</v>
      </c>
      <c r="B3133" s="184">
        <v>6344</v>
      </c>
      <c r="C3133" s="184">
        <v>514123</v>
      </c>
      <c r="D3133" s="184" t="s">
        <v>5007</v>
      </c>
      <c r="E3133" s="184">
        <v>2</v>
      </c>
      <c r="F3133" s="184">
        <v>6319</v>
      </c>
      <c r="G3133" s="184">
        <v>7</v>
      </c>
      <c r="H3133" s="184">
        <v>3</v>
      </c>
    </row>
    <row r="3134" spans="1:8" x14ac:dyDescent="0.2">
      <c r="A3134" s="184" t="s">
        <v>5008</v>
      </c>
      <c r="B3134" s="184">
        <v>6345</v>
      </c>
      <c r="C3134" s="184">
        <v>514124</v>
      </c>
      <c r="D3134" s="184" t="s">
        <v>5009</v>
      </c>
      <c r="E3134" s="184">
        <v>2</v>
      </c>
      <c r="F3134" s="184">
        <v>6319</v>
      </c>
      <c r="G3134" s="184">
        <v>7</v>
      </c>
      <c r="H3134" s="184">
        <v>3</v>
      </c>
    </row>
    <row r="3135" spans="1:8" x14ac:dyDescent="0.2">
      <c r="A3135" s="184" t="s">
        <v>5010</v>
      </c>
      <c r="B3135" s="184">
        <v>6347</v>
      </c>
      <c r="C3135" s="184">
        <v>514125</v>
      </c>
      <c r="D3135" s="184" t="s">
        <v>5011</v>
      </c>
      <c r="E3135" s="184">
        <v>2</v>
      </c>
      <c r="F3135" s="184">
        <v>6319</v>
      </c>
      <c r="G3135" s="184">
        <v>7</v>
      </c>
      <c r="H3135" s="184">
        <v>3</v>
      </c>
    </row>
    <row r="3136" spans="1:8" x14ac:dyDescent="0.2">
      <c r="A3136" s="184" t="s">
        <v>5012</v>
      </c>
      <c r="B3136" s="184">
        <v>6348</v>
      </c>
      <c r="C3136" s="184">
        <v>514126</v>
      </c>
      <c r="D3136" s="184" t="s">
        <v>5013</v>
      </c>
      <c r="E3136" s="184">
        <v>2</v>
      </c>
      <c r="F3136" s="184">
        <v>6319</v>
      </c>
      <c r="G3136" s="184">
        <v>7</v>
      </c>
      <c r="H3136" s="184">
        <v>3</v>
      </c>
    </row>
    <row r="3137" spans="1:8" x14ac:dyDescent="0.2">
      <c r="A3137" s="184" t="s">
        <v>5014</v>
      </c>
      <c r="B3137" s="184">
        <v>6401</v>
      </c>
      <c r="C3137" s="184">
        <v>514127</v>
      </c>
      <c r="D3137" s="184" t="s">
        <v>5015</v>
      </c>
      <c r="E3137" s="184">
        <v>2</v>
      </c>
      <c r="F3137" s="184">
        <v>6319</v>
      </c>
      <c r="G3137" s="184">
        <v>7</v>
      </c>
      <c r="H3137" s="184">
        <v>3</v>
      </c>
    </row>
    <row r="3138" spans="1:8" x14ac:dyDescent="0.2">
      <c r="A3138" s="184" t="s">
        <v>5016</v>
      </c>
      <c r="B3138" s="184">
        <v>6400</v>
      </c>
      <c r="C3138" s="184">
        <v>514128</v>
      </c>
      <c r="D3138" s="184" t="s">
        <v>5017</v>
      </c>
      <c r="E3138" s="184">
        <v>2</v>
      </c>
      <c r="F3138" s="184">
        <v>6319</v>
      </c>
      <c r="G3138" s="184">
        <v>7</v>
      </c>
      <c r="H3138" s="184">
        <v>3</v>
      </c>
    </row>
    <row r="3139" spans="1:8" x14ac:dyDescent="0.2">
      <c r="A3139" s="184" t="s">
        <v>5018</v>
      </c>
      <c r="B3139" s="184">
        <v>6335</v>
      </c>
      <c r="C3139" s="184">
        <v>514085</v>
      </c>
      <c r="D3139" s="184" t="s">
        <v>5019</v>
      </c>
      <c r="E3139" s="184">
        <v>2</v>
      </c>
      <c r="F3139" s="184">
        <v>6319</v>
      </c>
      <c r="G3139" s="184">
        <v>7</v>
      </c>
      <c r="H3139" s="184">
        <v>3</v>
      </c>
    </row>
    <row r="3140" spans="1:8" x14ac:dyDescent="0.2">
      <c r="A3140" s="184" t="s">
        <v>5018</v>
      </c>
      <c r="B3140" s="184">
        <v>6336</v>
      </c>
      <c r="C3140" s="184">
        <v>514084</v>
      </c>
      <c r="D3140" s="184" t="s">
        <v>5019</v>
      </c>
      <c r="E3140" s="184">
        <v>2</v>
      </c>
      <c r="F3140" s="184">
        <v>6319</v>
      </c>
      <c r="G3140" s="184">
        <v>7</v>
      </c>
      <c r="H3140" s="184">
        <v>3</v>
      </c>
    </row>
    <row r="3141" spans="1:8" x14ac:dyDescent="0.2">
      <c r="A3141" s="184" t="s">
        <v>5020</v>
      </c>
      <c r="B3141" s="184">
        <v>6324</v>
      </c>
      <c r="C3141" s="184">
        <v>514096</v>
      </c>
      <c r="D3141" s="184" t="s">
        <v>5021</v>
      </c>
      <c r="E3141" s="184">
        <v>2</v>
      </c>
      <c r="F3141" s="184">
        <v>6319</v>
      </c>
      <c r="G3141" s="184">
        <v>7</v>
      </c>
      <c r="H3141" s="184">
        <v>3</v>
      </c>
    </row>
    <row r="3142" spans="1:8" x14ac:dyDescent="0.2">
      <c r="A3142" s="184" t="s">
        <v>5022</v>
      </c>
      <c r="B3142" s="184">
        <v>6334</v>
      </c>
      <c r="C3142" s="184">
        <v>514086</v>
      </c>
      <c r="D3142" s="184" t="s">
        <v>5023</v>
      </c>
      <c r="E3142" s="184">
        <v>2</v>
      </c>
      <c r="F3142" s="184">
        <v>6319</v>
      </c>
      <c r="G3142" s="184">
        <v>7</v>
      </c>
      <c r="H3142" s="184">
        <v>3</v>
      </c>
    </row>
    <row r="3143" spans="1:8" x14ac:dyDescent="0.2">
      <c r="A3143" s="184" t="s">
        <v>5024</v>
      </c>
      <c r="B3143" s="184">
        <v>6333</v>
      </c>
      <c r="C3143" s="184">
        <v>514087</v>
      </c>
      <c r="D3143" s="184" t="s">
        <v>5025</v>
      </c>
      <c r="E3143" s="184">
        <v>2</v>
      </c>
      <c r="F3143" s="184">
        <v>6319</v>
      </c>
      <c r="G3143" s="184">
        <v>7</v>
      </c>
      <c r="H3143" s="184">
        <v>3</v>
      </c>
    </row>
    <row r="3144" spans="1:8" x14ac:dyDescent="0.2">
      <c r="A3144" s="184" t="s">
        <v>5026</v>
      </c>
      <c r="B3144" s="184">
        <v>6332</v>
      </c>
      <c r="C3144" s="184">
        <v>514088</v>
      </c>
      <c r="D3144" s="184" t="s">
        <v>5027</v>
      </c>
      <c r="E3144" s="184">
        <v>2</v>
      </c>
      <c r="F3144" s="184">
        <v>6319</v>
      </c>
      <c r="G3144" s="184">
        <v>7</v>
      </c>
      <c r="H3144" s="184">
        <v>3</v>
      </c>
    </row>
    <row r="3145" spans="1:8" x14ac:dyDescent="0.2">
      <c r="A3145" s="184" t="s">
        <v>5028</v>
      </c>
      <c r="B3145" s="184">
        <v>6331</v>
      </c>
      <c r="C3145" s="184">
        <v>514089</v>
      </c>
      <c r="D3145" s="184" t="s">
        <v>5029</v>
      </c>
      <c r="E3145" s="184">
        <v>2</v>
      </c>
      <c r="F3145" s="184">
        <v>6319</v>
      </c>
      <c r="G3145" s="184">
        <v>7</v>
      </c>
      <c r="H3145" s="184">
        <v>3</v>
      </c>
    </row>
    <row r="3146" spans="1:8" x14ac:dyDescent="0.2">
      <c r="A3146" s="184" t="s">
        <v>5030</v>
      </c>
      <c r="B3146" s="184">
        <v>6330</v>
      </c>
      <c r="C3146" s="184">
        <v>514090</v>
      </c>
      <c r="D3146" s="184" t="s">
        <v>5031</v>
      </c>
      <c r="E3146" s="184">
        <v>2</v>
      </c>
      <c r="F3146" s="184">
        <v>6319</v>
      </c>
      <c r="G3146" s="184">
        <v>7</v>
      </c>
      <c r="H3146" s="184">
        <v>3</v>
      </c>
    </row>
    <row r="3147" spans="1:8" x14ac:dyDescent="0.2">
      <c r="A3147" s="184" t="s">
        <v>5032</v>
      </c>
      <c r="B3147" s="184">
        <v>6329</v>
      </c>
      <c r="C3147" s="184">
        <v>514091</v>
      </c>
      <c r="D3147" s="184" t="s">
        <v>5033</v>
      </c>
      <c r="E3147" s="184">
        <v>2</v>
      </c>
      <c r="F3147" s="184">
        <v>6319</v>
      </c>
      <c r="G3147" s="184">
        <v>7</v>
      </c>
      <c r="H3147" s="184">
        <v>3</v>
      </c>
    </row>
    <row r="3148" spans="1:8" x14ac:dyDescent="0.2">
      <c r="A3148" s="184" t="s">
        <v>5034</v>
      </c>
      <c r="B3148" s="184">
        <v>6399</v>
      </c>
      <c r="C3148" s="184">
        <v>514103</v>
      </c>
      <c r="D3148" s="184" t="s">
        <v>5035</v>
      </c>
      <c r="E3148" s="184">
        <v>2</v>
      </c>
      <c r="F3148" s="184">
        <v>6319</v>
      </c>
      <c r="G3148" s="184">
        <v>7</v>
      </c>
      <c r="H3148" s="184">
        <v>3</v>
      </c>
    </row>
    <row r="3149" spans="1:8" x14ac:dyDescent="0.2">
      <c r="A3149" s="184" t="s">
        <v>5036</v>
      </c>
      <c r="B3149" s="184">
        <v>6398</v>
      </c>
      <c r="C3149" s="184">
        <v>514104</v>
      </c>
      <c r="D3149" s="184" t="s">
        <v>5037</v>
      </c>
      <c r="E3149" s="184">
        <v>2</v>
      </c>
      <c r="F3149" s="184">
        <v>6319</v>
      </c>
      <c r="G3149" s="184">
        <v>7</v>
      </c>
      <c r="H3149" s="184">
        <v>3</v>
      </c>
    </row>
    <row r="3150" spans="1:8" x14ac:dyDescent="0.2">
      <c r="A3150" s="184" t="s">
        <v>5038</v>
      </c>
      <c r="B3150" s="184">
        <v>6397</v>
      </c>
      <c r="C3150" s="184">
        <v>514105</v>
      </c>
      <c r="D3150" s="184" t="s">
        <v>5039</v>
      </c>
      <c r="E3150" s="184">
        <v>2</v>
      </c>
      <c r="F3150" s="184">
        <v>6319</v>
      </c>
      <c r="G3150" s="184">
        <v>7</v>
      </c>
      <c r="H3150" s="184">
        <v>3</v>
      </c>
    </row>
    <row r="3151" spans="1:8" x14ac:dyDescent="0.2">
      <c r="A3151" s="184" t="s">
        <v>5040</v>
      </c>
      <c r="B3151" s="184">
        <v>6396</v>
      </c>
      <c r="C3151" s="184">
        <v>514106</v>
      </c>
      <c r="D3151" s="184" t="s">
        <v>5041</v>
      </c>
      <c r="E3151" s="184">
        <v>2</v>
      </c>
      <c r="F3151" s="184">
        <v>6319</v>
      </c>
      <c r="G3151" s="184">
        <v>7</v>
      </c>
      <c r="H3151" s="184">
        <v>3</v>
      </c>
    </row>
    <row r="3152" spans="1:8" x14ac:dyDescent="0.2">
      <c r="A3152" s="184" t="s">
        <v>5042</v>
      </c>
      <c r="B3152" s="184">
        <v>6323</v>
      </c>
      <c r="C3152" s="184">
        <v>514097</v>
      </c>
      <c r="D3152" s="184" t="s">
        <v>5043</v>
      </c>
      <c r="E3152" s="184">
        <v>2</v>
      </c>
      <c r="F3152" s="184">
        <v>6319</v>
      </c>
      <c r="G3152" s="184">
        <v>7</v>
      </c>
      <c r="H3152" s="184">
        <v>3</v>
      </c>
    </row>
    <row r="3153" spans="1:8" x14ac:dyDescent="0.2">
      <c r="A3153" s="184" t="s">
        <v>5044</v>
      </c>
      <c r="B3153" s="184">
        <v>6395</v>
      </c>
      <c r="C3153" s="184">
        <v>514107</v>
      </c>
      <c r="D3153" s="184" t="s">
        <v>5045</v>
      </c>
      <c r="E3153" s="184">
        <v>2</v>
      </c>
      <c r="F3153" s="184">
        <v>6319</v>
      </c>
      <c r="G3153" s="184">
        <v>7</v>
      </c>
      <c r="H3153" s="184">
        <v>3</v>
      </c>
    </row>
    <row r="3154" spans="1:8" x14ac:dyDescent="0.2">
      <c r="A3154" s="184" t="s">
        <v>5046</v>
      </c>
      <c r="B3154" s="184">
        <v>6394</v>
      </c>
      <c r="C3154" s="184">
        <v>514108</v>
      </c>
      <c r="D3154" s="184" t="s">
        <v>5047</v>
      </c>
      <c r="E3154" s="184">
        <v>2</v>
      </c>
      <c r="F3154" s="184">
        <v>6319</v>
      </c>
      <c r="G3154" s="184">
        <v>7</v>
      </c>
      <c r="H3154" s="184">
        <v>3</v>
      </c>
    </row>
    <row r="3155" spans="1:8" x14ac:dyDescent="0.2">
      <c r="A3155" s="184" t="s">
        <v>5048</v>
      </c>
      <c r="B3155" s="184">
        <v>6393</v>
      </c>
      <c r="C3155" s="184">
        <v>514109</v>
      </c>
      <c r="D3155" s="184" t="s">
        <v>5049</v>
      </c>
      <c r="E3155" s="184">
        <v>2</v>
      </c>
      <c r="F3155" s="184">
        <v>6319</v>
      </c>
      <c r="G3155" s="184">
        <v>7</v>
      </c>
      <c r="H3155" s="184">
        <v>3</v>
      </c>
    </row>
    <row r="3156" spans="1:8" x14ac:dyDescent="0.2">
      <c r="A3156" s="184" t="s">
        <v>5050</v>
      </c>
      <c r="B3156" s="184">
        <v>6392</v>
      </c>
      <c r="C3156" s="184">
        <v>514110</v>
      </c>
      <c r="D3156" s="184" t="s">
        <v>5051</v>
      </c>
      <c r="E3156" s="184">
        <v>2</v>
      </c>
      <c r="F3156" s="184">
        <v>6319</v>
      </c>
      <c r="G3156" s="184">
        <v>7</v>
      </c>
      <c r="H3156" s="184">
        <v>3</v>
      </c>
    </row>
    <row r="3157" spans="1:8" x14ac:dyDescent="0.2">
      <c r="A3157" s="184" t="s">
        <v>5052</v>
      </c>
      <c r="B3157" s="184">
        <v>6391</v>
      </c>
      <c r="C3157" s="184">
        <v>514111</v>
      </c>
      <c r="D3157" s="184" t="s">
        <v>5053</v>
      </c>
      <c r="E3157" s="184">
        <v>2</v>
      </c>
      <c r="F3157" s="184">
        <v>6319</v>
      </c>
      <c r="G3157" s="184">
        <v>7</v>
      </c>
      <c r="H3157" s="184">
        <v>3</v>
      </c>
    </row>
    <row r="3158" spans="1:8" x14ac:dyDescent="0.2">
      <c r="A3158" s="184" t="s">
        <v>5054</v>
      </c>
      <c r="B3158" s="184">
        <v>6390</v>
      </c>
      <c r="C3158" s="184">
        <v>514112</v>
      </c>
      <c r="D3158" s="184" t="s">
        <v>5055</v>
      </c>
      <c r="E3158" s="184">
        <v>2</v>
      </c>
      <c r="F3158" s="184">
        <v>6319</v>
      </c>
      <c r="G3158" s="184">
        <v>7</v>
      </c>
      <c r="H3158" s="184">
        <v>3</v>
      </c>
    </row>
    <row r="3159" spans="1:8" x14ac:dyDescent="0.2">
      <c r="A3159" s="184" t="s">
        <v>5056</v>
      </c>
      <c r="B3159" s="184">
        <v>6389</v>
      </c>
      <c r="C3159" s="184">
        <v>514113</v>
      </c>
      <c r="D3159" s="184" t="s">
        <v>5057</v>
      </c>
      <c r="E3159" s="184">
        <v>2</v>
      </c>
      <c r="F3159" s="184">
        <v>6319</v>
      </c>
      <c r="G3159" s="184">
        <v>7</v>
      </c>
      <c r="H3159" s="184">
        <v>3</v>
      </c>
    </row>
    <row r="3160" spans="1:8" x14ac:dyDescent="0.2">
      <c r="A3160" s="184" t="s">
        <v>5058</v>
      </c>
      <c r="B3160" s="184">
        <v>6388</v>
      </c>
      <c r="C3160" s="184">
        <v>514114</v>
      </c>
      <c r="D3160" s="184" t="s">
        <v>5059</v>
      </c>
      <c r="E3160" s="184">
        <v>2</v>
      </c>
      <c r="F3160" s="184">
        <v>6319</v>
      </c>
      <c r="G3160" s="184">
        <v>7</v>
      </c>
      <c r="H3160" s="184">
        <v>3</v>
      </c>
    </row>
    <row r="3161" spans="1:8" x14ac:dyDescent="0.2">
      <c r="A3161" s="184" t="s">
        <v>5060</v>
      </c>
      <c r="B3161" s="184">
        <v>6387</v>
      </c>
      <c r="C3161" s="184">
        <v>514115</v>
      </c>
      <c r="D3161" s="184" t="s">
        <v>5061</v>
      </c>
      <c r="E3161" s="184">
        <v>2</v>
      </c>
      <c r="F3161" s="184">
        <v>6319</v>
      </c>
      <c r="G3161" s="184">
        <v>7</v>
      </c>
      <c r="H3161" s="184">
        <v>3</v>
      </c>
    </row>
    <row r="3162" spans="1:8" x14ac:dyDescent="0.2">
      <c r="A3162" s="184" t="s">
        <v>5062</v>
      </c>
      <c r="B3162" s="184">
        <v>6386</v>
      </c>
      <c r="C3162" s="184">
        <v>514116</v>
      </c>
      <c r="D3162" s="184" t="s">
        <v>5063</v>
      </c>
      <c r="E3162" s="184">
        <v>2</v>
      </c>
      <c r="F3162" s="184">
        <v>6319</v>
      </c>
      <c r="G3162" s="184">
        <v>7</v>
      </c>
      <c r="H3162" s="184">
        <v>3</v>
      </c>
    </row>
    <row r="3163" spans="1:8" x14ac:dyDescent="0.2">
      <c r="A3163" s="184" t="s">
        <v>5064</v>
      </c>
      <c r="B3163" s="184">
        <v>6322</v>
      </c>
      <c r="C3163" s="184">
        <v>514098</v>
      </c>
      <c r="D3163" s="184" t="s">
        <v>5065</v>
      </c>
      <c r="E3163" s="184">
        <v>2</v>
      </c>
      <c r="F3163" s="184">
        <v>6319</v>
      </c>
      <c r="G3163" s="184">
        <v>7</v>
      </c>
      <c r="H3163" s="184">
        <v>3</v>
      </c>
    </row>
    <row r="3164" spans="1:8" x14ac:dyDescent="0.2">
      <c r="A3164" s="184" t="s">
        <v>5066</v>
      </c>
      <c r="B3164" s="184">
        <v>6385</v>
      </c>
      <c r="C3164" s="184">
        <v>514117</v>
      </c>
      <c r="D3164" s="184" t="s">
        <v>5067</v>
      </c>
      <c r="E3164" s="184">
        <v>2</v>
      </c>
      <c r="F3164" s="184">
        <v>6319</v>
      </c>
      <c r="G3164" s="184">
        <v>7</v>
      </c>
      <c r="H3164" s="184">
        <v>3</v>
      </c>
    </row>
    <row r="3165" spans="1:8" x14ac:dyDescent="0.2">
      <c r="A3165" s="184" t="s">
        <v>5068</v>
      </c>
      <c r="B3165" s="184">
        <v>6321</v>
      </c>
      <c r="C3165" s="184">
        <v>514099</v>
      </c>
      <c r="D3165" s="184" t="s">
        <v>5069</v>
      </c>
      <c r="E3165" s="184">
        <v>2</v>
      </c>
      <c r="F3165" s="184">
        <v>6319</v>
      </c>
      <c r="G3165" s="184">
        <v>7</v>
      </c>
      <c r="H3165" s="184">
        <v>3</v>
      </c>
    </row>
    <row r="3166" spans="1:8" x14ac:dyDescent="0.2">
      <c r="A3166" s="184" t="s">
        <v>5070</v>
      </c>
      <c r="B3166" s="184">
        <v>6402</v>
      </c>
      <c r="C3166" s="184">
        <v>514118</v>
      </c>
      <c r="D3166" s="184" t="s">
        <v>5071</v>
      </c>
      <c r="E3166" s="184">
        <v>2</v>
      </c>
      <c r="F3166" s="184">
        <v>6319</v>
      </c>
      <c r="G3166" s="184">
        <v>7</v>
      </c>
      <c r="H3166" s="184">
        <v>3</v>
      </c>
    </row>
    <row r="3167" spans="1:8" x14ac:dyDescent="0.2">
      <c r="A3167" s="184" t="s">
        <v>5072</v>
      </c>
      <c r="B3167" s="184">
        <v>6342</v>
      </c>
      <c r="C3167" s="184">
        <v>514119</v>
      </c>
      <c r="D3167" s="184" t="s">
        <v>5073</v>
      </c>
      <c r="E3167" s="184">
        <v>2</v>
      </c>
      <c r="F3167" s="184">
        <v>6319</v>
      </c>
      <c r="G3167" s="184">
        <v>7</v>
      </c>
      <c r="H3167" s="184">
        <v>3</v>
      </c>
    </row>
    <row r="3168" spans="1:8" x14ac:dyDescent="0.2">
      <c r="A3168" s="184" t="s">
        <v>5074</v>
      </c>
      <c r="B3168" s="184">
        <v>6343</v>
      </c>
      <c r="C3168" s="184">
        <v>514120</v>
      </c>
      <c r="D3168" s="184" t="s">
        <v>5075</v>
      </c>
      <c r="E3168" s="184">
        <v>2</v>
      </c>
      <c r="F3168" s="184">
        <v>6319</v>
      </c>
      <c r="G3168" s="184">
        <v>7</v>
      </c>
      <c r="H3168" s="184">
        <v>3</v>
      </c>
    </row>
    <row r="3169" spans="1:8" x14ac:dyDescent="0.2">
      <c r="A3169" s="184" t="s">
        <v>5076</v>
      </c>
      <c r="B3169" s="184">
        <v>1930</v>
      </c>
      <c r="C3169" s="184">
        <v>508089</v>
      </c>
      <c r="D3169" s="184">
        <v>105</v>
      </c>
      <c r="E3169" s="184">
        <v>2</v>
      </c>
      <c r="F3169" s="184">
        <v>1921</v>
      </c>
      <c r="G3169" s="184">
        <v>7</v>
      </c>
      <c r="H3169" s="184">
        <v>3</v>
      </c>
    </row>
    <row r="3170" spans="1:8" x14ac:dyDescent="0.2">
      <c r="A3170" s="184" t="s">
        <v>5077</v>
      </c>
      <c r="B3170" s="184">
        <v>1925</v>
      </c>
      <c r="C3170" s="184">
        <v>508084</v>
      </c>
      <c r="D3170" s="184">
        <v>106</v>
      </c>
      <c r="E3170" s="184">
        <v>2</v>
      </c>
      <c r="F3170" s="184">
        <v>1921</v>
      </c>
      <c r="G3170" s="184">
        <v>7</v>
      </c>
      <c r="H3170" s="184">
        <v>3</v>
      </c>
    </row>
    <row r="3171" spans="1:8" x14ac:dyDescent="0.2">
      <c r="A3171" s="184" t="s">
        <v>5078</v>
      </c>
      <c r="B3171" s="184">
        <v>3454</v>
      </c>
      <c r="C3171" s="184">
        <v>511091</v>
      </c>
      <c r="D3171" s="184">
        <v>107</v>
      </c>
      <c r="E3171" s="184">
        <v>2</v>
      </c>
      <c r="F3171" s="184">
        <v>1921</v>
      </c>
      <c r="G3171" s="184">
        <v>7</v>
      </c>
      <c r="H3171" s="184">
        <v>3</v>
      </c>
    </row>
    <row r="3172" spans="1:8" x14ac:dyDescent="0.2">
      <c r="A3172" s="184" t="s">
        <v>5079</v>
      </c>
      <c r="B3172" s="184">
        <v>3455</v>
      </c>
      <c r="C3172" s="184">
        <v>511092</v>
      </c>
      <c r="D3172" s="184">
        <v>108</v>
      </c>
      <c r="E3172" s="184">
        <v>2</v>
      </c>
      <c r="F3172" s="184">
        <v>1921</v>
      </c>
      <c r="G3172" s="184">
        <v>7</v>
      </c>
      <c r="H3172" s="184">
        <v>3</v>
      </c>
    </row>
    <row r="3173" spans="1:8" x14ac:dyDescent="0.2">
      <c r="A3173" s="184" t="s">
        <v>5080</v>
      </c>
      <c r="B3173" s="184">
        <v>1926</v>
      </c>
      <c r="C3173" s="184">
        <v>508085</v>
      </c>
      <c r="D3173" s="184">
        <v>109</v>
      </c>
      <c r="E3173" s="184">
        <v>2</v>
      </c>
      <c r="F3173" s="184">
        <v>1921</v>
      </c>
      <c r="G3173" s="184">
        <v>7</v>
      </c>
      <c r="H3173" s="184">
        <v>3</v>
      </c>
    </row>
    <row r="3174" spans="1:8" x14ac:dyDescent="0.2">
      <c r="A3174" s="184" t="s">
        <v>5081</v>
      </c>
      <c r="B3174" s="184">
        <v>1927</v>
      </c>
      <c r="C3174" s="184">
        <v>508086</v>
      </c>
      <c r="D3174" s="184">
        <v>110</v>
      </c>
      <c r="E3174" s="184">
        <v>2</v>
      </c>
      <c r="F3174" s="184">
        <v>1921</v>
      </c>
      <c r="G3174" s="184">
        <v>7</v>
      </c>
      <c r="H3174" s="184">
        <v>3</v>
      </c>
    </row>
    <row r="3175" spans="1:8" x14ac:dyDescent="0.2">
      <c r="A3175" s="184" t="s">
        <v>5082</v>
      </c>
      <c r="B3175" s="184">
        <v>1924</v>
      </c>
      <c r="C3175" s="184">
        <v>508083</v>
      </c>
      <c r="D3175" s="184">
        <v>111</v>
      </c>
      <c r="E3175" s="184">
        <v>2</v>
      </c>
      <c r="F3175" s="184">
        <v>1921</v>
      </c>
      <c r="G3175" s="184">
        <v>7</v>
      </c>
      <c r="H3175" s="184">
        <v>3</v>
      </c>
    </row>
    <row r="3176" spans="1:8" x14ac:dyDescent="0.2">
      <c r="A3176" s="184" t="s">
        <v>5083</v>
      </c>
      <c r="B3176" s="184">
        <v>1928</v>
      </c>
      <c r="C3176" s="184">
        <v>508087</v>
      </c>
      <c r="D3176" s="184">
        <v>112</v>
      </c>
      <c r="E3176" s="184">
        <v>2</v>
      </c>
      <c r="F3176" s="184">
        <v>1921</v>
      </c>
      <c r="G3176" s="184">
        <v>7</v>
      </c>
      <c r="H3176" s="184">
        <v>3</v>
      </c>
    </row>
    <row r="3177" spans="1:8" x14ac:dyDescent="0.2">
      <c r="A3177" s="184" t="s">
        <v>5084</v>
      </c>
      <c r="B3177" s="184">
        <v>3457</v>
      </c>
      <c r="C3177" s="184">
        <v>511094</v>
      </c>
      <c r="D3177" s="184">
        <v>113</v>
      </c>
      <c r="E3177" s="184">
        <v>2</v>
      </c>
      <c r="F3177" s="184">
        <v>1921</v>
      </c>
      <c r="G3177" s="184">
        <v>7</v>
      </c>
      <c r="H3177" s="184">
        <v>3</v>
      </c>
    </row>
    <row r="3178" spans="1:8" x14ac:dyDescent="0.2">
      <c r="A3178" s="184" t="s">
        <v>5085</v>
      </c>
      <c r="B3178" s="184">
        <v>3460</v>
      </c>
      <c r="C3178" s="184">
        <v>511097</v>
      </c>
      <c r="D3178" s="184">
        <v>114</v>
      </c>
      <c r="E3178" s="184">
        <v>2</v>
      </c>
      <c r="F3178" s="184">
        <v>1921</v>
      </c>
      <c r="G3178" s="184">
        <v>7</v>
      </c>
      <c r="H3178" s="184">
        <v>3</v>
      </c>
    </row>
    <row r="3179" spans="1:8" x14ac:dyDescent="0.2">
      <c r="A3179" s="184" t="s">
        <v>5086</v>
      </c>
      <c r="B3179" s="184">
        <v>3461</v>
      </c>
      <c r="C3179" s="184">
        <v>511098</v>
      </c>
      <c r="D3179" s="184">
        <v>115</v>
      </c>
      <c r="E3179" s="184">
        <v>2</v>
      </c>
      <c r="F3179" s="184">
        <v>1921</v>
      </c>
      <c r="G3179" s="184">
        <v>7</v>
      </c>
      <c r="H3179" s="184">
        <v>3</v>
      </c>
    </row>
    <row r="3180" spans="1:8" x14ac:dyDescent="0.2">
      <c r="A3180" s="184" t="s">
        <v>5087</v>
      </c>
      <c r="B3180" s="184">
        <v>3456</v>
      </c>
      <c r="C3180" s="184">
        <v>511093</v>
      </c>
      <c r="D3180" s="184">
        <v>116</v>
      </c>
      <c r="E3180" s="184">
        <v>2</v>
      </c>
      <c r="F3180" s="184">
        <v>1921</v>
      </c>
      <c r="G3180" s="184">
        <v>7</v>
      </c>
      <c r="H3180" s="184">
        <v>3</v>
      </c>
    </row>
    <row r="3181" spans="1:8" x14ac:dyDescent="0.2">
      <c r="A3181" s="184" t="s">
        <v>5088</v>
      </c>
      <c r="B3181" s="184">
        <v>3462</v>
      </c>
      <c r="C3181" s="184">
        <v>511099</v>
      </c>
      <c r="D3181" s="184">
        <v>117</v>
      </c>
      <c r="E3181" s="184">
        <v>2</v>
      </c>
      <c r="F3181" s="184">
        <v>1921</v>
      </c>
      <c r="G3181" s="184">
        <v>7</v>
      </c>
      <c r="H3181" s="184">
        <v>3</v>
      </c>
    </row>
    <row r="3182" spans="1:8" x14ac:dyDescent="0.2">
      <c r="A3182" s="184" t="s">
        <v>5089</v>
      </c>
      <c r="B3182" s="184">
        <v>3463</v>
      </c>
      <c r="C3182" s="184">
        <v>511100</v>
      </c>
      <c r="D3182" s="184">
        <v>118</v>
      </c>
      <c r="E3182" s="184">
        <v>2</v>
      </c>
      <c r="F3182" s="184">
        <v>1921</v>
      </c>
      <c r="G3182" s="184">
        <v>7</v>
      </c>
      <c r="H3182" s="184">
        <v>3</v>
      </c>
    </row>
    <row r="3183" spans="1:8" x14ac:dyDescent="0.2">
      <c r="A3183" s="184" t="s">
        <v>5090</v>
      </c>
      <c r="B3183" s="184">
        <v>1929</v>
      </c>
      <c r="C3183" s="184">
        <v>508088</v>
      </c>
      <c r="D3183" s="184">
        <v>119</v>
      </c>
      <c r="E3183" s="184">
        <v>2</v>
      </c>
      <c r="F3183" s="184">
        <v>1921</v>
      </c>
      <c r="G3183" s="184">
        <v>7</v>
      </c>
      <c r="H3183" s="184">
        <v>3</v>
      </c>
    </row>
    <row r="3184" spans="1:8" x14ac:dyDescent="0.2">
      <c r="A3184" s="184" t="s">
        <v>5091</v>
      </c>
      <c r="B3184" s="184">
        <v>3458</v>
      </c>
      <c r="C3184" s="184">
        <v>511095</v>
      </c>
      <c r="D3184" s="184">
        <v>124</v>
      </c>
      <c r="E3184" s="184">
        <v>2</v>
      </c>
      <c r="F3184" s="184">
        <v>1921</v>
      </c>
      <c r="G3184" s="184">
        <v>7</v>
      </c>
      <c r="H3184" s="184">
        <v>3</v>
      </c>
    </row>
    <row r="3185" spans="1:8" x14ac:dyDescent="0.2">
      <c r="A3185" s="184" t="s">
        <v>5092</v>
      </c>
      <c r="B3185" s="184">
        <v>3459</v>
      </c>
      <c r="C3185" s="184">
        <v>511096</v>
      </c>
      <c r="D3185" s="184">
        <v>127</v>
      </c>
      <c r="E3185" s="184">
        <v>2</v>
      </c>
      <c r="F3185" s="184">
        <v>1921</v>
      </c>
      <c r="G3185" s="184">
        <v>7</v>
      </c>
      <c r="H3185" s="184">
        <v>3</v>
      </c>
    </row>
    <row r="3186" spans="1:8" x14ac:dyDescent="0.2">
      <c r="A3186" s="184" t="s">
        <v>5093</v>
      </c>
      <c r="B3186" s="184">
        <v>5660</v>
      </c>
      <c r="C3186" s="184">
        <v>513327</v>
      </c>
      <c r="D3186" s="184">
        <v>402</v>
      </c>
      <c r="E3186" s="184">
        <v>2</v>
      </c>
      <c r="F3186" s="184">
        <v>5630</v>
      </c>
      <c r="G3186" s="184">
        <v>7</v>
      </c>
      <c r="H3186" s="184">
        <v>3</v>
      </c>
    </row>
    <row r="3187" spans="1:8" x14ac:dyDescent="0.2">
      <c r="A3187" s="184" t="s">
        <v>5094</v>
      </c>
      <c r="B3187" s="184">
        <v>5659</v>
      </c>
      <c r="C3187" s="184">
        <v>513328</v>
      </c>
      <c r="D3187" s="184">
        <v>403</v>
      </c>
      <c r="E3187" s="184">
        <v>2</v>
      </c>
      <c r="F3187" s="184">
        <v>5630</v>
      </c>
      <c r="G3187" s="184">
        <v>7</v>
      </c>
      <c r="H3187" s="184">
        <v>3</v>
      </c>
    </row>
    <row r="3188" spans="1:8" x14ac:dyDescent="0.2">
      <c r="A3188" s="184" t="s">
        <v>5095</v>
      </c>
      <c r="B3188" s="184">
        <v>5658</v>
      </c>
      <c r="C3188" s="184">
        <v>513329</v>
      </c>
      <c r="D3188" s="184">
        <v>404</v>
      </c>
      <c r="E3188" s="184">
        <v>2</v>
      </c>
      <c r="F3188" s="184">
        <v>5630</v>
      </c>
      <c r="G3188" s="184">
        <v>7</v>
      </c>
      <c r="H3188" s="184">
        <v>3</v>
      </c>
    </row>
    <row r="3189" spans="1:8" x14ac:dyDescent="0.2">
      <c r="A3189" s="184" t="s">
        <v>5096</v>
      </c>
      <c r="B3189" s="184">
        <v>5657</v>
      </c>
      <c r="C3189" s="184">
        <v>513330</v>
      </c>
      <c r="D3189" s="184">
        <v>405</v>
      </c>
      <c r="E3189" s="184">
        <v>2</v>
      </c>
      <c r="F3189" s="184">
        <v>5630</v>
      </c>
      <c r="G3189" s="184">
        <v>7</v>
      </c>
      <c r="H3189" s="184">
        <v>3</v>
      </c>
    </row>
    <row r="3190" spans="1:8" x14ac:dyDescent="0.2">
      <c r="A3190" s="184" t="s">
        <v>5097</v>
      </c>
      <c r="B3190" s="184">
        <v>5656</v>
      </c>
      <c r="C3190" s="184">
        <v>513331</v>
      </c>
      <c r="D3190" s="184">
        <v>407</v>
      </c>
      <c r="E3190" s="184">
        <v>2</v>
      </c>
      <c r="F3190" s="184">
        <v>5630</v>
      </c>
      <c r="G3190" s="184">
        <v>7</v>
      </c>
      <c r="H3190" s="184">
        <v>3</v>
      </c>
    </row>
    <row r="3191" spans="1:8" x14ac:dyDescent="0.2">
      <c r="A3191" s="184" t="s">
        <v>5098</v>
      </c>
      <c r="B3191" s="184">
        <v>5655</v>
      </c>
      <c r="C3191" s="184">
        <v>513332</v>
      </c>
      <c r="D3191" s="184">
        <v>408</v>
      </c>
      <c r="E3191" s="184">
        <v>2</v>
      </c>
      <c r="F3191" s="184">
        <v>5630</v>
      </c>
      <c r="G3191" s="184">
        <v>7</v>
      </c>
      <c r="H3191" s="184">
        <v>3</v>
      </c>
    </row>
    <row r="3192" spans="1:8" x14ac:dyDescent="0.2">
      <c r="A3192" s="184" t="s">
        <v>5099</v>
      </c>
      <c r="B3192" s="184">
        <v>5654</v>
      </c>
      <c r="C3192" s="184">
        <v>513333</v>
      </c>
      <c r="D3192" s="184">
        <v>409</v>
      </c>
      <c r="E3192" s="184">
        <v>2</v>
      </c>
      <c r="F3192" s="184">
        <v>5630</v>
      </c>
      <c r="G3192" s="184">
        <v>7</v>
      </c>
      <c r="H3192" s="184">
        <v>3</v>
      </c>
    </row>
    <row r="3193" spans="1:8" x14ac:dyDescent="0.2">
      <c r="A3193" s="184" t="s">
        <v>5100</v>
      </c>
      <c r="B3193" s="184">
        <v>5653</v>
      </c>
      <c r="C3193" s="184">
        <v>513334</v>
      </c>
      <c r="D3193" s="184">
        <v>410</v>
      </c>
      <c r="E3193" s="184">
        <v>2</v>
      </c>
      <c r="F3193" s="184">
        <v>5630</v>
      </c>
      <c r="G3193" s="184">
        <v>7</v>
      </c>
      <c r="H3193" s="184">
        <v>3</v>
      </c>
    </row>
    <row r="3194" spans="1:8" x14ac:dyDescent="0.2">
      <c r="A3194" s="184" t="s">
        <v>5101</v>
      </c>
      <c r="B3194" s="184">
        <v>5652</v>
      </c>
      <c r="C3194" s="184">
        <v>513335</v>
      </c>
      <c r="D3194" s="184">
        <v>411</v>
      </c>
      <c r="E3194" s="184">
        <v>2</v>
      </c>
      <c r="F3194" s="184">
        <v>5630</v>
      </c>
      <c r="G3194" s="184">
        <v>7</v>
      </c>
      <c r="H3194" s="184">
        <v>3</v>
      </c>
    </row>
    <row r="3195" spans="1:8" x14ac:dyDescent="0.2">
      <c r="A3195" s="184" t="s">
        <v>5102</v>
      </c>
      <c r="B3195" s="184">
        <v>5651</v>
      </c>
      <c r="C3195" s="184">
        <v>513336</v>
      </c>
      <c r="D3195" s="184">
        <v>412</v>
      </c>
      <c r="E3195" s="184">
        <v>2</v>
      </c>
      <c r="F3195" s="184">
        <v>5630</v>
      </c>
      <c r="G3195" s="184">
        <v>7</v>
      </c>
      <c r="H3195" s="184">
        <v>3</v>
      </c>
    </row>
    <row r="3196" spans="1:8" x14ac:dyDescent="0.2">
      <c r="A3196" s="184" t="s">
        <v>5103</v>
      </c>
      <c r="B3196" s="184">
        <v>5650</v>
      </c>
      <c r="C3196" s="184">
        <v>513337</v>
      </c>
      <c r="D3196" s="184">
        <v>413</v>
      </c>
      <c r="E3196" s="184">
        <v>2</v>
      </c>
      <c r="F3196" s="184">
        <v>5630</v>
      </c>
      <c r="G3196" s="184">
        <v>7</v>
      </c>
      <c r="H3196" s="184">
        <v>3</v>
      </c>
    </row>
    <row r="3197" spans="1:8" x14ac:dyDescent="0.2">
      <c r="A3197" s="184" t="s">
        <v>5104</v>
      </c>
      <c r="B3197" s="184">
        <v>5649</v>
      </c>
      <c r="C3197" s="184">
        <v>513338</v>
      </c>
      <c r="D3197" s="184">
        <v>415</v>
      </c>
      <c r="E3197" s="184">
        <v>2</v>
      </c>
      <c r="F3197" s="184">
        <v>5630</v>
      </c>
      <c r="G3197" s="184">
        <v>7</v>
      </c>
      <c r="H3197" s="184">
        <v>3</v>
      </c>
    </row>
    <row r="3198" spans="1:8" x14ac:dyDescent="0.2">
      <c r="A3198" s="184" t="s">
        <v>5105</v>
      </c>
      <c r="B3198" s="184">
        <v>5648</v>
      </c>
      <c r="C3198" s="184">
        <v>513339</v>
      </c>
      <c r="D3198" s="184">
        <v>416</v>
      </c>
      <c r="E3198" s="184">
        <v>2</v>
      </c>
      <c r="F3198" s="184">
        <v>5630</v>
      </c>
      <c r="G3198" s="184">
        <v>7</v>
      </c>
      <c r="H3198" s="184">
        <v>3</v>
      </c>
    </row>
    <row r="3199" spans="1:8" x14ac:dyDescent="0.2">
      <c r="A3199" s="184" t="s">
        <v>5106</v>
      </c>
      <c r="B3199" s="184">
        <v>5647</v>
      </c>
      <c r="C3199" s="184">
        <v>513340</v>
      </c>
      <c r="D3199" s="184">
        <v>417</v>
      </c>
      <c r="E3199" s="184">
        <v>2</v>
      </c>
      <c r="F3199" s="184">
        <v>5630</v>
      </c>
      <c r="G3199" s="184">
        <v>7</v>
      </c>
      <c r="H3199" s="184">
        <v>3</v>
      </c>
    </row>
    <row r="3200" spans="1:8" x14ac:dyDescent="0.2">
      <c r="A3200" s="184" t="s">
        <v>5107</v>
      </c>
      <c r="B3200" s="184">
        <v>5646</v>
      </c>
      <c r="C3200" s="184">
        <v>513341</v>
      </c>
      <c r="D3200" s="184">
        <v>418</v>
      </c>
      <c r="E3200" s="184">
        <v>2</v>
      </c>
      <c r="F3200" s="184">
        <v>5630</v>
      </c>
      <c r="G3200" s="184">
        <v>7</v>
      </c>
      <c r="H3200" s="184">
        <v>3</v>
      </c>
    </row>
    <row r="3201" spans="1:8" x14ac:dyDescent="0.2">
      <c r="A3201" s="184" t="s">
        <v>5108</v>
      </c>
      <c r="B3201" s="184">
        <v>5645</v>
      </c>
      <c r="C3201" s="184">
        <v>513342</v>
      </c>
      <c r="D3201" s="184">
        <v>419</v>
      </c>
      <c r="E3201" s="184">
        <v>2</v>
      </c>
      <c r="F3201" s="184">
        <v>5630</v>
      </c>
      <c r="G3201" s="184">
        <v>7</v>
      </c>
      <c r="H3201" s="184">
        <v>3</v>
      </c>
    </row>
    <row r="3202" spans="1:8" x14ac:dyDescent="0.2">
      <c r="A3202" s="184" t="s">
        <v>5109</v>
      </c>
      <c r="B3202" s="184">
        <v>5644</v>
      </c>
      <c r="C3202" s="184">
        <v>513343</v>
      </c>
      <c r="D3202" s="184">
        <v>420</v>
      </c>
      <c r="E3202" s="184">
        <v>2</v>
      </c>
      <c r="F3202" s="184">
        <v>5630</v>
      </c>
      <c r="G3202" s="184">
        <v>7</v>
      </c>
      <c r="H3202" s="184">
        <v>3</v>
      </c>
    </row>
    <row r="3203" spans="1:8" x14ac:dyDescent="0.2">
      <c r="A3203" s="184" t="s">
        <v>5110</v>
      </c>
      <c r="B3203" s="184">
        <v>5643</v>
      </c>
      <c r="C3203" s="184">
        <v>513344</v>
      </c>
      <c r="D3203" s="184">
        <v>421</v>
      </c>
      <c r="E3203" s="184">
        <v>2</v>
      </c>
      <c r="F3203" s="184">
        <v>5630</v>
      </c>
      <c r="G3203" s="184">
        <v>7</v>
      </c>
      <c r="H3203" s="184">
        <v>3</v>
      </c>
    </row>
    <row r="3204" spans="1:8" x14ac:dyDescent="0.2">
      <c r="A3204" s="184" t="s">
        <v>5111</v>
      </c>
      <c r="B3204" s="184">
        <v>5642</v>
      </c>
      <c r="C3204" s="184">
        <v>513345</v>
      </c>
      <c r="D3204" s="184">
        <v>423</v>
      </c>
      <c r="E3204" s="184">
        <v>2</v>
      </c>
      <c r="F3204" s="184">
        <v>5630</v>
      </c>
      <c r="G3204" s="184">
        <v>7</v>
      </c>
      <c r="H3204" s="184">
        <v>3</v>
      </c>
    </row>
    <row r="3205" spans="1:8" x14ac:dyDescent="0.2">
      <c r="A3205" s="184" t="s">
        <v>5112</v>
      </c>
      <c r="B3205" s="184">
        <v>5641</v>
      </c>
      <c r="C3205" s="184">
        <v>513346</v>
      </c>
      <c r="D3205" s="184">
        <v>424</v>
      </c>
      <c r="E3205" s="184">
        <v>2</v>
      </c>
      <c r="F3205" s="184">
        <v>5630</v>
      </c>
      <c r="G3205" s="184">
        <v>7</v>
      </c>
      <c r="H3205" s="184">
        <v>3</v>
      </c>
    </row>
    <row r="3206" spans="1:8" x14ac:dyDescent="0.2">
      <c r="A3206" s="184" t="s">
        <v>5113</v>
      </c>
      <c r="B3206" s="184">
        <v>5640</v>
      </c>
      <c r="C3206" s="184">
        <v>513347</v>
      </c>
      <c r="D3206" s="184">
        <v>425</v>
      </c>
      <c r="E3206" s="184">
        <v>2</v>
      </c>
      <c r="F3206" s="184">
        <v>5630</v>
      </c>
      <c r="G3206" s="184">
        <v>7</v>
      </c>
      <c r="H3206" s="184">
        <v>3</v>
      </c>
    </row>
    <row r="3207" spans="1:8" x14ac:dyDescent="0.2">
      <c r="A3207" s="184" t="s">
        <v>5114</v>
      </c>
      <c r="B3207" s="184">
        <v>5639</v>
      </c>
      <c r="C3207" s="184">
        <v>513348</v>
      </c>
      <c r="D3207" s="184">
        <v>426</v>
      </c>
      <c r="E3207" s="184">
        <v>2</v>
      </c>
      <c r="F3207" s="184">
        <v>5630</v>
      </c>
      <c r="G3207" s="184">
        <v>7</v>
      </c>
      <c r="H3207" s="184">
        <v>3</v>
      </c>
    </row>
    <row r="3208" spans="1:8" x14ac:dyDescent="0.2">
      <c r="A3208" s="184" t="s">
        <v>5115</v>
      </c>
      <c r="B3208" s="184">
        <v>5638</v>
      </c>
      <c r="C3208" s="184">
        <v>513349</v>
      </c>
      <c r="D3208" s="184">
        <v>427</v>
      </c>
      <c r="E3208" s="184">
        <v>2</v>
      </c>
      <c r="F3208" s="184">
        <v>5630</v>
      </c>
      <c r="G3208" s="184">
        <v>7</v>
      </c>
      <c r="H3208" s="184">
        <v>3</v>
      </c>
    </row>
    <row r="3209" spans="1:8" x14ac:dyDescent="0.2">
      <c r="A3209" s="184" t="s">
        <v>5116</v>
      </c>
      <c r="B3209" s="184">
        <v>5637</v>
      </c>
      <c r="C3209" s="184">
        <v>513350</v>
      </c>
      <c r="D3209" s="184">
        <v>428</v>
      </c>
      <c r="E3209" s="184">
        <v>2</v>
      </c>
      <c r="F3209" s="184">
        <v>5630</v>
      </c>
      <c r="G3209" s="184">
        <v>7</v>
      </c>
      <c r="H3209" s="184">
        <v>3</v>
      </c>
    </row>
    <row r="3210" spans="1:8" x14ac:dyDescent="0.2">
      <c r="A3210" s="184" t="s">
        <v>5117</v>
      </c>
      <c r="B3210" s="184">
        <v>5636</v>
      </c>
      <c r="C3210" s="184">
        <v>513351</v>
      </c>
      <c r="D3210" s="184">
        <v>429</v>
      </c>
      <c r="E3210" s="184">
        <v>2</v>
      </c>
      <c r="F3210" s="184">
        <v>5630</v>
      </c>
      <c r="G3210" s="184">
        <v>7</v>
      </c>
      <c r="H3210" s="184">
        <v>3</v>
      </c>
    </row>
    <row r="3211" spans="1:8" x14ac:dyDescent="0.2">
      <c r="A3211" s="184" t="s">
        <v>5118</v>
      </c>
      <c r="B3211" s="184">
        <v>5635</v>
      </c>
      <c r="C3211" s="184">
        <v>513352</v>
      </c>
      <c r="D3211" s="184">
        <v>452</v>
      </c>
      <c r="E3211" s="184">
        <v>2</v>
      </c>
      <c r="F3211" s="184">
        <v>5630</v>
      </c>
      <c r="G3211" s="184">
        <v>7</v>
      </c>
      <c r="H3211" s="184">
        <v>3</v>
      </c>
    </row>
    <row r="3212" spans="1:8" x14ac:dyDescent="0.2">
      <c r="A3212" s="184" t="s">
        <v>5119</v>
      </c>
      <c r="B3212" s="184">
        <v>5634</v>
      </c>
      <c r="C3212" s="184">
        <v>513353</v>
      </c>
      <c r="D3212" s="184">
        <v>453</v>
      </c>
      <c r="E3212" s="184">
        <v>2</v>
      </c>
      <c r="F3212" s="184">
        <v>5630</v>
      </c>
      <c r="G3212" s="184">
        <v>7</v>
      </c>
      <c r="H3212" s="184">
        <v>3</v>
      </c>
    </row>
    <row r="3213" spans="1:8" x14ac:dyDescent="0.2">
      <c r="A3213" s="184" t="s">
        <v>5120</v>
      </c>
      <c r="B3213" s="184">
        <v>5633</v>
      </c>
      <c r="C3213" s="184">
        <v>513354</v>
      </c>
      <c r="D3213" s="184">
        <v>455</v>
      </c>
      <c r="E3213" s="184">
        <v>2</v>
      </c>
      <c r="F3213" s="184">
        <v>5630</v>
      </c>
      <c r="G3213" s="184">
        <v>7</v>
      </c>
      <c r="H3213" s="184">
        <v>3</v>
      </c>
    </row>
    <row r="3214" spans="1:8" x14ac:dyDescent="0.2">
      <c r="A3214" s="184" t="s">
        <v>5121</v>
      </c>
      <c r="B3214" s="184">
        <v>5632</v>
      </c>
      <c r="C3214" s="184">
        <v>513355</v>
      </c>
      <c r="D3214" s="184">
        <v>456</v>
      </c>
      <c r="E3214" s="184">
        <v>2</v>
      </c>
      <c r="F3214" s="184">
        <v>5630</v>
      </c>
      <c r="G3214" s="184">
        <v>7</v>
      </c>
      <c r="H3214" s="184">
        <v>3</v>
      </c>
    </row>
    <row r="3215" spans="1:8" x14ac:dyDescent="0.2">
      <c r="A3215" s="184" t="s">
        <v>5122</v>
      </c>
      <c r="B3215" s="184">
        <v>5631</v>
      </c>
      <c r="C3215" s="184">
        <v>513356</v>
      </c>
      <c r="D3215" s="184">
        <v>457</v>
      </c>
      <c r="E3215" s="184">
        <v>2</v>
      </c>
      <c r="F3215" s="184">
        <v>5630</v>
      </c>
      <c r="G3215" s="184">
        <v>7</v>
      </c>
      <c r="H3215" s="184">
        <v>3</v>
      </c>
    </row>
    <row r="3216" spans="1:8" x14ac:dyDescent="0.2">
      <c r="A3216" s="184" t="s">
        <v>5123</v>
      </c>
      <c r="B3216" s="184">
        <v>2655</v>
      </c>
      <c r="C3216" s="184">
        <v>510011</v>
      </c>
      <c r="D3216" s="184">
        <v>108</v>
      </c>
      <c r="E3216" s="184">
        <v>1</v>
      </c>
      <c r="F3216" s="184">
        <v>2654</v>
      </c>
      <c r="G3216" s="184">
        <v>7</v>
      </c>
      <c r="H3216" s="184">
        <v>3</v>
      </c>
    </row>
    <row r="3217" spans="1:8" x14ac:dyDescent="0.2">
      <c r="A3217" s="184" t="s">
        <v>5124</v>
      </c>
      <c r="B3217" s="184">
        <v>2656</v>
      </c>
      <c r="C3217" s="184">
        <v>510012</v>
      </c>
      <c r="D3217" s="184">
        <v>109</v>
      </c>
      <c r="E3217" s="184">
        <v>1</v>
      </c>
      <c r="F3217" s="184">
        <v>2654</v>
      </c>
      <c r="G3217" s="184">
        <v>7</v>
      </c>
      <c r="H3217" s="184">
        <v>3</v>
      </c>
    </row>
    <row r="3218" spans="1:8" x14ac:dyDescent="0.2">
      <c r="A3218" s="184" t="s">
        <v>5125</v>
      </c>
      <c r="B3218" s="184">
        <v>2657</v>
      </c>
      <c r="C3218" s="184">
        <v>510013</v>
      </c>
      <c r="D3218" s="184">
        <v>110</v>
      </c>
      <c r="E3218" s="184">
        <v>1</v>
      </c>
      <c r="F3218" s="184">
        <v>2654</v>
      </c>
      <c r="G3218" s="184">
        <v>7</v>
      </c>
      <c r="H3218" s="184">
        <v>3</v>
      </c>
    </row>
    <row r="3219" spans="1:8" x14ac:dyDescent="0.2">
      <c r="A3219" s="184" t="s">
        <v>5126</v>
      </c>
      <c r="B3219" s="184">
        <v>2658</v>
      </c>
      <c r="C3219" s="184">
        <v>510014</v>
      </c>
      <c r="D3219" s="184">
        <v>111</v>
      </c>
      <c r="E3219" s="184">
        <v>1</v>
      </c>
      <c r="F3219" s="184">
        <v>2654</v>
      </c>
      <c r="G3219" s="184">
        <v>7</v>
      </c>
      <c r="H3219" s="184">
        <v>3</v>
      </c>
    </row>
    <row r="3220" spans="1:8" x14ac:dyDescent="0.2">
      <c r="A3220" s="184" t="s">
        <v>5127</v>
      </c>
      <c r="B3220" s="184">
        <v>2659</v>
      </c>
      <c r="C3220" s="184">
        <v>510015</v>
      </c>
      <c r="D3220" s="184">
        <v>112</v>
      </c>
      <c r="E3220" s="184">
        <v>1</v>
      </c>
      <c r="F3220" s="184">
        <v>2654</v>
      </c>
      <c r="G3220" s="184">
        <v>7</v>
      </c>
      <c r="H3220" s="184">
        <v>3</v>
      </c>
    </row>
    <row r="3221" spans="1:8" x14ac:dyDescent="0.2">
      <c r="A3221" s="184" t="s">
        <v>5128</v>
      </c>
      <c r="B3221" s="184">
        <v>2660</v>
      </c>
      <c r="C3221" s="184">
        <v>510016</v>
      </c>
      <c r="D3221" s="184">
        <v>113</v>
      </c>
      <c r="E3221" s="184">
        <v>1</v>
      </c>
      <c r="F3221" s="184">
        <v>2654</v>
      </c>
      <c r="G3221" s="184">
        <v>7</v>
      </c>
      <c r="H3221" s="184">
        <v>3</v>
      </c>
    </row>
    <row r="3222" spans="1:8" x14ac:dyDescent="0.2">
      <c r="A3222" s="184" t="s">
        <v>5129</v>
      </c>
      <c r="B3222" s="184">
        <v>2661</v>
      </c>
      <c r="C3222" s="184">
        <v>510017</v>
      </c>
      <c r="D3222" s="184">
        <v>114</v>
      </c>
      <c r="E3222" s="184">
        <v>1</v>
      </c>
      <c r="F3222" s="184">
        <v>2654</v>
      </c>
      <c r="G3222" s="184">
        <v>7</v>
      </c>
      <c r="H3222" s="184">
        <v>3</v>
      </c>
    </row>
    <row r="3223" spans="1:8" x14ac:dyDescent="0.2">
      <c r="A3223" s="184" t="s">
        <v>5130</v>
      </c>
      <c r="B3223" s="184">
        <v>2662</v>
      </c>
      <c r="C3223" s="184">
        <v>510018</v>
      </c>
      <c r="D3223" s="184">
        <v>115</v>
      </c>
      <c r="E3223" s="184">
        <v>1</v>
      </c>
      <c r="F3223" s="184">
        <v>2654</v>
      </c>
      <c r="G3223" s="184">
        <v>7</v>
      </c>
      <c r="H3223" s="184">
        <v>3</v>
      </c>
    </row>
    <row r="3224" spans="1:8" x14ac:dyDescent="0.2">
      <c r="A3224" s="184" t="s">
        <v>5131</v>
      </c>
      <c r="B3224" s="184">
        <v>2663</v>
      </c>
      <c r="C3224" s="184">
        <v>510019</v>
      </c>
      <c r="D3224" s="184">
        <v>116</v>
      </c>
      <c r="E3224" s="184">
        <v>1</v>
      </c>
      <c r="F3224" s="184">
        <v>2654</v>
      </c>
      <c r="G3224" s="184">
        <v>7</v>
      </c>
      <c r="H3224" s="184">
        <v>3</v>
      </c>
    </row>
    <row r="3225" spans="1:8" ht="25.5" x14ac:dyDescent="0.2">
      <c r="A3225" s="184" t="s">
        <v>5132</v>
      </c>
      <c r="B3225" s="184">
        <v>2673</v>
      </c>
      <c r="C3225" s="184">
        <v>510029</v>
      </c>
      <c r="D3225" s="184" t="s">
        <v>5133</v>
      </c>
      <c r="E3225" s="184">
        <v>1</v>
      </c>
      <c r="F3225" s="184">
        <v>2654</v>
      </c>
      <c r="G3225" s="184">
        <v>7</v>
      </c>
      <c r="H3225" s="184">
        <v>3</v>
      </c>
    </row>
    <row r="3226" spans="1:8" ht="25.5" x14ac:dyDescent="0.2">
      <c r="A3226" s="184" t="s">
        <v>5134</v>
      </c>
      <c r="B3226" s="184">
        <v>2674</v>
      </c>
      <c r="C3226" s="184">
        <v>510030</v>
      </c>
      <c r="D3226" s="184" t="s">
        <v>5135</v>
      </c>
      <c r="E3226" s="184">
        <v>1</v>
      </c>
      <c r="F3226" s="184">
        <v>2654</v>
      </c>
      <c r="G3226" s="184">
        <v>7</v>
      </c>
      <c r="H3226" s="184">
        <v>3</v>
      </c>
    </row>
    <row r="3227" spans="1:8" x14ac:dyDescent="0.2">
      <c r="A3227" s="184" t="s">
        <v>5136</v>
      </c>
      <c r="B3227" s="184">
        <v>2664</v>
      </c>
      <c r="C3227" s="184">
        <v>510020</v>
      </c>
      <c r="D3227" s="184">
        <v>119</v>
      </c>
      <c r="E3227" s="184">
        <v>1</v>
      </c>
      <c r="F3227" s="184">
        <v>2654</v>
      </c>
      <c r="G3227" s="184">
        <v>7</v>
      </c>
      <c r="H3227" s="184">
        <v>3</v>
      </c>
    </row>
    <row r="3228" spans="1:8" x14ac:dyDescent="0.2">
      <c r="A3228" s="184" t="s">
        <v>5137</v>
      </c>
      <c r="B3228" s="184">
        <v>2665</v>
      </c>
      <c r="C3228" s="184">
        <v>510021</v>
      </c>
      <c r="D3228" s="184">
        <v>120</v>
      </c>
      <c r="E3228" s="184">
        <v>1</v>
      </c>
      <c r="F3228" s="184">
        <v>2654</v>
      </c>
      <c r="G3228" s="184">
        <v>7</v>
      </c>
      <c r="H3228" s="184">
        <v>3</v>
      </c>
    </row>
    <row r="3229" spans="1:8" x14ac:dyDescent="0.2">
      <c r="A3229" s="184" t="s">
        <v>5138</v>
      </c>
      <c r="B3229" s="184">
        <v>2666</v>
      </c>
      <c r="C3229" s="184">
        <v>510022</v>
      </c>
      <c r="D3229" s="184">
        <v>121</v>
      </c>
      <c r="E3229" s="184">
        <v>1</v>
      </c>
      <c r="F3229" s="184">
        <v>2654</v>
      </c>
      <c r="G3229" s="184">
        <v>7</v>
      </c>
      <c r="H3229" s="184">
        <v>3</v>
      </c>
    </row>
    <row r="3230" spans="1:8" x14ac:dyDescent="0.2">
      <c r="A3230" s="184" t="s">
        <v>5139</v>
      </c>
      <c r="B3230" s="184">
        <v>2667</v>
      </c>
      <c r="C3230" s="184">
        <v>510023</v>
      </c>
      <c r="D3230" s="184">
        <v>122</v>
      </c>
      <c r="E3230" s="184">
        <v>1</v>
      </c>
      <c r="F3230" s="184">
        <v>2654</v>
      </c>
      <c r="G3230" s="184">
        <v>7</v>
      </c>
      <c r="H3230" s="184">
        <v>3</v>
      </c>
    </row>
    <row r="3231" spans="1:8" x14ac:dyDescent="0.2">
      <c r="A3231" s="184" t="s">
        <v>5140</v>
      </c>
      <c r="B3231" s="184">
        <v>2668</v>
      </c>
      <c r="C3231" s="184">
        <v>510024</v>
      </c>
      <c r="D3231" s="184">
        <v>123</v>
      </c>
      <c r="E3231" s="184">
        <v>1</v>
      </c>
      <c r="F3231" s="184">
        <v>2654</v>
      </c>
      <c r="G3231" s="184">
        <v>7</v>
      </c>
      <c r="H3231" s="184">
        <v>3</v>
      </c>
    </row>
    <row r="3232" spans="1:8" x14ac:dyDescent="0.2">
      <c r="A3232" s="184" t="s">
        <v>5141</v>
      </c>
      <c r="B3232" s="184">
        <v>2669</v>
      </c>
      <c r="C3232" s="184">
        <v>510025</v>
      </c>
      <c r="D3232" s="184">
        <v>124</v>
      </c>
      <c r="E3232" s="184">
        <v>1</v>
      </c>
      <c r="F3232" s="184">
        <v>2654</v>
      </c>
      <c r="G3232" s="184">
        <v>7</v>
      </c>
      <c r="H3232" s="184">
        <v>3</v>
      </c>
    </row>
    <row r="3233" spans="1:8" x14ac:dyDescent="0.2">
      <c r="A3233" s="184" t="s">
        <v>5142</v>
      </c>
      <c r="B3233" s="184">
        <v>2670</v>
      </c>
      <c r="C3233" s="184">
        <v>510026</v>
      </c>
      <c r="D3233" s="184">
        <v>125</v>
      </c>
      <c r="E3233" s="184">
        <v>1</v>
      </c>
      <c r="F3233" s="184">
        <v>2654</v>
      </c>
      <c r="G3233" s="184">
        <v>7</v>
      </c>
      <c r="H3233" s="184">
        <v>3</v>
      </c>
    </row>
    <row r="3234" spans="1:8" x14ac:dyDescent="0.2">
      <c r="A3234" s="184" t="s">
        <v>5143</v>
      </c>
      <c r="B3234" s="184">
        <v>2671</v>
      </c>
      <c r="C3234" s="184">
        <v>510027</v>
      </c>
      <c r="D3234" s="184">
        <v>126</v>
      </c>
      <c r="E3234" s="184">
        <v>1</v>
      </c>
      <c r="F3234" s="184">
        <v>2654</v>
      </c>
      <c r="G3234" s="184">
        <v>7</v>
      </c>
      <c r="H3234" s="184">
        <v>3</v>
      </c>
    </row>
    <row r="3235" spans="1:8" x14ac:dyDescent="0.2">
      <c r="A3235" s="184" t="s">
        <v>5144</v>
      </c>
      <c r="B3235" s="184">
        <v>2672</v>
      </c>
      <c r="C3235" s="184">
        <v>510028</v>
      </c>
      <c r="D3235" s="184">
        <v>127</v>
      </c>
      <c r="E3235" s="184">
        <v>1</v>
      </c>
      <c r="F3235" s="184">
        <v>2654</v>
      </c>
      <c r="G3235" s="184">
        <v>7</v>
      </c>
      <c r="H3235" s="184">
        <v>3</v>
      </c>
    </row>
    <row r="3236" spans="1:8" x14ac:dyDescent="0.2">
      <c r="A3236" s="184" t="s">
        <v>5145</v>
      </c>
      <c r="B3236" s="184">
        <v>3004</v>
      </c>
      <c r="C3236" s="184">
        <v>510641</v>
      </c>
      <c r="D3236" s="184">
        <v>1</v>
      </c>
      <c r="E3236" s="184">
        <v>1</v>
      </c>
      <c r="F3236" s="184">
        <v>3003</v>
      </c>
      <c r="G3236" s="184">
        <v>7</v>
      </c>
      <c r="H3236" s="184">
        <v>3</v>
      </c>
    </row>
    <row r="3237" spans="1:8" x14ac:dyDescent="0.2">
      <c r="A3237" s="184" t="s">
        <v>5146</v>
      </c>
      <c r="B3237" s="184">
        <v>2969</v>
      </c>
      <c r="C3237" s="184">
        <v>510606</v>
      </c>
      <c r="D3237" s="184">
        <v>1</v>
      </c>
      <c r="E3237" s="184">
        <v>1</v>
      </c>
      <c r="F3237" s="184">
        <v>2968</v>
      </c>
      <c r="G3237" s="184">
        <v>7</v>
      </c>
      <c r="H3237" s="184">
        <v>3</v>
      </c>
    </row>
    <row r="3238" spans="1:8" x14ac:dyDescent="0.2">
      <c r="A3238" s="184" t="s">
        <v>5147</v>
      </c>
      <c r="B3238" s="184">
        <v>2970</v>
      </c>
      <c r="C3238" s="184">
        <v>510607</v>
      </c>
      <c r="D3238" s="184">
        <v>2</v>
      </c>
      <c r="E3238" s="184">
        <v>1</v>
      </c>
      <c r="F3238" s="184">
        <v>2968</v>
      </c>
      <c r="G3238" s="184">
        <v>7</v>
      </c>
      <c r="H3238" s="184">
        <v>3</v>
      </c>
    </row>
    <row r="3239" spans="1:8" x14ac:dyDescent="0.2">
      <c r="A3239" s="184" t="s">
        <v>5148</v>
      </c>
      <c r="B3239" s="184">
        <v>2971</v>
      </c>
      <c r="C3239" s="184">
        <v>510608</v>
      </c>
      <c r="D3239" s="184">
        <v>3</v>
      </c>
      <c r="E3239" s="184">
        <v>1</v>
      </c>
      <c r="F3239" s="184">
        <v>2968</v>
      </c>
      <c r="G3239" s="184">
        <v>7</v>
      </c>
      <c r="H3239" s="184">
        <v>3</v>
      </c>
    </row>
    <row r="3240" spans="1:8" x14ac:dyDescent="0.2">
      <c r="A3240" s="184" t="s">
        <v>5149</v>
      </c>
      <c r="B3240" s="184">
        <v>2972</v>
      </c>
      <c r="C3240" s="184">
        <v>510609</v>
      </c>
      <c r="D3240" s="184">
        <v>4</v>
      </c>
      <c r="E3240" s="184">
        <v>1</v>
      </c>
      <c r="F3240" s="184">
        <v>2968</v>
      </c>
      <c r="G3240" s="184">
        <v>7</v>
      </c>
      <c r="H3240" s="184">
        <v>3</v>
      </c>
    </row>
    <row r="3241" spans="1:8" x14ac:dyDescent="0.2">
      <c r="A3241" s="184" t="s">
        <v>5150</v>
      </c>
      <c r="B3241" s="184">
        <v>2973</v>
      </c>
      <c r="C3241" s="184">
        <v>510610</v>
      </c>
      <c r="D3241" s="184">
        <v>5</v>
      </c>
      <c r="E3241" s="184">
        <v>1</v>
      </c>
      <c r="F3241" s="184">
        <v>2968</v>
      </c>
      <c r="G3241" s="184">
        <v>7</v>
      </c>
      <c r="H3241" s="184">
        <v>3</v>
      </c>
    </row>
    <row r="3242" spans="1:8" x14ac:dyDescent="0.2">
      <c r="A3242" s="184" t="s">
        <v>5151</v>
      </c>
      <c r="B3242" s="184">
        <v>2974</v>
      </c>
      <c r="C3242" s="184">
        <v>510611</v>
      </c>
      <c r="D3242" s="184">
        <v>6</v>
      </c>
      <c r="E3242" s="184">
        <v>1</v>
      </c>
      <c r="F3242" s="184">
        <v>2968</v>
      </c>
      <c r="G3242" s="184">
        <v>7</v>
      </c>
      <c r="H3242" s="184">
        <v>3</v>
      </c>
    </row>
    <row r="3243" spans="1:8" x14ac:dyDescent="0.2">
      <c r="A3243" s="184" t="s">
        <v>5152</v>
      </c>
      <c r="B3243" s="184">
        <v>2975</v>
      </c>
      <c r="C3243" s="184">
        <v>510612</v>
      </c>
      <c r="D3243" s="184">
        <v>7</v>
      </c>
      <c r="E3243" s="184">
        <v>1</v>
      </c>
      <c r="F3243" s="184">
        <v>2968</v>
      </c>
      <c r="G3243" s="184">
        <v>7</v>
      </c>
      <c r="H3243" s="184">
        <v>3</v>
      </c>
    </row>
    <row r="3244" spans="1:8" x14ac:dyDescent="0.2">
      <c r="A3244" s="184" t="s">
        <v>5153</v>
      </c>
      <c r="B3244" s="184">
        <v>2976</v>
      </c>
      <c r="C3244" s="184">
        <v>510613</v>
      </c>
      <c r="D3244" s="184">
        <v>8</v>
      </c>
      <c r="E3244" s="184">
        <v>1</v>
      </c>
      <c r="F3244" s="184">
        <v>2968</v>
      </c>
      <c r="G3244" s="184">
        <v>7</v>
      </c>
      <c r="H3244" s="184">
        <v>3</v>
      </c>
    </row>
    <row r="3245" spans="1:8" x14ac:dyDescent="0.2">
      <c r="A3245" s="184" t="s">
        <v>5154</v>
      </c>
      <c r="B3245" s="184">
        <v>2977</v>
      </c>
      <c r="C3245" s="184">
        <v>510614</v>
      </c>
      <c r="D3245" s="184">
        <v>9</v>
      </c>
      <c r="E3245" s="184">
        <v>1</v>
      </c>
      <c r="F3245" s="184">
        <v>2968</v>
      </c>
      <c r="G3245" s="184">
        <v>7</v>
      </c>
      <c r="H3245" s="184">
        <v>3</v>
      </c>
    </row>
    <row r="3246" spans="1:8" x14ac:dyDescent="0.2">
      <c r="A3246" s="184" t="s">
        <v>5155</v>
      </c>
      <c r="B3246" s="184">
        <v>2978</v>
      </c>
      <c r="C3246" s="184">
        <v>510615</v>
      </c>
      <c r="D3246" s="184">
        <v>10</v>
      </c>
      <c r="E3246" s="184">
        <v>1</v>
      </c>
      <c r="F3246" s="184">
        <v>2968</v>
      </c>
      <c r="G3246" s="184">
        <v>7</v>
      </c>
      <c r="H3246" s="184">
        <v>3</v>
      </c>
    </row>
    <row r="3247" spans="1:8" x14ac:dyDescent="0.2">
      <c r="A3247" s="184" t="s">
        <v>5156</v>
      </c>
      <c r="B3247" s="184">
        <v>2979</v>
      </c>
      <c r="C3247" s="184">
        <v>510616</v>
      </c>
      <c r="D3247" s="184">
        <v>11</v>
      </c>
      <c r="E3247" s="184">
        <v>1</v>
      </c>
      <c r="F3247" s="184">
        <v>2968</v>
      </c>
      <c r="G3247" s="184">
        <v>7</v>
      </c>
      <c r="H3247" s="184">
        <v>3</v>
      </c>
    </row>
    <row r="3248" spans="1:8" x14ac:dyDescent="0.2">
      <c r="A3248" s="184" t="s">
        <v>5157</v>
      </c>
      <c r="B3248" s="184">
        <v>2980</v>
      </c>
      <c r="C3248" s="184">
        <v>510617</v>
      </c>
      <c r="D3248" s="184">
        <v>12</v>
      </c>
      <c r="E3248" s="184">
        <v>1</v>
      </c>
      <c r="F3248" s="184">
        <v>2968</v>
      </c>
      <c r="G3248" s="184">
        <v>7</v>
      </c>
      <c r="H3248" s="184">
        <v>3</v>
      </c>
    </row>
    <row r="3249" spans="1:8" x14ac:dyDescent="0.2">
      <c r="A3249" s="184" t="s">
        <v>5158</v>
      </c>
      <c r="B3249" s="184">
        <v>2981</v>
      </c>
      <c r="C3249" s="184">
        <v>510618</v>
      </c>
      <c r="D3249" s="184">
        <v>13</v>
      </c>
      <c r="E3249" s="184">
        <v>1</v>
      </c>
      <c r="F3249" s="184">
        <v>2968</v>
      </c>
      <c r="G3249" s="184">
        <v>7</v>
      </c>
      <c r="H3249" s="184">
        <v>3</v>
      </c>
    </row>
    <row r="3250" spans="1:8" x14ac:dyDescent="0.2">
      <c r="A3250" s="184" t="s">
        <v>5159</v>
      </c>
      <c r="B3250" s="184">
        <v>2982</v>
      </c>
      <c r="C3250" s="184">
        <v>510619</v>
      </c>
      <c r="D3250" s="184">
        <v>14</v>
      </c>
      <c r="E3250" s="184">
        <v>1</v>
      </c>
      <c r="F3250" s="184">
        <v>2968</v>
      </c>
      <c r="G3250" s="184">
        <v>7</v>
      </c>
      <c r="H3250" s="184">
        <v>3</v>
      </c>
    </row>
    <row r="3251" spans="1:8" x14ac:dyDescent="0.2">
      <c r="A3251" s="184" t="s">
        <v>5160</v>
      </c>
      <c r="B3251" s="184">
        <v>2983</v>
      </c>
      <c r="C3251" s="184">
        <v>510620</v>
      </c>
      <c r="D3251" s="184">
        <v>15</v>
      </c>
      <c r="E3251" s="184">
        <v>1</v>
      </c>
      <c r="F3251" s="184">
        <v>2968</v>
      </c>
      <c r="G3251" s="184">
        <v>7</v>
      </c>
      <c r="H3251" s="184">
        <v>3</v>
      </c>
    </row>
    <row r="3252" spans="1:8" x14ac:dyDescent="0.2">
      <c r="A3252" s="184" t="s">
        <v>2735</v>
      </c>
      <c r="B3252" s="184">
        <v>2984</v>
      </c>
      <c r="C3252" s="184">
        <v>510621</v>
      </c>
      <c r="D3252" s="184">
        <v>1</v>
      </c>
      <c r="E3252" s="184">
        <v>1</v>
      </c>
      <c r="F3252" s="184">
        <v>2968</v>
      </c>
      <c r="G3252" s="184">
        <v>7</v>
      </c>
      <c r="H3252" s="184">
        <v>3</v>
      </c>
    </row>
    <row r="3253" spans="1:8" x14ac:dyDescent="0.2">
      <c r="A3253" s="184" t="s">
        <v>2735</v>
      </c>
      <c r="B3253" s="184">
        <v>3002</v>
      </c>
      <c r="C3253" s="184">
        <v>510639</v>
      </c>
      <c r="D3253" s="184">
        <v>1</v>
      </c>
      <c r="E3253" s="184">
        <v>1</v>
      </c>
      <c r="F3253" s="184">
        <v>3001</v>
      </c>
      <c r="G3253" s="184">
        <v>7</v>
      </c>
      <c r="H3253" s="184">
        <v>3</v>
      </c>
    </row>
    <row r="3254" spans="1:8" x14ac:dyDescent="0.2">
      <c r="A3254" s="184" t="s">
        <v>2735</v>
      </c>
      <c r="B3254" s="184">
        <v>3007</v>
      </c>
      <c r="C3254" s="184">
        <v>510644</v>
      </c>
      <c r="D3254" s="184">
        <v>1</v>
      </c>
      <c r="E3254" s="184">
        <v>1</v>
      </c>
      <c r="F3254" s="184">
        <v>3006</v>
      </c>
      <c r="G3254" s="184">
        <v>7</v>
      </c>
      <c r="H3254" s="184">
        <v>3</v>
      </c>
    </row>
    <row r="3255" spans="1:8" x14ac:dyDescent="0.2">
      <c r="A3255" s="184" t="s">
        <v>3337</v>
      </c>
      <c r="B3255" s="184">
        <v>3010</v>
      </c>
      <c r="C3255" s="184">
        <v>510647</v>
      </c>
      <c r="D3255" s="184">
        <v>1</v>
      </c>
      <c r="E3255" s="184">
        <v>1</v>
      </c>
      <c r="F3255" s="184">
        <v>3009</v>
      </c>
      <c r="G3255" s="184">
        <v>7</v>
      </c>
      <c r="H3255" s="184">
        <v>3</v>
      </c>
    </row>
    <row r="3256" spans="1:8" x14ac:dyDescent="0.2">
      <c r="A3256" s="184" t="s">
        <v>3337</v>
      </c>
      <c r="B3256" s="184">
        <v>3011</v>
      </c>
      <c r="C3256" s="184">
        <v>510648</v>
      </c>
      <c r="D3256" s="184">
        <v>1</v>
      </c>
      <c r="E3256" s="184">
        <v>1</v>
      </c>
      <c r="F3256" s="184">
        <v>3009</v>
      </c>
      <c r="G3256" s="184">
        <v>7</v>
      </c>
      <c r="H3256" s="184">
        <v>3</v>
      </c>
    </row>
    <row r="3257" spans="1:8" x14ac:dyDescent="0.2">
      <c r="A3257" s="184" t="s">
        <v>3338</v>
      </c>
      <c r="B3257" s="184">
        <v>3012</v>
      </c>
      <c r="C3257" s="184">
        <v>510649</v>
      </c>
      <c r="D3257" s="184">
        <v>2</v>
      </c>
      <c r="E3257" s="184">
        <v>1</v>
      </c>
      <c r="F3257" s="184">
        <v>3009</v>
      </c>
      <c r="G3257" s="184">
        <v>7</v>
      </c>
      <c r="H3257" s="184">
        <v>3</v>
      </c>
    </row>
    <row r="3258" spans="1:8" x14ac:dyDescent="0.2">
      <c r="A3258" s="184" t="s">
        <v>3339</v>
      </c>
      <c r="B3258" s="184">
        <v>3013</v>
      </c>
      <c r="C3258" s="184">
        <v>510650</v>
      </c>
      <c r="D3258" s="184">
        <v>3</v>
      </c>
      <c r="E3258" s="184">
        <v>1</v>
      </c>
      <c r="F3258" s="184">
        <v>3009</v>
      </c>
      <c r="G3258" s="184">
        <v>7</v>
      </c>
      <c r="H3258" s="184">
        <v>3</v>
      </c>
    </row>
    <row r="3259" spans="1:8" x14ac:dyDescent="0.2">
      <c r="A3259" s="184" t="s">
        <v>3340</v>
      </c>
      <c r="B3259" s="184">
        <v>3014</v>
      </c>
      <c r="C3259" s="184">
        <v>510651</v>
      </c>
      <c r="D3259" s="184">
        <v>4</v>
      </c>
      <c r="E3259" s="184">
        <v>1</v>
      </c>
      <c r="F3259" s="184">
        <v>3009</v>
      </c>
      <c r="G3259" s="184">
        <v>7</v>
      </c>
      <c r="H3259" s="184">
        <v>3</v>
      </c>
    </row>
    <row r="3260" spans="1:8" x14ac:dyDescent="0.2">
      <c r="A3260" s="184" t="s">
        <v>3341</v>
      </c>
      <c r="B3260" s="184">
        <v>3015</v>
      </c>
      <c r="C3260" s="184">
        <v>510652</v>
      </c>
      <c r="D3260" s="184">
        <v>5</v>
      </c>
      <c r="E3260" s="184">
        <v>1</v>
      </c>
      <c r="F3260" s="184">
        <v>3009</v>
      </c>
      <c r="G3260" s="184">
        <v>7</v>
      </c>
      <c r="H3260" s="184">
        <v>3</v>
      </c>
    </row>
    <row r="3261" spans="1:8" x14ac:dyDescent="0.2">
      <c r="A3261" s="184" t="s">
        <v>3342</v>
      </c>
      <c r="B3261" s="184">
        <v>3016</v>
      </c>
      <c r="C3261" s="184">
        <v>510653</v>
      </c>
      <c r="D3261" s="184">
        <v>6</v>
      </c>
      <c r="E3261" s="184">
        <v>1</v>
      </c>
      <c r="F3261" s="184">
        <v>3009</v>
      </c>
      <c r="G3261" s="184">
        <v>7</v>
      </c>
      <c r="H3261" s="184">
        <v>3</v>
      </c>
    </row>
    <row r="3262" spans="1:8" x14ac:dyDescent="0.2">
      <c r="A3262" s="184" t="s">
        <v>3343</v>
      </c>
      <c r="B3262" s="184">
        <v>3017</v>
      </c>
      <c r="C3262" s="184">
        <v>510654</v>
      </c>
      <c r="D3262" s="184">
        <v>7</v>
      </c>
      <c r="E3262" s="184">
        <v>1</v>
      </c>
      <c r="F3262" s="184">
        <v>3009</v>
      </c>
      <c r="G3262" s="184">
        <v>7</v>
      </c>
      <c r="H3262" s="184">
        <v>3</v>
      </c>
    </row>
    <row r="3263" spans="1:8" x14ac:dyDescent="0.2">
      <c r="A3263" s="184" t="s">
        <v>3344</v>
      </c>
      <c r="B3263" s="184">
        <v>3018</v>
      </c>
      <c r="C3263" s="184">
        <v>510655</v>
      </c>
      <c r="D3263" s="184">
        <v>8</v>
      </c>
      <c r="E3263" s="184">
        <v>1</v>
      </c>
      <c r="F3263" s="184">
        <v>3009</v>
      </c>
      <c r="G3263" s="184">
        <v>7</v>
      </c>
      <c r="H3263" s="184">
        <v>3</v>
      </c>
    </row>
    <row r="3264" spans="1:8" x14ac:dyDescent="0.2">
      <c r="A3264" s="184" t="s">
        <v>3345</v>
      </c>
      <c r="B3264" s="184">
        <v>3019</v>
      </c>
      <c r="C3264" s="184">
        <v>510656</v>
      </c>
      <c r="D3264" s="184">
        <v>9</v>
      </c>
      <c r="E3264" s="184">
        <v>1</v>
      </c>
      <c r="F3264" s="184">
        <v>3009</v>
      </c>
      <c r="G3264" s="184">
        <v>7</v>
      </c>
      <c r="H3264" s="184">
        <v>3</v>
      </c>
    </row>
    <row r="3265" spans="1:8" x14ac:dyDescent="0.2">
      <c r="A3265" s="184" t="s">
        <v>3346</v>
      </c>
      <c r="B3265" s="184">
        <v>3020</v>
      </c>
      <c r="C3265" s="184">
        <v>510657</v>
      </c>
      <c r="D3265" s="184">
        <v>10</v>
      </c>
      <c r="E3265" s="184">
        <v>1</v>
      </c>
      <c r="F3265" s="184">
        <v>3009</v>
      </c>
      <c r="G3265" s="184">
        <v>7</v>
      </c>
      <c r="H3265" s="184">
        <v>3</v>
      </c>
    </row>
    <row r="3266" spans="1:8" x14ac:dyDescent="0.2">
      <c r="A3266" s="184" t="s">
        <v>3347</v>
      </c>
      <c r="B3266" s="184">
        <v>3021</v>
      </c>
      <c r="C3266" s="184">
        <v>510658</v>
      </c>
      <c r="D3266" s="184">
        <v>11</v>
      </c>
      <c r="E3266" s="184">
        <v>1</v>
      </c>
      <c r="F3266" s="184">
        <v>3009</v>
      </c>
      <c r="G3266" s="184">
        <v>7</v>
      </c>
      <c r="H3266" s="184">
        <v>3</v>
      </c>
    </row>
    <row r="3267" spans="1:8" x14ac:dyDescent="0.2">
      <c r="A3267" s="184" t="s">
        <v>3348</v>
      </c>
      <c r="B3267" s="184">
        <v>3022</v>
      </c>
      <c r="C3267" s="184">
        <v>510659</v>
      </c>
      <c r="D3267" s="184">
        <v>12</v>
      </c>
      <c r="E3267" s="184">
        <v>1</v>
      </c>
      <c r="F3267" s="184">
        <v>3009</v>
      </c>
      <c r="G3267" s="184">
        <v>7</v>
      </c>
      <c r="H3267" s="184">
        <v>3</v>
      </c>
    </row>
    <row r="3268" spans="1:8" x14ac:dyDescent="0.2">
      <c r="A3268" s="184" t="s">
        <v>3349</v>
      </c>
      <c r="B3268" s="184">
        <v>3023</v>
      </c>
      <c r="C3268" s="184">
        <v>510660</v>
      </c>
      <c r="D3268" s="184">
        <v>13</v>
      </c>
      <c r="E3268" s="184">
        <v>1</v>
      </c>
      <c r="F3268" s="184">
        <v>3009</v>
      </c>
      <c r="G3268" s="184">
        <v>7</v>
      </c>
      <c r="H3268" s="184">
        <v>3</v>
      </c>
    </row>
    <row r="3269" spans="1:8" x14ac:dyDescent="0.2">
      <c r="A3269" s="184" t="s">
        <v>3350</v>
      </c>
      <c r="B3269" s="184">
        <v>3024</v>
      </c>
      <c r="C3269" s="184">
        <v>510661</v>
      </c>
      <c r="D3269" s="184">
        <v>14</v>
      </c>
      <c r="E3269" s="184">
        <v>1</v>
      </c>
      <c r="F3269" s="184">
        <v>3009</v>
      </c>
      <c r="G3269" s="184">
        <v>7</v>
      </c>
      <c r="H3269" s="184">
        <v>3</v>
      </c>
    </row>
    <row r="3270" spans="1:8" x14ac:dyDescent="0.2">
      <c r="A3270" s="184" t="s">
        <v>3351</v>
      </c>
      <c r="B3270" s="184">
        <v>3025</v>
      </c>
      <c r="C3270" s="184">
        <v>510662</v>
      </c>
      <c r="D3270" s="184">
        <v>15</v>
      </c>
      <c r="E3270" s="184">
        <v>1</v>
      </c>
      <c r="F3270" s="184">
        <v>3009</v>
      </c>
      <c r="G3270" s="184">
        <v>7</v>
      </c>
      <c r="H3270" s="184">
        <v>3</v>
      </c>
    </row>
    <row r="3271" spans="1:8" x14ac:dyDescent="0.2">
      <c r="A3271" s="184" t="s">
        <v>5161</v>
      </c>
      <c r="B3271" s="184">
        <v>2986</v>
      </c>
      <c r="C3271" s="184">
        <v>510623</v>
      </c>
      <c r="D3271" s="184">
        <v>1001</v>
      </c>
      <c r="E3271" s="184">
        <v>1</v>
      </c>
      <c r="F3271" s="184">
        <v>2985</v>
      </c>
      <c r="G3271" s="184">
        <v>7</v>
      </c>
      <c r="H3271" s="184">
        <v>3</v>
      </c>
    </row>
    <row r="3272" spans="1:8" x14ac:dyDescent="0.2">
      <c r="A3272" s="184" t="s">
        <v>5162</v>
      </c>
      <c r="B3272" s="184">
        <v>2987</v>
      </c>
      <c r="C3272" s="184">
        <v>510624</v>
      </c>
      <c r="D3272" s="184">
        <v>1002</v>
      </c>
      <c r="E3272" s="184">
        <v>1</v>
      </c>
      <c r="F3272" s="184">
        <v>2985</v>
      </c>
      <c r="G3272" s="184">
        <v>7</v>
      </c>
      <c r="H3272" s="184">
        <v>3</v>
      </c>
    </row>
    <row r="3273" spans="1:8" x14ac:dyDescent="0.2">
      <c r="A3273" s="184" t="s">
        <v>5163</v>
      </c>
      <c r="B3273" s="184">
        <v>2988</v>
      </c>
      <c r="C3273" s="184">
        <v>510625</v>
      </c>
      <c r="D3273" s="184">
        <v>1003</v>
      </c>
      <c r="E3273" s="184">
        <v>1</v>
      </c>
      <c r="F3273" s="184">
        <v>2985</v>
      </c>
      <c r="G3273" s="184">
        <v>7</v>
      </c>
      <c r="H3273" s="184">
        <v>3</v>
      </c>
    </row>
    <row r="3274" spans="1:8" x14ac:dyDescent="0.2">
      <c r="A3274" s="184" t="s">
        <v>5164</v>
      </c>
      <c r="B3274" s="184">
        <v>2989</v>
      </c>
      <c r="C3274" s="184">
        <v>510626</v>
      </c>
      <c r="D3274" s="184">
        <v>1004</v>
      </c>
      <c r="E3274" s="184">
        <v>1</v>
      </c>
      <c r="F3274" s="184">
        <v>2985</v>
      </c>
      <c r="G3274" s="184">
        <v>7</v>
      </c>
      <c r="H3274" s="184">
        <v>3</v>
      </c>
    </row>
    <row r="3275" spans="1:8" x14ac:dyDescent="0.2">
      <c r="A3275" s="184" t="s">
        <v>5165</v>
      </c>
      <c r="B3275" s="184">
        <v>2990</v>
      </c>
      <c r="C3275" s="184">
        <v>510627</v>
      </c>
      <c r="D3275" s="184">
        <v>1005</v>
      </c>
      <c r="E3275" s="184">
        <v>1</v>
      </c>
      <c r="F3275" s="184">
        <v>2985</v>
      </c>
      <c r="G3275" s="184">
        <v>7</v>
      </c>
      <c r="H3275" s="184">
        <v>3</v>
      </c>
    </row>
    <row r="3276" spans="1:8" x14ac:dyDescent="0.2">
      <c r="A3276" s="184" t="s">
        <v>5166</v>
      </c>
      <c r="B3276" s="184">
        <v>2991</v>
      </c>
      <c r="C3276" s="184">
        <v>510628</v>
      </c>
      <c r="D3276" s="184">
        <v>1006</v>
      </c>
      <c r="E3276" s="184">
        <v>1</v>
      </c>
      <c r="F3276" s="184">
        <v>2985</v>
      </c>
      <c r="G3276" s="184">
        <v>7</v>
      </c>
      <c r="H3276" s="184">
        <v>3</v>
      </c>
    </row>
    <row r="3277" spans="1:8" x14ac:dyDescent="0.2">
      <c r="A3277" s="184" t="s">
        <v>5167</v>
      </c>
      <c r="B3277" s="184">
        <v>2992</v>
      </c>
      <c r="C3277" s="184">
        <v>510629</v>
      </c>
      <c r="D3277" s="184">
        <v>1007</v>
      </c>
      <c r="E3277" s="184">
        <v>1</v>
      </c>
      <c r="F3277" s="184">
        <v>2985</v>
      </c>
      <c r="G3277" s="184">
        <v>7</v>
      </c>
      <c r="H3277" s="184">
        <v>3</v>
      </c>
    </row>
    <row r="3278" spans="1:8" x14ac:dyDescent="0.2">
      <c r="A3278" s="184" t="s">
        <v>5168</v>
      </c>
      <c r="B3278" s="184">
        <v>2993</v>
      </c>
      <c r="C3278" s="184">
        <v>510630</v>
      </c>
      <c r="D3278" s="184">
        <v>1008</v>
      </c>
      <c r="E3278" s="184">
        <v>1</v>
      </c>
      <c r="F3278" s="184">
        <v>2985</v>
      </c>
      <c r="G3278" s="184">
        <v>7</v>
      </c>
      <c r="H3278" s="184">
        <v>3</v>
      </c>
    </row>
    <row r="3279" spans="1:8" x14ac:dyDescent="0.2">
      <c r="A3279" s="184" t="s">
        <v>5169</v>
      </c>
      <c r="B3279" s="184">
        <v>2994</v>
      </c>
      <c r="C3279" s="184">
        <v>510631</v>
      </c>
      <c r="D3279" s="184">
        <v>1009</v>
      </c>
      <c r="E3279" s="184">
        <v>1</v>
      </c>
      <c r="F3279" s="184">
        <v>2985</v>
      </c>
      <c r="G3279" s="184">
        <v>7</v>
      </c>
      <c r="H3279" s="184">
        <v>3</v>
      </c>
    </row>
    <row r="3280" spans="1:8" x14ac:dyDescent="0.2">
      <c r="A3280" s="184" t="s">
        <v>5170</v>
      </c>
      <c r="B3280" s="184">
        <v>2995</v>
      </c>
      <c r="C3280" s="184">
        <v>510632</v>
      </c>
      <c r="D3280" s="184">
        <v>1010</v>
      </c>
      <c r="E3280" s="184">
        <v>1</v>
      </c>
      <c r="F3280" s="184">
        <v>2985</v>
      </c>
      <c r="G3280" s="184">
        <v>7</v>
      </c>
      <c r="H3280" s="184">
        <v>3</v>
      </c>
    </row>
    <row r="3281" spans="1:8" x14ac:dyDescent="0.2">
      <c r="A3281" s="184" t="s">
        <v>5171</v>
      </c>
      <c r="B3281" s="184">
        <v>2996</v>
      </c>
      <c r="C3281" s="184">
        <v>510633</v>
      </c>
      <c r="D3281" s="184">
        <v>1011</v>
      </c>
      <c r="E3281" s="184">
        <v>1</v>
      </c>
      <c r="F3281" s="184">
        <v>2985</v>
      </c>
      <c r="G3281" s="184">
        <v>7</v>
      </c>
      <c r="H3281" s="184">
        <v>3</v>
      </c>
    </row>
    <row r="3282" spans="1:8" x14ac:dyDescent="0.2">
      <c r="A3282" s="184" t="s">
        <v>5172</v>
      </c>
      <c r="B3282" s="184">
        <v>2997</v>
      </c>
      <c r="C3282" s="184">
        <v>510634</v>
      </c>
      <c r="D3282" s="184">
        <v>1012</v>
      </c>
      <c r="E3282" s="184">
        <v>1</v>
      </c>
      <c r="F3282" s="184">
        <v>2985</v>
      </c>
      <c r="G3282" s="184">
        <v>7</v>
      </c>
      <c r="H3282" s="184">
        <v>3</v>
      </c>
    </row>
    <row r="3283" spans="1:8" x14ac:dyDescent="0.2">
      <c r="A3283" s="184" t="s">
        <v>5173</v>
      </c>
      <c r="B3283" s="184">
        <v>2998</v>
      </c>
      <c r="C3283" s="184">
        <v>510635</v>
      </c>
      <c r="D3283" s="184">
        <v>1013</v>
      </c>
      <c r="E3283" s="184">
        <v>1</v>
      </c>
      <c r="F3283" s="184">
        <v>2985</v>
      </c>
      <c r="G3283" s="184">
        <v>7</v>
      </c>
      <c r="H3283" s="184">
        <v>3</v>
      </c>
    </row>
    <row r="3284" spans="1:8" x14ac:dyDescent="0.2">
      <c r="A3284" s="184" t="s">
        <v>5174</v>
      </c>
      <c r="B3284" s="184">
        <v>2999</v>
      </c>
      <c r="C3284" s="184">
        <v>510636</v>
      </c>
      <c r="D3284" s="184">
        <v>1014</v>
      </c>
      <c r="E3284" s="184">
        <v>1</v>
      </c>
      <c r="F3284" s="184">
        <v>2985</v>
      </c>
      <c r="G3284" s="184">
        <v>7</v>
      </c>
      <c r="H3284" s="184">
        <v>3</v>
      </c>
    </row>
    <row r="3285" spans="1:8" x14ac:dyDescent="0.2">
      <c r="A3285" s="184" t="s">
        <v>5175</v>
      </c>
      <c r="B3285" s="184">
        <v>3000</v>
      </c>
      <c r="C3285" s="184">
        <v>510637</v>
      </c>
      <c r="D3285" s="184">
        <v>1015</v>
      </c>
      <c r="E3285" s="184">
        <v>1</v>
      </c>
      <c r="F3285" s="184">
        <v>2985</v>
      </c>
      <c r="G3285" s="184">
        <v>7</v>
      </c>
      <c r="H3285" s="184">
        <v>3</v>
      </c>
    </row>
    <row r="3286" spans="1:8" x14ac:dyDescent="0.2">
      <c r="A3286" s="184" t="s">
        <v>5176</v>
      </c>
      <c r="B3286" s="184">
        <v>2933</v>
      </c>
      <c r="C3286" s="184">
        <v>510570</v>
      </c>
      <c r="D3286" s="184">
        <v>1</v>
      </c>
      <c r="E3286" s="184">
        <v>1</v>
      </c>
      <c r="F3286" s="184">
        <v>2914</v>
      </c>
      <c r="G3286" s="184">
        <v>7</v>
      </c>
      <c r="H3286" s="184">
        <v>3</v>
      </c>
    </row>
    <row r="3287" spans="1:8" x14ac:dyDescent="0.2">
      <c r="A3287" s="184" t="s">
        <v>5177</v>
      </c>
      <c r="B3287" s="184">
        <v>2934</v>
      </c>
      <c r="C3287" s="184">
        <v>510571</v>
      </c>
      <c r="D3287" s="184">
        <v>2</v>
      </c>
      <c r="E3287" s="184">
        <v>1</v>
      </c>
      <c r="F3287" s="184">
        <v>2914</v>
      </c>
      <c r="G3287" s="184">
        <v>7</v>
      </c>
      <c r="H3287" s="184">
        <v>3</v>
      </c>
    </row>
    <row r="3288" spans="1:8" x14ac:dyDescent="0.2">
      <c r="A3288" s="184" t="s">
        <v>5178</v>
      </c>
      <c r="B3288" s="184">
        <v>2935</v>
      </c>
      <c r="C3288" s="184">
        <v>510572</v>
      </c>
      <c r="D3288" s="184">
        <v>3</v>
      </c>
      <c r="E3288" s="184">
        <v>1</v>
      </c>
      <c r="F3288" s="184">
        <v>2914</v>
      </c>
      <c r="G3288" s="184">
        <v>7</v>
      </c>
      <c r="H3288" s="184">
        <v>3</v>
      </c>
    </row>
    <row r="3289" spans="1:8" x14ac:dyDescent="0.2">
      <c r="A3289" s="184" t="s">
        <v>5179</v>
      </c>
      <c r="B3289" s="184">
        <v>2936</v>
      </c>
      <c r="C3289" s="184">
        <v>510573</v>
      </c>
      <c r="D3289" s="184">
        <v>4</v>
      </c>
      <c r="E3289" s="184">
        <v>1</v>
      </c>
      <c r="F3289" s="184">
        <v>2914</v>
      </c>
      <c r="G3289" s="184">
        <v>7</v>
      </c>
      <c r="H3289" s="184">
        <v>3</v>
      </c>
    </row>
    <row r="3290" spans="1:8" x14ac:dyDescent="0.2">
      <c r="A3290" s="184" t="s">
        <v>5180</v>
      </c>
      <c r="B3290" s="184">
        <v>2937</v>
      </c>
      <c r="C3290" s="184">
        <v>510574</v>
      </c>
      <c r="D3290" s="184">
        <v>5</v>
      </c>
      <c r="E3290" s="184">
        <v>1</v>
      </c>
      <c r="F3290" s="184">
        <v>2914</v>
      </c>
      <c r="G3290" s="184">
        <v>7</v>
      </c>
      <c r="H3290" s="184">
        <v>3</v>
      </c>
    </row>
    <row r="3291" spans="1:8" x14ac:dyDescent="0.2">
      <c r="A3291" s="184" t="s">
        <v>5181</v>
      </c>
      <c r="B3291" s="184">
        <v>2938</v>
      </c>
      <c r="C3291" s="184">
        <v>510575</v>
      </c>
      <c r="D3291" s="184">
        <v>6</v>
      </c>
      <c r="E3291" s="184">
        <v>1</v>
      </c>
      <c r="F3291" s="184">
        <v>2914</v>
      </c>
      <c r="G3291" s="184">
        <v>7</v>
      </c>
      <c r="H3291" s="184">
        <v>3</v>
      </c>
    </row>
    <row r="3292" spans="1:8" x14ac:dyDescent="0.2">
      <c r="A3292" s="184" t="s">
        <v>5182</v>
      </c>
      <c r="B3292" s="184">
        <v>2939</v>
      </c>
      <c r="C3292" s="184">
        <v>510576</v>
      </c>
      <c r="D3292" s="184">
        <v>7</v>
      </c>
      <c r="E3292" s="184">
        <v>1</v>
      </c>
      <c r="F3292" s="184">
        <v>2914</v>
      </c>
      <c r="G3292" s="184">
        <v>7</v>
      </c>
      <c r="H3292" s="184">
        <v>3</v>
      </c>
    </row>
    <row r="3293" spans="1:8" x14ac:dyDescent="0.2">
      <c r="A3293" s="184" t="s">
        <v>5183</v>
      </c>
      <c r="B3293" s="184">
        <v>2940</v>
      </c>
      <c r="C3293" s="184">
        <v>510577</v>
      </c>
      <c r="D3293" s="184">
        <v>8</v>
      </c>
      <c r="E3293" s="184">
        <v>1</v>
      </c>
      <c r="F3293" s="184">
        <v>2914</v>
      </c>
      <c r="G3293" s="184">
        <v>7</v>
      </c>
      <c r="H3293" s="184">
        <v>3</v>
      </c>
    </row>
    <row r="3294" spans="1:8" x14ac:dyDescent="0.2">
      <c r="A3294" s="184" t="s">
        <v>5184</v>
      </c>
      <c r="B3294" s="184">
        <v>2941</v>
      </c>
      <c r="C3294" s="184">
        <v>510578</v>
      </c>
      <c r="D3294" s="184">
        <v>9</v>
      </c>
      <c r="E3294" s="184">
        <v>1</v>
      </c>
      <c r="F3294" s="184">
        <v>2914</v>
      </c>
      <c r="G3294" s="184">
        <v>7</v>
      </c>
      <c r="H3294" s="184">
        <v>3</v>
      </c>
    </row>
    <row r="3295" spans="1:8" x14ac:dyDescent="0.2">
      <c r="A3295" s="184" t="s">
        <v>5185</v>
      </c>
      <c r="B3295" s="184">
        <v>2942</v>
      </c>
      <c r="C3295" s="184">
        <v>510579</v>
      </c>
      <c r="D3295" s="184">
        <v>10</v>
      </c>
      <c r="E3295" s="184">
        <v>1</v>
      </c>
      <c r="F3295" s="184">
        <v>2914</v>
      </c>
      <c r="G3295" s="184">
        <v>7</v>
      </c>
      <c r="H3295" s="184">
        <v>3</v>
      </c>
    </row>
    <row r="3296" spans="1:8" x14ac:dyDescent="0.2">
      <c r="A3296" s="184" t="s">
        <v>5186</v>
      </c>
      <c r="B3296" s="184">
        <v>2943</v>
      </c>
      <c r="C3296" s="184">
        <v>510580</v>
      </c>
      <c r="D3296" s="184">
        <v>11</v>
      </c>
      <c r="E3296" s="184">
        <v>1</v>
      </c>
      <c r="F3296" s="184">
        <v>2914</v>
      </c>
      <c r="G3296" s="184">
        <v>7</v>
      </c>
      <c r="H3296" s="184">
        <v>3</v>
      </c>
    </row>
    <row r="3297" spans="1:8" x14ac:dyDescent="0.2">
      <c r="A3297" s="184" t="s">
        <v>5187</v>
      </c>
      <c r="B3297" s="184">
        <v>2944</v>
      </c>
      <c r="C3297" s="184">
        <v>510581</v>
      </c>
      <c r="D3297" s="184">
        <v>12</v>
      </c>
      <c r="E3297" s="184">
        <v>1</v>
      </c>
      <c r="F3297" s="184">
        <v>2914</v>
      </c>
      <c r="G3297" s="184">
        <v>7</v>
      </c>
      <c r="H3297" s="184">
        <v>3</v>
      </c>
    </row>
    <row r="3298" spans="1:8" x14ac:dyDescent="0.2">
      <c r="A3298" s="184" t="s">
        <v>5188</v>
      </c>
      <c r="B3298" s="184">
        <v>2945</v>
      </c>
      <c r="C3298" s="184">
        <v>510582</v>
      </c>
      <c r="D3298" s="184">
        <v>13</v>
      </c>
      <c r="E3298" s="184">
        <v>1</v>
      </c>
      <c r="F3298" s="184">
        <v>2914</v>
      </c>
      <c r="G3298" s="184">
        <v>7</v>
      </c>
      <c r="H3298" s="184">
        <v>3</v>
      </c>
    </row>
    <row r="3299" spans="1:8" x14ac:dyDescent="0.2">
      <c r="A3299" s="184" t="s">
        <v>5189</v>
      </c>
      <c r="B3299" s="184">
        <v>2946</v>
      </c>
      <c r="C3299" s="184">
        <v>510583</v>
      </c>
      <c r="D3299" s="184">
        <v>14</v>
      </c>
      <c r="E3299" s="184">
        <v>1</v>
      </c>
      <c r="F3299" s="184">
        <v>2914</v>
      </c>
      <c r="G3299" s="184">
        <v>7</v>
      </c>
      <c r="H3299" s="184">
        <v>3</v>
      </c>
    </row>
    <row r="3300" spans="1:8" x14ac:dyDescent="0.2">
      <c r="A3300" s="184" t="s">
        <v>5190</v>
      </c>
      <c r="B3300" s="184">
        <v>2947</v>
      </c>
      <c r="C3300" s="184">
        <v>510584</v>
      </c>
      <c r="D3300" s="184">
        <v>15</v>
      </c>
      <c r="E3300" s="184">
        <v>1</v>
      </c>
      <c r="F3300" s="184">
        <v>2914</v>
      </c>
      <c r="G3300" s="184">
        <v>7</v>
      </c>
      <c r="H3300" s="184">
        <v>3</v>
      </c>
    </row>
    <row r="3301" spans="1:8" x14ac:dyDescent="0.2">
      <c r="A3301" s="184" t="s">
        <v>5191</v>
      </c>
      <c r="B3301" s="184">
        <v>1880</v>
      </c>
      <c r="C3301" s="184">
        <v>507731</v>
      </c>
      <c r="D3301" s="184">
        <v>301</v>
      </c>
      <c r="E3301" s="184">
        <v>1</v>
      </c>
      <c r="F3301" s="184">
        <v>1876</v>
      </c>
      <c r="G3301" s="184">
        <v>7</v>
      </c>
      <c r="H3301" s="184">
        <v>3</v>
      </c>
    </row>
    <row r="3302" spans="1:8" x14ac:dyDescent="0.2">
      <c r="A3302" s="184" t="s">
        <v>5192</v>
      </c>
      <c r="B3302" s="184">
        <v>1881</v>
      </c>
      <c r="C3302" s="184">
        <v>507732</v>
      </c>
      <c r="D3302" s="184">
        <v>302</v>
      </c>
      <c r="E3302" s="184">
        <v>1</v>
      </c>
      <c r="F3302" s="184">
        <v>1876</v>
      </c>
      <c r="G3302" s="184">
        <v>7</v>
      </c>
      <c r="H3302" s="184">
        <v>3</v>
      </c>
    </row>
    <row r="3303" spans="1:8" x14ac:dyDescent="0.2">
      <c r="A3303" s="184" t="s">
        <v>5193</v>
      </c>
      <c r="B3303" s="184">
        <v>1882</v>
      </c>
      <c r="C3303" s="184">
        <v>507733</v>
      </c>
      <c r="D3303" s="184">
        <v>303</v>
      </c>
      <c r="E3303" s="184">
        <v>1</v>
      </c>
      <c r="F3303" s="184">
        <v>1876</v>
      </c>
      <c r="G3303" s="184">
        <v>7</v>
      </c>
      <c r="H3303" s="184">
        <v>3</v>
      </c>
    </row>
    <row r="3304" spans="1:8" x14ac:dyDescent="0.2">
      <c r="A3304" s="184" t="s">
        <v>5194</v>
      </c>
      <c r="B3304" s="184">
        <v>1883</v>
      </c>
      <c r="C3304" s="184">
        <v>507734</v>
      </c>
      <c r="D3304" s="184">
        <v>304</v>
      </c>
      <c r="E3304" s="184">
        <v>1</v>
      </c>
      <c r="F3304" s="184">
        <v>1876</v>
      </c>
      <c r="G3304" s="184">
        <v>7</v>
      </c>
      <c r="H3304" s="184">
        <v>3</v>
      </c>
    </row>
    <row r="3305" spans="1:8" x14ac:dyDescent="0.2">
      <c r="A3305" s="184" t="s">
        <v>5195</v>
      </c>
      <c r="B3305" s="184">
        <v>1884</v>
      </c>
      <c r="C3305" s="184">
        <v>507735</v>
      </c>
      <c r="D3305" s="184">
        <v>305</v>
      </c>
      <c r="E3305" s="184">
        <v>1</v>
      </c>
      <c r="F3305" s="184">
        <v>1876</v>
      </c>
      <c r="G3305" s="184">
        <v>7</v>
      </c>
      <c r="H3305" s="184">
        <v>3</v>
      </c>
    </row>
    <row r="3306" spans="1:8" x14ac:dyDescent="0.2">
      <c r="A3306" s="184" t="s">
        <v>5196</v>
      </c>
      <c r="B3306" s="184">
        <v>1885</v>
      </c>
      <c r="C3306" s="184">
        <v>507736</v>
      </c>
      <c r="D3306" s="184">
        <v>306</v>
      </c>
      <c r="E3306" s="184">
        <v>1</v>
      </c>
      <c r="F3306" s="184">
        <v>1876</v>
      </c>
      <c r="G3306" s="184">
        <v>7</v>
      </c>
      <c r="H3306" s="184">
        <v>3</v>
      </c>
    </row>
    <row r="3307" spans="1:8" x14ac:dyDescent="0.2">
      <c r="A3307" s="184" t="s">
        <v>5197</v>
      </c>
      <c r="B3307" s="184">
        <v>1886</v>
      </c>
      <c r="C3307" s="184">
        <v>507737</v>
      </c>
      <c r="D3307" s="184">
        <v>307</v>
      </c>
      <c r="E3307" s="184">
        <v>1</v>
      </c>
      <c r="F3307" s="184">
        <v>1876</v>
      </c>
      <c r="G3307" s="184">
        <v>7</v>
      </c>
      <c r="H3307" s="184">
        <v>3</v>
      </c>
    </row>
    <row r="3308" spans="1:8" x14ac:dyDescent="0.2">
      <c r="A3308" s="184" t="s">
        <v>5198</v>
      </c>
      <c r="B3308" s="184">
        <v>1887</v>
      </c>
      <c r="C3308" s="184">
        <v>507738</v>
      </c>
      <c r="D3308" s="184">
        <v>308</v>
      </c>
      <c r="E3308" s="184">
        <v>1</v>
      </c>
      <c r="F3308" s="184">
        <v>1876</v>
      </c>
      <c r="G3308" s="184">
        <v>7</v>
      </c>
      <c r="H3308" s="184">
        <v>3</v>
      </c>
    </row>
    <row r="3309" spans="1:8" x14ac:dyDescent="0.2">
      <c r="A3309" s="184" t="s">
        <v>5199</v>
      </c>
      <c r="B3309" s="184">
        <v>1888</v>
      </c>
      <c r="C3309" s="184">
        <v>507739</v>
      </c>
      <c r="D3309" s="184">
        <v>309</v>
      </c>
      <c r="E3309" s="184">
        <v>1</v>
      </c>
      <c r="F3309" s="184">
        <v>1876</v>
      </c>
      <c r="G3309" s="184">
        <v>7</v>
      </c>
      <c r="H3309" s="184">
        <v>3</v>
      </c>
    </row>
    <row r="3310" spans="1:8" x14ac:dyDescent="0.2">
      <c r="A3310" s="184" t="s">
        <v>5200</v>
      </c>
      <c r="B3310" s="184">
        <v>1889</v>
      </c>
      <c r="C3310" s="184">
        <v>507740</v>
      </c>
      <c r="D3310" s="184">
        <v>310</v>
      </c>
      <c r="E3310" s="184">
        <v>1</v>
      </c>
      <c r="F3310" s="184">
        <v>1876</v>
      </c>
      <c r="G3310" s="184">
        <v>7</v>
      </c>
      <c r="H3310" s="184">
        <v>3</v>
      </c>
    </row>
    <row r="3311" spans="1:8" x14ac:dyDescent="0.2">
      <c r="A3311" s="184" t="s">
        <v>5201</v>
      </c>
      <c r="B3311" s="184">
        <v>1890</v>
      </c>
      <c r="C3311" s="184">
        <v>507741</v>
      </c>
      <c r="D3311" s="184">
        <v>311</v>
      </c>
      <c r="E3311" s="184">
        <v>1</v>
      </c>
      <c r="F3311" s="184">
        <v>1877</v>
      </c>
      <c r="G3311" s="184">
        <v>7</v>
      </c>
      <c r="H3311" s="184">
        <v>3</v>
      </c>
    </row>
    <row r="3312" spans="1:8" x14ac:dyDescent="0.2">
      <c r="A3312" s="184" t="s">
        <v>5202</v>
      </c>
      <c r="B3312" s="184">
        <v>1891</v>
      </c>
      <c r="C3312" s="184">
        <v>507742</v>
      </c>
      <c r="D3312" s="184">
        <v>312</v>
      </c>
      <c r="E3312" s="184">
        <v>1</v>
      </c>
      <c r="F3312" s="184">
        <v>1877</v>
      </c>
      <c r="G3312" s="184">
        <v>7</v>
      </c>
      <c r="H3312" s="184">
        <v>3</v>
      </c>
    </row>
    <row r="3313" spans="1:8" x14ac:dyDescent="0.2">
      <c r="A3313" s="184" t="s">
        <v>5203</v>
      </c>
      <c r="B3313" s="184">
        <v>1892</v>
      </c>
      <c r="C3313" s="184">
        <v>507743</v>
      </c>
      <c r="D3313" s="184">
        <v>313</v>
      </c>
      <c r="E3313" s="184">
        <v>1</v>
      </c>
      <c r="F3313" s="184">
        <v>1877</v>
      </c>
      <c r="G3313" s="184">
        <v>7</v>
      </c>
      <c r="H3313" s="184">
        <v>3</v>
      </c>
    </row>
    <row r="3314" spans="1:8" x14ac:dyDescent="0.2">
      <c r="A3314" s="184" t="s">
        <v>5204</v>
      </c>
      <c r="B3314" s="184">
        <v>1893</v>
      </c>
      <c r="C3314" s="184">
        <v>507744</v>
      </c>
      <c r="D3314" s="184">
        <v>314</v>
      </c>
      <c r="E3314" s="184">
        <v>1</v>
      </c>
      <c r="F3314" s="184">
        <v>1877</v>
      </c>
      <c r="G3314" s="184">
        <v>7</v>
      </c>
      <c r="H3314" s="184">
        <v>3</v>
      </c>
    </row>
    <row r="3315" spans="1:8" x14ac:dyDescent="0.2">
      <c r="A3315" s="184" t="s">
        <v>5205</v>
      </c>
      <c r="B3315" s="184">
        <v>1894</v>
      </c>
      <c r="C3315" s="184">
        <v>507745</v>
      </c>
      <c r="D3315" s="184">
        <v>315</v>
      </c>
      <c r="E3315" s="184">
        <v>1</v>
      </c>
      <c r="F3315" s="184">
        <v>1877</v>
      </c>
      <c r="G3315" s="184">
        <v>7</v>
      </c>
      <c r="H3315" s="184">
        <v>3</v>
      </c>
    </row>
    <row r="3316" spans="1:8" x14ac:dyDescent="0.2">
      <c r="A3316" s="184" t="s">
        <v>5206</v>
      </c>
      <c r="B3316" s="184">
        <v>1895</v>
      </c>
      <c r="C3316" s="184">
        <v>507746</v>
      </c>
      <c r="D3316" s="184">
        <v>316</v>
      </c>
      <c r="E3316" s="184">
        <v>1</v>
      </c>
      <c r="F3316" s="184">
        <v>1878</v>
      </c>
      <c r="G3316" s="184">
        <v>7</v>
      </c>
      <c r="H3316" s="184">
        <v>3</v>
      </c>
    </row>
    <row r="3317" spans="1:8" x14ac:dyDescent="0.2">
      <c r="A3317" s="184" t="s">
        <v>5207</v>
      </c>
      <c r="B3317" s="184">
        <v>1896</v>
      </c>
      <c r="C3317" s="184">
        <v>507747</v>
      </c>
      <c r="D3317" s="184">
        <v>317</v>
      </c>
      <c r="E3317" s="184">
        <v>1</v>
      </c>
      <c r="F3317" s="184">
        <v>1878</v>
      </c>
      <c r="G3317" s="184">
        <v>7</v>
      </c>
      <c r="H3317" s="184">
        <v>3</v>
      </c>
    </row>
    <row r="3318" spans="1:8" x14ac:dyDescent="0.2">
      <c r="A3318" s="184" t="s">
        <v>5208</v>
      </c>
      <c r="B3318" s="184">
        <v>1897</v>
      </c>
      <c r="C3318" s="184">
        <v>507748</v>
      </c>
      <c r="D3318" s="184">
        <v>318</v>
      </c>
      <c r="E3318" s="184">
        <v>1</v>
      </c>
      <c r="F3318" s="184">
        <v>1878</v>
      </c>
      <c r="G3318" s="184">
        <v>7</v>
      </c>
      <c r="H3318" s="184">
        <v>3</v>
      </c>
    </row>
    <row r="3319" spans="1:8" x14ac:dyDescent="0.2">
      <c r="A3319" s="184" t="s">
        <v>5209</v>
      </c>
      <c r="B3319" s="184">
        <v>1898</v>
      </c>
      <c r="C3319" s="184">
        <v>507749</v>
      </c>
      <c r="D3319" s="184">
        <v>319</v>
      </c>
      <c r="E3319" s="184">
        <v>1</v>
      </c>
      <c r="F3319" s="184">
        <v>1878</v>
      </c>
      <c r="G3319" s="184">
        <v>7</v>
      </c>
      <c r="H3319" s="184">
        <v>3</v>
      </c>
    </row>
    <row r="3320" spans="1:8" x14ac:dyDescent="0.2">
      <c r="A3320" s="184" t="s">
        <v>5210</v>
      </c>
      <c r="B3320" s="184">
        <v>1899</v>
      </c>
      <c r="C3320" s="184">
        <v>507750</v>
      </c>
      <c r="D3320" s="184">
        <v>320</v>
      </c>
      <c r="E3320" s="184">
        <v>1</v>
      </c>
      <c r="F3320" s="184">
        <v>1878</v>
      </c>
      <c r="G3320" s="184">
        <v>7</v>
      </c>
      <c r="H3320" s="184">
        <v>3</v>
      </c>
    </row>
    <row r="3321" spans="1:8" x14ac:dyDescent="0.2">
      <c r="A3321" s="184" t="s">
        <v>5211</v>
      </c>
      <c r="B3321" s="184">
        <v>1900</v>
      </c>
      <c r="C3321" s="184">
        <v>507751</v>
      </c>
      <c r="D3321" s="184">
        <v>321</v>
      </c>
      <c r="E3321" s="184">
        <v>1</v>
      </c>
      <c r="F3321" s="184">
        <v>1878</v>
      </c>
      <c r="G3321" s="184">
        <v>7</v>
      </c>
      <c r="H3321" s="184">
        <v>3</v>
      </c>
    </row>
    <row r="3322" spans="1:8" x14ac:dyDescent="0.2">
      <c r="A3322" s="184" t="s">
        <v>5212</v>
      </c>
      <c r="B3322" s="184">
        <v>1901</v>
      </c>
      <c r="C3322" s="184">
        <v>507752</v>
      </c>
      <c r="D3322" s="184">
        <v>322</v>
      </c>
      <c r="E3322" s="184">
        <v>1</v>
      </c>
      <c r="F3322" s="184">
        <v>1879</v>
      </c>
      <c r="G3322" s="184">
        <v>7</v>
      </c>
      <c r="H3322" s="184">
        <v>3</v>
      </c>
    </row>
    <row r="3323" spans="1:8" x14ac:dyDescent="0.2">
      <c r="A3323" s="184" t="s">
        <v>5213</v>
      </c>
      <c r="B3323" s="184">
        <v>1902</v>
      </c>
      <c r="C3323" s="184">
        <v>507753</v>
      </c>
      <c r="D3323" s="184">
        <v>323</v>
      </c>
      <c r="E3323" s="184">
        <v>1</v>
      </c>
      <c r="F3323" s="184">
        <v>1879</v>
      </c>
      <c r="G3323" s="184">
        <v>7</v>
      </c>
      <c r="H3323" s="184">
        <v>3</v>
      </c>
    </row>
    <row r="3324" spans="1:8" x14ac:dyDescent="0.2">
      <c r="A3324" s="184" t="s">
        <v>5214</v>
      </c>
      <c r="B3324" s="184">
        <v>1903</v>
      </c>
      <c r="C3324" s="184">
        <v>507754</v>
      </c>
      <c r="D3324" s="184">
        <v>324</v>
      </c>
      <c r="E3324" s="184">
        <v>1</v>
      </c>
      <c r="F3324" s="184">
        <v>1879</v>
      </c>
      <c r="G3324" s="184">
        <v>7</v>
      </c>
      <c r="H3324" s="184">
        <v>3</v>
      </c>
    </row>
    <row r="3325" spans="1:8" x14ac:dyDescent="0.2">
      <c r="A3325" s="184" t="s">
        <v>5215</v>
      </c>
      <c r="B3325" s="184">
        <v>1904</v>
      </c>
      <c r="C3325" s="184">
        <v>507755</v>
      </c>
      <c r="D3325" s="184">
        <v>325</v>
      </c>
      <c r="E3325" s="184">
        <v>1</v>
      </c>
      <c r="F3325" s="184">
        <v>1879</v>
      </c>
      <c r="G3325" s="184">
        <v>7</v>
      </c>
      <c r="H3325" s="184">
        <v>3</v>
      </c>
    </row>
    <row r="3326" spans="1:8" x14ac:dyDescent="0.2">
      <c r="A3326" s="184" t="s">
        <v>5216</v>
      </c>
      <c r="B3326" s="184">
        <v>2679</v>
      </c>
      <c r="C3326" s="184">
        <v>510295</v>
      </c>
      <c r="D3326" s="184">
        <v>1</v>
      </c>
      <c r="E3326" s="184">
        <v>1</v>
      </c>
      <c r="F3326" s="184">
        <v>2677</v>
      </c>
      <c r="G3326" s="184">
        <v>7</v>
      </c>
      <c r="H3326" s="184">
        <v>3</v>
      </c>
    </row>
    <row r="3327" spans="1:8" x14ac:dyDescent="0.2">
      <c r="A3327" s="184" t="s">
        <v>5217</v>
      </c>
      <c r="B3327" s="184">
        <v>2692</v>
      </c>
      <c r="C3327" s="184">
        <v>510308</v>
      </c>
      <c r="D3327" s="184">
        <v>100</v>
      </c>
      <c r="E3327" s="184">
        <v>1</v>
      </c>
      <c r="F3327" s="184">
        <v>2677</v>
      </c>
      <c r="G3327" s="184">
        <v>7</v>
      </c>
      <c r="H3327" s="184">
        <v>3</v>
      </c>
    </row>
    <row r="3328" spans="1:8" x14ac:dyDescent="0.2">
      <c r="A3328" s="184" t="s">
        <v>5218</v>
      </c>
      <c r="B3328" s="184">
        <v>2680</v>
      </c>
      <c r="C3328" s="184">
        <v>510296</v>
      </c>
      <c r="D3328" s="184">
        <v>102</v>
      </c>
      <c r="E3328" s="184">
        <v>1</v>
      </c>
      <c r="F3328" s="184">
        <v>2677</v>
      </c>
      <c r="G3328" s="184">
        <v>7</v>
      </c>
      <c r="H3328" s="184">
        <v>3</v>
      </c>
    </row>
    <row r="3329" spans="1:8" x14ac:dyDescent="0.2">
      <c r="A3329" s="184" t="s">
        <v>5218</v>
      </c>
      <c r="B3329" s="184">
        <v>2694</v>
      </c>
      <c r="C3329" s="184">
        <v>510310</v>
      </c>
      <c r="D3329" s="184">
        <v>102</v>
      </c>
      <c r="E3329" s="184">
        <v>1</v>
      </c>
      <c r="F3329" s="184">
        <v>2677</v>
      </c>
      <c r="G3329" s="184">
        <v>7</v>
      </c>
      <c r="H3329" s="184">
        <v>3</v>
      </c>
    </row>
    <row r="3330" spans="1:8" x14ac:dyDescent="0.2">
      <c r="A3330" s="184" t="s">
        <v>5219</v>
      </c>
      <c r="B3330" s="184">
        <v>2681</v>
      </c>
      <c r="C3330" s="184">
        <v>510297</v>
      </c>
      <c r="D3330" s="184">
        <v>103</v>
      </c>
      <c r="E3330" s="184">
        <v>1</v>
      </c>
      <c r="F3330" s="184">
        <v>2677</v>
      </c>
      <c r="G3330" s="184">
        <v>7</v>
      </c>
      <c r="H3330" s="184">
        <v>3</v>
      </c>
    </row>
    <row r="3331" spans="1:8" x14ac:dyDescent="0.2">
      <c r="A3331" s="184" t="s">
        <v>5219</v>
      </c>
      <c r="B3331" s="184">
        <v>2693</v>
      </c>
      <c r="C3331" s="184">
        <v>510309</v>
      </c>
      <c r="D3331" s="184">
        <v>103</v>
      </c>
      <c r="E3331" s="184">
        <v>1</v>
      </c>
      <c r="F3331" s="184">
        <v>2677</v>
      </c>
      <c r="G3331" s="184">
        <v>7</v>
      </c>
      <c r="H3331" s="184">
        <v>3</v>
      </c>
    </row>
    <row r="3332" spans="1:8" x14ac:dyDescent="0.2">
      <c r="A3332" s="184" t="s">
        <v>5220</v>
      </c>
      <c r="B3332" s="184">
        <v>2682</v>
      </c>
      <c r="C3332" s="184">
        <v>510298</v>
      </c>
      <c r="D3332" s="184">
        <v>104</v>
      </c>
      <c r="E3332" s="184">
        <v>1</v>
      </c>
      <c r="F3332" s="184">
        <v>2677</v>
      </c>
      <c r="G3332" s="184">
        <v>7</v>
      </c>
      <c r="H3332" s="184">
        <v>3</v>
      </c>
    </row>
    <row r="3333" spans="1:8" x14ac:dyDescent="0.2">
      <c r="A3333" s="184" t="s">
        <v>5221</v>
      </c>
      <c r="B3333" s="184">
        <v>2683</v>
      </c>
      <c r="C3333" s="184">
        <v>510299</v>
      </c>
      <c r="D3333" s="184">
        <v>105</v>
      </c>
      <c r="E3333" s="184">
        <v>1</v>
      </c>
      <c r="F3333" s="184">
        <v>2677</v>
      </c>
      <c r="G3333" s="184">
        <v>7</v>
      </c>
      <c r="H3333" s="184">
        <v>3</v>
      </c>
    </row>
    <row r="3334" spans="1:8" x14ac:dyDescent="0.2">
      <c r="A3334" s="184" t="s">
        <v>5222</v>
      </c>
      <c r="B3334" s="184">
        <v>2684</v>
      </c>
      <c r="C3334" s="184">
        <v>510300</v>
      </c>
      <c r="D3334" s="184">
        <v>106</v>
      </c>
      <c r="E3334" s="184">
        <v>1</v>
      </c>
      <c r="F3334" s="184">
        <v>2677</v>
      </c>
      <c r="G3334" s="184">
        <v>7</v>
      </c>
      <c r="H3334" s="184">
        <v>3</v>
      </c>
    </row>
    <row r="3335" spans="1:8" x14ac:dyDescent="0.2">
      <c r="A3335" s="184" t="s">
        <v>5223</v>
      </c>
      <c r="B3335" s="184">
        <v>2695</v>
      </c>
      <c r="C3335" s="184">
        <v>510311</v>
      </c>
      <c r="D3335" s="184">
        <v>107</v>
      </c>
      <c r="E3335" s="184">
        <v>1</v>
      </c>
      <c r="F3335" s="184">
        <v>2677</v>
      </c>
      <c r="G3335" s="184">
        <v>7</v>
      </c>
      <c r="H3335" s="184">
        <v>3</v>
      </c>
    </row>
    <row r="3336" spans="1:8" x14ac:dyDescent="0.2">
      <c r="A3336" s="184" t="s">
        <v>5224</v>
      </c>
      <c r="B3336" s="184">
        <v>2685</v>
      </c>
      <c r="C3336" s="184">
        <v>510301</v>
      </c>
      <c r="D3336" s="184">
        <v>108</v>
      </c>
      <c r="E3336" s="184">
        <v>1</v>
      </c>
      <c r="F3336" s="184">
        <v>2677</v>
      </c>
      <c r="G3336" s="184">
        <v>7</v>
      </c>
      <c r="H3336" s="184">
        <v>3</v>
      </c>
    </row>
    <row r="3337" spans="1:8" x14ac:dyDescent="0.2">
      <c r="A3337" s="184" t="s">
        <v>5225</v>
      </c>
      <c r="B3337" s="184">
        <v>2686</v>
      </c>
      <c r="C3337" s="184">
        <v>510302</v>
      </c>
      <c r="D3337" s="184">
        <v>109</v>
      </c>
      <c r="E3337" s="184">
        <v>1</v>
      </c>
      <c r="F3337" s="184">
        <v>2677</v>
      </c>
      <c r="G3337" s="184">
        <v>7</v>
      </c>
      <c r="H3337" s="184">
        <v>3</v>
      </c>
    </row>
    <row r="3338" spans="1:8" x14ac:dyDescent="0.2">
      <c r="A3338" s="184" t="s">
        <v>5226</v>
      </c>
      <c r="B3338" s="184">
        <v>2687</v>
      </c>
      <c r="C3338" s="184">
        <v>510303</v>
      </c>
      <c r="D3338" s="184">
        <v>111</v>
      </c>
      <c r="E3338" s="184">
        <v>1</v>
      </c>
      <c r="F3338" s="184">
        <v>2677</v>
      </c>
      <c r="G3338" s="184">
        <v>7</v>
      </c>
      <c r="H3338" s="184">
        <v>3</v>
      </c>
    </row>
    <row r="3339" spans="1:8" x14ac:dyDescent="0.2">
      <c r="A3339" s="184" t="s">
        <v>5227</v>
      </c>
      <c r="B3339" s="184">
        <v>2688</v>
      </c>
      <c r="C3339" s="184">
        <v>510304</v>
      </c>
      <c r="D3339" s="184">
        <v>114</v>
      </c>
      <c r="E3339" s="184">
        <v>1</v>
      </c>
      <c r="F3339" s="184">
        <v>2677</v>
      </c>
      <c r="G3339" s="184">
        <v>7</v>
      </c>
      <c r="H3339" s="184">
        <v>3</v>
      </c>
    </row>
    <row r="3340" spans="1:8" x14ac:dyDescent="0.2">
      <c r="A3340" s="184" t="s">
        <v>5228</v>
      </c>
      <c r="B3340" s="184">
        <v>2689</v>
      </c>
      <c r="C3340" s="184">
        <v>510305</v>
      </c>
      <c r="D3340" s="184">
        <v>115</v>
      </c>
      <c r="E3340" s="184">
        <v>1</v>
      </c>
      <c r="F3340" s="184">
        <v>2678</v>
      </c>
      <c r="G3340" s="184">
        <v>7</v>
      </c>
      <c r="H3340" s="184">
        <v>3</v>
      </c>
    </row>
    <row r="3341" spans="1:8" x14ac:dyDescent="0.2">
      <c r="A3341" s="184" t="s">
        <v>5229</v>
      </c>
      <c r="B3341" s="184">
        <v>2690</v>
      </c>
      <c r="C3341" s="184">
        <v>510306</v>
      </c>
      <c r="D3341" s="184">
        <v>116</v>
      </c>
      <c r="E3341" s="184">
        <v>1</v>
      </c>
      <c r="F3341" s="184">
        <v>2678</v>
      </c>
      <c r="G3341" s="184">
        <v>7</v>
      </c>
      <c r="H3341" s="184">
        <v>3</v>
      </c>
    </row>
    <row r="3342" spans="1:8" x14ac:dyDescent="0.2">
      <c r="A3342" s="184" t="s">
        <v>5230</v>
      </c>
      <c r="B3342" s="184">
        <v>2691</v>
      </c>
      <c r="C3342" s="184">
        <v>510307</v>
      </c>
      <c r="D3342" s="184">
        <v>118</v>
      </c>
      <c r="E3342" s="184">
        <v>1</v>
      </c>
      <c r="F3342" s="184">
        <v>2678</v>
      </c>
      <c r="G3342" s="184">
        <v>7</v>
      </c>
      <c r="H3342" s="184">
        <v>3</v>
      </c>
    </row>
    <row r="3343" spans="1:8" x14ac:dyDescent="0.2">
      <c r="A3343" s="184" t="s">
        <v>5231</v>
      </c>
      <c r="B3343" s="184">
        <v>3071</v>
      </c>
      <c r="C3343" s="184">
        <v>510708</v>
      </c>
      <c r="D3343" s="184">
        <v>120</v>
      </c>
      <c r="E3343" s="184">
        <v>1</v>
      </c>
      <c r="F3343" s="184">
        <v>2678</v>
      </c>
      <c r="G3343" s="184">
        <v>7</v>
      </c>
      <c r="H3343" s="184">
        <v>3</v>
      </c>
    </row>
    <row r="3344" spans="1:8" x14ac:dyDescent="0.2">
      <c r="A3344" s="184" t="s">
        <v>5232</v>
      </c>
      <c r="B3344" s="184">
        <v>3072</v>
      </c>
      <c r="C3344" s="184">
        <v>510709</v>
      </c>
      <c r="D3344" s="184">
        <v>121</v>
      </c>
      <c r="E3344" s="184">
        <v>1</v>
      </c>
      <c r="F3344" s="184">
        <v>2678</v>
      </c>
      <c r="G3344" s="184">
        <v>7</v>
      </c>
      <c r="H3344" s="184">
        <v>3</v>
      </c>
    </row>
    <row r="3345" spans="1:8" x14ac:dyDescent="0.2">
      <c r="A3345" s="184" t="s">
        <v>5233</v>
      </c>
      <c r="B3345" s="184">
        <v>2916</v>
      </c>
      <c r="C3345" s="184">
        <v>510553</v>
      </c>
      <c r="D3345" s="184">
        <v>1</v>
      </c>
      <c r="E3345" s="184">
        <v>1</v>
      </c>
      <c r="F3345" s="184">
        <v>2914</v>
      </c>
      <c r="G3345" s="184">
        <v>7</v>
      </c>
      <c r="H3345" s="184">
        <v>3</v>
      </c>
    </row>
    <row r="3346" spans="1:8" x14ac:dyDescent="0.2">
      <c r="A3346" s="184" t="s">
        <v>5233</v>
      </c>
      <c r="B3346" s="184">
        <v>2932</v>
      </c>
      <c r="C3346" s="184">
        <v>510569</v>
      </c>
      <c r="D3346" s="184">
        <v>1</v>
      </c>
      <c r="E3346" s="184">
        <v>1</v>
      </c>
      <c r="F3346" s="184">
        <v>2914</v>
      </c>
      <c r="G3346" s="184">
        <v>7</v>
      </c>
      <c r="H3346" s="184">
        <v>3</v>
      </c>
    </row>
    <row r="3347" spans="1:8" x14ac:dyDescent="0.2">
      <c r="A3347" s="184" t="s">
        <v>5234</v>
      </c>
      <c r="B3347" s="184">
        <v>5674</v>
      </c>
      <c r="C3347" s="184">
        <v>513374</v>
      </c>
      <c r="D3347" s="184">
        <v>26</v>
      </c>
      <c r="E3347" s="184">
        <v>1</v>
      </c>
      <c r="F3347" s="184">
        <v>1292</v>
      </c>
      <c r="G3347" s="184">
        <v>7</v>
      </c>
      <c r="H3347" s="184">
        <v>3</v>
      </c>
    </row>
    <row r="3348" spans="1:8" x14ac:dyDescent="0.2">
      <c r="A3348" s="184" t="s">
        <v>5235</v>
      </c>
      <c r="B3348" s="184">
        <v>5676</v>
      </c>
      <c r="C3348" s="184">
        <v>513375</v>
      </c>
      <c r="D3348" s="184">
        <v>27</v>
      </c>
      <c r="E3348" s="184">
        <v>1</v>
      </c>
      <c r="F3348" s="184">
        <v>1292</v>
      </c>
      <c r="G3348" s="184">
        <v>7</v>
      </c>
      <c r="H3348" s="184">
        <v>3</v>
      </c>
    </row>
    <row r="3349" spans="1:8" x14ac:dyDescent="0.2">
      <c r="A3349" s="184" t="s">
        <v>5236</v>
      </c>
      <c r="B3349" s="184">
        <v>5675</v>
      </c>
      <c r="C3349" s="184">
        <v>513376</v>
      </c>
      <c r="D3349" s="184">
        <v>28</v>
      </c>
      <c r="E3349" s="184">
        <v>1</v>
      </c>
      <c r="F3349" s="184">
        <v>1292</v>
      </c>
      <c r="G3349" s="184">
        <v>7</v>
      </c>
      <c r="H3349" s="184">
        <v>3</v>
      </c>
    </row>
    <row r="3350" spans="1:8" x14ac:dyDescent="0.2">
      <c r="A3350" s="184" t="s">
        <v>5237</v>
      </c>
      <c r="B3350" s="184">
        <v>76</v>
      </c>
      <c r="C3350" s="184">
        <v>1138</v>
      </c>
      <c r="D3350" s="184">
        <v>1</v>
      </c>
      <c r="E3350" s="184">
        <v>1</v>
      </c>
      <c r="F3350" s="184">
        <v>75</v>
      </c>
      <c r="G3350" s="184">
        <v>7</v>
      </c>
      <c r="H3350" s="184">
        <v>3</v>
      </c>
    </row>
    <row r="3351" spans="1:8" x14ac:dyDescent="0.2">
      <c r="A3351" s="184" t="s">
        <v>5238</v>
      </c>
      <c r="B3351" s="184">
        <v>243</v>
      </c>
      <c r="C3351" s="184">
        <v>1484</v>
      </c>
      <c r="D3351" s="184">
        <v>2</v>
      </c>
      <c r="E3351" s="184">
        <v>1</v>
      </c>
      <c r="F3351" s="184">
        <v>75</v>
      </c>
      <c r="G3351" s="184">
        <v>7</v>
      </c>
      <c r="H3351" s="184">
        <v>3</v>
      </c>
    </row>
    <row r="3352" spans="1:8" x14ac:dyDescent="0.2">
      <c r="A3352" s="184" t="s">
        <v>5239</v>
      </c>
      <c r="B3352" s="184">
        <v>246</v>
      </c>
      <c r="C3352" s="184">
        <v>1487</v>
      </c>
      <c r="D3352" s="184">
        <v>3</v>
      </c>
      <c r="E3352" s="184">
        <v>1</v>
      </c>
      <c r="F3352" s="184">
        <v>75</v>
      </c>
      <c r="G3352" s="184">
        <v>7</v>
      </c>
      <c r="H3352" s="184">
        <v>3</v>
      </c>
    </row>
    <row r="3353" spans="1:8" x14ac:dyDescent="0.2">
      <c r="A3353" s="184" t="s">
        <v>5240</v>
      </c>
      <c r="B3353" s="184">
        <v>247</v>
      </c>
      <c r="C3353" s="184">
        <v>1488</v>
      </c>
      <c r="D3353" s="184">
        <v>4</v>
      </c>
      <c r="E3353" s="184">
        <v>1</v>
      </c>
      <c r="F3353" s="184">
        <v>75</v>
      </c>
      <c r="G3353" s="184">
        <v>7</v>
      </c>
      <c r="H3353" s="184">
        <v>3</v>
      </c>
    </row>
    <row r="3354" spans="1:8" x14ac:dyDescent="0.2">
      <c r="A3354" s="184" t="s">
        <v>5241</v>
      </c>
      <c r="B3354" s="184">
        <v>249</v>
      </c>
      <c r="C3354" s="184">
        <v>1490</v>
      </c>
      <c r="D3354" s="184">
        <v>5</v>
      </c>
      <c r="E3354" s="184">
        <v>1</v>
      </c>
      <c r="F3354" s="184">
        <v>75</v>
      </c>
      <c r="G3354" s="184">
        <v>7</v>
      </c>
      <c r="H3354" s="184">
        <v>3</v>
      </c>
    </row>
    <row r="3355" spans="1:8" x14ac:dyDescent="0.2">
      <c r="A3355" s="184" t="s">
        <v>5242</v>
      </c>
      <c r="B3355" s="184">
        <v>250</v>
      </c>
      <c r="C3355" s="184">
        <v>1491</v>
      </c>
      <c r="D3355" s="184">
        <v>6</v>
      </c>
      <c r="E3355" s="184">
        <v>1</v>
      </c>
      <c r="F3355" s="184">
        <v>75</v>
      </c>
      <c r="G3355" s="184">
        <v>7</v>
      </c>
      <c r="H3355" s="184">
        <v>3</v>
      </c>
    </row>
    <row r="3356" spans="1:8" x14ac:dyDescent="0.2">
      <c r="A3356" s="184" t="s">
        <v>5243</v>
      </c>
      <c r="B3356" s="184">
        <v>252</v>
      </c>
      <c r="C3356" s="184">
        <v>1493</v>
      </c>
      <c r="D3356" s="184">
        <v>7</v>
      </c>
      <c r="E3356" s="184">
        <v>1</v>
      </c>
      <c r="F3356" s="184">
        <v>75</v>
      </c>
      <c r="G3356" s="184">
        <v>7</v>
      </c>
      <c r="H3356" s="184">
        <v>3</v>
      </c>
    </row>
    <row r="3357" spans="1:8" x14ac:dyDescent="0.2">
      <c r="A3357" s="184" t="s">
        <v>5244</v>
      </c>
      <c r="B3357" s="184">
        <v>254</v>
      </c>
      <c r="C3357" s="184">
        <v>1495</v>
      </c>
      <c r="D3357" s="184">
        <v>8</v>
      </c>
      <c r="E3357" s="184">
        <v>1</v>
      </c>
      <c r="F3357" s="184">
        <v>75</v>
      </c>
      <c r="G3357" s="184">
        <v>7</v>
      </c>
      <c r="H3357" s="184">
        <v>3</v>
      </c>
    </row>
    <row r="3358" spans="1:8" x14ac:dyDescent="0.2">
      <c r="A3358" s="184" t="s">
        <v>5245</v>
      </c>
      <c r="B3358" s="184">
        <v>256</v>
      </c>
      <c r="C3358" s="184">
        <v>1497</v>
      </c>
      <c r="D3358" s="184">
        <v>9</v>
      </c>
      <c r="E3358" s="184">
        <v>1</v>
      </c>
      <c r="F3358" s="184">
        <v>75</v>
      </c>
      <c r="G3358" s="184">
        <v>7</v>
      </c>
      <c r="H3358" s="184">
        <v>3</v>
      </c>
    </row>
    <row r="3359" spans="1:8" x14ac:dyDescent="0.2">
      <c r="A3359" s="184" t="s">
        <v>5246</v>
      </c>
      <c r="B3359" s="184">
        <v>258</v>
      </c>
      <c r="C3359" s="184">
        <v>1499</v>
      </c>
      <c r="D3359" s="184">
        <v>10</v>
      </c>
      <c r="E3359" s="184">
        <v>1</v>
      </c>
      <c r="F3359" s="184">
        <v>75</v>
      </c>
      <c r="G3359" s="184">
        <v>7</v>
      </c>
      <c r="H3359" s="184">
        <v>3</v>
      </c>
    </row>
    <row r="3360" spans="1:8" x14ac:dyDescent="0.2">
      <c r="A3360" s="184" t="s">
        <v>5247</v>
      </c>
      <c r="B3360" s="184">
        <v>260</v>
      </c>
      <c r="C3360" s="184">
        <v>1501</v>
      </c>
      <c r="D3360" s="184">
        <v>11</v>
      </c>
      <c r="E3360" s="184">
        <v>1</v>
      </c>
      <c r="F3360" s="184">
        <v>75</v>
      </c>
      <c r="G3360" s="184">
        <v>7</v>
      </c>
      <c r="H3360" s="184">
        <v>3</v>
      </c>
    </row>
    <row r="3361" spans="1:8" x14ac:dyDescent="0.2">
      <c r="A3361" s="184" t="s">
        <v>5248</v>
      </c>
      <c r="B3361" s="184">
        <v>262</v>
      </c>
      <c r="C3361" s="184">
        <v>1503</v>
      </c>
      <c r="D3361" s="184">
        <v>12</v>
      </c>
      <c r="E3361" s="184">
        <v>1</v>
      </c>
      <c r="F3361" s="184">
        <v>75</v>
      </c>
      <c r="G3361" s="184">
        <v>7</v>
      </c>
      <c r="H3361" s="184">
        <v>3</v>
      </c>
    </row>
    <row r="3362" spans="1:8" x14ac:dyDescent="0.2">
      <c r="A3362" s="184" t="s">
        <v>5249</v>
      </c>
      <c r="B3362" s="184">
        <v>263</v>
      </c>
      <c r="C3362" s="184">
        <v>1504</v>
      </c>
      <c r="D3362" s="184">
        <v>13</v>
      </c>
      <c r="E3362" s="184">
        <v>1</v>
      </c>
      <c r="F3362" s="184">
        <v>75</v>
      </c>
      <c r="G3362" s="184">
        <v>7</v>
      </c>
      <c r="H3362" s="184">
        <v>3</v>
      </c>
    </row>
    <row r="3363" spans="1:8" x14ac:dyDescent="0.2">
      <c r="A3363" s="184" t="s">
        <v>5250</v>
      </c>
      <c r="B3363" s="184">
        <v>267</v>
      </c>
      <c r="C3363" s="184">
        <v>1508</v>
      </c>
      <c r="D3363" s="184">
        <v>14</v>
      </c>
      <c r="E3363" s="184">
        <v>1</v>
      </c>
      <c r="F3363" s="184">
        <v>75</v>
      </c>
      <c r="G3363" s="184">
        <v>7</v>
      </c>
      <c r="H3363" s="184">
        <v>3</v>
      </c>
    </row>
    <row r="3364" spans="1:8" x14ac:dyDescent="0.2">
      <c r="A3364" s="184" t="s">
        <v>5251</v>
      </c>
      <c r="B3364" s="184">
        <v>269</v>
      </c>
      <c r="C3364" s="184">
        <v>1510</v>
      </c>
      <c r="D3364" s="184">
        <v>15</v>
      </c>
      <c r="E3364" s="184">
        <v>1</v>
      </c>
      <c r="F3364" s="184">
        <v>75</v>
      </c>
      <c r="G3364" s="184">
        <v>7</v>
      </c>
      <c r="H3364" s="184">
        <v>3</v>
      </c>
    </row>
    <row r="3365" spans="1:8" x14ac:dyDescent="0.2">
      <c r="A3365" s="184" t="s">
        <v>5252</v>
      </c>
      <c r="B3365" s="184">
        <v>271</v>
      </c>
      <c r="C3365" s="184">
        <v>1512</v>
      </c>
      <c r="D3365" s="184">
        <v>16</v>
      </c>
      <c r="E3365" s="184">
        <v>1</v>
      </c>
      <c r="F3365" s="184">
        <v>75</v>
      </c>
      <c r="G3365" s="184">
        <v>7</v>
      </c>
      <c r="H3365" s="184">
        <v>3</v>
      </c>
    </row>
    <row r="3366" spans="1:8" x14ac:dyDescent="0.2">
      <c r="A3366" s="184" t="s">
        <v>5253</v>
      </c>
      <c r="B3366" s="184">
        <v>274</v>
      </c>
      <c r="C3366" s="184">
        <v>1515</v>
      </c>
      <c r="D3366" s="184">
        <v>17</v>
      </c>
      <c r="E3366" s="184">
        <v>1</v>
      </c>
      <c r="F3366" s="184">
        <v>75</v>
      </c>
      <c r="G3366" s="184">
        <v>7</v>
      </c>
      <c r="H3366" s="184">
        <v>3</v>
      </c>
    </row>
    <row r="3367" spans="1:8" x14ac:dyDescent="0.2">
      <c r="A3367" s="184" t="s">
        <v>5254</v>
      </c>
      <c r="B3367" s="184">
        <v>275</v>
      </c>
      <c r="C3367" s="184">
        <v>1516</v>
      </c>
      <c r="D3367" s="184">
        <v>18</v>
      </c>
      <c r="E3367" s="184">
        <v>1</v>
      </c>
      <c r="F3367" s="184">
        <v>75</v>
      </c>
      <c r="G3367" s="184">
        <v>7</v>
      </c>
      <c r="H3367" s="184">
        <v>3</v>
      </c>
    </row>
    <row r="3368" spans="1:8" x14ac:dyDescent="0.2">
      <c r="A3368" s="184" t="s">
        <v>5255</v>
      </c>
      <c r="B3368" s="184">
        <v>278</v>
      </c>
      <c r="C3368" s="184">
        <v>1519</v>
      </c>
      <c r="D3368" s="184">
        <v>19</v>
      </c>
      <c r="E3368" s="184">
        <v>1</v>
      </c>
      <c r="F3368" s="184">
        <v>75</v>
      </c>
      <c r="G3368" s="184">
        <v>7</v>
      </c>
      <c r="H3368" s="184">
        <v>3</v>
      </c>
    </row>
    <row r="3369" spans="1:8" x14ac:dyDescent="0.2">
      <c r="A3369" s="184" t="s">
        <v>5256</v>
      </c>
      <c r="B3369" s="184">
        <v>280</v>
      </c>
      <c r="C3369" s="184">
        <v>1521</v>
      </c>
      <c r="D3369" s="184">
        <v>20</v>
      </c>
      <c r="E3369" s="184">
        <v>1</v>
      </c>
      <c r="F3369" s="184">
        <v>75</v>
      </c>
      <c r="G3369" s="184">
        <v>7</v>
      </c>
      <c r="H3369" s="184">
        <v>3</v>
      </c>
    </row>
    <row r="3370" spans="1:8" x14ac:dyDescent="0.2">
      <c r="A3370" s="184" t="s">
        <v>5257</v>
      </c>
      <c r="B3370" s="184">
        <v>282</v>
      </c>
      <c r="C3370" s="184">
        <v>1523</v>
      </c>
      <c r="D3370" s="184">
        <v>21</v>
      </c>
      <c r="E3370" s="184">
        <v>1</v>
      </c>
      <c r="F3370" s="184">
        <v>75</v>
      </c>
      <c r="G3370" s="184">
        <v>7</v>
      </c>
      <c r="H3370" s="184">
        <v>3</v>
      </c>
    </row>
    <row r="3371" spans="1:8" x14ac:dyDescent="0.2">
      <c r="A3371" s="184" t="s">
        <v>5258</v>
      </c>
      <c r="B3371" s="184">
        <v>284</v>
      </c>
      <c r="C3371" s="184">
        <v>1525</v>
      </c>
      <c r="D3371" s="184">
        <v>22</v>
      </c>
      <c r="E3371" s="184">
        <v>1</v>
      </c>
      <c r="F3371" s="184">
        <v>75</v>
      </c>
      <c r="G3371" s="184">
        <v>7</v>
      </c>
      <c r="H3371" s="184">
        <v>3</v>
      </c>
    </row>
    <row r="3372" spans="1:8" x14ac:dyDescent="0.2">
      <c r="A3372" s="184" t="s">
        <v>5259</v>
      </c>
      <c r="B3372" s="184">
        <v>287</v>
      </c>
      <c r="C3372" s="184">
        <v>1528</v>
      </c>
      <c r="D3372" s="184">
        <v>23</v>
      </c>
      <c r="E3372" s="184">
        <v>1</v>
      </c>
      <c r="F3372" s="184">
        <v>75</v>
      </c>
      <c r="G3372" s="184">
        <v>7</v>
      </c>
      <c r="H3372" s="184">
        <v>3</v>
      </c>
    </row>
    <row r="3373" spans="1:8" x14ac:dyDescent="0.2">
      <c r="A3373" s="184" t="s">
        <v>5260</v>
      </c>
      <c r="B3373" s="184">
        <v>288</v>
      </c>
      <c r="C3373" s="184">
        <v>1529</v>
      </c>
      <c r="D3373" s="184">
        <v>24</v>
      </c>
      <c r="E3373" s="184">
        <v>1</v>
      </c>
      <c r="F3373" s="184">
        <v>75</v>
      </c>
      <c r="G3373" s="184">
        <v>7</v>
      </c>
      <c r="H3373" s="184">
        <v>3</v>
      </c>
    </row>
    <row r="3374" spans="1:8" x14ac:dyDescent="0.2">
      <c r="A3374" s="184" t="s">
        <v>5261</v>
      </c>
      <c r="B3374" s="184">
        <v>291</v>
      </c>
      <c r="C3374" s="184">
        <v>1532</v>
      </c>
      <c r="D3374" s="184">
        <v>25</v>
      </c>
      <c r="E3374" s="184">
        <v>1</v>
      </c>
      <c r="F3374" s="184">
        <v>75</v>
      </c>
      <c r="G3374" s="184">
        <v>7</v>
      </c>
      <c r="H3374" s="184">
        <v>3</v>
      </c>
    </row>
    <row r="3375" spans="1:8" x14ac:dyDescent="0.2">
      <c r="A3375" s="184" t="s">
        <v>5262</v>
      </c>
      <c r="B3375" s="184">
        <v>407</v>
      </c>
      <c r="C3375" s="184">
        <v>1884</v>
      </c>
      <c r="D3375" s="184">
        <v>26</v>
      </c>
      <c r="E3375" s="184">
        <v>1</v>
      </c>
      <c r="F3375" s="184">
        <v>406</v>
      </c>
      <c r="G3375" s="184">
        <v>7</v>
      </c>
      <c r="H3375" s="184">
        <v>3</v>
      </c>
    </row>
    <row r="3376" spans="1:8" x14ac:dyDescent="0.2">
      <c r="A3376" s="184" t="s">
        <v>5263</v>
      </c>
      <c r="B3376" s="184">
        <v>408</v>
      </c>
      <c r="C3376" s="184">
        <v>1885</v>
      </c>
      <c r="D3376" s="184">
        <v>27</v>
      </c>
      <c r="E3376" s="184">
        <v>1</v>
      </c>
      <c r="F3376" s="184">
        <v>406</v>
      </c>
      <c r="G3376" s="184">
        <v>7</v>
      </c>
      <c r="H3376" s="184">
        <v>3</v>
      </c>
    </row>
    <row r="3377" spans="1:8" x14ac:dyDescent="0.2">
      <c r="A3377" s="184" t="s">
        <v>5264</v>
      </c>
      <c r="B3377" s="184">
        <v>409</v>
      </c>
      <c r="C3377" s="184">
        <v>1886</v>
      </c>
      <c r="D3377" s="184">
        <v>28</v>
      </c>
      <c r="E3377" s="184">
        <v>1</v>
      </c>
      <c r="F3377" s="184">
        <v>406</v>
      </c>
      <c r="G3377" s="184">
        <v>7</v>
      </c>
      <c r="H3377" s="184">
        <v>3</v>
      </c>
    </row>
    <row r="3378" spans="1:8" x14ac:dyDescent="0.2">
      <c r="A3378" s="184" t="s">
        <v>5265</v>
      </c>
      <c r="B3378" s="184">
        <v>410</v>
      </c>
      <c r="C3378" s="184">
        <v>1887</v>
      </c>
      <c r="D3378" s="184">
        <v>29</v>
      </c>
      <c r="E3378" s="184">
        <v>1</v>
      </c>
      <c r="F3378" s="184">
        <v>406</v>
      </c>
      <c r="G3378" s="184">
        <v>7</v>
      </c>
      <c r="H3378" s="184">
        <v>3</v>
      </c>
    </row>
    <row r="3379" spans="1:8" x14ac:dyDescent="0.2">
      <c r="A3379" s="184" t="s">
        <v>5266</v>
      </c>
      <c r="B3379" s="184">
        <v>411</v>
      </c>
      <c r="C3379" s="184">
        <v>1888</v>
      </c>
      <c r="D3379" s="184">
        <v>30</v>
      </c>
      <c r="E3379" s="184">
        <v>1</v>
      </c>
      <c r="F3379" s="184">
        <v>406</v>
      </c>
      <c r="G3379" s="184">
        <v>7</v>
      </c>
      <c r="H3379" s="184">
        <v>3</v>
      </c>
    </row>
    <row r="3380" spans="1:8" x14ac:dyDescent="0.2">
      <c r="A3380" s="184" t="s">
        <v>5267</v>
      </c>
      <c r="B3380" s="184">
        <v>412</v>
      </c>
      <c r="C3380" s="184">
        <v>1889</v>
      </c>
      <c r="D3380" s="184">
        <v>31</v>
      </c>
      <c r="E3380" s="184">
        <v>1</v>
      </c>
      <c r="F3380" s="184">
        <v>406</v>
      </c>
      <c r="G3380" s="184">
        <v>7</v>
      </c>
      <c r="H3380" s="184">
        <v>3</v>
      </c>
    </row>
    <row r="3381" spans="1:8" x14ac:dyDescent="0.2">
      <c r="A3381" s="184" t="s">
        <v>5268</v>
      </c>
      <c r="B3381" s="184">
        <v>413</v>
      </c>
      <c r="C3381" s="184">
        <v>1890</v>
      </c>
      <c r="D3381" s="184">
        <v>32</v>
      </c>
      <c r="E3381" s="184">
        <v>1</v>
      </c>
      <c r="F3381" s="184">
        <v>406</v>
      </c>
      <c r="G3381" s="184">
        <v>7</v>
      </c>
      <c r="H3381" s="184">
        <v>3</v>
      </c>
    </row>
    <row r="3382" spans="1:8" x14ac:dyDescent="0.2">
      <c r="A3382" s="184" t="s">
        <v>5269</v>
      </c>
      <c r="B3382" s="184">
        <v>3531</v>
      </c>
      <c r="C3382" s="184">
        <v>511174</v>
      </c>
      <c r="D3382" s="184" t="s">
        <v>5270</v>
      </c>
      <c r="E3382" s="184">
        <v>1</v>
      </c>
      <c r="F3382" s="184">
        <v>46</v>
      </c>
      <c r="G3382" s="184">
        <v>7</v>
      </c>
      <c r="H3382" s="184">
        <v>3</v>
      </c>
    </row>
    <row r="3383" spans="1:8" x14ac:dyDescent="0.2">
      <c r="A3383" s="184" t="s">
        <v>3375</v>
      </c>
      <c r="B3383" s="184">
        <v>4068</v>
      </c>
      <c r="C3383" s="184">
        <v>511727</v>
      </c>
      <c r="D3383" s="184" t="s">
        <v>1782</v>
      </c>
      <c r="E3383" s="184">
        <v>1</v>
      </c>
      <c r="F3383" s="184">
        <v>4066</v>
      </c>
      <c r="G3383" s="184">
        <v>7</v>
      </c>
      <c r="H3383" s="184">
        <v>3</v>
      </c>
    </row>
    <row r="3384" spans="1:8" ht="25.5" x14ac:dyDescent="0.2">
      <c r="A3384" s="184" t="s">
        <v>5271</v>
      </c>
      <c r="B3384" s="184">
        <v>4054</v>
      </c>
      <c r="C3384" s="184">
        <v>511730</v>
      </c>
      <c r="D3384" s="184">
        <v>1</v>
      </c>
      <c r="E3384" s="184">
        <v>1</v>
      </c>
      <c r="F3384" s="184">
        <v>4053</v>
      </c>
      <c r="G3384" s="184">
        <v>7</v>
      </c>
      <c r="H3384" s="184">
        <v>3</v>
      </c>
    </row>
    <row r="3385" spans="1:8" ht="25.5" x14ac:dyDescent="0.2">
      <c r="A3385" s="184" t="s">
        <v>5272</v>
      </c>
      <c r="B3385" s="184">
        <v>4055</v>
      </c>
      <c r="C3385" s="184">
        <v>511731</v>
      </c>
      <c r="D3385" s="184">
        <v>2</v>
      </c>
      <c r="E3385" s="184">
        <v>1</v>
      </c>
      <c r="F3385" s="184">
        <v>4053</v>
      </c>
      <c r="G3385" s="184">
        <v>7</v>
      </c>
      <c r="H3385" s="184">
        <v>3</v>
      </c>
    </row>
    <row r="3386" spans="1:8" ht="25.5" x14ac:dyDescent="0.2">
      <c r="A3386" s="184" t="s">
        <v>5273</v>
      </c>
      <c r="B3386" s="184">
        <v>4056</v>
      </c>
      <c r="C3386" s="184">
        <v>511732</v>
      </c>
      <c r="D3386" s="184">
        <v>3</v>
      </c>
      <c r="E3386" s="184">
        <v>1</v>
      </c>
      <c r="F3386" s="184">
        <v>4053</v>
      </c>
      <c r="G3386" s="184">
        <v>7</v>
      </c>
      <c r="H3386" s="184">
        <v>3</v>
      </c>
    </row>
    <row r="3387" spans="1:8" ht="25.5" x14ac:dyDescent="0.2">
      <c r="A3387" s="184" t="s">
        <v>5274</v>
      </c>
      <c r="B3387" s="184">
        <v>4057</v>
      </c>
      <c r="C3387" s="184">
        <v>511733</v>
      </c>
      <c r="D3387" s="184">
        <v>4</v>
      </c>
      <c r="E3387" s="184">
        <v>1</v>
      </c>
      <c r="F3387" s="184">
        <v>4053</v>
      </c>
      <c r="G3387" s="184">
        <v>7</v>
      </c>
      <c r="H3387" s="184">
        <v>3</v>
      </c>
    </row>
    <row r="3388" spans="1:8" ht="25.5" x14ac:dyDescent="0.2">
      <c r="A3388" s="184" t="s">
        <v>5275</v>
      </c>
      <c r="B3388" s="184">
        <v>4058</v>
      </c>
      <c r="C3388" s="184">
        <v>511734</v>
      </c>
      <c r="D3388" s="184">
        <v>5</v>
      </c>
      <c r="E3388" s="184">
        <v>1</v>
      </c>
      <c r="F3388" s="184">
        <v>4053</v>
      </c>
      <c r="G3388" s="184">
        <v>7</v>
      </c>
      <c r="H3388" s="184">
        <v>3</v>
      </c>
    </row>
    <row r="3389" spans="1:8" ht="25.5" x14ac:dyDescent="0.2">
      <c r="A3389" s="184" t="s">
        <v>5276</v>
      </c>
      <c r="B3389" s="184">
        <v>4059</v>
      </c>
      <c r="C3389" s="184">
        <v>511735</v>
      </c>
      <c r="D3389" s="184">
        <v>6</v>
      </c>
      <c r="E3389" s="184">
        <v>1</v>
      </c>
      <c r="F3389" s="184">
        <v>4053</v>
      </c>
      <c r="G3389" s="184">
        <v>7</v>
      </c>
      <c r="H3389" s="184">
        <v>3</v>
      </c>
    </row>
    <row r="3390" spans="1:8" ht="25.5" x14ac:dyDescent="0.2">
      <c r="A3390" s="184" t="s">
        <v>5277</v>
      </c>
      <c r="B3390" s="184">
        <v>4060</v>
      </c>
      <c r="C3390" s="184">
        <v>511736</v>
      </c>
      <c r="D3390" s="184">
        <v>7</v>
      </c>
      <c r="E3390" s="184">
        <v>1</v>
      </c>
      <c r="F3390" s="184">
        <v>4053</v>
      </c>
      <c r="G3390" s="184">
        <v>7</v>
      </c>
      <c r="H3390" s="184">
        <v>3</v>
      </c>
    </row>
    <row r="3391" spans="1:8" ht="25.5" x14ac:dyDescent="0.2">
      <c r="A3391" s="184" t="s">
        <v>5278</v>
      </c>
      <c r="B3391" s="184">
        <v>4061</v>
      </c>
      <c r="C3391" s="184">
        <v>511737</v>
      </c>
      <c r="D3391" s="184">
        <v>8</v>
      </c>
      <c r="E3391" s="184">
        <v>1</v>
      </c>
      <c r="F3391" s="184">
        <v>4053</v>
      </c>
      <c r="G3391" s="184">
        <v>7</v>
      </c>
      <c r="H3391" s="184">
        <v>3</v>
      </c>
    </row>
    <row r="3392" spans="1:8" ht="25.5" x14ac:dyDescent="0.2">
      <c r="A3392" s="184" t="s">
        <v>5279</v>
      </c>
      <c r="B3392" s="184">
        <v>4062</v>
      </c>
      <c r="C3392" s="184">
        <v>511738</v>
      </c>
      <c r="D3392" s="184">
        <v>9</v>
      </c>
      <c r="E3392" s="184">
        <v>1</v>
      </c>
      <c r="F3392" s="184">
        <v>4053</v>
      </c>
      <c r="G3392" s="184">
        <v>7</v>
      </c>
      <c r="H3392" s="184">
        <v>3</v>
      </c>
    </row>
    <row r="3393" spans="1:8" ht="25.5" x14ac:dyDescent="0.2">
      <c r="A3393" s="184" t="s">
        <v>5280</v>
      </c>
      <c r="B3393" s="184">
        <v>4063</v>
      </c>
      <c r="C3393" s="184">
        <v>511739</v>
      </c>
      <c r="D3393" s="184">
        <v>10</v>
      </c>
      <c r="E3393" s="184">
        <v>1</v>
      </c>
      <c r="F3393" s="184">
        <v>4053</v>
      </c>
      <c r="G3393" s="184">
        <v>7</v>
      </c>
      <c r="H3393" s="184">
        <v>3</v>
      </c>
    </row>
    <row r="3394" spans="1:8" ht="25.5" x14ac:dyDescent="0.2">
      <c r="A3394" s="184" t="s">
        <v>5281</v>
      </c>
      <c r="B3394" s="184">
        <v>4064</v>
      </c>
      <c r="C3394" s="184">
        <v>511740</v>
      </c>
      <c r="D3394" s="184">
        <v>11</v>
      </c>
      <c r="E3394" s="184">
        <v>1</v>
      </c>
      <c r="F3394" s="184">
        <v>4053</v>
      </c>
      <c r="G3394" s="184">
        <v>7</v>
      </c>
      <c r="H3394" s="184">
        <v>3</v>
      </c>
    </row>
    <row r="3395" spans="1:8" x14ac:dyDescent="0.2">
      <c r="A3395" s="184" t="s">
        <v>5282</v>
      </c>
      <c r="B3395" s="184">
        <v>5421</v>
      </c>
      <c r="C3395" s="184">
        <v>513117</v>
      </c>
      <c r="D3395" s="184">
        <v>357</v>
      </c>
      <c r="E3395" s="184">
        <v>1</v>
      </c>
      <c r="F3395" s="184">
        <v>54</v>
      </c>
      <c r="G3395" s="184">
        <v>7</v>
      </c>
      <c r="H3395" s="184">
        <v>3</v>
      </c>
    </row>
    <row r="3396" spans="1:8" x14ac:dyDescent="0.2">
      <c r="A3396" s="184" t="s">
        <v>5283</v>
      </c>
      <c r="B3396" s="184">
        <v>212</v>
      </c>
      <c r="C3396" s="184">
        <v>1345</v>
      </c>
      <c r="D3396" s="184">
        <v>358</v>
      </c>
      <c r="E3396" s="184">
        <v>1</v>
      </c>
      <c r="F3396" s="184">
        <v>54</v>
      </c>
      <c r="G3396" s="184">
        <v>7</v>
      </c>
      <c r="H3396" s="184">
        <v>3</v>
      </c>
    </row>
    <row r="3397" spans="1:8" ht="25.5" x14ac:dyDescent="0.2">
      <c r="A3397" s="184" t="s">
        <v>5284</v>
      </c>
      <c r="B3397" s="184">
        <v>374</v>
      </c>
      <c r="C3397" s="184">
        <v>1769</v>
      </c>
      <c r="D3397" s="184" t="s">
        <v>5285</v>
      </c>
      <c r="E3397" s="184">
        <v>1</v>
      </c>
      <c r="F3397" s="184">
        <v>54</v>
      </c>
      <c r="G3397" s="184">
        <v>7</v>
      </c>
      <c r="H3397" s="184">
        <v>3</v>
      </c>
    </row>
    <row r="3398" spans="1:8" x14ac:dyDescent="0.2">
      <c r="A3398" s="184" t="s">
        <v>5286</v>
      </c>
      <c r="B3398" s="184">
        <v>3752</v>
      </c>
      <c r="C3398" s="184">
        <v>511472</v>
      </c>
      <c r="D3398" s="184">
        <v>1</v>
      </c>
      <c r="E3398" s="184">
        <v>1</v>
      </c>
      <c r="F3398" s="184">
        <v>3751</v>
      </c>
      <c r="G3398" s="184">
        <v>7</v>
      </c>
      <c r="H3398" s="184">
        <v>3</v>
      </c>
    </row>
    <row r="3399" spans="1:8" x14ac:dyDescent="0.2">
      <c r="A3399" s="184" t="s">
        <v>5287</v>
      </c>
      <c r="B3399" s="184">
        <v>3753</v>
      </c>
      <c r="C3399" s="184">
        <v>511473</v>
      </c>
      <c r="D3399" s="184">
        <v>2</v>
      </c>
      <c r="E3399" s="184">
        <v>1</v>
      </c>
      <c r="F3399" s="184">
        <v>3751</v>
      </c>
      <c r="G3399" s="184">
        <v>7</v>
      </c>
      <c r="H3399" s="184">
        <v>3</v>
      </c>
    </row>
    <row r="3400" spans="1:8" x14ac:dyDescent="0.2">
      <c r="A3400" s="184" t="s">
        <v>5288</v>
      </c>
      <c r="B3400" s="184">
        <v>3754</v>
      </c>
      <c r="C3400" s="184">
        <v>511474</v>
      </c>
      <c r="D3400" s="184">
        <v>3</v>
      </c>
      <c r="E3400" s="184">
        <v>1</v>
      </c>
      <c r="F3400" s="184">
        <v>3751</v>
      </c>
      <c r="G3400" s="184">
        <v>7</v>
      </c>
      <c r="H3400" s="184">
        <v>3</v>
      </c>
    </row>
    <row r="3401" spans="1:8" x14ac:dyDescent="0.2">
      <c r="A3401" s="184" t="s">
        <v>5289</v>
      </c>
      <c r="B3401" s="184">
        <v>3755</v>
      </c>
      <c r="C3401" s="184">
        <v>511475</v>
      </c>
      <c r="D3401" s="184">
        <v>4</v>
      </c>
      <c r="E3401" s="184">
        <v>1</v>
      </c>
      <c r="F3401" s="184">
        <v>3751</v>
      </c>
      <c r="G3401" s="184">
        <v>7</v>
      </c>
      <c r="H3401" s="184">
        <v>3</v>
      </c>
    </row>
    <row r="3402" spans="1:8" x14ac:dyDescent="0.2">
      <c r="A3402" s="184" t="s">
        <v>5290</v>
      </c>
      <c r="B3402" s="184">
        <v>3756</v>
      </c>
      <c r="C3402" s="184">
        <v>511476</v>
      </c>
      <c r="D3402" s="184">
        <v>5</v>
      </c>
      <c r="E3402" s="184">
        <v>1</v>
      </c>
      <c r="F3402" s="184">
        <v>3751</v>
      </c>
      <c r="G3402" s="184">
        <v>7</v>
      </c>
      <c r="H3402" s="184">
        <v>3</v>
      </c>
    </row>
    <row r="3403" spans="1:8" x14ac:dyDescent="0.2">
      <c r="A3403" s="184" t="s">
        <v>5291</v>
      </c>
      <c r="B3403" s="184">
        <v>3757</v>
      </c>
      <c r="C3403" s="184">
        <v>511477</v>
      </c>
      <c r="D3403" s="184">
        <v>6</v>
      </c>
      <c r="E3403" s="184">
        <v>1</v>
      </c>
      <c r="F3403" s="184">
        <v>3751</v>
      </c>
      <c r="G3403" s="184">
        <v>7</v>
      </c>
      <c r="H3403" s="184">
        <v>3</v>
      </c>
    </row>
    <row r="3404" spans="1:8" x14ac:dyDescent="0.2">
      <c r="A3404" s="184" t="s">
        <v>5292</v>
      </c>
      <c r="B3404" s="184">
        <v>3758</v>
      </c>
      <c r="C3404" s="184">
        <v>511478</v>
      </c>
      <c r="D3404" s="184">
        <v>7</v>
      </c>
      <c r="E3404" s="184">
        <v>1</v>
      </c>
      <c r="F3404" s="184">
        <v>3751</v>
      </c>
      <c r="G3404" s="184">
        <v>7</v>
      </c>
      <c r="H3404" s="184">
        <v>3</v>
      </c>
    </row>
    <row r="3405" spans="1:8" x14ac:dyDescent="0.2">
      <c r="A3405" s="184" t="s">
        <v>5293</v>
      </c>
      <c r="B3405" s="184">
        <v>3759</v>
      </c>
      <c r="C3405" s="184">
        <v>511479</v>
      </c>
      <c r="D3405" s="184">
        <v>8</v>
      </c>
      <c r="E3405" s="184">
        <v>1</v>
      </c>
      <c r="F3405" s="184">
        <v>3751</v>
      </c>
      <c r="G3405" s="184">
        <v>7</v>
      </c>
      <c r="H3405" s="184">
        <v>3</v>
      </c>
    </row>
    <row r="3406" spans="1:8" x14ac:dyDescent="0.2">
      <c r="A3406" s="184" t="s">
        <v>5294</v>
      </c>
      <c r="B3406" s="184">
        <v>3760</v>
      </c>
      <c r="C3406" s="184">
        <v>511480</v>
      </c>
      <c r="D3406" s="184">
        <v>9</v>
      </c>
      <c r="E3406" s="184">
        <v>1</v>
      </c>
      <c r="F3406" s="184">
        <v>3751</v>
      </c>
      <c r="G3406" s="184">
        <v>7</v>
      </c>
      <c r="H3406" s="184">
        <v>3</v>
      </c>
    </row>
    <row r="3407" spans="1:8" x14ac:dyDescent="0.2">
      <c r="A3407" s="184" t="s">
        <v>5295</v>
      </c>
      <c r="B3407" s="184">
        <v>3761</v>
      </c>
      <c r="C3407" s="184">
        <v>511481</v>
      </c>
      <c r="D3407" s="184">
        <v>10</v>
      </c>
      <c r="E3407" s="184">
        <v>1</v>
      </c>
      <c r="F3407" s="184">
        <v>3751</v>
      </c>
      <c r="G3407" s="184">
        <v>7</v>
      </c>
      <c r="H3407" s="184">
        <v>3</v>
      </c>
    </row>
    <row r="3408" spans="1:8" x14ac:dyDescent="0.2">
      <c r="A3408" s="184" t="s">
        <v>5296</v>
      </c>
      <c r="B3408" s="184">
        <v>3762</v>
      </c>
      <c r="C3408" s="184">
        <v>511482</v>
      </c>
      <c r="D3408" s="184">
        <v>11</v>
      </c>
      <c r="E3408" s="184">
        <v>1</v>
      </c>
      <c r="F3408" s="184">
        <v>3751</v>
      </c>
      <c r="G3408" s="184">
        <v>7</v>
      </c>
      <c r="H3408" s="184">
        <v>3</v>
      </c>
    </row>
    <row r="3409" spans="1:8" x14ac:dyDescent="0.2">
      <c r="A3409" s="184" t="s">
        <v>5297</v>
      </c>
      <c r="B3409" s="184">
        <v>3763</v>
      </c>
      <c r="C3409" s="184">
        <v>511483</v>
      </c>
      <c r="D3409" s="184">
        <v>12</v>
      </c>
      <c r="E3409" s="184">
        <v>1</v>
      </c>
      <c r="F3409" s="184">
        <v>3751</v>
      </c>
      <c r="G3409" s="184">
        <v>7</v>
      </c>
      <c r="H3409" s="184">
        <v>3</v>
      </c>
    </row>
    <row r="3410" spans="1:8" x14ac:dyDescent="0.2">
      <c r="A3410" s="184" t="s">
        <v>5298</v>
      </c>
      <c r="B3410" s="184">
        <v>3764</v>
      </c>
      <c r="C3410" s="184">
        <v>511484</v>
      </c>
      <c r="D3410" s="184">
        <v>13</v>
      </c>
      <c r="E3410" s="184">
        <v>1</v>
      </c>
      <c r="F3410" s="184">
        <v>3751</v>
      </c>
      <c r="G3410" s="184">
        <v>7</v>
      </c>
      <c r="H3410" s="184">
        <v>3</v>
      </c>
    </row>
    <row r="3411" spans="1:8" x14ac:dyDescent="0.2">
      <c r="A3411" s="184" t="s">
        <v>5299</v>
      </c>
      <c r="B3411" s="184">
        <v>3765</v>
      </c>
      <c r="C3411" s="184">
        <v>511485</v>
      </c>
      <c r="D3411" s="184">
        <v>14</v>
      </c>
      <c r="E3411" s="184">
        <v>1</v>
      </c>
      <c r="F3411" s="184">
        <v>3751</v>
      </c>
      <c r="G3411" s="184">
        <v>7</v>
      </c>
      <c r="H3411" s="184">
        <v>3</v>
      </c>
    </row>
    <row r="3412" spans="1:8" x14ac:dyDescent="0.2">
      <c r="A3412" s="184" t="s">
        <v>5300</v>
      </c>
      <c r="B3412" s="184">
        <v>3766</v>
      </c>
      <c r="C3412" s="184">
        <v>511486</v>
      </c>
      <c r="D3412" s="184">
        <v>15</v>
      </c>
      <c r="E3412" s="184">
        <v>1</v>
      </c>
      <c r="F3412" s="184">
        <v>3751</v>
      </c>
      <c r="G3412" s="184">
        <v>7</v>
      </c>
      <c r="H3412" s="184">
        <v>3</v>
      </c>
    </row>
    <row r="3413" spans="1:8" x14ac:dyDescent="0.2">
      <c r="A3413" s="184" t="s">
        <v>5301</v>
      </c>
      <c r="B3413" s="184">
        <v>3767</v>
      </c>
      <c r="C3413" s="184">
        <v>511487</v>
      </c>
      <c r="D3413" s="184">
        <v>16</v>
      </c>
      <c r="E3413" s="184">
        <v>1</v>
      </c>
      <c r="F3413" s="184">
        <v>3751</v>
      </c>
      <c r="G3413" s="184">
        <v>7</v>
      </c>
      <c r="H3413" s="184">
        <v>3</v>
      </c>
    </row>
    <row r="3414" spans="1:8" x14ac:dyDescent="0.2">
      <c r="A3414" s="184" t="s">
        <v>5302</v>
      </c>
      <c r="B3414" s="184">
        <v>3768</v>
      </c>
      <c r="C3414" s="184">
        <v>511488</v>
      </c>
      <c r="D3414" s="184">
        <v>17</v>
      </c>
      <c r="E3414" s="184">
        <v>1</v>
      </c>
      <c r="F3414" s="184">
        <v>3751</v>
      </c>
      <c r="G3414" s="184">
        <v>7</v>
      </c>
      <c r="H3414" s="184">
        <v>3</v>
      </c>
    </row>
    <row r="3415" spans="1:8" x14ac:dyDescent="0.2">
      <c r="A3415" s="184" t="s">
        <v>5303</v>
      </c>
      <c r="B3415" s="184">
        <v>3769</v>
      </c>
      <c r="C3415" s="184">
        <v>511489</v>
      </c>
      <c r="D3415" s="184">
        <v>18</v>
      </c>
      <c r="E3415" s="184">
        <v>1</v>
      </c>
      <c r="F3415" s="184">
        <v>3751</v>
      </c>
      <c r="G3415" s="184">
        <v>7</v>
      </c>
      <c r="H3415" s="184">
        <v>3</v>
      </c>
    </row>
    <row r="3416" spans="1:8" x14ac:dyDescent="0.2">
      <c r="A3416" s="184" t="s">
        <v>5304</v>
      </c>
      <c r="B3416" s="184">
        <v>3770</v>
      </c>
      <c r="C3416" s="184">
        <v>511490</v>
      </c>
      <c r="D3416" s="184">
        <v>19</v>
      </c>
      <c r="E3416" s="184">
        <v>1</v>
      </c>
      <c r="F3416" s="184">
        <v>3751</v>
      </c>
      <c r="G3416" s="184">
        <v>7</v>
      </c>
      <c r="H3416" s="184">
        <v>3</v>
      </c>
    </row>
    <row r="3417" spans="1:8" x14ac:dyDescent="0.2">
      <c r="A3417" s="184" t="s">
        <v>5305</v>
      </c>
      <c r="B3417" s="184">
        <v>3771</v>
      </c>
      <c r="C3417" s="184">
        <v>511491</v>
      </c>
      <c r="D3417" s="184">
        <v>20</v>
      </c>
      <c r="E3417" s="184">
        <v>1</v>
      </c>
      <c r="F3417" s="184">
        <v>3751</v>
      </c>
      <c r="G3417" s="184">
        <v>7</v>
      </c>
      <c r="H3417" s="184">
        <v>3</v>
      </c>
    </row>
    <row r="3418" spans="1:8" x14ac:dyDescent="0.2">
      <c r="A3418" s="184" t="s">
        <v>5306</v>
      </c>
      <c r="B3418" s="184">
        <v>3797</v>
      </c>
      <c r="C3418" s="184">
        <v>511446</v>
      </c>
      <c r="D3418" s="184">
        <v>1</v>
      </c>
      <c r="E3418" s="184">
        <v>1</v>
      </c>
      <c r="F3418" s="184">
        <v>3772</v>
      </c>
      <c r="G3418" s="184">
        <v>7</v>
      </c>
      <c r="H3418" s="184">
        <v>3</v>
      </c>
    </row>
    <row r="3419" spans="1:8" x14ac:dyDescent="0.2">
      <c r="A3419" s="184" t="s">
        <v>5307</v>
      </c>
      <c r="B3419" s="184">
        <v>3822</v>
      </c>
      <c r="C3419" s="184">
        <v>511421</v>
      </c>
      <c r="D3419" s="184">
        <v>-1</v>
      </c>
      <c r="E3419" s="184">
        <v>1</v>
      </c>
      <c r="F3419" s="184">
        <v>3772</v>
      </c>
      <c r="G3419" s="184">
        <v>7</v>
      </c>
      <c r="H3419" s="184">
        <v>3</v>
      </c>
    </row>
    <row r="3420" spans="1:8" x14ac:dyDescent="0.2">
      <c r="A3420" s="184" t="s">
        <v>5308</v>
      </c>
      <c r="B3420" s="184">
        <v>3796</v>
      </c>
      <c r="C3420" s="184">
        <v>511447</v>
      </c>
      <c r="D3420" s="184">
        <v>2</v>
      </c>
      <c r="E3420" s="184">
        <v>1</v>
      </c>
      <c r="F3420" s="184">
        <v>3772</v>
      </c>
      <c r="G3420" s="184">
        <v>7</v>
      </c>
      <c r="H3420" s="184">
        <v>3</v>
      </c>
    </row>
    <row r="3421" spans="1:8" x14ac:dyDescent="0.2">
      <c r="A3421" s="184" t="s">
        <v>5309</v>
      </c>
      <c r="B3421" s="184">
        <v>3821</v>
      </c>
      <c r="C3421" s="184">
        <v>511422</v>
      </c>
      <c r="D3421" s="184">
        <v>-2</v>
      </c>
      <c r="E3421" s="184">
        <v>1</v>
      </c>
      <c r="F3421" s="184">
        <v>3772</v>
      </c>
      <c r="G3421" s="184">
        <v>7</v>
      </c>
      <c r="H3421" s="184">
        <v>3</v>
      </c>
    </row>
    <row r="3422" spans="1:8" x14ac:dyDescent="0.2">
      <c r="A3422" s="184" t="s">
        <v>5310</v>
      </c>
      <c r="B3422" s="184">
        <v>3795</v>
      </c>
      <c r="C3422" s="184">
        <v>511448</v>
      </c>
      <c r="D3422" s="184">
        <v>3</v>
      </c>
      <c r="E3422" s="184">
        <v>1</v>
      </c>
      <c r="F3422" s="184">
        <v>3772</v>
      </c>
      <c r="G3422" s="184">
        <v>7</v>
      </c>
      <c r="H3422" s="184">
        <v>3</v>
      </c>
    </row>
    <row r="3423" spans="1:8" x14ac:dyDescent="0.2">
      <c r="A3423" s="184" t="s">
        <v>5311</v>
      </c>
      <c r="B3423" s="184">
        <v>3820</v>
      </c>
      <c r="C3423" s="184">
        <v>511423</v>
      </c>
      <c r="D3423" s="184">
        <v>-3</v>
      </c>
      <c r="E3423" s="184">
        <v>1</v>
      </c>
      <c r="F3423" s="184">
        <v>3772</v>
      </c>
      <c r="G3423" s="184">
        <v>7</v>
      </c>
      <c r="H3423" s="184">
        <v>3</v>
      </c>
    </row>
    <row r="3424" spans="1:8" x14ac:dyDescent="0.2">
      <c r="A3424" s="184" t="s">
        <v>5312</v>
      </c>
      <c r="B3424" s="184">
        <v>3794</v>
      </c>
      <c r="C3424" s="184">
        <v>511449</v>
      </c>
      <c r="D3424" s="184">
        <v>4</v>
      </c>
      <c r="E3424" s="184">
        <v>1</v>
      </c>
      <c r="F3424" s="184">
        <v>3772</v>
      </c>
      <c r="G3424" s="184">
        <v>7</v>
      </c>
      <c r="H3424" s="184">
        <v>3</v>
      </c>
    </row>
    <row r="3425" spans="1:8" x14ac:dyDescent="0.2">
      <c r="A3425" s="184" t="s">
        <v>5313</v>
      </c>
      <c r="B3425" s="184">
        <v>3819</v>
      </c>
      <c r="C3425" s="184">
        <v>511424</v>
      </c>
      <c r="D3425" s="184">
        <v>-4</v>
      </c>
      <c r="E3425" s="184">
        <v>1</v>
      </c>
      <c r="F3425" s="184">
        <v>3772</v>
      </c>
      <c r="G3425" s="184">
        <v>7</v>
      </c>
      <c r="H3425" s="184">
        <v>3</v>
      </c>
    </row>
    <row r="3426" spans="1:8" x14ac:dyDescent="0.2">
      <c r="A3426" s="184" t="s">
        <v>5314</v>
      </c>
      <c r="B3426" s="184">
        <v>3793</v>
      </c>
      <c r="C3426" s="184">
        <v>511450</v>
      </c>
      <c r="D3426" s="184">
        <v>5</v>
      </c>
      <c r="E3426" s="184">
        <v>1</v>
      </c>
      <c r="F3426" s="184">
        <v>3772</v>
      </c>
      <c r="G3426" s="184">
        <v>7</v>
      </c>
      <c r="H3426" s="184">
        <v>3</v>
      </c>
    </row>
    <row r="3427" spans="1:8" x14ac:dyDescent="0.2">
      <c r="A3427" s="184" t="s">
        <v>5315</v>
      </c>
      <c r="B3427" s="184">
        <v>3818</v>
      </c>
      <c r="C3427" s="184">
        <v>511425</v>
      </c>
      <c r="D3427" s="184">
        <v>-5</v>
      </c>
      <c r="E3427" s="184">
        <v>1</v>
      </c>
      <c r="F3427" s="184">
        <v>3772</v>
      </c>
      <c r="G3427" s="184">
        <v>7</v>
      </c>
      <c r="H3427" s="184">
        <v>3</v>
      </c>
    </row>
    <row r="3428" spans="1:8" x14ac:dyDescent="0.2">
      <c r="A3428" s="184" t="s">
        <v>5316</v>
      </c>
      <c r="B3428" s="184">
        <v>3792</v>
      </c>
      <c r="C3428" s="184">
        <v>511451</v>
      </c>
      <c r="D3428" s="184">
        <v>6</v>
      </c>
      <c r="E3428" s="184">
        <v>1</v>
      </c>
      <c r="F3428" s="184">
        <v>3772</v>
      </c>
      <c r="G3428" s="184">
        <v>7</v>
      </c>
      <c r="H3428" s="184">
        <v>3</v>
      </c>
    </row>
    <row r="3429" spans="1:8" x14ac:dyDescent="0.2">
      <c r="A3429" s="184" t="s">
        <v>5317</v>
      </c>
      <c r="B3429" s="184">
        <v>3817</v>
      </c>
      <c r="C3429" s="184">
        <v>511426</v>
      </c>
      <c r="D3429" s="184">
        <v>-6</v>
      </c>
      <c r="E3429" s="184">
        <v>1</v>
      </c>
      <c r="F3429" s="184">
        <v>3772</v>
      </c>
      <c r="G3429" s="184">
        <v>7</v>
      </c>
      <c r="H3429" s="184">
        <v>3</v>
      </c>
    </row>
    <row r="3430" spans="1:8" x14ac:dyDescent="0.2">
      <c r="A3430" s="184" t="s">
        <v>5318</v>
      </c>
      <c r="B3430" s="184">
        <v>3791</v>
      </c>
      <c r="C3430" s="184">
        <v>511452</v>
      </c>
      <c r="D3430" s="184">
        <v>7</v>
      </c>
      <c r="E3430" s="184">
        <v>1</v>
      </c>
      <c r="F3430" s="184">
        <v>3772</v>
      </c>
      <c r="G3430" s="184">
        <v>7</v>
      </c>
      <c r="H3430" s="184">
        <v>3</v>
      </c>
    </row>
    <row r="3431" spans="1:8" x14ac:dyDescent="0.2">
      <c r="A3431" s="184" t="s">
        <v>5319</v>
      </c>
      <c r="B3431" s="184">
        <v>3816</v>
      </c>
      <c r="C3431" s="184">
        <v>511427</v>
      </c>
      <c r="D3431" s="184">
        <v>-7</v>
      </c>
      <c r="E3431" s="184">
        <v>1</v>
      </c>
      <c r="F3431" s="184">
        <v>3772</v>
      </c>
      <c r="G3431" s="184">
        <v>7</v>
      </c>
      <c r="H3431" s="184">
        <v>3</v>
      </c>
    </row>
    <row r="3432" spans="1:8" x14ac:dyDescent="0.2">
      <c r="A3432" s="184" t="s">
        <v>5320</v>
      </c>
      <c r="B3432" s="184">
        <v>3790</v>
      </c>
      <c r="C3432" s="184">
        <v>511453</v>
      </c>
      <c r="D3432" s="184">
        <v>8</v>
      </c>
      <c r="E3432" s="184">
        <v>1</v>
      </c>
      <c r="F3432" s="184">
        <v>3772</v>
      </c>
      <c r="G3432" s="184">
        <v>7</v>
      </c>
      <c r="H3432" s="184">
        <v>3</v>
      </c>
    </row>
    <row r="3433" spans="1:8" x14ac:dyDescent="0.2">
      <c r="A3433" s="184" t="s">
        <v>5321</v>
      </c>
      <c r="B3433" s="184">
        <v>3815</v>
      </c>
      <c r="C3433" s="184">
        <v>511428</v>
      </c>
      <c r="D3433" s="184">
        <v>-8</v>
      </c>
      <c r="E3433" s="184">
        <v>1</v>
      </c>
      <c r="F3433" s="184">
        <v>3772</v>
      </c>
      <c r="G3433" s="184">
        <v>7</v>
      </c>
      <c r="H3433" s="184">
        <v>3</v>
      </c>
    </row>
    <row r="3434" spans="1:8" x14ac:dyDescent="0.2">
      <c r="A3434" s="184" t="s">
        <v>5322</v>
      </c>
      <c r="B3434" s="184">
        <v>3789</v>
      </c>
      <c r="C3434" s="184">
        <v>511454</v>
      </c>
      <c r="D3434" s="184">
        <v>9</v>
      </c>
      <c r="E3434" s="184">
        <v>1</v>
      </c>
      <c r="F3434" s="184">
        <v>3772</v>
      </c>
      <c r="G3434" s="184">
        <v>7</v>
      </c>
      <c r="H3434" s="184">
        <v>3</v>
      </c>
    </row>
    <row r="3435" spans="1:8" x14ac:dyDescent="0.2">
      <c r="A3435" s="184" t="s">
        <v>5323</v>
      </c>
      <c r="B3435" s="184">
        <v>3814</v>
      </c>
      <c r="C3435" s="184">
        <v>511429</v>
      </c>
      <c r="D3435" s="184">
        <v>-9</v>
      </c>
      <c r="E3435" s="184">
        <v>1</v>
      </c>
      <c r="F3435" s="184">
        <v>3772</v>
      </c>
      <c r="G3435" s="184">
        <v>7</v>
      </c>
      <c r="H3435" s="184">
        <v>3</v>
      </c>
    </row>
    <row r="3436" spans="1:8" x14ac:dyDescent="0.2">
      <c r="A3436" s="184" t="s">
        <v>5324</v>
      </c>
      <c r="B3436" s="184">
        <v>3788</v>
      </c>
      <c r="C3436" s="184">
        <v>511455</v>
      </c>
      <c r="D3436" s="184">
        <v>10</v>
      </c>
      <c r="E3436" s="184">
        <v>1</v>
      </c>
      <c r="F3436" s="184">
        <v>3772</v>
      </c>
      <c r="G3436" s="184">
        <v>7</v>
      </c>
      <c r="H3436" s="184">
        <v>3</v>
      </c>
    </row>
    <row r="3437" spans="1:8" x14ac:dyDescent="0.2">
      <c r="A3437" s="184" t="s">
        <v>5325</v>
      </c>
      <c r="B3437" s="184">
        <v>3813</v>
      </c>
      <c r="C3437" s="184">
        <v>511430</v>
      </c>
      <c r="D3437" s="184">
        <v>-10</v>
      </c>
      <c r="E3437" s="184">
        <v>1</v>
      </c>
      <c r="F3437" s="184">
        <v>3772</v>
      </c>
      <c r="G3437" s="184">
        <v>7</v>
      </c>
      <c r="H3437" s="184">
        <v>3</v>
      </c>
    </row>
    <row r="3438" spans="1:8" x14ac:dyDescent="0.2">
      <c r="A3438" s="184" t="s">
        <v>5326</v>
      </c>
      <c r="B3438" s="184">
        <v>3787</v>
      </c>
      <c r="C3438" s="184">
        <v>511456</v>
      </c>
      <c r="D3438" s="184">
        <v>11</v>
      </c>
      <c r="E3438" s="184">
        <v>1</v>
      </c>
      <c r="F3438" s="184">
        <v>3772</v>
      </c>
      <c r="G3438" s="184">
        <v>7</v>
      </c>
      <c r="H3438" s="184">
        <v>3</v>
      </c>
    </row>
    <row r="3439" spans="1:8" x14ac:dyDescent="0.2">
      <c r="A3439" s="184" t="s">
        <v>5327</v>
      </c>
      <c r="B3439" s="184">
        <v>3812</v>
      </c>
      <c r="C3439" s="184">
        <v>511431</v>
      </c>
      <c r="D3439" s="184">
        <v>-11</v>
      </c>
      <c r="E3439" s="184">
        <v>1</v>
      </c>
      <c r="F3439" s="184">
        <v>3772</v>
      </c>
      <c r="G3439" s="184">
        <v>7</v>
      </c>
      <c r="H3439" s="184">
        <v>3</v>
      </c>
    </row>
    <row r="3440" spans="1:8" x14ac:dyDescent="0.2">
      <c r="A3440" s="184" t="s">
        <v>5328</v>
      </c>
      <c r="B3440" s="184">
        <v>3786</v>
      </c>
      <c r="C3440" s="184">
        <v>511457</v>
      </c>
      <c r="D3440" s="184">
        <v>12</v>
      </c>
      <c r="E3440" s="184">
        <v>1</v>
      </c>
      <c r="F3440" s="184">
        <v>3772</v>
      </c>
      <c r="G3440" s="184">
        <v>7</v>
      </c>
      <c r="H3440" s="184">
        <v>3</v>
      </c>
    </row>
    <row r="3441" spans="1:8" x14ac:dyDescent="0.2">
      <c r="A3441" s="184" t="s">
        <v>5329</v>
      </c>
      <c r="B3441" s="184">
        <v>3811</v>
      </c>
      <c r="C3441" s="184">
        <v>511432</v>
      </c>
      <c r="D3441" s="184">
        <v>-12</v>
      </c>
      <c r="E3441" s="184">
        <v>1</v>
      </c>
      <c r="F3441" s="184">
        <v>3772</v>
      </c>
      <c r="G3441" s="184">
        <v>7</v>
      </c>
      <c r="H3441" s="184">
        <v>3</v>
      </c>
    </row>
    <row r="3442" spans="1:8" x14ac:dyDescent="0.2">
      <c r="A3442" s="184" t="s">
        <v>5330</v>
      </c>
      <c r="B3442" s="184">
        <v>3785</v>
      </c>
      <c r="C3442" s="184">
        <v>511458</v>
      </c>
      <c r="D3442" s="184">
        <v>13</v>
      </c>
      <c r="E3442" s="184">
        <v>1</v>
      </c>
      <c r="F3442" s="184">
        <v>3772</v>
      </c>
      <c r="G3442" s="184">
        <v>7</v>
      </c>
      <c r="H3442" s="184">
        <v>3</v>
      </c>
    </row>
    <row r="3443" spans="1:8" x14ac:dyDescent="0.2">
      <c r="A3443" s="184" t="s">
        <v>5331</v>
      </c>
      <c r="B3443" s="184">
        <v>3810</v>
      </c>
      <c r="C3443" s="184">
        <v>511433</v>
      </c>
      <c r="D3443" s="184">
        <v>-13</v>
      </c>
      <c r="E3443" s="184">
        <v>1</v>
      </c>
      <c r="F3443" s="184">
        <v>3772</v>
      </c>
      <c r="G3443" s="184">
        <v>7</v>
      </c>
      <c r="H3443" s="184">
        <v>3</v>
      </c>
    </row>
    <row r="3444" spans="1:8" x14ac:dyDescent="0.2">
      <c r="A3444" s="184" t="s">
        <v>5332</v>
      </c>
      <c r="B3444" s="184">
        <v>3784</v>
      </c>
      <c r="C3444" s="184">
        <v>511459</v>
      </c>
      <c r="D3444" s="184">
        <v>14</v>
      </c>
      <c r="E3444" s="184">
        <v>1</v>
      </c>
      <c r="F3444" s="184">
        <v>3772</v>
      </c>
      <c r="G3444" s="184">
        <v>7</v>
      </c>
      <c r="H3444" s="184">
        <v>3</v>
      </c>
    </row>
    <row r="3445" spans="1:8" x14ac:dyDescent="0.2">
      <c r="A3445" s="184" t="s">
        <v>5333</v>
      </c>
      <c r="B3445" s="184">
        <v>3809</v>
      </c>
      <c r="C3445" s="184">
        <v>511434</v>
      </c>
      <c r="D3445" s="184">
        <v>-14</v>
      </c>
      <c r="E3445" s="184">
        <v>1</v>
      </c>
      <c r="F3445" s="184">
        <v>3772</v>
      </c>
      <c r="G3445" s="184">
        <v>7</v>
      </c>
      <c r="H3445" s="184">
        <v>3</v>
      </c>
    </row>
    <row r="3446" spans="1:8" x14ac:dyDescent="0.2">
      <c r="A3446" s="184" t="s">
        <v>5334</v>
      </c>
      <c r="B3446" s="184">
        <v>3783</v>
      </c>
      <c r="C3446" s="184">
        <v>511460</v>
      </c>
      <c r="D3446" s="184">
        <v>15</v>
      </c>
      <c r="E3446" s="184">
        <v>1</v>
      </c>
      <c r="F3446" s="184">
        <v>3772</v>
      </c>
      <c r="G3446" s="184">
        <v>7</v>
      </c>
      <c r="H3446" s="184">
        <v>3</v>
      </c>
    </row>
    <row r="3447" spans="1:8" x14ac:dyDescent="0.2">
      <c r="A3447" s="184" t="s">
        <v>5335</v>
      </c>
      <c r="B3447" s="184">
        <v>3808</v>
      </c>
      <c r="C3447" s="184">
        <v>511435</v>
      </c>
      <c r="D3447" s="184">
        <v>-15</v>
      </c>
      <c r="E3447" s="184">
        <v>1</v>
      </c>
      <c r="F3447" s="184">
        <v>3772</v>
      </c>
      <c r="G3447" s="184">
        <v>7</v>
      </c>
      <c r="H3447" s="184">
        <v>3</v>
      </c>
    </row>
    <row r="3448" spans="1:8" x14ac:dyDescent="0.2">
      <c r="A3448" s="184" t="s">
        <v>5336</v>
      </c>
      <c r="B3448" s="184">
        <v>3782</v>
      </c>
      <c r="C3448" s="184">
        <v>511461</v>
      </c>
      <c r="D3448" s="184">
        <v>16</v>
      </c>
      <c r="E3448" s="184">
        <v>1</v>
      </c>
      <c r="F3448" s="184">
        <v>3772</v>
      </c>
      <c r="G3448" s="184">
        <v>7</v>
      </c>
      <c r="H3448" s="184">
        <v>3</v>
      </c>
    </row>
    <row r="3449" spans="1:8" x14ac:dyDescent="0.2">
      <c r="A3449" s="184" t="s">
        <v>5337</v>
      </c>
      <c r="B3449" s="184">
        <v>3807</v>
      </c>
      <c r="C3449" s="184">
        <v>511436</v>
      </c>
      <c r="D3449" s="184">
        <v>-16</v>
      </c>
      <c r="E3449" s="184">
        <v>1</v>
      </c>
      <c r="F3449" s="184">
        <v>3772</v>
      </c>
      <c r="G3449" s="184">
        <v>7</v>
      </c>
      <c r="H3449" s="184">
        <v>3</v>
      </c>
    </row>
    <row r="3450" spans="1:8" x14ac:dyDescent="0.2">
      <c r="A3450" s="184" t="s">
        <v>5338</v>
      </c>
      <c r="B3450" s="184">
        <v>3781</v>
      </c>
      <c r="C3450" s="184">
        <v>511462</v>
      </c>
      <c r="D3450" s="184">
        <v>17</v>
      </c>
      <c r="E3450" s="184">
        <v>1</v>
      </c>
      <c r="F3450" s="184">
        <v>3772</v>
      </c>
      <c r="G3450" s="184">
        <v>7</v>
      </c>
      <c r="H3450" s="184">
        <v>3</v>
      </c>
    </row>
    <row r="3451" spans="1:8" x14ac:dyDescent="0.2">
      <c r="A3451" s="184" t="s">
        <v>5339</v>
      </c>
      <c r="B3451" s="184">
        <v>3806</v>
      </c>
      <c r="C3451" s="184">
        <v>511437</v>
      </c>
      <c r="D3451" s="184">
        <v>-17</v>
      </c>
      <c r="E3451" s="184">
        <v>1</v>
      </c>
      <c r="F3451" s="184">
        <v>3772</v>
      </c>
      <c r="G3451" s="184">
        <v>7</v>
      </c>
      <c r="H3451" s="184">
        <v>3</v>
      </c>
    </row>
    <row r="3452" spans="1:8" x14ac:dyDescent="0.2">
      <c r="A3452" s="184" t="s">
        <v>5340</v>
      </c>
      <c r="B3452" s="184">
        <v>3780</v>
      </c>
      <c r="C3452" s="184">
        <v>511463</v>
      </c>
      <c r="D3452" s="184">
        <v>18</v>
      </c>
      <c r="E3452" s="184">
        <v>1</v>
      </c>
      <c r="F3452" s="184">
        <v>3772</v>
      </c>
      <c r="G3452" s="184">
        <v>7</v>
      </c>
      <c r="H3452" s="184">
        <v>3</v>
      </c>
    </row>
    <row r="3453" spans="1:8" x14ac:dyDescent="0.2">
      <c r="A3453" s="184" t="s">
        <v>5341</v>
      </c>
      <c r="B3453" s="184">
        <v>3805</v>
      </c>
      <c r="C3453" s="184">
        <v>511438</v>
      </c>
      <c r="D3453" s="184">
        <v>-18</v>
      </c>
      <c r="E3453" s="184">
        <v>1</v>
      </c>
      <c r="F3453" s="184">
        <v>3772</v>
      </c>
      <c r="G3453" s="184">
        <v>7</v>
      </c>
      <c r="H3453" s="184">
        <v>3</v>
      </c>
    </row>
    <row r="3454" spans="1:8" x14ac:dyDescent="0.2">
      <c r="A3454" s="184" t="s">
        <v>5342</v>
      </c>
      <c r="B3454" s="184">
        <v>3779</v>
      </c>
      <c r="C3454" s="184">
        <v>511464</v>
      </c>
      <c r="D3454" s="184">
        <v>19</v>
      </c>
      <c r="E3454" s="184">
        <v>1</v>
      </c>
      <c r="F3454" s="184">
        <v>3772</v>
      </c>
      <c r="G3454" s="184">
        <v>7</v>
      </c>
      <c r="H3454" s="184">
        <v>3</v>
      </c>
    </row>
    <row r="3455" spans="1:8" x14ac:dyDescent="0.2">
      <c r="A3455" s="184" t="s">
        <v>5343</v>
      </c>
      <c r="B3455" s="184">
        <v>3804</v>
      </c>
      <c r="C3455" s="184">
        <v>511439</v>
      </c>
      <c r="D3455" s="184">
        <v>-19</v>
      </c>
      <c r="E3455" s="184">
        <v>1</v>
      </c>
      <c r="F3455" s="184">
        <v>3772</v>
      </c>
      <c r="G3455" s="184">
        <v>7</v>
      </c>
      <c r="H3455" s="184">
        <v>3</v>
      </c>
    </row>
    <row r="3456" spans="1:8" x14ac:dyDescent="0.2">
      <c r="A3456" s="184" t="s">
        <v>5344</v>
      </c>
      <c r="B3456" s="184">
        <v>3778</v>
      </c>
      <c r="C3456" s="184">
        <v>511465</v>
      </c>
      <c r="D3456" s="184">
        <v>20</v>
      </c>
      <c r="E3456" s="184">
        <v>1</v>
      </c>
      <c r="F3456" s="184">
        <v>3772</v>
      </c>
      <c r="G3456" s="184">
        <v>7</v>
      </c>
      <c r="H3456" s="184">
        <v>3</v>
      </c>
    </row>
    <row r="3457" spans="1:8" x14ac:dyDescent="0.2">
      <c r="A3457" s="184" t="s">
        <v>5345</v>
      </c>
      <c r="B3457" s="184">
        <v>3803</v>
      </c>
      <c r="C3457" s="184">
        <v>511440</v>
      </c>
      <c r="D3457" s="184">
        <v>-20</v>
      </c>
      <c r="E3457" s="184">
        <v>1</v>
      </c>
      <c r="F3457" s="184">
        <v>3772</v>
      </c>
      <c r="G3457" s="184">
        <v>7</v>
      </c>
      <c r="H3457" s="184">
        <v>3</v>
      </c>
    </row>
    <row r="3458" spans="1:8" x14ac:dyDescent="0.2">
      <c r="A3458" s="184" t="s">
        <v>5346</v>
      </c>
      <c r="B3458" s="184">
        <v>3777</v>
      </c>
      <c r="C3458" s="184">
        <v>511466</v>
      </c>
      <c r="D3458" s="184">
        <v>21</v>
      </c>
      <c r="E3458" s="184">
        <v>1</v>
      </c>
      <c r="F3458" s="184">
        <v>3772</v>
      </c>
      <c r="G3458" s="184">
        <v>7</v>
      </c>
      <c r="H3458" s="184">
        <v>3</v>
      </c>
    </row>
    <row r="3459" spans="1:8" x14ac:dyDescent="0.2">
      <c r="A3459" s="184" t="s">
        <v>5347</v>
      </c>
      <c r="B3459" s="184">
        <v>3802</v>
      </c>
      <c r="C3459" s="184">
        <v>511441</v>
      </c>
      <c r="D3459" s="184">
        <v>-21</v>
      </c>
      <c r="E3459" s="184">
        <v>1</v>
      </c>
      <c r="F3459" s="184">
        <v>3772</v>
      </c>
      <c r="G3459" s="184">
        <v>7</v>
      </c>
      <c r="H3459" s="184">
        <v>3</v>
      </c>
    </row>
    <row r="3460" spans="1:8" x14ac:dyDescent="0.2">
      <c r="A3460" s="184" t="s">
        <v>5348</v>
      </c>
      <c r="B3460" s="184">
        <v>3776</v>
      </c>
      <c r="C3460" s="184">
        <v>511467</v>
      </c>
      <c r="D3460" s="184">
        <v>22</v>
      </c>
      <c r="E3460" s="184">
        <v>1</v>
      </c>
      <c r="F3460" s="184">
        <v>3772</v>
      </c>
      <c r="G3460" s="184">
        <v>7</v>
      </c>
      <c r="H3460" s="184">
        <v>3</v>
      </c>
    </row>
    <row r="3461" spans="1:8" x14ac:dyDescent="0.2">
      <c r="A3461" s="184" t="s">
        <v>5349</v>
      </c>
      <c r="B3461" s="184">
        <v>3801</v>
      </c>
      <c r="C3461" s="184">
        <v>511442</v>
      </c>
      <c r="D3461" s="184">
        <v>-22</v>
      </c>
      <c r="E3461" s="184">
        <v>1</v>
      </c>
      <c r="F3461" s="184">
        <v>3772</v>
      </c>
      <c r="G3461" s="184">
        <v>7</v>
      </c>
      <c r="H3461" s="184">
        <v>3</v>
      </c>
    </row>
    <row r="3462" spans="1:8" x14ac:dyDescent="0.2">
      <c r="A3462" s="184" t="s">
        <v>5350</v>
      </c>
      <c r="B3462" s="184">
        <v>3775</v>
      </c>
      <c r="C3462" s="184">
        <v>511468</v>
      </c>
      <c r="D3462" s="184">
        <v>23</v>
      </c>
      <c r="E3462" s="184">
        <v>1</v>
      </c>
      <c r="F3462" s="184">
        <v>3772</v>
      </c>
      <c r="G3462" s="184">
        <v>7</v>
      </c>
      <c r="H3462" s="184">
        <v>3</v>
      </c>
    </row>
    <row r="3463" spans="1:8" x14ac:dyDescent="0.2">
      <c r="A3463" s="184" t="s">
        <v>5351</v>
      </c>
      <c r="B3463" s="184">
        <v>3800</v>
      </c>
      <c r="C3463" s="184">
        <v>511443</v>
      </c>
      <c r="D3463" s="184">
        <v>-23</v>
      </c>
      <c r="E3463" s="184">
        <v>1</v>
      </c>
      <c r="F3463" s="184">
        <v>3772</v>
      </c>
      <c r="G3463" s="184">
        <v>7</v>
      </c>
      <c r="H3463" s="184">
        <v>3</v>
      </c>
    </row>
    <row r="3464" spans="1:8" x14ac:dyDescent="0.2">
      <c r="A3464" s="184" t="s">
        <v>5352</v>
      </c>
      <c r="B3464" s="184">
        <v>3774</v>
      </c>
      <c r="C3464" s="184">
        <v>511469</v>
      </c>
      <c r="D3464" s="184">
        <v>24</v>
      </c>
      <c r="E3464" s="184">
        <v>1</v>
      </c>
      <c r="F3464" s="184">
        <v>3772</v>
      </c>
      <c r="G3464" s="184">
        <v>7</v>
      </c>
      <c r="H3464" s="184">
        <v>3</v>
      </c>
    </row>
    <row r="3465" spans="1:8" x14ac:dyDescent="0.2">
      <c r="A3465" s="184" t="s">
        <v>5353</v>
      </c>
      <c r="B3465" s="184">
        <v>3799</v>
      </c>
      <c r="C3465" s="184">
        <v>511444</v>
      </c>
      <c r="D3465" s="184">
        <v>-24</v>
      </c>
      <c r="E3465" s="184">
        <v>1</v>
      </c>
      <c r="F3465" s="184">
        <v>3772</v>
      </c>
      <c r="G3465" s="184">
        <v>7</v>
      </c>
      <c r="H3465" s="184">
        <v>3</v>
      </c>
    </row>
    <row r="3466" spans="1:8" x14ac:dyDescent="0.2">
      <c r="A3466" s="184" t="s">
        <v>5354</v>
      </c>
      <c r="B3466" s="184">
        <v>3773</v>
      </c>
      <c r="C3466" s="184">
        <v>511470</v>
      </c>
      <c r="D3466" s="184">
        <v>25</v>
      </c>
      <c r="E3466" s="184">
        <v>1</v>
      </c>
      <c r="F3466" s="184">
        <v>3772</v>
      </c>
      <c r="G3466" s="184">
        <v>7</v>
      </c>
      <c r="H3466" s="184">
        <v>3</v>
      </c>
    </row>
    <row r="3467" spans="1:8" x14ac:dyDescent="0.2">
      <c r="A3467" s="184" t="s">
        <v>5355</v>
      </c>
      <c r="B3467" s="184">
        <v>3798</v>
      </c>
      <c r="C3467" s="184">
        <v>511445</v>
      </c>
      <c r="D3467" s="184">
        <v>-25</v>
      </c>
      <c r="E3467" s="184">
        <v>1</v>
      </c>
      <c r="F3467" s="184">
        <v>3772</v>
      </c>
      <c r="G3467" s="184">
        <v>7</v>
      </c>
      <c r="H3467" s="184">
        <v>3</v>
      </c>
    </row>
    <row r="3468" spans="1:8" x14ac:dyDescent="0.2">
      <c r="A3468" s="184" t="s">
        <v>5356</v>
      </c>
      <c r="B3468" s="184">
        <v>3733</v>
      </c>
      <c r="C3468" s="184">
        <v>511402</v>
      </c>
      <c r="D3468" s="184">
        <v>1</v>
      </c>
      <c r="E3468" s="184">
        <v>1</v>
      </c>
      <c r="F3468" s="184">
        <v>3743</v>
      </c>
      <c r="G3468" s="184">
        <v>7</v>
      </c>
      <c r="H3468" s="184">
        <v>2</v>
      </c>
    </row>
    <row r="3469" spans="1:8" x14ac:dyDescent="0.2">
      <c r="A3469" s="184" t="s">
        <v>5357</v>
      </c>
      <c r="B3469" s="184">
        <v>3734</v>
      </c>
      <c r="C3469" s="184">
        <v>511403</v>
      </c>
      <c r="D3469" s="184">
        <v>2</v>
      </c>
      <c r="E3469" s="184">
        <v>1</v>
      </c>
      <c r="F3469" s="184">
        <v>3743</v>
      </c>
      <c r="G3469" s="184">
        <v>7</v>
      </c>
      <c r="H3469" s="184">
        <v>2</v>
      </c>
    </row>
    <row r="3470" spans="1:8" x14ac:dyDescent="0.2">
      <c r="A3470" s="184" t="s">
        <v>5358</v>
      </c>
      <c r="B3470" s="184">
        <v>3735</v>
      </c>
      <c r="C3470" s="184">
        <v>511404</v>
      </c>
      <c r="D3470" s="184">
        <v>3</v>
      </c>
      <c r="E3470" s="184">
        <v>1</v>
      </c>
      <c r="F3470" s="184">
        <v>3743</v>
      </c>
      <c r="G3470" s="184">
        <v>7</v>
      </c>
      <c r="H3470" s="184">
        <v>2</v>
      </c>
    </row>
    <row r="3471" spans="1:8" x14ac:dyDescent="0.2">
      <c r="A3471" s="184" t="s">
        <v>5359</v>
      </c>
      <c r="B3471" s="184">
        <v>3736</v>
      </c>
      <c r="C3471" s="184">
        <v>511405</v>
      </c>
      <c r="D3471" s="184">
        <v>4</v>
      </c>
      <c r="E3471" s="184">
        <v>1</v>
      </c>
      <c r="F3471" s="184">
        <v>3743</v>
      </c>
      <c r="G3471" s="184">
        <v>7</v>
      </c>
      <c r="H3471" s="184">
        <v>2</v>
      </c>
    </row>
    <row r="3472" spans="1:8" x14ac:dyDescent="0.2">
      <c r="A3472" s="184" t="s">
        <v>5360</v>
      </c>
      <c r="B3472" s="184">
        <v>3737</v>
      </c>
      <c r="C3472" s="184">
        <v>511406</v>
      </c>
      <c r="D3472" s="184">
        <v>5</v>
      </c>
      <c r="E3472" s="184">
        <v>1</v>
      </c>
      <c r="F3472" s="184">
        <v>3743</v>
      </c>
      <c r="G3472" s="184">
        <v>7</v>
      </c>
      <c r="H3472" s="184">
        <v>2</v>
      </c>
    </row>
    <row r="3473" spans="1:8" x14ac:dyDescent="0.2">
      <c r="A3473" s="184" t="s">
        <v>5361</v>
      </c>
      <c r="B3473" s="184">
        <v>3742</v>
      </c>
      <c r="C3473" s="184">
        <v>511407</v>
      </c>
      <c r="D3473" s="184">
        <v>6</v>
      </c>
      <c r="E3473" s="184">
        <v>1</v>
      </c>
      <c r="F3473" s="184">
        <v>3743</v>
      </c>
      <c r="G3473" s="184">
        <v>7</v>
      </c>
      <c r="H3473" s="184">
        <v>2</v>
      </c>
    </row>
    <row r="3474" spans="1:8" x14ac:dyDescent="0.2">
      <c r="A3474" s="184" t="s">
        <v>5362</v>
      </c>
      <c r="B3474" s="184">
        <v>3738</v>
      </c>
      <c r="C3474" s="184">
        <v>511408</v>
      </c>
      <c r="D3474" s="184">
        <v>7</v>
      </c>
      <c r="E3474" s="184">
        <v>1</v>
      </c>
      <c r="F3474" s="184">
        <v>3743</v>
      </c>
      <c r="G3474" s="184">
        <v>7</v>
      </c>
      <c r="H3474" s="184">
        <v>2</v>
      </c>
    </row>
    <row r="3475" spans="1:8" x14ac:dyDescent="0.2">
      <c r="A3475" s="184" t="s">
        <v>5363</v>
      </c>
      <c r="B3475" s="184">
        <v>3739</v>
      </c>
      <c r="C3475" s="184">
        <v>511409</v>
      </c>
      <c r="D3475" s="184">
        <v>8</v>
      </c>
      <c r="E3475" s="184">
        <v>1</v>
      </c>
      <c r="F3475" s="184">
        <v>3743</v>
      </c>
      <c r="G3475" s="184">
        <v>7</v>
      </c>
      <c r="H3475" s="184">
        <v>2</v>
      </c>
    </row>
    <row r="3476" spans="1:8" x14ac:dyDescent="0.2">
      <c r="A3476" s="184" t="s">
        <v>5364</v>
      </c>
      <c r="B3476" s="184">
        <v>3740</v>
      </c>
      <c r="C3476" s="184">
        <v>511410</v>
      </c>
      <c r="D3476" s="184">
        <v>9</v>
      </c>
      <c r="E3476" s="184">
        <v>1</v>
      </c>
      <c r="F3476" s="184">
        <v>3743</v>
      </c>
      <c r="G3476" s="184">
        <v>7</v>
      </c>
      <c r="H3476" s="184">
        <v>2</v>
      </c>
    </row>
    <row r="3477" spans="1:8" x14ac:dyDescent="0.2">
      <c r="A3477" s="184" t="s">
        <v>5365</v>
      </c>
      <c r="B3477" s="184">
        <v>3741</v>
      </c>
      <c r="C3477" s="184">
        <v>511411</v>
      </c>
      <c r="D3477" s="184">
        <v>10</v>
      </c>
      <c r="E3477" s="184">
        <v>1</v>
      </c>
      <c r="F3477" s="184">
        <v>3743</v>
      </c>
      <c r="G3477" s="184">
        <v>7</v>
      </c>
      <c r="H3477" s="184">
        <v>2</v>
      </c>
    </row>
    <row r="3478" spans="1:8" x14ac:dyDescent="0.2">
      <c r="A3478" s="184" t="s">
        <v>5366</v>
      </c>
      <c r="B3478" s="184">
        <v>4031</v>
      </c>
      <c r="C3478" s="184">
        <v>511702</v>
      </c>
      <c r="D3478" s="184">
        <v>11</v>
      </c>
      <c r="E3478" s="184">
        <v>1</v>
      </c>
      <c r="F3478" s="184">
        <v>3743</v>
      </c>
      <c r="G3478" s="184">
        <v>7</v>
      </c>
      <c r="H3478" s="184">
        <v>2</v>
      </c>
    </row>
    <row r="3479" spans="1:8" x14ac:dyDescent="0.2">
      <c r="A3479" s="184" t="s">
        <v>5367</v>
      </c>
      <c r="B3479" s="184">
        <v>4030</v>
      </c>
      <c r="C3479" s="184">
        <v>511703</v>
      </c>
      <c r="D3479" s="184">
        <v>12</v>
      </c>
      <c r="E3479" s="184">
        <v>1</v>
      </c>
      <c r="F3479" s="184">
        <v>3743</v>
      </c>
      <c r="G3479" s="184">
        <v>7</v>
      </c>
      <c r="H3479" s="184">
        <v>2</v>
      </c>
    </row>
    <row r="3480" spans="1:8" x14ac:dyDescent="0.2">
      <c r="A3480" s="184" t="s">
        <v>5368</v>
      </c>
      <c r="B3480" s="184">
        <v>4033</v>
      </c>
      <c r="C3480" s="184">
        <v>511704</v>
      </c>
      <c r="D3480" s="184">
        <v>13</v>
      </c>
      <c r="E3480" s="184">
        <v>1</v>
      </c>
      <c r="F3480" s="184">
        <v>3743</v>
      </c>
      <c r="G3480" s="184">
        <v>7</v>
      </c>
      <c r="H3480" s="184">
        <v>2</v>
      </c>
    </row>
    <row r="3481" spans="1:8" x14ac:dyDescent="0.2">
      <c r="A3481" s="184" t="s">
        <v>5369</v>
      </c>
      <c r="B3481" s="184">
        <v>4032</v>
      </c>
      <c r="C3481" s="184">
        <v>511705</v>
      </c>
      <c r="D3481" s="184">
        <v>14</v>
      </c>
      <c r="E3481" s="184">
        <v>1</v>
      </c>
      <c r="F3481" s="184">
        <v>3743</v>
      </c>
      <c r="G3481" s="184">
        <v>7</v>
      </c>
      <c r="H3481" s="184">
        <v>2</v>
      </c>
    </row>
    <row r="3482" spans="1:8" x14ac:dyDescent="0.2">
      <c r="A3482" s="184" t="s">
        <v>5370</v>
      </c>
      <c r="B3482" s="184">
        <v>4050</v>
      </c>
      <c r="C3482" s="184">
        <v>511706</v>
      </c>
      <c r="D3482" s="184">
        <v>15</v>
      </c>
      <c r="E3482" s="184">
        <v>1</v>
      </c>
      <c r="F3482" s="184">
        <v>3743</v>
      </c>
      <c r="G3482" s="184">
        <v>7</v>
      </c>
      <c r="H3482" s="184">
        <v>2</v>
      </c>
    </row>
    <row r="3483" spans="1:8" x14ac:dyDescent="0.2">
      <c r="A3483" s="184" t="s">
        <v>5371</v>
      </c>
      <c r="B3483" s="184">
        <v>4034</v>
      </c>
      <c r="C3483" s="184">
        <v>511707</v>
      </c>
      <c r="D3483" s="184">
        <v>16</v>
      </c>
      <c r="E3483" s="184">
        <v>1</v>
      </c>
      <c r="F3483" s="184">
        <v>3743</v>
      </c>
      <c r="G3483" s="184">
        <v>7</v>
      </c>
      <c r="H3483" s="184">
        <v>2</v>
      </c>
    </row>
    <row r="3484" spans="1:8" x14ac:dyDescent="0.2">
      <c r="A3484" s="184" t="s">
        <v>5372</v>
      </c>
      <c r="B3484" s="184">
        <v>4049</v>
      </c>
      <c r="C3484" s="184">
        <v>511708</v>
      </c>
      <c r="D3484" s="184">
        <v>17</v>
      </c>
      <c r="E3484" s="184">
        <v>1</v>
      </c>
      <c r="F3484" s="184">
        <v>3743</v>
      </c>
      <c r="G3484" s="184">
        <v>7</v>
      </c>
      <c r="H3484" s="184">
        <v>2</v>
      </c>
    </row>
    <row r="3485" spans="1:8" x14ac:dyDescent="0.2">
      <c r="A3485" s="184" t="s">
        <v>5373</v>
      </c>
      <c r="B3485" s="184">
        <v>4048</v>
      </c>
      <c r="C3485" s="184">
        <v>511709</v>
      </c>
      <c r="D3485" s="184">
        <v>18</v>
      </c>
      <c r="E3485" s="184">
        <v>1</v>
      </c>
      <c r="F3485" s="184">
        <v>3743</v>
      </c>
      <c r="G3485" s="184">
        <v>7</v>
      </c>
      <c r="H3485" s="184">
        <v>2</v>
      </c>
    </row>
    <row r="3486" spans="1:8" x14ac:dyDescent="0.2">
      <c r="A3486" s="184" t="s">
        <v>5374</v>
      </c>
      <c r="B3486" s="184">
        <v>4047</v>
      </c>
      <c r="C3486" s="184">
        <v>511710</v>
      </c>
      <c r="D3486" s="184">
        <v>19</v>
      </c>
      <c r="E3486" s="184">
        <v>1</v>
      </c>
      <c r="F3486" s="184">
        <v>3743</v>
      </c>
      <c r="G3486" s="184">
        <v>7</v>
      </c>
      <c r="H3486" s="184">
        <v>2</v>
      </c>
    </row>
    <row r="3487" spans="1:8" x14ac:dyDescent="0.2">
      <c r="A3487" s="184" t="s">
        <v>5375</v>
      </c>
      <c r="B3487" s="184">
        <v>4037</v>
      </c>
      <c r="C3487" s="184">
        <v>511711</v>
      </c>
      <c r="D3487" s="184">
        <v>20</v>
      </c>
      <c r="E3487" s="184">
        <v>1</v>
      </c>
      <c r="F3487" s="184">
        <v>3743</v>
      </c>
      <c r="G3487" s="184">
        <v>7</v>
      </c>
      <c r="H3487" s="184">
        <v>2</v>
      </c>
    </row>
    <row r="3488" spans="1:8" x14ac:dyDescent="0.2">
      <c r="A3488" s="184" t="s">
        <v>5376</v>
      </c>
      <c r="B3488" s="184">
        <v>4046</v>
      </c>
      <c r="C3488" s="184">
        <v>511712</v>
      </c>
      <c r="D3488" s="184">
        <v>21</v>
      </c>
      <c r="E3488" s="184">
        <v>1</v>
      </c>
      <c r="F3488" s="184">
        <v>3743</v>
      </c>
      <c r="G3488" s="184">
        <v>7</v>
      </c>
      <c r="H3488" s="184">
        <v>2</v>
      </c>
    </row>
    <row r="3489" spans="1:8" x14ac:dyDescent="0.2">
      <c r="A3489" s="184" t="s">
        <v>5377</v>
      </c>
      <c r="B3489" s="184">
        <v>4045</v>
      </c>
      <c r="C3489" s="184">
        <v>511713</v>
      </c>
      <c r="D3489" s="184">
        <v>22</v>
      </c>
      <c r="E3489" s="184">
        <v>1</v>
      </c>
      <c r="F3489" s="184">
        <v>3743</v>
      </c>
      <c r="G3489" s="184">
        <v>7</v>
      </c>
      <c r="H3489" s="184">
        <v>2</v>
      </c>
    </row>
    <row r="3490" spans="1:8" x14ac:dyDescent="0.2">
      <c r="A3490" s="184" t="s">
        <v>5378</v>
      </c>
      <c r="B3490" s="184">
        <v>4035</v>
      </c>
      <c r="C3490" s="184">
        <v>511714</v>
      </c>
      <c r="D3490" s="184">
        <v>23</v>
      </c>
      <c r="E3490" s="184">
        <v>1</v>
      </c>
      <c r="F3490" s="184">
        <v>3743</v>
      </c>
      <c r="G3490" s="184">
        <v>7</v>
      </c>
      <c r="H3490" s="184">
        <v>2</v>
      </c>
    </row>
    <row r="3491" spans="1:8" x14ac:dyDescent="0.2">
      <c r="A3491" s="184" t="s">
        <v>5379</v>
      </c>
      <c r="B3491" s="184">
        <v>4044</v>
      </c>
      <c r="C3491" s="184">
        <v>511715</v>
      </c>
      <c r="D3491" s="184">
        <v>24</v>
      </c>
      <c r="E3491" s="184">
        <v>1</v>
      </c>
      <c r="F3491" s="184">
        <v>3743</v>
      </c>
      <c r="G3491" s="184">
        <v>7</v>
      </c>
      <c r="H3491" s="184">
        <v>2</v>
      </c>
    </row>
    <row r="3492" spans="1:8" x14ac:dyDescent="0.2">
      <c r="A3492" s="184" t="s">
        <v>5380</v>
      </c>
      <c r="B3492" s="184">
        <v>4043</v>
      </c>
      <c r="C3492" s="184">
        <v>511716</v>
      </c>
      <c r="D3492" s="184">
        <v>25</v>
      </c>
      <c r="E3492" s="184">
        <v>1</v>
      </c>
      <c r="F3492" s="184">
        <v>3743</v>
      </c>
      <c r="G3492" s="184">
        <v>7</v>
      </c>
      <c r="H3492" s="184">
        <v>2</v>
      </c>
    </row>
    <row r="3493" spans="1:8" x14ac:dyDescent="0.2">
      <c r="A3493" s="184" t="s">
        <v>5381</v>
      </c>
      <c r="B3493" s="184">
        <v>4036</v>
      </c>
      <c r="C3493" s="184">
        <v>511717</v>
      </c>
      <c r="D3493" s="184">
        <v>26</v>
      </c>
      <c r="E3493" s="184">
        <v>1</v>
      </c>
      <c r="F3493" s="184">
        <v>3743</v>
      </c>
      <c r="G3493" s="184">
        <v>7</v>
      </c>
      <c r="H3493" s="184">
        <v>2</v>
      </c>
    </row>
    <row r="3494" spans="1:8" x14ac:dyDescent="0.2">
      <c r="A3494" s="184" t="s">
        <v>5382</v>
      </c>
      <c r="B3494" s="184">
        <v>4038</v>
      </c>
      <c r="C3494" s="184">
        <v>511718</v>
      </c>
      <c r="D3494" s="184">
        <v>27</v>
      </c>
      <c r="E3494" s="184">
        <v>1</v>
      </c>
      <c r="F3494" s="184">
        <v>3743</v>
      </c>
      <c r="G3494" s="184">
        <v>7</v>
      </c>
      <c r="H3494" s="184">
        <v>2</v>
      </c>
    </row>
    <row r="3495" spans="1:8" x14ac:dyDescent="0.2">
      <c r="A3495" s="184" t="s">
        <v>5383</v>
      </c>
      <c r="B3495" s="184">
        <v>4042</v>
      </c>
      <c r="C3495" s="184">
        <v>511719</v>
      </c>
      <c r="D3495" s="184">
        <v>28</v>
      </c>
      <c r="E3495" s="184">
        <v>1</v>
      </c>
      <c r="F3495" s="184">
        <v>3743</v>
      </c>
      <c r="G3495" s="184">
        <v>7</v>
      </c>
      <c r="H3495" s="184">
        <v>2</v>
      </c>
    </row>
    <row r="3496" spans="1:8" x14ac:dyDescent="0.2">
      <c r="A3496" s="184" t="s">
        <v>5384</v>
      </c>
      <c r="B3496" s="184">
        <v>4041</v>
      </c>
      <c r="C3496" s="184">
        <v>511720</v>
      </c>
      <c r="D3496" s="184">
        <v>29</v>
      </c>
      <c r="E3496" s="184">
        <v>1</v>
      </c>
      <c r="F3496" s="184">
        <v>3743</v>
      </c>
      <c r="G3496" s="184">
        <v>7</v>
      </c>
      <c r="H3496" s="184">
        <v>2</v>
      </c>
    </row>
    <row r="3497" spans="1:8" x14ac:dyDescent="0.2">
      <c r="A3497" s="184" t="s">
        <v>5385</v>
      </c>
      <c r="B3497" s="184">
        <v>4040</v>
      </c>
      <c r="C3497" s="184">
        <v>511721</v>
      </c>
      <c r="D3497" s="184">
        <v>30</v>
      </c>
      <c r="E3497" s="184">
        <v>1</v>
      </c>
      <c r="F3497" s="184">
        <v>3743</v>
      </c>
      <c r="G3497" s="184">
        <v>7</v>
      </c>
      <c r="H3497" s="184">
        <v>2</v>
      </c>
    </row>
    <row r="3498" spans="1:8" x14ac:dyDescent="0.2">
      <c r="A3498" s="184" t="s">
        <v>5386</v>
      </c>
      <c r="B3498" s="184">
        <v>4039</v>
      </c>
      <c r="C3498" s="184">
        <v>511722</v>
      </c>
      <c r="D3498" s="184">
        <v>31</v>
      </c>
      <c r="E3498" s="184">
        <v>1</v>
      </c>
      <c r="F3498" s="184">
        <v>3743</v>
      </c>
      <c r="G3498" s="184">
        <v>7</v>
      </c>
      <c r="H3498" s="184">
        <v>2</v>
      </c>
    </row>
    <row r="3499" spans="1:8" x14ac:dyDescent="0.2">
      <c r="A3499" s="184" t="s">
        <v>5387</v>
      </c>
      <c r="B3499" s="184">
        <v>6502</v>
      </c>
      <c r="C3499" s="184">
        <v>514209</v>
      </c>
      <c r="D3499" s="184">
        <v>515</v>
      </c>
      <c r="E3499" s="184">
        <v>1</v>
      </c>
      <c r="F3499" s="184">
        <v>3161</v>
      </c>
      <c r="G3499" s="184">
        <v>7</v>
      </c>
      <c r="H3499" s="184">
        <v>3</v>
      </c>
    </row>
    <row r="3500" spans="1:8" x14ac:dyDescent="0.2">
      <c r="A3500" s="184" t="s">
        <v>5388</v>
      </c>
      <c r="B3500" s="184">
        <v>3162</v>
      </c>
      <c r="C3500" s="184">
        <v>510799</v>
      </c>
      <c r="D3500" s="184">
        <v>516</v>
      </c>
      <c r="E3500" s="184">
        <v>1</v>
      </c>
      <c r="F3500" s="184">
        <v>3161</v>
      </c>
      <c r="G3500" s="184">
        <v>7</v>
      </c>
      <c r="H3500" s="184">
        <v>3</v>
      </c>
    </row>
    <row r="3501" spans="1:8" x14ac:dyDescent="0.2">
      <c r="A3501" s="184" t="s">
        <v>5388</v>
      </c>
      <c r="B3501" s="184">
        <v>3922</v>
      </c>
      <c r="C3501" s="184">
        <v>511588</v>
      </c>
      <c r="D3501" s="184">
        <v>516</v>
      </c>
      <c r="E3501" s="184">
        <v>1</v>
      </c>
      <c r="F3501" s="184">
        <v>3161</v>
      </c>
      <c r="G3501" s="184">
        <v>7</v>
      </c>
      <c r="H3501" s="184">
        <v>3</v>
      </c>
    </row>
    <row r="3502" spans="1:8" x14ac:dyDescent="0.2">
      <c r="A3502" s="184" t="s">
        <v>5389</v>
      </c>
      <c r="B3502" s="184">
        <v>3164</v>
      </c>
      <c r="C3502" s="184">
        <v>510801</v>
      </c>
      <c r="D3502" s="184">
        <v>517</v>
      </c>
      <c r="E3502" s="184">
        <v>1</v>
      </c>
      <c r="F3502" s="184">
        <v>3161</v>
      </c>
      <c r="G3502" s="184">
        <v>7</v>
      </c>
      <c r="H3502" s="184">
        <v>3</v>
      </c>
    </row>
    <row r="3503" spans="1:8" x14ac:dyDescent="0.2">
      <c r="A3503" s="184" t="s">
        <v>5389</v>
      </c>
      <c r="B3503" s="184">
        <v>3921</v>
      </c>
      <c r="C3503" s="184">
        <v>511589</v>
      </c>
      <c r="D3503" s="184">
        <v>517</v>
      </c>
      <c r="E3503" s="184">
        <v>1</v>
      </c>
      <c r="F3503" s="184">
        <v>3161</v>
      </c>
      <c r="G3503" s="184">
        <v>7</v>
      </c>
      <c r="H3503" s="184">
        <v>3</v>
      </c>
    </row>
    <row r="3504" spans="1:8" x14ac:dyDescent="0.2">
      <c r="A3504" s="184" t="s">
        <v>5390</v>
      </c>
      <c r="B3504" s="184">
        <v>3163</v>
      </c>
      <c r="C3504" s="184">
        <v>510800</v>
      </c>
      <c r="D3504" s="184">
        <v>518</v>
      </c>
      <c r="E3504" s="184">
        <v>1</v>
      </c>
      <c r="F3504" s="184">
        <v>3161</v>
      </c>
      <c r="G3504" s="184">
        <v>7</v>
      </c>
      <c r="H3504" s="184">
        <v>3</v>
      </c>
    </row>
    <row r="3505" spans="1:8" x14ac:dyDescent="0.2">
      <c r="A3505" s="184" t="s">
        <v>5391</v>
      </c>
      <c r="B3505" s="184">
        <v>3623</v>
      </c>
      <c r="C3505" s="184">
        <v>511273</v>
      </c>
      <c r="D3505" s="184">
        <v>529</v>
      </c>
      <c r="E3505" s="184">
        <v>1</v>
      </c>
      <c r="F3505" s="184">
        <v>3161</v>
      </c>
      <c r="G3505" s="184">
        <v>7</v>
      </c>
      <c r="H3505" s="184">
        <v>3</v>
      </c>
    </row>
    <row r="3506" spans="1:8" x14ac:dyDescent="0.2">
      <c r="A3506" s="184" t="s">
        <v>5392</v>
      </c>
      <c r="B3506" s="184">
        <v>3639</v>
      </c>
      <c r="C3506" s="184">
        <v>511274</v>
      </c>
      <c r="D3506" s="184">
        <v>530</v>
      </c>
      <c r="E3506" s="184">
        <v>1</v>
      </c>
      <c r="F3506" s="184">
        <v>3161</v>
      </c>
      <c r="G3506" s="184">
        <v>7</v>
      </c>
      <c r="H3506" s="184">
        <v>3</v>
      </c>
    </row>
    <row r="3507" spans="1:8" x14ac:dyDescent="0.2">
      <c r="A3507" s="184" t="s">
        <v>5393</v>
      </c>
      <c r="B3507" s="184">
        <v>3640</v>
      </c>
      <c r="C3507" s="184">
        <v>511272</v>
      </c>
      <c r="D3507" s="184">
        <v>531</v>
      </c>
      <c r="E3507" s="184">
        <v>1</v>
      </c>
      <c r="F3507" s="184">
        <v>3161</v>
      </c>
      <c r="G3507" s="184">
        <v>7</v>
      </c>
      <c r="H3507" s="184">
        <v>3</v>
      </c>
    </row>
    <row r="3508" spans="1:8" x14ac:dyDescent="0.2">
      <c r="A3508" s="184" t="s">
        <v>5394</v>
      </c>
      <c r="B3508" s="184">
        <v>3634</v>
      </c>
      <c r="C3508" s="184">
        <v>511279</v>
      </c>
      <c r="D3508" s="184">
        <v>532</v>
      </c>
      <c r="E3508" s="184">
        <v>1</v>
      </c>
      <c r="F3508" s="184">
        <v>3161</v>
      </c>
      <c r="G3508" s="184">
        <v>7</v>
      </c>
      <c r="H3508" s="184">
        <v>3</v>
      </c>
    </row>
    <row r="3509" spans="1:8" x14ac:dyDescent="0.2">
      <c r="A3509" s="184" t="s">
        <v>5395</v>
      </c>
      <c r="B3509" s="184">
        <v>3633</v>
      </c>
      <c r="C3509" s="184">
        <v>511280</v>
      </c>
      <c r="D3509" s="184">
        <v>533</v>
      </c>
      <c r="E3509" s="184">
        <v>1</v>
      </c>
      <c r="F3509" s="184">
        <v>3161</v>
      </c>
      <c r="G3509" s="184">
        <v>7</v>
      </c>
      <c r="H3509" s="184">
        <v>3</v>
      </c>
    </row>
    <row r="3510" spans="1:8" x14ac:dyDescent="0.2">
      <c r="A3510" s="184" t="s">
        <v>5396</v>
      </c>
      <c r="B3510" s="184">
        <v>3632</v>
      </c>
      <c r="C3510" s="184">
        <v>511281</v>
      </c>
      <c r="D3510" s="184">
        <v>534</v>
      </c>
      <c r="E3510" s="184">
        <v>1</v>
      </c>
      <c r="F3510" s="184">
        <v>3161</v>
      </c>
      <c r="G3510" s="184">
        <v>7</v>
      </c>
      <c r="H3510" s="184">
        <v>3</v>
      </c>
    </row>
    <row r="3511" spans="1:8" x14ac:dyDescent="0.2">
      <c r="A3511" s="184" t="s">
        <v>5397</v>
      </c>
      <c r="B3511" s="184">
        <v>3631</v>
      </c>
      <c r="C3511" s="184">
        <v>511282</v>
      </c>
      <c r="D3511" s="184">
        <v>535</v>
      </c>
      <c r="E3511" s="184">
        <v>1</v>
      </c>
      <c r="F3511" s="184">
        <v>3161</v>
      </c>
      <c r="G3511" s="184">
        <v>7</v>
      </c>
      <c r="H3511" s="184">
        <v>3</v>
      </c>
    </row>
    <row r="3512" spans="1:8" x14ac:dyDescent="0.2">
      <c r="A3512" s="184" t="s">
        <v>5398</v>
      </c>
      <c r="B3512" s="184">
        <v>3630</v>
      </c>
      <c r="C3512" s="184">
        <v>511283</v>
      </c>
      <c r="D3512" s="184">
        <v>536</v>
      </c>
      <c r="E3512" s="184">
        <v>1</v>
      </c>
      <c r="F3512" s="184">
        <v>3161</v>
      </c>
      <c r="G3512" s="184">
        <v>7</v>
      </c>
      <c r="H3512" s="184">
        <v>3</v>
      </c>
    </row>
    <row r="3513" spans="1:8" x14ac:dyDescent="0.2">
      <c r="A3513" s="184" t="s">
        <v>5399</v>
      </c>
      <c r="B3513" s="184">
        <v>3629</v>
      </c>
      <c r="C3513" s="184">
        <v>511284</v>
      </c>
      <c r="D3513" s="184">
        <v>537</v>
      </c>
      <c r="E3513" s="184">
        <v>1</v>
      </c>
      <c r="F3513" s="184">
        <v>3161</v>
      </c>
      <c r="G3513" s="184">
        <v>7</v>
      </c>
      <c r="H3513" s="184">
        <v>3</v>
      </c>
    </row>
    <row r="3514" spans="1:8" x14ac:dyDescent="0.2">
      <c r="A3514" s="184" t="s">
        <v>5400</v>
      </c>
      <c r="B3514" s="184">
        <v>3628</v>
      </c>
      <c r="C3514" s="184">
        <v>511285</v>
      </c>
      <c r="D3514" s="184">
        <v>538</v>
      </c>
      <c r="E3514" s="184">
        <v>1</v>
      </c>
      <c r="F3514" s="184">
        <v>3161</v>
      </c>
      <c r="G3514" s="184">
        <v>7</v>
      </c>
      <c r="H3514" s="184">
        <v>3</v>
      </c>
    </row>
    <row r="3515" spans="1:8" x14ac:dyDescent="0.2">
      <c r="A3515" s="184" t="s">
        <v>5401</v>
      </c>
      <c r="B3515" s="184">
        <v>3627</v>
      </c>
      <c r="C3515" s="184">
        <v>511286</v>
      </c>
      <c r="D3515" s="184">
        <v>539</v>
      </c>
      <c r="E3515" s="184">
        <v>1</v>
      </c>
      <c r="F3515" s="184">
        <v>3161</v>
      </c>
      <c r="G3515" s="184">
        <v>7</v>
      </c>
      <c r="H3515" s="184">
        <v>3</v>
      </c>
    </row>
    <row r="3516" spans="1:8" x14ac:dyDescent="0.2">
      <c r="A3516" s="184" t="s">
        <v>5402</v>
      </c>
      <c r="B3516" s="184">
        <v>3626</v>
      </c>
      <c r="C3516" s="184">
        <v>511287</v>
      </c>
      <c r="D3516" s="184">
        <v>540</v>
      </c>
      <c r="E3516" s="184">
        <v>1</v>
      </c>
      <c r="F3516" s="184">
        <v>3161</v>
      </c>
      <c r="G3516" s="184">
        <v>7</v>
      </c>
      <c r="H3516" s="184">
        <v>3</v>
      </c>
    </row>
    <row r="3517" spans="1:8" x14ac:dyDescent="0.2">
      <c r="A3517" s="184" t="s">
        <v>5403</v>
      </c>
      <c r="B3517" s="184">
        <v>3625</v>
      </c>
      <c r="C3517" s="184">
        <v>511288</v>
      </c>
      <c r="D3517" s="184">
        <v>541</v>
      </c>
      <c r="E3517" s="184">
        <v>1</v>
      </c>
      <c r="F3517" s="184">
        <v>3161</v>
      </c>
      <c r="G3517" s="184">
        <v>7</v>
      </c>
      <c r="H3517" s="184">
        <v>3</v>
      </c>
    </row>
    <row r="3518" spans="1:8" x14ac:dyDescent="0.2">
      <c r="A3518" s="184" t="s">
        <v>5403</v>
      </c>
      <c r="B3518" s="184">
        <v>4132</v>
      </c>
      <c r="C3518" s="184">
        <v>511815</v>
      </c>
      <c r="D3518" s="184">
        <v>541</v>
      </c>
      <c r="E3518" s="184">
        <v>1</v>
      </c>
      <c r="F3518" s="184">
        <v>3161</v>
      </c>
      <c r="G3518" s="184">
        <v>7</v>
      </c>
      <c r="H3518" s="184">
        <v>3</v>
      </c>
    </row>
    <row r="3519" spans="1:8" x14ac:dyDescent="0.2">
      <c r="A3519" s="184" t="s">
        <v>5404</v>
      </c>
      <c r="B3519" s="184">
        <v>3624</v>
      </c>
      <c r="C3519" s="184">
        <v>511289</v>
      </c>
      <c r="D3519" s="184">
        <v>542</v>
      </c>
      <c r="E3519" s="184">
        <v>1</v>
      </c>
      <c r="F3519" s="184">
        <v>3161</v>
      </c>
      <c r="G3519" s="184">
        <v>7</v>
      </c>
      <c r="H3519" s="184">
        <v>3</v>
      </c>
    </row>
    <row r="3520" spans="1:8" x14ac:dyDescent="0.2">
      <c r="A3520" s="184" t="s">
        <v>5404</v>
      </c>
      <c r="B3520" s="184">
        <v>4133</v>
      </c>
      <c r="C3520" s="184">
        <v>511816</v>
      </c>
      <c r="D3520" s="184">
        <v>542</v>
      </c>
      <c r="E3520" s="184">
        <v>1</v>
      </c>
      <c r="F3520" s="184">
        <v>3161</v>
      </c>
      <c r="G3520" s="184">
        <v>7</v>
      </c>
      <c r="H3520" s="184">
        <v>3</v>
      </c>
    </row>
    <row r="3521" spans="1:8" x14ac:dyDescent="0.2">
      <c r="A3521" s="184" t="s">
        <v>5405</v>
      </c>
      <c r="B3521" s="184">
        <v>3638</v>
      </c>
      <c r="C3521" s="184">
        <v>511275</v>
      </c>
      <c r="D3521" s="184">
        <v>543</v>
      </c>
      <c r="E3521" s="184">
        <v>1</v>
      </c>
      <c r="F3521" s="184">
        <v>3161</v>
      </c>
      <c r="G3521" s="184">
        <v>7</v>
      </c>
      <c r="H3521" s="184">
        <v>3</v>
      </c>
    </row>
    <row r="3522" spans="1:8" x14ac:dyDescent="0.2">
      <c r="A3522" s="184" t="s">
        <v>5406</v>
      </c>
      <c r="B3522" s="184">
        <v>3845</v>
      </c>
      <c r="C3522" s="184">
        <v>511507</v>
      </c>
      <c r="D3522" s="184">
        <v>544</v>
      </c>
      <c r="E3522" s="184">
        <v>1</v>
      </c>
      <c r="F3522" s="184">
        <v>3161</v>
      </c>
      <c r="G3522" s="184">
        <v>7</v>
      </c>
      <c r="H3522" s="184">
        <v>3</v>
      </c>
    </row>
    <row r="3523" spans="1:8" x14ac:dyDescent="0.2">
      <c r="A3523" s="184" t="s">
        <v>5407</v>
      </c>
      <c r="B3523" s="184">
        <v>3844</v>
      </c>
      <c r="C3523" s="184">
        <v>511508</v>
      </c>
      <c r="D3523" s="184">
        <v>545</v>
      </c>
      <c r="E3523" s="184">
        <v>1</v>
      </c>
      <c r="F3523" s="184">
        <v>3161</v>
      </c>
      <c r="G3523" s="184">
        <v>7</v>
      </c>
      <c r="H3523" s="184">
        <v>3</v>
      </c>
    </row>
    <row r="3524" spans="1:8" x14ac:dyDescent="0.2">
      <c r="A3524" s="184" t="s">
        <v>5408</v>
      </c>
      <c r="B3524" s="184">
        <v>3842</v>
      </c>
      <c r="C3524" s="184">
        <v>511510</v>
      </c>
      <c r="D3524" s="184">
        <v>546</v>
      </c>
      <c r="E3524" s="184">
        <v>1</v>
      </c>
      <c r="F3524" s="184">
        <v>3161</v>
      </c>
      <c r="G3524" s="184">
        <v>7</v>
      </c>
      <c r="H3524" s="184">
        <v>3</v>
      </c>
    </row>
    <row r="3525" spans="1:8" x14ac:dyDescent="0.2">
      <c r="A3525" s="184" t="s">
        <v>5409</v>
      </c>
      <c r="B3525" s="184">
        <v>3841</v>
      </c>
      <c r="C3525" s="184">
        <v>511511</v>
      </c>
      <c r="D3525" s="184">
        <v>547</v>
      </c>
      <c r="E3525" s="184">
        <v>1</v>
      </c>
      <c r="F3525" s="184">
        <v>3161</v>
      </c>
      <c r="G3525" s="184">
        <v>7</v>
      </c>
      <c r="H3525" s="184">
        <v>3</v>
      </c>
    </row>
    <row r="3526" spans="1:8" x14ac:dyDescent="0.2">
      <c r="A3526" s="184" t="s">
        <v>5410</v>
      </c>
      <c r="B3526" s="184">
        <v>3839</v>
      </c>
      <c r="C3526" s="184">
        <v>511513</v>
      </c>
      <c r="D3526" s="184">
        <v>549</v>
      </c>
      <c r="E3526" s="184">
        <v>1</v>
      </c>
      <c r="F3526" s="184">
        <v>3161</v>
      </c>
      <c r="G3526" s="184">
        <v>7</v>
      </c>
      <c r="H3526" s="184">
        <v>3</v>
      </c>
    </row>
    <row r="3527" spans="1:8" x14ac:dyDescent="0.2">
      <c r="A3527" s="184" t="s">
        <v>5411</v>
      </c>
      <c r="B3527" s="184">
        <v>3837</v>
      </c>
      <c r="C3527" s="184">
        <v>511515</v>
      </c>
      <c r="D3527" s="184">
        <v>550</v>
      </c>
      <c r="E3527" s="184">
        <v>1</v>
      </c>
      <c r="F3527" s="184">
        <v>3161</v>
      </c>
      <c r="G3527" s="184">
        <v>7</v>
      </c>
      <c r="H3527" s="184">
        <v>3</v>
      </c>
    </row>
    <row r="3528" spans="1:8" x14ac:dyDescent="0.2">
      <c r="A3528" s="184" t="s">
        <v>5412</v>
      </c>
      <c r="B3528" s="184">
        <v>3835</v>
      </c>
      <c r="C3528" s="184">
        <v>511517</v>
      </c>
      <c r="D3528" s="184">
        <v>551</v>
      </c>
      <c r="E3528" s="184">
        <v>1</v>
      </c>
      <c r="F3528" s="184">
        <v>3161</v>
      </c>
      <c r="G3528" s="184">
        <v>7</v>
      </c>
      <c r="H3528" s="184">
        <v>3</v>
      </c>
    </row>
    <row r="3529" spans="1:8" x14ac:dyDescent="0.2">
      <c r="A3529" s="184" t="s">
        <v>5413</v>
      </c>
      <c r="B3529" s="184">
        <v>6506</v>
      </c>
      <c r="C3529" s="184">
        <v>514213</v>
      </c>
      <c r="D3529" s="184">
        <v>552</v>
      </c>
      <c r="E3529" s="184">
        <v>1</v>
      </c>
      <c r="F3529" s="184">
        <v>3161</v>
      </c>
      <c r="G3529" s="184">
        <v>7</v>
      </c>
      <c r="H3529" s="184">
        <v>3</v>
      </c>
    </row>
    <row r="3530" spans="1:8" x14ac:dyDescent="0.2">
      <c r="A3530" s="184" t="s">
        <v>5414</v>
      </c>
      <c r="B3530" s="184">
        <v>6505</v>
      </c>
      <c r="C3530" s="184">
        <v>514212</v>
      </c>
      <c r="D3530" s="184">
        <v>553</v>
      </c>
      <c r="E3530" s="184">
        <v>1</v>
      </c>
      <c r="F3530" s="184">
        <v>3161</v>
      </c>
      <c r="G3530" s="184">
        <v>7</v>
      </c>
      <c r="H3530" s="184">
        <v>3</v>
      </c>
    </row>
    <row r="3531" spans="1:8" x14ac:dyDescent="0.2">
      <c r="A3531" s="184" t="s">
        <v>5415</v>
      </c>
      <c r="B3531" s="184">
        <v>6504</v>
      </c>
      <c r="C3531" s="184">
        <v>514211</v>
      </c>
      <c r="D3531" s="184">
        <v>554</v>
      </c>
      <c r="E3531" s="184">
        <v>1</v>
      </c>
      <c r="F3531" s="184">
        <v>3161</v>
      </c>
      <c r="G3531" s="184">
        <v>7</v>
      </c>
      <c r="H3531" s="184">
        <v>3</v>
      </c>
    </row>
    <row r="3532" spans="1:8" x14ac:dyDescent="0.2">
      <c r="A3532" s="184" t="s">
        <v>5416</v>
      </c>
      <c r="B3532" s="184">
        <v>6503</v>
      </c>
      <c r="C3532" s="184">
        <v>514210</v>
      </c>
      <c r="D3532" s="184">
        <v>555</v>
      </c>
      <c r="E3532" s="184">
        <v>1</v>
      </c>
      <c r="F3532" s="184">
        <v>3161</v>
      </c>
      <c r="G3532" s="184">
        <v>7</v>
      </c>
      <c r="H3532" s="184">
        <v>3</v>
      </c>
    </row>
    <row r="3533" spans="1:8" x14ac:dyDescent="0.2">
      <c r="A3533" s="184" t="s">
        <v>5417</v>
      </c>
      <c r="B3533" s="184">
        <v>3833</v>
      </c>
      <c r="C3533" s="184">
        <v>511519</v>
      </c>
      <c r="D3533" s="184">
        <v>556</v>
      </c>
      <c r="E3533" s="184">
        <v>1</v>
      </c>
      <c r="F3533" s="184">
        <v>3161</v>
      </c>
      <c r="G3533" s="184">
        <v>7</v>
      </c>
      <c r="H3533" s="184">
        <v>3</v>
      </c>
    </row>
    <row r="3534" spans="1:8" x14ac:dyDescent="0.2">
      <c r="A3534" s="184" t="s">
        <v>5418</v>
      </c>
      <c r="B3534" s="184">
        <v>3834</v>
      </c>
      <c r="C3534" s="184">
        <v>511518</v>
      </c>
      <c r="D3534" s="184">
        <v>557</v>
      </c>
      <c r="E3534" s="184">
        <v>1</v>
      </c>
      <c r="F3534" s="184">
        <v>3161</v>
      </c>
      <c r="G3534" s="184">
        <v>7</v>
      </c>
      <c r="H3534" s="184">
        <v>3</v>
      </c>
    </row>
    <row r="3535" spans="1:8" ht="25.5" x14ac:dyDescent="0.2">
      <c r="A3535" s="184" t="s">
        <v>5419</v>
      </c>
      <c r="B3535" s="184">
        <v>3637</v>
      </c>
      <c r="C3535" s="184">
        <v>511276</v>
      </c>
      <c r="D3535" s="184" t="s">
        <v>5420</v>
      </c>
      <c r="E3535" s="184">
        <v>1</v>
      </c>
      <c r="F3535" s="184">
        <v>3161</v>
      </c>
      <c r="G3535" s="184">
        <v>7</v>
      </c>
      <c r="H3535" s="184">
        <v>3</v>
      </c>
    </row>
    <row r="3536" spans="1:8" x14ac:dyDescent="0.2">
      <c r="A3536" s="184" t="s">
        <v>5421</v>
      </c>
      <c r="B3536" s="184">
        <v>3832</v>
      </c>
      <c r="C3536" s="184">
        <v>511520</v>
      </c>
      <c r="D3536" s="184">
        <v>559</v>
      </c>
      <c r="E3536" s="184">
        <v>1</v>
      </c>
      <c r="F3536" s="184">
        <v>3161</v>
      </c>
      <c r="G3536" s="184">
        <v>7</v>
      </c>
      <c r="H3536" s="184">
        <v>3</v>
      </c>
    </row>
    <row r="3537" spans="1:8" x14ac:dyDescent="0.2">
      <c r="A3537" s="184" t="s">
        <v>5422</v>
      </c>
      <c r="B3537" s="184">
        <v>3636</v>
      </c>
      <c r="C3537" s="184">
        <v>511277</v>
      </c>
      <c r="D3537" s="184">
        <v>560</v>
      </c>
      <c r="E3537" s="184">
        <v>1</v>
      </c>
      <c r="F3537" s="184">
        <v>3161</v>
      </c>
      <c r="G3537" s="184">
        <v>7</v>
      </c>
      <c r="H3537" s="184">
        <v>3</v>
      </c>
    </row>
    <row r="3538" spans="1:8" x14ac:dyDescent="0.2">
      <c r="A3538" s="184" t="s">
        <v>5423</v>
      </c>
      <c r="B3538" s="184">
        <v>3635</v>
      </c>
      <c r="C3538" s="184">
        <v>511278</v>
      </c>
      <c r="D3538" s="184">
        <v>561</v>
      </c>
      <c r="E3538" s="184">
        <v>1</v>
      </c>
      <c r="F3538" s="184">
        <v>3161</v>
      </c>
      <c r="G3538" s="184">
        <v>7</v>
      </c>
      <c r="H3538" s="184">
        <v>3</v>
      </c>
    </row>
    <row r="3539" spans="1:8" ht="25.5" x14ac:dyDescent="0.2">
      <c r="A3539" s="184" t="s">
        <v>5424</v>
      </c>
      <c r="B3539" s="184">
        <v>3849</v>
      </c>
      <c r="C3539" s="184">
        <v>511503</v>
      </c>
      <c r="D3539" s="184" t="s">
        <v>5425</v>
      </c>
      <c r="E3539" s="184">
        <v>1</v>
      </c>
      <c r="F3539" s="184">
        <v>3161</v>
      </c>
      <c r="G3539" s="184">
        <v>7</v>
      </c>
      <c r="H3539" s="184">
        <v>3</v>
      </c>
    </row>
    <row r="3540" spans="1:8" x14ac:dyDescent="0.2">
      <c r="A3540" s="184" t="s">
        <v>5426</v>
      </c>
      <c r="B3540" s="184">
        <v>3848</v>
      </c>
      <c r="C3540" s="184">
        <v>511504</v>
      </c>
      <c r="D3540" s="184">
        <v>563</v>
      </c>
      <c r="E3540" s="184">
        <v>1</v>
      </c>
      <c r="F3540" s="184">
        <v>3161</v>
      </c>
      <c r="G3540" s="184">
        <v>7</v>
      </c>
      <c r="H3540" s="184">
        <v>3</v>
      </c>
    </row>
    <row r="3541" spans="1:8" x14ac:dyDescent="0.2">
      <c r="A3541" s="184" t="s">
        <v>5427</v>
      </c>
      <c r="B3541" s="184">
        <v>3847</v>
      </c>
      <c r="C3541" s="184">
        <v>511505</v>
      </c>
      <c r="D3541" s="184">
        <v>564</v>
      </c>
      <c r="E3541" s="184">
        <v>1</v>
      </c>
      <c r="F3541" s="184">
        <v>3161</v>
      </c>
      <c r="G3541" s="184">
        <v>7</v>
      </c>
      <c r="H3541" s="184">
        <v>3</v>
      </c>
    </row>
    <row r="3542" spans="1:8" x14ac:dyDescent="0.2">
      <c r="A3542" s="184" t="s">
        <v>5428</v>
      </c>
      <c r="B3542" s="184">
        <v>3846</v>
      </c>
      <c r="C3542" s="184">
        <v>511506</v>
      </c>
      <c r="D3542" s="184">
        <v>565</v>
      </c>
      <c r="E3542" s="184">
        <v>1</v>
      </c>
      <c r="F3542" s="184">
        <v>3161</v>
      </c>
      <c r="G3542" s="184">
        <v>7</v>
      </c>
      <c r="H3542" s="184">
        <v>3</v>
      </c>
    </row>
    <row r="3543" spans="1:8" x14ac:dyDescent="0.2">
      <c r="A3543" s="184" t="s">
        <v>5429</v>
      </c>
      <c r="B3543" s="184">
        <v>3911</v>
      </c>
      <c r="C3543" s="184">
        <v>511521</v>
      </c>
      <c r="D3543" s="184">
        <v>566</v>
      </c>
      <c r="E3543" s="184">
        <v>1</v>
      </c>
      <c r="F3543" s="184">
        <v>3161</v>
      </c>
      <c r="G3543" s="184">
        <v>7</v>
      </c>
      <c r="H3543" s="184">
        <v>3</v>
      </c>
    </row>
    <row r="3544" spans="1:8" x14ac:dyDescent="0.2">
      <c r="A3544" s="184" t="s">
        <v>5430</v>
      </c>
      <c r="B3544" s="184">
        <v>3910</v>
      </c>
      <c r="C3544" s="184">
        <v>511522</v>
      </c>
      <c r="D3544" s="184">
        <v>567</v>
      </c>
      <c r="E3544" s="184">
        <v>1</v>
      </c>
      <c r="F3544" s="184">
        <v>3161</v>
      </c>
      <c r="G3544" s="184">
        <v>7</v>
      </c>
      <c r="H3544" s="184">
        <v>3</v>
      </c>
    </row>
    <row r="3545" spans="1:8" x14ac:dyDescent="0.2">
      <c r="A3545" s="184" t="s">
        <v>5431</v>
      </c>
      <c r="B3545" s="184">
        <v>3909</v>
      </c>
      <c r="C3545" s="184">
        <v>511523</v>
      </c>
      <c r="D3545" s="184">
        <v>568</v>
      </c>
      <c r="E3545" s="184">
        <v>1</v>
      </c>
      <c r="F3545" s="184">
        <v>3161</v>
      </c>
      <c r="G3545" s="184">
        <v>7</v>
      </c>
      <c r="H3545" s="184">
        <v>3</v>
      </c>
    </row>
    <row r="3546" spans="1:8" x14ac:dyDescent="0.2">
      <c r="A3546" s="184" t="s">
        <v>5432</v>
      </c>
      <c r="B3546" s="184">
        <v>3908</v>
      </c>
      <c r="C3546" s="184">
        <v>511524</v>
      </c>
      <c r="D3546" s="184">
        <v>569</v>
      </c>
      <c r="E3546" s="184">
        <v>1</v>
      </c>
      <c r="F3546" s="184">
        <v>3161</v>
      </c>
      <c r="G3546" s="184">
        <v>7</v>
      </c>
      <c r="H3546" s="184">
        <v>3</v>
      </c>
    </row>
    <row r="3547" spans="1:8" x14ac:dyDescent="0.2">
      <c r="A3547" s="184" t="s">
        <v>5433</v>
      </c>
      <c r="B3547" s="184">
        <v>3907</v>
      </c>
      <c r="C3547" s="184">
        <v>511525</v>
      </c>
      <c r="D3547" s="184">
        <v>570</v>
      </c>
      <c r="E3547" s="184">
        <v>1</v>
      </c>
      <c r="F3547" s="184">
        <v>3161</v>
      </c>
      <c r="G3547" s="184">
        <v>7</v>
      </c>
      <c r="H3547" s="184">
        <v>3</v>
      </c>
    </row>
    <row r="3548" spans="1:8" x14ac:dyDescent="0.2">
      <c r="A3548" s="184" t="s">
        <v>5434</v>
      </c>
      <c r="B3548" s="184">
        <v>3906</v>
      </c>
      <c r="C3548" s="184">
        <v>511526</v>
      </c>
      <c r="D3548" s="184">
        <v>571</v>
      </c>
      <c r="E3548" s="184">
        <v>1</v>
      </c>
      <c r="F3548" s="184">
        <v>3161</v>
      </c>
      <c r="G3548" s="184">
        <v>7</v>
      </c>
      <c r="H3548" s="184">
        <v>3</v>
      </c>
    </row>
    <row r="3549" spans="1:8" x14ac:dyDescent="0.2">
      <c r="A3549" s="184" t="s">
        <v>5435</v>
      </c>
      <c r="B3549" s="184">
        <v>3905</v>
      </c>
      <c r="C3549" s="184">
        <v>511527</v>
      </c>
      <c r="D3549" s="184">
        <v>572</v>
      </c>
      <c r="E3549" s="184">
        <v>1</v>
      </c>
      <c r="F3549" s="184">
        <v>3161</v>
      </c>
      <c r="G3549" s="184">
        <v>7</v>
      </c>
      <c r="H3549" s="184">
        <v>3</v>
      </c>
    </row>
    <row r="3550" spans="1:8" x14ac:dyDescent="0.2">
      <c r="A3550" s="184" t="s">
        <v>5436</v>
      </c>
      <c r="B3550" s="184">
        <v>3904</v>
      </c>
      <c r="C3550" s="184">
        <v>511528</v>
      </c>
      <c r="D3550" s="184">
        <v>573</v>
      </c>
      <c r="E3550" s="184">
        <v>1</v>
      </c>
      <c r="F3550" s="184">
        <v>3161</v>
      </c>
      <c r="G3550" s="184">
        <v>7</v>
      </c>
      <c r="H3550" s="184">
        <v>3</v>
      </c>
    </row>
    <row r="3551" spans="1:8" x14ac:dyDescent="0.2">
      <c r="A3551" s="184" t="s">
        <v>5437</v>
      </c>
      <c r="B3551" s="184">
        <v>3903</v>
      </c>
      <c r="C3551" s="184">
        <v>511529</v>
      </c>
      <c r="D3551" s="184">
        <v>574</v>
      </c>
      <c r="E3551" s="184">
        <v>1</v>
      </c>
      <c r="F3551" s="184">
        <v>3161</v>
      </c>
      <c r="G3551" s="184">
        <v>7</v>
      </c>
      <c r="H3551" s="184">
        <v>3</v>
      </c>
    </row>
    <row r="3552" spans="1:8" x14ac:dyDescent="0.2">
      <c r="A3552" s="184" t="s">
        <v>5438</v>
      </c>
      <c r="B3552" s="184">
        <v>3902</v>
      </c>
      <c r="C3552" s="184">
        <v>511530</v>
      </c>
      <c r="D3552" s="184">
        <v>575</v>
      </c>
      <c r="E3552" s="184">
        <v>1</v>
      </c>
      <c r="F3552" s="184">
        <v>3161</v>
      </c>
      <c r="G3552" s="184">
        <v>7</v>
      </c>
      <c r="H3552" s="184">
        <v>3</v>
      </c>
    </row>
    <row r="3553" spans="1:8" x14ac:dyDescent="0.2">
      <c r="A3553" s="184" t="s">
        <v>5439</v>
      </c>
      <c r="B3553" s="184">
        <v>3901</v>
      </c>
      <c r="C3553" s="184">
        <v>511531</v>
      </c>
      <c r="D3553" s="184">
        <v>576</v>
      </c>
      <c r="E3553" s="184">
        <v>1</v>
      </c>
      <c r="F3553" s="184">
        <v>3161</v>
      </c>
      <c r="G3553" s="184">
        <v>7</v>
      </c>
      <c r="H3553" s="184">
        <v>3</v>
      </c>
    </row>
    <row r="3554" spans="1:8" x14ac:dyDescent="0.2">
      <c r="A3554" s="184" t="s">
        <v>5440</v>
      </c>
      <c r="B3554" s="184">
        <v>3900</v>
      </c>
      <c r="C3554" s="184">
        <v>511532</v>
      </c>
      <c r="D3554" s="184">
        <v>577</v>
      </c>
      <c r="E3554" s="184">
        <v>1</v>
      </c>
      <c r="F3554" s="184">
        <v>3161</v>
      </c>
      <c r="G3554" s="184">
        <v>7</v>
      </c>
      <c r="H3554" s="184">
        <v>3</v>
      </c>
    </row>
    <row r="3555" spans="1:8" x14ac:dyDescent="0.2">
      <c r="A3555" s="184" t="s">
        <v>5441</v>
      </c>
      <c r="B3555" s="184">
        <v>3899</v>
      </c>
      <c r="C3555" s="184">
        <v>511533</v>
      </c>
      <c r="D3555" s="184">
        <v>578</v>
      </c>
      <c r="E3555" s="184">
        <v>1</v>
      </c>
      <c r="F3555" s="184">
        <v>3161</v>
      </c>
      <c r="G3555" s="184">
        <v>7</v>
      </c>
      <c r="H3555" s="184">
        <v>3</v>
      </c>
    </row>
    <row r="3556" spans="1:8" x14ac:dyDescent="0.2">
      <c r="A3556" s="184" t="s">
        <v>5442</v>
      </c>
      <c r="B3556" s="184">
        <v>3898</v>
      </c>
      <c r="C3556" s="184">
        <v>511534</v>
      </c>
      <c r="D3556" s="184">
        <v>579</v>
      </c>
      <c r="E3556" s="184">
        <v>1</v>
      </c>
      <c r="F3556" s="184">
        <v>3161</v>
      </c>
      <c r="G3556" s="184">
        <v>7</v>
      </c>
      <c r="H3556" s="184">
        <v>3</v>
      </c>
    </row>
    <row r="3557" spans="1:8" x14ac:dyDescent="0.2">
      <c r="A3557" s="184" t="s">
        <v>5443</v>
      </c>
      <c r="B3557" s="184">
        <v>3897</v>
      </c>
      <c r="C3557" s="184">
        <v>511535</v>
      </c>
      <c r="D3557" s="184">
        <v>580</v>
      </c>
      <c r="E3557" s="184">
        <v>1</v>
      </c>
      <c r="F3557" s="184">
        <v>3161</v>
      </c>
      <c r="G3557" s="184">
        <v>7</v>
      </c>
      <c r="H3557" s="184">
        <v>3</v>
      </c>
    </row>
    <row r="3558" spans="1:8" x14ac:dyDescent="0.2">
      <c r="A3558" s="184" t="s">
        <v>5444</v>
      </c>
      <c r="B3558" s="184">
        <v>3896</v>
      </c>
      <c r="C3558" s="184">
        <v>511536</v>
      </c>
      <c r="D3558" s="184">
        <v>581</v>
      </c>
      <c r="E3558" s="184">
        <v>1</v>
      </c>
      <c r="F3558" s="184">
        <v>3161</v>
      </c>
      <c r="G3558" s="184">
        <v>7</v>
      </c>
      <c r="H3558" s="184">
        <v>3</v>
      </c>
    </row>
    <row r="3559" spans="1:8" x14ac:dyDescent="0.2">
      <c r="A3559" s="184" t="s">
        <v>5445</v>
      </c>
      <c r="B3559" s="184">
        <v>3895</v>
      </c>
      <c r="C3559" s="184">
        <v>511537</v>
      </c>
      <c r="D3559" s="184">
        <v>582</v>
      </c>
      <c r="E3559" s="184">
        <v>1</v>
      </c>
      <c r="F3559" s="184">
        <v>3161</v>
      </c>
      <c r="G3559" s="184">
        <v>7</v>
      </c>
      <c r="H3559" s="184">
        <v>3</v>
      </c>
    </row>
    <row r="3560" spans="1:8" x14ac:dyDescent="0.2">
      <c r="A3560" s="184" t="s">
        <v>5446</v>
      </c>
      <c r="B3560" s="184">
        <v>3894</v>
      </c>
      <c r="C3560" s="184">
        <v>511538</v>
      </c>
      <c r="D3560" s="184">
        <v>583</v>
      </c>
      <c r="E3560" s="184">
        <v>1</v>
      </c>
      <c r="F3560" s="184">
        <v>3161</v>
      </c>
      <c r="G3560" s="184">
        <v>7</v>
      </c>
      <c r="H3560" s="184">
        <v>3</v>
      </c>
    </row>
    <row r="3561" spans="1:8" x14ac:dyDescent="0.2">
      <c r="A3561" s="184" t="s">
        <v>5447</v>
      </c>
      <c r="B3561" s="184">
        <v>3893</v>
      </c>
      <c r="C3561" s="184">
        <v>511539</v>
      </c>
      <c r="D3561" s="184">
        <v>584</v>
      </c>
      <c r="E3561" s="184">
        <v>1</v>
      </c>
      <c r="F3561" s="184">
        <v>3161</v>
      </c>
      <c r="G3561" s="184">
        <v>7</v>
      </c>
      <c r="H3561" s="184">
        <v>3</v>
      </c>
    </row>
    <row r="3562" spans="1:8" x14ac:dyDescent="0.2">
      <c r="A3562" s="184" t="s">
        <v>5448</v>
      </c>
      <c r="B3562" s="184">
        <v>3892</v>
      </c>
      <c r="C3562" s="184">
        <v>511540</v>
      </c>
      <c r="D3562" s="184">
        <v>585</v>
      </c>
      <c r="E3562" s="184">
        <v>1</v>
      </c>
      <c r="F3562" s="184">
        <v>3161</v>
      </c>
      <c r="G3562" s="184">
        <v>7</v>
      </c>
      <c r="H3562" s="184">
        <v>3</v>
      </c>
    </row>
    <row r="3563" spans="1:8" x14ac:dyDescent="0.2">
      <c r="A3563" s="184" t="s">
        <v>5449</v>
      </c>
      <c r="B3563" s="184">
        <v>3891</v>
      </c>
      <c r="C3563" s="184">
        <v>511541</v>
      </c>
      <c r="D3563" s="184">
        <v>586</v>
      </c>
      <c r="E3563" s="184">
        <v>1</v>
      </c>
      <c r="F3563" s="184">
        <v>3161</v>
      </c>
      <c r="G3563" s="184">
        <v>7</v>
      </c>
      <c r="H3563" s="184">
        <v>3</v>
      </c>
    </row>
    <row r="3564" spans="1:8" x14ac:dyDescent="0.2">
      <c r="A3564" s="184" t="s">
        <v>5450</v>
      </c>
      <c r="B3564" s="184">
        <v>3890</v>
      </c>
      <c r="C3564" s="184">
        <v>511542</v>
      </c>
      <c r="D3564" s="184">
        <v>587</v>
      </c>
      <c r="E3564" s="184">
        <v>1</v>
      </c>
      <c r="F3564" s="184">
        <v>3161</v>
      </c>
      <c r="G3564" s="184">
        <v>7</v>
      </c>
      <c r="H3564" s="184">
        <v>3</v>
      </c>
    </row>
    <row r="3565" spans="1:8" x14ac:dyDescent="0.2">
      <c r="A3565" s="184" t="s">
        <v>5451</v>
      </c>
      <c r="B3565" s="184">
        <v>3889</v>
      </c>
      <c r="C3565" s="184">
        <v>511543</v>
      </c>
      <c r="D3565" s="184">
        <v>588</v>
      </c>
      <c r="E3565" s="184">
        <v>1</v>
      </c>
      <c r="F3565" s="184">
        <v>3161</v>
      </c>
      <c r="G3565" s="184">
        <v>7</v>
      </c>
      <c r="H3565" s="184">
        <v>3</v>
      </c>
    </row>
    <row r="3566" spans="1:8" x14ac:dyDescent="0.2">
      <c r="A3566" s="184" t="s">
        <v>5452</v>
      </c>
      <c r="B3566" s="184">
        <v>6443</v>
      </c>
      <c r="C3566" s="184">
        <v>514145</v>
      </c>
      <c r="D3566" s="184">
        <v>1</v>
      </c>
      <c r="E3566" s="184">
        <v>1</v>
      </c>
      <c r="F3566" s="184">
        <v>6412</v>
      </c>
      <c r="G3566" s="184">
        <v>7</v>
      </c>
      <c r="H3566" s="184">
        <v>3</v>
      </c>
    </row>
    <row r="3567" spans="1:8" x14ac:dyDescent="0.2">
      <c r="A3567" s="184" t="s">
        <v>5453</v>
      </c>
      <c r="B3567" s="184">
        <v>6442</v>
      </c>
      <c r="C3567" s="184">
        <v>514146</v>
      </c>
      <c r="D3567" s="184">
        <v>2</v>
      </c>
      <c r="E3567" s="184">
        <v>1</v>
      </c>
      <c r="F3567" s="184">
        <v>6412</v>
      </c>
      <c r="G3567" s="184">
        <v>7</v>
      </c>
      <c r="H3567" s="184">
        <v>3</v>
      </c>
    </row>
    <row r="3568" spans="1:8" x14ac:dyDescent="0.2">
      <c r="A3568" s="184" t="s">
        <v>5454</v>
      </c>
      <c r="B3568" s="184">
        <v>6441</v>
      </c>
      <c r="C3568" s="184">
        <v>514147</v>
      </c>
      <c r="D3568" s="184">
        <v>3</v>
      </c>
      <c r="E3568" s="184">
        <v>1</v>
      </c>
      <c r="F3568" s="184">
        <v>6412</v>
      </c>
      <c r="G3568" s="184">
        <v>7</v>
      </c>
      <c r="H3568" s="184">
        <v>3</v>
      </c>
    </row>
    <row r="3569" spans="1:8" x14ac:dyDescent="0.2">
      <c r="A3569" s="184" t="s">
        <v>5455</v>
      </c>
      <c r="B3569" s="184">
        <v>6440</v>
      </c>
      <c r="C3569" s="184">
        <v>514148</v>
      </c>
      <c r="D3569" s="184">
        <v>4</v>
      </c>
      <c r="E3569" s="184">
        <v>1</v>
      </c>
      <c r="F3569" s="184">
        <v>6412</v>
      </c>
      <c r="G3569" s="184">
        <v>7</v>
      </c>
      <c r="H3569" s="184">
        <v>3</v>
      </c>
    </row>
    <row r="3570" spans="1:8" x14ac:dyDescent="0.2">
      <c r="A3570" s="184" t="s">
        <v>5456</v>
      </c>
      <c r="B3570" s="184">
        <v>6439</v>
      </c>
      <c r="C3570" s="184">
        <v>514149</v>
      </c>
      <c r="D3570" s="184">
        <v>5</v>
      </c>
      <c r="E3570" s="184">
        <v>1</v>
      </c>
      <c r="F3570" s="184">
        <v>6412</v>
      </c>
      <c r="G3570" s="184">
        <v>7</v>
      </c>
      <c r="H3570" s="184">
        <v>3</v>
      </c>
    </row>
    <row r="3571" spans="1:8" x14ac:dyDescent="0.2">
      <c r="A3571" s="184" t="s">
        <v>5457</v>
      </c>
      <c r="B3571" s="184">
        <v>6438</v>
      </c>
      <c r="C3571" s="184">
        <v>514150</v>
      </c>
      <c r="D3571" s="184">
        <v>6</v>
      </c>
      <c r="E3571" s="184">
        <v>1</v>
      </c>
      <c r="F3571" s="184">
        <v>6412</v>
      </c>
      <c r="G3571" s="184">
        <v>7</v>
      </c>
      <c r="H3571" s="184">
        <v>3</v>
      </c>
    </row>
    <row r="3572" spans="1:8" x14ac:dyDescent="0.2">
      <c r="A3572" s="184" t="s">
        <v>5458</v>
      </c>
      <c r="B3572" s="184">
        <v>6437</v>
      </c>
      <c r="C3572" s="184">
        <v>514151</v>
      </c>
      <c r="D3572" s="184">
        <v>7</v>
      </c>
      <c r="E3572" s="184">
        <v>1</v>
      </c>
      <c r="F3572" s="184">
        <v>6412</v>
      </c>
      <c r="G3572" s="184">
        <v>7</v>
      </c>
      <c r="H3572" s="184">
        <v>3</v>
      </c>
    </row>
    <row r="3573" spans="1:8" x14ac:dyDescent="0.2">
      <c r="A3573" s="184" t="s">
        <v>5459</v>
      </c>
      <c r="B3573" s="184">
        <v>6436</v>
      </c>
      <c r="C3573" s="184">
        <v>514152</v>
      </c>
      <c r="D3573" s="184">
        <v>8</v>
      </c>
      <c r="E3573" s="184">
        <v>1</v>
      </c>
      <c r="F3573" s="184">
        <v>6412</v>
      </c>
      <c r="G3573" s="184">
        <v>7</v>
      </c>
      <c r="H3573" s="184">
        <v>3</v>
      </c>
    </row>
    <row r="3574" spans="1:8" x14ac:dyDescent="0.2">
      <c r="A3574" s="184" t="s">
        <v>5460</v>
      </c>
      <c r="B3574" s="184">
        <v>6435</v>
      </c>
      <c r="C3574" s="184">
        <v>514153</v>
      </c>
      <c r="D3574" s="184">
        <v>9</v>
      </c>
      <c r="E3574" s="184">
        <v>1</v>
      </c>
      <c r="F3574" s="184">
        <v>6412</v>
      </c>
      <c r="G3574" s="184">
        <v>7</v>
      </c>
      <c r="H3574" s="184">
        <v>3</v>
      </c>
    </row>
    <row r="3575" spans="1:8" x14ac:dyDescent="0.2">
      <c r="A3575" s="184" t="s">
        <v>5461</v>
      </c>
      <c r="B3575" s="184">
        <v>6434</v>
      </c>
      <c r="C3575" s="184">
        <v>514154</v>
      </c>
      <c r="D3575" s="184">
        <v>10</v>
      </c>
      <c r="E3575" s="184">
        <v>1</v>
      </c>
      <c r="F3575" s="184">
        <v>6412</v>
      </c>
      <c r="G3575" s="184">
        <v>7</v>
      </c>
      <c r="H3575" s="184">
        <v>3</v>
      </c>
    </row>
    <row r="3576" spans="1:8" x14ac:dyDescent="0.2">
      <c r="A3576" s="184" t="s">
        <v>5462</v>
      </c>
      <c r="B3576" s="184">
        <v>6423</v>
      </c>
      <c r="C3576" s="184">
        <v>514165</v>
      </c>
      <c r="D3576" s="184">
        <v>11</v>
      </c>
      <c r="E3576" s="184">
        <v>1</v>
      </c>
      <c r="F3576" s="184">
        <v>6412</v>
      </c>
      <c r="G3576" s="184">
        <v>7</v>
      </c>
      <c r="H3576" s="184">
        <v>3</v>
      </c>
    </row>
    <row r="3577" spans="1:8" x14ac:dyDescent="0.2">
      <c r="A3577" s="184" t="s">
        <v>5463</v>
      </c>
      <c r="B3577" s="184">
        <v>6422</v>
      </c>
      <c r="C3577" s="184">
        <v>514166</v>
      </c>
      <c r="D3577" s="184">
        <v>12</v>
      </c>
      <c r="E3577" s="184">
        <v>1</v>
      </c>
      <c r="F3577" s="184">
        <v>6412</v>
      </c>
      <c r="G3577" s="184">
        <v>7</v>
      </c>
      <c r="H3577" s="184">
        <v>3</v>
      </c>
    </row>
    <row r="3578" spans="1:8" x14ac:dyDescent="0.2">
      <c r="A3578" s="184" t="s">
        <v>5464</v>
      </c>
      <c r="B3578" s="184">
        <v>6421</v>
      </c>
      <c r="C3578" s="184">
        <v>514167</v>
      </c>
      <c r="D3578" s="184">
        <v>13</v>
      </c>
      <c r="E3578" s="184">
        <v>1</v>
      </c>
      <c r="F3578" s="184">
        <v>6412</v>
      </c>
      <c r="G3578" s="184">
        <v>7</v>
      </c>
      <c r="H3578" s="184">
        <v>3</v>
      </c>
    </row>
    <row r="3579" spans="1:8" x14ac:dyDescent="0.2">
      <c r="A3579" s="184" t="s">
        <v>5465</v>
      </c>
      <c r="B3579" s="184">
        <v>6420</v>
      </c>
      <c r="C3579" s="184">
        <v>514168</v>
      </c>
      <c r="D3579" s="184">
        <v>14</v>
      </c>
      <c r="E3579" s="184">
        <v>1</v>
      </c>
      <c r="F3579" s="184">
        <v>6412</v>
      </c>
      <c r="G3579" s="184">
        <v>7</v>
      </c>
      <c r="H3579" s="184">
        <v>3</v>
      </c>
    </row>
    <row r="3580" spans="1:8" x14ac:dyDescent="0.2">
      <c r="A3580" s="184" t="s">
        <v>5466</v>
      </c>
      <c r="B3580" s="184">
        <v>6419</v>
      </c>
      <c r="C3580" s="184">
        <v>514169</v>
      </c>
      <c r="D3580" s="184">
        <v>15</v>
      </c>
      <c r="E3580" s="184">
        <v>1</v>
      </c>
      <c r="F3580" s="184">
        <v>6412</v>
      </c>
      <c r="G3580" s="184">
        <v>7</v>
      </c>
      <c r="H3580" s="184">
        <v>3</v>
      </c>
    </row>
    <row r="3581" spans="1:8" ht="25.5" x14ac:dyDescent="0.2">
      <c r="A3581" s="184" t="s">
        <v>5467</v>
      </c>
      <c r="B3581" s="184">
        <v>6418</v>
      </c>
      <c r="C3581" s="184">
        <v>514170</v>
      </c>
      <c r="D3581" s="184" t="s">
        <v>5468</v>
      </c>
      <c r="E3581" s="184">
        <v>1</v>
      </c>
      <c r="F3581" s="184">
        <v>6412</v>
      </c>
      <c r="G3581" s="184">
        <v>7</v>
      </c>
      <c r="H3581" s="184">
        <v>3</v>
      </c>
    </row>
    <row r="3582" spans="1:8" x14ac:dyDescent="0.2">
      <c r="A3582" s="184" t="s">
        <v>5469</v>
      </c>
      <c r="B3582" s="184">
        <v>6417</v>
      </c>
      <c r="C3582" s="184">
        <v>514171</v>
      </c>
      <c r="D3582" s="184">
        <v>17</v>
      </c>
      <c r="E3582" s="184">
        <v>1</v>
      </c>
      <c r="F3582" s="184">
        <v>6412</v>
      </c>
      <c r="G3582" s="184">
        <v>7</v>
      </c>
      <c r="H3582" s="184">
        <v>3</v>
      </c>
    </row>
    <row r="3583" spans="1:8" x14ac:dyDescent="0.2">
      <c r="A3583" s="184" t="s">
        <v>5470</v>
      </c>
      <c r="B3583" s="184">
        <v>6416</v>
      </c>
      <c r="C3583" s="184">
        <v>514172</v>
      </c>
      <c r="D3583" s="184">
        <v>18</v>
      </c>
      <c r="E3583" s="184">
        <v>1</v>
      </c>
      <c r="F3583" s="184">
        <v>6412</v>
      </c>
      <c r="G3583" s="184">
        <v>7</v>
      </c>
      <c r="H3583" s="184">
        <v>3</v>
      </c>
    </row>
    <row r="3584" spans="1:8" x14ac:dyDescent="0.2">
      <c r="A3584" s="184" t="s">
        <v>5471</v>
      </c>
      <c r="B3584" s="184">
        <v>6415</v>
      </c>
      <c r="C3584" s="184">
        <v>514173</v>
      </c>
      <c r="D3584" s="184">
        <v>19</v>
      </c>
      <c r="E3584" s="184">
        <v>1</v>
      </c>
      <c r="F3584" s="184">
        <v>6412</v>
      </c>
      <c r="G3584" s="184">
        <v>7</v>
      </c>
      <c r="H3584" s="184">
        <v>3</v>
      </c>
    </row>
    <row r="3585" spans="1:8" x14ac:dyDescent="0.2">
      <c r="A3585" s="184" t="s">
        <v>5472</v>
      </c>
      <c r="B3585" s="184">
        <v>6414</v>
      </c>
      <c r="C3585" s="184">
        <v>514174</v>
      </c>
      <c r="D3585" s="184">
        <v>20</v>
      </c>
      <c r="E3585" s="184">
        <v>1</v>
      </c>
      <c r="F3585" s="184">
        <v>6412</v>
      </c>
      <c r="G3585" s="184">
        <v>7</v>
      </c>
      <c r="H3585" s="184">
        <v>3</v>
      </c>
    </row>
    <row r="3586" spans="1:8" x14ac:dyDescent="0.2">
      <c r="A3586" s="184" t="s">
        <v>5473</v>
      </c>
      <c r="B3586" s="184">
        <v>6413</v>
      </c>
      <c r="C3586" s="184">
        <v>514175</v>
      </c>
      <c r="D3586" s="184">
        <v>21</v>
      </c>
      <c r="E3586" s="184">
        <v>1</v>
      </c>
      <c r="F3586" s="184">
        <v>6412</v>
      </c>
      <c r="G3586" s="184">
        <v>7</v>
      </c>
      <c r="H3586" s="184">
        <v>3</v>
      </c>
    </row>
    <row r="3587" spans="1:8" x14ac:dyDescent="0.2">
      <c r="A3587" s="184" t="s">
        <v>5474</v>
      </c>
      <c r="B3587" s="184">
        <v>6433</v>
      </c>
      <c r="C3587" s="184">
        <v>514155</v>
      </c>
      <c r="D3587" s="184">
        <v>-11</v>
      </c>
      <c r="E3587" s="184">
        <v>1</v>
      </c>
      <c r="F3587" s="184">
        <v>6412</v>
      </c>
      <c r="G3587" s="184">
        <v>7</v>
      </c>
      <c r="H3587" s="184">
        <v>3</v>
      </c>
    </row>
    <row r="3588" spans="1:8" x14ac:dyDescent="0.2">
      <c r="A3588" s="184" t="s">
        <v>5475</v>
      </c>
      <c r="B3588" s="184">
        <v>6432</v>
      </c>
      <c r="C3588" s="184">
        <v>514156</v>
      </c>
      <c r="D3588" s="184">
        <v>-12</v>
      </c>
      <c r="E3588" s="184">
        <v>1</v>
      </c>
      <c r="F3588" s="184">
        <v>6412</v>
      </c>
      <c r="G3588" s="184">
        <v>7</v>
      </c>
      <c r="H3588" s="184">
        <v>3</v>
      </c>
    </row>
    <row r="3589" spans="1:8" x14ac:dyDescent="0.2">
      <c r="A3589" s="184" t="s">
        <v>5476</v>
      </c>
      <c r="B3589" s="184">
        <v>6431</v>
      </c>
      <c r="C3589" s="184">
        <v>514157</v>
      </c>
      <c r="D3589" s="184">
        <v>-13</v>
      </c>
      <c r="E3589" s="184">
        <v>1</v>
      </c>
      <c r="F3589" s="184">
        <v>6412</v>
      </c>
      <c r="G3589" s="184">
        <v>7</v>
      </c>
      <c r="H3589" s="184">
        <v>3</v>
      </c>
    </row>
    <row r="3590" spans="1:8" x14ac:dyDescent="0.2">
      <c r="A3590" s="184" t="s">
        <v>5477</v>
      </c>
      <c r="B3590" s="184">
        <v>6430</v>
      </c>
      <c r="C3590" s="184">
        <v>514158</v>
      </c>
      <c r="D3590" s="184">
        <v>-14</v>
      </c>
      <c r="E3590" s="184">
        <v>1</v>
      </c>
      <c r="F3590" s="184">
        <v>6412</v>
      </c>
      <c r="G3590" s="184">
        <v>7</v>
      </c>
      <c r="H3590" s="184">
        <v>3</v>
      </c>
    </row>
    <row r="3591" spans="1:8" x14ac:dyDescent="0.2">
      <c r="A3591" s="184" t="s">
        <v>5478</v>
      </c>
      <c r="B3591" s="184">
        <v>6429</v>
      </c>
      <c r="C3591" s="184">
        <v>514159</v>
      </c>
      <c r="D3591" s="184">
        <v>-15</v>
      </c>
      <c r="E3591" s="184">
        <v>1</v>
      </c>
      <c r="F3591" s="184">
        <v>6412</v>
      </c>
      <c r="G3591" s="184">
        <v>7</v>
      </c>
      <c r="H3591" s="184">
        <v>3</v>
      </c>
    </row>
    <row r="3592" spans="1:8" x14ac:dyDescent="0.2">
      <c r="A3592" s="184" t="s">
        <v>5479</v>
      </c>
      <c r="B3592" s="184">
        <v>6428</v>
      </c>
      <c r="C3592" s="184">
        <v>514160</v>
      </c>
      <c r="D3592" s="184">
        <v>-16</v>
      </c>
      <c r="E3592" s="184">
        <v>1</v>
      </c>
      <c r="F3592" s="184">
        <v>6412</v>
      </c>
      <c r="G3592" s="184">
        <v>7</v>
      </c>
      <c r="H3592" s="184">
        <v>3</v>
      </c>
    </row>
    <row r="3593" spans="1:8" x14ac:dyDescent="0.2">
      <c r="A3593" s="184" t="s">
        <v>5480</v>
      </c>
      <c r="B3593" s="184">
        <v>6427</v>
      </c>
      <c r="C3593" s="184">
        <v>514161</v>
      </c>
      <c r="D3593" s="184">
        <v>-17</v>
      </c>
      <c r="E3593" s="184">
        <v>1</v>
      </c>
      <c r="F3593" s="184">
        <v>6412</v>
      </c>
      <c r="G3593" s="184">
        <v>7</v>
      </c>
      <c r="H3593" s="184">
        <v>3</v>
      </c>
    </row>
    <row r="3594" spans="1:8" x14ac:dyDescent="0.2">
      <c r="A3594" s="184" t="s">
        <v>5481</v>
      </c>
      <c r="B3594" s="184">
        <v>6426</v>
      </c>
      <c r="C3594" s="184">
        <v>514162</v>
      </c>
      <c r="D3594" s="184">
        <v>-18</v>
      </c>
      <c r="E3594" s="184">
        <v>1</v>
      </c>
      <c r="F3594" s="184">
        <v>6412</v>
      </c>
      <c r="G3594" s="184">
        <v>7</v>
      </c>
      <c r="H3594" s="184">
        <v>3</v>
      </c>
    </row>
    <row r="3595" spans="1:8" x14ac:dyDescent="0.2">
      <c r="A3595" s="184" t="s">
        <v>5482</v>
      </c>
      <c r="B3595" s="184">
        <v>6425</v>
      </c>
      <c r="C3595" s="184">
        <v>514163</v>
      </c>
      <c r="D3595" s="184">
        <v>-19</v>
      </c>
      <c r="E3595" s="184">
        <v>1</v>
      </c>
      <c r="F3595" s="184">
        <v>6412</v>
      </c>
      <c r="G3595" s="184">
        <v>7</v>
      </c>
      <c r="H3595" s="184">
        <v>3</v>
      </c>
    </row>
    <row r="3596" spans="1:8" x14ac:dyDescent="0.2">
      <c r="A3596" s="184" t="s">
        <v>5483</v>
      </c>
      <c r="B3596" s="184">
        <v>6424</v>
      </c>
      <c r="C3596" s="184">
        <v>514164</v>
      </c>
      <c r="D3596" s="184">
        <v>-20</v>
      </c>
      <c r="E3596" s="184">
        <v>1</v>
      </c>
      <c r="F3596" s="184">
        <v>6412</v>
      </c>
      <c r="G3596" s="184">
        <v>7</v>
      </c>
      <c r="H3596" s="184">
        <v>3</v>
      </c>
    </row>
    <row r="3597" spans="1:8" x14ac:dyDescent="0.2">
      <c r="A3597" s="184" t="s">
        <v>5484</v>
      </c>
      <c r="B3597" s="184">
        <v>5418</v>
      </c>
      <c r="C3597" s="184">
        <v>513112</v>
      </c>
      <c r="D3597" s="184">
        <v>32</v>
      </c>
      <c r="E3597" s="184">
        <v>1</v>
      </c>
      <c r="F3597" s="184">
        <v>5542</v>
      </c>
      <c r="G3597" s="184">
        <v>7</v>
      </c>
      <c r="H3597" s="184">
        <v>3</v>
      </c>
    </row>
    <row r="3598" spans="1:8" x14ac:dyDescent="0.2">
      <c r="A3598" s="184" t="s">
        <v>5485</v>
      </c>
      <c r="B3598" s="184">
        <v>5417</v>
      </c>
      <c r="C3598" s="184">
        <v>513113</v>
      </c>
      <c r="D3598" s="184">
        <v>33</v>
      </c>
      <c r="E3598" s="184">
        <v>1</v>
      </c>
      <c r="F3598" s="184">
        <v>5542</v>
      </c>
      <c r="G3598" s="184">
        <v>7</v>
      </c>
      <c r="H3598" s="184">
        <v>3</v>
      </c>
    </row>
    <row r="3599" spans="1:8" x14ac:dyDescent="0.2">
      <c r="A3599" s="184" t="s">
        <v>5486</v>
      </c>
      <c r="B3599" s="184">
        <v>5416</v>
      </c>
      <c r="C3599" s="184">
        <v>513114</v>
      </c>
      <c r="D3599" s="184">
        <v>34</v>
      </c>
      <c r="E3599" s="184">
        <v>1</v>
      </c>
      <c r="F3599" s="184">
        <v>5542</v>
      </c>
      <c r="G3599" s="184">
        <v>7</v>
      </c>
      <c r="H3599" s="184">
        <v>3</v>
      </c>
    </row>
    <row r="3600" spans="1:8" x14ac:dyDescent="0.2">
      <c r="A3600" s="184" t="s">
        <v>5487</v>
      </c>
      <c r="B3600" s="184">
        <v>5426</v>
      </c>
      <c r="C3600" s="184">
        <v>513120</v>
      </c>
      <c r="D3600" s="184">
        <v>35</v>
      </c>
      <c r="E3600" s="184">
        <v>1</v>
      </c>
      <c r="F3600" s="184">
        <v>5542</v>
      </c>
      <c r="G3600" s="184">
        <v>7</v>
      </c>
      <c r="H3600" s="184">
        <v>3</v>
      </c>
    </row>
    <row r="3601" spans="1:8" x14ac:dyDescent="0.2">
      <c r="A3601" s="184" t="s">
        <v>5488</v>
      </c>
      <c r="B3601" s="184">
        <v>5545</v>
      </c>
      <c r="C3601" s="184">
        <v>513240</v>
      </c>
      <c r="D3601" s="184">
        <v>36</v>
      </c>
      <c r="E3601" s="184">
        <v>1</v>
      </c>
      <c r="F3601" s="184">
        <v>5542</v>
      </c>
      <c r="G3601" s="184">
        <v>7</v>
      </c>
      <c r="H3601" s="184">
        <v>3</v>
      </c>
    </row>
    <row r="3602" spans="1:8" x14ac:dyDescent="0.2">
      <c r="A3602" s="184" t="s">
        <v>5488</v>
      </c>
      <c r="B3602" s="184">
        <v>5589</v>
      </c>
      <c r="C3602" s="184">
        <v>513284</v>
      </c>
      <c r="D3602" s="184">
        <v>36</v>
      </c>
      <c r="E3602" s="184">
        <v>1</v>
      </c>
      <c r="F3602" s="184">
        <v>5542</v>
      </c>
      <c r="G3602" s="184">
        <v>7</v>
      </c>
      <c r="H3602" s="184">
        <v>3</v>
      </c>
    </row>
    <row r="3603" spans="1:8" x14ac:dyDescent="0.2">
      <c r="A3603" s="184" t="s">
        <v>5489</v>
      </c>
      <c r="B3603" s="184">
        <v>5544</v>
      </c>
      <c r="C3603" s="184">
        <v>513241</v>
      </c>
      <c r="D3603" s="184">
        <v>37</v>
      </c>
      <c r="E3603" s="184">
        <v>1</v>
      </c>
      <c r="F3603" s="184">
        <v>5542</v>
      </c>
      <c r="G3603" s="184">
        <v>7</v>
      </c>
      <c r="H3603" s="184">
        <v>3</v>
      </c>
    </row>
    <row r="3604" spans="1:8" x14ac:dyDescent="0.2">
      <c r="A3604" s="184" t="s">
        <v>5489</v>
      </c>
      <c r="B3604" s="184">
        <v>5588</v>
      </c>
      <c r="C3604" s="184">
        <v>513285</v>
      </c>
      <c r="D3604" s="184">
        <v>37</v>
      </c>
      <c r="E3604" s="184">
        <v>1</v>
      </c>
      <c r="F3604" s="184">
        <v>5542</v>
      </c>
      <c r="G3604" s="184">
        <v>7</v>
      </c>
      <c r="H3604" s="184">
        <v>3</v>
      </c>
    </row>
    <row r="3605" spans="1:8" x14ac:dyDescent="0.2">
      <c r="A3605" s="184" t="s">
        <v>5490</v>
      </c>
      <c r="B3605" s="184">
        <v>5543</v>
      </c>
      <c r="C3605" s="184">
        <v>513242</v>
      </c>
      <c r="D3605" s="184">
        <v>38</v>
      </c>
      <c r="E3605" s="184">
        <v>1</v>
      </c>
      <c r="F3605" s="184">
        <v>5542</v>
      </c>
      <c r="G3605" s="184">
        <v>7</v>
      </c>
      <c r="H3605" s="184">
        <v>3</v>
      </c>
    </row>
    <row r="3606" spans="1:8" x14ac:dyDescent="0.2">
      <c r="A3606" s="184" t="s">
        <v>5490</v>
      </c>
      <c r="B3606" s="184">
        <v>5587</v>
      </c>
      <c r="C3606" s="184">
        <v>513286</v>
      </c>
      <c r="D3606" s="184">
        <v>38</v>
      </c>
      <c r="E3606" s="184">
        <v>1</v>
      </c>
      <c r="F3606" s="184">
        <v>5542</v>
      </c>
      <c r="G3606" s="184">
        <v>7</v>
      </c>
      <c r="H3606" s="184">
        <v>3</v>
      </c>
    </row>
    <row r="3607" spans="1:8" x14ac:dyDescent="0.2">
      <c r="A3607" s="184" t="s">
        <v>5491</v>
      </c>
      <c r="B3607" s="184">
        <v>4097</v>
      </c>
      <c r="C3607" s="184">
        <v>511773</v>
      </c>
      <c r="D3607" s="184">
        <v>1</v>
      </c>
      <c r="E3607" s="184">
        <v>1</v>
      </c>
      <c r="F3607" s="184">
        <v>4100</v>
      </c>
      <c r="G3607" s="184">
        <v>7</v>
      </c>
      <c r="H3607" s="184">
        <v>3</v>
      </c>
    </row>
    <row r="3608" spans="1:8" x14ac:dyDescent="0.2">
      <c r="A3608" s="184" t="s">
        <v>5492</v>
      </c>
      <c r="B3608" s="184">
        <v>4098</v>
      </c>
      <c r="C3608" s="184">
        <v>511774</v>
      </c>
      <c r="D3608" s="184">
        <v>2</v>
      </c>
      <c r="E3608" s="184">
        <v>1</v>
      </c>
      <c r="F3608" s="184">
        <v>4100</v>
      </c>
      <c r="G3608" s="184">
        <v>7</v>
      </c>
      <c r="H3608" s="184">
        <v>3</v>
      </c>
    </row>
    <row r="3609" spans="1:8" x14ac:dyDescent="0.2">
      <c r="A3609" s="184" t="s">
        <v>5493</v>
      </c>
      <c r="B3609" s="184">
        <v>4099</v>
      </c>
      <c r="C3609" s="184">
        <v>511775</v>
      </c>
      <c r="D3609" s="184">
        <v>3</v>
      </c>
      <c r="E3609" s="184">
        <v>1</v>
      </c>
      <c r="F3609" s="184">
        <v>4100</v>
      </c>
      <c r="G3609" s="184">
        <v>7</v>
      </c>
      <c r="H3609" s="184">
        <v>3</v>
      </c>
    </row>
    <row r="3610" spans="1:8" x14ac:dyDescent="0.2">
      <c r="A3610" s="184" t="s">
        <v>5494</v>
      </c>
      <c r="B3610" s="184">
        <v>314</v>
      </c>
      <c r="C3610" s="184">
        <v>1587</v>
      </c>
      <c r="D3610" s="184">
        <v>52</v>
      </c>
      <c r="E3610" s="184">
        <v>1</v>
      </c>
      <c r="F3610" s="184">
        <v>85</v>
      </c>
      <c r="G3610" s="184">
        <v>7</v>
      </c>
      <c r="H3610" s="184">
        <v>3</v>
      </c>
    </row>
    <row r="3611" spans="1:8" x14ac:dyDescent="0.2">
      <c r="A3611" s="184" t="s">
        <v>5495</v>
      </c>
      <c r="B3611" s="184">
        <v>315</v>
      </c>
      <c r="C3611" s="184">
        <v>1591</v>
      </c>
      <c r="D3611" s="184">
        <v>53</v>
      </c>
      <c r="E3611" s="184">
        <v>1</v>
      </c>
      <c r="F3611" s="184">
        <v>85</v>
      </c>
      <c r="G3611" s="184">
        <v>7</v>
      </c>
      <c r="H3611" s="184">
        <v>3</v>
      </c>
    </row>
    <row r="3612" spans="1:8" x14ac:dyDescent="0.2">
      <c r="A3612" s="184" t="s">
        <v>5496</v>
      </c>
      <c r="B3612" s="184">
        <v>316</v>
      </c>
      <c r="C3612" s="184">
        <v>1594</v>
      </c>
      <c r="D3612" s="184">
        <v>54</v>
      </c>
      <c r="E3612" s="184">
        <v>1</v>
      </c>
      <c r="F3612" s="184">
        <v>85</v>
      </c>
      <c r="G3612" s="184">
        <v>7</v>
      </c>
      <c r="H3612" s="184">
        <v>3</v>
      </c>
    </row>
    <row r="3613" spans="1:8" x14ac:dyDescent="0.2">
      <c r="A3613" s="184" t="s">
        <v>5497</v>
      </c>
      <c r="B3613" s="184">
        <v>908</v>
      </c>
      <c r="C3613" s="184">
        <v>502445</v>
      </c>
      <c r="D3613" s="184">
        <v>55</v>
      </c>
      <c r="E3613" s="184">
        <v>1</v>
      </c>
      <c r="F3613" s="184">
        <v>85</v>
      </c>
      <c r="G3613" s="184">
        <v>7</v>
      </c>
      <c r="H3613" s="184">
        <v>3</v>
      </c>
    </row>
    <row r="3614" spans="1:8" x14ac:dyDescent="0.2">
      <c r="A3614" s="184" t="s">
        <v>5498</v>
      </c>
      <c r="B3614" s="184">
        <v>909</v>
      </c>
      <c r="C3614" s="184">
        <v>502446</v>
      </c>
      <c r="D3614" s="184">
        <v>56</v>
      </c>
      <c r="E3614" s="184">
        <v>1</v>
      </c>
      <c r="F3614" s="184">
        <v>85</v>
      </c>
      <c r="G3614" s="184">
        <v>7</v>
      </c>
      <c r="H3614" s="184">
        <v>3</v>
      </c>
    </row>
    <row r="3615" spans="1:8" x14ac:dyDescent="0.2">
      <c r="A3615" s="184" t="s">
        <v>5499</v>
      </c>
      <c r="B3615" s="184">
        <v>910</v>
      </c>
      <c r="C3615" s="184">
        <v>502447</v>
      </c>
      <c r="D3615" s="184">
        <v>57</v>
      </c>
      <c r="E3615" s="184">
        <v>1</v>
      </c>
      <c r="F3615" s="184">
        <v>85</v>
      </c>
      <c r="G3615" s="184">
        <v>7</v>
      </c>
      <c r="H3615" s="184">
        <v>3</v>
      </c>
    </row>
    <row r="3616" spans="1:8" x14ac:dyDescent="0.2">
      <c r="A3616" s="184" t="s">
        <v>5500</v>
      </c>
      <c r="B3616" s="184">
        <v>3554</v>
      </c>
      <c r="C3616" s="184">
        <v>511238</v>
      </c>
      <c r="D3616" s="184">
        <v>1</v>
      </c>
      <c r="E3616" s="184">
        <v>1</v>
      </c>
      <c r="F3616" s="184">
        <v>3553</v>
      </c>
      <c r="G3616" s="184">
        <v>7</v>
      </c>
      <c r="H3616" s="184">
        <v>3</v>
      </c>
    </row>
    <row r="3617" spans="1:8" x14ac:dyDescent="0.2">
      <c r="A3617" s="184" t="s">
        <v>5501</v>
      </c>
      <c r="B3617" s="184">
        <v>3592</v>
      </c>
      <c r="C3617" s="184">
        <v>511217</v>
      </c>
      <c r="D3617" s="184">
        <v>-1</v>
      </c>
      <c r="E3617" s="184">
        <v>1</v>
      </c>
      <c r="F3617" s="184">
        <v>3555</v>
      </c>
      <c r="G3617" s="184">
        <v>7</v>
      </c>
      <c r="H3617" s="184">
        <v>3</v>
      </c>
    </row>
    <row r="3618" spans="1:8" x14ac:dyDescent="0.2">
      <c r="A3618" s="184" t="s">
        <v>5502</v>
      </c>
      <c r="B3618" s="184">
        <v>3572</v>
      </c>
      <c r="C3618" s="184">
        <v>511239</v>
      </c>
      <c r="D3618" s="184">
        <v>2</v>
      </c>
      <c r="E3618" s="184">
        <v>1</v>
      </c>
      <c r="F3618" s="184">
        <v>3553</v>
      </c>
      <c r="G3618" s="184">
        <v>7</v>
      </c>
      <c r="H3618" s="184">
        <v>3</v>
      </c>
    </row>
    <row r="3619" spans="1:8" x14ac:dyDescent="0.2">
      <c r="A3619" s="184" t="s">
        <v>5503</v>
      </c>
      <c r="B3619" s="184">
        <v>3591</v>
      </c>
      <c r="C3619" s="184">
        <v>511218</v>
      </c>
      <c r="D3619" s="184">
        <v>-2</v>
      </c>
      <c r="E3619" s="184">
        <v>1</v>
      </c>
      <c r="F3619" s="184">
        <v>3555</v>
      </c>
      <c r="G3619" s="184">
        <v>7</v>
      </c>
      <c r="H3619" s="184">
        <v>3</v>
      </c>
    </row>
    <row r="3620" spans="1:8" x14ac:dyDescent="0.2">
      <c r="A3620" s="184" t="s">
        <v>5504</v>
      </c>
      <c r="B3620" s="184">
        <v>3571</v>
      </c>
      <c r="C3620" s="184">
        <v>511240</v>
      </c>
      <c r="D3620" s="184">
        <v>3</v>
      </c>
      <c r="E3620" s="184">
        <v>1</v>
      </c>
      <c r="F3620" s="184">
        <v>3553</v>
      </c>
      <c r="G3620" s="184">
        <v>7</v>
      </c>
      <c r="H3620" s="184">
        <v>3</v>
      </c>
    </row>
    <row r="3621" spans="1:8" x14ac:dyDescent="0.2">
      <c r="A3621" s="184" t="s">
        <v>5505</v>
      </c>
      <c r="B3621" s="184">
        <v>3590</v>
      </c>
      <c r="C3621" s="184">
        <v>511219</v>
      </c>
      <c r="D3621" s="184">
        <v>-3</v>
      </c>
      <c r="E3621" s="184">
        <v>1</v>
      </c>
      <c r="F3621" s="184">
        <v>3555</v>
      </c>
      <c r="G3621" s="184">
        <v>7</v>
      </c>
      <c r="H3621" s="184">
        <v>3</v>
      </c>
    </row>
    <row r="3622" spans="1:8" x14ac:dyDescent="0.2">
      <c r="A3622" s="184" t="s">
        <v>5506</v>
      </c>
      <c r="B3622" s="184">
        <v>3570</v>
      </c>
      <c r="C3622" s="184">
        <v>511241</v>
      </c>
      <c r="D3622" s="184">
        <v>4</v>
      </c>
      <c r="E3622" s="184">
        <v>1</v>
      </c>
      <c r="F3622" s="184">
        <v>3553</v>
      </c>
      <c r="G3622" s="184">
        <v>7</v>
      </c>
      <c r="H3622" s="184">
        <v>3</v>
      </c>
    </row>
    <row r="3623" spans="1:8" x14ac:dyDescent="0.2">
      <c r="A3623" s="184" t="s">
        <v>5507</v>
      </c>
      <c r="B3623" s="184">
        <v>3589</v>
      </c>
      <c r="C3623" s="184">
        <v>511220</v>
      </c>
      <c r="D3623" s="184">
        <v>-4</v>
      </c>
      <c r="E3623" s="184">
        <v>1</v>
      </c>
      <c r="F3623" s="184">
        <v>3555</v>
      </c>
      <c r="G3623" s="184">
        <v>7</v>
      </c>
      <c r="H3623" s="184">
        <v>3</v>
      </c>
    </row>
    <row r="3624" spans="1:8" x14ac:dyDescent="0.2">
      <c r="A3624" s="184" t="s">
        <v>5508</v>
      </c>
      <c r="B3624" s="184">
        <v>3569</v>
      </c>
      <c r="C3624" s="184">
        <v>511242</v>
      </c>
      <c r="D3624" s="184">
        <v>5</v>
      </c>
      <c r="E3624" s="184">
        <v>1</v>
      </c>
      <c r="F3624" s="184">
        <v>3553</v>
      </c>
      <c r="G3624" s="184">
        <v>7</v>
      </c>
      <c r="H3624" s="184">
        <v>3</v>
      </c>
    </row>
    <row r="3625" spans="1:8" x14ac:dyDescent="0.2">
      <c r="A3625" s="184" t="s">
        <v>5509</v>
      </c>
      <c r="B3625" s="184">
        <v>3588</v>
      </c>
      <c r="C3625" s="184">
        <v>511221</v>
      </c>
      <c r="D3625" s="184">
        <v>-5</v>
      </c>
      <c r="E3625" s="184">
        <v>1</v>
      </c>
      <c r="F3625" s="184">
        <v>3555</v>
      </c>
      <c r="G3625" s="184">
        <v>7</v>
      </c>
      <c r="H3625" s="184">
        <v>3</v>
      </c>
    </row>
    <row r="3626" spans="1:8" x14ac:dyDescent="0.2">
      <c r="A3626" s="184" t="s">
        <v>5510</v>
      </c>
      <c r="B3626" s="184">
        <v>3568</v>
      </c>
      <c r="C3626" s="184">
        <v>511243</v>
      </c>
      <c r="D3626" s="184">
        <v>6</v>
      </c>
      <c r="E3626" s="184">
        <v>1</v>
      </c>
      <c r="F3626" s="184">
        <v>3553</v>
      </c>
      <c r="G3626" s="184">
        <v>7</v>
      </c>
      <c r="H3626" s="184">
        <v>3</v>
      </c>
    </row>
    <row r="3627" spans="1:8" x14ac:dyDescent="0.2">
      <c r="A3627" s="184" t="s">
        <v>5511</v>
      </c>
      <c r="B3627" s="184">
        <v>3587</v>
      </c>
      <c r="C3627" s="184">
        <v>511222</v>
      </c>
      <c r="D3627" s="184">
        <v>-6</v>
      </c>
      <c r="E3627" s="184">
        <v>1</v>
      </c>
      <c r="F3627" s="184">
        <v>3555</v>
      </c>
      <c r="G3627" s="184">
        <v>7</v>
      </c>
      <c r="H3627" s="184">
        <v>3</v>
      </c>
    </row>
    <row r="3628" spans="1:8" x14ac:dyDescent="0.2">
      <c r="A3628" s="184" t="s">
        <v>5512</v>
      </c>
      <c r="B3628" s="184">
        <v>3567</v>
      </c>
      <c r="C3628" s="184">
        <v>511244</v>
      </c>
      <c r="D3628" s="184">
        <v>7</v>
      </c>
      <c r="E3628" s="184">
        <v>1</v>
      </c>
      <c r="F3628" s="184">
        <v>3553</v>
      </c>
      <c r="G3628" s="184">
        <v>7</v>
      </c>
      <c r="H3628" s="184">
        <v>3</v>
      </c>
    </row>
    <row r="3629" spans="1:8" x14ac:dyDescent="0.2">
      <c r="A3629" s="184" t="s">
        <v>5513</v>
      </c>
      <c r="B3629" s="184">
        <v>3586</v>
      </c>
      <c r="C3629" s="184">
        <v>511223</v>
      </c>
      <c r="D3629" s="184">
        <v>-7</v>
      </c>
      <c r="E3629" s="184">
        <v>1</v>
      </c>
      <c r="F3629" s="184">
        <v>3555</v>
      </c>
      <c r="G3629" s="184">
        <v>7</v>
      </c>
      <c r="H3629" s="184">
        <v>3</v>
      </c>
    </row>
    <row r="3630" spans="1:8" x14ac:dyDescent="0.2">
      <c r="A3630" s="184" t="s">
        <v>5514</v>
      </c>
      <c r="B3630" s="184">
        <v>3566</v>
      </c>
      <c r="C3630" s="184">
        <v>511245</v>
      </c>
      <c r="D3630" s="184">
        <v>8</v>
      </c>
      <c r="E3630" s="184">
        <v>1</v>
      </c>
      <c r="F3630" s="184">
        <v>3553</v>
      </c>
      <c r="G3630" s="184">
        <v>7</v>
      </c>
      <c r="H3630" s="184">
        <v>3</v>
      </c>
    </row>
    <row r="3631" spans="1:8" x14ac:dyDescent="0.2">
      <c r="A3631" s="184" t="s">
        <v>5515</v>
      </c>
      <c r="B3631" s="184">
        <v>3585</v>
      </c>
      <c r="C3631" s="184">
        <v>511224</v>
      </c>
      <c r="D3631" s="184">
        <v>-8</v>
      </c>
      <c r="E3631" s="184">
        <v>1</v>
      </c>
      <c r="F3631" s="184">
        <v>3555</v>
      </c>
      <c r="G3631" s="184">
        <v>7</v>
      </c>
      <c r="H3631" s="184">
        <v>3</v>
      </c>
    </row>
    <row r="3632" spans="1:8" x14ac:dyDescent="0.2">
      <c r="A3632" s="184" t="s">
        <v>5516</v>
      </c>
      <c r="B3632" s="184">
        <v>3565</v>
      </c>
      <c r="C3632" s="184">
        <v>511246</v>
      </c>
      <c r="D3632" s="184">
        <v>9</v>
      </c>
      <c r="E3632" s="184">
        <v>1</v>
      </c>
      <c r="F3632" s="184">
        <v>3553</v>
      </c>
      <c r="G3632" s="184">
        <v>7</v>
      </c>
      <c r="H3632" s="184">
        <v>3</v>
      </c>
    </row>
    <row r="3633" spans="1:8" x14ac:dyDescent="0.2">
      <c r="A3633" s="184" t="s">
        <v>5517</v>
      </c>
      <c r="B3633" s="184">
        <v>3584</v>
      </c>
      <c r="C3633" s="184">
        <v>511225</v>
      </c>
      <c r="D3633" s="184">
        <v>-9</v>
      </c>
      <c r="E3633" s="184">
        <v>1</v>
      </c>
      <c r="F3633" s="184">
        <v>3555</v>
      </c>
      <c r="G3633" s="184">
        <v>7</v>
      </c>
      <c r="H3633" s="184">
        <v>3</v>
      </c>
    </row>
    <row r="3634" spans="1:8" x14ac:dyDescent="0.2">
      <c r="A3634" s="184" t="s">
        <v>2827</v>
      </c>
      <c r="B3634" s="184">
        <v>3714</v>
      </c>
      <c r="C3634" s="184">
        <v>511383</v>
      </c>
      <c r="D3634" s="184">
        <v>1</v>
      </c>
      <c r="E3634" s="184">
        <v>1</v>
      </c>
      <c r="F3634" s="184">
        <v>3713</v>
      </c>
      <c r="G3634" s="184">
        <v>7</v>
      </c>
      <c r="H3634" s="184">
        <v>3</v>
      </c>
    </row>
    <row r="3635" spans="1:8" x14ac:dyDescent="0.2">
      <c r="A3635" s="184" t="s">
        <v>5518</v>
      </c>
      <c r="B3635" s="184">
        <v>3564</v>
      </c>
      <c r="C3635" s="184">
        <v>511247</v>
      </c>
      <c r="D3635" s="184">
        <v>10</v>
      </c>
      <c r="E3635" s="184">
        <v>1</v>
      </c>
      <c r="F3635" s="184">
        <v>3553</v>
      </c>
      <c r="G3635" s="184">
        <v>7</v>
      </c>
      <c r="H3635" s="184">
        <v>3</v>
      </c>
    </row>
    <row r="3636" spans="1:8" x14ac:dyDescent="0.2">
      <c r="A3636" s="184" t="s">
        <v>5519</v>
      </c>
      <c r="B3636" s="184">
        <v>3583</v>
      </c>
      <c r="C3636" s="184">
        <v>511226</v>
      </c>
      <c r="D3636" s="184">
        <v>-10</v>
      </c>
      <c r="E3636" s="184">
        <v>1</v>
      </c>
      <c r="F3636" s="184">
        <v>3555</v>
      </c>
      <c r="G3636" s="184">
        <v>7</v>
      </c>
      <c r="H3636" s="184">
        <v>3</v>
      </c>
    </row>
    <row r="3637" spans="1:8" x14ac:dyDescent="0.2">
      <c r="A3637" s="184" t="s">
        <v>5520</v>
      </c>
      <c r="B3637" s="184">
        <v>3563</v>
      </c>
      <c r="C3637" s="184">
        <v>511248</v>
      </c>
      <c r="D3637" s="184">
        <v>11</v>
      </c>
      <c r="E3637" s="184">
        <v>1</v>
      </c>
      <c r="F3637" s="184">
        <v>3553</v>
      </c>
      <c r="G3637" s="184">
        <v>7</v>
      </c>
      <c r="H3637" s="184">
        <v>3</v>
      </c>
    </row>
    <row r="3638" spans="1:8" x14ac:dyDescent="0.2">
      <c r="A3638" s="184" t="s">
        <v>5521</v>
      </c>
      <c r="B3638" s="184">
        <v>3582</v>
      </c>
      <c r="C3638" s="184">
        <v>511227</v>
      </c>
      <c r="D3638" s="184">
        <v>-11</v>
      </c>
      <c r="E3638" s="184">
        <v>1</v>
      </c>
      <c r="F3638" s="184">
        <v>3555</v>
      </c>
      <c r="G3638" s="184">
        <v>7</v>
      </c>
      <c r="H3638" s="184">
        <v>3</v>
      </c>
    </row>
    <row r="3639" spans="1:8" x14ac:dyDescent="0.2">
      <c r="A3639" s="184" t="s">
        <v>5522</v>
      </c>
      <c r="B3639" s="184">
        <v>3562</v>
      </c>
      <c r="C3639" s="184">
        <v>511249</v>
      </c>
      <c r="D3639" s="184">
        <v>12</v>
      </c>
      <c r="E3639" s="184">
        <v>1</v>
      </c>
      <c r="F3639" s="184">
        <v>3553</v>
      </c>
      <c r="G3639" s="184">
        <v>7</v>
      </c>
      <c r="H3639" s="184">
        <v>3</v>
      </c>
    </row>
    <row r="3640" spans="1:8" x14ac:dyDescent="0.2">
      <c r="A3640" s="184" t="s">
        <v>5523</v>
      </c>
      <c r="B3640" s="184">
        <v>3581</v>
      </c>
      <c r="C3640" s="184">
        <v>511228</v>
      </c>
      <c r="D3640" s="184">
        <v>-12</v>
      </c>
      <c r="E3640" s="184">
        <v>1</v>
      </c>
      <c r="F3640" s="184">
        <v>3555</v>
      </c>
      <c r="G3640" s="184">
        <v>7</v>
      </c>
      <c r="H3640" s="184">
        <v>3</v>
      </c>
    </row>
    <row r="3641" spans="1:8" x14ac:dyDescent="0.2">
      <c r="A3641" s="184" t="s">
        <v>5524</v>
      </c>
      <c r="B3641" s="184">
        <v>3561</v>
      </c>
      <c r="C3641" s="184">
        <v>511250</v>
      </c>
      <c r="D3641" s="184">
        <v>13</v>
      </c>
      <c r="E3641" s="184">
        <v>1</v>
      </c>
      <c r="F3641" s="184">
        <v>3553</v>
      </c>
      <c r="G3641" s="184">
        <v>7</v>
      </c>
      <c r="H3641" s="184">
        <v>3</v>
      </c>
    </row>
    <row r="3642" spans="1:8" x14ac:dyDescent="0.2">
      <c r="A3642" s="184" t="s">
        <v>5525</v>
      </c>
      <c r="B3642" s="184">
        <v>3580</v>
      </c>
      <c r="C3642" s="184">
        <v>511229</v>
      </c>
      <c r="D3642" s="184">
        <v>-13</v>
      </c>
      <c r="E3642" s="184">
        <v>1</v>
      </c>
      <c r="F3642" s="184">
        <v>3555</v>
      </c>
      <c r="G3642" s="184">
        <v>7</v>
      </c>
      <c r="H3642" s="184">
        <v>3</v>
      </c>
    </row>
    <row r="3643" spans="1:8" x14ac:dyDescent="0.2">
      <c r="A3643" s="184" t="s">
        <v>5526</v>
      </c>
      <c r="B3643" s="184">
        <v>3560</v>
      </c>
      <c r="C3643" s="184">
        <v>511251</v>
      </c>
      <c r="D3643" s="184">
        <v>14</v>
      </c>
      <c r="E3643" s="184">
        <v>1</v>
      </c>
      <c r="F3643" s="184">
        <v>3553</v>
      </c>
      <c r="G3643" s="184">
        <v>7</v>
      </c>
      <c r="H3643" s="184">
        <v>3</v>
      </c>
    </row>
    <row r="3644" spans="1:8" x14ac:dyDescent="0.2">
      <c r="A3644" s="184" t="s">
        <v>5527</v>
      </c>
      <c r="B3644" s="184">
        <v>3579</v>
      </c>
      <c r="C3644" s="184">
        <v>511230</v>
      </c>
      <c r="D3644" s="184">
        <v>-14</v>
      </c>
      <c r="E3644" s="184">
        <v>1</v>
      </c>
      <c r="F3644" s="184">
        <v>3555</v>
      </c>
      <c r="G3644" s="184">
        <v>7</v>
      </c>
      <c r="H3644" s="184">
        <v>3</v>
      </c>
    </row>
    <row r="3645" spans="1:8" x14ac:dyDescent="0.2">
      <c r="A3645" s="184" t="s">
        <v>5528</v>
      </c>
      <c r="B3645" s="184">
        <v>3559</v>
      </c>
      <c r="C3645" s="184">
        <v>511252</v>
      </c>
      <c r="D3645" s="184">
        <v>15</v>
      </c>
      <c r="E3645" s="184">
        <v>1</v>
      </c>
      <c r="F3645" s="184">
        <v>3553</v>
      </c>
      <c r="G3645" s="184">
        <v>7</v>
      </c>
      <c r="H3645" s="184">
        <v>3</v>
      </c>
    </row>
    <row r="3646" spans="1:8" x14ac:dyDescent="0.2">
      <c r="A3646" s="184" t="s">
        <v>5529</v>
      </c>
      <c r="B3646" s="184">
        <v>3578</v>
      </c>
      <c r="C3646" s="184">
        <v>511231</v>
      </c>
      <c r="D3646" s="184">
        <v>-15</v>
      </c>
      <c r="E3646" s="184">
        <v>1</v>
      </c>
      <c r="F3646" s="184">
        <v>3555</v>
      </c>
      <c r="G3646" s="184">
        <v>7</v>
      </c>
      <c r="H3646" s="184">
        <v>3</v>
      </c>
    </row>
    <row r="3647" spans="1:8" x14ac:dyDescent="0.2">
      <c r="A3647" s="184" t="s">
        <v>5530</v>
      </c>
      <c r="B3647" s="184">
        <v>3558</v>
      </c>
      <c r="C3647" s="184">
        <v>511253</v>
      </c>
      <c r="D3647" s="184">
        <v>16</v>
      </c>
      <c r="E3647" s="184">
        <v>1</v>
      </c>
      <c r="F3647" s="184">
        <v>3553</v>
      </c>
      <c r="G3647" s="184">
        <v>7</v>
      </c>
      <c r="H3647" s="184">
        <v>3</v>
      </c>
    </row>
    <row r="3648" spans="1:8" x14ac:dyDescent="0.2">
      <c r="A3648" s="184" t="s">
        <v>5531</v>
      </c>
      <c r="B3648" s="184">
        <v>3577</v>
      </c>
      <c r="C3648" s="184">
        <v>511232</v>
      </c>
      <c r="D3648" s="184">
        <v>-16</v>
      </c>
      <c r="E3648" s="184">
        <v>1</v>
      </c>
      <c r="F3648" s="184">
        <v>3555</v>
      </c>
      <c r="G3648" s="184">
        <v>7</v>
      </c>
      <c r="H3648" s="184">
        <v>3</v>
      </c>
    </row>
    <row r="3649" spans="1:8" x14ac:dyDescent="0.2">
      <c r="A3649" s="184" t="s">
        <v>5532</v>
      </c>
      <c r="B3649" s="184">
        <v>3557</v>
      </c>
      <c r="C3649" s="184">
        <v>511254</v>
      </c>
      <c r="D3649" s="184">
        <v>17</v>
      </c>
      <c r="E3649" s="184">
        <v>1</v>
      </c>
      <c r="F3649" s="184">
        <v>3553</v>
      </c>
      <c r="G3649" s="184">
        <v>7</v>
      </c>
      <c r="H3649" s="184">
        <v>3</v>
      </c>
    </row>
    <row r="3650" spans="1:8" x14ac:dyDescent="0.2">
      <c r="A3650" s="184" t="s">
        <v>5533</v>
      </c>
      <c r="B3650" s="184">
        <v>3576</v>
      </c>
      <c r="C3650" s="184">
        <v>511233</v>
      </c>
      <c r="D3650" s="184">
        <v>-17</v>
      </c>
      <c r="E3650" s="184">
        <v>1</v>
      </c>
      <c r="F3650" s="184">
        <v>3555</v>
      </c>
      <c r="G3650" s="184">
        <v>7</v>
      </c>
      <c r="H3650" s="184">
        <v>3</v>
      </c>
    </row>
    <row r="3651" spans="1:8" x14ac:dyDescent="0.2">
      <c r="A3651" s="184" t="s">
        <v>5534</v>
      </c>
      <c r="B3651" s="184">
        <v>3556</v>
      </c>
      <c r="C3651" s="184">
        <v>511255</v>
      </c>
      <c r="D3651" s="184">
        <v>18</v>
      </c>
      <c r="E3651" s="184">
        <v>1</v>
      </c>
      <c r="F3651" s="184">
        <v>3553</v>
      </c>
      <c r="G3651" s="184">
        <v>7</v>
      </c>
      <c r="H3651" s="184">
        <v>3</v>
      </c>
    </row>
    <row r="3652" spans="1:8" x14ac:dyDescent="0.2">
      <c r="A3652" s="184" t="s">
        <v>5535</v>
      </c>
      <c r="B3652" s="184">
        <v>3575</v>
      </c>
      <c r="C3652" s="184">
        <v>511234</v>
      </c>
      <c r="D3652" s="184">
        <v>-18</v>
      </c>
      <c r="E3652" s="184">
        <v>1</v>
      </c>
      <c r="F3652" s="184">
        <v>3555</v>
      </c>
      <c r="G3652" s="184">
        <v>7</v>
      </c>
      <c r="H3652" s="184">
        <v>3</v>
      </c>
    </row>
    <row r="3653" spans="1:8" x14ac:dyDescent="0.2">
      <c r="A3653" s="184" t="s">
        <v>5536</v>
      </c>
      <c r="B3653" s="184">
        <v>3574</v>
      </c>
      <c r="C3653" s="184">
        <v>511235</v>
      </c>
      <c r="D3653" s="184">
        <v>-19</v>
      </c>
      <c r="E3653" s="184">
        <v>1</v>
      </c>
      <c r="F3653" s="184">
        <v>3555</v>
      </c>
      <c r="G3653" s="184">
        <v>7</v>
      </c>
      <c r="H3653" s="184">
        <v>3</v>
      </c>
    </row>
    <row r="3654" spans="1:8" x14ac:dyDescent="0.2">
      <c r="A3654" s="184" t="s">
        <v>5537</v>
      </c>
      <c r="B3654" s="184">
        <v>3715</v>
      </c>
      <c r="C3654" s="184">
        <v>511384</v>
      </c>
      <c r="D3654" s="184">
        <v>2</v>
      </c>
      <c r="E3654" s="184">
        <v>1</v>
      </c>
      <c r="F3654" s="184">
        <v>3713</v>
      </c>
      <c r="G3654" s="184">
        <v>7</v>
      </c>
      <c r="H3654" s="184">
        <v>3</v>
      </c>
    </row>
    <row r="3655" spans="1:8" x14ac:dyDescent="0.2">
      <c r="A3655" s="184" t="s">
        <v>5538</v>
      </c>
      <c r="B3655" s="184">
        <v>3573</v>
      </c>
      <c r="C3655" s="184">
        <v>511236</v>
      </c>
      <c r="D3655" s="184">
        <v>-20</v>
      </c>
      <c r="E3655" s="184">
        <v>1</v>
      </c>
      <c r="F3655" s="184">
        <v>3555</v>
      </c>
      <c r="G3655" s="184">
        <v>7</v>
      </c>
      <c r="H3655" s="184">
        <v>3</v>
      </c>
    </row>
    <row r="3656" spans="1:8" x14ac:dyDescent="0.2">
      <c r="A3656" s="184" t="s">
        <v>5539</v>
      </c>
      <c r="B3656" s="184">
        <v>3716</v>
      </c>
      <c r="C3656" s="184">
        <v>511385</v>
      </c>
      <c r="D3656" s="184">
        <v>3</v>
      </c>
      <c r="E3656" s="184">
        <v>1</v>
      </c>
      <c r="F3656" s="184">
        <v>3713</v>
      </c>
      <c r="G3656" s="184">
        <v>7</v>
      </c>
      <c r="H3656" s="184">
        <v>3</v>
      </c>
    </row>
    <row r="3657" spans="1:8" x14ac:dyDescent="0.2">
      <c r="A3657" s="184" t="s">
        <v>5540</v>
      </c>
      <c r="B3657" s="184">
        <v>3717</v>
      </c>
      <c r="C3657" s="184">
        <v>511386</v>
      </c>
      <c r="D3657" s="184">
        <v>4</v>
      </c>
      <c r="E3657" s="184">
        <v>1</v>
      </c>
      <c r="F3657" s="184">
        <v>3713</v>
      </c>
      <c r="G3657" s="184">
        <v>7</v>
      </c>
      <c r="H3657" s="184">
        <v>3</v>
      </c>
    </row>
    <row r="3658" spans="1:8" x14ac:dyDescent="0.2">
      <c r="A3658" s="184" t="s">
        <v>5541</v>
      </c>
      <c r="B3658" s="184">
        <v>3718</v>
      </c>
      <c r="C3658" s="184">
        <v>511387</v>
      </c>
      <c r="D3658" s="184">
        <v>5</v>
      </c>
      <c r="E3658" s="184">
        <v>1</v>
      </c>
      <c r="F3658" s="184">
        <v>3713</v>
      </c>
      <c r="G3658" s="184">
        <v>7</v>
      </c>
      <c r="H3658" s="184">
        <v>3</v>
      </c>
    </row>
    <row r="3659" spans="1:8" x14ac:dyDescent="0.2">
      <c r="A3659" s="184" t="s">
        <v>5542</v>
      </c>
      <c r="B3659" s="184">
        <v>3719</v>
      </c>
      <c r="C3659" s="184">
        <v>511388</v>
      </c>
      <c r="D3659" s="184">
        <v>6</v>
      </c>
      <c r="E3659" s="184">
        <v>1</v>
      </c>
      <c r="F3659" s="184">
        <v>3713</v>
      </c>
      <c r="G3659" s="184">
        <v>7</v>
      </c>
      <c r="H3659" s="184">
        <v>3</v>
      </c>
    </row>
    <row r="3660" spans="1:8" x14ac:dyDescent="0.2">
      <c r="A3660" s="184" t="s">
        <v>5543</v>
      </c>
      <c r="B3660" s="184">
        <v>3720</v>
      </c>
      <c r="C3660" s="184">
        <v>511389</v>
      </c>
      <c r="D3660" s="184">
        <v>7</v>
      </c>
      <c r="E3660" s="184">
        <v>1</v>
      </c>
      <c r="F3660" s="184">
        <v>3713</v>
      </c>
      <c r="G3660" s="184">
        <v>7</v>
      </c>
      <c r="H3660" s="184">
        <v>3</v>
      </c>
    </row>
    <row r="3661" spans="1:8" x14ac:dyDescent="0.2">
      <c r="A3661" s="184" t="s">
        <v>5544</v>
      </c>
      <c r="B3661" s="184">
        <v>3721</v>
      </c>
      <c r="C3661" s="184">
        <v>511390</v>
      </c>
      <c r="D3661" s="184">
        <v>8</v>
      </c>
      <c r="E3661" s="184">
        <v>1</v>
      </c>
      <c r="F3661" s="184">
        <v>3713</v>
      </c>
      <c r="G3661" s="184">
        <v>7</v>
      </c>
      <c r="H3661" s="184">
        <v>3</v>
      </c>
    </row>
    <row r="3662" spans="1:8" x14ac:dyDescent="0.2">
      <c r="A3662" s="184" t="s">
        <v>5545</v>
      </c>
      <c r="B3662" s="184">
        <v>3722</v>
      </c>
      <c r="C3662" s="184">
        <v>511391</v>
      </c>
      <c r="D3662" s="184">
        <v>9</v>
      </c>
      <c r="E3662" s="184">
        <v>1</v>
      </c>
      <c r="F3662" s="184">
        <v>3713</v>
      </c>
      <c r="G3662" s="184">
        <v>7</v>
      </c>
      <c r="H3662" s="184">
        <v>3</v>
      </c>
    </row>
    <row r="3663" spans="1:8" x14ac:dyDescent="0.2">
      <c r="A3663" s="184" t="s">
        <v>5546</v>
      </c>
      <c r="B3663" s="184">
        <v>3723</v>
      </c>
      <c r="C3663" s="184">
        <v>511392</v>
      </c>
      <c r="D3663" s="184">
        <v>10</v>
      </c>
      <c r="E3663" s="184">
        <v>1</v>
      </c>
      <c r="F3663" s="184">
        <v>3713</v>
      </c>
      <c r="G3663" s="184">
        <v>7</v>
      </c>
      <c r="H3663" s="184">
        <v>3</v>
      </c>
    </row>
    <row r="3664" spans="1:8" x14ac:dyDescent="0.2">
      <c r="A3664" s="184" t="s">
        <v>5547</v>
      </c>
      <c r="B3664" s="184">
        <v>3724</v>
      </c>
      <c r="C3664" s="184">
        <v>511393</v>
      </c>
      <c r="D3664" s="184">
        <v>11</v>
      </c>
      <c r="E3664" s="184">
        <v>1</v>
      </c>
      <c r="F3664" s="184">
        <v>3713</v>
      </c>
      <c r="G3664" s="184">
        <v>7</v>
      </c>
      <c r="H3664" s="184">
        <v>3</v>
      </c>
    </row>
    <row r="3665" spans="1:8" x14ac:dyDescent="0.2">
      <c r="A3665" s="184" t="s">
        <v>5548</v>
      </c>
      <c r="B3665" s="184">
        <v>3725</v>
      </c>
      <c r="C3665" s="184">
        <v>511394</v>
      </c>
      <c r="D3665" s="184">
        <v>12</v>
      </c>
      <c r="E3665" s="184">
        <v>1</v>
      </c>
      <c r="F3665" s="184">
        <v>3713</v>
      </c>
      <c r="G3665" s="184">
        <v>7</v>
      </c>
      <c r="H3665" s="184">
        <v>3</v>
      </c>
    </row>
    <row r="3666" spans="1:8" x14ac:dyDescent="0.2">
      <c r="A3666" s="184" t="s">
        <v>5549</v>
      </c>
      <c r="B3666" s="184">
        <v>3726</v>
      </c>
      <c r="C3666" s="184">
        <v>511395</v>
      </c>
      <c r="D3666" s="184">
        <v>13</v>
      </c>
      <c r="E3666" s="184">
        <v>1</v>
      </c>
      <c r="F3666" s="184">
        <v>3713</v>
      </c>
      <c r="G3666" s="184">
        <v>7</v>
      </c>
      <c r="H3666" s="184">
        <v>3</v>
      </c>
    </row>
    <row r="3667" spans="1:8" x14ac:dyDescent="0.2">
      <c r="A3667" s="184" t="s">
        <v>5550</v>
      </c>
      <c r="B3667" s="184">
        <v>3727</v>
      </c>
      <c r="C3667" s="184">
        <v>511396</v>
      </c>
      <c r="D3667" s="184">
        <v>14</v>
      </c>
      <c r="E3667" s="184">
        <v>1</v>
      </c>
      <c r="F3667" s="184">
        <v>3713</v>
      </c>
      <c r="G3667" s="184">
        <v>7</v>
      </c>
      <c r="H3667" s="184">
        <v>3</v>
      </c>
    </row>
    <row r="3668" spans="1:8" x14ac:dyDescent="0.2">
      <c r="A3668" s="184" t="s">
        <v>5551</v>
      </c>
      <c r="B3668" s="184">
        <v>3728</v>
      </c>
      <c r="C3668" s="184">
        <v>511397</v>
      </c>
      <c r="D3668" s="184">
        <v>15</v>
      </c>
      <c r="E3668" s="184">
        <v>1</v>
      </c>
      <c r="F3668" s="184">
        <v>3713</v>
      </c>
      <c r="G3668" s="184">
        <v>7</v>
      </c>
      <c r="H3668" s="184">
        <v>3</v>
      </c>
    </row>
    <row r="3669" spans="1:8" x14ac:dyDescent="0.2">
      <c r="A3669" s="184" t="s">
        <v>5552</v>
      </c>
      <c r="B3669" s="184">
        <v>3920</v>
      </c>
      <c r="C3669" s="184">
        <v>511590</v>
      </c>
      <c r="D3669" s="184">
        <v>1</v>
      </c>
      <c r="E3669" s="184">
        <v>1</v>
      </c>
      <c r="F3669" s="184">
        <v>3009</v>
      </c>
      <c r="G3669" s="184">
        <v>7</v>
      </c>
      <c r="H3669" s="184">
        <v>3</v>
      </c>
    </row>
    <row r="3670" spans="1:8" x14ac:dyDescent="0.2">
      <c r="A3670" s="184" t="s">
        <v>5553</v>
      </c>
      <c r="B3670" s="184">
        <v>3969</v>
      </c>
      <c r="C3670" s="184">
        <v>511686</v>
      </c>
      <c r="D3670" s="184">
        <v>5</v>
      </c>
      <c r="E3670" s="184">
        <v>1</v>
      </c>
      <c r="F3670" s="184">
        <v>3968</v>
      </c>
      <c r="G3670" s="184">
        <v>7</v>
      </c>
      <c r="H3670" s="184">
        <v>3</v>
      </c>
    </row>
    <row r="3671" spans="1:8" x14ac:dyDescent="0.2">
      <c r="A3671" s="184" t="s">
        <v>5554</v>
      </c>
      <c r="B3671" s="184">
        <v>3970</v>
      </c>
      <c r="C3671" s="184">
        <v>511687</v>
      </c>
      <c r="D3671" s="184">
        <v>6</v>
      </c>
      <c r="E3671" s="184">
        <v>1</v>
      </c>
      <c r="F3671" s="184">
        <v>3968</v>
      </c>
      <c r="G3671" s="184">
        <v>7</v>
      </c>
      <c r="H3671" s="184">
        <v>3</v>
      </c>
    </row>
    <row r="3672" spans="1:8" x14ac:dyDescent="0.2">
      <c r="A3672" s="184" t="s">
        <v>5555</v>
      </c>
      <c r="B3672" s="184">
        <v>3971</v>
      </c>
      <c r="C3672" s="184">
        <v>511688</v>
      </c>
      <c r="D3672" s="184">
        <v>7</v>
      </c>
      <c r="E3672" s="184">
        <v>1</v>
      </c>
      <c r="F3672" s="184">
        <v>3968</v>
      </c>
      <c r="G3672" s="184">
        <v>7</v>
      </c>
      <c r="H3672" s="184">
        <v>3</v>
      </c>
    </row>
    <row r="3673" spans="1:8" x14ac:dyDescent="0.2">
      <c r="A3673" s="184" t="s">
        <v>5556</v>
      </c>
      <c r="B3673" s="184">
        <v>3972</v>
      </c>
      <c r="C3673" s="184">
        <v>511689</v>
      </c>
      <c r="D3673" s="184">
        <v>8</v>
      </c>
      <c r="E3673" s="184">
        <v>1</v>
      </c>
      <c r="F3673" s="184">
        <v>3968</v>
      </c>
      <c r="G3673" s="184">
        <v>7</v>
      </c>
      <c r="H3673" s="184">
        <v>3</v>
      </c>
    </row>
    <row r="3674" spans="1:8" x14ac:dyDescent="0.2">
      <c r="A3674" s="184" t="s">
        <v>5557</v>
      </c>
      <c r="B3674" s="184">
        <v>3974</v>
      </c>
      <c r="C3674" s="184">
        <v>511690</v>
      </c>
      <c r="D3674" s="184">
        <v>9</v>
      </c>
      <c r="E3674" s="184">
        <v>1</v>
      </c>
      <c r="F3674" s="184">
        <v>3973</v>
      </c>
      <c r="G3674" s="184">
        <v>7</v>
      </c>
      <c r="H3674" s="184">
        <v>3</v>
      </c>
    </row>
    <row r="3675" spans="1:8" x14ac:dyDescent="0.2">
      <c r="A3675" s="184" t="s">
        <v>5558</v>
      </c>
      <c r="B3675" s="184">
        <v>3975</v>
      </c>
      <c r="C3675" s="184">
        <v>511691</v>
      </c>
      <c r="D3675" s="184">
        <v>10</v>
      </c>
      <c r="E3675" s="184">
        <v>1</v>
      </c>
      <c r="F3675" s="184">
        <v>3973</v>
      </c>
      <c r="G3675" s="184">
        <v>7</v>
      </c>
      <c r="H3675" s="184">
        <v>3</v>
      </c>
    </row>
    <row r="3676" spans="1:8" x14ac:dyDescent="0.2">
      <c r="A3676" s="184" t="s">
        <v>5559</v>
      </c>
      <c r="B3676" s="184">
        <v>3976</v>
      </c>
      <c r="C3676" s="184">
        <v>511692</v>
      </c>
      <c r="D3676" s="184">
        <v>11</v>
      </c>
      <c r="E3676" s="184">
        <v>1</v>
      </c>
      <c r="F3676" s="184">
        <v>3973</v>
      </c>
      <c r="G3676" s="184">
        <v>7</v>
      </c>
      <c r="H3676" s="184">
        <v>3</v>
      </c>
    </row>
    <row r="3677" spans="1:8" x14ac:dyDescent="0.2">
      <c r="A3677" s="184" t="s">
        <v>5560</v>
      </c>
      <c r="B3677" s="184">
        <v>3977</v>
      </c>
      <c r="C3677" s="184">
        <v>511693</v>
      </c>
      <c r="D3677" s="184">
        <v>12</v>
      </c>
      <c r="E3677" s="184">
        <v>1</v>
      </c>
      <c r="F3677" s="184">
        <v>3973</v>
      </c>
      <c r="G3677" s="184">
        <v>7</v>
      </c>
      <c r="H3677" s="184">
        <v>3</v>
      </c>
    </row>
    <row r="3678" spans="1:8" x14ac:dyDescent="0.2">
      <c r="A3678" s="184" t="s">
        <v>5561</v>
      </c>
      <c r="B3678" s="184">
        <v>3978</v>
      </c>
      <c r="C3678" s="184">
        <v>511694</v>
      </c>
      <c r="D3678" s="184">
        <v>13</v>
      </c>
      <c r="E3678" s="184">
        <v>1</v>
      </c>
      <c r="F3678" s="184">
        <v>3973</v>
      </c>
      <c r="G3678" s="184">
        <v>7</v>
      </c>
      <c r="H3678" s="184">
        <v>3</v>
      </c>
    </row>
    <row r="3679" spans="1:8" x14ac:dyDescent="0.2">
      <c r="A3679" s="184" t="s">
        <v>5562</v>
      </c>
      <c r="B3679" s="184">
        <v>3993</v>
      </c>
      <c r="C3679" s="184">
        <v>511682</v>
      </c>
      <c r="D3679" s="184">
        <v>1</v>
      </c>
      <c r="E3679" s="184">
        <v>1</v>
      </c>
      <c r="F3679" s="184">
        <v>3979</v>
      </c>
      <c r="G3679" s="184">
        <v>7</v>
      </c>
      <c r="H3679" s="184">
        <v>3</v>
      </c>
    </row>
    <row r="3680" spans="1:8" x14ac:dyDescent="0.2">
      <c r="A3680" s="184" t="s">
        <v>5563</v>
      </c>
      <c r="B3680" s="184">
        <v>3991</v>
      </c>
      <c r="C3680" s="184">
        <v>511684</v>
      </c>
      <c r="D3680" s="184">
        <v>2</v>
      </c>
      <c r="E3680" s="184">
        <v>1</v>
      </c>
      <c r="F3680" s="184">
        <v>3979</v>
      </c>
      <c r="G3680" s="184">
        <v>7</v>
      </c>
      <c r="H3680" s="184">
        <v>3</v>
      </c>
    </row>
    <row r="3681" spans="1:8" x14ac:dyDescent="0.2">
      <c r="A3681" s="184" t="s">
        <v>5564</v>
      </c>
      <c r="B3681" s="184">
        <v>3992</v>
      </c>
      <c r="C3681" s="184">
        <v>511683</v>
      </c>
      <c r="D3681" s="184">
        <v>3</v>
      </c>
      <c r="E3681" s="184">
        <v>1</v>
      </c>
      <c r="F3681" s="184">
        <v>3979</v>
      </c>
      <c r="G3681" s="184">
        <v>7</v>
      </c>
      <c r="H3681" s="184">
        <v>3</v>
      </c>
    </row>
    <row r="3682" spans="1:8" x14ac:dyDescent="0.2">
      <c r="A3682" s="184" t="s">
        <v>5565</v>
      </c>
      <c r="B3682" s="184">
        <v>3990</v>
      </c>
      <c r="C3682" s="184">
        <v>511685</v>
      </c>
      <c r="D3682" s="184">
        <v>4</v>
      </c>
      <c r="E3682" s="184">
        <v>1</v>
      </c>
      <c r="F3682" s="184">
        <v>3979</v>
      </c>
      <c r="G3682" s="184">
        <v>7</v>
      </c>
      <c r="H3682" s="184">
        <v>3</v>
      </c>
    </row>
    <row r="3683" spans="1:8" ht="25.5" x14ac:dyDescent="0.2">
      <c r="A3683" s="184" t="s">
        <v>2840</v>
      </c>
      <c r="B3683" s="184">
        <v>5670</v>
      </c>
      <c r="C3683" s="184">
        <v>513372</v>
      </c>
      <c r="D3683" s="184">
        <v>7</v>
      </c>
      <c r="E3683" s="184">
        <v>1</v>
      </c>
      <c r="F3683" s="184">
        <v>5667</v>
      </c>
      <c r="G3683" s="184">
        <v>7</v>
      </c>
      <c r="H3683" s="184">
        <v>3</v>
      </c>
    </row>
    <row r="3684" spans="1:8" ht="25.5" x14ac:dyDescent="0.2">
      <c r="A3684" s="184" t="s">
        <v>2841</v>
      </c>
      <c r="B3684" s="184">
        <v>5669</v>
      </c>
      <c r="C3684" s="184">
        <v>513373</v>
      </c>
      <c r="D3684" s="184">
        <v>8</v>
      </c>
      <c r="E3684" s="184">
        <v>1</v>
      </c>
      <c r="F3684" s="184">
        <v>5667</v>
      </c>
      <c r="G3684" s="184">
        <v>7</v>
      </c>
      <c r="H3684" s="184">
        <v>3</v>
      </c>
    </row>
    <row r="3685" spans="1:8" x14ac:dyDescent="0.2">
      <c r="A3685" s="184" t="s">
        <v>5566</v>
      </c>
      <c r="B3685" s="184">
        <v>5489</v>
      </c>
      <c r="C3685" s="184">
        <v>513184</v>
      </c>
      <c r="D3685" s="184">
        <v>5</v>
      </c>
      <c r="E3685" s="184">
        <v>1</v>
      </c>
      <c r="F3685" s="184">
        <v>5487</v>
      </c>
      <c r="G3685" s="184">
        <v>7</v>
      </c>
      <c r="H3685" s="184">
        <v>3</v>
      </c>
    </row>
    <row r="3686" spans="1:8" x14ac:dyDescent="0.2">
      <c r="A3686" s="184" t="s">
        <v>5567</v>
      </c>
      <c r="B3686" s="184">
        <v>5488</v>
      </c>
      <c r="C3686" s="184">
        <v>513185</v>
      </c>
      <c r="D3686" s="184">
        <v>6</v>
      </c>
      <c r="E3686" s="184">
        <v>1</v>
      </c>
      <c r="F3686" s="184">
        <v>5487</v>
      </c>
      <c r="G3686" s="184">
        <v>7</v>
      </c>
      <c r="H3686" s="184">
        <v>3</v>
      </c>
    </row>
    <row r="3687" spans="1:8" x14ac:dyDescent="0.2">
      <c r="A3687" s="184" t="s">
        <v>5568</v>
      </c>
      <c r="B3687" s="184">
        <v>3539</v>
      </c>
      <c r="C3687" s="184">
        <v>511180</v>
      </c>
      <c r="D3687" s="184">
        <v>1</v>
      </c>
      <c r="E3687" s="184">
        <v>1</v>
      </c>
      <c r="F3687" s="184">
        <v>3534</v>
      </c>
      <c r="G3687" s="184">
        <v>7</v>
      </c>
      <c r="H3687" s="184">
        <v>3</v>
      </c>
    </row>
    <row r="3688" spans="1:8" x14ac:dyDescent="0.2">
      <c r="A3688" s="184" t="s">
        <v>5569</v>
      </c>
      <c r="B3688" s="184">
        <v>3538</v>
      </c>
      <c r="C3688" s="184">
        <v>511181</v>
      </c>
      <c r="D3688" s="184">
        <v>2</v>
      </c>
      <c r="E3688" s="184">
        <v>1</v>
      </c>
      <c r="F3688" s="184">
        <v>3534</v>
      </c>
      <c r="G3688" s="184">
        <v>7</v>
      </c>
      <c r="H3688" s="184">
        <v>3</v>
      </c>
    </row>
    <row r="3689" spans="1:8" x14ac:dyDescent="0.2">
      <c r="A3689" s="184" t="s">
        <v>5570</v>
      </c>
      <c r="B3689" s="184">
        <v>3537</v>
      </c>
      <c r="C3689" s="184">
        <v>511182</v>
      </c>
      <c r="D3689" s="184">
        <v>3</v>
      </c>
      <c r="E3689" s="184">
        <v>1</v>
      </c>
      <c r="F3689" s="184">
        <v>3534</v>
      </c>
      <c r="G3689" s="184">
        <v>7</v>
      </c>
      <c r="H3689" s="184">
        <v>3</v>
      </c>
    </row>
    <row r="3690" spans="1:8" x14ac:dyDescent="0.2">
      <c r="A3690" s="184" t="s">
        <v>5571</v>
      </c>
      <c r="B3690" s="184">
        <v>3536</v>
      </c>
      <c r="C3690" s="184">
        <v>511183</v>
      </c>
      <c r="D3690" s="184">
        <v>4</v>
      </c>
      <c r="E3690" s="184">
        <v>1</v>
      </c>
      <c r="F3690" s="184">
        <v>3534</v>
      </c>
      <c r="G3690" s="184">
        <v>7</v>
      </c>
      <c r="H3690" s="184">
        <v>3</v>
      </c>
    </row>
    <row r="3691" spans="1:8" x14ac:dyDescent="0.2">
      <c r="A3691" s="184" t="s">
        <v>5572</v>
      </c>
      <c r="B3691" s="184">
        <v>3535</v>
      </c>
      <c r="C3691" s="184">
        <v>511184</v>
      </c>
      <c r="D3691" s="184">
        <v>5</v>
      </c>
      <c r="E3691" s="184">
        <v>1</v>
      </c>
      <c r="F3691" s="184">
        <v>3534</v>
      </c>
      <c r="G3691" s="184">
        <v>7</v>
      </c>
      <c r="H3691" s="184">
        <v>3</v>
      </c>
    </row>
    <row r="3692" spans="1:8" x14ac:dyDescent="0.2">
      <c r="A3692" s="184" t="s">
        <v>5573</v>
      </c>
      <c r="B3692" s="184">
        <v>3597</v>
      </c>
      <c r="C3692" s="184">
        <v>511211</v>
      </c>
      <c r="D3692" s="184">
        <v>1</v>
      </c>
      <c r="E3692" s="184">
        <v>1</v>
      </c>
      <c r="F3692" s="184">
        <v>3552</v>
      </c>
      <c r="G3692" s="184">
        <v>7</v>
      </c>
      <c r="H3692" s="184">
        <v>3</v>
      </c>
    </row>
    <row r="3693" spans="1:8" x14ac:dyDescent="0.2">
      <c r="A3693" s="184" t="s">
        <v>5574</v>
      </c>
      <c r="B3693" s="184">
        <v>3596</v>
      </c>
      <c r="C3693" s="184">
        <v>511212</v>
      </c>
      <c r="D3693" s="184">
        <v>2</v>
      </c>
      <c r="E3693" s="184">
        <v>1</v>
      </c>
      <c r="F3693" s="184">
        <v>3552</v>
      </c>
      <c r="G3693" s="184">
        <v>7</v>
      </c>
      <c r="H3693" s="184">
        <v>3</v>
      </c>
    </row>
    <row r="3694" spans="1:8" x14ac:dyDescent="0.2">
      <c r="A3694" s="184" t="s">
        <v>5575</v>
      </c>
      <c r="B3694" s="184">
        <v>3595</v>
      </c>
      <c r="C3694" s="184">
        <v>511213</v>
      </c>
      <c r="D3694" s="184">
        <v>3</v>
      </c>
      <c r="E3694" s="184">
        <v>1</v>
      </c>
      <c r="F3694" s="184">
        <v>3552</v>
      </c>
      <c r="G3694" s="184">
        <v>7</v>
      </c>
      <c r="H3694" s="184">
        <v>3</v>
      </c>
    </row>
    <row r="3695" spans="1:8" x14ac:dyDescent="0.2">
      <c r="A3695" s="184" t="s">
        <v>5576</v>
      </c>
      <c r="B3695" s="184">
        <v>3594</v>
      </c>
      <c r="C3695" s="184">
        <v>511214</v>
      </c>
      <c r="D3695" s="184">
        <v>4</v>
      </c>
      <c r="E3695" s="184">
        <v>1</v>
      </c>
      <c r="F3695" s="184">
        <v>3552</v>
      </c>
      <c r="G3695" s="184">
        <v>7</v>
      </c>
      <c r="H3695" s="184">
        <v>3</v>
      </c>
    </row>
    <row r="3696" spans="1:8" x14ac:dyDescent="0.2">
      <c r="A3696" s="184" t="s">
        <v>5577</v>
      </c>
      <c r="B3696" s="184">
        <v>3593</v>
      </c>
      <c r="C3696" s="184">
        <v>511215</v>
      </c>
      <c r="D3696" s="184">
        <v>5</v>
      </c>
      <c r="E3696" s="184">
        <v>1</v>
      </c>
      <c r="F3696" s="184">
        <v>3552</v>
      </c>
      <c r="G3696" s="184">
        <v>7</v>
      </c>
      <c r="H3696" s="184">
        <v>3</v>
      </c>
    </row>
    <row r="3697" spans="1:8" x14ac:dyDescent="0.2">
      <c r="A3697" s="184" t="s">
        <v>5578</v>
      </c>
      <c r="B3697" s="184">
        <v>5018</v>
      </c>
      <c r="C3697" s="184">
        <v>512595</v>
      </c>
      <c r="D3697" s="184">
        <v>101</v>
      </c>
      <c r="E3697" s="184">
        <v>1</v>
      </c>
      <c r="F3697" s="184">
        <v>4851</v>
      </c>
      <c r="G3697" s="184">
        <v>7</v>
      </c>
      <c r="H3697" s="184">
        <v>3</v>
      </c>
    </row>
    <row r="3698" spans="1:8" x14ac:dyDescent="0.2">
      <c r="A3698" s="184" t="s">
        <v>5579</v>
      </c>
      <c r="B3698" s="184">
        <v>5017</v>
      </c>
      <c r="C3698" s="184">
        <v>512596</v>
      </c>
      <c r="D3698" s="184">
        <v>102</v>
      </c>
      <c r="E3698" s="184">
        <v>1</v>
      </c>
      <c r="F3698" s="184">
        <v>4851</v>
      </c>
      <c r="G3698" s="184">
        <v>7</v>
      </c>
      <c r="H3698" s="184">
        <v>3</v>
      </c>
    </row>
    <row r="3699" spans="1:8" x14ac:dyDescent="0.2">
      <c r="A3699" s="184" t="s">
        <v>5580</v>
      </c>
      <c r="B3699" s="184">
        <v>5016</v>
      </c>
      <c r="C3699" s="184">
        <v>512599</v>
      </c>
      <c r="D3699" s="184">
        <v>103</v>
      </c>
      <c r="E3699" s="184">
        <v>1</v>
      </c>
      <c r="F3699" s="184">
        <v>4851</v>
      </c>
      <c r="G3699" s="184">
        <v>7</v>
      </c>
      <c r="H3699" s="184">
        <v>3</v>
      </c>
    </row>
    <row r="3700" spans="1:8" x14ac:dyDescent="0.2">
      <c r="A3700" s="184" t="s">
        <v>5581</v>
      </c>
      <c r="B3700" s="184">
        <v>5015</v>
      </c>
      <c r="C3700" s="184">
        <v>512600</v>
      </c>
      <c r="D3700" s="184">
        <v>104</v>
      </c>
      <c r="E3700" s="184">
        <v>1</v>
      </c>
      <c r="F3700" s="184">
        <v>4851</v>
      </c>
      <c r="G3700" s="184">
        <v>7</v>
      </c>
      <c r="H3700" s="184">
        <v>3</v>
      </c>
    </row>
    <row r="3701" spans="1:8" x14ac:dyDescent="0.2">
      <c r="A3701" s="184" t="s">
        <v>5582</v>
      </c>
      <c r="B3701" s="184">
        <v>5014</v>
      </c>
      <c r="C3701" s="184">
        <v>512601</v>
      </c>
      <c r="D3701" s="184">
        <v>105</v>
      </c>
      <c r="E3701" s="184">
        <v>1</v>
      </c>
      <c r="F3701" s="184">
        <v>4851</v>
      </c>
      <c r="G3701" s="184">
        <v>7</v>
      </c>
      <c r="H3701" s="184">
        <v>3</v>
      </c>
    </row>
    <row r="3702" spans="1:8" x14ac:dyDescent="0.2">
      <c r="A3702" s="184" t="s">
        <v>5583</v>
      </c>
      <c r="B3702" s="184">
        <v>5013</v>
      </c>
      <c r="C3702" s="184">
        <v>512602</v>
      </c>
      <c r="D3702" s="184">
        <v>106</v>
      </c>
      <c r="E3702" s="184">
        <v>1</v>
      </c>
      <c r="F3702" s="184">
        <v>4851</v>
      </c>
      <c r="G3702" s="184">
        <v>7</v>
      </c>
      <c r="H3702" s="184">
        <v>3</v>
      </c>
    </row>
    <row r="3703" spans="1:8" x14ac:dyDescent="0.2">
      <c r="A3703" s="184" t="s">
        <v>5584</v>
      </c>
      <c r="B3703" s="184">
        <v>5012</v>
      </c>
      <c r="C3703" s="184">
        <v>512603</v>
      </c>
      <c r="D3703" s="184">
        <v>107</v>
      </c>
      <c r="E3703" s="184">
        <v>1</v>
      </c>
      <c r="F3703" s="184">
        <v>4851</v>
      </c>
      <c r="G3703" s="184">
        <v>7</v>
      </c>
      <c r="H3703" s="184">
        <v>3</v>
      </c>
    </row>
    <row r="3704" spans="1:8" x14ac:dyDescent="0.2">
      <c r="A3704" s="184" t="s">
        <v>5585</v>
      </c>
      <c r="B3704" s="184">
        <v>5011</v>
      </c>
      <c r="C3704" s="184">
        <v>512604</v>
      </c>
      <c r="D3704" s="184">
        <v>108</v>
      </c>
      <c r="E3704" s="184">
        <v>1</v>
      </c>
      <c r="F3704" s="184">
        <v>4851</v>
      </c>
      <c r="G3704" s="184">
        <v>7</v>
      </c>
      <c r="H3704" s="184">
        <v>3</v>
      </c>
    </row>
    <row r="3705" spans="1:8" x14ac:dyDescent="0.2">
      <c r="A3705" s="184" t="s">
        <v>5586</v>
      </c>
      <c r="B3705" s="184">
        <v>5010</v>
      </c>
      <c r="C3705" s="184">
        <v>512605</v>
      </c>
      <c r="D3705" s="184">
        <v>109</v>
      </c>
      <c r="E3705" s="184">
        <v>1</v>
      </c>
      <c r="F3705" s="184">
        <v>4851</v>
      </c>
      <c r="G3705" s="184">
        <v>7</v>
      </c>
      <c r="H3705" s="184">
        <v>3</v>
      </c>
    </row>
    <row r="3706" spans="1:8" x14ac:dyDescent="0.2">
      <c r="A3706" s="184" t="s">
        <v>5587</v>
      </c>
      <c r="B3706" s="184">
        <v>5009</v>
      </c>
      <c r="C3706" s="184">
        <v>512606</v>
      </c>
      <c r="D3706" s="184">
        <v>110</v>
      </c>
      <c r="E3706" s="184">
        <v>1</v>
      </c>
      <c r="F3706" s="184">
        <v>4851</v>
      </c>
      <c r="G3706" s="184">
        <v>7</v>
      </c>
      <c r="H3706" s="184">
        <v>3</v>
      </c>
    </row>
    <row r="3707" spans="1:8" x14ac:dyDescent="0.2">
      <c r="A3707" s="184" t="s">
        <v>5588</v>
      </c>
      <c r="B3707" s="184">
        <v>4853</v>
      </c>
      <c r="C3707" s="184">
        <v>512607</v>
      </c>
      <c r="D3707" s="184">
        <v>111</v>
      </c>
      <c r="E3707" s="184">
        <v>1</v>
      </c>
      <c r="F3707" s="184">
        <v>4851</v>
      </c>
      <c r="G3707" s="184">
        <v>7</v>
      </c>
      <c r="H3707" s="184">
        <v>3</v>
      </c>
    </row>
    <row r="3708" spans="1:8" x14ac:dyDescent="0.2">
      <c r="A3708" s="184" t="s">
        <v>5589</v>
      </c>
      <c r="B3708" s="184">
        <v>4854</v>
      </c>
      <c r="C3708" s="184">
        <v>512608</v>
      </c>
      <c r="D3708" s="184">
        <v>112</v>
      </c>
      <c r="E3708" s="184">
        <v>1</v>
      </c>
      <c r="F3708" s="184">
        <v>4851</v>
      </c>
      <c r="G3708" s="184">
        <v>7</v>
      </c>
      <c r="H3708" s="184">
        <v>3</v>
      </c>
    </row>
    <row r="3709" spans="1:8" x14ac:dyDescent="0.2">
      <c r="A3709" s="184" t="s">
        <v>5590</v>
      </c>
      <c r="B3709" s="184">
        <v>4863</v>
      </c>
      <c r="C3709" s="184">
        <v>512609</v>
      </c>
      <c r="D3709" s="184">
        <v>113</v>
      </c>
      <c r="E3709" s="184">
        <v>1</v>
      </c>
      <c r="F3709" s="184">
        <v>4851</v>
      </c>
      <c r="G3709" s="184">
        <v>7</v>
      </c>
      <c r="H3709" s="184">
        <v>3</v>
      </c>
    </row>
    <row r="3710" spans="1:8" x14ac:dyDescent="0.2">
      <c r="A3710" s="184" t="s">
        <v>5591</v>
      </c>
      <c r="B3710" s="184">
        <v>4855</v>
      </c>
      <c r="C3710" s="184">
        <v>512610</v>
      </c>
      <c r="D3710" s="184">
        <v>114</v>
      </c>
      <c r="E3710" s="184">
        <v>1</v>
      </c>
      <c r="F3710" s="184">
        <v>4851</v>
      </c>
      <c r="G3710" s="184">
        <v>7</v>
      </c>
      <c r="H3710" s="184">
        <v>3</v>
      </c>
    </row>
    <row r="3711" spans="1:8" x14ac:dyDescent="0.2">
      <c r="A3711" s="184" t="s">
        <v>5592</v>
      </c>
      <c r="B3711" s="184">
        <v>4856</v>
      </c>
      <c r="C3711" s="184">
        <v>512611</v>
      </c>
      <c r="D3711" s="184">
        <v>115</v>
      </c>
      <c r="E3711" s="184">
        <v>1</v>
      </c>
      <c r="F3711" s="184">
        <v>4851</v>
      </c>
      <c r="G3711" s="184">
        <v>7</v>
      </c>
      <c r="H3711" s="184">
        <v>3</v>
      </c>
    </row>
    <row r="3712" spans="1:8" x14ac:dyDescent="0.2">
      <c r="A3712" s="184" t="s">
        <v>5593</v>
      </c>
      <c r="B3712" s="184">
        <v>4857</v>
      </c>
      <c r="C3712" s="184">
        <v>512612</v>
      </c>
      <c r="D3712" s="184">
        <v>116</v>
      </c>
      <c r="E3712" s="184">
        <v>1</v>
      </c>
      <c r="F3712" s="184">
        <v>4851</v>
      </c>
      <c r="G3712" s="184">
        <v>7</v>
      </c>
      <c r="H3712" s="184">
        <v>3</v>
      </c>
    </row>
    <row r="3713" spans="1:8" x14ac:dyDescent="0.2">
      <c r="A3713" s="184" t="s">
        <v>5594</v>
      </c>
      <c r="B3713" s="184">
        <v>4858</v>
      </c>
      <c r="C3713" s="184">
        <v>512613</v>
      </c>
      <c r="D3713" s="184">
        <v>117</v>
      </c>
      <c r="E3713" s="184">
        <v>1</v>
      </c>
      <c r="F3713" s="184">
        <v>4851</v>
      </c>
      <c r="G3713" s="184">
        <v>7</v>
      </c>
      <c r="H3713" s="184">
        <v>3</v>
      </c>
    </row>
    <row r="3714" spans="1:8" x14ac:dyDescent="0.2">
      <c r="A3714" s="184" t="s">
        <v>5595</v>
      </c>
      <c r="B3714" s="184">
        <v>4859</v>
      </c>
      <c r="C3714" s="184">
        <v>512614</v>
      </c>
      <c r="D3714" s="184">
        <v>118</v>
      </c>
      <c r="E3714" s="184">
        <v>1</v>
      </c>
      <c r="F3714" s="184">
        <v>4851</v>
      </c>
      <c r="G3714" s="184">
        <v>7</v>
      </c>
      <c r="H3714" s="184">
        <v>3</v>
      </c>
    </row>
    <row r="3715" spans="1:8" x14ac:dyDescent="0.2">
      <c r="A3715" s="184" t="s">
        <v>5596</v>
      </c>
      <c r="B3715" s="184">
        <v>4860</v>
      </c>
      <c r="C3715" s="184">
        <v>512615</v>
      </c>
      <c r="D3715" s="184">
        <v>119</v>
      </c>
      <c r="E3715" s="184">
        <v>1</v>
      </c>
      <c r="F3715" s="184">
        <v>4851</v>
      </c>
      <c r="G3715" s="184">
        <v>7</v>
      </c>
      <c r="H3715" s="184">
        <v>3</v>
      </c>
    </row>
    <row r="3716" spans="1:8" x14ac:dyDescent="0.2">
      <c r="A3716" s="184" t="s">
        <v>5597</v>
      </c>
      <c r="B3716" s="184">
        <v>4861</v>
      </c>
      <c r="C3716" s="184">
        <v>512616</v>
      </c>
      <c r="D3716" s="184">
        <v>120</v>
      </c>
      <c r="E3716" s="184">
        <v>1</v>
      </c>
      <c r="F3716" s="184">
        <v>4851</v>
      </c>
      <c r="G3716" s="184">
        <v>7</v>
      </c>
      <c r="H3716" s="184">
        <v>3</v>
      </c>
    </row>
    <row r="3717" spans="1:8" x14ac:dyDescent="0.2">
      <c r="A3717" s="184" t="s">
        <v>5598</v>
      </c>
      <c r="B3717" s="184">
        <v>4862</v>
      </c>
      <c r="C3717" s="184">
        <v>512617</v>
      </c>
      <c r="D3717" s="184">
        <v>121</v>
      </c>
      <c r="E3717" s="184">
        <v>1</v>
      </c>
      <c r="F3717" s="184">
        <v>4851</v>
      </c>
      <c r="G3717" s="184">
        <v>7</v>
      </c>
      <c r="H3717" s="184">
        <v>3</v>
      </c>
    </row>
    <row r="3718" spans="1:8" x14ac:dyDescent="0.2">
      <c r="A3718" s="184" t="s">
        <v>5599</v>
      </c>
      <c r="B3718" s="184">
        <v>5008</v>
      </c>
      <c r="C3718" s="184">
        <v>512618</v>
      </c>
      <c r="D3718" s="184">
        <v>122</v>
      </c>
      <c r="E3718" s="184">
        <v>1</v>
      </c>
      <c r="F3718" s="184">
        <v>4851</v>
      </c>
      <c r="G3718" s="184">
        <v>7</v>
      </c>
      <c r="H3718" s="184">
        <v>3</v>
      </c>
    </row>
    <row r="3719" spans="1:8" x14ac:dyDescent="0.2">
      <c r="A3719" s="184" t="s">
        <v>5600</v>
      </c>
      <c r="B3719" s="184">
        <v>4864</v>
      </c>
      <c r="C3719" s="184">
        <v>512619</v>
      </c>
      <c r="D3719" s="184">
        <v>123</v>
      </c>
      <c r="E3719" s="184">
        <v>1</v>
      </c>
      <c r="F3719" s="184">
        <v>4851</v>
      </c>
      <c r="G3719" s="184">
        <v>7</v>
      </c>
      <c r="H3719" s="184">
        <v>3</v>
      </c>
    </row>
    <row r="3720" spans="1:8" x14ac:dyDescent="0.2">
      <c r="A3720" s="184" t="s">
        <v>5601</v>
      </c>
      <c r="B3720" s="184">
        <v>5007</v>
      </c>
      <c r="C3720" s="184">
        <v>512620</v>
      </c>
      <c r="D3720" s="184">
        <v>124</v>
      </c>
      <c r="E3720" s="184">
        <v>1</v>
      </c>
      <c r="F3720" s="184">
        <v>4851</v>
      </c>
      <c r="G3720" s="184">
        <v>7</v>
      </c>
      <c r="H3720" s="184">
        <v>3</v>
      </c>
    </row>
    <row r="3721" spans="1:8" x14ac:dyDescent="0.2">
      <c r="A3721" s="184" t="s">
        <v>5602</v>
      </c>
      <c r="B3721" s="184">
        <v>4865</v>
      </c>
      <c r="C3721" s="184">
        <v>512621</v>
      </c>
      <c r="D3721" s="184">
        <v>125</v>
      </c>
      <c r="E3721" s="184">
        <v>1</v>
      </c>
      <c r="F3721" s="184">
        <v>4851</v>
      </c>
      <c r="G3721" s="184">
        <v>7</v>
      </c>
      <c r="H3721" s="184">
        <v>3</v>
      </c>
    </row>
    <row r="3722" spans="1:8" x14ac:dyDescent="0.2">
      <c r="A3722" s="184" t="s">
        <v>5603</v>
      </c>
      <c r="B3722" s="184">
        <v>5006</v>
      </c>
      <c r="C3722" s="184">
        <v>512622</v>
      </c>
      <c r="D3722" s="184">
        <v>126</v>
      </c>
      <c r="E3722" s="184">
        <v>1</v>
      </c>
      <c r="F3722" s="184">
        <v>4851</v>
      </c>
      <c r="G3722" s="184">
        <v>7</v>
      </c>
      <c r="H3722" s="184">
        <v>3</v>
      </c>
    </row>
    <row r="3723" spans="1:8" x14ac:dyDescent="0.2">
      <c r="A3723" s="184" t="s">
        <v>5604</v>
      </c>
      <c r="B3723" s="184">
        <v>4866</v>
      </c>
      <c r="C3723" s="184">
        <v>512623</v>
      </c>
      <c r="D3723" s="184">
        <v>127</v>
      </c>
      <c r="E3723" s="184">
        <v>1</v>
      </c>
      <c r="F3723" s="184">
        <v>4851</v>
      </c>
      <c r="G3723" s="184">
        <v>7</v>
      </c>
      <c r="H3723" s="184">
        <v>3</v>
      </c>
    </row>
    <row r="3724" spans="1:8" x14ac:dyDescent="0.2">
      <c r="A3724" s="184" t="s">
        <v>5605</v>
      </c>
      <c r="B3724" s="184">
        <v>5005</v>
      </c>
      <c r="C3724" s="184">
        <v>512624</v>
      </c>
      <c r="D3724" s="184">
        <v>128</v>
      </c>
      <c r="E3724" s="184">
        <v>1</v>
      </c>
      <c r="F3724" s="184">
        <v>4851</v>
      </c>
      <c r="G3724" s="184">
        <v>7</v>
      </c>
      <c r="H3724" s="184">
        <v>3</v>
      </c>
    </row>
    <row r="3725" spans="1:8" x14ac:dyDescent="0.2">
      <c r="A3725" s="184" t="s">
        <v>5606</v>
      </c>
      <c r="B3725" s="184">
        <v>4867</v>
      </c>
      <c r="C3725" s="184">
        <v>512625</v>
      </c>
      <c r="D3725" s="184">
        <v>129</v>
      </c>
      <c r="E3725" s="184">
        <v>1</v>
      </c>
      <c r="F3725" s="184">
        <v>4851</v>
      </c>
      <c r="G3725" s="184">
        <v>7</v>
      </c>
      <c r="H3725" s="184">
        <v>3</v>
      </c>
    </row>
    <row r="3726" spans="1:8" x14ac:dyDescent="0.2">
      <c r="A3726" s="184" t="s">
        <v>5607</v>
      </c>
      <c r="B3726" s="184">
        <v>5004</v>
      </c>
      <c r="C3726" s="184">
        <v>512626</v>
      </c>
      <c r="D3726" s="184">
        <v>130</v>
      </c>
      <c r="E3726" s="184">
        <v>1</v>
      </c>
      <c r="F3726" s="184">
        <v>4851</v>
      </c>
      <c r="G3726" s="184">
        <v>7</v>
      </c>
      <c r="H3726" s="184">
        <v>3</v>
      </c>
    </row>
    <row r="3727" spans="1:8" x14ac:dyDescent="0.2">
      <c r="A3727" s="184" t="s">
        <v>5608</v>
      </c>
      <c r="B3727" s="184">
        <v>4868</v>
      </c>
      <c r="C3727" s="184">
        <v>512627</v>
      </c>
      <c r="D3727" s="184">
        <v>131</v>
      </c>
      <c r="E3727" s="184">
        <v>1</v>
      </c>
      <c r="F3727" s="184">
        <v>4851</v>
      </c>
      <c r="G3727" s="184">
        <v>7</v>
      </c>
      <c r="H3727" s="184">
        <v>3</v>
      </c>
    </row>
    <row r="3728" spans="1:8" x14ac:dyDescent="0.2">
      <c r="A3728" s="184" t="s">
        <v>5609</v>
      </c>
      <c r="B3728" s="184">
        <v>5003</v>
      </c>
      <c r="C3728" s="184">
        <v>512628</v>
      </c>
      <c r="D3728" s="184">
        <v>132</v>
      </c>
      <c r="E3728" s="184">
        <v>1</v>
      </c>
      <c r="F3728" s="184">
        <v>4851</v>
      </c>
      <c r="G3728" s="184">
        <v>7</v>
      </c>
      <c r="H3728" s="184">
        <v>3</v>
      </c>
    </row>
    <row r="3729" spans="1:8" x14ac:dyDescent="0.2">
      <c r="A3729" s="184" t="s">
        <v>5610</v>
      </c>
      <c r="B3729" s="184">
        <v>4869</v>
      </c>
      <c r="C3729" s="184">
        <v>512629</v>
      </c>
      <c r="D3729" s="184">
        <v>133</v>
      </c>
      <c r="E3729" s="184">
        <v>1</v>
      </c>
      <c r="F3729" s="184">
        <v>4851</v>
      </c>
      <c r="G3729" s="184">
        <v>7</v>
      </c>
      <c r="H3729" s="184">
        <v>3</v>
      </c>
    </row>
    <row r="3730" spans="1:8" x14ac:dyDescent="0.2">
      <c r="A3730" s="184" t="s">
        <v>5611</v>
      </c>
      <c r="B3730" s="184">
        <v>4870</v>
      </c>
      <c r="C3730" s="184">
        <v>512630</v>
      </c>
      <c r="D3730" s="184">
        <v>134</v>
      </c>
      <c r="E3730" s="184">
        <v>1</v>
      </c>
      <c r="F3730" s="184">
        <v>4851</v>
      </c>
      <c r="G3730" s="184">
        <v>7</v>
      </c>
      <c r="H3730" s="184">
        <v>3</v>
      </c>
    </row>
    <row r="3731" spans="1:8" x14ac:dyDescent="0.2">
      <c r="A3731" s="184" t="s">
        <v>5612</v>
      </c>
      <c r="B3731" s="184">
        <v>4871</v>
      </c>
      <c r="C3731" s="184">
        <v>512597</v>
      </c>
      <c r="D3731" s="184">
        <v>135</v>
      </c>
      <c r="E3731" s="184">
        <v>1</v>
      </c>
      <c r="F3731" s="184">
        <v>4852</v>
      </c>
      <c r="G3731" s="184">
        <v>7</v>
      </c>
      <c r="H3731" s="184">
        <v>3</v>
      </c>
    </row>
    <row r="3732" spans="1:8" x14ac:dyDescent="0.2">
      <c r="A3732" s="184" t="s">
        <v>5613</v>
      </c>
      <c r="B3732" s="184">
        <v>4872</v>
      </c>
      <c r="C3732" s="184">
        <v>512598</v>
      </c>
      <c r="D3732" s="184">
        <v>136</v>
      </c>
      <c r="E3732" s="184">
        <v>1</v>
      </c>
      <c r="F3732" s="184">
        <v>4852</v>
      </c>
      <c r="G3732" s="184">
        <v>7</v>
      </c>
      <c r="H3732" s="184">
        <v>3</v>
      </c>
    </row>
    <row r="3733" spans="1:8" x14ac:dyDescent="0.2">
      <c r="A3733" s="184" t="s">
        <v>5614</v>
      </c>
      <c r="B3733" s="184">
        <v>5002</v>
      </c>
      <c r="C3733" s="184">
        <v>512631</v>
      </c>
      <c r="D3733" s="184">
        <v>137</v>
      </c>
      <c r="E3733" s="184">
        <v>1</v>
      </c>
      <c r="F3733" s="184">
        <v>4852</v>
      </c>
      <c r="G3733" s="184">
        <v>7</v>
      </c>
      <c r="H3733" s="184">
        <v>3</v>
      </c>
    </row>
    <row r="3734" spans="1:8" x14ac:dyDescent="0.2">
      <c r="A3734" s="184" t="s">
        <v>5615</v>
      </c>
      <c r="B3734" s="184">
        <v>4873</v>
      </c>
      <c r="C3734" s="184">
        <v>512632</v>
      </c>
      <c r="D3734" s="184">
        <v>138</v>
      </c>
      <c r="E3734" s="184">
        <v>1</v>
      </c>
      <c r="F3734" s="184">
        <v>4852</v>
      </c>
      <c r="G3734" s="184">
        <v>7</v>
      </c>
      <c r="H3734" s="184">
        <v>3</v>
      </c>
    </row>
    <row r="3735" spans="1:8" x14ac:dyDescent="0.2">
      <c r="A3735" s="184" t="s">
        <v>5616</v>
      </c>
      <c r="B3735" s="184">
        <v>5001</v>
      </c>
      <c r="C3735" s="184">
        <v>512633</v>
      </c>
      <c r="D3735" s="184">
        <v>139</v>
      </c>
      <c r="E3735" s="184">
        <v>1</v>
      </c>
      <c r="F3735" s="184">
        <v>4852</v>
      </c>
      <c r="G3735" s="184">
        <v>7</v>
      </c>
      <c r="H3735" s="184">
        <v>3</v>
      </c>
    </row>
    <row r="3736" spans="1:8" x14ac:dyDescent="0.2">
      <c r="A3736" s="184" t="s">
        <v>5617</v>
      </c>
      <c r="B3736" s="184">
        <v>4874</v>
      </c>
      <c r="C3736" s="184">
        <v>512634</v>
      </c>
      <c r="D3736" s="184">
        <v>140</v>
      </c>
      <c r="E3736" s="184">
        <v>1</v>
      </c>
      <c r="F3736" s="184">
        <v>4852</v>
      </c>
      <c r="G3736" s="184">
        <v>7</v>
      </c>
      <c r="H3736" s="184">
        <v>3</v>
      </c>
    </row>
    <row r="3737" spans="1:8" x14ac:dyDescent="0.2">
      <c r="A3737" s="184" t="s">
        <v>5618</v>
      </c>
      <c r="B3737" s="184">
        <v>5000</v>
      </c>
      <c r="C3737" s="184">
        <v>512635</v>
      </c>
      <c r="D3737" s="184">
        <v>141</v>
      </c>
      <c r="E3737" s="184">
        <v>1</v>
      </c>
      <c r="F3737" s="184">
        <v>4852</v>
      </c>
      <c r="G3737" s="184">
        <v>7</v>
      </c>
      <c r="H3737" s="184">
        <v>3</v>
      </c>
    </row>
    <row r="3738" spans="1:8" x14ac:dyDescent="0.2">
      <c r="A3738" s="184" t="s">
        <v>5619</v>
      </c>
      <c r="B3738" s="184">
        <v>4875</v>
      </c>
      <c r="C3738" s="184">
        <v>512636</v>
      </c>
      <c r="D3738" s="184">
        <v>142</v>
      </c>
      <c r="E3738" s="184">
        <v>1</v>
      </c>
      <c r="F3738" s="184">
        <v>4852</v>
      </c>
      <c r="G3738" s="184">
        <v>7</v>
      </c>
      <c r="H3738" s="184">
        <v>3</v>
      </c>
    </row>
    <row r="3739" spans="1:8" x14ac:dyDescent="0.2">
      <c r="A3739" s="184" t="s">
        <v>5620</v>
      </c>
      <c r="B3739" s="184">
        <v>4999</v>
      </c>
      <c r="C3739" s="184">
        <v>512637</v>
      </c>
      <c r="D3739" s="184">
        <v>143</v>
      </c>
      <c r="E3739" s="184">
        <v>1</v>
      </c>
      <c r="F3739" s="184">
        <v>4852</v>
      </c>
      <c r="G3739" s="184">
        <v>7</v>
      </c>
      <c r="H3739" s="184">
        <v>3</v>
      </c>
    </row>
    <row r="3740" spans="1:8" x14ac:dyDescent="0.2">
      <c r="A3740" s="184" t="s">
        <v>5621</v>
      </c>
      <c r="B3740" s="184">
        <v>4876</v>
      </c>
      <c r="C3740" s="184">
        <v>512638</v>
      </c>
      <c r="D3740" s="184">
        <v>144</v>
      </c>
      <c r="E3740" s="184">
        <v>1</v>
      </c>
      <c r="F3740" s="184">
        <v>4852</v>
      </c>
      <c r="G3740" s="184">
        <v>7</v>
      </c>
      <c r="H3740" s="184">
        <v>3</v>
      </c>
    </row>
    <row r="3741" spans="1:8" x14ac:dyDescent="0.2">
      <c r="A3741" s="184" t="s">
        <v>5622</v>
      </c>
      <c r="B3741" s="184">
        <v>4998</v>
      </c>
      <c r="C3741" s="184">
        <v>512639</v>
      </c>
      <c r="D3741" s="184">
        <v>145</v>
      </c>
      <c r="E3741" s="184">
        <v>1</v>
      </c>
      <c r="F3741" s="184">
        <v>4852</v>
      </c>
      <c r="G3741" s="184">
        <v>7</v>
      </c>
      <c r="H3741" s="184">
        <v>3</v>
      </c>
    </row>
    <row r="3742" spans="1:8" x14ac:dyDescent="0.2">
      <c r="A3742" s="184" t="s">
        <v>5623</v>
      </c>
      <c r="B3742" s="184">
        <v>4877</v>
      </c>
      <c r="C3742" s="184">
        <v>512640</v>
      </c>
      <c r="D3742" s="184">
        <v>146</v>
      </c>
      <c r="E3742" s="184">
        <v>1</v>
      </c>
      <c r="F3742" s="184">
        <v>4852</v>
      </c>
      <c r="G3742" s="184">
        <v>7</v>
      </c>
      <c r="H3742" s="184">
        <v>3</v>
      </c>
    </row>
    <row r="3743" spans="1:8" x14ac:dyDescent="0.2">
      <c r="A3743" s="184" t="s">
        <v>5624</v>
      </c>
      <c r="B3743" s="184">
        <v>4997</v>
      </c>
      <c r="C3743" s="184">
        <v>512641</v>
      </c>
      <c r="D3743" s="184">
        <v>147</v>
      </c>
      <c r="E3743" s="184">
        <v>1</v>
      </c>
      <c r="F3743" s="184">
        <v>4852</v>
      </c>
      <c r="G3743" s="184">
        <v>7</v>
      </c>
      <c r="H3743" s="184">
        <v>3</v>
      </c>
    </row>
    <row r="3744" spans="1:8" x14ac:dyDescent="0.2">
      <c r="A3744" s="184" t="s">
        <v>5625</v>
      </c>
      <c r="B3744" s="184">
        <v>4878</v>
      </c>
      <c r="C3744" s="184">
        <v>512642</v>
      </c>
      <c r="D3744" s="184">
        <v>148</v>
      </c>
      <c r="E3744" s="184">
        <v>1</v>
      </c>
      <c r="F3744" s="184">
        <v>4852</v>
      </c>
      <c r="G3744" s="184">
        <v>7</v>
      </c>
      <c r="H3744" s="184">
        <v>3</v>
      </c>
    </row>
    <row r="3745" spans="1:8" x14ac:dyDescent="0.2">
      <c r="A3745" s="184" t="s">
        <v>5626</v>
      </c>
      <c r="B3745" s="184">
        <v>4996</v>
      </c>
      <c r="C3745" s="184">
        <v>512643</v>
      </c>
      <c r="D3745" s="184">
        <v>149</v>
      </c>
      <c r="E3745" s="184">
        <v>1</v>
      </c>
      <c r="F3745" s="184">
        <v>4852</v>
      </c>
      <c r="G3745" s="184">
        <v>7</v>
      </c>
      <c r="H3745" s="184">
        <v>3</v>
      </c>
    </row>
    <row r="3746" spans="1:8" x14ac:dyDescent="0.2">
      <c r="A3746" s="184" t="s">
        <v>5627</v>
      </c>
      <c r="B3746" s="184">
        <v>4879</v>
      </c>
      <c r="C3746" s="184">
        <v>512644</v>
      </c>
      <c r="D3746" s="184">
        <v>150</v>
      </c>
      <c r="E3746" s="184">
        <v>1</v>
      </c>
      <c r="F3746" s="184">
        <v>4852</v>
      </c>
      <c r="G3746" s="184">
        <v>7</v>
      </c>
      <c r="H3746" s="184">
        <v>3</v>
      </c>
    </row>
    <row r="3747" spans="1:8" x14ac:dyDescent="0.2">
      <c r="A3747" s="184" t="s">
        <v>5628</v>
      </c>
      <c r="B3747" s="184">
        <v>4995</v>
      </c>
      <c r="C3747" s="184">
        <v>512645</v>
      </c>
      <c r="D3747" s="184">
        <v>151</v>
      </c>
      <c r="E3747" s="184">
        <v>1</v>
      </c>
      <c r="F3747" s="184">
        <v>4852</v>
      </c>
      <c r="G3747" s="184">
        <v>7</v>
      </c>
      <c r="H3747" s="184">
        <v>3</v>
      </c>
    </row>
    <row r="3748" spans="1:8" x14ac:dyDescent="0.2">
      <c r="A3748" s="184" t="s">
        <v>5629</v>
      </c>
      <c r="B3748" s="184">
        <v>4880</v>
      </c>
      <c r="C3748" s="184">
        <v>512646</v>
      </c>
      <c r="D3748" s="184">
        <v>152</v>
      </c>
      <c r="E3748" s="184">
        <v>1</v>
      </c>
      <c r="F3748" s="184">
        <v>4852</v>
      </c>
      <c r="G3748" s="184">
        <v>7</v>
      </c>
      <c r="H3748" s="184">
        <v>3</v>
      </c>
    </row>
    <row r="3749" spans="1:8" x14ac:dyDescent="0.2">
      <c r="A3749" s="184" t="s">
        <v>5630</v>
      </c>
      <c r="B3749" s="184">
        <v>4994</v>
      </c>
      <c r="C3749" s="184">
        <v>512647</v>
      </c>
      <c r="D3749" s="184">
        <v>153</v>
      </c>
      <c r="E3749" s="184">
        <v>1</v>
      </c>
      <c r="F3749" s="184">
        <v>4852</v>
      </c>
      <c r="G3749" s="184">
        <v>7</v>
      </c>
      <c r="H3749" s="184">
        <v>3</v>
      </c>
    </row>
    <row r="3750" spans="1:8" x14ac:dyDescent="0.2">
      <c r="A3750" s="184" t="s">
        <v>5631</v>
      </c>
      <c r="B3750" s="184">
        <v>4881</v>
      </c>
      <c r="C3750" s="184">
        <v>512648</v>
      </c>
      <c r="D3750" s="184">
        <v>154</v>
      </c>
      <c r="E3750" s="184">
        <v>1</v>
      </c>
      <c r="F3750" s="184">
        <v>4852</v>
      </c>
      <c r="G3750" s="184">
        <v>7</v>
      </c>
      <c r="H3750" s="184">
        <v>3</v>
      </c>
    </row>
    <row r="3751" spans="1:8" x14ac:dyDescent="0.2">
      <c r="A3751" s="184" t="s">
        <v>5632</v>
      </c>
      <c r="B3751" s="184">
        <v>4993</v>
      </c>
      <c r="C3751" s="184">
        <v>512649</v>
      </c>
      <c r="D3751" s="184">
        <v>155</v>
      </c>
      <c r="E3751" s="184">
        <v>1</v>
      </c>
      <c r="F3751" s="184">
        <v>4852</v>
      </c>
      <c r="G3751" s="184">
        <v>7</v>
      </c>
      <c r="H3751" s="184">
        <v>3</v>
      </c>
    </row>
    <row r="3752" spans="1:8" x14ac:dyDescent="0.2">
      <c r="A3752" s="184" t="s">
        <v>5633</v>
      </c>
      <c r="B3752" s="184">
        <v>4882</v>
      </c>
      <c r="C3752" s="184">
        <v>512650</v>
      </c>
      <c r="D3752" s="184">
        <v>156</v>
      </c>
      <c r="E3752" s="184">
        <v>1</v>
      </c>
      <c r="F3752" s="184">
        <v>4852</v>
      </c>
      <c r="G3752" s="184">
        <v>7</v>
      </c>
      <c r="H3752" s="184">
        <v>3</v>
      </c>
    </row>
    <row r="3753" spans="1:8" x14ac:dyDescent="0.2">
      <c r="A3753" s="184" t="s">
        <v>5634</v>
      </c>
      <c r="B3753" s="184">
        <v>4883</v>
      </c>
      <c r="C3753" s="184">
        <v>512651</v>
      </c>
      <c r="D3753" s="184">
        <v>157</v>
      </c>
      <c r="E3753" s="184">
        <v>1</v>
      </c>
      <c r="F3753" s="184">
        <v>4852</v>
      </c>
      <c r="G3753" s="184">
        <v>7</v>
      </c>
      <c r="H3753" s="184">
        <v>3</v>
      </c>
    </row>
    <row r="3754" spans="1:8" x14ac:dyDescent="0.2">
      <c r="A3754" s="184" t="s">
        <v>5635</v>
      </c>
      <c r="B3754" s="184">
        <v>4884</v>
      </c>
      <c r="C3754" s="184">
        <v>512652</v>
      </c>
      <c r="D3754" s="184">
        <v>158</v>
      </c>
      <c r="E3754" s="184">
        <v>1</v>
      </c>
      <c r="F3754" s="184">
        <v>4852</v>
      </c>
      <c r="G3754" s="184">
        <v>7</v>
      </c>
      <c r="H3754" s="184">
        <v>3</v>
      </c>
    </row>
    <row r="3755" spans="1:8" x14ac:dyDescent="0.2">
      <c r="A3755" s="184" t="s">
        <v>5636</v>
      </c>
      <c r="B3755" s="184">
        <v>3606</v>
      </c>
      <c r="C3755" s="184">
        <v>511201</v>
      </c>
      <c r="D3755" s="184">
        <v>1</v>
      </c>
      <c r="E3755" s="184">
        <v>1</v>
      </c>
      <c r="F3755" s="184">
        <v>3551</v>
      </c>
      <c r="G3755" s="184">
        <v>7</v>
      </c>
      <c r="H3755" s="184">
        <v>3</v>
      </c>
    </row>
    <row r="3756" spans="1:8" x14ac:dyDescent="0.2">
      <c r="A3756" s="184" t="s">
        <v>5637</v>
      </c>
      <c r="B3756" s="184">
        <v>3605</v>
      </c>
      <c r="C3756" s="184">
        <v>511202</v>
      </c>
      <c r="D3756" s="184">
        <v>2</v>
      </c>
      <c r="E3756" s="184">
        <v>1</v>
      </c>
      <c r="F3756" s="184">
        <v>3551</v>
      </c>
      <c r="G3756" s="184">
        <v>7</v>
      </c>
      <c r="H3756" s="184">
        <v>3</v>
      </c>
    </row>
    <row r="3757" spans="1:8" x14ac:dyDescent="0.2">
      <c r="A3757" s="184" t="s">
        <v>5638</v>
      </c>
      <c r="B3757" s="184">
        <v>3604</v>
      </c>
      <c r="C3757" s="184">
        <v>511203</v>
      </c>
      <c r="D3757" s="184">
        <v>3</v>
      </c>
      <c r="E3757" s="184">
        <v>1</v>
      </c>
      <c r="F3757" s="184">
        <v>3551</v>
      </c>
      <c r="G3757" s="184">
        <v>7</v>
      </c>
      <c r="H3757" s="184">
        <v>3</v>
      </c>
    </row>
    <row r="3758" spans="1:8" x14ac:dyDescent="0.2">
      <c r="A3758" s="184" t="s">
        <v>5639</v>
      </c>
      <c r="B3758" s="184">
        <v>3603</v>
      </c>
      <c r="C3758" s="184">
        <v>511204</v>
      </c>
      <c r="D3758" s="184">
        <v>4</v>
      </c>
      <c r="E3758" s="184">
        <v>1</v>
      </c>
      <c r="F3758" s="184">
        <v>3551</v>
      </c>
      <c r="G3758" s="184">
        <v>7</v>
      </c>
      <c r="H3758" s="184">
        <v>3</v>
      </c>
    </row>
    <row r="3759" spans="1:8" x14ac:dyDescent="0.2">
      <c r="A3759" s="184" t="s">
        <v>5640</v>
      </c>
      <c r="B3759" s="184">
        <v>3965</v>
      </c>
      <c r="C3759" s="184">
        <v>511633</v>
      </c>
      <c r="D3759" s="184">
        <v>5</v>
      </c>
      <c r="E3759" s="184">
        <v>1</v>
      </c>
      <c r="F3759" s="184">
        <v>3551</v>
      </c>
      <c r="G3759" s="184">
        <v>7</v>
      </c>
      <c r="H3759" s="184">
        <v>3</v>
      </c>
    </row>
    <row r="3760" spans="1:8" x14ac:dyDescent="0.2">
      <c r="A3760" s="184" t="s">
        <v>5641</v>
      </c>
      <c r="B3760" s="184">
        <v>3964</v>
      </c>
      <c r="C3760" s="184">
        <v>511634</v>
      </c>
      <c r="D3760" s="184">
        <v>6</v>
      </c>
      <c r="E3760" s="184">
        <v>1</v>
      </c>
      <c r="F3760" s="184">
        <v>3551</v>
      </c>
      <c r="G3760" s="184">
        <v>7</v>
      </c>
      <c r="H3760" s="184">
        <v>3</v>
      </c>
    </row>
    <row r="3761" spans="1:8" x14ac:dyDescent="0.2">
      <c r="A3761" s="184" t="s">
        <v>5642</v>
      </c>
      <c r="B3761" s="184">
        <v>3963</v>
      </c>
      <c r="C3761" s="184">
        <v>511635</v>
      </c>
      <c r="D3761" s="184">
        <v>7</v>
      </c>
      <c r="E3761" s="184">
        <v>1</v>
      </c>
      <c r="F3761" s="184">
        <v>3551</v>
      </c>
      <c r="G3761" s="184">
        <v>7</v>
      </c>
      <c r="H3761" s="184">
        <v>3</v>
      </c>
    </row>
    <row r="3762" spans="1:8" x14ac:dyDescent="0.2">
      <c r="A3762" s="184" t="s">
        <v>5643</v>
      </c>
      <c r="B3762" s="184">
        <v>3962</v>
      </c>
      <c r="C3762" s="184">
        <v>511636</v>
      </c>
      <c r="D3762" s="184">
        <v>8</v>
      </c>
      <c r="E3762" s="184">
        <v>1</v>
      </c>
      <c r="F3762" s="184">
        <v>3551</v>
      </c>
      <c r="G3762" s="184">
        <v>7</v>
      </c>
      <c r="H3762" s="184">
        <v>3</v>
      </c>
    </row>
    <row r="3763" spans="1:8" x14ac:dyDescent="0.2">
      <c r="A3763" s="184" t="s">
        <v>5644</v>
      </c>
      <c r="B3763" s="184">
        <v>3961</v>
      </c>
      <c r="C3763" s="184">
        <v>511637</v>
      </c>
      <c r="D3763" s="184">
        <v>9</v>
      </c>
      <c r="E3763" s="184">
        <v>1</v>
      </c>
      <c r="F3763" s="184">
        <v>3551</v>
      </c>
      <c r="G3763" s="184">
        <v>7</v>
      </c>
      <c r="H3763" s="184">
        <v>3</v>
      </c>
    </row>
    <row r="3764" spans="1:8" x14ac:dyDescent="0.2">
      <c r="A3764" s="184" t="s">
        <v>5645</v>
      </c>
      <c r="B3764" s="184">
        <v>3960</v>
      </c>
      <c r="C3764" s="184">
        <v>511638</v>
      </c>
      <c r="D3764" s="184">
        <v>10</v>
      </c>
      <c r="E3764" s="184">
        <v>1</v>
      </c>
      <c r="F3764" s="184">
        <v>3551</v>
      </c>
      <c r="G3764" s="184">
        <v>7</v>
      </c>
      <c r="H3764" s="184">
        <v>3</v>
      </c>
    </row>
    <row r="3765" spans="1:8" x14ac:dyDescent="0.2">
      <c r="A3765" s="184" t="s">
        <v>5646</v>
      </c>
      <c r="B3765" s="184">
        <v>3823</v>
      </c>
      <c r="C3765" s="184">
        <v>511492</v>
      </c>
      <c r="D3765" s="184">
        <v>117</v>
      </c>
      <c r="E3765" s="184">
        <v>1</v>
      </c>
      <c r="F3765" s="184">
        <v>2678</v>
      </c>
      <c r="G3765" s="184">
        <v>7</v>
      </c>
      <c r="H3765" s="184">
        <v>3</v>
      </c>
    </row>
    <row r="3766" spans="1:8" ht="25.5" x14ac:dyDescent="0.2">
      <c r="A3766" s="184" t="s">
        <v>5647</v>
      </c>
      <c r="B3766" s="184">
        <v>5516</v>
      </c>
      <c r="C3766" s="184">
        <v>513194</v>
      </c>
      <c r="D3766" s="184">
        <v>13</v>
      </c>
      <c r="E3766" s="184">
        <v>1</v>
      </c>
      <c r="F3766" s="184">
        <v>5495</v>
      </c>
      <c r="G3766" s="184">
        <v>7</v>
      </c>
      <c r="H3766" s="184">
        <v>3</v>
      </c>
    </row>
    <row r="3767" spans="1:8" ht="25.5" x14ac:dyDescent="0.2">
      <c r="A3767" s="184" t="s">
        <v>5648</v>
      </c>
      <c r="B3767" s="184">
        <v>5515</v>
      </c>
      <c r="C3767" s="184">
        <v>513195</v>
      </c>
      <c r="D3767" s="184">
        <v>14</v>
      </c>
      <c r="E3767" s="184">
        <v>1</v>
      </c>
      <c r="F3767" s="184">
        <v>5495</v>
      </c>
      <c r="G3767" s="184">
        <v>7</v>
      </c>
      <c r="H3767" s="184">
        <v>3</v>
      </c>
    </row>
    <row r="3768" spans="1:8" ht="25.5" x14ac:dyDescent="0.2">
      <c r="A3768" s="184" t="s">
        <v>5649</v>
      </c>
      <c r="B3768" s="184">
        <v>5514</v>
      </c>
      <c r="C3768" s="184">
        <v>513196</v>
      </c>
      <c r="D3768" s="184">
        <v>15</v>
      </c>
      <c r="E3768" s="184">
        <v>1</v>
      </c>
      <c r="F3768" s="184">
        <v>5495</v>
      </c>
      <c r="G3768" s="184">
        <v>7</v>
      </c>
      <c r="H3768" s="184">
        <v>3</v>
      </c>
    </row>
    <row r="3769" spans="1:8" ht="25.5" x14ac:dyDescent="0.2">
      <c r="A3769" s="184" t="s">
        <v>5650</v>
      </c>
      <c r="B3769" s="184">
        <v>5513</v>
      </c>
      <c r="C3769" s="184">
        <v>513197</v>
      </c>
      <c r="D3769" s="184">
        <v>16</v>
      </c>
      <c r="E3769" s="184">
        <v>1</v>
      </c>
      <c r="F3769" s="184">
        <v>5495</v>
      </c>
      <c r="G3769" s="184">
        <v>7</v>
      </c>
      <c r="H3769" s="184">
        <v>3</v>
      </c>
    </row>
    <row r="3770" spans="1:8" ht="25.5" x14ac:dyDescent="0.2">
      <c r="A3770" s="184" t="s">
        <v>5651</v>
      </c>
      <c r="B3770" s="184">
        <v>5512</v>
      </c>
      <c r="C3770" s="184">
        <v>513198</v>
      </c>
      <c r="D3770" s="184">
        <v>17</v>
      </c>
      <c r="E3770" s="184">
        <v>1</v>
      </c>
      <c r="F3770" s="184">
        <v>5495</v>
      </c>
      <c r="G3770" s="184">
        <v>7</v>
      </c>
      <c r="H3770" s="184">
        <v>3</v>
      </c>
    </row>
    <row r="3771" spans="1:8" ht="25.5" x14ac:dyDescent="0.2">
      <c r="A3771" s="184" t="s">
        <v>5652</v>
      </c>
      <c r="B3771" s="184">
        <v>5511</v>
      </c>
      <c r="C3771" s="184">
        <v>513199</v>
      </c>
      <c r="D3771" s="184">
        <v>18</v>
      </c>
      <c r="E3771" s="184">
        <v>1</v>
      </c>
      <c r="F3771" s="184">
        <v>5495</v>
      </c>
      <c r="G3771" s="184">
        <v>7</v>
      </c>
      <c r="H3771" s="184">
        <v>3</v>
      </c>
    </row>
    <row r="3772" spans="1:8" ht="25.5" x14ac:dyDescent="0.2">
      <c r="A3772" s="184" t="s">
        <v>5653</v>
      </c>
      <c r="B3772" s="184">
        <v>5510</v>
      </c>
      <c r="C3772" s="184">
        <v>513200</v>
      </c>
      <c r="D3772" s="184">
        <v>19</v>
      </c>
      <c r="E3772" s="184">
        <v>1</v>
      </c>
      <c r="F3772" s="184">
        <v>5495</v>
      </c>
      <c r="G3772" s="184">
        <v>7</v>
      </c>
      <c r="H3772" s="184">
        <v>3</v>
      </c>
    </row>
    <row r="3773" spans="1:8" ht="25.5" x14ac:dyDescent="0.2">
      <c r="A3773" s="184" t="s">
        <v>5654</v>
      </c>
      <c r="B3773" s="184">
        <v>5509</v>
      </c>
      <c r="C3773" s="184">
        <v>513201</v>
      </c>
      <c r="D3773" s="184">
        <v>20</v>
      </c>
      <c r="E3773" s="184">
        <v>1</v>
      </c>
      <c r="F3773" s="184">
        <v>5495</v>
      </c>
      <c r="G3773" s="184">
        <v>7</v>
      </c>
      <c r="H3773" s="184">
        <v>3</v>
      </c>
    </row>
    <row r="3774" spans="1:8" ht="25.5" x14ac:dyDescent="0.2">
      <c r="A3774" s="184" t="s">
        <v>5655</v>
      </c>
      <c r="B3774" s="184">
        <v>5508</v>
      </c>
      <c r="C3774" s="184">
        <v>513202</v>
      </c>
      <c r="D3774" s="184">
        <v>23</v>
      </c>
      <c r="E3774" s="184">
        <v>1</v>
      </c>
      <c r="F3774" s="184">
        <v>5495</v>
      </c>
      <c r="G3774" s="184">
        <v>7</v>
      </c>
      <c r="H3774" s="184">
        <v>3</v>
      </c>
    </row>
    <row r="3775" spans="1:8" ht="25.5" x14ac:dyDescent="0.2">
      <c r="A3775" s="184" t="s">
        <v>5656</v>
      </c>
      <c r="B3775" s="184">
        <v>5507</v>
      </c>
      <c r="C3775" s="184">
        <v>513203</v>
      </c>
      <c r="D3775" s="184">
        <v>2</v>
      </c>
      <c r="E3775" s="184">
        <v>1</v>
      </c>
      <c r="F3775" s="184">
        <v>5496</v>
      </c>
      <c r="G3775" s="184">
        <v>7</v>
      </c>
      <c r="H3775" s="184">
        <v>3</v>
      </c>
    </row>
    <row r="3776" spans="1:8" ht="25.5" x14ac:dyDescent="0.2">
      <c r="A3776" s="184" t="s">
        <v>5657</v>
      </c>
      <c r="B3776" s="184">
        <v>5506</v>
      </c>
      <c r="C3776" s="184">
        <v>513204</v>
      </c>
      <c r="D3776" s="184">
        <v>3</v>
      </c>
      <c r="E3776" s="184">
        <v>1</v>
      </c>
      <c r="F3776" s="184">
        <v>5496</v>
      </c>
      <c r="G3776" s="184">
        <v>7</v>
      </c>
      <c r="H3776" s="184">
        <v>3</v>
      </c>
    </row>
    <row r="3777" spans="1:8" ht="25.5" x14ac:dyDescent="0.2">
      <c r="A3777" s="184" t="s">
        <v>5658</v>
      </c>
      <c r="B3777" s="184">
        <v>5505</v>
      </c>
      <c r="C3777" s="184">
        <v>513205</v>
      </c>
      <c r="D3777" s="184">
        <v>4</v>
      </c>
      <c r="E3777" s="184">
        <v>1</v>
      </c>
      <c r="F3777" s="184">
        <v>5496</v>
      </c>
      <c r="G3777" s="184">
        <v>7</v>
      </c>
      <c r="H3777" s="184">
        <v>3</v>
      </c>
    </row>
    <row r="3778" spans="1:8" ht="25.5" x14ac:dyDescent="0.2">
      <c r="A3778" s="184" t="s">
        <v>5659</v>
      </c>
      <c r="B3778" s="184">
        <v>5504</v>
      </c>
      <c r="C3778" s="184">
        <v>513206</v>
      </c>
      <c r="D3778" s="184">
        <v>5</v>
      </c>
      <c r="E3778" s="184">
        <v>1</v>
      </c>
      <c r="F3778" s="184">
        <v>5496</v>
      </c>
      <c r="G3778" s="184">
        <v>7</v>
      </c>
      <c r="H3778" s="184">
        <v>3</v>
      </c>
    </row>
    <row r="3779" spans="1:8" ht="25.5" x14ac:dyDescent="0.2">
      <c r="A3779" s="184" t="s">
        <v>5660</v>
      </c>
      <c r="B3779" s="184">
        <v>5503</v>
      </c>
      <c r="C3779" s="184">
        <v>513207</v>
      </c>
      <c r="D3779" s="184">
        <v>6</v>
      </c>
      <c r="E3779" s="184">
        <v>1</v>
      </c>
      <c r="F3779" s="184">
        <v>5496</v>
      </c>
      <c r="G3779" s="184">
        <v>7</v>
      </c>
      <c r="H3779" s="184">
        <v>3</v>
      </c>
    </row>
    <row r="3780" spans="1:8" ht="25.5" x14ac:dyDescent="0.2">
      <c r="A3780" s="184" t="s">
        <v>5661</v>
      </c>
      <c r="B3780" s="184">
        <v>5502</v>
      </c>
      <c r="C3780" s="184">
        <v>513208</v>
      </c>
      <c r="D3780" s="184">
        <v>7</v>
      </c>
      <c r="E3780" s="184">
        <v>1</v>
      </c>
      <c r="F3780" s="184">
        <v>5496</v>
      </c>
      <c r="G3780" s="184">
        <v>7</v>
      </c>
      <c r="H3780" s="184">
        <v>3</v>
      </c>
    </row>
    <row r="3781" spans="1:8" ht="25.5" x14ac:dyDescent="0.2">
      <c r="A3781" s="184" t="s">
        <v>5662</v>
      </c>
      <c r="B3781" s="184">
        <v>5501</v>
      </c>
      <c r="C3781" s="184">
        <v>513209</v>
      </c>
      <c r="D3781" s="184">
        <v>8</v>
      </c>
      <c r="E3781" s="184">
        <v>1</v>
      </c>
      <c r="F3781" s="184">
        <v>5496</v>
      </c>
      <c r="G3781" s="184">
        <v>7</v>
      </c>
      <c r="H3781" s="184">
        <v>3</v>
      </c>
    </row>
    <row r="3782" spans="1:8" ht="25.5" x14ac:dyDescent="0.2">
      <c r="A3782" s="184" t="s">
        <v>5663</v>
      </c>
      <c r="B3782" s="184">
        <v>5500</v>
      </c>
      <c r="C3782" s="184">
        <v>513210</v>
      </c>
      <c r="D3782" s="184">
        <v>9</v>
      </c>
      <c r="E3782" s="184">
        <v>1</v>
      </c>
      <c r="F3782" s="184">
        <v>5496</v>
      </c>
      <c r="G3782" s="184">
        <v>7</v>
      </c>
      <c r="H3782" s="184">
        <v>3</v>
      </c>
    </row>
    <row r="3783" spans="1:8" ht="25.5" x14ac:dyDescent="0.2">
      <c r="A3783" s="184" t="s">
        <v>5664</v>
      </c>
      <c r="B3783" s="184">
        <v>5499</v>
      </c>
      <c r="C3783" s="184">
        <v>513211</v>
      </c>
      <c r="D3783" s="184">
        <v>10</v>
      </c>
      <c r="E3783" s="184">
        <v>1</v>
      </c>
      <c r="F3783" s="184">
        <v>5496</v>
      </c>
      <c r="G3783" s="184">
        <v>7</v>
      </c>
      <c r="H3783" s="184">
        <v>3</v>
      </c>
    </row>
    <row r="3784" spans="1:8" ht="25.5" x14ac:dyDescent="0.2">
      <c r="A3784" s="184" t="s">
        <v>5665</v>
      </c>
      <c r="B3784" s="184">
        <v>5498</v>
      </c>
      <c r="C3784" s="184">
        <v>513212</v>
      </c>
      <c r="D3784" s="184">
        <v>11</v>
      </c>
      <c r="E3784" s="184">
        <v>1</v>
      </c>
      <c r="F3784" s="184">
        <v>5496</v>
      </c>
      <c r="G3784" s="184">
        <v>7</v>
      </c>
      <c r="H3784" s="184">
        <v>3</v>
      </c>
    </row>
    <row r="3785" spans="1:8" ht="25.5" x14ac:dyDescent="0.2">
      <c r="A3785" s="184" t="s">
        <v>5666</v>
      </c>
      <c r="B3785" s="184">
        <v>5682</v>
      </c>
      <c r="C3785" s="184">
        <v>513382</v>
      </c>
      <c r="D3785" s="184">
        <v>1</v>
      </c>
      <c r="E3785" s="184">
        <v>1</v>
      </c>
      <c r="F3785" s="184">
        <v>5611</v>
      </c>
      <c r="G3785" s="184">
        <v>7</v>
      </c>
      <c r="H3785" s="184">
        <v>3</v>
      </c>
    </row>
    <row r="3786" spans="1:8" ht="25.5" x14ac:dyDescent="0.2">
      <c r="A3786" s="184" t="s">
        <v>5667</v>
      </c>
      <c r="B3786" s="184">
        <v>5625</v>
      </c>
      <c r="C3786" s="184">
        <v>513311</v>
      </c>
      <c r="D3786" s="184">
        <v>2</v>
      </c>
      <c r="E3786" s="184">
        <v>1</v>
      </c>
      <c r="F3786" s="184">
        <v>5611</v>
      </c>
      <c r="G3786" s="184">
        <v>7</v>
      </c>
      <c r="H3786" s="184">
        <v>3</v>
      </c>
    </row>
    <row r="3787" spans="1:8" ht="25.5" x14ac:dyDescent="0.2">
      <c r="A3787" s="184" t="s">
        <v>5668</v>
      </c>
      <c r="B3787" s="184">
        <v>5624</v>
      </c>
      <c r="C3787" s="184">
        <v>513312</v>
      </c>
      <c r="D3787" s="184">
        <v>3</v>
      </c>
      <c r="E3787" s="184">
        <v>1</v>
      </c>
      <c r="F3787" s="184">
        <v>5611</v>
      </c>
      <c r="G3787" s="184">
        <v>7</v>
      </c>
      <c r="H3787" s="184">
        <v>3</v>
      </c>
    </row>
    <row r="3788" spans="1:8" ht="25.5" x14ac:dyDescent="0.2">
      <c r="A3788" s="184" t="s">
        <v>5669</v>
      </c>
      <c r="B3788" s="184">
        <v>5623</v>
      </c>
      <c r="C3788" s="184">
        <v>513313</v>
      </c>
      <c r="D3788" s="184">
        <v>4</v>
      </c>
      <c r="E3788" s="184">
        <v>1</v>
      </c>
      <c r="F3788" s="184">
        <v>5611</v>
      </c>
      <c r="G3788" s="184">
        <v>7</v>
      </c>
      <c r="H3788" s="184">
        <v>3</v>
      </c>
    </row>
    <row r="3789" spans="1:8" ht="25.5" x14ac:dyDescent="0.2">
      <c r="A3789" s="184" t="s">
        <v>5670</v>
      </c>
      <c r="B3789" s="184">
        <v>5622</v>
      </c>
      <c r="C3789" s="184">
        <v>513314</v>
      </c>
      <c r="D3789" s="184">
        <v>5</v>
      </c>
      <c r="E3789" s="184">
        <v>1</v>
      </c>
      <c r="F3789" s="184">
        <v>5611</v>
      </c>
      <c r="G3789" s="184">
        <v>7</v>
      </c>
      <c r="H3789" s="184">
        <v>3</v>
      </c>
    </row>
    <row r="3790" spans="1:8" ht="25.5" x14ac:dyDescent="0.2">
      <c r="A3790" s="184" t="s">
        <v>5671</v>
      </c>
      <c r="B3790" s="184">
        <v>5621</v>
      </c>
      <c r="C3790" s="184">
        <v>513315</v>
      </c>
      <c r="D3790" s="184">
        <v>6</v>
      </c>
      <c r="E3790" s="184">
        <v>1</v>
      </c>
      <c r="F3790" s="184">
        <v>5611</v>
      </c>
      <c r="G3790" s="184">
        <v>7</v>
      </c>
      <c r="H3790" s="184">
        <v>3</v>
      </c>
    </row>
    <row r="3791" spans="1:8" ht="25.5" x14ac:dyDescent="0.2">
      <c r="A3791" s="184" t="s">
        <v>5672</v>
      </c>
      <c r="B3791" s="184">
        <v>5620</v>
      </c>
      <c r="C3791" s="184">
        <v>513316</v>
      </c>
      <c r="D3791" s="184">
        <v>7</v>
      </c>
      <c r="E3791" s="184">
        <v>1</v>
      </c>
      <c r="F3791" s="184">
        <v>5611</v>
      </c>
      <c r="G3791" s="184">
        <v>7</v>
      </c>
      <c r="H3791" s="184">
        <v>3</v>
      </c>
    </row>
    <row r="3792" spans="1:8" ht="25.5" x14ac:dyDescent="0.2">
      <c r="A3792" s="184" t="s">
        <v>5673</v>
      </c>
      <c r="B3792" s="184">
        <v>5619</v>
      </c>
      <c r="C3792" s="184">
        <v>513317</v>
      </c>
      <c r="D3792" s="184">
        <v>8</v>
      </c>
      <c r="E3792" s="184">
        <v>1</v>
      </c>
      <c r="F3792" s="184">
        <v>5611</v>
      </c>
      <c r="G3792" s="184">
        <v>7</v>
      </c>
      <c r="H3792" s="184">
        <v>3</v>
      </c>
    </row>
    <row r="3793" spans="1:8" ht="25.5" x14ac:dyDescent="0.2">
      <c r="A3793" s="184" t="s">
        <v>5674</v>
      </c>
      <c r="B3793" s="184">
        <v>5618</v>
      </c>
      <c r="C3793" s="184">
        <v>513318</v>
      </c>
      <c r="D3793" s="184">
        <v>9</v>
      </c>
      <c r="E3793" s="184">
        <v>1</v>
      </c>
      <c r="F3793" s="184">
        <v>5611</v>
      </c>
      <c r="G3793" s="184">
        <v>7</v>
      </c>
      <c r="H3793" s="184">
        <v>3</v>
      </c>
    </row>
    <row r="3794" spans="1:8" ht="25.5" x14ac:dyDescent="0.2">
      <c r="A3794" s="184" t="s">
        <v>5675</v>
      </c>
      <c r="B3794" s="184">
        <v>5617</v>
      </c>
      <c r="C3794" s="184">
        <v>513319</v>
      </c>
      <c r="D3794" s="184">
        <v>10</v>
      </c>
      <c r="E3794" s="184">
        <v>1</v>
      </c>
      <c r="F3794" s="184">
        <v>5611</v>
      </c>
      <c r="G3794" s="184">
        <v>7</v>
      </c>
      <c r="H3794" s="184">
        <v>3</v>
      </c>
    </row>
    <row r="3795" spans="1:8" ht="25.5" x14ac:dyDescent="0.2">
      <c r="A3795" s="184" t="s">
        <v>5676</v>
      </c>
      <c r="B3795" s="184">
        <v>5616</v>
      </c>
      <c r="C3795" s="184">
        <v>513320</v>
      </c>
      <c r="D3795" s="184">
        <v>11</v>
      </c>
      <c r="E3795" s="184">
        <v>1</v>
      </c>
      <c r="F3795" s="184">
        <v>5611</v>
      </c>
      <c r="G3795" s="184">
        <v>7</v>
      </c>
      <c r="H3795" s="184">
        <v>3</v>
      </c>
    </row>
    <row r="3796" spans="1:8" ht="25.5" x14ac:dyDescent="0.2">
      <c r="A3796" s="184" t="s">
        <v>5677</v>
      </c>
      <c r="B3796" s="184">
        <v>5615</v>
      </c>
      <c r="C3796" s="184">
        <v>513321</v>
      </c>
      <c r="D3796" s="184">
        <v>12</v>
      </c>
      <c r="E3796" s="184">
        <v>1</v>
      </c>
      <c r="F3796" s="184">
        <v>5611</v>
      </c>
      <c r="G3796" s="184">
        <v>7</v>
      </c>
      <c r="H3796" s="184">
        <v>3</v>
      </c>
    </row>
    <row r="3797" spans="1:8" ht="25.5" x14ac:dyDescent="0.2">
      <c r="A3797" s="184" t="s">
        <v>5678</v>
      </c>
      <c r="B3797" s="184">
        <v>5614</v>
      </c>
      <c r="C3797" s="184">
        <v>513322</v>
      </c>
      <c r="D3797" s="184">
        <v>13</v>
      </c>
      <c r="E3797" s="184">
        <v>1</v>
      </c>
      <c r="F3797" s="184">
        <v>5611</v>
      </c>
      <c r="G3797" s="184">
        <v>7</v>
      </c>
      <c r="H3797" s="184">
        <v>3</v>
      </c>
    </row>
    <row r="3798" spans="1:8" ht="25.5" x14ac:dyDescent="0.2">
      <c r="A3798" s="184" t="s">
        <v>5679</v>
      </c>
      <c r="B3798" s="184">
        <v>5613</v>
      </c>
      <c r="C3798" s="184">
        <v>513323</v>
      </c>
      <c r="D3798" s="184">
        <v>14</v>
      </c>
      <c r="E3798" s="184">
        <v>1</v>
      </c>
      <c r="F3798" s="184">
        <v>5611</v>
      </c>
      <c r="G3798" s="184">
        <v>7</v>
      </c>
      <c r="H3798" s="184">
        <v>3</v>
      </c>
    </row>
    <row r="3799" spans="1:8" ht="25.5" x14ac:dyDescent="0.2">
      <c r="A3799" s="184" t="s">
        <v>5680</v>
      </c>
      <c r="B3799" s="184">
        <v>5612</v>
      </c>
      <c r="C3799" s="184">
        <v>513324</v>
      </c>
      <c r="D3799" s="184">
        <v>15</v>
      </c>
      <c r="E3799" s="184">
        <v>1</v>
      </c>
      <c r="F3799" s="184">
        <v>5611</v>
      </c>
      <c r="G3799" s="184">
        <v>7</v>
      </c>
      <c r="H3799" s="184">
        <v>3</v>
      </c>
    </row>
    <row r="3800" spans="1:8" ht="25.5" x14ac:dyDescent="0.2">
      <c r="A3800" s="184" t="s">
        <v>5681</v>
      </c>
      <c r="B3800" s="184">
        <v>5481</v>
      </c>
      <c r="C3800" s="184">
        <v>513154</v>
      </c>
      <c r="D3800" s="184">
        <v>-1</v>
      </c>
      <c r="E3800" s="184">
        <v>1</v>
      </c>
      <c r="F3800" s="184">
        <v>5458</v>
      </c>
      <c r="G3800" s="184">
        <v>7</v>
      </c>
      <c r="H3800" s="184">
        <v>3</v>
      </c>
    </row>
    <row r="3801" spans="1:8" ht="25.5" x14ac:dyDescent="0.2">
      <c r="A3801" s="184" t="s">
        <v>5682</v>
      </c>
      <c r="B3801" s="184">
        <v>5480</v>
      </c>
      <c r="C3801" s="184">
        <v>513155</v>
      </c>
      <c r="D3801" s="184">
        <v>-2</v>
      </c>
      <c r="E3801" s="184">
        <v>1</v>
      </c>
      <c r="F3801" s="184">
        <v>5458</v>
      </c>
      <c r="G3801" s="184">
        <v>7</v>
      </c>
      <c r="H3801" s="184">
        <v>3</v>
      </c>
    </row>
    <row r="3802" spans="1:8" ht="25.5" x14ac:dyDescent="0.2">
      <c r="A3802" s="184" t="s">
        <v>5683</v>
      </c>
      <c r="B3802" s="184">
        <v>5479</v>
      </c>
      <c r="C3802" s="184">
        <v>513156</v>
      </c>
      <c r="D3802" s="184">
        <v>-3</v>
      </c>
      <c r="E3802" s="184">
        <v>1</v>
      </c>
      <c r="F3802" s="184">
        <v>5458</v>
      </c>
      <c r="G3802" s="184">
        <v>7</v>
      </c>
      <c r="H3802" s="184">
        <v>3</v>
      </c>
    </row>
    <row r="3803" spans="1:8" ht="25.5" x14ac:dyDescent="0.2">
      <c r="A3803" s="184" t="s">
        <v>5684</v>
      </c>
      <c r="B3803" s="184">
        <v>5478</v>
      </c>
      <c r="C3803" s="184">
        <v>513157</v>
      </c>
      <c r="D3803" s="184">
        <v>-4</v>
      </c>
      <c r="E3803" s="184">
        <v>1</v>
      </c>
      <c r="F3803" s="184">
        <v>5458</v>
      </c>
      <c r="G3803" s="184">
        <v>7</v>
      </c>
      <c r="H3803" s="184">
        <v>3</v>
      </c>
    </row>
    <row r="3804" spans="1:8" ht="25.5" x14ac:dyDescent="0.2">
      <c r="A3804" s="184" t="s">
        <v>5685</v>
      </c>
      <c r="B3804" s="184">
        <v>5477</v>
      </c>
      <c r="C3804" s="184">
        <v>513158</v>
      </c>
      <c r="D3804" s="184">
        <v>-5</v>
      </c>
      <c r="E3804" s="184">
        <v>1</v>
      </c>
      <c r="F3804" s="184">
        <v>5458</v>
      </c>
      <c r="G3804" s="184">
        <v>7</v>
      </c>
      <c r="H3804" s="184">
        <v>3</v>
      </c>
    </row>
    <row r="3805" spans="1:8" ht="25.5" x14ac:dyDescent="0.2">
      <c r="A3805" s="184" t="s">
        <v>5686</v>
      </c>
      <c r="B3805" s="184">
        <v>5476</v>
      </c>
      <c r="C3805" s="184">
        <v>513159</v>
      </c>
      <c r="D3805" s="184">
        <v>-6</v>
      </c>
      <c r="E3805" s="184">
        <v>1</v>
      </c>
      <c r="F3805" s="184">
        <v>5458</v>
      </c>
      <c r="G3805" s="184">
        <v>7</v>
      </c>
      <c r="H3805" s="184">
        <v>3</v>
      </c>
    </row>
    <row r="3806" spans="1:8" ht="25.5" x14ac:dyDescent="0.2">
      <c r="A3806" s="184" t="s">
        <v>5687</v>
      </c>
      <c r="B3806" s="184">
        <v>5475</v>
      </c>
      <c r="C3806" s="184">
        <v>513160</v>
      </c>
      <c r="D3806" s="184">
        <v>-7</v>
      </c>
      <c r="E3806" s="184">
        <v>1</v>
      </c>
      <c r="F3806" s="184">
        <v>5458</v>
      </c>
      <c r="G3806" s="184">
        <v>7</v>
      </c>
      <c r="H3806" s="184">
        <v>3</v>
      </c>
    </row>
    <row r="3807" spans="1:8" ht="25.5" x14ac:dyDescent="0.2">
      <c r="A3807" s="184" t="s">
        <v>5688</v>
      </c>
      <c r="B3807" s="184">
        <v>5474</v>
      </c>
      <c r="C3807" s="184">
        <v>513161</v>
      </c>
      <c r="D3807" s="184">
        <v>-8</v>
      </c>
      <c r="E3807" s="184">
        <v>1</v>
      </c>
      <c r="F3807" s="184">
        <v>5458</v>
      </c>
      <c r="G3807" s="184">
        <v>7</v>
      </c>
      <c r="H3807" s="184">
        <v>3</v>
      </c>
    </row>
    <row r="3808" spans="1:8" ht="25.5" x14ac:dyDescent="0.2">
      <c r="A3808" s="184" t="s">
        <v>5689</v>
      </c>
      <c r="B3808" s="184">
        <v>5473</v>
      </c>
      <c r="C3808" s="184">
        <v>513162</v>
      </c>
      <c r="D3808" s="184">
        <v>-9</v>
      </c>
      <c r="E3808" s="184">
        <v>1</v>
      </c>
      <c r="F3808" s="184">
        <v>5458</v>
      </c>
      <c r="G3808" s="184">
        <v>7</v>
      </c>
      <c r="H3808" s="184">
        <v>3</v>
      </c>
    </row>
    <row r="3809" spans="1:8" ht="25.5" x14ac:dyDescent="0.2">
      <c r="A3809" s="184" t="s">
        <v>5690</v>
      </c>
      <c r="B3809" s="184">
        <v>5472</v>
      </c>
      <c r="C3809" s="184">
        <v>513163</v>
      </c>
      <c r="D3809" s="184">
        <v>-10</v>
      </c>
      <c r="E3809" s="184">
        <v>1</v>
      </c>
      <c r="F3809" s="184">
        <v>5458</v>
      </c>
      <c r="G3809" s="184">
        <v>7</v>
      </c>
      <c r="H3809" s="184">
        <v>3</v>
      </c>
    </row>
    <row r="3810" spans="1:8" ht="25.5" x14ac:dyDescent="0.2">
      <c r="A3810" s="184" t="s">
        <v>5691</v>
      </c>
      <c r="B3810" s="184">
        <v>5471</v>
      </c>
      <c r="C3810" s="184">
        <v>513164</v>
      </c>
      <c r="D3810" s="184">
        <v>-11</v>
      </c>
      <c r="E3810" s="184">
        <v>1</v>
      </c>
      <c r="F3810" s="184">
        <v>5458</v>
      </c>
      <c r="G3810" s="184">
        <v>7</v>
      </c>
      <c r="H3810" s="184">
        <v>3</v>
      </c>
    </row>
    <row r="3811" spans="1:8" ht="25.5" x14ac:dyDescent="0.2">
      <c r="A3811" s="184" t="s">
        <v>5692</v>
      </c>
      <c r="B3811" s="184">
        <v>5470</v>
      </c>
      <c r="C3811" s="184">
        <v>513165</v>
      </c>
      <c r="D3811" s="184">
        <v>-12</v>
      </c>
      <c r="E3811" s="184">
        <v>1</v>
      </c>
      <c r="F3811" s="184">
        <v>5458</v>
      </c>
      <c r="G3811" s="184">
        <v>7</v>
      </c>
      <c r="H3811" s="184">
        <v>3</v>
      </c>
    </row>
    <row r="3812" spans="1:8" ht="25.5" x14ac:dyDescent="0.2">
      <c r="A3812" s="184" t="s">
        <v>5693</v>
      </c>
      <c r="B3812" s="184">
        <v>5460</v>
      </c>
      <c r="C3812" s="184">
        <v>513175</v>
      </c>
      <c r="D3812" s="184">
        <v>13</v>
      </c>
      <c r="E3812" s="184">
        <v>1</v>
      </c>
      <c r="F3812" s="184">
        <v>5458</v>
      </c>
      <c r="G3812" s="184">
        <v>7</v>
      </c>
      <c r="H3812" s="184">
        <v>3</v>
      </c>
    </row>
    <row r="3813" spans="1:8" ht="25.5" x14ac:dyDescent="0.2">
      <c r="A3813" s="184" t="s">
        <v>5694</v>
      </c>
      <c r="B3813" s="184">
        <v>5469</v>
      </c>
      <c r="C3813" s="184">
        <v>513166</v>
      </c>
      <c r="D3813" s="184">
        <v>-13</v>
      </c>
      <c r="E3813" s="184">
        <v>1</v>
      </c>
      <c r="F3813" s="184">
        <v>5458</v>
      </c>
      <c r="G3813" s="184">
        <v>7</v>
      </c>
      <c r="H3813" s="184">
        <v>3</v>
      </c>
    </row>
    <row r="3814" spans="1:8" ht="25.5" x14ac:dyDescent="0.2">
      <c r="A3814" s="184" t="s">
        <v>5695</v>
      </c>
      <c r="B3814" s="184">
        <v>5461</v>
      </c>
      <c r="C3814" s="184">
        <v>513174</v>
      </c>
      <c r="D3814" s="184">
        <v>14</v>
      </c>
      <c r="E3814" s="184">
        <v>1</v>
      </c>
      <c r="F3814" s="184">
        <v>5458</v>
      </c>
      <c r="G3814" s="184">
        <v>7</v>
      </c>
      <c r="H3814" s="184">
        <v>3</v>
      </c>
    </row>
    <row r="3815" spans="1:8" ht="25.5" x14ac:dyDescent="0.2">
      <c r="A3815" s="184" t="s">
        <v>5696</v>
      </c>
      <c r="B3815" s="184">
        <v>5462</v>
      </c>
      <c r="C3815" s="184">
        <v>513173</v>
      </c>
      <c r="D3815" s="184">
        <v>15</v>
      </c>
      <c r="E3815" s="184">
        <v>1</v>
      </c>
      <c r="F3815" s="184">
        <v>5458</v>
      </c>
      <c r="G3815" s="184">
        <v>7</v>
      </c>
      <c r="H3815" s="184">
        <v>3</v>
      </c>
    </row>
    <row r="3816" spans="1:8" ht="25.5" x14ac:dyDescent="0.2">
      <c r="A3816" s="184" t="s">
        <v>5697</v>
      </c>
      <c r="B3816" s="184">
        <v>5463</v>
      </c>
      <c r="C3816" s="184">
        <v>513172</v>
      </c>
      <c r="D3816" s="184">
        <v>16</v>
      </c>
      <c r="E3816" s="184">
        <v>1</v>
      </c>
      <c r="F3816" s="184">
        <v>5458</v>
      </c>
      <c r="G3816" s="184">
        <v>7</v>
      </c>
      <c r="H3816" s="184">
        <v>3</v>
      </c>
    </row>
    <row r="3817" spans="1:8" ht="25.5" x14ac:dyDescent="0.2">
      <c r="A3817" s="184" t="s">
        <v>5698</v>
      </c>
      <c r="B3817" s="184">
        <v>5464</v>
      </c>
      <c r="C3817" s="184">
        <v>513171</v>
      </c>
      <c r="D3817" s="184">
        <v>17</v>
      </c>
      <c r="E3817" s="184">
        <v>1</v>
      </c>
      <c r="F3817" s="184">
        <v>5458</v>
      </c>
      <c r="G3817" s="184">
        <v>7</v>
      </c>
      <c r="H3817" s="184">
        <v>3</v>
      </c>
    </row>
    <row r="3818" spans="1:8" ht="25.5" x14ac:dyDescent="0.2">
      <c r="A3818" s="184" t="s">
        <v>5699</v>
      </c>
      <c r="B3818" s="184">
        <v>5465</v>
      </c>
      <c r="C3818" s="184">
        <v>513170</v>
      </c>
      <c r="D3818" s="184">
        <v>18</v>
      </c>
      <c r="E3818" s="184">
        <v>1</v>
      </c>
      <c r="F3818" s="184">
        <v>5458</v>
      </c>
      <c r="G3818" s="184">
        <v>7</v>
      </c>
      <c r="H3818" s="184">
        <v>3</v>
      </c>
    </row>
    <row r="3819" spans="1:8" ht="25.5" x14ac:dyDescent="0.2">
      <c r="A3819" s="184" t="s">
        <v>5700</v>
      </c>
      <c r="B3819" s="184">
        <v>5466</v>
      </c>
      <c r="C3819" s="184">
        <v>513169</v>
      </c>
      <c r="D3819" s="184">
        <v>19</v>
      </c>
      <c r="E3819" s="184">
        <v>1</v>
      </c>
      <c r="F3819" s="184">
        <v>5458</v>
      </c>
      <c r="G3819" s="184">
        <v>7</v>
      </c>
      <c r="H3819" s="184">
        <v>3</v>
      </c>
    </row>
    <row r="3820" spans="1:8" ht="25.5" x14ac:dyDescent="0.2">
      <c r="A3820" s="184" t="s">
        <v>5701</v>
      </c>
      <c r="B3820" s="184">
        <v>5459</v>
      </c>
      <c r="C3820" s="184">
        <v>513176</v>
      </c>
      <c r="D3820" s="184">
        <v>20</v>
      </c>
      <c r="E3820" s="184">
        <v>1</v>
      </c>
      <c r="F3820" s="184">
        <v>5458</v>
      </c>
      <c r="G3820" s="184">
        <v>7</v>
      </c>
      <c r="H3820" s="184">
        <v>3</v>
      </c>
    </row>
    <row r="3821" spans="1:8" ht="25.5" x14ac:dyDescent="0.2">
      <c r="A3821" s="184" t="s">
        <v>5701</v>
      </c>
      <c r="B3821" s="184">
        <v>5467</v>
      </c>
      <c r="C3821" s="184">
        <v>513168</v>
      </c>
      <c r="D3821" s="184">
        <v>20</v>
      </c>
      <c r="E3821" s="184">
        <v>1</v>
      </c>
      <c r="F3821" s="184">
        <v>5458</v>
      </c>
      <c r="G3821" s="184">
        <v>7</v>
      </c>
      <c r="H3821" s="184">
        <v>3</v>
      </c>
    </row>
    <row r="3822" spans="1:8" ht="25.5" x14ac:dyDescent="0.2">
      <c r="A3822" s="184" t="s">
        <v>5702</v>
      </c>
      <c r="B3822" s="184">
        <v>5468</v>
      </c>
      <c r="C3822" s="184">
        <v>513167</v>
      </c>
      <c r="D3822" s="184">
        <v>21</v>
      </c>
      <c r="E3822" s="184">
        <v>1</v>
      </c>
      <c r="F3822" s="184">
        <v>5458</v>
      </c>
      <c r="G3822" s="184">
        <v>7</v>
      </c>
      <c r="H3822" s="184">
        <v>3</v>
      </c>
    </row>
    <row r="3823" spans="1:8" ht="25.5" x14ac:dyDescent="0.2">
      <c r="A3823" s="184" t="s">
        <v>5703</v>
      </c>
      <c r="B3823" s="184">
        <v>5482</v>
      </c>
      <c r="C3823" s="184">
        <v>513153</v>
      </c>
      <c r="D3823" s="184">
        <v>22</v>
      </c>
      <c r="E3823" s="184">
        <v>1</v>
      </c>
      <c r="F3823" s="184">
        <v>5458</v>
      </c>
      <c r="G3823" s="184">
        <v>7</v>
      </c>
      <c r="H3823" s="184">
        <v>3</v>
      </c>
    </row>
    <row r="3824" spans="1:8" ht="25.5" x14ac:dyDescent="0.2">
      <c r="A3824" s="184" t="s">
        <v>5704</v>
      </c>
      <c r="B3824" s="184">
        <v>5483</v>
      </c>
      <c r="C3824" s="184">
        <v>513152</v>
      </c>
      <c r="D3824" s="184">
        <v>23</v>
      </c>
      <c r="E3824" s="184">
        <v>1</v>
      </c>
      <c r="F3824" s="184">
        <v>5458</v>
      </c>
      <c r="G3824" s="184">
        <v>7</v>
      </c>
      <c r="H3824" s="184">
        <v>3</v>
      </c>
    </row>
    <row r="3825" spans="1:8" x14ac:dyDescent="0.2">
      <c r="A3825" s="184" t="s">
        <v>5705</v>
      </c>
      <c r="B3825" s="184">
        <v>67</v>
      </c>
      <c r="C3825" s="184">
        <v>1123</v>
      </c>
      <c r="D3825" s="184">
        <v>1</v>
      </c>
      <c r="E3825" s="184">
        <v>1</v>
      </c>
      <c r="F3825" s="184">
        <v>77</v>
      </c>
      <c r="G3825" s="184">
        <v>7</v>
      </c>
      <c r="H3825" s="184">
        <v>3</v>
      </c>
    </row>
    <row r="3826" spans="1:8" x14ac:dyDescent="0.2">
      <c r="A3826" s="184" t="s">
        <v>5706</v>
      </c>
      <c r="B3826" s="184">
        <v>241</v>
      </c>
      <c r="C3826" s="184">
        <v>1482</v>
      </c>
      <c r="D3826" s="184">
        <v>2</v>
      </c>
      <c r="E3826" s="184">
        <v>1</v>
      </c>
      <c r="F3826" s="184">
        <v>77</v>
      </c>
      <c r="G3826" s="184">
        <v>7</v>
      </c>
      <c r="H3826" s="184">
        <v>3</v>
      </c>
    </row>
    <row r="3827" spans="1:8" x14ac:dyDescent="0.2">
      <c r="A3827" s="184" t="s">
        <v>5707</v>
      </c>
      <c r="B3827" s="184">
        <v>242</v>
      </c>
      <c r="C3827" s="184">
        <v>1483</v>
      </c>
      <c r="D3827" s="184">
        <v>3</v>
      </c>
      <c r="E3827" s="184">
        <v>1</v>
      </c>
      <c r="F3827" s="184">
        <v>77</v>
      </c>
      <c r="G3827" s="184">
        <v>7</v>
      </c>
      <c r="H3827" s="184">
        <v>3</v>
      </c>
    </row>
    <row r="3828" spans="1:8" x14ac:dyDescent="0.2">
      <c r="A3828" s="184" t="s">
        <v>5708</v>
      </c>
      <c r="B3828" s="184">
        <v>244</v>
      </c>
      <c r="C3828" s="184">
        <v>1485</v>
      </c>
      <c r="D3828" s="184">
        <v>4</v>
      </c>
      <c r="E3828" s="184">
        <v>1</v>
      </c>
      <c r="F3828" s="184">
        <v>77</v>
      </c>
      <c r="G3828" s="184">
        <v>7</v>
      </c>
      <c r="H3828" s="184">
        <v>3</v>
      </c>
    </row>
    <row r="3829" spans="1:8" x14ac:dyDescent="0.2">
      <c r="A3829" s="184" t="s">
        <v>5709</v>
      </c>
      <c r="B3829" s="184">
        <v>245</v>
      </c>
      <c r="C3829" s="184">
        <v>1486</v>
      </c>
      <c r="D3829" s="184">
        <v>5</v>
      </c>
      <c r="E3829" s="184">
        <v>1</v>
      </c>
      <c r="F3829" s="184">
        <v>77</v>
      </c>
      <c r="G3829" s="184">
        <v>7</v>
      </c>
      <c r="H3829" s="184">
        <v>3</v>
      </c>
    </row>
    <row r="3830" spans="1:8" x14ac:dyDescent="0.2">
      <c r="A3830" s="184" t="s">
        <v>5710</v>
      </c>
      <c r="B3830" s="184">
        <v>248</v>
      </c>
      <c r="C3830" s="184">
        <v>1489</v>
      </c>
      <c r="D3830" s="184">
        <v>6</v>
      </c>
      <c r="E3830" s="184">
        <v>1</v>
      </c>
      <c r="F3830" s="184">
        <v>77</v>
      </c>
      <c r="G3830" s="184">
        <v>7</v>
      </c>
      <c r="H3830" s="184">
        <v>3</v>
      </c>
    </row>
    <row r="3831" spans="1:8" x14ac:dyDescent="0.2">
      <c r="A3831" s="184" t="s">
        <v>5711</v>
      </c>
      <c r="B3831" s="184">
        <v>251</v>
      </c>
      <c r="C3831" s="184">
        <v>1492</v>
      </c>
      <c r="D3831" s="184">
        <v>7</v>
      </c>
      <c r="E3831" s="184">
        <v>1</v>
      </c>
      <c r="F3831" s="184">
        <v>77</v>
      </c>
      <c r="G3831" s="184">
        <v>7</v>
      </c>
      <c r="H3831" s="184">
        <v>3</v>
      </c>
    </row>
    <row r="3832" spans="1:8" x14ac:dyDescent="0.2">
      <c r="A3832" s="184" t="s">
        <v>5712</v>
      </c>
      <c r="B3832" s="184">
        <v>253</v>
      </c>
      <c r="C3832" s="184">
        <v>1494</v>
      </c>
      <c r="D3832" s="184">
        <v>8</v>
      </c>
      <c r="E3832" s="184">
        <v>1</v>
      </c>
      <c r="F3832" s="184">
        <v>77</v>
      </c>
      <c r="G3832" s="184">
        <v>7</v>
      </c>
      <c r="H3832" s="184">
        <v>3</v>
      </c>
    </row>
    <row r="3833" spans="1:8" x14ac:dyDescent="0.2">
      <c r="A3833" s="184" t="s">
        <v>5713</v>
      </c>
      <c r="B3833" s="184">
        <v>255</v>
      </c>
      <c r="C3833" s="184">
        <v>1496</v>
      </c>
      <c r="D3833" s="184">
        <v>9</v>
      </c>
      <c r="E3833" s="184">
        <v>1</v>
      </c>
      <c r="F3833" s="184">
        <v>77</v>
      </c>
      <c r="G3833" s="184">
        <v>7</v>
      </c>
      <c r="H3833" s="184">
        <v>3</v>
      </c>
    </row>
    <row r="3834" spans="1:8" x14ac:dyDescent="0.2">
      <c r="A3834" s="184" t="s">
        <v>5714</v>
      </c>
      <c r="B3834" s="184">
        <v>257</v>
      </c>
      <c r="C3834" s="184">
        <v>1498</v>
      </c>
      <c r="D3834" s="184">
        <v>10</v>
      </c>
      <c r="E3834" s="184">
        <v>1</v>
      </c>
      <c r="F3834" s="184">
        <v>77</v>
      </c>
      <c r="G3834" s="184">
        <v>7</v>
      </c>
      <c r="H3834" s="184">
        <v>3</v>
      </c>
    </row>
    <row r="3835" spans="1:8" x14ac:dyDescent="0.2">
      <c r="A3835" s="184" t="s">
        <v>5715</v>
      </c>
      <c r="B3835" s="184">
        <v>259</v>
      </c>
      <c r="C3835" s="184">
        <v>1500</v>
      </c>
      <c r="D3835" s="184">
        <v>11</v>
      </c>
      <c r="E3835" s="184">
        <v>1</v>
      </c>
      <c r="F3835" s="184">
        <v>77</v>
      </c>
      <c r="G3835" s="184">
        <v>7</v>
      </c>
      <c r="H3835" s="184">
        <v>3</v>
      </c>
    </row>
    <row r="3836" spans="1:8" x14ac:dyDescent="0.2">
      <c r="A3836" s="184" t="s">
        <v>5716</v>
      </c>
      <c r="B3836" s="184">
        <v>261</v>
      </c>
      <c r="C3836" s="184">
        <v>1502</v>
      </c>
      <c r="D3836" s="184">
        <v>12</v>
      </c>
      <c r="E3836" s="184">
        <v>1</v>
      </c>
      <c r="F3836" s="184">
        <v>77</v>
      </c>
      <c r="G3836" s="184">
        <v>7</v>
      </c>
      <c r="H3836" s="184">
        <v>3</v>
      </c>
    </row>
    <row r="3837" spans="1:8" x14ac:dyDescent="0.2">
      <c r="A3837" s="184" t="s">
        <v>5717</v>
      </c>
      <c r="B3837" s="184">
        <v>264</v>
      </c>
      <c r="C3837" s="184">
        <v>1505</v>
      </c>
      <c r="D3837" s="184">
        <v>13</v>
      </c>
      <c r="E3837" s="184">
        <v>1</v>
      </c>
      <c r="F3837" s="184">
        <v>77</v>
      </c>
      <c r="G3837" s="184">
        <v>7</v>
      </c>
      <c r="H3837" s="184">
        <v>3</v>
      </c>
    </row>
    <row r="3838" spans="1:8" x14ac:dyDescent="0.2">
      <c r="A3838" s="184" t="s">
        <v>5718</v>
      </c>
      <c r="B3838" s="184">
        <v>265</v>
      </c>
      <c r="C3838" s="184">
        <v>1506</v>
      </c>
      <c r="D3838" s="184">
        <v>14</v>
      </c>
      <c r="E3838" s="184">
        <v>1</v>
      </c>
      <c r="F3838" s="184">
        <v>77</v>
      </c>
      <c r="G3838" s="184">
        <v>7</v>
      </c>
      <c r="H3838" s="184">
        <v>3</v>
      </c>
    </row>
    <row r="3839" spans="1:8" x14ac:dyDescent="0.2">
      <c r="A3839" s="184" t="s">
        <v>5719</v>
      </c>
      <c r="B3839" s="184">
        <v>266</v>
      </c>
      <c r="C3839" s="184">
        <v>1507</v>
      </c>
      <c r="D3839" s="184">
        <v>15</v>
      </c>
      <c r="E3839" s="184">
        <v>1</v>
      </c>
      <c r="F3839" s="184">
        <v>77</v>
      </c>
      <c r="G3839" s="184">
        <v>7</v>
      </c>
      <c r="H3839" s="184">
        <v>3</v>
      </c>
    </row>
    <row r="3840" spans="1:8" x14ac:dyDescent="0.2">
      <c r="A3840" s="184" t="s">
        <v>5720</v>
      </c>
      <c r="B3840" s="184">
        <v>268</v>
      </c>
      <c r="C3840" s="184">
        <v>1509</v>
      </c>
      <c r="D3840" s="184">
        <v>16</v>
      </c>
      <c r="E3840" s="184">
        <v>1</v>
      </c>
      <c r="F3840" s="184">
        <v>77</v>
      </c>
      <c r="G3840" s="184">
        <v>7</v>
      </c>
      <c r="H3840" s="184">
        <v>3</v>
      </c>
    </row>
    <row r="3841" spans="1:8" x14ac:dyDescent="0.2">
      <c r="A3841" s="184" t="s">
        <v>5721</v>
      </c>
      <c r="B3841" s="184">
        <v>270</v>
      </c>
      <c r="C3841" s="184">
        <v>1511</v>
      </c>
      <c r="D3841" s="184">
        <v>17</v>
      </c>
      <c r="E3841" s="184">
        <v>1</v>
      </c>
      <c r="F3841" s="184">
        <v>77</v>
      </c>
      <c r="G3841" s="184">
        <v>7</v>
      </c>
      <c r="H3841" s="184">
        <v>3</v>
      </c>
    </row>
    <row r="3842" spans="1:8" x14ac:dyDescent="0.2">
      <c r="A3842" s="184" t="s">
        <v>5722</v>
      </c>
      <c r="B3842" s="184">
        <v>272</v>
      </c>
      <c r="C3842" s="184">
        <v>1513</v>
      </c>
      <c r="D3842" s="184">
        <v>18</v>
      </c>
      <c r="E3842" s="184">
        <v>1</v>
      </c>
      <c r="F3842" s="184">
        <v>77</v>
      </c>
      <c r="G3842" s="184">
        <v>7</v>
      </c>
      <c r="H3842" s="184">
        <v>3</v>
      </c>
    </row>
    <row r="3843" spans="1:8" x14ac:dyDescent="0.2">
      <c r="A3843" s="184" t="s">
        <v>5723</v>
      </c>
      <c r="B3843" s="184">
        <v>273</v>
      </c>
      <c r="C3843" s="184">
        <v>1514</v>
      </c>
      <c r="D3843" s="184">
        <v>19</v>
      </c>
      <c r="E3843" s="184">
        <v>1</v>
      </c>
      <c r="F3843" s="184">
        <v>77</v>
      </c>
      <c r="G3843" s="184">
        <v>7</v>
      </c>
      <c r="H3843" s="184">
        <v>3</v>
      </c>
    </row>
    <row r="3844" spans="1:8" x14ac:dyDescent="0.2">
      <c r="A3844" s="184" t="s">
        <v>5724</v>
      </c>
      <c r="B3844" s="184">
        <v>276</v>
      </c>
      <c r="C3844" s="184">
        <v>1517</v>
      </c>
      <c r="D3844" s="184">
        <v>20</v>
      </c>
      <c r="E3844" s="184">
        <v>1</v>
      </c>
      <c r="F3844" s="184">
        <v>77</v>
      </c>
      <c r="G3844" s="184">
        <v>7</v>
      </c>
      <c r="H3844" s="184">
        <v>3</v>
      </c>
    </row>
    <row r="3845" spans="1:8" x14ac:dyDescent="0.2">
      <c r="A3845" s="184" t="s">
        <v>5725</v>
      </c>
      <c r="B3845" s="184">
        <v>277</v>
      </c>
      <c r="C3845" s="184">
        <v>1518</v>
      </c>
      <c r="D3845" s="184">
        <v>21</v>
      </c>
      <c r="E3845" s="184">
        <v>1</v>
      </c>
      <c r="F3845" s="184">
        <v>77</v>
      </c>
      <c r="G3845" s="184">
        <v>7</v>
      </c>
      <c r="H3845" s="184">
        <v>3</v>
      </c>
    </row>
    <row r="3846" spans="1:8" x14ac:dyDescent="0.2">
      <c r="A3846" s="184" t="s">
        <v>5726</v>
      </c>
      <c r="B3846" s="184">
        <v>279</v>
      </c>
      <c r="C3846" s="184">
        <v>1520</v>
      </c>
      <c r="D3846" s="184">
        <v>22</v>
      </c>
      <c r="E3846" s="184">
        <v>1</v>
      </c>
      <c r="F3846" s="184">
        <v>77</v>
      </c>
      <c r="G3846" s="184">
        <v>7</v>
      </c>
      <c r="H3846" s="184">
        <v>3</v>
      </c>
    </row>
    <row r="3847" spans="1:8" x14ac:dyDescent="0.2">
      <c r="A3847" s="184" t="s">
        <v>5727</v>
      </c>
      <c r="B3847" s="184">
        <v>281</v>
      </c>
      <c r="C3847" s="184">
        <v>1522</v>
      </c>
      <c r="D3847" s="184">
        <v>23</v>
      </c>
      <c r="E3847" s="184">
        <v>1</v>
      </c>
      <c r="F3847" s="184">
        <v>77</v>
      </c>
      <c r="G3847" s="184">
        <v>7</v>
      </c>
      <c r="H3847" s="184">
        <v>3</v>
      </c>
    </row>
    <row r="3848" spans="1:8" x14ac:dyDescent="0.2">
      <c r="A3848" s="184" t="s">
        <v>5728</v>
      </c>
      <c r="B3848" s="184">
        <v>283</v>
      </c>
      <c r="C3848" s="184">
        <v>1524</v>
      </c>
      <c r="D3848" s="184">
        <v>24</v>
      </c>
      <c r="E3848" s="184">
        <v>1</v>
      </c>
      <c r="F3848" s="184">
        <v>77</v>
      </c>
      <c r="G3848" s="184">
        <v>7</v>
      </c>
      <c r="H3848" s="184">
        <v>3</v>
      </c>
    </row>
    <row r="3849" spans="1:8" x14ac:dyDescent="0.2">
      <c r="A3849" s="184" t="s">
        <v>5729</v>
      </c>
      <c r="B3849" s="184">
        <v>285</v>
      </c>
      <c r="C3849" s="184">
        <v>1526</v>
      </c>
      <c r="D3849" s="184">
        <v>25</v>
      </c>
      <c r="E3849" s="184">
        <v>1</v>
      </c>
      <c r="F3849" s="184">
        <v>77</v>
      </c>
      <c r="G3849" s="184">
        <v>7</v>
      </c>
      <c r="H3849" s="184">
        <v>3</v>
      </c>
    </row>
    <row r="3850" spans="1:8" x14ac:dyDescent="0.2">
      <c r="A3850" s="184" t="s">
        <v>5730</v>
      </c>
      <c r="B3850" s="184">
        <v>286</v>
      </c>
      <c r="C3850" s="184">
        <v>1527</v>
      </c>
      <c r="D3850" s="184">
        <v>26</v>
      </c>
      <c r="E3850" s="184">
        <v>1</v>
      </c>
      <c r="F3850" s="184">
        <v>77</v>
      </c>
      <c r="G3850" s="184">
        <v>7</v>
      </c>
      <c r="H3850" s="184">
        <v>3</v>
      </c>
    </row>
    <row r="3851" spans="1:8" x14ac:dyDescent="0.2">
      <c r="A3851" s="184" t="s">
        <v>5731</v>
      </c>
      <c r="B3851" s="184">
        <v>289</v>
      </c>
      <c r="C3851" s="184">
        <v>1530</v>
      </c>
      <c r="D3851" s="184">
        <v>27</v>
      </c>
      <c r="E3851" s="184">
        <v>1</v>
      </c>
      <c r="F3851" s="184">
        <v>77</v>
      </c>
      <c r="G3851" s="184">
        <v>7</v>
      </c>
      <c r="H3851" s="184">
        <v>3</v>
      </c>
    </row>
    <row r="3852" spans="1:8" x14ac:dyDescent="0.2">
      <c r="A3852" s="184" t="s">
        <v>5732</v>
      </c>
      <c r="B3852" s="184">
        <v>290</v>
      </c>
      <c r="C3852" s="184">
        <v>1531</v>
      </c>
      <c r="D3852" s="184">
        <v>28</v>
      </c>
      <c r="E3852" s="184">
        <v>1</v>
      </c>
      <c r="F3852" s="184">
        <v>77</v>
      </c>
      <c r="G3852" s="184">
        <v>7</v>
      </c>
      <c r="H3852" s="184">
        <v>3</v>
      </c>
    </row>
    <row r="3853" spans="1:8" x14ac:dyDescent="0.2">
      <c r="A3853" s="184" t="s">
        <v>5733</v>
      </c>
      <c r="B3853" s="184">
        <v>292</v>
      </c>
      <c r="C3853" s="184">
        <v>1533</v>
      </c>
      <c r="D3853" s="184">
        <v>29</v>
      </c>
      <c r="E3853" s="184">
        <v>1</v>
      </c>
      <c r="F3853" s="184">
        <v>77</v>
      </c>
      <c r="G3853" s="184">
        <v>7</v>
      </c>
      <c r="H3853" s="184">
        <v>3</v>
      </c>
    </row>
    <row r="3854" spans="1:8" x14ac:dyDescent="0.2">
      <c r="A3854" s="184" t="s">
        <v>5734</v>
      </c>
      <c r="B3854" s="184">
        <v>293</v>
      </c>
      <c r="C3854" s="184">
        <v>1536</v>
      </c>
      <c r="D3854" s="184">
        <v>30</v>
      </c>
      <c r="E3854" s="184">
        <v>1</v>
      </c>
      <c r="F3854" s="184">
        <v>77</v>
      </c>
      <c r="G3854" s="184">
        <v>7</v>
      </c>
      <c r="H3854" s="184">
        <v>3</v>
      </c>
    </row>
    <row r="3855" spans="1:8" x14ac:dyDescent="0.2">
      <c r="A3855" s="184" t="s">
        <v>5735</v>
      </c>
      <c r="B3855" s="184">
        <v>294</v>
      </c>
      <c r="C3855" s="184">
        <v>1539</v>
      </c>
      <c r="D3855" s="184">
        <v>31</v>
      </c>
      <c r="E3855" s="184">
        <v>1</v>
      </c>
      <c r="F3855" s="184">
        <v>77</v>
      </c>
      <c r="G3855" s="184">
        <v>7</v>
      </c>
      <c r="H3855" s="184">
        <v>3</v>
      </c>
    </row>
    <row r="3856" spans="1:8" x14ac:dyDescent="0.2">
      <c r="A3856" s="184" t="s">
        <v>5736</v>
      </c>
      <c r="B3856" s="184">
        <v>295</v>
      </c>
      <c r="C3856" s="184">
        <v>1541</v>
      </c>
      <c r="D3856" s="184">
        <v>32</v>
      </c>
      <c r="E3856" s="184">
        <v>1</v>
      </c>
      <c r="F3856" s="184">
        <v>77</v>
      </c>
      <c r="G3856" s="184">
        <v>7</v>
      </c>
      <c r="H3856" s="184">
        <v>3</v>
      </c>
    </row>
    <row r="3857" spans="1:8" x14ac:dyDescent="0.2">
      <c r="A3857" s="184" t="s">
        <v>5737</v>
      </c>
      <c r="B3857" s="184">
        <v>296</v>
      </c>
      <c r="C3857" s="184">
        <v>1543</v>
      </c>
      <c r="D3857" s="184">
        <v>33</v>
      </c>
      <c r="E3857" s="184">
        <v>1</v>
      </c>
      <c r="F3857" s="184">
        <v>77</v>
      </c>
      <c r="G3857" s="184">
        <v>7</v>
      </c>
      <c r="H3857" s="184">
        <v>3</v>
      </c>
    </row>
    <row r="3858" spans="1:8" x14ac:dyDescent="0.2">
      <c r="A3858" s="184" t="s">
        <v>5738</v>
      </c>
      <c r="B3858" s="184">
        <v>297</v>
      </c>
      <c r="C3858" s="184">
        <v>1545</v>
      </c>
      <c r="D3858" s="184">
        <v>34</v>
      </c>
      <c r="E3858" s="184">
        <v>1</v>
      </c>
      <c r="F3858" s="184">
        <v>77</v>
      </c>
      <c r="G3858" s="184">
        <v>7</v>
      </c>
      <c r="H3858" s="184">
        <v>3</v>
      </c>
    </row>
    <row r="3859" spans="1:8" x14ac:dyDescent="0.2">
      <c r="A3859" s="184" t="s">
        <v>5739</v>
      </c>
      <c r="B3859" s="184">
        <v>376</v>
      </c>
      <c r="C3859" s="184">
        <v>1784</v>
      </c>
      <c r="D3859" s="184">
        <v>35</v>
      </c>
      <c r="E3859" s="184">
        <v>1</v>
      </c>
      <c r="F3859" s="184">
        <v>77</v>
      </c>
      <c r="G3859" s="184">
        <v>7</v>
      </c>
      <c r="H3859" s="184">
        <v>3</v>
      </c>
    </row>
    <row r="3860" spans="1:8" x14ac:dyDescent="0.2">
      <c r="A3860" s="184" t="s">
        <v>5740</v>
      </c>
      <c r="B3860" s="184">
        <v>2585</v>
      </c>
      <c r="C3860" s="184">
        <v>509859</v>
      </c>
      <c r="D3860" s="184">
        <v>36</v>
      </c>
      <c r="E3860" s="184">
        <v>1</v>
      </c>
      <c r="F3860" s="184">
        <v>77</v>
      </c>
      <c r="G3860" s="184">
        <v>7</v>
      </c>
      <c r="H3860" s="184">
        <v>3</v>
      </c>
    </row>
    <row r="3861" spans="1:8" x14ac:dyDescent="0.2">
      <c r="A3861" s="184" t="s">
        <v>5741</v>
      </c>
      <c r="B3861" s="184">
        <v>69</v>
      </c>
      <c r="C3861" s="184">
        <v>1126</v>
      </c>
      <c r="D3861" s="184">
        <v>37</v>
      </c>
      <c r="E3861" s="184">
        <v>1</v>
      </c>
      <c r="F3861" s="184">
        <v>77</v>
      </c>
      <c r="G3861" s="184">
        <v>7</v>
      </c>
      <c r="H3861" s="184">
        <v>3</v>
      </c>
    </row>
    <row r="3862" spans="1:8" x14ac:dyDescent="0.2">
      <c r="A3862" s="184" t="s">
        <v>5742</v>
      </c>
      <c r="B3862" s="184">
        <v>70</v>
      </c>
      <c r="C3862" s="184">
        <v>1127</v>
      </c>
      <c r="D3862" s="184">
        <v>38</v>
      </c>
      <c r="E3862" s="184">
        <v>1</v>
      </c>
      <c r="F3862" s="184">
        <v>77</v>
      </c>
      <c r="G3862" s="184">
        <v>7</v>
      </c>
      <c r="H3862" s="184">
        <v>3</v>
      </c>
    </row>
    <row r="3863" spans="1:8" x14ac:dyDescent="0.2">
      <c r="A3863" s="184" t="s">
        <v>5743</v>
      </c>
      <c r="B3863" s="184">
        <v>3452</v>
      </c>
      <c r="C3863" s="184">
        <v>511089</v>
      </c>
      <c r="D3863" s="184">
        <v>39</v>
      </c>
      <c r="E3863" s="184">
        <v>1</v>
      </c>
      <c r="F3863" s="184">
        <v>77</v>
      </c>
      <c r="G3863" s="184">
        <v>7</v>
      </c>
      <c r="H3863" s="184">
        <v>3</v>
      </c>
    </row>
    <row r="3864" spans="1:8" x14ac:dyDescent="0.2">
      <c r="A3864" s="184" t="s">
        <v>5744</v>
      </c>
      <c r="B3864" s="184">
        <v>3453</v>
      </c>
      <c r="C3864" s="184">
        <v>511090</v>
      </c>
      <c r="D3864" s="184">
        <v>40</v>
      </c>
      <c r="E3864" s="184">
        <v>1</v>
      </c>
      <c r="F3864" s="184">
        <v>77</v>
      </c>
      <c r="G3864" s="184">
        <v>7</v>
      </c>
      <c r="H3864" s="184">
        <v>3</v>
      </c>
    </row>
    <row r="3865" spans="1:8" x14ac:dyDescent="0.2">
      <c r="A3865" s="184" t="s">
        <v>5745</v>
      </c>
      <c r="B3865" s="184">
        <v>785</v>
      </c>
      <c r="C3865" s="184">
        <v>501242</v>
      </c>
      <c r="D3865" s="184">
        <v>42</v>
      </c>
      <c r="E3865" s="184">
        <v>1</v>
      </c>
      <c r="F3865" s="184">
        <v>77</v>
      </c>
      <c r="G3865" s="184">
        <v>7</v>
      </c>
      <c r="H3865" s="184">
        <v>3</v>
      </c>
    </row>
    <row r="3866" spans="1:8" x14ac:dyDescent="0.2">
      <c r="A3866" s="184" t="s">
        <v>5746</v>
      </c>
      <c r="B3866" s="184">
        <v>786</v>
      </c>
      <c r="C3866" s="184">
        <v>501243</v>
      </c>
      <c r="D3866" s="184">
        <v>43</v>
      </c>
      <c r="E3866" s="184">
        <v>1</v>
      </c>
      <c r="F3866" s="184">
        <v>77</v>
      </c>
      <c r="G3866" s="184">
        <v>7</v>
      </c>
      <c r="H3866" s="184">
        <v>3</v>
      </c>
    </row>
    <row r="3867" spans="1:8" x14ac:dyDescent="0.2">
      <c r="A3867" s="184" t="s">
        <v>5747</v>
      </c>
      <c r="B3867" s="184">
        <v>787</v>
      </c>
      <c r="C3867" s="184">
        <v>501244</v>
      </c>
      <c r="D3867" s="184">
        <v>44</v>
      </c>
      <c r="E3867" s="184">
        <v>1</v>
      </c>
      <c r="F3867" s="184">
        <v>77</v>
      </c>
      <c r="G3867" s="184">
        <v>7</v>
      </c>
      <c r="H3867" s="184">
        <v>3</v>
      </c>
    </row>
    <row r="3868" spans="1:8" x14ac:dyDescent="0.2">
      <c r="A3868" s="184" t="s">
        <v>5748</v>
      </c>
      <c r="B3868" s="184">
        <v>788</v>
      </c>
      <c r="C3868" s="184">
        <v>501245</v>
      </c>
      <c r="D3868" s="184">
        <v>45</v>
      </c>
      <c r="E3868" s="184">
        <v>1</v>
      </c>
      <c r="F3868" s="184">
        <v>77</v>
      </c>
      <c r="G3868" s="184">
        <v>7</v>
      </c>
      <c r="H3868" s="184">
        <v>3</v>
      </c>
    </row>
    <row r="3869" spans="1:8" x14ac:dyDescent="0.2">
      <c r="A3869" s="184" t="s">
        <v>5749</v>
      </c>
      <c r="B3869" s="184">
        <v>78</v>
      </c>
      <c r="C3869" s="184">
        <v>1142</v>
      </c>
      <c r="D3869" s="184">
        <v>46</v>
      </c>
      <c r="E3869" s="184">
        <v>1</v>
      </c>
      <c r="F3869" s="184">
        <v>77</v>
      </c>
      <c r="G3869" s="184">
        <v>7</v>
      </c>
      <c r="H3869" s="184">
        <v>3</v>
      </c>
    </row>
    <row r="3870" spans="1:8" x14ac:dyDescent="0.2">
      <c r="A3870" s="184" t="s">
        <v>5750</v>
      </c>
      <c r="B3870" s="184">
        <v>79</v>
      </c>
      <c r="C3870" s="184">
        <v>1143</v>
      </c>
      <c r="D3870" s="184">
        <v>47</v>
      </c>
      <c r="E3870" s="184">
        <v>1</v>
      </c>
      <c r="F3870" s="184">
        <v>77</v>
      </c>
      <c r="G3870" s="184">
        <v>7</v>
      </c>
      <c r="H3870" s="184">
        <v>3</v>
      </c>
    </row>
    <row r="3871" spans="1:8" x14ac:dyDescent="0.2">
      <c r="A3871" s="184" t="s">
        <v>5751</v>
      </c>
      <c r="B3871" s="184">
        <v>317</v>
      </c>
      <c r="C3871" s="184">
        <v>1608</v>
      </c>
      <c r="D3871" s="184">
        <v>48</v>
      </c>
      <c r="E3871" s="184">
        <v>1</v>
      </c>
      <c r="F3871" s="184">
        <v>77</v>
      </c>
      <c r="G3871" s="184">
        <v>7</v>
      </c>
      <c r="H3871" s="184">
        <v>3</v>
      </c>
    </row>
    <row r="3872" spans="1:8" x14ac:dyDescent="0.2">
      <c r="A3872" s="184" t="s">
        <v>5752</v>
      </c>
      <c r="B3872" s="184">
        <v>318</v>
      </c>
      <c r="C3872" s="184">
        <v>1610</v>
      </c>
      <c r="D3872" s="184">
        <v>49</v>
      </c>
      <c r="E3872" s="184">
        <v>1</v>
      </c>
      <c r="F3872" s="184">
        <v>77</v>
      </c>
      <c r="G3872" s="184">
        <v>7</v>
      </c>
      <c r="H3872" s="184">
        <v>3</v>
      </c>
    </row>
    <row r="3873" spans="1:8" x14ac:dyDescent="0.2">
      <c r="A3873" s="184" t="s">
        <v>5753</v>
      </c>
      <c r="B3873" s="184">
        <v>319</v>
      </c>
      <c r="C3873" s="184">
        <v>1611</v>
      </c>
      <c r="D3873" s="184">
        <v>50</v>
      </c>
      <c r="E3873" s="184">
        <v>1</v>
      </c>
      <c r="F3873" s="184">
        <v>77</v>
      </c>
      <c r="G3873" s="184">
        <v>7</v>
      </c>
      <c r="H3873" s="184">
        <v>3</v>
      </c>
    </row>
    <row r="3874" spans="1:8" x14ac:dyDescent="0.2">
      <c r="A3874" s="184" t="s">
        <v>5754</v>
      </c>
      <c r="B3874" s="184">
        <v>325</v>
      </c>
      <c r="C3874" s="184">
        <v>1621</v>
      </c>
      <c r="D3874" s="184">
        <v>51</v>
      </c>
      <c r="E3874" s="184">
        <v>1</v>
      </c>
      <c r="F3874" s="184">
        <v>77</v>
      </c>
      <c r="G3874" s="184">
        <v>7</v>
      </c>
      <c r="H3874" s="184">
        <v>3</v>
      </c>
    </row>
    <row r="3875" spans="1:8" x14ac:dyDescent="0.2">
      <c r="A3875" s="184" t="s">
        <v>5755</v>
      </c>
      <c r="B3875" s="184">
        <v>328</v>
      </c>
      <c r="C3875" s="184">
        <v>1625</v>
      </c>
      <c r="D3875" s="184">
        <v>52</v>
      </c>
      <c r="E3875" s="184">
        <v>1</v>
      </c>
      <c r="F3875" s="184">
        <v>77</v>
      </c>
      <c r="G3875" s="184">
        <v>7</v>
      </c>
      <c r="H3875" s="184">
        <v>3</v>
      </c>
    </row>
    <row r="3876" spans="1:8" x14ac:dyDescent="0.2">
      <c r="A3876" s="184" t="s">
        <v>5756</v>
      </c>
      <c r="B3876" s="184">
        <v>379</v>
      </c>
      <c r="C3876" s="184">
        <v>1793</v>
      </c>
      <c r="D3876" s="184">
        <v>53</v>
      </c>
      <c r="E3876" s="184">
        <v>1</v>
      </c>
      <c r="F3876" s="184">
        <v>77</v>
      </c>
      <c r="G3876" s="184">
        <v>7</v>
      </c>
      <c r="H3876" s="184">
        <v>3</v>
      </c>
    </row>
    <row r="3877" spans="1:8" x14ac:dyDescent="0.2">
      <c r="A3877" s="184" t="s">
        <v>5757</v>
      </c>
      <c r="B3877" s="184">
        <v>380</v>
      </c>
      <c r="C3877" s="184">
        <v>1794</v>
      </c>
      <c r="D3877" s="184">
        <v>54</v>
      </c>
      <c r="E3877" s="184">
        <v>1</v>
      </c>
      <c r="F3877" s="184">
        <v>77</v>
      </c>
      <c r="G3877" s="184">
        <v>7</v>
      </c>
      <c r="H3877" s="184">
        <v>3</v>
      </c>
    </row>
    <row r="3878" spans="1:8" x14ac:dyDescent="0.2">
      <c r="A3878" s="184" t="s">
        <v>5758</v>
      </c>
      <c r="B3878" s="184">
        <v>381</v>
      </c>
      <c r="C3878" s="184">
        <v>1795</v>
      </c>
      <c r="D3878" s="184">
        <v>55</v>
      </c>
      <c r="E3878" s="184">
        <v>1</v>
      </c>
      <c r="F3878" s="184">
        <v>77</v>
      </c>
      <c r="G3878" s="184">
        <v>7</v>
      </c>
      <c r="H3878" s="184">
        <v>3</v>
      </c>
    </row>
    <row r="3879" spans="1:8" x14ac:dyDescent="0.2">
      <c r="A3879" s="184" t="s">
        <v>5759</v>
      </c>
      <c r="B3879" s="184">
        <v>761</v>
      </c>
      <c r="C3879" s="184">
        <v>501203</v>
      </c>
      <c r="D3879" s="184">
        <v>56</v>
      </c>
      <c r="E3879" s="184">
        <v>1</v>
      </c>
      <c r="F3879" s="184">
        <v>77</v>
      </c>
      <c r="G3879" s="184">
        <v>7</v>
      </c>
      <c r="H3879" s="184">
        <v>3</v>
      </c>
    </row>
    <row r="3880" spans="1:8" x14ac:dyDescent="0.2">
      <c r="A3880" s="184" t="s">
        <v>5760</v>
      </c>
      <c r="B3880" s="184">
        <v>764</v>
      </c>
      <c r="C3880" s="184">
        <v>501206</v>
      </c>
      <c r="D3880" s="184">
        <v>57</v>
      </c>
      <c r="E3880" s="184">
        <v>1</v>
      </c>
      <c r="F3880" s="184">
        <v>77</v>
      </c>
      <c r="G3880" s="184">
        <v>7</v>
      </c>
      <c r="H3880" s="184">
        <v>3</v>
      </c>
    </row>
    <row r="3881" spans="1:8" x14ac:dyDescent="0.2">
      <c r="A3881" s="184" t="s">
        <v>5761</v>
      </c>
      <c r="B3881" s="184">
        <v>763</v>
      </c>
      <c r="C3881" s="184">
        <v>501205</v>
      </c>
      <c r="D3881" s="184">
        <v>58</v>
      </c>
      <c r="E3881" s="184">
        <v>1</v>
      </c>
      <c r="F3881" s="184">
        <v>77</v>
      </c>
      <c r="G3881" s="184">
        <v>7</v>
      </c>
      <c r="H3881" s="184">
        <v>3</v>
      </c>
    </row>
    <row r="3882" spans="1:8" x14ac:dyDescent="0.2">
      <c r="A3882" s="184" t="s">
        <v>5762</v>
      </c>
      <c r="B3882" s="184">
        <v>762</v>
      </c>
      <c r="C3882" s="184">
        <v>501204</v>
      </c>
      <c r="D3882" s="184">
        <v>59</v>
      </c>
      <c r="E3882" s="184">
        <v>1</v>
      </c>
      <c r="F3882" s="184">
        <v>77</v>
      </c>
      <c r="G3882" s="184">
        <v>7</v>
      </c>
      <c r="H3882" s="184">
        <v>3</v>
      </c>
    </row>
    <row r="3883" spans="1:8" x14ac:dyDescent="0.2">
      <c r="A3883" s="184" t="s">
        <v>5763</v>
      </c>
      <c r="B3883" s="184">
        <v>765</v>
      </c>
      <c r="C3883" s="184">
        <v>501207</v>
      </c>
      <c r="D3883" s="184">
        <v>60</v>
      </c>
      <c r="E3883" s="184">
        <v>1</v>
      </c>
      <c r="F3883" s="184">
        <v>77</v>
      </c>
      <c r="G3883" s="184">
        <v>7</v>
      </c>
      <c r="H3883" s="184">
        <v>3</v>
      </c>
    </row>
    <row r="3884" spans="1:8" x14ac:dyDescent="0.2">
      <c r="A3884" s="184" t="s">
        <v>5764</v>
      </c>
      <c r="B3884" s="184">
        <v>766</v>
      </c>
      <c r="C3884" s="184">
        <v>501208</v>
      </c>
      <c r="D3884" s="184">
        <v>61</v>
      </c>
      <c r="E3884" s="184">
        <v>1</v>
      </c>
      <c r="F3884" s="184">
        <v>77</v>
      </c>
      <c r="G3884" s="184">
        <v>7</v>
      </c>
      <c r="H3884" s="184">
        <v>3</v>
      </c>
    </row>
    <row r="3885" spans="1:8" x14ac:dyDescent="0.2">
      <c r="A3885" s="184" t="s">
        <v>5765</v>
      </c>
      <c r="B3885" s="184">
        <v>767</v>
      </c>
      <c r="C3885" s="184">
        <v>501209</v>
      </c>
      <c r="D3885" s="184">
        <v>62</v>
      </c>
      <c r="E3885" s="184">
        <v>1</v>
      </c>
      <c r="F3885" s="184">
        <v>77</v>
      </c>
      <c r="G3885" s="184">
        <v>7</v>
      </c>
      <c r="H3885" s="184">
        <v>3</v>
      </c>
    </row>
    <row r="3886" spans="1:8" x14ac:dyDescent="0.2">
      <c r="A3886" s="184" t="s">
        <v>5766</v>
      </c>
      <c r="B3886" s="184">
        <v>768</v>
      </c>
      <c r="C3886" s="184">
        <v>501210</v>
      </c>
      <c r="D3886" s="184">
        <v>63</v>
      </c>
      <c r="E3886" s="184">
        <v>1</v>
      </c>
      <c r="F3886" s="184">
        <v>77</v>
      </c>
      <c r="G3886" s="184">
        <v>7</v>
      </c>
      <c r="H3886" s="184">
        <v>3</v>
      </c>
    </row>
    <row r="3887" spans="1:8" x14ac:dyDescent="0.2">
      <c r="A3887" s="184" t="s">
        <v>5767</v>
      </c>
      <c r="B3887" s="184">
        <v>769</v>
      </c>
      <c r="C3887" s="184">
        <v>501211</v>
      </c>
      <c r="D3887" s="184">
        <v>64</v>
      </c>
      <c r="E3887" s="184">
        <v>1</v>
      </c>
      <c r="F3887" s="184">
        <v>77</v>
      </c>
      <c r="G3887" s="184">
        <v>7</v>
      </c>
      <c r="H3887" s="184">
        <v>3</v>
      </c>
    </row>
    <row r="3888" spans="1:8" x14ac:dyDescent="0.2">
      <c r="A3888" s="184" t="s">
        <v>5768</v>
      </c>
      <c r="B3888" s="184">
        <v>770</v>
      </c>
      <c r="C3888" s="184">
        <v>501212</v>
      </c>
      <c r="D3888" s="184">
        <v>65</v>
      </c>
      <c r="E3888" s="184">
        <v>1</v>
      </c>
      <c r="F3888" s="184">
        <v>77</v>
      </c>
      <c r="G3888" s="184">
        <v>7</v>
      </c>
      <c r="H3888" s="184">
        <v>3</v>
      </c>
    </row>
    <row r="3889" spans="1:8" x14ac:dyDescent="0.2">
      <c r="A3889" s="184" t="s">
        <v>5769</v>
      </c>
      <c r="B3889" s="184">
        <v>771</v>
      </c>
      <c r="C3889" s="184">
        <v>501213</v>
      </c>
      <c r="D3889" s="184">
        <v>66</v>
      </c>
      <c r="E3889" s="184">
        <v>1</v>
      </c>
      <c r="F3889" s="184">
        <v>77</v>
      </c>
      <c r="G3889" s="184">
        <v>7</v>
      </c>
      <c r="H3889" s="184">
        <v>3</v>
      </c>
    </row>
    <row r="3890" spans="1:8" x14ac:dyDescent="0.2">
      <c r="A3890" s="184" t="s">
        <v>5770</v>
      </c>
      <c r="B3890" s="184">
        <v>772</v>
      </c>
      <c r="C3890" s="184">
        <v>501214</v>
      </c>
      <c r="D3890" s="184">
        <v>67</v>
      </c>
      <c r="E3890" s="184">
        <v>1</v>
      </c>
      <c r="F3890" s="184">
        <v>77</v>
      </c>
      <c r="G3890" s="184">
        <v>7</v>
      </c>
      <c r="H3890" s="184">
        <v>3</v>
      </c>
    </row>
    <row r="3891" spans="1:8" x14ac:dyDescent="0.2">
      <c r="A3891" s="184" t="s">
        <v>5771</v>
      </c>
      <c r="B3891" s="184">
        <v>773</v>
      </c>
      <c r="C3891" s="184">
        <v>501215</v>
      </c>
      <c r="D3891" s="184">
        <v>68</v>
      </c>
      <c r="E3891" s="184">
        <v>1</v>
      </c>
      <c r="F3891" s="184">
        <v>77</v>
      </c>
      <c r="G3891" s="184">
        <v>7</v>
      </c>
      <c r="H3891" s="184">
        <v>3</v>
      </c>
    </row>
    <row r="3892" spans="1:8" x14ac:dyDescent="0.2">
      <c r="A3892" s="184" t="s">
        <v>5772</v>
      </c>
      <c r="B3892" s="184">
        <v>774</v>
      </c>
      <c r="C3892" s="184">
        <v>501216</v>
      </c>
      <c r="D3892" s="184">
        <v>69</v>
      </c>
      <c r="E3892" s="184">
        <v>1</v>
      </c>
      <c r="F3892" s="184">
        <v>77</v>
      </c>
      <c r="G3892" s="184">
        <v>7</v>
      </c>
      <c r="H3892" s="184">
        <v>3</v>
      </c>
    </row>
    <row r="3893" spans="1:8" x14ac:dyDescent="0.2">
      <c r="A3893" s="184" t="s">
        <v>5773</v>
      </c>
      <c r="B3893" s="184">
        <v>775</v>
      </c>
      <c r="C3893" s="184">
        <v>501217</v>
      </c>
      <c r="D3893" s="184">
        <v>70</v>
      </c>
      <c r="E3893" s="184">
        <v>1</v>
      </c>
      <c r="F3893" s="184">
        <v>77</v>
      </c>
      <c r="G3893" s="184">
        <v>7</v>
      </c>
      <c r="H3893" s="184">
        <v>3</v>
      </c>
    </row>
    <row r="3894" spans="1:8" x14ac:dyDescent="0.2">
      <c r="A3894" s="184" t="s">
        <v>5774</v>
      </c>
      <c r="B3894" s="184">
        <v>776</v>
      </c>
      <c r="C3894" s="184">
        <v>501218</v>
      </c>
      <c r="D3894" s="184">
        <v>71</v>
      </c>
      <c r="E3894" s="184">
        <v>1</v>
      </c>
      <c r="F3894" s="184">
        <v>77</v>
      </c>
      <c r="G3894" s="184">
        <v>7</v>
      </c>
      <c r="H3894" s="184">
        <v>3</v>
      </c>
    </row>
    <row r="3895" spans="1:8" x14ac:dyDescent="0.2">
      <c r="A3895" s="184" t="s">
        <v>5775</v>
      </c>
      <c r="B3895" s="184">
        <v>777</v>
      </c>
      <c r="C3895" s="184">
        <v>501219</v>
      </c>
      <c r="D3895" s="184">
        <v>72</v>
      </c>
      <c r="E3895" s="184">
        <v>1</v>
      </c>
      <c r="F3895" s="184">
        <v>77</v>
      </c>
      <c r="G3895" s="184">
        <v>7</v>
      </c>
      <c r="H3895" s="184">
        <v>3</v>
      </c>
    </row>
    <row r="3896" spans="1:8" x14ac:dyDescent="0.2">
      <c r="A3896" s="184" t="s">
        <v>5776</v>
      </c>
      <c r="B3896" s="184">
        <v>778</v>
      </c>
      <c r="C3896" s="184">
        <v>501220</v>
      </c>
      <c r="D3896" s="184">
        <v>73</v>
      </c>
      <c r="E3896" s="184">
        <v>1</v>
      </c>
      <c r="F3896" s="184">
        <v>77</v>
      </c>
      <c r="G3896" s="184">
        <v>7</v>
      </c>
      <c r="H3896" s="184">
        <v>3</v>
      </c>
    </row>
    <row r="3897" spans="1:8" x14ac:dyDescent="0.2">
      <c r="A3897" s="184" t="s">
        <v>5777</v>
      </c>
      <c r="B3897" s="184">
        <v>779</v>
      </c>
      <c r="C3897" s="184">
        <v>501221</v>
      </c>
      <c r="D3897" s="184">
        <v>74</v>
      </c>
      <c r="E3897" s="184">
        <v>1</v>
      </c>
      <c r="F3897" s="184">
        <v>77</v>
      </c>
      <c r="G3897" s="184">
        <v>7</v>
      </c>
      <c r="H3897" s="184">
        <v>3</v>
      </c>
    </row>
    <row r="3898" spans="1:8" x14ac:dyDescent="0.2">
      <c r="A3898" s="184" t="s">
        <v>5778</v>
      </c>
      <c r="B3898" s="184">
        <v>780</v>
      </c>
      <c r="C3898" s="184">
        <v>501227</v>
      </c>
      <c r="D3898" s="184">
        <v>75</v>
      </c>
      <c r="E3898" s="184">
        <v>1</v>
      </c>
      <c r="F3898" s="184">
        <v>77</v>
      </c>
      <c r="G3898" s="184">
        <v>7</v>
      </c>
      <c r="H3898" s="184">
        <v>3</v>
      </c>
    </row>
    <row r="3899" spans="1:8" x14ac:dyDescent="0.2">
      <c r="A3899" s="184" t="s">
        <v>5779</v>
      </c>
      <c r="B3899" s="184">
        <v>781</v>
      </c>
      <c r="C3899" s="184">
        <v>501228</v>
      </c>
      <c r="D3899" s="184">
        <v>76</v>
      </c>
      <c r="E3899" s="184">
        <v>1</v>
      </c>
      <c r="F3899" s="184">
        <v>77</v>
      </c>
      <c r="G3899" s="184">
        <v>7</v>
      </c>
      <c r="H3899" s="184">
        <v>3</v>
      </c>
    </row>
    <row r="3900" spans="1:8" x14ac:dyDescent="0.2">
      <c r="A3900" s="184" t="s">
        <v>5780</v>
      </c>
      <c r="B3900" s="184">
        <v>782</v>
      </c>
      <c r="C3900" s="184">
        <v>501229</v>
      </c>
      <c r="D3900" s="184">
        <v>77</v>
      </c>
      <c r="E3900" s="184">
        <v>1</v>
      </c>
      <c r="F3900" s="184">
        <v>77</v>
      </c>
      <c r="G3900" s="184">
        <v>7</v>
      </c>
      <c r="H3900" s="184">
        <v>3</v>
      </c>
    </row>
    <row r="3901" spans="1:8" x14ac:dyDescent="0.2">
      <c r="A3901" s="184" t="s">
        <v>5781</v>
      </c>
      <c r="B3901" s="184">
        <v>783</v>
      </c>
      <c r="C3901" s="184">
        <v>501230</v>
      </c>
      <c r="D3901" s="184">
        <v>78</v>
      </c>
      <c r="E3901" s="184">
        <v>1</v>
      </c>
      <c r="F3901" s="184">
        <v>77</v>
      </c>
      <c r="G3901" s="184">
        <v>7</v>
      </c>
      <c r="H3901" s="184">
        <v>3</v>
      </c>
    </row>
    <row r="3902" spans="1:8" x14ac:dyDescent="0.2">
      <c r="A3902" s="184" t="s">
        <v>5782</v>
      </c>
      <c r="B3902" s="184">
        <v>784</v>
      </c>
      <c r="C3902" s="184">
        <v>501231</v>
      </c>
      <c r="D3902" s="184">
        <v>79</v>
      </c>
      <c r="E3902" s="184">
        <v>1</v>
      </c>
      <c r="F3902" s="184">
        <v>77</v>
      </c>
      <c r="G3902" s="184">
        <v>7</v>
      </c>
      <c r="H3902" s="184">
        <v>3</v>
      </c>
    </row>
    <row r="3903" spans="1:8" x14ac:dyDescent="0.2">
      <c r="A3903" s="184" t="s">
        <v>5783</v>
      </c>
      <c r="B3903" s="184">
        <v>3030</v>
      </c>
      <c r="C3903" s="184">
        <v>510667</v>
      </c>
      <c r="D3903" s="184">
        <v>80</v>
      </c>
      <c r="E3903" s="184">
        <v>1</v>
      </c>
      <c r="F3903" s="184">
        <v>77</v>
      </c>
      <c r="G3903" s="184">
        <v>7</v>
      </c>
      <c r="H3903" s="184">
        <v>3</v>
      </c>
    </row>
    <row r="3904" spans="1:8" x14ac:dyDescent="0.2">
      <c r="A3904" s="184" t="s">
        <v>5784</v>
      </c>
      <c r="B3904" s="184">
        <v>3031</v>
      </c>
      <c r="C3904" s="184">
        <v>510668</v>
      </c>
      <c r="D3904" s="184">
        <v>81</v>
      </c>
      <c r="E3904" s="184">
        <v>1</v>
      </c>
      <c r="F3904" s="184">
        <v>77</v>
      </c>
      <c r="G3904" s="184">
        <v>7</v>
      </c>
      <c r="H3904" s="184">
        <v>3</v>
      </c>
    </row>
    <row r="3905" spans="1:8" x14ac:dyDescent="0.2">
      <c r="A3905" s="184" t="s">
        <v>5785</v>
      </c>
      <c r="B3905" s="184">
        <v>377</v>
      </c>
      <c r="C3905" s="184">
        <v>1785</v>
      </c>
      <c r="D3905" s="184">
        <v>40</v>
      </c>
      <c r="E3905" s="184">
        <v>1</v>
      </c>
      <c r="F3905" s="184">
        <v>68</v>
      </c>
      <c r="G3905" s="184">
        <v>7</v>
      </c>
      <c r="H3905" s="184">
        <v>3</v>
      </c>
    </row>
    <row r="3906" spans="1:8" x14ac:dyDescent="0.2">
      <c r="A3906" s="184" t="s">
        <v>5786</v>
      </c>
      <c r="B3906" s="184">
        <v>1272</v>
      </c>
      <c r="C3906" s="184">
        <v>505054</v>
      </c>
      <c r="D3906" s="184">
        <v>1</v>
      </c>
      <c r="E3906" s="184">
        <v>1</v>
      </c>
      <c r="F3906" s="184">
        <v>1271</v>
      </c>
      <c r="G3906" s="184">
        <v>7</v>
      </c>
      <c r="H3906" s="184">
        <v>3</v>
      </c>
    </row>
    <row r="3907" spans="1:8" x14ac:dyDescent="0.2">
      <c r="A3907" s="184" t="s">
        <v>5787</v>
      </c>
      <c r="B3907" s="184">
        <v>82</v>
      </c>
      <c r="C3907" s="184">
        <v>1147</v>
      </c>
      <c r="D3907" s="184">
        <v>1</v>
      </c>
      <c r="E3907" s="184">
        <v>1</v>
      </c>
      <c r="F3907" s="184">
        <v>81</v>
      </c>
      <c r="G3907" s="184">
        <v>7</v>
      </c>
      <c r="H3907" s="184">
        <v>3</v>
      </c>
    </row>
    <row r="3908" spans="1:8" x14ac:dyDescent="0.2">
      <c r="A3908" s="184" t="s">
        <v>5788</v>
      </c>
      <c r="B3908" s="184">
        <v>83</v>
      </c>
      <c r="C3908" s="184">
        <v>1148</v>
      </c>
      <c r="D3908" s="184">
        <v>2</v>
      </c>
      <c r="E3908" s="184">
        <v>1</v>
      </c>
      <c r="F3908" s="184">
        <v>81</v>
      </c>
      <c r="G3908" s="184">
        <v>7</v>
      </c>
      <c r="H3908" s="184">
        <v>3</v>
      </c>
    </row>
    <row r="3909" spans="1:8" x14ac:dyDescent="0.2">
      <c r="A3909" s="184" t="s">
        <v>5789</v>
      </c>
      <c r="B3909" s="184">
        <v>414</v>
      </c>
      <c r="C3909" s="184">
        <v>1914</v>
      </c>
      <c r="D3909" s="184">
        <v>3</v>
      </c>
      <c r="E3909" s="184">
        <v>1</v>
      </c>
      <c r="F3909" s="184">
        <v>81</v>
      </c>
      <c r="G3909" s="184">
        <v>7</v>
      </c>
      <c r="H3909" s="184">
        <v>3</v>
      </c>
    </row>
    <row r="3910" spans="1:8" x14ac:dyDescent="0.2">
      <c r="A3910" s="184" t="s">
        <v>5790</v>
      </c>
      <c r="B3910" s="184">
        <v>3825</v>
      </c>
      <c r="C3910" s="184">
        <v>511493</v>
      </c>
      <c r="D3910" s="184">
        <v>4</v>
      </c>
      <c r="E3910" s="184">
        <v>1</v>
      </c>
      <c r="F3910" s="184">
        <v>81</v>
      </c>
      <c r="G3910" s="184">
        <v>7</v>
      </c>
      <c r="H3910" s="184">
        <v>3</v>
      </c>
    </row>
    <row r="3911" spans="1:8" x14ac:dyDescent="0.2">
      <c r="A3911" s="184" t="s">
        <v>5790</v>
      </c>
      <c r="B3911" s="184">
        <v>3827</v>
      </c>
      <c r="C3911" s="184">
        <v>511495</v>
      </c>
      <c r="D3911" s="184">
        <v>4</v>
      </c>
      <c r="E3911" s="184">
        <v>1</v>
      </c>
      <c r="F3911" s="184">
        <v>81</v>
      </c>
      <c r="G3911" s="184">
        <v>7</v>
      </c>
      <c r="H3911" s="184">
        <v>3</v>
      </c>
    </row>
    <row r="3912" spans="1:8" x14ac:dyDescent="0.2">
      <c r="A3912" s="184" t="s">
        <v>5791</v>
      </c>
      <c r="B3912" s="184">
        <v>3824</v>
      </c>
      <c r="C3912" s="184">
        <v>511494</v>
      </c>
      <c r="D3912" s="184">
        <v>5</v>
      </c>
      <c r="E3912" s="184">
        <v>1</v>
      </c>
      <c r="F3912" s="184">
        <v>81</v>
      </c>
      <c r="G3912" s="184">
        <v>7</v>
      </c>
      <c r="H3912" s="184">
        <v>3</v>
      </c>
    </row>
    <row r="3913" spans="1:8" x14ac:dyDescent="0.2">
      <c r="A3913" s="184" t="s">
        <v>5791</v>
      </c>
      <c r="B3913" s="184">
        <v>3826</v>
      </c>
      <c r="C3913" s="184">
        <v>511496</v>
      </c>
      <c r="D3913" s="184">
        <v>5</v>
      </c>
      <c r="E3913" s="184">
        <v>1</v>
      </c>
      <c r="F3913" s="184">
        <v>81</v>
      </c>
      <c r="G3913" s="184">
        <v>7</v>
      </c>
      <c r="H3913" s="184">
        <v>3</v>
      </c>
    </row>
    <row r="3914" spans="1:8" x14ac:dyDescent="0.2">
      <c r="A3914" s="184" t="s">
        <v>5792</v>
      </c>
      <c r="B3914" s="184">
        <v>2784</v>
      </c>
      <c r="C3914" s="184">
        <v>510421</v>
      </c>
      <c r="D3914" s="184">
        <v>1</v>
      </c>
      <c r="E3914" s="184">
        <v>1</v>
      </c>
      <c r="F3914" s="184">
        <v>2783</v>
      </c>
      <c r="G3914" s="184">
        <v>7</v>
      </c>
      <c r="H3914" s="184">
        <v>3</v>
      </c>
    </row>
    <row r="3915" spans="1:8" x14ac:dyDescent="0.2">
      <c r="A3915" s="184" t="s">
        <v>5793</v>
      </c>
      <c r="B3915" s="184">
        <v>2785</v>
      </c>
      <c r="C3915" s="184">
        <v>510422</v>
      </c>
      <c r="D3915" s="184">
        <v>2</v>
      </c>
      <c r="E3915" s="184">
        <v>1</v>
      </c>
      <c r="F3915" s="184">
        <v>2783</v>
      </c>
      <c r="G3915" s="184">
        <v>7</v>
      </c>
      <c r="H3915" s="184">
        <v>3</v>
      </c>
    </row>
    <row r="3916" spans="1:8" x14ac:dyDescent="0.2">
      <c r="A3916" s="184" t="s">
        <v>5794</v>
      </c>
      <c r="B3916" s="184">
        <v>2786</v>
      </c>
      <c r="C3916" s="184">
        <v>510423</v>
      </c>
      <c r="D3916" s="184">
        <v>3</v>
      </c>
      <c r="E3916" s="184">
        <v>1</v>
      </c>
      <c r="F3916" s="184">
        <v>2783</v>
      </c>
      <c r="G3916" s="184">
        <v>7</v>
      </c>
      <c r="H3916" s="184">
        <v>3</v>
      </c>
    </row>
    <row r="3917" spans="1:8" x14ac:dyDescent="0.2">
      <c r="A3917" s="184" t="s">
        <v>5795</v>
      </c>
      <c r="B3917" s="184">
        <v>2787</v>
      </c>
      <c r="C3917" s="184">
        <v>510424</v>
      </c>
      <c r="D3917" s="184">
        <v>4</v>
      </c>
      <c r="E3917" s="184">
        <v>1</v>
      </c>
      <c r="F3917" s="184">
        <v>2783</v>
      </c>
      <c r="G3917" s="184">
        <v>7</v>
      </c>
      <c r="H3917" s="184">
        <v>3</v>
      </c>
    </row>
    <row r="3918" spans="1:8" x14ac:dyDescent="0.2">
      <c r="A3918" s="184" t="s">
        <v>5796</v>
      </c>
      <c r="B3918" s="184">
        <v>2790</v>
      </c>
      <c r="C3918" s="184">
        <v>510427</v>
      </c>
      <c r="D3918" s="184">
        <v>5</v>
      </c>
      <c r="E3918" s="184">
        <v>1</v>
      </c>
      <c r="F3918" s="184">
        <v>2783</v>
      </c>
      <c r="G3918" s="184">
        <v>7</v>
      </c>
      <c r="H3918" s="184">
        <v>3</v>
      </c>
    </row>
    <row r="3919" spans="1:8" x14ac:dyDescent="0.2">
      <c r="A3919" s="184" t="s">
        <v>5797</v>
      </c>
      <c r="B3919" s="184">
        <v>2789</v>
      </c>
      <c r="C3919" s="184">
        <v>510426</v>
      </c>
      <c r="D3919" s="184">
        <v>6</v>
      </c>
      <c r="E3919" s="184">
        <v>1</v>
      </c>
      <c r="F3919" s="184">
        <v>2783</v>
      </c>
      <c r="G3919" s="184">
        <v>7</v>
      </c>
      <c r="H3919" s="184">
        <v>3</v>
      </c>
    </row>
    <row r="3920" spans="1:8" x14ac:dyDescent="0.2">
      <c r="A3920" s="184" t="s">
        <v>5798</v>
      </c>
      <c r="B3920" s="184">
        <v>2791</v>
      </c>
      <c r="C3920" s="184">
        <v>510428</v>
      </c>
      <c r="D3920" s="184">
        <v>7</v>
      </c>
      <c r="E3920" s="184">
        <v>1</v>
      </c>
      <c r="F3920" s="184">
        <v>2783</v>
      </c>
      <c r="G3920" s="184">
        <v>7</v>
      </c>
      <c r="H3920" s="184">
        <v>3</v>
      </c>
    </row>
    <row r="3921" spans="1:8" x14ac:dyDescent="0.2">
      <c r="A3921" s="184" t="s">
        <v>5799</v>
      </c>
      <c r="B3921" s="184">
        <v>2792</v>
      </c>
      <c r="C3921" s="184">
        <v>510429</v>
      </c>
      <c r="D3921" s="184">
        <v>8</v>
      </c>
      <c r="E3921" s="184">
        <v>1</v>
      </c>
      <c r="F3921" s="184">
        <v>2783</v>
      </c>
      <c r="G3921" s="184">
        <v>7</v>
      </c>
      <c r="H3921" s="184">
        <v>3</v>
      </c>
    </row>
    <row r="3922" spans="1:8" x14ac:dyDescent="0.2">
      <c r="A3922" s="184" t="s">
        <v>5800</v>
      </c>
      <c r="B3922" s="184">
        <v>2793</v>
      </c>
      <c r="C3922" s="184">
        <v>510430</v>
      </c>
      <c r="D3922" s="184">
        <v>9</v>
      </c>
      <c r="E3922" s="184">
        <v>1</v>
      </c>
      <c r="F3922" s="184">
        <v>2783</v>
      </c>
      <c r="G3922" s="184">
        <v>7</v>
      </c>
      <c r="H3922" s="184">
        <v>3</v>
      </c>
    </row>
    <row r="3923" spans="1:8" x14ac:dyDescent="0.2">
      <c r="A3923" s="184" t="s">
        <v>5801</v>
      </c>
      <c r="B3923" s="184">
        <v>2794</v>
      </c>
      <c r="C3923" s="184">
        <v>510431</v>
      </c>
      <c r="D3923" s="184">
        <v>10</v>
      </c>
      <c r="E3923" s="184">
        <v>1</v>
      </c>
      <c r="F3923" s="184">
        <v>2783</v>
      </c>
      <c r="G3923" s="184">
        <v>7</v>
      </c>
      <c r="H3923" s="184">
        <v>3</v>
      </c>
    </row>
    <row r="3924" spans="1:8" x14ac:dyDescent="0.2">
      <c r="A3924" s="184" t="s">
        <v>5802</v>
      </c>
      <c r="B3924" s="184">
        <v>2795</v>
      </c>
      <c r="C3924" s="184">
        <v>510432</v>
      </c>
      <c r="D3924" s="184">
        <v>11</v>
      </c>
      <c r="E3924" s="184">
        <v>1</v>
      </c>
      <c r="F3924" s="184">
        <v>2783</v>
      </c>
      <c r="G3924" s="184">
        <v>7</v>
      </c>
      <c r="H3924" s="184">
        <v>3</v>
      </c>
    </row>
    <row r="3925" spans="1:8" x14ac:dyDescent="0.2">
      <c r="A3925" s="184" t="s">
        <v>5803</v>
      </c>
      <c r="B3925" s="184">
        <v>2796</v>
      </c>
      <c r="C3925" s="184">
        <v>510433</v>
      </c>
      <c r="D3925" s="184">
        <v>12</v>
      </c>
      <c r="E3925" s="184">
        <v>1</v>
      </c>
      <c r="F3925" s="184">
        <v>2783</v>
      </c>
      <c r="G3925" s="184">
        <v>7</v>
      </c>
      <c r="H3925" s="184">
        <v>3</v>
      </c>
    </row>
    <row r="3926" spans="1:8" x14ac:dyDescent="0.2">
      <c r="A3926" s="184" t="s">
        <v>5804</v>
      </c>
      <c r="B3926" s="184">
        <v>2797</v>
      </c>
      <c r="C3926" s="184">
        <v>510434</v>
      </c>
      <c r="D3926" s="184">
        <v>13</v>
      </c>
      <c r="E3926" s="184">
        <v>1</v>
      </c>
      <c r="F3926" s="184">
        <v>2783</v>
      </c>
      <c r="G3926" s="184">
        <v>7</v>
      </c>
      <c r="H3926" s="184">
        <v>3</v>
      </c>
    </row>
    <row r="3927" spans="1:8" x14ac:dyDescent="0.2">
      <c r="A3927" s="184" t="s">
        <v>5805</v>
      </c>
      <c r="B3927" s="184">
        <v>2798</v>
      </c>
      <c r="C3927" s="184">
        <v>510435</v>
      </c>
      <c r="D3927" s="184">
        <v>14</v>
      </c>
      <c r="E3927" s="184">
        <v>1</v>
      </c>
      <c r="F3927" s="184">
        <v>2783</v>
      </c>
      <c r="G3927" s="184">
        <v>7</v>
      </c>
      <c r="H3927" s="184">
        <v>3</v>
      </c>
    </row>
    <row r="3928" spans="1:8" x14ac:dyDescent="0.2">
      <c r="A3928" s="184" t="s">
        <v>5806</v>
      </c>
      <c r="B3928" s="184">
        <v>2799</v>
      </c>
      <c r="C3928" s="184">
        <v>510436</v>
      </c>
      <c r="D3928" s="184">
        <v>15</v>
      </c>
      <c r="E3928" s="184">
        <v>1</v>
      </c>
      <c r="F3928" s="184">
        <v>2783</v>
      </c>
      <c r="G3928" s="184">
        <v>7</v>
      </c>
      <c r="H3928" s="184">
        <v>3</v>
      </c>
    </row>
    <row r="3929" spans="1:8" ht="25.5" x14ac:dyDescent="0.2">
      <c r="A3929" s="184" t="s">
        <v>5807</v>
      </c>
      <c r="B3929" s="184">
        <v>2768</v>
      </c>
      <c r="C3929" s="184">
        <v>510405</v>
      </c>
      <c r="D3929" s="184">
        <v>2</v>
      </c>
      <c r="E3929" s="184">
        <v>1</v>
      </c>
      <c r="F3929" s="184">
        <v>2767</v>
      </c>
      <c r="G3929" s="184">
        <v>7</v>
      </c>
      <c r="H3929" s="184">
        <v>3</v>
      </c>
    </row>
    <row r="3930" spans="1:8" x14ac:dyDescent="0.2">
      <c r="A3930" s="184" t="s">
        <v>5808</v>
      </c>
      <c r="B3930" s="184">
        <v>437</v>
      </c>
      <c r="C3930" s="184">
        <v>1967</v>
      </c>
      <c r="D3930" s="184">
        <v>1</v>
      </c>
      <c r="E3930" s="184">
        <v>1</v>
      </c>
      <c r="F3930" s="184">
        <v>436</v>
      </c>
      <c r="G3930" s="184">
        <v>7</v>
      </c>
      <c r="H3930" s="184">
        <v>3</v>
      </c>
    </row>
    <row r="3931" spans="1:8" x14ac:dyDescent="0.2">
      <c r="A3931" s="184" t="s">
        <v>5809</v>
      </c>
      <c r="B3931" s="184">
        <v>438</v>
      </c>
      <c r="C3931" s="184">
        <v>1968</v>
      </c>
      <c r="D3931" s="184">
        <v>2</v>
      </c>
      <c r="E3931" s="184">
        <v>1</v>
      </c>
      <c r="F3931" s="184">
        <v>436</v>
      </c>
      <c r="G3931" s="184">
        <v>7</v>
      </c>
      <c r="H3931" s="184">
        <v>3</v>
      </c>
    </row>
    <row r="3932" spans="1:8" x14ac:dyDescent="0.2">
      <c r="A3932" s="184" t="s">
        <v>5810</v>
      </c>
      <c r="B3932" s="184">
        <v>439</v>
      </c>
      <c r="C3932" s="184">
        <v>1969</v>
      </c>
      <c r="D3932" s="184">
        <v>3</v>
      </c>
      <c r="E3932" s="184">
        <v>1</v>
      </c>
      <c r="F3932" s="184">
        <v>436</v>
      </c>
      <c r="G3932" s="184">
        <v>7</v>
      </c>
      <c r="H3932" s="184">
        <v>3</v>
      </c>
    </row>
    <row r="3933" spans="1:8" x14ac:dyDescent="0.2">
      <c r="A3933" s="184" t="s">
        <v>5811</v>
      </c>
      <c r="B3933" s="184">
        <v>920</v>
      </c>
      <c r="C3933" s="184">
        <v>502603</v>
      </c>
      <c r="D3933" s="184">
        <v>4</v>
      </c>
      <c r="E3933" s="184">
        <v>1</v>
      </c>
      <c r="F3933" s="184">
        <v>436</v>
      </c>
      <c r="G3933" s="184">
        <v>7</v>
      </c>
      <c r="H3933" s="184">
        <v>3</v>
      </c>
    </row>
    <row r="3934" spans="1:8" x14ac:dyDescent="0.2">
      <c r="A3934" s="184" t="s">
        <v>5812</v>
      </c>
      <c r="B3934" s="184">
        <v>1035</v>
      </c>
      <c r="C3934" s="184">
        <v>503303</v>
      </c>
      <c r="D3934" s="184">
        <v>5</v>
      </c>
      <c r="E3934" s="184">
        <v>1</v>
      </c>
      <c r="F3934" s="184">
        <v>436</v>
      </c>
      <c r="G3934" s="184">
        <v>7</v>
      </c>
      <c r="H3934" s="184">
        <v>3</v>
      </c>
    </row>
    <row r="3935" spans="1:8" x14ac:dyDescent="0.2">
      <c r="A3935" s="184" t="s">
        <v>5813</v>
      </c>
      <c r="B3935" s="184">
        <v>440</v>
      </c>
      <c r="C3935" s="184">
        <v>1970</v>
      </c>
      <c r="D3935" s="184">
        <v>6</v>
      </c>
      <c r="E3935" s="184">
        <v>1</v>
      </c>
      <c r="F3935" s="184">
        <v>436</v>
      </c>
      <c r="G3935" s="184">
        <v>7</v>
      </c>
      <c r="H3935" s="184">
        <v>3</v>
      </c>
    </row>
    <row r="3936" spans="1:8" x14ac:dyDescent="0.2">
      <c r="A3936" s="184" t="s">
        <v>5814</v>
      </c>
      <c r="B3936" s="184">
        <v>796</v>
      </c>
      <c r="C3936" s="184">
        <v>501902</v>
      </c>
      <c r="D3936" s="184">
        <v>9</v>
      </c>
      <c r="E3936" s="184">
        <v>1</v>
      </c>
      <c r="F3936" s="184">
        <v>436</v>
      </c>
      <c r="G3936" s="184">
        <v>7</v>
      </c>
      <c r="H3936" s="184">
        <v>3</v>
      </c>
    </row>
    <row r="3937" spans="1:8" x14ac:dyDescent="0.2">
      <c r="A3937" s="184" t="s">
        <v>5815</v>
      </c>
      <c r="B3937" s="184">
        <v>1114</v>
      </c>
      <c r="C3937" s="184">
        <v>504485</v>
      </c>
      <c r="D3937" s="184">
        <v>12</v>
      </c>
      <c r="E3937" s="184">
        <v>1</v>
      </c>
      <c r="F3937" s="184">
        <v>436</v>
      </c>
      <c r="G3937" s="184">
        <v>7</v>
      </c>
      <c r="H3937" s="184">
        <v>3</v>
      </c>
    </row>
    <row r="3938" spans="1:8" x14ac:dyDescent="0.2">
      <c r="A3938" s="184" t="s">
        <v>5816</v>
      </c>
      <c r="B3938" s="184">
        <v>1115</v>
      </c>
      <c r="C3938" s="184">
        <v>504486</v>
      </c>
      <c r="D3938" s="184">
        <v>13</v>
      </c>
      <c r="E3938" s="184">
        <v>1</v>
      </c>
      <c r="F3938" s="184">
        <v>436</v>
      </c>
      <c r="G3938" s="184">
        <v>7</v>
      </c>
      <c r="H3938" s="184">
        <v>3</v>
      </c>
    </row>
    <row r="3939" spans="1:8" x14ac:dyDescent="0.2">
      <c r="A3939" s="184" t="s">
        <v>5817</v>
      </c>
      <c r="B3939" s="184">
        <v>73</v>
      </c>
      <c r="C3939" s="184">
        <v>1131</v>
      </c>
      <c r="D3939" s="184">
        <v>1</v>
      </c>
      <c r="E3939" s="184">
        <v>1</v>
      </c>
      <c r="F3939" s="184">
        <v>72</v>
      </c>
      <c r="G3939" s="184">
        <v>7</v>
      </c>
      <c r="H3939" s="184">
        <v>3</v>
      </c>
    </row>
    <row r="3940" spans="1:8" x14ac:dyDescent="0.2">
      <c r="A3940" s="184" t="s">
        <v>5818</v>
      </c>
      <c r="B3940" s="184">
        <v>299</v>
      </c>
      <c r="C3940" s="184">
        <v>1553</v>
      </c>
      <c r="D3940" s="184">
        <v>2</v>
      </c>
      <c r="E3940" s="184">
        <v>1</v>
      </c>
      <c r="F3940" s="184">
        <v>72</v>
      </c>
      <c r="G3940" s="184">
        <v>7</v>
      </c>
      <c r="H3940" s="184">
        <v>3</v>
      </c>
    </row>
    <row r="3941" spans="1:8" x14ac:dyDescent="0.2">
      <c r="A3941" s="184" t="s">
        <v>5819</v>
      </c>
      <c r="B3941" s="184">
        <v>300</v>
      </c>
      <c r="C3941" s="184">
        <v>1554</v>
      </c>
      <c r="D3941" s="184">
        <v>3</v>
      </c>
      <c r="E3941" s="184">
        <v>1</v>
      </c>
      <c r="F3941" s="184">
        <v>72</v>
      </c>
      <c r="G3941" s="184">
        <v>7</v>
      </c>
      <c r="H3941" s="184">
        <v>3</v>
      </c>
    </row>
    <row r="3942" spans="1:8" x14ac:dyDescent="0.2">
      <c r="A3942" s="184" t="s">
        <v>5820</v>
      </c>
      <c r="B3942" s="184">
        <v>302</v>
      </c>
      <c r="C3942" s="184">
        <v>1557</v>
      </c>
      <c r="D3942" s="184">
        <v>4</v>
      </c>
      <c r="E3942" s="184">
        <v>1</v>
      </c>
      <c r="F3942" s="184">
        <v>72</v>
      </c>
      <c r="G3942" s="184">
        <v>7</v>
      </c>
      <c r="H3942" s="184">
        <v>3</v>
      </c>
    </row>
    <row r="3943" spans="1:8" x14ac:dyDescent="0.2">
      <c r="A3943" s="184" t="s">
        <v>5821</v>
      </c>
      <c r="B3943" s="184">
        <v>304</v>
      </c>
      <c r="C3943" s="184">
        <v>1559</v>
      </c>
      <c r="D3943" s="184">
        <v>5</v>
      </c>
      <c r="E3943" s="184">
        <v>1</v>
      </c>
      <c r="F3943" s="184">
        <v>72</v>
      </c>
      <c r="G3943" s="184">
        <v>7</v>
      </c>
      <c r="H3943" s="184">
        <v>3</v>
      </c>
    </row>
    <row r="3944" spans="1:8" x14ac:dyDescent="0.2">
      <c r="A3944" s="184" t="s">
        <v>5822</v>
      </c>
      <c r="B3944" s="184">
        <v>306</v>
      </c>
      <c r="C3944" s="184">
        <v>1561</v>
      </c>
      <c r="D3944" s="184">
        <v>6</v>
      </c>
      <c r="E3944" s="184">
        <v>1</v>
      </c>
      <c r="F3944" s="184">
        <v>72</v>
      </c>
      <c r="G3944" s="184">
        <v>7</v>
      </c>
      <c r="H3944" s="184">
        <v>3</v>
      </c>
    </row>
    <row r="3945" spans="1:8" x14ac:dyDescent="0.2">
      <c r="A3945" s="184" t="s">
        <v>5823</v>
      </c>
      <c r="B3945" s="184">
        <v>307</v>
      </c>
      <c r="C3945" s="184">
        <v>1562</v>
      </c>
      <c r="D3945" s="184">
        <v>7</v>
      </c>
      <c r="E3945" s="184">
        <v>1</v>
      </c>
      <c r="F3945" s="184">
        <v>72</v>
      </c>
      <c r="G3945" s="184">
        <v>7</v>
      </c>
      <c r="H3945" s="184">
        <v>3</v>
      </c>
    </row>
    <row r="3946" spans="1:8" x14ac:dyDescent="0.2">
      <c r="A3946" s="184" t="s">
        <v>5824</v>
      </c>
      <c r="B3946" s="184">
        <v>309</v>
      </c>
      <c r="C3946" s="184">
        <v>1564</v>
      </c>
      <c r="D3946" s="184">
        <v>8</v>
      </c>
      <c r="E3946" s="184">
        <v>1</v>
      </c>
      <c r="F3946" s="184">
        <v>72</v>
      </c>
      <c r="G3946" s="184">
        <v>7</v>
      </c>
      <c r="H3946" s="184">
        <v>3</v>
      </c>
    </row>
    <row r="3947" spans="1:8" x14ac:dyDescent="0.2">
      <c r="A3947" s="184" t="s">
        <v>5825</v>
      </c>
      <c r="B3947" s="184">
        <v>310</v>
      </c>
      <c r="C3947" s="184">
        <v>1566</v>
      </c>
      <c r="D3947" s="184">
        <v>9</v>
      </c>
      <c r="E3947" s="184">
        <v>1</v>
      </c>
      <c r="F3947" s="184">
        <v>72</v>
      </c>
      <c r="G3947" s="184">
        <v>7</v>
      </c>
      <c r="H3947" s="184">
        <v>3</v>
      </c>
    </row>
    <row r="3948" spans="1:8" x14ac:dyDescent="0.2">
      <c r="A3948" s="184" t="s">
        <v>5826</v>
      </c>
      <c r="B3948" s="184">
        <v>378</v>
      </c>
      <c r="C3948" s="184">
        <v>1787</v>
      </c>
      <c r="D3948" s="184">
        <v>10</v>
      </c>
      <c r="E3948" s="184">
        <v>1</v>
      </c>
      <c r="F3948" s="184">
        <v>72</v>
      </c>
      <c r="G3948" s="184">
        <v>7</v>
      </c>
      <c r="H3948" s="184">
        <v>3</v>
      </c>
    </row>
    <row r="3949" spans="1:8" x14ac:dyDescent="0.2">
      <c r="A3949" s="184" t="s">
        <v>5827</v>
      </c>
      <c r="B3949" s="184">
        <v>997</v>
      </c>
      <c r="C3949" s="184">
        <v>502952</v>
      </c>
      <c r="D3949" s="184">
        <v>11</v>
      </c>
      <c r="E3949" s="184">
        <v>1</v>
      </c>
      <c r="F3949" s="184">
        <v>72</v>
      </c>
      <c r="G3949" s="184">
        <v>7</v>
      </c>
      <c r="H3949" s="184">
        <v>3</v>
      </c>
    </row>
    <row r="3950" spans="1:8" x14ac:dyDescent="0.2">
      <c r="A3950" s="184" t="s">
        <v>5828</v>
      </c>
      <c r="B3950" s="184">
        <v>996</v>
      </c>
      <c r="C3950" s="184">
        <v>502951</v>
      </c>
      <c r="D3950" s="184">
        <v>12</v>
      </c>
      <c r="E3950" s="184">
        <v>1</v>
      </c>
      <c r="F3950" s="184">
        <v>72</v>
      </c>
      <c r="G3950" s="184">
        <v>7</v>
      </c>
      <c r="H3950" s="184">
        <v>3</v>
      </c>
    </row>
    <row r="3951" spans="1:8" x14ac:dyDescent="0.2">
      <c r="A3951" s="184" t="s">
        <v>5829</v>
      </c>
      <c r="B3951" s="184">
        <v>995</v>
      </c>
      <c r="C3951" s="184">
        <v>502950</v>
      </c>
      <c r="D3951" s="184">
        <v>13</v>
      </c>
      <c r="E3951" s="184">
        <v>1</v>
      </c>
      <c r="F3951" s="184">
        <v>72</v>
      </c>
      <c r="G3951" s="184">
        <v>7</v>
      </c>
      <c r="H3951" s="184">
        <v>3</v>
      </c>
    </row>
    <row r="3952" spans="1:8" x14ac:dyDescent="0.2">
      <c r="A3952" s="184" t="s">
        <v>5830</v>
      </c>
      <c r="B3952" s="184">
        <v>994</v>
      </c>
      <c r="C3952" s="184">
        <v>502949</v>
      </c>
      <c r="D3952" s="184">
        <v>14</v>
      </c>
      <c r="E3952" s="184">
        <v>1</v>
      </c>
      <c r="F3952" s="184">
        <v>72</v>
      </c>
      <c r="G3952" s="184">
        <v>7</v>
      </c>
      <c r="H3952" s="184">
        <v>3</v>
      </c>
    </row>
    <row r="3953" spans="1:8" x14ac:dyDescent="0.2">
      <c r="A3953" s="184" t="s">
        <v>5831</v>
      </c>
      <c r="B3953" s="184">
        <v>993</v>
      </c>
      <c r="C3953" s="184">
        <v>502948</v>
      </c>
      <c r="D3953" s="184">
        <v>15</v>
      </c>
      <c r="E3953" s="184">
        <v>1</v>
      </c>
      <c r="F3953" s="184">
        <v>72</v>
      </c>
      <c r="G3953" s="184">
        <v>7</v>
      </c>
      <c r="H3953" s="184">
        <v>3</v>
      </c>
    </row>
    <row r="3954" spans="1:8" x14ac:dyDescent="0.2">
      <c r="A3954" s="184" t="s">
        <v>5832</v>
      </c>
      <c r="B3954" s="184">
        <v>992</v>
      </c>
      <c r="C3954" s="184">
        <v>502947</v>
      </c>
      <c r="D3954" s="184">
        <v>16</v>
      </c>
      <c r="E3954" s="184">
        <v>1</v>
      </c>
      <c r="F3954" s="184">
        <v>72</v>
      </c>
      <c r="G3954" s="184">
        <v>7</v>
      </c>
      <c r="H3954" s="184">
        <v>3</v>
      </c>
    </row>
    <row r="3955" spans="1:8" x14ac:dyDescent="0.2">
      <c r="A3955" s="184" t="s">
        <v>5833</v>
      </c>
      <c r="B3955" s="184">
        <v>991</v>
      </c>
      <c r="C3955" s="184">
        <v>502946</v>
      </c>
      <c r="D3955" s="184">
        <v>17</v>
      </c>
      <c r="E3955" s="184">
        <v>1</v>
      </c>
      <c r="F3955" s="184">
        <v>72</v>
      </c>
      <c r="G3955" s="184">
        <v>7</v>
      </c>
      <c r="H3955" s="184">
        <v>3</v>
      </c>
    </row>
    <row r="3956" spans="1:8" x14ac:dyDescent="0.2">
      <c r="A3956" s="184" t="s">
        <v>5834</v>
      </c>
      <c r="B3956" s="184">
        <v>990</v>
      </c>
      <c r="C3956" s="184">
        <v>502945</v>
      </c>
      <c r="D3956" s="184">
        <v>18</v>
      </c>
      <c r="E3956" s="184">
        <v>1</v>
      </c>
      <c r="F3956" s="184">
        <v>72</v>
      </c>
      <c r="G3956" s="184">
        <v>7</v>
      </c>
      <c r="H3956" s="184">
        <v>3</v>
      </c>
    </row>
    <row r="3957" spans="1:8" x14ac:dyDescent="0.2">
      <c r="A3957" s="184" t="s">
        <v>5835</v>
      </c>
      <c r="B3957" s="184">
        <v>989</v>
      </c>
      <c r="C3957" s="184">
        <v>502944</v>
      </c>
      <c r="D3957" s="184">
        <v>19</v>
      </c>
      <c r="E3957" s="184">
        <v>1</v>
      </c>
      <c r="F3957" s="184">
        <v>72</v>
      </c>
      <c r="G3957" s="184">
        <v>7</v>
      </c>
      <c r="H3957" s="184">
        <v>3</v>
      </c>
    </row>
    <row r="3958" spans="1:8" x14ac:dyDescent="0.2">
      <c r="A3958" s="184" t="s">
        <v>5836</v>
      </c>
      <c r="B3958" s="184">
        <v>988</v>
      </c>
      <c r="C3958" s="184">
        <v>502943</v>
      </c>
      <c r="D3958" s="184">
        <v>20</v>
      </c>
      <c r="E3958" s="184">
        <v>1</v>
      </c>
      <c r="F3958" s="184">
        <v>72</v>
      </c>
      <c r="G3958" s="184">
        <v>7</v>
      </c>
      <c r="H3958" s="184">
        <v>3</v>
      </c>
    </row>
    <row r="3959" spans="1:8" x14ac:dyDescent="0.2">
      <c r="A3959" s="184" t="s">
        <v>5837</v>
      </c>
      <c r="B3959" s="184">
        <v>1954</v>
      </c>
      <c r="C3959" s="184">
        <v>508113</v>
      </c>
      <c r="D3959" s="184">
        <v>124</v>
      </c>
      <c r="E3959" s="184">
        <v>2</v>
      </c>
      <c r="F3959" s="184">
        <v>1922</v>
      </c>
      <c r="G3959" s="184">
        <v>7</v>
      </c>
      <c r="H3959" s="184">
        <v>3</v>
      </c>
    </row>
    <row r="3960" spans="1:8" x14ac:dyDescent="0.2">
      <c r="A3960" s="184" t="s">
        <v>5838</v>
      </c>
      <c r="B3960" s="184">
        <v>1955</v>
      </c>
      <c r="C3960" s="184">
        <v>508114</v>
      </c>
      <c r="D3960" s="184">
        <v>125</v>
      </c>
      <c r="E3960" s="184">
        <v>2</v>
      </c>
      <c r="F3960" s="184">
        <v>1922</v>
      </c>
      <c r="G3960" s="184">
        <v>7</v>
      </c>
      <c r="H3960" s="184">
        <v>3</v>
      </c>
    </row>
    <row r="3961" spans="1:8" x14ac:dyDescent="0.2">
      <c r="A3961" s="184" t="s">
        <v>5839</v>
      </c>
      <c r="B3961" s="184">
        <v>1956</v>
      </c>
      <c r="C3961" s="184">
        <v>508115</v>
      </c>
      <c r="D3961" s="184">
        <v>126</v>
      </c>
      <c r="E3961" s="184">
        <v>2</v>
      </c>
      <c r="F3961" s="184">
        <v>1922</v>
      </c>
      <c r="G3961" s="184">
        <v>7</v>
      </c>
      <c r="H3961" s="184">
        <v>3</v>
      </c>
    </row>
    <row r="3962" spans="1:8" x14ac:dyDescent="0.2">
      <c r="A3962" s="184" t="s">
        <v>5840</v>
      </c>
      <c r="B3962" s="184">
        <v>1957</v>
      </c>
      <c r="C3962" s="184">
        <v>508116</v>
      </c>
      <c r="D3962" s="184">
        <v>127</v>
      </c>
      <c r="E3962" s="184">
        <v>2</v>
      </c>
      <c r="F3962" s="184">
        <v>1922</v>
      </c>
      <c r="G3962" s="184">
        <v>7</v>
      </c>
      <c r="H3962" s="184">
        <v>3</v>
      </c>
    </row>
    <row r="3963" spans="1:8" x14ac:dyDescent="0.2">
      <c r="A3963" s="184" t="s">
        <v>5841</v>
      </c>
      <c r="B3963" s="184">
        <v>1958</v>
      </c>
      <c r="C3963" s="184">
        <v>508117</v>
      </c>
      <c r="D3963" s="184">
        <v>128</v>
      </c>
      <c r="E3963" s="184">
        <v>2</v>
      </c>
      <c r="F3963" s="184">
        <v>1922</v>
      </c>
      <c r="G3963" s="184">
        <v>7</v>
      </c>
      <c r="H3963" s="184">
        <v>3</v>
      </c>
    </row>
    <row r="3964" spans="1:8" x14ac:dyDescent="0.2">
      <c r="A3964" s="184" t="s">
        <v>5842</v>
      </c>
      <c r="B3964" s="184">
        <v>1959</v>
      </c>
      <c r="C3964" s="184">
        <v>508118</v>
      </c>
      <c r="D3964" s="184">
        <v>129</v>
      </c>
      <c r="E3964" s="184">
        <v>2</v>
      </c>
      <c r="F3964" s="184">
        <v>1922</v>
      </c>
      <c r="G3964" s="184">
        <v>7</v>
      </c>
      <c r="H3964" s="184">
        <v>3</v>
      </c>
    </row>
    <row r="3965" spans="1:8" x14ac:dyDescent="0.2">
      <c r="A3965" s="184" t="s">
        <v>5843</v>
      </c>
      <c r="B3965" s="184">
        <v>1960</v>
      </c>
      <c r="C3965" s="184">
        <v>508119</v>
      </c>
      <c r="D3965" s="184">
        <v>130</v>
      </c>
      <c r="E3965" s="184">
        <v>2</v>
      </c>
      <c r="F3965" s="184">
        <v>1922</v>
      </c>
      <c r="G3965" s="184">
        <v>7</v>
      </c>
      <c r="H3965" s="184">
        <v>3</v>
      </c>
    </row>
    <row r="3966" spans="1:8" x14ac:dyDescent="0.2">
      <c r="A3966" s="184" t="s">
        <v>5844</v>
      </c>
      <c r="B3966" s="184">
        <v>1961</v>
      </c>
      <c r="C3966" s="184">
        <v>508120</v>
      </c>
      <c r="D3966" s="184">
        <v>131</v>
      </c>
      <c r="E3966" s="184">
        <v>2</v>
      </c>
      <c r="F3966" s="184">
        <v>1922</v>
      </c>
      <c r="G3966" s="184">
        <v>7</v>
      </c>
      <c r="H3966" s="184">
        <v>3</v>
      </c>
    </row>
    <row r="3967" spans="1:8" x14ac:dyDescent="0.2">
      <c r="A3967" s="184" t="s">
        <v>5845</v>
      </c>
      <c r="B3967" s="184">
        <v>1931</v>
      </c>
      <c r="C3967" s="184">
        <v>508090</v>
      </c>
      <c r="D3967" s="184">
        <v>201</v>
      </c>
      <c r="E3967" s="184">
        <v>2</v>
      </c>
      <c r="F3967" s="184">
        <v>1922</v>
      </c>
      <c r="G3967" s="184">
        <v>7</v>
      </c>
      <c r="H3967" s="184">
        <v>3</v>
      </c>
    </row>
    <row r="3968" spans="1:8" x14ac:dyDescent="0.2">
      <c r="A3968" s="184" t="s">
        <v>5846</v>
      </c>
      <c r="B3968" s="184">
        <v>1932</v>
      </c>
      <c r="C3968" s="184">
        <v>508091</v>
      </c>
      <c r="D3968" s="184">
        <v>202</v>
      </c>
      <c r="E3968" s="184">
        <v>2</v>
      </c>
      <c r="F3968" s="184">
        <v>1922</v>
      </c>
      <c r="G3968" s="184">
        <v>7</v>
      </c>
      <c r="H3968" s="184">
        <v>3</v>
      </c>
    </row>
    <row r="3969" spans="1:8" x14ac:dyDescent="0.2">
      <c r="A3969" s="184" t="s">
        <v>5847</v>
      </c>
      <c r="B3969" s="184">
        <v>1933</v>
      </c>
      <c r="C3969" s="184">
        <v>508092</v>
      </c>
      <c r="D3969" s="184">
        <v>203</v>
      </c>
      <c r="E3969" s="184">
        <v>2</v>
      </c>
      <c r="F3969" s="184">
        <v>1922</v>
      </c>
      <c r="G3969" s="184">
        <v>7</v>
      </c>
      <c r="H3969" s="184">
        <v>3</v>
      </c>
    </row>
    <row r="3970" spans="1:8" x14ac:dyDescent="0.2">
      <c r="A3970" s="184" t="s">
        <v>5848</v>
      </c>
      <c r="B3970" s="184">
        <v>1934</v>
      </c>
      <c r="C3970" s="184">
        <v>508093</v>
      </c>
      <c r="D3970" s="184">
        <v>204</v>
      </c>
      <c r="E3970" s="184">
        <v>2</v>
      </c>
      <c r="F3970" s="184">
        <v>1922</v>
      </c>
      <c r="G3970" s="184">
        <v>7</v>
      </c>
      <c r="H3970" s="184">
        <v>3</v>
      </c>
    </row>
    <row r="3971" spans="1:8" x14ac:dyDescent="0.2">
      <c r="A3971" s="184" t="s">
        <v>5849</v>
      </c>
      <c r="B3971" s="184">
        <v>1935</v>
      </c>
      <c r="C3971" s="184">
        <v>508094</v>
      </c>
      <c r="D3971" s="184">
        <v>205</v>
      </c>
      <c r="E3971" s="184">
        <v>2</v>
      </c>
      <c r="F3971" s="184">
        <v>1922</v>
      </c>
      <c r="G3971" s="184">
        <v>7</v>
      </c>
      <c r="H3971" s="184">
        <v>3</v>
      </c>
    </row>
    <row r="3972" spans="1:8" x14ac:dyDescent="0.2">
      <c r="A3972" s="184" t="s">
        <v>5850</v>
      </c>
      <c r="B3972" s="184">
        <v>1936</v>
      </c>
      <c r="C3972" s="184">
        <v>508095</v>
      </c>
      <c r="D3972" s="184">
        <v>206</v>
      </c>
      <c r="E3972" s="184">
        <v>2</v>
      </c>
      <c r="F3972" s="184">
        <v>1922</v>
      </c>
      <c r="G3972" s="184">
        <v>7</v>
      </c>
      <c r="H3972" s="184">
        <v>3</v>
      </c>
    </row>
    <row r="3973" spans="1:8" x14ac:dyDescent="0.2">
      <c r="A3973" s="184" t="s">
        <v>5851</v>
      </c>
      <c r="B3973" s="184">
        <v>1937</v>
      </c>
      <c r="C3973" s="184">
        <v>508096</v>
      </c>
      <c r="D3973" s="184">
        <v>207</v>
      </c>
      <c r="E3973" s="184">
        <v>2</v>
      </c>
      <c r="F3973" s="184">
        <v>1922</v>
      </c>
      <c r="G3973" s="184">
        <v>7</v>
      </c>
      <c r="H3973" s="184">
        <v>3</v>
      </c>
    </row>
    <row r="3974" spans="1:8" x14ac:dyDescent="0.2">
      <c r="A3974" s="184" t="s">
        <v>5852</v>
      </c>
      <c r="B3974" s="184">
        <v>1938</v>
      </c>
      <c r="C3974" s="184">
        <v>508097</v>
      </c>
      <c r="D3974" s="184">
        <v>208</v>
      </c>
      <c r="E3974" s="184">
        <v>2</v>
      </c>
      <c r="F3974" s="184">
        <v>1922</v>
      </c>
      <c r="G3974" s="184">
        <v>7</v>
      </c>
      <c r="H3974" s="184">
        <v>3</v>
      </c>
    </row>
    <row r="3975" spans="1:8" x14ac:dyDescent="0.2">
      <c r="A3975" s="184" t="s">
        <v>5853</v>
      </c>
      <c r="B3975" s="184">
        <v>1939</v>
      </c>
      <c r="C3975" s="184">
        <v>508098</v>
      </c>
      <c r="D3975" s="184">
        <v>209</v>
      </c>
      <c r="E3975" s="184">
        <v>2</v>
      </c>
      <c r="F3975" s="184">
        <v>1922</v>
      </c>
      <c r="G3975" s="184">
        <v>7</v>
      </c>
      <c r="H3975" s="184">
        <v>3</v>
      </c>
    </row>
    <row r="3976" spans="1:8" x14ac:dyDescent="0.2">
      <c r="A3976" s="184" t="s">
        <v>5854</v>
      </c>
      <c r="B3976" s="184">
        <v>1940</v>
      </c>
      <c r="C3976" s="184">
        <v>508099</v>
      </c>
      <c r="D3976" s="184">
        <v>210</v>
      </c>
      <c r="E3976" s="184">
        <v>2</v>
      </c>
      <c r="F3976" s="184">
        <v>1922</v>
      </c>
      <c r="G3976" s="184">
        <v>7</v>
      </c>
      <c r="H3976" s="184">
        <v>3</v>
      </c>
    </row>
    <row r="3977" spans="1:8" x14ac:dyDescent="0.2">
      <c r="A3977" s="184" t="s">
        <v>5855</v>
      </c>
      <c r="B3977" s="184">
        <v>1941</v>
      </c>
      <c r="C3977" s="184">
        <v>508100</v>
      </c>
      <c r="D3977" s="184">
        <v>211</v>
      </c>
      <c r="E3977" s="184">
        <v>2</v>
      </c>
      <c r="F3977" s="184">
        <v>1922</v>
      </c>
      <c r="G3977" s="184">
        <v>7</v>
      </c>
      <c r="H3977" s="184">
        <v>3</v>
      </c>
    </row>
    <row r="3978" spans="1:8" x14ac:dyDescent="0.2">
      <c r="A3978" s="184" t="s">
        <v>5856</v>
      </c>
      <c r="B3978" s="184">
        <v>1942</v>
      </c>
      <c r="C3978" s="184">
        <v>508101</v>
      </c>
      <c r="D3978" s="184">
        <v>212</v>
      </c>
      <c r="E3978" s="184">
        <v>2</v>
      </c>
      <c r="F3978" s="184">
        <v>1922</v>
      </c>
      <c r="G3978" s="184">
        <v>7</v>
      </c>
      <c r="H3978" s="184">
        <v>3</v>
      </c>
    </row>
    <row r="3979" spans="1:8" x14ac:dyDescent="0.2">
      <c r="A3979" s="184" t="s">
        <v>5857</v>
      </c>
      <c r="B3979" s="184">
        <v>1943</v>
      </c>
      <c r="C3979" s="184">
        <v>508102</v>
      </c>
      <c r="D3979" s="184">
        <v>213</v>
      </c>
      <c r="E3979" s="184">
        <v>2</v>
      </c>
      <c r="F3979" s="184">
        <v>1922</v>
      </c>
      <c r="G3979" s="184">
        <v>7</v>
      </c>
      <c r="H3979" s="184">
        <v>3</v>
      </c>
    </row>
    <row r="3980" spans="1:8" x14ac:dyDescent="0.2">
      <c r="A3980" s="184" t="s">
        <v>5858</v>
      </c>
      <c r="B3980" s="184">
        <v>1944</v>
      </c>
      <c r="C3980" s="184">
        <v>508103</v>
      </c>
      <c r="D3980" s="184">
        <v>214</v>
      </c>
      <c r="E3980" s="184">
        <v>2</v>
      </c>
      <c r="F3980" s="184">
        <v>1922</v>
      </c>
      <c r="G3980" s="184">
        <v>7</v>
      </c>
      <c r="H3980" s="184">
        <v>3</v>
      </c>
    </row>
    <row r="3981" spans="1:8" x14ac:dyDescent="0.2">
      <c r="A3981" s="184" t="s">
        <v>5859</v>
      </c>
      <c r="B3981" s="184">
        <v>1945</v>
      </c>
      <c r="C3981" s="184">
        <v>508104</v>
      </c>
      <c r="D3981" s="184">
        <v>215</v>
      </c>
      <c r="E3981" s="184">
        <v>2</v>
      </c>
      <c r="F3981" s="184">
        <v>1922</v>
      </c>
      <c r="G3981" s="184">
        <v>7</v>
      </c>
      <c r="H3981" s="184">
        <v>3</v>
      </c>
    </row>
    <row r="3982" spans="1:8" x14ac:dyDescent="0.2">
      <c r="A3982" s="184" t="s">
        <v>5860</v>
      </c>
      <c r="B3982" s="184">
        <v>1946</v>
      </c>
      <c r="C3982" s="184">
        <v>508105</v>
      </c>
      <c r="D3982" s="184">
        <v>216</v>
      </c>
      <c r="E3982" s="184">
        <v>2</v>
      </c>
      <c r="F3982" s="184">
        <v>1922</v>
      </c>
      <c r="G3982" s="184">
        <v>7</v>
      </c>
      <c r="H3982" s="184">
        <v>3</v>
      </c>
    </row>
    <row r="3983" spans="1:8" x14ac:dyDescent="0.2">
      <c r="A3983" s="184" t="s">
        <v>5861</v>
      </c>
      <c r="B3983" s="184">
        <v>1947</v>
      </c>
      <c r="C3983" s="184">
        <v>508106</v>
      </c>
      <c r="D3983" s="184">
        <v>217</v>
      </c>
      <c r="E3983" s="184">
        <v>2</v>
      </c>
      <c r="F3983" s="184">
        <v>1922</v>
      </c>
      <c r="G3983" s="184">
        <v>7</v>
      </c>
      <c r="H3983" s="184">
        <v>3</v>
      </c>
    </row>
    <row r="3984" spans="1:8" x14ac:dyDescent="0.2">
      <c r="A3984" s="184" t="s">
        <v>5862</v>
      </c>
      <c r="B3984" s="184">
        <v>1948</v>
      </c>
      <c r="C3984" s="184">
        <v>508107</v>
      </c>
      <c r="D3984" s="184">
        <v>218</v>
      </c>
      <c r="E3984" s="184">
        <v>2</v>
      </c>
      <c r="F3984" s="184">
        <v>1922</v>
      </c>
      <c r="G3984" s="184">
        <v>7</v>
      </c>
      <c r="H3984" s="184">
        <v>3</v>
      </c>
    </row>
    <row r="3985" spans="1:8" x14ac:dyDescent="0.2">
      <c r="A3985" s="184" t="s">
        <v>5863</v>
      </c>
      <c r="B3985" s="184">
        <v>1949</v>
      </c>
      <c r="C3985" s="184">
        <v>508108</v>
      </c>
      <c r="D3985" s="184">
        <v>219</v>
      </c>
      <c r="E3985" s="184">
        <v>2</v>
      </c>
      <c r="F3985" s="184">
        <v>1922</v>
      </c>
      <c r="G3985" s="184">
        <v>7</v>
      </c>
      <c r="H3985" s="184">
        <v>3</v>
      </c>
    </row>
    <row r="3986" spans="1:8" x14ac:dyDescent="0.2">
      <c r="A3986" s="184" t="s">
        <v>5864</v>
      </c>
      <c r="B3986" s="184">
        <v>1950</v>
      </c>
      <c r="C3986" s="184">
        <v>508109</v>
      </c>
      <c r="D3986" s="184">
        <v>220</v>
      </c>
      <c r="E3986" s="184">
        <v>2</v>
      </c>
      <c r="F3986" s="184">
        <v>1922</v>
      </c>
      <c r="G3986" s="184">
        <v>7</v>
      </c>
      <c r="H3986" s="184">
        <v>3</v>
      </c>
    </row>
    <row r="3987" spans="1:8" x14ac:dyDescent="0.2">
      <c r="A3987" s="184" t="s">
        <v>5865</v>
      </c>
      <c r="B3987" s="184">
        <v>1951</v>
      </c>
      <c r="C3987" s="184">
        <v>508110</v>
      </c>
      <c r="D3987" s="184">
        <v>221</v>
      </c>
      <c r="E3987" s="184">
        <v>2</v>
      </c>
      <c r="F3987" s="184">
        <v>1922</v>
      </c>
      <c r="G3987" s="184">
        <v>7</v>
      </c>
      <c r="H3987" s="184">
        <v>3</v>
      </c>
    </row>
    <row r="3988" spans="1:8" x14ac:dyDescent="0.2">
      <c r="A3988" s="184" t="s">
        <v>5866</v>
      </c>
      <c r="B3988" s="184">
        <v>1952</v>
      </c>
      <c r="C3988" s="184">
        <v>508111</v>
      </c>
      <c r="D3988" s="184">
        <v>222</v>
      </c>
      <c r="E3988" s="184">
        <v>2</v>
      </c>
      <c r="F3988" s="184">
        <v>1922</v>
      </c>
      <c r="G3988" s="184">
        <v>7</v>
      </c>
      <c r="H3988" s="184">
        <v>3</v>
      </c>
    </row>
    <row r="3989" spans="1:8" x14ac:dyDescent="0.2">
      <c r="A3989" s="184" t="s">
        <v>5867</v>
      </c>
      <c r="B3989" s="184">
        <v>1953</v>
      </c>
      <c r="C3989" s="184">
        <v>508112</v>
      </c>
      <c r="D3989" s="184">
        <v>223</v>
      </c>
      <c r="E3989" s="184">
        <v>2</v>
      </c>
      <c r="F3989" s="184">
        <v>1922</v>
      </c>
      <c r="G3989" s="184">
        <v>7</v>
      </c>
      <c r="H3989" s="184">
        <v>3</v>
      </c>
    </row>
    <row r="3990" spans="1:8" x14ac:dyDescent="0.2">
      <c r="A3990" s="184" t="s">
        <v>5868</v>
      </c>
      <c r="B3990" s="184">
        <v>1962</v>
      </c>
      <c r="C3990" s="184">
        <v>508121</v>
      </c>
      <c r="D3990" s="184">
        <v>312</v>
      </c>
      <c r="E3990" s="184">
        <v>2</v>
      </c>
      <c r="F3990" s="184">
        <v>1923</v>
      </c>
      <c r="G3990" s="184">
        <v>7</v>
      </c>
      <c r="H3990" s="184">
        <v>3</v>
      </c>
    </row>
    <row r="3991" spans="1:8" x14ac:dyDescent="0.2">
      <c r="A3991" s="184" t="s">
        <v>5869</v>
      </c>
      <c r="B3991" s="184">
        <v>1963</v>
      </c>
      <c r="C3991" s="184">
        <v>508122</v>
      </c>
      <c r="D3991" s="184">
        <v>313</v>
      </c>
      <c r="E3991" s="184">
        <v>2</v>
      </c>
      <c r="F3991" s="184">
        <v>1923</v>
      </c>
      <c r="G3991" s="184">
        <v>7</v>
      </c>
      <c r="H3991" s="184">
        <v>3</v>
      </c>
    </row>
    <row r="3992" spans="1:8" x14ac:dyDescent="0.2">
      <c r="A3992" s="184" t="s">
        <v>5870</v>
      </c>
      <c r="B3992" s="184">
        <v>1964</v>
      </c>
      <c r="C3992" s="184">
        <v>508123</v>
      </c>
      <c r="D3992" s="184">
        <v>314</v>
      </c>
      <c r="E3992" s="184">
        <v>2</v>
      </c>
      <c r="F3992" s="184">
        <v>1923</v>
      </c>
      <c r="G3992" s="184">
        <v>7</v>
      </c>
      <c r="H3992" s="184">
        <v>3</v>
      </c>
    </row>
    <row r="3993" spans="1:8" x14ac:dyDescent="0.2">
      <c r="A3993" s="184" t="s">
        <v>5871</v>
      </c>
      <c r="B3993" s="184">
        <v>1965</v>
      </c>
      <c r="C3993" s="184">
        <v>508124</v>
      </c>
      <c r="D3993" s="184">
        <v>315</v>
      </c>
      <c r="E3993" s="184">
        <v>2</v>
      </c>
      <c r="F3993" s="184">
        <v>1923</v>
      </c>
      <c r="G3993" s="184">
        <v>7</v>
      </c>
      <c r="H3993" s="184">
        <v>3</v>
      </c>
    </row>
    <row r="3994" spans="1:8" x14ac:dyDescent="0.2">
      <c r="A3994" s="184" t="s">
        <v>5872</v>
      </c>
      <c r="B3994" s="184">
        <v>1966</v>
      </c>
      <c r="C3994" s="184">
        <v>508125</v>
      </c>
      <c r="D3994" s="184">
        <v>316</v>
      </c>
      <c r="E3994" s="184">
        <v>2</v>
      </c>
      <c r="F3994" s="184">
        <v>1923</v>
      </c>
      <c r="G3994" s="184">
        <v>7</v>
      </c>
      <c r="H3994" s="184">
        <v>3</v>
      </c>
    </row>
    <row r="3995" spans="1:8" x14ac:dyDescent="0.2">
      <c r="A3995" s="184" t="s">
        <v>5873</v>
      </c>
      <c r="B3995" s="184">
        <v>1967</v>
      </c>
      <c r="C3995" s="184">
        <v>508126</v>
      </c>
      <c r="D3995" s="184">
        <v>317</v>
      </c>
      <c r="E3995" s="184">
        <v>2</v>
      </c>
      <c r="F3995" s="184">
        <v>1923</v>
      </c>
      <c r="G3995" s="184">
        <v>7</v>
      </c>
      <c r="H3995" s="184">
        <v>3</v>
      </c>
    </row>
    <row r="3996" spans="1:8" x14ac:dyDescent="0.2">
      <c r="A3996" s="184" t="s">
        <v>5874</v>
      </c>
      <c r="B3996" s="184">
        <v>1968</v>
      </c>
      <c r="C3996" s="184">
        <v>508127</v>
      </c>
      <c r="D3996" s="184">
        <v>318</v>
      </c>
      <c r="E3996" s="184">
        <v>2</v>
      </c>
      <c r="F3996" s="184">
        <v>1923</v>
      </c>
      <c r="G3996" s="184">
        <v>7</v>
      </c>
      <c r="H3996" s="184">
        <v>3</v>
      </c>
    </row>
    <row r="3997" spans="1:8" x14ac:dyDescent="0.2">
      <c r="A3997" s="184" t="s">
        <v>5875</v>
      </c>
      <c r="B3997" s="184">
        <v>1969</v>
      </c>
      <c r="C3997" s="184">
        <v>508128</v>
      </c>
      <c r="D3997" s="184">
        <v>319</v>
      </c>
      <c r="E3997" s="184">
        <v>2</v>
      </c>
      <c r="F3997" s="184">
        <v>1923</v>
      </c>
      <c r="G3997" s="184">
        <v>7</v>
      </c>
      <c r="H3997" s="184">
        <v>3</v>
      </c>
    </row>
    <row r="3998" spans="1:8" x14ac:dyDescent="0.2">
      <c r="A3998" s="184" t="s">
        <v>5876</v>
      </c>
      <c r="B3998" s="184">
        <v>3464</v>
      </c>
      <c r="C3998" s="184">
        <v>511101</v>
      </c>
      <c r="D3998" s="184">
        <v>320</v>
      </c>
      <c r="E3998" s="184">
        <v>2</v>
      </c>
      <c r="F3998" s="184">
        <v>1923</v>
      </c>
      <c r="G3998" s="184">
        <v>7</v>
      </c>
      <c r="H3998" s="184">
        <v>3</v>
      </c>
    </row>
    <row r="3999" spans="1:8" x14ac:dyDescent="0.2">
      <c r="A3999" s="184" t="s">
        <v>5877</v>
      </c>
      <c r="B3999" s="184">
        <v>3465</v>
      </c>
      <c r="C3999" s="184">
        <v>511102</v>
      </c>
      <c r="D3999" s="184">
        <v>321</v>
      </c>
      <c r="E3999" s="184">
        <v>2</v>
      </c>
      <c r="F3999" s="184">
        <v>1923</v>
      </c>
      <c r="G3999" s="184">
        <v>7</v>
      </c>
      <c r="H3999" s="184">
        <v>3</v>
      </c>
    </row>
    <row r="4000" spans="1:8" x14ac:dyDescent="0.2">
      <c r="A4000" s="184" t="s">
        <v>5878</v>
      </c>
      <c r="B4000" s="184">
        <v>3466</v>
      </c>
      <c r="C4000" s="184">
        <v>511103</v>
      </c>
      <c r="D4000" s="184">
        <v>322</v>
      </c>
      <c r="E4000" s="184">
        <v>2</v>
      </c>
      <c r="F4000" s="184">
        <v>1923</v>
      </c>
      <c r="G4000" s="184">
        <v>7</v>
      </c>
      <c r="H4000" s="184">
        <v>3</v>
      </c>
    </row>
    <row r="4001" spans="1:8" x14ac:dyDescent="0.2">
      <c r="A4001" s="184" t="s">
        <v>5879</v>
      </c>
      <c r="B4001" s="184">
        <v>3467</v>
      </c>
      <c r="C4001" s="184">
        <v>511104</v>
      </c>
      <c r="D4001" s="184">
        <v>323</v>
      </c>
      <c r="E4001" s="184">
        <v>2</v>
      </c>
      <c r="F4001" s="184">
        <v>1923</v>
      </c>
      <c r="G4001" s="184">
        <v>7</v>
      </c>
      <c r="H4001" s="184">
        <v>3</v>
      </c>
    </row>
    <row r="4002" spans="1:8" x14ac:dyDescent="0.2">
      <c r="A4002" s="184" t="s">
        <v>5880</v>
      </c>
      <c r="B4002" s="184">
        <v>3500</v>
      </c>
      <c r="C4002" s="184">
        <v>511137</v>
      </c>
      <c r="D4002" s="184">
        <v>324</v>
      </c>
      <c r="E4002" s="184">
        <v>2</v>
      </c>
      <c r="F4002" s="184">
        <v>1923</v>
      </c>
      <c r="G4002" s="184">
        <v>7</v>
      </c>
      <c r="H4002" s="184">
        <v>3</v>
      </c>
    </row>
    <row r="4003" spans="1:8" x14ac:dyDescent="0.2">
      <c r="A4003" s="184" t="s">
        <v>5881</v>
      </c>
      <c r="B4003" s="184">
        <v>3501</v>
      </c>
      <c r="C4003" s="184">
        <v>511138</v>
      </c>
      <c r="D4003" s="184">
        <v>325</v>
      </c>
      <c r="E4003" s="184">
        <v>2</v>
      </c>
      <c r="F4003" s="184">
        <v>1923</v>
      </c>
      <c r="G4003" s="184">
        <v>7</v>
      </c>
      <c r="H4003" s="184">
        <v>3</v>
      </c>
    </row>
    <row r="4004" spans="1:8" x14ac:dyDescent="0.2">
      <c r="A4004" s="184" t="s">
        <v>5882</v>
      </c>
      <c r="B4004" s="184">
        <v>3468</v>
      </c>
      <c r="C4004" s="184">
        <v>511105</v>
      </c>
      <c r="D4004" s="184">
        <v>351</v>
      </c>
      <c r="E4004" s="184">
        <v>2</v>
      </c>
      <c r="F4004" s="184">
        <v>1923</v>
      </c>
      <c r="G4004" s="184">
        <v>7</v>
      </c>
      <c r="H4004" s="184">
        <v>3</v>
      </c>
    </row>
    <row r="4005" spans="1:8" x14ac:dyDescent="0.2">
      <c r="A4005" s="184" t="s">
        <v>5883</v>
      </c>
      <c r="B4005" s="184">
        <v>3469</v>
      </c>
      <c r="C4005" s="184">
        <v>511106</v>
      </c>
      <c r="D4005" s="184">
        <v>352</v>
      </c>
      <c r="E4005" s="184">
        <v>2</v>
      </c>
      <c r="F4005" s="184">
        <v>1923</v>
      </c>
      <c r="G4005" s="184">
        <v>7</v>
      </c>
      <c r="H4005" s="184">
        <v>3</v>
      </c>
    </row>
    <row r="4006" spans="1:8" x14ac:dyDescent="0.2">
      <c r="A4006" s="184" t="s">
        <v>5884</v>
      </c>
      <c r="B4006" s="184">
        <v>3470</v>
      </c>
      <c r="C4006" s="184">
        <v>511107</v>
      </c>
      <c r="D4006" s="184">
        <v>353</v>
      </c>
      <c r="E4006" s="184">
        <v>2</v>
      </c>
      <c r="F4006" s="184">
        <v>1923</v>
      </c>
      <c r="G4006" s="184">
        <v>7</v>
      </c>
      <c r="H4006" s="184">
        <v>3</v>
      </c>
    </row>
    <row r="4007" spans="1:8" x14ac:dyDescent="0.2">
      <c r="A4007" s="184" t="s">
        <v>5885</v>
      </c>
      <c r="B4007" s="184">
        <v>3471</v>
      </c>
      <c r="C4007" s="184">
        <v>511108</v>
      </c>
      <c r="D4007" s="184">
        <v>354</v>
      </c>
      <c r="E4007" s="184">
        <v>2</v>
      </c>
      <c r="F4007" s="184">
        <v>1923</v>
      </c>
      <c r="G4007" s="184">
        <v>7</v>
      </c>
      <c r="H4007" s="184">
        <v>3</v>
      </c>
    </row>
    <row r="4008" spans="1:8" x14ac:dyDescent="0.2">
      <c r="A4008" s="184" t="s">
        <v>5886</v>
      </c>
      <c r="B4008" s="184">
        <v>3472</v>
      </c>
      <c r="C4008" s="184">
        <v>511109</v>
      </c>
      <c r="D4008" s="184">
        <v>355</v>
      </c>
      <c r="E4008" s="184">
        <v>2</v>
      </c>
      <c r="F4008" s="184">
        <v>1923</v>
      </c>
      <c r="G4008" s="184">
        <v>7</v>
      </c>
      <c r="H4008" s="184">
        <v>3</v>
      </c>
    </row>
    <row r="4009" spans="1:8" x14ac:dyDescent="0.2">
      <c r="A4009" s="184" t="s">
        <v>5887</v>
      </c>
      <c r="B4009" s="184">
        <v>3473</v>
      </c>
      <c r="C4009" s="184">
        <v>511110</v>
      </c>
      <c r="D4009" s="184">
        <v>356</v>
      </c>
      <c r="E4009" s="184">
        <v>2</v>
      </c>
      <c r="F4009" s="184">
        <v>1923</v>
      </c>
      <c r="G4009" s="184">
        <v>7</v>
      </c>
      <c r="H4009" s="184">
        <v>3</v>
      </c>
    </row>
    <row r="4010" spans="1:8" x14ac:dyDescent="0.2">
      <c r="A4010" s="184" t="s">
        <v>5888</v>
      </c>
      <c r="B4010" s="184">
        <v>3474</v>
      </c>
      <c r="C4010" s="184">
        <v>511111</v>
      </c>
      <c r="D4010" s="184">
        <v>357</v>
      </c>
      <c r="E4010" s="184">
        <v>2</v>
      </c>
      <c r="F4010" s="184">
        <v>1923</v>
      </c>
      <c r="G4010" s="184">
        <v>7</v>
      </c>
      <c r="H4010" s="184">
        <v>3</v>
      </c>
    </row>
    <row r="4011" spans="1:8" x14ac:dyDescent="0.2">
      <c r="A4011" s="184" t="s">
        <v>5889</v>
      </c>
      <c r="B4011" s="184">
        <v>3475</v>
      </c>
      <c r="C4011" s="184">
        <v>511112</v>
      </c>
      <c r="D4011" s="184">
        <v>358</v>
      </c>
      <c r="E4011" s="184">
        <v>2</v>
      </c>
      <c r="F4011" s="184">
        <v>1923</v>
      </c>
      <c r="G4011" s="184">
        <v>7</v>
      </c>
      <c r="H4011" s="184">
        <v>3</v>
      </c>
    </row>
    <row r="4012" spans="1:8" x14ac:dyDescent="0.2">
      <c r="A4012" s="184" t="s">
        <v>5890</v>
      </c>
      <c r="B4012" s="184">
        <v>3476</v>
      </c>
      <c r="C4012" s="184">
        <v>511113</v>
      </c>
      <c r="D4012" s="184">
        <v>359</v>
      </c>
      <c r="E4012" s="184">
        <v>2</v>
      </c>
      <c r="F4012" s="184">
        <v>1923</v>
      </c>
      <c r="G4012" s="184">
        <v>7</v>
      </c>
      <c r="H4012" s="184">
        <v>3</v>
      </c>
    </row>
    <row r="4013" spans="1:8" x14ac:dyDescent="0.2">
      <c r="A4013" s="184" t="s">
        <v>5891</v>
      </c>
      <c r="B4013" s="184">
        <v>3477</v>
      </c>
      <c r="C4013" s="184">
        <v>511114</v>
      </c>
      <c r="D4013" s="184">
        <v>360</v>
      </c>
      <c r="E4013" s="184">
        <v>2</v>
      </c>
      <c r="F4013" s="184">
        <v>1923</v>
      </c>
      <c r="G4013" s="184">
        <v>7</v>
      </c>
      <c r="H4013" s="184">
        <v>3</v>
      </c>
    </row>
    <row r="4014" spans="1:8" x14ac:dyDescent="0.2">
      <c r="A4014" s="184" t="s">
        <v>5892</v>
      </c>
      <c r="B4014" s="184">
        <v>3478</v>
      </c>
      <c r="C4014" s="184">
        <v>511115</v>
      </c>
      <c r="D4014" s="184">
        <v>361</v>
      </c>
      <c r="E4014" s="184">
        <v>2</v>
      </c>
      <c r="F4014" s="184">
        <v>1923</v>
      </c>
      <c r="G4014" s="184">
        <v>7</v>
      </c>
      <c r="H4014" s="184">
        <v>3</v>
      </c>
    </row>
    <row r="4015" spans="1:8" x14ac:dyDescent="0.2">
      <c r="A4015" s="184" t="s">
        <v>5893</v>
      </c>
      <c r="B4015" s="184">
        <v>906</v>
      </c>
      <c r="C4015" s="184">
        <v>502443</v>
      </c>
      <c r="D4015" s="184">
        <v>33</v>
      </c>
      <c r="E4015" s="184">
        <v>1</v>
      </c>
      <c r="F4015" s="184">
        <v>406</v>
      </c>
      <c r="G4015" s="184">
        <v>7</v>
      </c>
      <c r="H4015" s="184">
        <v>3</v>
      </c>
    </row>
    <row r="4016" spans="1:8" x14ac:dyDescent="0.2">
      <c r="A4016" s="184" t="s">
        <v>5894</v>
      </c>
      <c r="B4016" s="184">
        <v>907</v>
      </c>
      <c r="C4016" s="184">
        <v>502444</v>
      </c>
      <c r="D4016" s="184">
        <v>34</v>
      </c>
      <c r="E4016" s="184">
        <v>1</v>
      </c>
      <c r="F4016" s="184">
        <v>406</v>
      </c>
      <c r="G4016" s="184">
        <v>7</v>
      </c>
      <c r="H4016" s="184">
        <v>3</v>
      </c>
    </row>
    <row r="4017" spans="1:8" x14ac:dyDescent="0.2">
      <c r="A4017" s="184" t="s">
        <v>5895</v>
      </c>
      <c r="B4017" s="184">
        <v>86</v>
      </c>
      <c r="C4017" s="184">
        <v>1157</v>
      </c>
      <c r="D4017" s="184">
        <v>35</v>
      </c>
      <c r="E4017" s="184">
        <v>1</v>
      </c>
      <c r="F4017" s="184">
        <v>406</v>
      </c>
      <c r="G4017" s="184">
        <v>7</v>
      </c>
      <c r="H4017" s="184">
        <v>3</v>
      </c>
    </row>
    <row r="4018" spans="1:8" x14ac:dyDescent="0.2">
      <c r="A4018" s="184" t="s">
        <v>5896</v>
      </c>
      <c r="B4018" s="184">
        <v>298</v>
      </c>
      <c r="C4018" s="184">
        <v>1552</v>
      </c>
      <c r="D4018" s="184">
        <v>36</v>
      </c>
      <c r="E4018" s="184">
        <v>1</v>
      </c>
      <c r="F4018" s="184">
        <v>406</v>
      </c>
      <c r="G4018" s="184">
        <v>7</v>
      </c>
      <c r="H4018" s="184">
        <v>3</v>
      </c>
    </row>
    <row r="4019" spans="1:8" x14ac:dyDescent="0.2">
      <c r="A4019" s="184" t="s">
        <v>5897</v>
      </c>
      <c r="B4019" s="184">
        <v>301</v>
      </c>
      <c r="C4019" s="184">
        <v>1556</v>
      </c>
      <c r="D4019" s="184">
        <v>37</v>
      </c>
      <c r="E4019" s="184">
        <v>1</v>
      </c>
      <c r="F4019" s="184">
        <v>406</v>
      </c>
      <c r="G4019" s="184">
        <v>7</v>
      </c>
      <c r="H4019" s="184">
        <v>3</v>
      </c>
    </row>
    <row r="4020" spans="1:8" x14ac:dyDescent="0.2">
      <c r="A4020" s="184" t="s">
        <v>5898</v>
      </c>
      <c r="B4020" s="184">
        <v>303</v>
      </c>
      <c r="C4020" s="184">
        <v>1558</v>
      </c>
      <c r="D4020" s="184">
        <v>38</v>
      </c>
      <c r="E4020" s="184">
        <v>1</v>
      </c>
      <c r="F4020" s="184">
        <v>406</v>
      </c>
      <c r="G4020" s="184">
        <v>7</v>
      </c>
      <c r="H4020" s="184">
        <v>3</v>
      </c>
    </row>
    <row r="4021" spans="1:8" x14ac:dyDescent="0.2">
      <c r="A4021" s="184" t="s">
        <v>5899</v>
      </c>
      <c r="B4021" s="184">
        <v>305</v>
      </c>
      <c r="C4021" s="184">
        <v>1560</v>
      </c>
      <c r="D4021" s="184">
        <v>39</v>
      </c>
      <c r="E4021" s="184">
        <v>1</v>
      </c>
      <c r="F4021" s="184">
        <v>406</v>
      </c>
      <c r="G4021" s="184">
        <v>7</v>
      </c>
      <c r="H4021" s="184">
        <v>3</v>
      </c>
    </row>
    <row r="4022" spans="1:8" x14ac:dyDescent="0.2">
      <c r="A4022" s="184" t="s">
        <v>5900</v>
      </c>
      <c r="B4022" s="184">
        <v>308</v>
      </c>
      <c r="C4022" s="184">
        <v>1563</v>
      </c>
      <c r="D4022" s="184">
        <v>40</v>
      </c>
      <c r="E4022" s="184">
        <v>1</v>
      </c>
      <c r="F4022" s="184">
        <v>406</v>
      </c>
      <c r="G4022" s="184">
        <v>7</v>
      </c>
      <c r="H4022" s="184">
        <v>3</v>
      </c>
    </row>
    <row r="4023" spans="1:8" x14ac:dyDescent="0.2">
      <c r="A4023" s="184" t="s">
        <v>5901</v>
      </c>
      <c r="B4023" s="184">
        <v>383</v>
      </c>
      <c r="C4023" s="184">
        <v>1797</v>
      </c>
      <c r="D4023" s="184">
        <v>66</v>
      </c>
      <c r="E4023" s="184">
        <v>1</v>
      </c>
      <c r="F4023" s="184">
        <v>88</v>
      </c>
      <c r="G4023" s="184">
        <v>7</v>
      </c>
      <c r="H4023" s="184">
        <v>3</v>
      </c>
    </row>
    <row r="4024" spans="1:8" x14ac:dyDescent="0.2">
      <c r="A4024" s="184" t="s">
        <v>5902</v>
      </c>
      <c r="B4024" s="184">
        <v>384</v>
      </c>
      <c r="C4024" s="184">
        <v>1798</v>
      </c>
      <c r="D4024" s="184">
        <v>67</v>
      </c>
      <c r="E4024" s="184">
        <v>1</v>
      </c>
      <c r="F4024" s="184">
        <v>88</v>
      </c>
      <c r="G4024" s="184">
        <v>7</v>
      </c>
      <c r="H4024" s="184">
        <v>3</v>
      </c>
    </row>
    <row r="4025" spans="1:8" x14ac:dyDescent="0.2">
      <c r="A4025" s="184" t="s">
        <v>5903</v>
      </c>
      <c r="B4025" s="184">
        <v>385</v>
      </c>
      <c r="C4025" s="184">
        <v>1799</v>
      </c>
      <c r="D4025" s="184">
        <v>68</v>
      </c>
      <c r="E4025" s="184">
        <v>1</v>
      </c>
      <c r="F4025" s="184">
        <v>88</v>
      </c>
      <c r="G4025" s="184">
        <v>7</v>
      </c>
      <c r="H4025" s="184">
        <v>3</v>
      </c>
    </row>
    <row r="4026" spans="1:8" x14ac:dyDescent="0.2">
      <c r="A4026" s="184" t="s">
        <v>5904</v>
      </c>
      <c r="B4026" s="184">
        <v>386</v>
      </c>
      <c r="C4026" s="184">
        <v>1800</v>
      </c>
      <c r="D4026" s="184">
        <v>69</v>
      </c>
      <c r="E4026" s="184">
        <v>1</v>
      </c>
      <c r="F4026" s="184">
        <v>88</v>
      </c>
      <c r="G4026" s="184">
        <v>7</v>
      </c>
      <c r="H4026" s="184">
        <v>3</v>
      </c>
    </row>
    <row r="4027" spans="1:8" x14ac:dyDescent="0.2">
      <c r="A4027" s="184" t="s">
        <v>5905</v>
      </c>
      <c r="B4027" s="184">
        <v>387</v>
      </c>
      <c r="C4027" s="184">
        <v>1801</v>
      </c>
      <c r="D4027" s="184">
        <v>70</v>
      </c>
      <c r="E4027" s="184">
        <v>1</v>
      </c>
      <c r="F4027" s="184">
        <v>88</v>
      </c>
      <c r="G4027" s="184">
        <v>7</v>
      </c>
      <c r="H4027" s="184">
        <v>3</v>
      </c>
    </row>
    <row r="4028" spans="1:8" x14ac:dyDescent="0.2">
      <c r="A4028" s="184" t="s">
        <v>5906</v>
      </c>
      <c r="B4028" s="184">
        <v>388</v>
      </c>
      <c r="C4028" s="184">
        <v>1802</v>
      </c>
      <c r="D4028" s="184">
        <v>71</v>
      </c>
      <c r="E4028" s="184">
        <v>1</v>
      </c>
      <c r="F4028" s="184">
        <v>88</v>
      </c>
      <c r="G4028" s="184">
        <v>7</v>
      </c>
      <c r="H4028" s="184">
        <v>3</v>
      </c>
    </row>
    <row r="4029" spans="1:8" x14ac:dyDescent="0.2">
      <c r="A4029" s="184" t="s">
        <v>5907</v>
      </c>
      <c r="B4029" s="184">
        <v>389</v>
      </c>
      <c r="C4029" s="184">
        <v>1803</v>
      </c>
      <c r="D4029" s="184">
        <v>72</v>
      </c>
      <c r="E4029" s="184">
        <v>1</v>
      </c>
      <c r="F4029" s="184">
        <v>88</v>
      </c>
      <c r="G4029" s="184">
        <v>7</v>
      </c>
      <c r="H4029" s="184">
        <v>3</v>
      </c>
    </row>
    <row r="4030" spans="1:8" x14ac:dyDescent="0.2">
      <c r="A4030" s="184" t="s">
        <v>5908</v>
      </c>
      <c r="B4030" s="184">
        <v>390</v>
      </c>
      <c r="C4030" s="184">
        <v>1804</v>
      </c>
      <c r="D4030" s="184">
        <v>73</v>
      </c>
      <c r="E4030" s="184">
        <v>1</v>
      </c>
      <c r="F4030" s="184">
        <v>88</v>
      </c>
      <c r="G4030" s="184">
        <v>7</v>
      </c>
      <c r="H4030" s="184">
        <v>3</v>
      </c>
    </row>
    <row r="4031" spans="1:8" x14ac:dyDescent="0.2">
      <c r="A4031" s="184" t="s">
        <v>5909</v>
      </c>
      <c r="B4031" s="184">
        <v>391</v>
      </c>
      <c r="C4031" s="184">
        <v>1805</v>
      </c>
      <c r="D4031" s="184">
        <v>74</v>
      </c>
      <c r="E4031" s="184">
        <v>1</v>
      </c>
      <c r="F4031" s="184">
        <v>88</v>
      </c>
      <c r="G4031" s="184">
        <v>7</v>
      </c>
      <c r="H4031" s="184">
        <v>3</v>
      </c>
    </row>
    <row r="4032" spans="1:8" x14ac:dyDescent="0.2">
      <c r="A4032" s="184" t="s">
        <v>5910</v>
      </c>
      <c r="B4032" s="184">
        <v>912</v>
      </c>
      <c r="C4032" s="184">
        <v>502449</v>
      </c>
      <c r="D4032" s="184">
        <v>41</v>
      </c>
      <c r="E4032" s="184">
        <v>1</v>
      </c>
      <c r="F4032" s="184">
        <v>911</v>
      </c>
      <c r="G4032" s="184">
        <v>7</v>
      </c>
      <c r="H4032" s="184">
        <v>3</v>
      </c>
    </row>
    <row r="4033" spans="1:8" x14ac:dyDescent="0.2">
      <c r="A4033" s="184" t="s">
        <v>5911</v>
      </c>
      <c r="B4033" s="184">
        <v>913</v>
      </c>
      <c r="C4033" s="184">
        <v>502450</v>
      </c>
      <c r="D4033" s="184">
        <v>42</v>
      </c>
      <c r="E4033" s="184">
        <v>1</v>
      </c>
      <c r="F4033" s="184">
        <v>911</v>
      </c>
      <c r="G4033" s="184">
        <v>7</v>
      </c>
      <c r="H4033" s="184">
        <v>3</v>
      </c>
    </row>
    <row r="4034" spans="1:8" x14ac:dyDescent="0.2">
      <c r="A4034" s="184" t="s">
        <v>5912</v>
      </c>
      <c r="B4034" s="184">
        <v>311</v>
      </c>
      <c r="C4034" s="184">
        <v>1568</v>
      </c>
      <c r="D4034" s="184">
        <v>43</v>
      </c>
      <c r="E4034" s="184">
        <v>1</v>
      </c>
      <c r="F4034" s="184">
        <v>911</v>
      </c>
      <c r="G4034" s="184">
        <v>7</v>
      </c>
      <c r="H4034" s="184">
        <v>3</v>
      </c>
    </row>
    <row r="4035" spans="1:8" x14ac:dyDescent="0.2">
      <c r="A4035" s="184" t="s">
        <v>5913</v>
      </c>
      <c r="B4035" s="184">
        <v>312</v>
      </c>
      <c r="C4035" s="184">
        <v>1571</v>
      </c>
      <c r="D4035" s="184">
        <v>44</v>
      </c>
      <c r="E4035" s="184">
        <v>1</v>
      </c>
      <c r="F4035" s="184">
        <v>911</v>
      </c>
      <c r="G4035" s="184">
        <v>7</v>
      </c>
      <c r="H4035" s="184">
        <v>3</v>
      </c>
    </row>
    <row r="4036" spans="1:8" x14ac:dyDescent="0.2">
      <c r="A4036" s="184" t="s">
        <v>5914</v>
      </c>
      <c r="B4036" s="184">
        <v>914</v>
      </c>
      <c r="C4036" s="184">
        <v>502451</v>
      </c>
      <c r="D4036" s="184">
        <v>45</v>
      </c>
      <c r="E4036" s="184">
        <v>1</v>
      </c>
      <c r="F4036" s="184">
        <v>911</v>
      </c>
      <c r="G4036" s="184">
        <v>7</v>
      </c>
      <c r="H4036" s="184">
        <v>3</v>
      </c>
    </row>
    <row r="4037" spans="1:8" x14ac:dyDescent="0.2">
      <c r="A4037" s="184" t="s">
        <v>5915</v>
      </c>
      <c r="B4037" s="184">
        <v>915</v>
      </c>
      <c r="C4037" s="184">
        <v>502452</v>
      </c>
      <c r="D4037" s="184">
        <v>46</v>
      </c>
      <c r="E4037" s="184">
        <v>1</v>
      </c>
      <c r="F4037" s="184">
        <v>911</v>
      </c>
      <c r="G4037" s="184">
        <v>7</v>
      </c>
      <c r="H4037" s="184">
        <v>3</v>
      </c>
    </row>
    <row r="4038" spans="1:8" x14ac:dyDescent="0.2">
      <c r="A4038" s="184" t="s">
        <v>5916</v>
      </c>
      <c r="B4038" s="184">
        <v>916</v>
      </c>
      <c r="C4038" s="184">
        <v>502453</v>
      </c>
      <c r="D4038" s="184">
        <v>47</v>
      </c>
      <c r="E4038" s="184">
        <v>1</v>
      </c>
      <c r="F4038" s="184">
        <v>911</v>
      </c>
      <c r="G4038" s="184">
        <v>7</v>
      </c>
      <c r="H4038" s="184">
        <v>3</v>
      </c>
    </row>
    <row r="4039" spans="1:8" x14ac:dyDescent="0.2">
      <c r="A4039" s="184" t="s">
        <v>5917</v>
      </c>
      <c r="B4039" s="184">
        <v>917</v>
      </c>
      <c r="C4039" s="184">
        <v>502454</v>
      </c>
      <c r="D4039" s="184">
        <v>48</v>
      </c>
      <c r="E4039" s="184">
        <v>1</v>
      </c>
      <c r="F4039" s="184">
        <v>911</v>
      </c>
      <c r="G4039" s="184">
        <v>7</v>
      </c>
      <c r="H4039" s="184">
        <v>3</v>
      </c>
    </row>
    <row r="4040" spans="1:8" x14ac:dyDescent="0.2">
      <c r="A4040" s="184" t="s">
        <v>5918</v>
      </c>
      <c r="B4040" s="184">
        <v>918</v>
      </c>
      <c r="C4040" s="184">
        <v>502455</v>
      </c>
      <c r="D4040" s="184">
        <v>49</v>
      </c>
      <c r="E4040" s="184">
        <v>1</v>
      </c>
      <c r="F4040" s="184">
        <v>911</v>
      </c>
      <c r="G4040" s="184">
        <v>7</v>
      </c>
      <c r="H4040" s="184">
        <v>3</v>
      </c>
    </row>
    <row r="4041" spans="1:8" x14ac:dyDescent="0.2">
      <c r="A4041" s="184" t="s">
        <v>5919</v>
      </c>
      <c r="B4041" s="184">
        <v>919</v>
      </c>
      <c r="C4041" s="184">
        <v>502456</v>
      </c>
      <c r="D4041" s="184">
        <v>50</v>
      </c>
      <c r="E4041" s="184">
        <v>1</v>
      </c>
      <c r="F4041" s="184">
        <v>911</v>
      </c>
      <c r="G4041" s="184">
        <v>7</v>
      </c>
      <c r="H4041" s="184">
        <v>3</v>
      </c>
    </row>
    <row r="4042" spans="1:8" x14ac:dyDescent="0.2">
      <c r="A4042" s="184" t="s">
        <v>5920</v>
      </c>
      <c r="B4042" s="184">
        <v>3932</v>
      </c>
      <c r="C4042" s="184">
        <v>511602</v>
      </c>
      <c r="D4042" s="184">
        <v>51</v>
      </c>
      <c r="E4042" s="184">
        <v>1</v>
      </c>
      <c r="F4042" s="184">
        <v>911</v>
      </c>
      <c r="G4042" s="184">
        <v>7</v>
      </c>
      <c r="H4042" s="184">
        <v>3</v>
      </c>
    </row>
    <row r="4043" spans="1:8" x14ac:dyDescent="0.2">
      <c r="A4043" s="184" t="s">
        <v>5921</v>
      </c>
      <c r="B4043" s="184">
        <v>3931</v>
      </c>
      <c r="C4043" s="184">
        <v>511603</v>
      </c>
      <c r="D4043" s="184">
        <v>52</v>
      </c>
      <c r="E4043" s="184">
        <v>1</v>
      </c>
      <c r="F4043" s="184">
        <v>911</v>
      </c>
      <c r="G4043" s="184">
        <v>7</v>
      </c>
      <c r="H4043" s="184">
        <v>3</v>
      </c>
    </row>
    <row r="4044" spans="1:8" x14ac:dyDescent="0.2">
      <c r="A4044" s="184" t="s">
        <v>5922</v>
      </c>
      <c r="B4044" s="184">
        <v>3945</v>
      </c>
      <c r="C4044" s="184">
        <v>511604</v>
      </c>
      <c r="D4044" s="184">
        <v>53</v>
      </c>
      <c r="E4044" s="184">
        <v>1</v>
      </c>
      <c r="F4044" s="184">
        <v>911</v>
      </c>
      <c r="G4044" s="184">
        <v>7</v>
      </c>
      <c r="H4044" s="184">
        <v>3</v>
      </c>
    </row>
    <row r="4045" spans="1:8" x14ac:dyDescent="0.2">
      <c r="A4045" s="184" t="s">
        <v>5923</v>
      </c>
      <c r="B4045" s="184">
        <v>3944</v>
      </c>
      <c r="C4045" s="184">
        <v>511605</v>
      </c>
      <c r="D4045" s="184">
        <v>54</v>
      </c>
      <c r="E4045" s="184">
        <v>1</v>
      </c>
      <c r="F4045" s="184">
        <v>911</v>
      </c>
      <c r="G4045" s="184">
        <v>7</v>
      </c>
      <c r="H4045" s="184">
        <v>3</v>
      </c>
    </row>
    <row r="4046" spans="1:8" x14ac:dyDescent="0.2">
      <c r="A4046" s="184" t="s">
        <v>5924</v>
      </c>
      <c r="B4046" s="184">
        <v>3943</v>
      </c>
      <c r="C4046" s="184">
        <v>511606</v>
      </c>
      <c r="D4046" s="184">
        <v>55</v>
      </c>
      <c r="E4046" s="184">
        <v>1</v>
      </c>
      <c r="F4046" s="184">
        <v>911</v>
      </c>
      <c r="G4046" s="184">
        <v>7</v>
      </c>
      <c r="H4046" s="184">
        <v>3</v>
      </c>
    </row>
    <row r="4047" spans="1:8" x14ac:dyDescent="0.2">
      <c r="A4047" s="184" t="s">
        <v>5925</v>
      </c>
      <c r="B4047" s="184">
        <v>3935</v>
      </c>
      <c r="C4047" s="184">
        <v>511614</v>
      </c>
      <c r="D4047" s="184">
        <v>66</v>
      </c>
      <c r="E4047" s="184">
        <v>1</v>
      </c>
      <c r="F4047" s="184">
        <v>911</v>
      </c>
      <c r="G4047" s="184">
        <v>7</v>
      </c>
      <c r="H4047" s="184">
        <v>3</v>
      </c>
    </row>
    <row r="4048" spans="1:8" x14ac:dyDescent="0.2">
      <c r="A4048" s="184" t="s">
        <v>5926</v>
      </c>
      <c r="B4048" s="184">
        <v>3934</v>
      </c>
      <c r="C4048" s="184">
        <v>511615</v>
      </c>
      <c r="D4048" s="184">
        <v>67</v>
      </c>
      <c r="E4048" s="184">
        <v>1</v>
      </c>
      <c r="F4048" s="184">
        <v>911</v>
      </c>
      <c r="G4048" s="184">
        <v>7</v>
      </c>
      <c r="H4048" s="184">
        <v>3</v>
      </c>
    </row>
    <row r="4049" spans="1:8" x14ac:dyDescent="0.2">
      <c r="A4049" s="184" t="s">
        <v>5927</v>
      </c>
      <c r="B4049" s="184">
        <v>3933</v>
      </c>
      <c r="C4049" s="184">
        <v>511616</v>
      </c>
      <c r="D4049" s="184">
        <v>68</v>
      </c>
      <c r="E4049" s="184">
        <v>1</v>
      </c>
      <c r="F4049" s="184">
        <v>911</v>
      </c>
      <c r="G4049" s="184">
        <v>7</v>
      </c>
      <c r="H4049" s="184">
        <v>3</v>
      </c>
    </row>
    <row r="4050" spans="1:8" x14ac:dyDescent="0.2">
      <c r="A4050" s="184" t="s">
        <v>2957</v>
      </c>
      <c r="B4050" s="184">
        <v>3923</v>
      </c>
      <c r="C4050" s="184">
        <v>511595</v>
      </c>
      <c r="D4050" s="184">
        <v>75</v>
      </c>
      <c r="E4050" s="184">
        <v>1</v>
      </c>
      <c r="F4050" s="184">
        <v>4028</v>
      </c>
      <c r="G4050" s="184">
        <v>7</v>
      </c>
      <c r="H4050" s="184">
        <v>3</v>
      </c>
    </row>
    <row r="4051" spans="1:8" x14ac:dyDescent="0.2">
      <c r="A4051" s="184" t="s">
        <v>5928</v>
      </c>
      <c r="B4051" s="184">
        <v>3928</v>
      </c>
      <c r="C4051" s="184">
        <v>511596</v>
      </c>
      <c r="D4051" s="184">
        <v>76</v>
      </c>
      <c r="E4051" s="184">
        <v>1</v>
      </c>
      <c r="F4051" s="184">
        <v>4028</v>
      </c>
      <c r="G4051" s="184">
        <v>7</v>
      </c>
      <c r="H4051" s="184">
        <v>3</v>
      </c>
    </row>
    <row r="4052" spans="1:8" x14ac:dyDescent="0.2">
      <c r="A4052" s="184" t="s">
        <v>5929</v>
      </c>
      <c r="B4052" s="184">
        <v>3927</v>
      </c>
      <c r="C4052" s="184">
        <v>511597</v>
      </c>
      <c r="D4052" s="184">
        <v>77</v>
      </c>
      <c r="E4052" s="184">
        <v>1</v>
      </c>
      <c r="F4052" s="184">
        <v>4028</v>
      </c>
      <c r="G4052" s="184">
        <v>7</v>
      </c>
      <c r="H4052" s="184">
        <v>3</v>
      </c>
    </row>
    <row r="4053" spans="1:8" x14ac:dyDescent="0.2">
      <c r="A4053" s="184" t="s">
        <v>5930</v>
      </c>
      <c r="B4053" s="184">
        <v>3926</v>
      </c>
      <c r="C4053" s="184">
        <v>511598</v>
      </c>
      <c r="D4053" s="184">
        <v>78</v>
      </c>
      <c r="E4053" s="184">
        <v>1</v>
      </c>
      <c r="F4053" s="184">
        <v>4028</v>
      </c>
      <c r="G4053" s="184">
        <v>7</v>
      </c>
      <c r="H4053" s="184">
        <v>3</v>
      </c>
    </row>
    <row r="4054" spans="1:8" x14ac:dyDescent="0.2">
      <c r="A4054" s="184" t="s">
        <v>5931</v>
      </c>
      <c r="B4054" s="184">
        <v>3925</v>
      </c>
      <c r="C4054" s="184">
        <v>511599</v>
      </c>
      <c r="D4054" s="184">
        <v>79</v>
      </c>
      <c r="E4054" s="184">
        <v>1</v>
      </c>
      <c r="F4054" s="184">
        <v>4028</v>
      </c>
      <c r="G4054" s="184">
        <v>7</v>
      </c>
      <c r="H4054" s="184">
        <v>3</v>
      </c>
    </row>
    <row r="4055" spans="1:8" x14ac:dyDescent="0.2">
      <c r="A4055" s="184" t="s">
        <v>5932</v>
      </c>
      <c r="B4055" s="184">
        <v>3924</v>
      </c>
      <c r="C4055" s="184">
        <v>511600</v>
      </c>
      <c r="D4055" s="184">
        <v>80</v>
      </c>
      <c r="E4055" s="184">
        <v>1</v>
      </c>
      <c r="F4055" s="184">
        <v>4028</v>
      </c>
      <c r="G4055" s="184">
        <v>7</v>
      </c>
      <c r="H4055" s="184">
        <v>3</v>
      </c>
    </row>
    <row r="4056" spans="1:8" x14ac:dyDescent="0.2">
      <c r="A4056" s="184" t="s">
        <v>5933</v>
      </c>
      <c r="B4056" s="184">
        <v>1530</v>
      </c>
      <c r="C4056" s="184">
        <v>507098</v>
      </c>
      <c r="D4056" s="184">
        <v>86</v>
      </c>
      <c r="E4056" s="184">
        <v>1</v>
      </c>
      <c r="F4056" s="184">
        <v>1529</v>
      </c>
      <c r="G4056" s="184">
        <v>7</v>
      </c>
      <c r="H4056" s="184">
        <v>3</v>
      </c>
    </row>
    <row r="4057" spans="1:8" x14ac:dyDescent="0.2">
      <c r="A4057" s="184" t="s">
        <v>5934</v>
      </c>
      <c r="B4057" s="184">
        <v>1531</v>
      </c>
      <c r="C4057" s="184">
        <v>507099</v>
      </c>
      <c r="D4057" s="184">
        <v>87</v>
      </c>
      <c r="E4057" s="184">
        <v>1</v>
      </c>
      <c r="F4057" s="184">
        <v>1529</v>
      </c>
      <c r="G4057" s="184">
        <v>7</v>
      </c>
      <c r="H4057" s="184">
        <v>3</v>
      </c>
    </row>
    <row r="4058" spans="1:8" x14ac:dyDescent="0.2">
      <c r="A4058" s="184" t="s">
        <v>5935</v>
      </c>
      <c r="B4058" s="184">
        <v>1532</v>
      </c>
      <c r="C4058" s="184">
        <v>507100</v>
      </c>
      <c r="D4058" s="184">
        <v>88</v>
      </c>
      <c r="E4058" s="184">
        <v>1</v>
      </c>
      <c r="F4058" s="184">
        <v>1529</v>
      </c>
      <c r="G4058" s="184">
        <v>7</v>
      </c>
      <c r="H4058" s="184">
        <v>3</v>
      </c>
    </row>
    <row r="4059" spans="1:8" x14ac:dyDescent="0.2">
      <c r="A4059" s="184" t="s">
        <v>5936</v>
      </c>
      <c r="B4059" s="184">
        <v>1533</v>
      </c>
      <c r="C4059" s="184">
        <v>507101</v>
      </c>
      <c r="D4059" s="184">
        <v>89</v>
      </c>
      <c r="E4059" s="184">
        <v>1</v>
      </c>
      <c r="F4059" s="184">
        <v>1529</v>
      </c>
      <c r="G4059" s="184">
        <v>7</v>
      </c>
      <c r="H4059" s="184">
        <v>3</v>
      </c>
    </row>
    <row r="4060" spans="1:8" x14ac:dyDescent="0.2">
      <c r="A4060" s="184" t="s">
        <v>5937</v>
      </c>
      <c r="B4060" s="184">
        <v>1534</v>
      </c>
      <c r="C4060" s="184">
        <v>507102</v>
      </c>
      <c r="D4060" s="184">
        <v>90</v>
      </c>
      <c r="E4060" s="184">
        <v>1</v>
      </c>
      <c r="F4060" s="184">
        <v>1529</v>
      </c>
      <c r="G4060" s="184">
        <v>7</v>
      </c>
      <c r="H4060" s="184">
        <v>3</v>
      </c>
    </row>
    <row r="4061" spans="1:8" x14ac:dyDescent="0.2">
      <c r="A4061" s="184" t="s">
        <v>5938</v>
      </c>
      <c r="B4061" s="184">
        <v>1535</v>
      </c>
      <c r="C4061" s="184">
        <v>507103</v>
      </c>
      <c r="D4061" s="184">
        <v>91</v>
      </c>
      <c r="E4061" s="184">
        <v>1</v>
      </c>
      <c r="F4061" s="184">
        <v>1529</v>
      </c>
      <c r="G4061" s="184">
        <v>7</v>
      </c>
      <c r="H4061" s="184">
        <v>3</v>
      </c>
    </row>
    <row r="4062" spans="1:8" x14ac:dyDescent="0.2">
      <c r="A4062" s="184" t="s">
        <v>5939</v>
      </c>
      <c r="B4062" s="184">
        <v>1536</v>
      </c>
      <c r="C4062" s="184">
        <v>507104</v>
      </c>
      <c r="D4062" s="184">
        <v>93</v>
      </c>
      <c r="E4062" s="184">
        <v>1</v>
      </c>
      <c r="F4062" s="184">
        <v>1529</v>
      </c>
      <c r="G4062" s="184">
        <v>7</v>
      </c>
      <c r="H4062" s="184">
        <v>3</v>
      </c>
    </row>
    <row r="4063" spans="1:8" x14ac:dyDescent="0.2">
      <c r="A4063" s="184" t="s">
        <v>5940</v>
      </c>
      <c r="B4063" s="184">
        <v>1537</v>
      </c>
      <c r="C4063" s="184">
        <v>507105</v>
      </c>
      <c r="D4063" s="184">
        <v>94</v>
      </c>
      <c r="E4063" s="184">
        <v>1</v>
      </c>
      <c r="F4063" s="184">
        <v>1529</v>
      </c>
      <c r="G4063" s="184">
        <v>7</v>
      </c>
      <c r="H4063" s="184">
        <v>3</v>
      </c>
    </row>
    <row r="4064" spans="1:8" x14ac:dyDescent="0.2">
      <c r="A4064" s="184" t="s">
        <v>5941</v>
      </c>
      <c r="B4064" s="184">
        <v>1538</v>
      </c>
      <c r="C4064" s="184">
        <v>507106</v>
      </c>
      <c r="D4064" s="184">
        <v>95</v>
      </c>
      <c r="E4064" s="184">
        <v>1</v>
      </c>
      <c r="F4064" s="184">
        <v>1529</v>
      </c>
      <c r="G4064" s="184">
        <v>7</v>
      </c>
      <c r="H4064" s="184">
        <v>3</v>
      </c>
    </row>
    <row r="4065" spans="1:8" x14ac:dyDescent="0.2">
      <c r="A4065" s="184" t="s">
        <v>5942</v>
      </c>
      <c r="B4065" s="184">
        <v>1539</v>
      </c>
      <c r="C4065" s="184">
        <v>507107</v>
      </c>
      <c r="D4065" s="184">
        <v>96</v>
      </c>
      <c r="E4065" s="184">
        <v>1</v>
      </c>
      <c r="F4065" s="184">
        <v>1529</v>
      </c>
      <c r="G4065" s="184">
        <v>7</v>
      </c>
      <c r="H4065" s="184">
        <v>3</v>
      </c>
    </row>
    <row r="4066" spans="1:8" x14ac:dyDescent="0.2">
      <c r="A4066" s="184" t="s">
        <v>5943</v>
      </c>
      <c r="B4066" s="184">
        <v>1540</v>
      </c>
      <c r="C4066" s="184">
        <v>507108</v>
      </c>
      <c r="D4066" s="184">
        <v>97</v>
      </c>
      <c r="E4066" s="184">
        <v>1</v>
      </c>
      <c r="F4066" s="184">
        <v>1529</v>
      </c>
      <c r="G4066" s="184">
        <v>7</v>
      </c>
      <c r="H4066" s="184">
        <v>3</v>
      </c>
    </row>
    <row r="4067" spans="1:8" x14ac:dyDescent="0.2">
      <c r="A4067" s="184" t="s">
        <v>5944</v>
      </c>
      <c r="B4067" s="184">
        <v>1541</v>
      </c>
      <c r="C4067" s="184">
        <v>507109</v>
      </c>
      <c r="D4067" s="184">
        <v>98</v>
      </c>
      <c r="E4067" s="184">
        <v>1</v>
      </c>
      <c r="F4067" s="184">
        <v>1529</v>
      </c>
      <c r="G4067" s="184">
        <v>7</v>
      </c>
      <c r="H4067" s="184">
        <v>3</v>
      </c>
    </row>
    <row r="4068" spans="1:8" x14ac:dyDescent="0.2">
      <c r="A4068" s="184" t="s">
        <v>5945</v>
      </c>
      <c r="B4068" s="184">
        <v>313</v>
      </c>
      <c r="C4068" s="184">
        <v>1585</v>
      </c>
      <c r="D4068" s="184">
        <v>51</v>
      </c>
      <c r="E4068" s="184">
        <v>1</v>
      </c>
      <c r="F4068" s="184">
        <v>85</v>
      </c>
      <c r="G4068" s="184">
        <v>7</v>
      </c>
      <c r="H4068" s="184">
        <v>3</v>
      </c>
    </row>
    <row r="4069" spans="1:8" x14ac:dyDescent="0.2">
      <c r="A4069" s="184" t="s">
        <v>5946</v>
      </c>
      <c r="B4069" s="184">
        <v>320</v>
      </c>
      <c r="C4069" s="184">
        <v>1613</v>
      </c>
      <c r="D4069" s="184">
        <v>58</v>
      </c>
      <c r="E4069" s="184">
        <v>1</v>
      </c>
      <c r="F4069" s="184">
        <v>85</v>
      </c>
      <c r="G4069" s="184">
        <v>7</v>
      </c>
      <c r="H4069" s="184">
        <v>3</v>
      </c>
    </row>
    <row r="4070" spans="1:8" x14ac:dyDescent="0.2">
      <c r="A4070" s="184" t="s">
        <v>5947</v>
      </c>
      <c r="B4070" s="184">
        <v>321</v>
      </c>
      <c r="C4070" s="184">
        <v>1614</v>
      </c>
      <c r="D4070" s="184">
        <v>59</v>
      </c>
      <c r="E4070" s="184">
        <v>1</v>
      </c>
      <c r="F4070" s="184">
        <v>85</v>
      </c>
      <c r="G4070" s="184">
        <v>7</v>
      </c>
      <c r="H4070" s="184">
        <v>3</v>
      </c>
    </row>
    <row r="4071" spans="1:8" x14ac:dyDescent="0.2">
      <c r="A4071" s="184" t="s">
        <v>5948</v>
      </c>
      <c r="B4071" s="184">
        <v>322</v>
      </c>
      <c r="C4071" s="184">
        <v>1616</v>
      </c>
      <c r="D4071" s="184">
        <v>60</v>
      </c>
      <c r="E4071" s="184">
        <v>1</v>
      </c>
      <c r="F4071" s="184">
        <v>85</v>
      </c>
      <c r="G4071" s="184">
        <v>7</v>
      </c>
      <c r="H4071" s="184">
        <v>3</v>
      </c>
    </row>
    <row r="4072" spans="1:8" x14ac:dyDescent="0.2">
      <c r="A4072" s="184" t="s">
        <v>5949</v>
      </c>
      <c r="B4072" s="184">
        <v>323</v>
      </c>
      <c r="C4072" s="184">
        <v>1618</v>
      </c>
      <c r="D4072" s="184">
        <v>61</v>
      </c>
      <c r="E4072" s="184">
        <v>1</v>
      </c>
      <c r="F4072" s="184">
        <v>85</v>
      </c>
      <c r="G4072" s="184">
        <v>7</v>
      </c>
      <c r="H4072" s="184">
        <v>3</v>
      </c>
    </row>
    <row r="4073" spans="1:8" x14ac:dyDescent="0.2">
      <c r="A4073" s="184" t="s">
        <v>5950</v>
      </c>
      <c r="B4073" s="184">
        <v>324</v>
      </c>
      <c r="C4073" s="184">
        <v>1620</v>
      </c>
      <c r="D4073" s="184">
        <v>62</v>
      </c>
      <c r="E4073" s="184">
        <v>1</v>
      </c>
      <c r="F4073" s="184">
        <v>85</v>
      </c>
      <c r="G4073" s="184">
        <v>7</v>
      </c>
      <c r="H4073" s="184">
        <v>3</v>
      </c>
    </row>
    <row r="4074" spans="1:8" x14ac:dyDescent="0.2">
      <c r="A4074" s="184" t="s">
        <v>5951</v>
      </c>
      <c r="B4074" s="184">
        <v>326</v>
      </c>
      <c r="C4074" s="184">
        <v>1622</v>
      </c>
      <c r="D4074" s="184">
        <v>63</v>
      </c>
      <c r="E4074" s="184">
        <v>1</v>
      </c>
      <c r="F4074" s="184">
        <v>85</v>
      </c>
      <c r="G4074" s="184">
        <v>7</v>
      </c>
      <c r="H4074" s="184">
        <v>3</v>
      </c>
    </row>
    <row r="4075" spans="1:8" x14ac:dyDescent="0.2">
      <c r="A4075" s="184" t="s">
        <v>5952</v>
      </c>
      <c r="B4075" s="184">
        <v>327</v>
      </c>
      <c r="C4075" s="184">
        <v>1624</v>
      </c>
      <c r="D4075" s="184">
        <v>64</v>
      </c>
      <c r="E4075" s="184">
        <v>1</v>
      </c>
      <c r="F4075" s="184">
        <v>85</v>
      </c>
      <c r="G4075" s="184">
        <v>7</v>
      </c>
      <c r="H4075" s="184">
        <v>3</v>
      </c>
    </row>
    <row r="4076" spans="1:8" x14ac:dyDescent="0.2">
      <c r="A4076" s="184" t="s">
        <v>5953</v>
      </c>
      <c r="B4076" s="184">
        <v>382</v>
      </c>
      <c r="C4076" s="184">
        <v>1796</v>
      </c>
      <c r="D4076" s="184">
        <v>65</v>
      </c>
      <c r="E4076" s="184">
        <v>1</v>
      </c>
      <c r="F4076" s="184">
        <v>85</v>
      </c>
      <c r="G4076" s="184">
        <v>7</v>
      </c>
      <c r="H4076" s="184">
        <v>3</v>
      </c>
    </row>
    <row r="4077" spans="1:8" x14ac:dyDescent="0.2">
      <c r="A4077" s="184" t="s">
        <v>5954</v>
      </c>
      <c r="B4077" s="184">
        <v>3942</v>
      </c>
      <c r="C4077" s="184">
        <v>511607</v>
      </c>
      <c r="D4077" s="184">
        <v>56</v>
      </c>
      <c r="E4077" s="184">
        <v>1</v>
      </c>
      <c r="F4077" s="184">
        <v>4076</v>
      </c>
      <c r="G4077" s="184">
        <v>7</v>
      </c>
      <c r="H4077" s="184">
        <v>3</v>
      </c>
    </row>
    <row r="4078" spans="1:8" x14ac:dyDescent="0.2">
      <c r="A4078" s="184" t="s">
        <v>5955</v>
      </c>
      <c r="B4078" s="184">
        <v>3941</v>
      </c>
      <c r="C4078" s="184">
        <v>511608</v>
      </c>
      <c r="D4078" s="184">
        <v>57</v>
      </c>
      <c r="E4078" s="184">
        <v>1</v>
      </c>
      <c r="F4078" s="184">
        <v>4076</v>
      </c>
      <c r="G4078" s="184">
        <v>7</v>
      </c>
      <c r="H4078" s="184">
        <v>3</v>
      </c>
    </row>
    <row r="4079" spans="1:8" x14ac:dyDescent="0.2">
      <c r="A4079" s="184" t="s">
        <v>5956</v>
      </c>
      <c r="B4079" s="184">
        <v>3940</v>
      </c>
      <c r="C4079" s="184">
        <v>511609</v>
      </c>
      <c r="D4079" s="184">
        <v>61</v>
      </c>
      <c r="E4079" s="184">
        <v>1</v>
      </c>
      <c r="F4079" s="184">
        <v>4076</v>
      </c>
      <c r="G4079" s="184">
        <v>7</v>
      </c>
      <c r="H4079" s="184">
        <v>3</v>
      </c>
    </row>
    <row r="4080" spans="1:8" x14ac:dyDescent="0.2">
      <c r="A4080" s="184" t="s">
        <v>5957</v>
      </c>
      <c r="B4080" s="184">
        <v>3939</v>
      </c>
      <c r="C4080" s="184">
        <v>511610</v>
      </c>
      <c r="D4080" s="184">
        <v>62</v>
      </c>
      <c r="E4080" s="184">
        <v>1</v>
      </c>
      <c r="F4080" s="184">
        <v>4076</v>
      </c>
      <c r="G4080" s="184">
        <v>7</v>
      </c>
      <c r="H4080" s="184">
        <v>3</v>
      </c>
    </row>
    <row r="4081" spans="1:8" x14ac:dyDescent="0.2">
      <c r="A4081" s="184" t="s">
        <v>5958</v>
      </c>
      <c r="B4081" s="184">
        <v>3938</v>
      </c>
      <c r="C4081" s="184">
        <v>511611</v>
      </c>
      <c r="D4081" s="184">
        <v>63</v>
      </c>
      <c r="E4081" s="184">
        <v>1</v>
      </c>
      <c r="F4081" s="184">
        <v>4076</v>
      </c>
      <c r="G4081" s="184">
        <v>7</v>
      </c>
      <c r="H4081" s="184">
        <v>3</v>
      </c>
    </row>
    <row r="4082" spans="1:8" x14ac:dyDescent="0.2">
      <c r="A4082" s="184" t="s">
        <v>5959</v>
      </c>
      <c r="B4082" s="184">
        <v>3937</v>
      </c>
      <c r="C4082" s="184">
        <v>511612</v>
      </c>
      <c r="D4082" s="184">
        <v>64</v>
      </c>
      <c r="E4082" s="184">
        <v>1</v>
      </c>
      <c r="F4082" s="184">
        <v>4076</v>
      </c>
      <c r="G4082" s="184">
        <v>7</v>
      </c>
      <c r="H4082" s="184">
        <v>3</v>
      </c>
    </row>
    <row r="4083" spans="1:8" x14ac:dyDescent="0.2">
      <c r="A4083" s="184" t="s">
        <v>5960</v>
      </c>
      <c r="B4083" s="184">
        <v>3936</v>
      </c>
      <c r="C4083" s="184">
        <v>511613</v>
      </c>
      <c r="D4083" s="184">
        <v>65</v>
      </c>
      <c r="E4083" s="184">
        <v>1</v>
      </c>
      <c r="F4083" s="184">
        <v>4076</v>
      </c>
      <c r="G4083" s="184">
        <v>7</v>
      </c>
      <c r="H4083" s="184">
        <v>3</v>
      </c>
    </row>
    <row r="4084" spans="1:8" x14ac:dyDescent="0.2">
      <c r="A4084" s="184" t="s">
        <v>5961</v>
      </c>
      <c r="B4084" s="184">
        <v>4077</v>
      </c>
      <c r="C4084" s="184">
        <v>511752</v>
      </c>
      <c r="D4084" s="184">
        <v>66</v>
      </c>
      <c r="E4084" s="184">
        <v>1</v>
      </c>
      <c r="F4084" s="184">
        <v>4076</v>
      </c>
      <c r="G4084" s="184">
        <v>7</v>
      </c>
      <c r="H4084" s="184">
        <v>3</v>
      </c>
    </row>
    <row r="4085" spans="1:8" x14ac:dyDescent="0.2">
      <c r="A4085" s="184" t="s">
        <v>5962</v>
      </c>
      <c r="B4085" s="184">
        <v>4078</v>
      </c>
      <c r="C4085" s="184">
        <v>511753</v>
      </c>
      <c r="D4085" s="184">
        <v>67</v>
      </c>
      <c r="E4085" s="184">
        <v>1</v>
      </c>
      <c r="F4085" s="184">
        <v>4076</v>
      </c>
      <c r="G4085" s="184">
        <v>7</v>
      </c>
      <c r="H4085" s="184">
        <v>3</v>
      </c>
    </row>
    <row r="4086" spans="1:8" x14ac:dyDescent="0.2">
      <c r="A4086" s="184" t="s">
        <v>5963</v>
      </c>
      <c r="B4086" s="184">
        <v>4079</v>
      </c>
      <c r="C4086" s="184">
        <v>511754</v>
      </c>
      <c r="D4086" s="184">
        <v>68</v>
      </c>
      <c r="E4086" s="184">
        <v>1</v>
      </c>
      <c r="F4086" s="184">
        <v>4076</v>
      </c>
      <c r="G4086" s="184">
        <v>7</v>
      </c>
      <c r="H4086" s="184">
        <v>3</v>
      </c>
    </row>
    <row r="4087" spans="1:8" x14ac:dyDescent="0.2">
      <c r="A4087" s="184" t="s">
        <v>5964</v>
      </c>
      <c r="B4087" s="184">
        <v>4080</v>
      </c>
      <c r="C4087" s="184">
        <v>511755</v>
      </c>
      <c r="D4087" s="184">
        <v>69</v>
      </c>
      <c r="E4087" s="184">
        <v>1</v>
      </c>
      <c r="F4087" s="184">
        <v>4076</v>
      </c>
      <c r="G4087" s="184">
        <v>7</v>
      </c>
      <c r="H4087" s="184">
        <v>3</v>
      </c>
    </row>
    <row r="4088" spans="1:8" x14ac:dyDescent="0.2">
      <c r="A4088" s="184" t="s">
        <v>5965</v>
      </c>
      <c r="B4088" s="184">
        <v>4081</v>
      </c>
      <c r="C4088" s="184">
        <v>511756</v>
      </c>
      <c r="D4088" s="184">
        <v>70</v>
      </c>
      <c r="E4088" s="184">
        <v>1</v>
      </c>
      <c r="F4088" s="184">
        <v>4076</v>
      </c>
      <c r="G4088" s="184">
        <v>7</v>
      </c>
      <c r="H4088" s="184">
        <v>3</v>
      </c>
    </row>
    <row r="4089" spans="1:8" x14ac:dyDescent="0.2">
      <c r="A4089" s="184" t="s">
        <v>5966</v>
      </c>
      <c r="B4089" s="184">
        <v>4082</v>
      </c>
      <c r="C4089" s="184">
        <v>511757</v>
      </c>
      <c r="D4089" s="184">
        <v>71</v>
      </c>
      <c r="E4089" s="184">
        <v>1</v>
      </c>
      <c r="F4089" s="184">
        <v>4076</v>
      </c>
      <c r="G4089" s="184">
        <v>7</v>
      </c>
      <c r="H4089" s="184">
        <v>3</v>
      </c>
    </row>
    <row r="4090" spans="1:8" x14ac:dyDescent="0.2">
      <c r="A4090" s="184" t="s">
        <v>5967</v>
      </c>
      <c r="B4090" s="184">
        <v>4086</v>
      </c>
      <c r="C4090" s="184">
        <v>511758</v>
      </c>
      <c r="D4090" s="184">
        <v>72</v>
      </c>
      <c r="E4090" s="184">
        <v>1</v>
      </c>
      <c r="F4090" s="184">
        <v>4076</v>
      </c>
      <c r="G4090" s="184">
        <v>7</v>
      </c>
      <c r="H4090" s="184">
        <v>3</v>
      </c>
    </row>
    <row r="4091" spans="1:8" x14ac:dyDescent="0.2">
      <c r="A4091" s="184" t="s">
        <v>5968</v>
      </c>
      <c r="B4091" s="184">
        <v>4085</v>
      </c>
      <c r="C4091" s="184">
        <v>511759</v>
      </c>
      <c r="D4091" s="184">
        <v>73</v>
      </c>
      <c r="E4091" s="184">
        <v>1</v>
      </c>
      <c r="F4091" s="184">
        <v>4076</v>
      </c>
      <c r="G4091" s="184">
        <v>7</v>
      </c>
      <c r="H4091" s="184">
        <v>3</v>
      </c>
    </row>
    <row r="4092" spans="1:8" x14ac:dyDescent="0.2">
      <c r="A4092" s="184" t="s">
        <v>5969</v>
      </c>
      <c r="B4092" s="184">
        <v>4084</v>
      </c>
      <c r="C4092" s="184">
        <v>511760</v>
      </c>
      <c r="D4092" s="184">
        <v>74</v>
      </c>
      <c r="E4092" s="184">
        <v>1</v>
      </c>
      <c r="F4092" s="184">
        <v>4076</v>
      </c>
      <c r="G4092" s="184">
        <v>7</v>
      </c>
      <c r="H4092" s="184">
        <v>3</v>
      </c>
    </row>
    <row r="4093" spans="1:8" x14ac:dyDescent="0.2">
      <c r="A4093" s="184" t="s">
        <v>5970</v>
      </c>
      <c r="B4093" s="184">
        <v>5339</v>
      </c>
      <c r="C4093" s="184">
        <v>513028</v>
      </c>
      <c r="D4093" s="184">
        <v>1</v>
      </c>
      <c r="E4093" s="184">
        <v>1</v>
      </c>
      <c r="F4093" s="184">
        <v>5343</v>
      </c>
      <c r="G4093" s="184">
        <v>7</v>
      </c>
      <c r="H4093" s="184">
        <v>3</v>
      </c>
    </row>
    <row r="4094" spans="1:8" x14ac:dyDescent="0.2">
      <c r="A4094" s="184" t="s">
        <v>5971</v>
      </c>
      <c r="B4094" s="184">
        <v>5340</v>
      </c>
      <c r="C4094" s="184">
        <v>513029</v>
      </c>
      <c r="D4094" s="184">
        <v>2</v>
      </c>
      <c r="E4094" s="184">
        <v>1</v>
      </c>
      <c r="F4094" s="184">
        <v>5343</v>
      </c>
      <c r="G4094" s="184">
        <v>7</v>
      </c>
      <c r="H4094" s="184">
        <v>3</v>
      </c>
    </row>
    <row r="4095" spans="1:8" x14ac:dyDescent="0.2">
      <c r="A4095" s="184" t="s">
        <v>5972</v>
      </c>
      <c r="B4095" s="184">
        <v>5341</v>
      </c>
      <c r="C4095" s="184">
        <v>513030</v>
      </c>
      <c r="D4095" s="184">
        <v>3</v>
      </c>
      <c r="E4095" s="184">
        <v>1</v>
      </c>
      <c r="F4095" s="184">
        <v>5343</v>
      </c>
      <c r="G4095" s="184">
        <v>7</v>
      </c>
      <c r="H4095" s="184">
        <v>3</v>
      </c>
    </row>
    <row r="4096" spans="1:8" x14ac:dyDescent="0.2">
      <c r="A4096" s="184" t="s">
        <v>5973</v>
      </c>
      <c r="B4096" s="184">
        <v>5342</v>
      </c>
      <c r="C4096" s="184">
        <v>513031</v>
      </c>
      <c r="D4096" s="184">
        <v>4</v>
      </c>
      <c r="E4096" s="184">
        <v>1</v>
      </c>
      <c r="F4096" s="184">
        <v>5343</v>
      </c>
      <c r="G4096" s="184">
        <v>7</v>
      </c>
      <c r="H4096" s="184">
        <v>3</v>
      </c>
    </row>
    <row r="4097" spans="1:8" x14ac:dyDescent="0.2">
      <c r="A4097" s="184" t="s">
        <v>5974</v>
      </c>
      <c r="B4097" s="184">
        <v>5344</v>
      </c>
      <c r="C4097" s="184">
        <v>513032</v>
      </c>
      <c r="D4097" s="184">
        <v>5</v>
      </c>
      <c r="E4097" s="184">
        <v>1</v>
      </c>
      <c r="F4097" s="184">
        <v>5343</v>
      </c>
      <c r="G4097" s="184">
        <v>7</v>
      </c>
      <c r="H4097" s="184">
        <v>3</v>
      </c>
    </row>
    <row r="4098" spans="1:8" x14ac:dyDescent="0.2">
      <c r="A4098" s="184" t="s">
        <v>5975</v>
      </c>
      <c r="B4098" s="184">
        <v>5349</v>
      </c>
      <c r="C4098" s="184">
        <v>513033</v>
      </c>
      <c r="D4098" s="184">
        <v>6</v>
      </c>
      <c r="E4098" s="184">
        <v>1</v>
      </c>
      <c r="F4098" s="184">
        <v>5343</v>
      </c>
      <c r="G4098" s="184">
        <v>7</v>
      </c>
      <c r="H4098" s="184">
        <v>3</v>
      </c>
    </row>
    <row r="4099" spans="1:8" x14ac:dyDescent="0.2">
      <c r="A4099" s="184" t="s">
        <v>5976</v>
      </c>
      <c r="B4099" s="184">
        <v>5348</v>
      </c>
      <c r="C4099" s="184">
        <v>513034</v>
      </c>
      <c r="D4099" s="184">
        <v>7</v>
      </c>
      <c r="E4099" s="184">
        <v>1</v>
      </c>
      <c r="F4099" s="184">
        <v>5343</v>
      </c>
      <c r="G4099" s="184">
        <v>7</v>
      </c>
      <c r="H4099" s="184">
        <v>3</v>
      </c>
    </row>
    <row r="4100" spans="1:8" x14ac:dyDescent="0.2">
      <c r="A4100" s="184" t="s">
        <v>5977</v>
      </c>
      <c r="B4100" s="184">
        <v>5347</v>
      </c>
      <c r="C4100" s="184">
        <v>513035</v>
      </c>
      <c r="D4100" s="184">
        <v>8</v>
      </c>
      <c r="E4100" s="184">
        <v>1</v>
      </c>
      <c r="F4100" s="184">
        <v>5343</v>
      </c>
      <c r="G4100" s="184">
        <v>7</v>
      </c>
      <c r="H4100" s="184">
        <v>3</v>
      </c>
    </row>
    <row r="4101" spans="1:8" x14ac:dyDescent="0.2">
      <c r="A4101" s="184" t="s">
        <v>5978</v>
      </c>
      <c r="B4101" s="184">
        <v>5346</v>
      </c>
      <c r="C4101" s="184">
        <v>513036</v>
      </c>
      <c r="D4101" s="184">
        <v>9</v>
      </c>
      <c r="E4101" s="184">
        <v>1</v>
      </c>
      <c r="F4101" s="184">
        <v>5343</v>
      </c>
      <c r="G4101" s="184">
        <v>7</v>
      </c>
      <c r="H4101" s="184">
        <v>3</v>
      </c>
    </row>
    <row r="4102" spans="1:8" x14ac:dyDescent="0.2">
      <c r="A4102" s="184" t="s">
        <v>5979</v>
      </c>
      <c r="B4102" s="184">
        <v>5345</v>
      </c>
      <c r="C4102" s="184">
        <v>513037</v>
      </c>
      <c r="D4102" s="184">
        <v>10</v>
      </c>
      <c r="E4102" s="184">
        <v>1</v>
      </c>
      <c r="F4102" s="184">
        <v>5343</v>
      </c>
      <c r="G4102" s="184">
        <v>7</v>
      </c>
      <c r="H4102" s="184">
        <v>3</v>
      </c>
    </row>
    <row r="4103" spans="1:8" ht="38.25" x14ac:dyDescent="0.2">
      <c r="A4103" s="184" t="s">
        <v>5980</v>
      </c>
      <c r="B4103" s="184">
        <v>5354</v>
      </c>
      <c r="C4103" s="184">
        <v>513056</v>
      </c>
      <c r="D4103" s="184" t="s">
        <v>2789</v>
      </c>
      <c r="E4103" s="184">
        <v>1</v>
      </c>
      <c r="F4103" s="184">
        <v>5350</v>
      </c>
      <c r="G4103" s="184">
        <v>7</v>
      </c>
      <c r="H4103" s="184">
        <v>2</v>
      </c>
    </row>
    <row r="4104" spans="1:8" ht="38.25" x14ac:dyDescent="0.2">
      <c r="A4104" s="184" t="s">
        <v>5981</v>
      </c>
      <c r="B4104" s="184">
        <v>5355</v>
      </c>
      <c r="C4104" s="184">
        <v>513057</v>
      </c>
      <c r="D4104" s="184" t="s">
        <v>5982</v>
      </c>
      <c r="E4104" s="184">
        <v>1</v>
      </c>
      <c r="F4104" s="184">
        <v>5350</v>
      </c>
      <c r="G4104" s="184">
        <v>7</v>
      </c>
      <c r="H4104" s="184">
        <v>2</v>
      </c>
    </row>
    <row r="4105" spans="1:8" ht="38.25" x14ac:dyDescent="0.2">
      <c r="A4105" s="184" t="s">
        <v>5983</v>
      </c>
      <c r="B4105" s="184">
        <v>5357</v>
      </c>
      <c r="C4105" s="184">
        <v>513059</v>
      </c>
      <c r="D4105" s="184" t="s">
        <v>5984</v>
      </c>
      <c r="E4105" s="184">
        <v>1</v>
      </c>
      <c r="F4105" s="184">
        <v>5350</v>
      </c>
      <c r="G4105" s="184">
        <v>7</v>
      </c>
      <c r="H4105" s="184">
        <v>2</v>
      </c>
    </row>
    <row r="4106" spans="1:8" ht="38.25" x14ac:dyDescent="0.2">
      <c r="A4106" s="184" t="s">
        <v>5985</v>
      </c>
      <c r="B4106" s="184">
        <v>5351</v>
      </c>
      <c r="C4106" s="184">
        <v>513053</v>
      </c>
      <c r="D4106" s="184" t="s">
        <v>5986</v>
      </c>
      <c r="E4106" s="184">
        <v>1</v>
      </c>
      <c r="F4106" s="184">
        <v>5350</v>
      </c>
      <c r="G4106" s="184">
        <v>7</v>
      </c>
      <c r="H4106" s="184">
        <v>2</v>
      </c>
    </row>
    <row r="4107" spans="1:8" ht="38.25" x14ac:dyDescent="0.2">
      <c r="A4107" s="184" t="s">
        <v>5987</v>
      </c>
      <c r="B4107" s="184">
        <v>5353</v>
      </c>
      <c r="C4107" s="184">
        <v>513054</v>
      </c>
      <c r="D4107" s="184" t="s">
        <v>1658</v>
      </c>
      <c r="E4107" s="184">
        <v>1</v>
      </c>
      <c r="F4107" s="184">
        <v>5350</v>
      </c>
      <c r="G4107" s="184">
        <v>7</v>
      </c>
      <c r="H4107" s="184">
        <v>2</v>
      </c>
    </row>
    <row r="4108" spans="1:8" ht="38.25" x14ac:dyDescent="0.2">
      <c r="A4108" s="184" t="s">
        <v>5988</v>
      </c>
      <c r="B4108" s="184">
        <v>5352</v>
      </c>
      <c r="C4108" s="184">
        <v>513055</v>
      </c>
      <c r="D4108" s="184" t="s">
        <v>5989</v>
      </c>
      <c r="E4108" s="184">
        <v>1</v>
      </c>
      <c r="F4108" s="184">
        <v>5350</v>
      </c>
      <c r="G4108" s="184">
        <v>7</v>
      </c>
      <c r="H4108" s="184">
        <v>2</v>
      </c>
    </row>
    <row r="4109" spans="1:8" ht="38.25" x14ac:dyDescent="0.2">
      <c r="A4109" s="184" t="s">
        <v>5990</v>
      </c>
      <c r="B4109" s="184">
        <v>5356</v>
      </c>
      <c r="C4109" s="184">
        <v>513058</v>
      </c>
      <c r="D4109" s="184" t="s">
        <v>5991</v>
      </c>
      <c r="E4109" s="184">
        <v>1</v>
      </c>
      <c r="F4109" s="184">
        <v>5350</v>
      </c>
      <c r="G4109" s="184">
        <v>7</v>
      </c>
      <c r="H4109" s="184">
        <v>2</v>
      </c>
    </row>
    <row r="4110" spans="1:8" ht="25.5" x14ac:dyDescent="0.2">
      <c r="A4110" s="184" t="s">
        <v>5992</v>
      </c>
      <c r="B4110" s="184">
        <v>5364</v>
      </c>
      <c r="C4110" s="184">
        <v>513070</v>
      </c>
      <c r="D4110" s="184" t="s">
        <v>5993</v>
      </c>
      <c r="E4110" s="184">
        <v>1</v>
      </c>
      <c r="F4110" s="184">
        <v>5365</v>
      </c>
      <c r="G4110" s="184">
        <v>7</v>
      </c>
      <c r="H4110" s="184">
        <v>2</v>
      </c>
    </row>
    <row r="4111" spans="1:8" ht="25.5" x14ac:dyDescent="0.2">
      <c r="A4111" s="184" t="s">
        <v>2976</v>
      </c>
      <c r="B4111" s="184">
        <v>5358</v>
      </c>
      <c r="C4111" s="184">
        <v>513064</v>
      </c>
      <c r="D4111" s="184" t="s">
        <v>2977</v>
      </c>
      <c r="E4111" s="184">
        <v>1</v>
      </c>
      <c r="F4111" s="184">
        <v>5365</v>
      </c>
      <c r="G4111" s="184">
        <v>7</v>
      </c>
      <c r="H4111" s="184">
        <v>2</v>
      </c>
    </row>
    <row r="4112" spans="1:8" ht="25.5" x14ac:dyDescent="0.2">
      <c r="A4112" s="184" t="s">
        <v>5994</v>
      </c>
      <c r="B4112" s="184">
        <v>5363</v>
      </c>
      <c r="C4112" s="184">
        <v>513069</v>
      </c>
      <c r="D4112" s="184" t="s">
        <v>5995</v>
      </c>
      <c r="E4112" s="184">
        <v>1</v>
      </c>
      <c r="F4112" s="184">
        <v>5365</v>
      </c>
      <c r="G4112" s="184">
        <v>7</v>
      </c>
      <c r="H4112" s="184">
        <v>2</v>
      </c>
    </row>
    <row r="4113" spans="1:8" ht="25.5" x14ac:dyDescent="0.2">
      <c r="A4113" s="184" t="s">
        <v>5996</v>
      </c>
      <c r="B4113" s="184">
        <v>5359</v>
      </c>
      <c r="C4113" s="184">
        <v>513065</v>
      </c>
      <c r="D4113" s="184" t="s">
        <v>5997</v>
      </c>
      <c r="E4113" s="184">
        <v>1</v>
      </c>
      <c r="F4113" s="184">
        <v>5365</v>
      </c>
      <c r="G4113" s="184">
        <v>7</v>
      </c>
      <c r="H4113" s="184">
        <v>2</v>
      </c>
    </row>
    <row r="4114" spans="1:8" ht="25.5" x14ac:dyDescent="0.2">
      <c r="A4114" s="184" t="s">
        <v>5998</v>
      </c>
      <c r="B4114" s="184">
        <v>5360</v>
      </c>
      <c r="C4114" s="184">
        <v>513066</v>
      </c>
      <c r="D4114" s="184" t="s">
        <v>5999</v>
      </c>
      <c r="E4114" s="184">
        <v>1</v>
      </c>
      <c r="F4114" s="184">
        <v>5365</v>
      </c>
      <c r="G4114" s="184">
        <v>7</v>
      </c>
      <c r="H4114" s="184">
        <v>2</v>
      </c>
    </row>
    <row r="4115" spans="1:8" ht="25.5" x14ac:dyDescent="0.2">
      <c r="A4115" s="184" t="s">
        <v>6000</v>
      </c>
      <c r="B4115" s="184">
        <v>5361</v>
      </c>
      <c r="C4115" s="184">
        <v>513067</v>
      </c>
      <c r="D4115" s="184" t="s">
        <v>6001</v>
      </c>
      <c r="E4115" s="184">
        <v>1</v>
      </c>
      <c r="F4115" s="184">
        <v>5365</v>
      </c>
      <c r="G4115" s="184">
        <v>7</v>
      </c>
      <c r="H4115" s="184">
        <v>2</v>
      </c>
    </row>
    <row r="4116" spans="1:8" ht="25.5" x14ac:dyDescent="0.2">
      <c r="A4116" s="184" t="s">
        <v>6002</v>
      </c>
      <c r="B4116" s="184">
        <v>5362</v>
      </c>
      <c r="C4116" s="184">
        <v>513068</v>
      </c>
      <c r="D4116" s="184" t="s">
        <v>6003</v>
      </c>
      <c r="E4116" s="184">
        <v>1</v>
      </c>
      <c r="F4116" s="184">
        <v>5365</v>
      </c>
      <c r="G4116" s="184">
        <v>7</v>
      </c>
      <c r="H4116" s="184">
        <v>2</v>
      </c>
    </row>
    <row r="4117" spans="1:8" x14ac:dyDescent="0.2">
      <c r="A4117" s="184" t="s">
        <v>6004</v>
      </c>
      <c r="B4117" s="184">
        <v>4013</v>
      </c>
      <c r="C4117" s="184">
        <v>511656</v>
      </c>
      <c r="D4117" s="184">
        <v>1</v>
      </c>
      <c r="E4117" s="184">
        <v>6</v>
      </c>
      <c r="F4117" s="184">
        <v>3984</v>
      </c>
      <c r="G4117" s="184">
        <v>7</v>
      </c>
      <c r="H4117" s="184">
        <v>3</v>
      </c>
    </row>
    <row r="4118" spans="1:8" x14ac:dyDescent="0.2">
      <c r="A4118" s="184" t="s">
        <v>6005</v>
      </c>
      <c r="B4118" s="184">
        <v>4012</v>
      </c>
      <c r="C4118" s="184">
        <v>511657</v>
      </c>
      <c r="D4118" s="184">
        <v>2</v>
      </c>
      <c r="E4118" s="184">
        <v>6</v>
      </c>
      <c r="F4118" s="184">
        <v>3984</v>
      </c>
      <c r="G4118" s="184">
        <v>7</v>
      </c>
      <c r="H4118" s="184">
        <v>3</v>
      </c>
    </row>
    <row r="4119" spans="1:8" x14ac:dyDescent="0.2">
      <c r="A4119" s="184" t="s">
        <v>6006</v>
      </c>
      <c r="B4119" s="184">
        <v>4011</v>
      </c>
      <c r="C4119" s="184">
        <v>511658</v>
      </c>
      <c r="D4119" s="184">
        <v>3</v>
      </c>
      <c r="E4119" s="184">
        <v>6</v>
      </c>
      <c r="F4119" s="184">
        <v>3984</v>
      </c>
      <c r="G4119" s="184">
        <v>7</v>
      </c>
      <c r="H4119" s="184">
        <v>3</v>
      </c>
    </row>
    <row r="4120" spans="1:8" x14ac:dyDescent="0.2">
      <c r="A4120" s="184" t="s">
        <v>6007</v>
      </c>
      <c r="B4120" s="184">
        <v>4010</v>
      </c>
      <c r="C4120" s="184">
        <v>511659</v>
      </c>
      <c r="D4120" s="184">
        <v>4</v>
      </c>
      <c r="E4120" s="184">
        <v>6</v>
      </c>
      <c r="F4120" s="184">
        <v>3984</v>
      </c>
      <c r="G4120" s="184">
        <v>7</v>
      </c>
      <c r="H4120" s="184">
        <v>3</v>
      </c>
    </row>
    <row r="4121" spans="1:8" x14ac:dyDescent="0.2">
      <c r="A4121" s="184" t="s">
        <v>6008</v>
      </c>
      <c r="B4121" s="184">
        <v>4009</v>
      </c>
      <c r="C4121" s="184">
        <v>511660</v>
      </c>
      <c r="D4121" s="184">
        <v>5</v>
      </c>
      <c r="E4121" s="184">
        <v>6</v>
      </c>
      <c r="F4121" s="184">
        <v>3985</v>
      </c>
      <c r="G4121" s="184">
        <v>7</v>
      </c>
      <c r="H4121" s="184">
        <v>3</v>
      </c>
    </row>
    <row r="4122" spans="1:8" x14ac:dyDescent="0.2">
      <c r="A4122" s="184" t="s">
        <v>6009</v>
      </c>
      <c r="B4122" s="184">
        <v>4008</v>
      </c>
      <c r="C4122" s="184">
        <v>511661</v>
      </c>
      <c r="D4122" s="184">
        <v>6</v>
      </c>
      <c r="E4122" s="184">
        <v>6</v>
      </c>
      <c r="F4122" s="184">
        <v>3985</v>
      </c>
      <c r="G4122" s="184">
        <v>7</v>
      </c>
      <c r="H4122" s="184">
        <v>3</v>
      </c>
    </row>
    <row r="4123" spans="1:8" x14ac:dyDescent="0.2">
      <c r="A4123" s="184" t="s">
        <v>6010</v>
      </c>
      <c r="B4123" s="184">
        <v>4007</v>
      </c>
      <c r="C4123" s="184">
        <v>511662</v>
      </c>
      <c r="D4123" s="184">
        <v>7</v>
      </c>
      <c r="E4123" s="184">
        <v>6</v>
      </c>
      <c r="F4123" s="184">
        <v>3985</v>
      </c>
      <c r="G4123" s="184">
        <v>7</v>
      </c>
      <c r="H4123" s="184">
        <v>3</v>
      </c>
    </row>
    <row r="4124" spans="1:8" x14ac:dyDescent="0.2">
      <c r="A4124" s="184" t="s">
        <v>6011</v>
      </c>
      <c r="B4124" s="184">
        <v>4006</v>
      </c>
      <c r="C4124" s="184">
        <v>511663</v>
      </c>
      <c r="D4124" s="184">
        <v>8</v>
      </c>
      <c r="E4124" s="184">
        <v>6</v>
      </c>
      <c r="F4124" s="184">
        <v>3985</v>
      </c>
      <c r="G4124" s="184">
        <v>7</v>
      </c>
      <c r="H4124" s="184">
        <v>3</v>
      </c>
    </row>
    <row r="4125" spans="1:8" x14ac:dyDescent="0.2">
      <c r="A4125" s="184" t="s">
        <v>6012</v>
      </c>
      <c r="B4125" s="184">
        <v>4005</v>
      </c>
      <c r="C4125" s="184">
        <v>511664</v>
      </c>
      <c r="D4125" s="184">
        <v>9</v>
      </c>
      <c r="E4125" s="184">
        <v>6</v>
      </c>
      <c r="F4125" s="184">
        <v>3986</v>
      </c>
      <c r="G4125" s="184">
        <v>7</v>
      </c>
      <c r="H4125" s="184">
        <v>3</v>
      </c>
    </row>
    <row r="4126" spans="1:8" x14ac:dyDescent="0.2">
      <c r="A4126" s="184" t="s">
        <v>6013</v>
      </c>
      <c r="B4126" s="184">
        <v>4004</v>
      </c>
      <c r="C4126" s="184">
        <v>511665</v>
      </c>
      <c r="D4126" s="184">
        <v>10</v>
      </c>
      <c r="E4126" s="184">
        <v>6</v>
      </c>
      <c r="F4126" s="184">
        <v>3986</v>
      </c>
      <c r="G4126" s="184">
        <v>7</v>
      </c>
      <c r="H4126" s="184">
        <v>3</v>
      </c>
    </row>
    <row r="4127" spans="1:8" x14ac:dyDescent="0.2">
      <c r="A4127" s="184" t="s">
        <v>6014</v>
      </c>
      <c r="B4127" s="184">
        <v>4003</v>
      </c>
      <c r="C4127" s="184">
        <v>511666</v>
      </c>
      <c r="D4127" s="184">
        <v>11</v>
      </c>
      <c r="E4127" s="184">
        <v>6</v>
      </c>
      <c r="F4127" s="184">
        <v>3986</v>
      </c>
      <c r="G4127" s="184">
        <v>7</v>
      </c>
      <c r="H4127" s="184">
        <v>3</v>
      </c>
    </row>
    <row r="4128" spans="1:8" x14ac:dyDescent="0.2">
      <c r="A4128" s="184" t="s">
        <v>6015</v>
      </c>
      <c r="B4128" s="184">
        <v>4002</v>
      </c>
      <c r="C4128" s="184">
        <v>511667</v>
      </c>
      <c r="D4128" s="184">
        <v>12</v>
      </c>
      <c r="E4128" s="184">
        <v>6</v>
      </c>
      <c r="F4128" s="184">
        <v>3986</v>
      </c>
      <c r="G4128" s="184">
        <v>7</v>
      </c>
      <c r="H4128" s="184">
        <v>3</v>
      </c>
    </row>
    <row r="4129" spans="1:8" x14ac:dyDescent="0.2">
      <c r="A4129" s="184" t="s">
        <v>6016</v>
      </c>
      <c r="B4129" s="184">
        <v>4001</v>
      </c>
      <c r="C4129" s="184">
        <v>511668</v>
      </c>
      <c r="D4129" s="184">
        <v>13</v>
      </c>
      <c r="E4129" s="184">
        <v>6</v>
      </c>
      <c r="F4129" s="184">
        <v>3986</v>
      </c>
      <c r="G4129" s="184">
        <v>7</v>
      </c>
      <c r="H4129" s="184">
        <v>3</v>
      </c>
    </row>
    <row r="4130" spans="1:8" x14ac:dyDescent="0.2">
      <c r="A4130" s="184" t="s">
        <v>6017</v>
      </c>
      <c r="B4130" s="184">
        <v>2330</v>
      </c>
      <c r="C4130" s="184">
        <v>508780</v>
      </c>
      <c r="D4130" s="184">
        <v>957</v>
      </c>
      <c r="E4130" s="184">
        <v>6</v>
      </c>
      <c r="F4130" s="184">
        <v>2338</v>
      </c>
      <c r="G4130" s="184">
        <v>7</v>
      </c>
      <c r="H4130" s="184">
        <v>3</v>
      </c>
    </row>
    <row r="4131" spans="1:8" hidden="1" x14ac:dyDescent="0.2">
      <c r="A4131" s="184" t="s">
        <v>6018</v>
      </c>
      <c r="B4131" s="184">
        <v>3651</v>
      </c>
      <c r="C4131" s="184">
        <v>511312</v>
      </c>
      <c r="D4131" s="184">
        <v>1</v>
      </c>
      <c r="E4131" s="184">
        <v>8</v>
      </c>
      <c r="F4131" s="184">
        <v>3649</v>
      </c>
      <c r="G4131" s="184">
        <v>7</v>
      </c>
      <c r="H4131" s="184">
        <v>3</v>
      </c>
    </row>
    <row r="4132" spans="1:8" hidden="1" x14ac:dyDescent="0.2">
      <c r="A4132" s="184" t="s">
        <v>6018</v>
      </c>
      <c r="B4132" s="184">
        <v>3686</v>
      </c>
      <c r="C4132" s="184">
        <v>511311</v>
      </c>
      <c r="D4132" s="184">
        <v>1</v>
      </c>
      <c r="E4132" s="184">
        <v>8</v>
      </c>
      <c r="F4132" s="184">
        <v>3649</v>
      </c>
      <c r="G4132" s="184">
        <v>7</v>
      </c>
      <c r="H4132" s="184">
        <v>3</v>
      </c>
    </row>
    <row r="4133" spans="1:8" hidden="1" x14ac:dyDescent="0.2">
      <c r="A4133" s="184" t="s">
        <v>6019</v>
      </c>
      <c r="B4133" s="184">
        <v>3652</v>
      </c>
      <c r="C4133" s="184">
        <v>511313</v>
      </c>
      <c r="D4133" s="184">
        <v>2</v>
      </c>
      <c r="E4133" s="184">
        <v>8</v>
      </c>
      <c r="F4133" s="184">
        <v>3649</v>
      </c>
      <c r="G4133" s="184">
        <v>7</v>
      </c>
      <c r="H4133" s="184">
        <v>3</v>
      </c>
    </row>
    <row r="4134" spans="1:8" hidden="1" x14ac:dyDescent="0.2">
      <c r="A4134" s="184" t="s">
        <v>6020</v>
      </c>
      <c r="B4134" s="184">
        <v>3653</v>
      </c>
      <c r="C4134" s="184">
        <v>511314</v>
      </c>
      <c r="D4134" s="184">
        <v>3</v>
      </c>
      <c r="E4134" s="184">
        <v>8</v>
      </c>
      <c r="F4134" s="184">
        <v>3649</v>
      </c>
      <c r="G4134" s="184">
        <v>7</v>
      </c>
      <c r="H4134" s="184">
        <v>3</v>
      </c>
    </row>
    <row r="4135" spans="1:8" hidden="1" x14ac:dyDescent="0.2">
      <c r="A4135" s="184" t="s">
        <v>6021</v>
      </c>
      <c r="B4135" s="184">
        <v>3654</v>
      </c>
      <c r="C4135" s="184">
        <v>511315</v>
      </c>
      <c r="D4135" s="184">
        <v>4</v>
      </c>
      <c r="E4135" s="184">
        <v>8</v>
      </c>
      <c r="F4135" s="184">
        <v>3649</v>
      </c>
      <c r="G4135" s="184">
        <v>7</v>
      </c>
      <c r="H4135" s="184">
        <v>3</v>
      </c>
    </row>
    <row r="4136" spans="1:8" hidden="1" x14ac:dyDescent="0.2">
      <c r="A4136" s="184" t="s">
        <v>6022</v>
      </c>
      <c r="B4136" s="184">
        <v>3655</v>
      </c>
      <c r="C4136" s="184">
        <v>511316</v>
      </c>
      <c r="D4136" s="184">
        <v>5</v>
      </c>
      <c r="E4136" s="184">
        <v>8</v>
      </c>
      <c r="F4136" s="184">
        <v>3649</v>
      </c>
      <c r="G4136" s="184">
        <v>7</v>
      </c>
      <c r="H4136" s="184">
        <v>3</v>
      </c>
    </row>
    <row r="4137" spans="1:8" hidden="1" x14ac:dyDescent="0.2">
      <c r="A4137" s="184" t="s">
        <v>6023</v>
      </c>
      <c r="B4137" s="184">
        <v>3664</v>
      </c>
      <c r="C4137" s="184">
        <v>511317</v>
      </c>
      <c r="D4137" s="184">
        <v>6</v>
      </c>
      <c r="E4137" s="184">
        <v>8</v>
      </c>
      <c r="F4137" s="184">
        <v>3649</v>
      </c>
      <c r="G4137" s="184">
        <v>7</v>
      </c>
      <c r="H4137" s="184">
        <v>3</v>
      </c>
    </row>
    <row r="4138" spans="1:8" hidden="1" x14ac:dyDescent="0.2">
      <c r="A4138" s="184" t="s">
        <v>6024</v>
      </c>
      <c r="B4138" s="184">
        <v>3665</v>
      </c>
      <c r="C4138" s="184">
        <v>511318</v>
      </c>
      <c r="D4138" s="184">
        <v>7</v>
      </c>
      <c r="E4138" s="184">
        <v>8</v>
      </c>
      <c r="F4138" s="184">
        <v>3649</v>
      </c>
      <c r="G4138" s="184">
        <v>7</v>
      </c>
      <c r="H4138" s="184">
        <v>3</v>
      </c>
    </row>
    <row r="4139" spans="1:8" hidden="1" x14ac:dyDescent="0.2">
      <c r="A4139" s="184" t="s">
        <v>6025</v>
      </c>
      <c r="B4139" s="184">
        <v>3666</v>
      </c>
      <c r="C4139" s="184">
        <v>511319</v>
      </c>
      <c r="D4139" s="184">
        <v>8</v>
      </c>
      <c r="E4139" s="184">
        <v>8</v>
      </c>
      <c r="F4139" s="184">
        <v>3649</v>
      </c>
      <c r="G4139" s="184">
        <v>7</v>
      </c>
      <c r="H4139" s="184">
        <v>3</v>
      </c>
    </row>
    <row r="4140" spans="1:8" hidden="1" x14ac:dyDescent="0.2">
      <c r="A4140" s="184" t="s">
        <v>6026</v>
      </c>
      <c r="B4140" s="184">
        <v>3667</v>
      </c>
      <c r="C4140" s="184">
        <v>511320</v>
      </c>
      <c r="D4140" s="184">
        <v>9</v>
      </c>
      <c r="E4140" s="184">
        <v>8</v>
      </c>
      <c r="F4140" s="184">
        <v>3649</v>
      </c>
      <c r="G4140" s="184">
        <v>7</v>
      </c>
      <c r="H4140" s="184">
        <v>3</v>
      </c>
    </row>
    <row r="4141" spans="1:8" hidden="1" x14ac:dyDescent="0.2">
      <c r="A4141" s="184" t="s">
        <v>6027</v>
      </c>
      <c r="B4141" s="184">
        <v>3668</v>
      </c>
      <c r="C4141" s="184">
        <v>511321</v>
      </c>
      <c r="D4141" s="184">
        <v>10</v>
      </c>
      <c r="E4141" s="184">
        <v>8</v>
      </c>
      <c r="F4141" s="184">
        <v>3649</v>
      </c>
      <c r="G4141" s="184">
        <v>7</v>
      </c>
      <c r="H4141" s="184">
        <v>3</v>
      </c>
    </row>
    <row r="4142" spans="1:8" hidden="1" x14ac:dyDescent="0.2">
      <c r="A4142" s="184" t="s">
        <v>6028</v>
      </c>
      <c r="B4142" s="184">
        <v>3685</v>
      </c>
      <c r="C4142" s="184">
        <v>511322</v>
      </c>
      <c r="D4142" s="184">
        <v>11</v>
      </c>
      <c r="E4142" s="184">
        <v>8</v>
      </c>
      <c r="F4142" s="184">
        <v>3649</v>
      </c>
      <c r="G4142" s="184">
        <v>7</v>
      </c>
      <c r="H4142" s="184">
        <v>3</v>
      </c>
    </row>
    <row r="4143" spans="1:8" hidden="1" x14ac:dyDescent="0.2">
      <c r="A4143" s="184" t="s">
        <v>6029</v>
      </c>
      <c r="B4143" s="184">
        <v>3862</v>
      </c>
      <c r="C4143" s="184">
        <v>511570</v>
      </c>
      <c r="D4143" s="184">
        <v>114</v>
      </c>
      <c r="E4143" s="184">
        <v>8</v>
      </c>
      <c r="F4143" s="184">
        <v>3649</v>
      </c>
      <c r="G4143" s="184">
        <v>7</v>
      </c>
      <c r="H4143" s="184">
        <v>3</v>
      </c>
    </row>
    <row r="4144" spans="1:8" hidden="1" x14ac:dyDescent="0.2">
      <c r="A4144" s="184" t="s">
        <v>6030</v>
      </c>
      <c r="B4144" s="184">
        <v>3861</v>
      </c>
      <c r="C4144" s="184">
        <v>511571</v>
      </c>
      <c r="D4144" s="184">
        <v>115</v>
      </c>
      <c r="E4144" s="184">
        <v>8</v>
      </c>
      <c r="F4144" s="184">
        <v>3649</v>
      </c>
      <c r="G4144" s="184">
        <v>7</v>
      </c>
      <c r="H4144" s="184">
        <v>3</v>
      </c>
    </row>
    <row r="4145" spans="1:8" hidden="1" x14ac:dyDescent="0.2">
      <c r="A4145" s="184" t="s">
        <v>6031</v>
      </c>
      <c r="B4145" s="184">
        <v>3860</v>
      </c>
      <c r="C4145" s="184">
        <v>511572</v>
      </c>
      <c r="D4145" s="184">
        <v>116</v>
      </c>
      <c r="E4145" s="184">
        <v>8</v>
      </c>
      <c r="F4145" s="184">
        <v>3649</v>
      </c>
      <c r="G4145" s="184">
        <v>7</v>
      </c>
      <c r="H4145" s="184">
        <v>3</v>
      </c>
    </row>
    <row r="4146" spans="1:8" hidden="1" x14ac:dyDescent="0.2">
      <c r="A4146" s="184" t="s">
        <v>6032</v>
      </c>
      <c r="B4146" s="184">
        <v>3859</v>
      </c>
      <c r="C4146" s="184">
        <v>511573</v>
      </c>
      <c r="D4146" s="184">
        <v>117</v>
      </c>
      <c r="E4146" s="184">
        <v>8</v>
      </c>
      <c r="F4146" s="184">
        <v>3649</v>
      </c>
      <c r="G4146" s="184">
        <v>7</v>
      </c>
      <c r="H4146" s="184">
        <v>3</v>
      </c>
    </row>
    <row r="4147" spans="1:8" hidden="1" x14ac:dyDescent="0.2">
      <c r="A4147" s="184" t="s">
        <v>6033</v>
      </c>
      <c r="B4147" s="184">
        <v>3858</v>
      </c>
      <c r="C4147" s="184">
        <v>511574</v>
      </c>
      <c r="D4147" s="184">
        <v>118</v>
      </c>
      <c r="E4147" s="184">
        <v>8</v>
      </c>
      <c r="F4147" s="184">
        <v>3649</v>
      </c>
      <c r="G4147" s="184">
        <v>7</v>
      </c>
      <c r="H4147" s="184">
        <v>3</v>
      </c>
    </row>
    <row r="4148" spans="1:8" hidden="1" x14ac:dyDescent="0.2">
      <c r="A4148" s="184" t="s">
        <v>6034</v>
      </c>
      <c r="B4148" s="184">
        <v>3857</v>
      </c>
      <c r="C4148" s="184">
        <v>511575</v>
      </c>
      <c r="D4148" s="184">
        <v>119</v>
      </c>
      <c r="E4148" s="184">
        <v>8</v>
      </c>
      <c r="F4148" s="184">
        <v>3649</v>
      </c>
      <c r="G4148" s="184">
        <v>7</v>
      </c>
      <c r="H4148" s="184">
        <v>3</v>
      </c>
    </row>
    <row r="4149" spans="1:8" hidden="1" x14ac:dyDescent="0.2">
      <c r="A4149" s="184" t="s">
        <v>6035</v>
      </c>
      <c r="B4149" s="184">
        <v>3684</v>
      </c>
      <c r="C4149" s="184">
        <v>511323</v>
      </c>
      <c r="D4149" s="184">
        <v>12</v>
      </c>
      <c r="E4149" s="184">
        <v>8</v>
      </c>
      <c r="F4149" s="184">
        <v>3649</v>
      </c>
      <c r="G4149" s="184">
        <v>7</v>
      </c>
      <c r="H4149" s="184">
        <v>3</v>
      </c>
    </row>
    <row r="4150" spans="1:8" hidden="1" x14ac:dyDescent="0.2">
      <c r="A4150" s="184" t="s">
        <v>6036</v>
      </c>
      <c r="B4150" s="184">
        <v>3856</v>
      </c>
      <c r="C4150" s="184">
        <v>511576</v>
      </c>
      <c r="D4150" s="184">
        <v>120</v>
      </c>
      <c r="E4150" s="184">
        <v>8</v>
      </c>
      <c r="F4150" s="184">
        <v>3649</v>
      </c>
      <c r="G4150" s="184">
        <v>7</v>
      </c>
      <c r="H4150" s="184">
        <v>3</v>
      </c>
    </row>
    <row r="4151" spans="1:8" hidden="1" x14ac:dyDescent="0.2">
      <c r="A4151" s="184" t="s">
        <v>6037</v>
      </c>
      <c r="B4151" s="184">
        <v>3855</v>
      </c>
      <c r="C4151" s="184">
        <v>511577</v>
      </c>
      <c r="D4151" s="184">
        <v>121</v>
      </c>
      <c r="E4151" s="184">
        <v>8</v>
      </c>
      <c r="F4151" s="184">
        <v>3649</v>
      </c>
      <c r="G4151" s="184">
        <v>7</v>
      </c>
      <c r="H4151" s="184">
        <v>3</v>
      </c>
    </row>
    <row r="4152" spans="1:8" hidden="1" x14ac:dyDescent="0.2">
      <c r="A4152" s="184" t="s">
        <v>6038</v>
      </c>
      <c r="B4152" s="184">
        <v>3854</v>
      </c>
      <c r="C4152" s="184">
        <v>511578</v>
      </c>
      <c r="D4152" s="184">
        <v>122</v>
      </c>
      <c r="E4152" s="184">
        <v>8</v>
      </c>
      <c r="F4152" s="184">
        <v>3649</v>
      </c>
      <c r="G4152" s="184">
        <v>7</v>
      </c>
      <c r="H4152" s="184">
        <v>3</v>
      </c>
    </row>
    <row r="4153" spans="1:8" hidden="1" x14ac:dyDescent="0.2">
      <c r="A4153" s="184" t="s">
        <v>6039</v>
      </c>
      <c r="B4153" s="184">
        <v>3853</v>
      </c>
      <c r="C4153" s="184">
        <v>511579</v>
      </c>
      <c r="D4153" s="184">
        <v>123</v>
      </c>
      <c r="E4153" s="184">
        <v>8</v>
      </c>
      <c r="F4153" s="184">
        <v>3649</v>
      </c>
      <c r="G4153" s="184">
        <v>7</v>
      </c>
      <c r="H4153" s="184">
        <v>3</v>
      </c>
    </row>
    <row r="4154" spans="1:8" hidden="1" x14ac:dyDescent="0.2">
      <c r="A4154" s="184" t="s">
        <v>6040</v>
      </c>
      <c r="B4154" s="184">
        <v>3852</v>
      </c>
      <c r="C4154" s="184">
        <v>511580</v>
      </c>
      <c r="D4154" s="184">
        <v>124</v>
      </c>
      <c r="E4154" s="184">
        <v>8</v>
      </c>
      <c r="F4154" s="184">
        <v>3649</v>
      </c>
      <c r="G4154" s="184">
        <v>7</v>
      </c>
      <c r="H4154" s="184">
        <v>3</v>
      </c>
    </row>
    <row r="4155" spans="1:8" hidden="1" x14ac:dyDescent="0.2">
      <c r="A4155" s="184" t="s">
        <v>6041</v>
      </c>
      <c r="B4155" s="184">
        <v>3851</v>
      </c>
      <c r="C4155" s="184">
        <v>511581</v>
      </c>
      <c r="D4155" s="184">
        <v>125</v>
      </c>
      <c r="E4155" s="184">
        <v>8</v>
      </c>
      <c r="F4155" s="184">
        <v>3649</v>
      </c>
      <c r="G4155" s="184">
        <v>7</v>
      </c>
      <c r="H4155" s="184">
        <v>3</v>
      </c>
    </row>
    <row r="4156" spans="1:8" hidden="1" x14ac:dyDescent="0.2">
      <c r="A4156" s="184" t="s">
        <v>6042</v>
      </c>
      <c r="B4156" s="184">
        <v>3850</v>
      </c>
      <c r="C4156" s="184">
        <v>511582</v>
      </c>
      <c r="D4156" s="184">
        <v>126</v>
      </c>
      <c r="E4156" s="184">
        <v>8</v>
      </c>
      <c r="F4156" s="184">
        <v>3649</v>
      </c>
      <c r="G4156" s="184">
        <v>7</v>
      </c>
      <c r="H4156" s="184">
        <v>3</v>
      </c>
    </row>
    <row r="4157" spans="1:8" hidden="1" x14ac:dyDescent="0.2">
      <c r="A4157" s="184" t="s">
        <v>6043</v>
      </c>
      <c r="B4157" s="184">
        <v>3683</v>
      </c>
      <c r="C4157" s="184">
        <v>511324</v>
      </c>
      <c r="D4157" s="184">
        <v>13</v>
      </c>
      <c r="E4157" s="184">
        <v>8</v>
      </c>
      <c r="F4157" s="184">
        <v>3649</v>
      </c>
      <c r="G4157" s="184">
        <v>7</v>
      </c>
      <c r="H4157" s="184">
        <v>3</v>
      </c>
    </row>
    <row r="4158" spans="1:8" hidden="1" x14ac:dyDescent="0.2">
      <c r="A4158" s="184" t="s">
        <v>6044</v>
      </c>
      <c r="B4158" s="184">
        <v>3875</v>
      </c>
      <c r="C4158" s="184">
        <v>511557</v>
      </c>
      <c r="D4158" s="184">
        <v>14</v>
      </c>
      <c r="E4158" s="184">
        <v>8</v>
      </c>
      <c r="F4158" s="184">
        <v>3649</v>
      </c>
      <c r="G4158" s="184">
        <v>7</v>
      </c>
      <c r="H4158" s="184">
        <v>3</v>
      </c>
    </row>
    <row r="4159" spans="1:8" hidden="1" x14ac:dyDescent="0.2">
      <c r="A4159" s="184" t="s">
        <v>6045</v>
      </c>
      <c r="B4159" s="184">
        <v>3888</v>
      </c>
      <c r="C4159" s="184">
        <v>511544</v>
      </c>
      <c r="D4159" s="184">
        <v>-14</v>
      </c>
      <c r="E4159" s="184">
        <v>8</v>
      </c>
      <c r="F4159" s="184">
        <v>3649</v>
      </c>
      <c r="G4159" s="184">
        <v>7</v>
      </c>
      <c r="H4159" s="184">
        <v>3</v>
      </c>
    </row>
    <row r="4160" spans="1:8" hidden="1" x14ac:dyDescent="0.2">
      <c r="A4160" s="184" t="s">
        <v>6046</v>
      </c>
      <c r="B4160" s="184">
        <v>3874</v>
      </c>
      <c r="C4160" s="184">
        <v>511558</v>
      </c>
      <c r="D4160" s="184">
        <v>15</v>
      </c>
      <c r="E4160" s="184">
        <v>8</v>
      </c>
      <c r="F4160" s="184">
        <v>3649</v>
      </c>
      <c r="G4160" s="184">
        <v>7</v>
      </c>
      <c r="H4160" s="184">
        <v>3</v>
      </c>
    </row>
    <row r="4161" spans="1:8" hidden="1" x14ac:dyDescent="0.2">
      <c r="A4161" s="184" t="s">
        <v>6047</v>
      </c>
      <c r="B4161" s="184">
        <v>3887</v>
      </c>
      <c r="C4161" s="184">
        <v>511545</v>
      </c>
      <c r="D4161" s="184">
        <v>-15</v>
      </c>
      <c r="E4161" s="184">
        <v>8</v>
      </c>
      <c r="F4161" s="184">
        <v>3649</v>
      </c>
      <c r="G4161" s="184">
        <v>7</v>
      </c>
      <c r="H4161" s="184">
        <v>3</v>
      </c>
    </row>
    <row r="4162" spans="1:8" hidden="1" x14ac:dyDescent="0.2">
      <c r="A4162" s="184" t="s">
        <v>6048</v>
      </c>
      <c r="B4162" s="184">
        <v>3873</v>
      </c>
      <c r="C4162" s="184">
        <v>511559</v>
      </c>
      <c r="D4162" s="184">
        <v>16</v>
      </c>
      <c r="E4162" s="184">
        <v>8</v>
      </c>
      <c r="F4162" s="184">
        <v>3649</v>
      </c>
      <c r="G4162" s="184">
        <v>7</v>
      </c>
      <c r="H4162" s="184">
        <v>3</v>
      </c>
    </row>
    <row r="4163" spans="1:8" hidden="1" x14ac:dyDescent="0.2">
      <c r="A4163" s="184" t="s">
        <v>6049</v>
      </c>
      <c r="B4163" s="184">
        <v>3886</v>
      </c>
      <c r="C4163" s="184">
        <v>511546</v>
      </c>
      <c r="D4163" s="184">
        <v>-16</v>
      </c>
      <c r="E4163" s="184">
        <v>8</v>
      </c>
      <c r="F4163" s="184">
        <v>3649</v>
      </c>
      <c r="G4163" s="184">
        <v>7</v>
      </c>
      <c r="H4163" s="184">
        <v>3</v>
      </c>
    </row>
    <row r="4164" spans="1:8" hidden="1" x14ac:dyDescent="0.2">
      <c r="A4164" s="184" t="s">
        <v>6050</v>
      </c>
      <c r="B4164" s="184">
        <v>3872</v>
      </c>
      <c r="C4164" s="184">
        <v>511560</v>
      </c>
      <c r="D4164" s="184">
        <v>17</v>
      </c>
      <c r="E4164" s="184">
        <v>8</v>
      </c>
      <c r="F4164" s="184">
        <v>3649</v>
      </c>
      <c r="G4164" s="184">
        <v>7</v>
      </c>
      <c r="H4164" s="184">
        <v>3</v>
      </c>
    </row>
    <row r="4165" spans="1:8" hidden="1" x14ac:dyDescent="0.2">
      <c r="A4165" s="184" t="s">
        <v>6051</v>
      </c>
      <c r="B4165" s="184">
        <v>3885</v>
      </c>
      <c r="C4165" s="184">
        <v>511547</v>
      </c>
      <c r="D4165" s="184">
        <v>-17</v>
      </c>
      <c r="E4165" s="184">
        <v>8</v>
      </c>
      <c r="F4165" s="184">
        <v>3649</v>
      </c>
      <c r="G4165" s="184">
        <v>7</v>
      </c>
      <c r="H4165" s="184">
        <v>3</v>
      </c>
    </row>
    <row r="4166" spans="1:8" hidden="1" x14ac:dyDescent="0.2">
      <c r="A4166" s="184" t="s">
        <v>6052</v>
      </c>
      <c r="B4166" s="184">
        <v>3871</v>
      </c>
      <c r="C4166" s="184">
        <v>511561</v>
      </c>
      <c r="D4166" s="184">
        <v>18</v>
      </c>
      <c r="E4166" s="184">
        <v>8</v>
      </c>
      <c r="F4166" s="184">
        <v>3649</v>
      </c>
      <c r="G4166" s="184">
        <v>7</v>
      </c>
      <c r="H4166" s="184">
        <v>3</v>
      </c>
    </row>
    <row r="4167" spans="1:8" hidden="1" x14ac:dyDescent="0.2">
      <c r="A4167" s="184" t="s">
        <v>6053</v>
      </c>
      <c r="B4167" s="184">
        <v>3884</v>
      </c>
      <c r="C4167" s="184">
        <v>511548</v>
      </c>
      <c r="D4167" s="184">
        <v>-18</v>
      </c>
      <c r="E4167" s="184">
        <v>8</v>
      </c>
      <c r="F4167" s="184">
        <v>3649</v>
      </c>
      <c r="G4167" s="184">
        <v>7</v>
      </c>
      <c r="H4167" s="184">
        <v>3</v>
      </c>
    </row>
    <row r="4168" spans="1:8" hidden="1" x14ac:dyDescent="0.2">
      <c r="A4168" s="184" t="s">
        <v>6054</v>
      </c>
      <c r="B4168" s="184">
        <v>3870</v>
      </c>
      <c r="C4168" s="184">
        <v>511562</v>
      </c>
      <c r="D4168" s="184">
        <v>19</v>
      </c>
      <c r="E4168" s="184">
        <v>8</v>
      </c>
      <c r="F4168" s="184">
        <v>3649</v>
      </c>
      <c r="G4168" s="184">
        <v>7</v>
      </c>
      <c r="H4168" s="184">
        <v>3</v>
      </c>
    </row>
    <row r="4169" spans="1:8" hidden="1" x14ac:dyDescent="0.2">
      <c r="A4169" s="184" t="s">
        <v>6055</v>
      </c>
      <c r="B4169" s="184">
        <v>3883</v>
      </c>
      <c r="C4169" s="184">
        <v>511549</v>
      </c>
      <c r="D4169" s="184">
        <v>-19</v>
      </c>
      <c r="E4169" s="184">
        <v>8</v>
      </c>
      <c r="F4169" s="184">
        <v>3649</v>
      </c>
      <c r="G4169" s="184">
        <v>7</v>
      </c>
      <c r="H4169" s="184">
        <v>3</v>
      </c>
    </row>
    <row r="4170" spans="1:8" hidden="1" x14ac:dyDescent="0.2">
      <c r="A4170" s="184" t="s">
        <v>6056</v>
      </c>
      <c r="B4170" s="184">
        <v>3869</v>
      </c>
      <c r="C4170" s="184">
        <v>511563</v>
      </c>
      <c r="D4170" s="184">
        <v>20</v>
      </c>
      <c r="E4170" s="184">
        <v>8</v>
      </c>
      <c r="F4170" s="184">
        <v>3649</v>
      </c>
      <c r="G4170" s="184">
        <v>7</v>
      </c>
      <c r="H4170" s="184">
        <v>3</v>
      </c>
    </row>
    <row r="4171" spans="1:8" hidden="1" x14ac:dyDescent="0.2">
      <c r="A4171" s="184" t="s">
        <v>6057</v>
      </c>
      <c r="B4171" s="184">
        <v>3882</v>
      </c>
      <c r="C4171" s="184">
        <v>511550</v>
      </c>
      <c r="D4171" s="184">
        <v>-20</v>
      </c>
      <c r="E4171" s="184">
        <v>8</v>
      </c>
      <c r="F4171" s="184">
        <v>3649</v>
      </c>
      <c r="G4171" s="184">
        <v>7</v>
      </c>
      <c r="H4171" s="184">
        <v>3</v>
      </c>
    </row>
    <row r="4172" spans="1:8" hidden="1" x14ac:dyDescent="0.2">
      <c r="A4172" s="184" t="s">
        <v>6058</v>
      </c>
      <c r="B4172" s="184">
        <v>3868</v>
      </c>
      <c r="C4172" s="184">
        <v>511564</v>
      </c>
      <c r="D4172" s="184">
        <v>21</v>
      </c>
      <c r="E4172" s="184">
        <v>8</v>
      </c>
      <c r="F4172" s="184">
        <v>3649</v>
      </c>
      <c r="G4172" s="184">
        <v>7</v>
      </c>
      <c r="H4172" s="184">
        <v>3</v>
      </c>
    </row>
    <row r="4173" spans="1:8" hidden="1" x14ac:dyDescent="0.2">
      <c r="A4173" s="184" t="s">
        <v>6059</v>
      </c>
      <c r="B4173" s="184">
        <v>3881</v>
      </c>
      <c r="C4173" s="184">
        <v>511551</v>
      </c>
      <c r="D4173" s="184">
        <v>-21</v>
      </c>
      <c r="E4173" s="184">
        <v>8</v>
      </c>
      <c r="F4173" s="184">
        <v>3649</v>
      </c>
      <c r="G4173" s="184">
        <v>7</v>
      </c>
      <c r="H4173" s="184">
        <v>3</v>
      </c>
    </row>
    <row r="4174" spans="1:8" hidden="1" x14ac:dyDescent="0.2">
      <c r="A4174" s="184" t="s">
        <v>6060</v>
      </c>
      <c r="B4174" s="184">
        <v>3867</v>
      </c>
      <c r="C4174" s="184">
        <v>511565</v>
      </c>
      <c r="D4174" s="184">
        <v>22</v>
      </c>
      <c r="E4174" s="184">
        <v>8</v>
      </c>
      <c r="F4174" s="184">
        <v>3649</v>
      </c>
      <c r="G4174" s="184">
        <v>7</v>
      </c>
      <c r="H4174" s="184">
        <v>3</v>
      </c>
    </row>
    <row r="4175" spans="1:8" hidden="1" x14ac:dyDescent="0.2">
      <c r="A4175" s="184" t="s">
        <v>6061</v>
      </c>
      <c r="B4175" s="184">
        <v>3880</v>
      </c>
      <c r="C4175" s="184">
        <v>511552</v>
      </c>
      <c r="D4175" s="184">
        <v>-22</v>
      </c>
      <c r="E4175" s="184">
        <v>8</v>
      </c>
      <c r="F4175" s="184">
        <v>3649</v>
      </c>
      <c r="G4175" s="184">
        <v>7</v>
      </c>
      <c r="H4175" s="184">
        <v>3</v>
      </c>
    </row>
    <row r="4176" spans="1:8" hidden="1" x14ac:dyDescent="0.2">
      <c r="A4176" s="184" t="s">
        <v>6062</v>
      </c>
      <c r="B4176" s="184">
        <v>3866</v>
      </c>
      <c r="C4176" s="184">
        <v>511566</v>
      </c>
      <c r="D4176" s="184">
        <v>23</v>
      </c>
      <c r="E4176" s="184">
        <v>8</v>
      </c>
      <c r="F4176" s="184">
        <v>3649</v>
      </c>
      <c r="G4176" s="184">
        <v>7</v>
      </c>
      <c r="H4176" s="184">
        <v>3</v>
      </c>
    </row>
    <row r="4177" spans="1:8" hidden="1" x14ac:dyDescent="0.2">
      <c r="A4177" s="184" t="s">
        <v>6063</v>
      </c>
      <c r="B4177" s="184">
        <v>3879</v>
      </c>
      <c r="C4177" s="184">
        <v>511553</v>
      </c>
      <c r="D4177" s="184">
        <v>-23</v>
      </c>
      <c r="E4177" s="184">
        <v>8</v>
      </c>
      <c r="F4177" s="184">
        <v>3649</v>
      </c>
      <c r="G4177" s="184">
        <v>7</v>
      </c>
      <c r="H4177" s="184">
        <v>3</v>
      </c>
    </row>
    <row r="4178" spans="1:8" hidden="1" x14ac:dyDescent="0.2">
      <c r="A4178" s="184" t="s">
        <v>6064</v>
      </c>
      <c r="B4178" s="184">
        <v>3865</v>
      </c>
      <c r="C4178" s="184">
        <v>511567</v>
      </c>
      <c r="D4178" s="184">
        <v>24</v>
      </c>
      <c r="E4178" s="184">
        <v>8</v>
      </c>
      <c r="F4178" s="184">
        <v>3649</v>
      </c>
      <c r="G4178" s="184">
        <v>7</v>
      </c>
      <c r="H4178" s="184">
        <v>3</v>
      </c>
    </row>
    <row r="4179" spans="1:8" hidden="1" x14ac:dyDescent="0.2">
      <c r="A4179" s="184" t="s">
        <v>6065</v>
      </c>
      <c r="B4179" s="184">
        <v>3878</v>
      </c>
      <c r="C4179" s="184">
        <v>511554</v>
      </c>
      <c r="D4179" s="184">
        <v>-24</v>
      </c>
      <c r="E4179" s="184">
        <v>8</v>
      </c>
      <c r="F4179" s="184">
        <v>3649</v>
      </c>
      <c r="G4179" s="184">
        <v>7</v>
      </c>
      <c r="H4179" s="184">
        <v>3</v>
      </c>
    </row>
    <row r="4180" spans="1:8" hidden="1" x14ac:dyDescent="0.2">
      <c r="A4180" s="184" t="s">
        <v>6066</v>
      </c>
      <c r="B4180" s="184">
        <v>3864</v>
      </c>
      <c r="C4180" s="184">
        <v>511568</v>
      </c>
      <c r="D4180" s="184">
        <v>25</v>
      </c>
      <c r="E4180" s="184">
        <v>8</v>
      </c>
      <c r="F4180" s="184">
        <v>3649</v>
      </c>
      <c r="G4180" s="184">
        <v>7</v>
      </c>
      <c r="H4180" s="184">
        <v>3</v>
      </c>
    </row>
    <row r="4181" spans="1:8" hidden="1" x14ac:dyDescent="0.2">
      <c r="A4181" s="184" t="s">
        <v>6067</v>
      </c>
      <c r="B4181" s="184">
        <v>3877</v>
      </c>
      <c r="C4181" s="184">
        <v>511555</v>
      </c>
      <c r="D4181" s="184">
        <v>-25</v>
      </c>
      <c r="E4181" s="184">
        <v>8</v>
      </c>
      <c r="F4181" s="184">
        <v>3649</v>
      </c>
      <c r="G4181" s="184">
        <v>7</v>
      </c>
      <c r="H4181" s="184">
        <v>3</v>
      </c>
    </row>
    <row r="4182" spans="1:8" hidden="1" x14ac:dyDescent="0.2">
      <c r="A4182" s="184" t="s">
        <v>6068</v>
      </c>
      <c r="B4182" s="184">
        <v>3863</v>
      </c>
      <c r="C4182" s="184">
        <v>511569</v>
      </c>
      <c r="D4182" s="184">
        <v>26</v>
      </c>
      <c r="E4182" s="184">
        <v>8</v>
      </c>
      <c r="F4182" s="184">
        <v>3649</v>
      </c>
      <c r="G4182" s="184">
        <v>7</v>
      </c>
      <c r="H4182" s="184">
        <v>3</v>
      </c>
    </row>
    <row r="4183" spans="1:8" hidden="1" x14ac:dyDescent="0.2">
      <c r="A4183" s="184" t="s">
        <v>6069</v>
      </c>
      <c r="B4183" s="184">
        <v>3876</v>
      </c>
      <c r="C4183" s="184">
        <v>511556</v>
      </c>
      <c r="D4183" s="184">
        <v>-26</v>
      </c>
      <c r="E4183" s="184">
        <v>8</v>
      </c>
      <c r="F4183" s="184">
        <v>3649</v>
      </c>
      <c r="G4183" s="184">
        <v>7</v>
      </c>
      <c r="H4183" s="184">
        <v>3</v>
      </c>
    </row>
    <row r="4184" spans="1:8" hidden="1" x14ac:dyDescent="0.2">
      <c r="A4184" s="184" t="s">
        <v>6070</v>
      </c>
      <c r="B4184" s="184">
        <v>3998</v>
      </c>
      <c r="C4184" s="184">
        <v>511673</v>
      </c>
      <c r="D4184" s="184">
        <v>1</v>
      </c>
      <c r="E4184" s="184">
        <v>8</v>
      </c>
      <c r="F4184" s="184">
        <v>3988</v>
      </c>
      <c r="G4184" s="184">
        <v>7</v>
      </c>
      <c r="H4184" s="184">
        <v>3</v>
      </c>
    </row>
    <row r="4185" spans="1:8" hidden="1" x14ac:dyDescent="0.2">
      <c r="A4185" s="184" t="s">
        <v>6071</v>
      </c>
      <c r="B4185" s="184">
        <v>3997</v>
      </c>
      <c r="C4185" s="184">
        <v>511674</v>
      </c>
      <c r="D4185" s="184">
        <v>2</v>
      </c>
      <c r="E4185" s="184">
        <v>8</v>
      </c>
      <c r="F4185" s="184">
        <v>3988</v>
      </c>
      <c r="G4185" s="184">
        <v>7</v>
      </c>
      <c r="H4185" s="184">
        <v>3</v>
      </c>
    </row>
    <row r="4186" spans="1:8" hidden="1" x14ac:dyDescent="0.2">
      <c r="A4186" s="184" t="s">
        <v>6072</v>
      </c>
      <c r="B4186" s="184">
        <v>3996</v>
      </c>
      <c r="C4186" s="184">
        <v>511675</v>
      </c>
      <c r="D4186" s="184">
        <v>3</v>
      </c>
      <c r="E4186" s="184">
        <v>8</v>
      </c>
      <c r="F4186" s="184">
        <v>3988</v>
      </c>
      <c r="G4186" s="184">
        <v>7</v>
      </c>
      <c r="H4186" s="184">
        <v>3</v>
      </c>
    </row>
    <row r="4187" spans="1:8" hidden="1" x14ac:dyDescent="0.2">
      <c r="A4187" s="184" t="s">
        <v>6073</v>
      </c>
      <c r="B4187" s="184">
        <v>3995</v>
      </c>
      <c r="C4187" s="184">
        <v>511676</v>
      </c>
      <c r="D4187" s="184">
        <v>4</v>
      </c>
      <c r="E4187" s="184">
        <v>8</v>
      </c>
      <c r="F4187" s="184">
        <v>3988</v>
      </c>
      <c r="G4187" s="184">
        <v>7</v>
      </c>
      <c r="H4187" s="184">
        <v>3</v>
      </c>
    </row>
    <row r="4188" spans="1:8" hidden="1" x14ac:dyDescent="0.2">
      <c r="A4188" s="184" t="s">
        <v>3037</v>
      </c>
      <c r="B4188" s="184">
        <v>3658</v>
      </c>
      <c r="C4188" s="184">
        <v>511330</v>
      </c>
      <c r="D4188" s="184">
        <v>900</v>
      </c>
      <c r="E4188" s="184">
        <v>8</v>
      </c>
      <c r="F4188" s="184">
        <v>3657</v>
      </c>
      <c r="G4188" s="184">
        <v>7</v>
      </c>
      <c r="H4188" s="184">
        <v>3</v>
      </c>
    </row>
    <row r="4189" spans="1:8" hidden="1" x14ac:dyDescent="0.2">
      <c r="A4189" s="184" t="s">
        <v>6074</v>
      </c>
      <c r="B4189" s="184">
        <v>3659</v>
      </c>
      <c r="C4189" s="184">
        <v>511331</v>
      </c>
      <c r="D4189" s="184">
        <v>901</v>
      </c>
      <c r="E4189" s="184">
        <v>8</v>
      </c>
      <c r="F4189" s="184">
        <v>3657</v>
      </c>
      <c r="G4189" s="184">
        <v>7</v>
      </c>
      <c r="H4189" s="184">
        <v>3</v>
      </c>
    </row>
    <row r="4190" spans="1:8" hidden="1" x14ac:dyDescent="0.2">
      <c r="A4190" s="184" t="s">
        <v>6075</v>
      </c>
      <c r="B4190" s="184">
        <v>3660</v>
      </c>
      <c r="C4190" s="184">
        <v>511332</v>
      </c>
      <c r="D4190" s="184">
        <v>902</v>
      </c>
      <c r="E4190" s="184">
        <v>8</v>
      </c>
      <c r="F4190" s="184">
        <v>3657</v>
      </c>
      <c r="G4190" s="184">
        <v>7</v>
      </c>
      <c r="H4190" s="184">
        <v>3</v>
      </c>
    </row>
    <row r="4191" spans="1:8" hidden="1" x14ac:dyDescent="0.2">
      <c r="A4191" s="184" t="s">
        <v>6076</v>
      </c>
      <c r="B4191" s="184">
        <v>3661</v>
      </c>
      <c r="C4191" s="184">
        <v>511333</v>
      </c>
      <c r="D4191" s="184">
        <v>903</v>
      </c>
      <c r="E4191" s="184">
        <v>8</v>
      </c>
      <c r="F4191" s="184">
        <v>3657</v>
      </c>
      <c r="G4191" s="184">
        <v>7</v>
      </c>
      <c r="H4191" s="184">
        <v>3</v>
      </c>
    </row>
    <row r="4192" spans="1:8" hidden="1" x14ac:dyDescent="0.2">
      <c r="A4192" s="184" t="s">
        <v>6077</v>
      </c>
      <c r="B4192" s="184">
        <v>3662</v>
      </c>
      <c r="C4192" s="184">
        <v>511334</v>
      </c>
      <c r="D4192" s="184">
        <v>904</v>
      </c>
      <c r="E4192" s="184">
        <v>8</v>
      </c>
      <c r="F4192" s="184">
        <v>3657</v>
      </c>
      <c r="G4192" s="184">
        <v>7</v>
      </c>
      <c r="H4192" s="184">
        <v>3</v>
      </c>
    </row>
    <row r="4193" spans="1:8" hidden="1" x14ac:dyDescent="0.2">
      <c r="A4193" s="184" t="s">
        <v>6078</v>
      </c>
      <c r="B4193" s="184">
        <v>3663</v>
      </c>
      <c r="C4193" s="184">
        <v>511335</v>
      </c>
      <c r="D4193" s="184">
        <v>905</v>
      </c>
      <c r="E4193" s="184">
        <v>8</v>
      </c>
      <c r="F4193" s="184">
        <v>3657</v>
      </c>
      <c r="G4193" s="184">
        <v>7</v>
      </c>
      <c r="H4193" s="184">
        <v>3</v>
      </c>
    </row>
    <row r="4194" spans="1:8" hidden="1" x14ac:dyDescent="0.2">
      <c r="A4194" s="184" t="s">
        <v>6079</v>
      </c>
      <c r="B4194" s="184">
        <v>3680</v>
      </c>
      <c r="C4194" s="184">
        <v>511336</v>
      </c>
      <c r="D4194" s="184">
        <v>906</v>
      </c>
      <c r="E4194" s="184">
        <v>8</v>
      </c>
      <c r="F4194" s="184">
        <v>3657</v>
      </c>
      <c r="G4194" s="184">
        <v>7</v>
      </c>
      <c r="H4194" s="184">
        <v>3</v>
      </c>
    </row>
    <row r="4195" spans="1:8" hidden="1" x14ac:dyDescent="0.2">
      <c r="A4195" s="184" t="s">
        <v>6080</v>
      </c>
      <c r="B4195" s="184">
        <v>3679</v>
      </c>
      <c r="C4195" s="184">
        <v>511337</v>
      </c>
      <c r="D4195" s="184">
        <v>907</v>
      </c>
      <c r="E4195" s="184">
        <v>8</v>
      </c>
      <c r="F4195" s="184">
        <v>3657</v>
      </c>
      <c r="G4195" s="184">
        <v>7</v>
      </c>
      <c r="H4195" s="184">
        <v>3</v>
      </c>
    </row>
    <row r="4196" spans="1:8" hidden="1" x14ac:dyDescent="0.2">
      <c r="A4196" s="184" t="s">
        <v>6081</v>
      </c>
      <c r="B4196" s="184">
        <v>3669</v>
      </c>
      <c r="C4196" s="184">
        <v>511338</v>
      </c>
      <c r="D4196" s="184">
        <v>908</v>
      </c>
      <c r="E4196" s="184">
        <v>8</v>
      </c>
      <c r="F4196" s="184">
        <v>3657</v>
      </c>
      <c r="G4196" s="184">
        <v>7</v>
      </c>
      <c r="H4196" s="184">
        <v>3</v>
      </c>
    </row>
    <row r="4197" spans="1:8" hidden="1" x14ac:dyDescent="0.2">
      <c r="A4197" s="184" t="s">
        <v>6082</v>
      </c>
      <c r="B4197" s="184">
        <v>3670</v>
      </c>
      <c r="C4197" s="184">
        <v>511339</v>
      </c>
      <c r="D4197" s="184">
        <v>909</v>
      </c>
      <c r="E4197" s="184">
        <v>8</v>
      </c>
      <c r="F4197" s="184">
        <v>3657</v>
      </c>
      <c r="G4197" s="184">
        <v>7</v>
      </c>
      <c r="H4197" s="184">
        <v>3</v>
      </c>
    </row>
    <row r="4198" spans="1:8" hidden="1" x14ac:dyDescent="0.2">
      <c r="A4198" s="184" t="s">
        <v>6083</v>
      </c>
      <c r="B4198" s="184">
        <v>3671</v>
      </c>
      <c r="C4198" s="184">
        <v>511340</v>
      </c>
      <c r="D4198" s="184">
        <v>910</v>
      </c>
      <c r="E4198" s="184">
        <v>8</v>
      </c>
      <c r="F4198" s="184">
        <v>3657</v>
      </c>
      <c r="G4198" s="184">
        <v>7</v>
      </c>
      <c r="H4198" s="184">
        <v>3</v>
      </c>
    </row>
    <row r="4199" spans="1:8" hidden="1" x14ac:dyDescent="0.2">
      <c r="A4199" s="184" t="s">
        <v>6084</v>
      </c>
      <c r="B4199" s="184">
        <v>3672</v>
      </c>
      <c r="C4199" s="184">
        <v>511341</v>
      </c>
      <c r="D4199" s="184">
        <v>911</v>
      </c>
      <c r="E4199" s="184">
        <v>8</v>
      </c>
      <c r="F4199" s="184">
        <v>3657</v>
      </c>
      <c r="G4199" s="184">
        <v>7</v>
      </c>
      <c r="H4199" s="184">
        <v>3</v>
      </c>
    </row>
    <row r="4200" spans="1:8" hidden="1" x14ac:dyDescent="0.2">
      <c r="A4200" s="184" t="s">
        <v>6085</v>
      </c>
      <c r="B4200" s="184">
        <v>3678</v>
      </c>
      <c r="C4200" s="184">
        <v>511342</v>
      </c>
      <c r="D4200" s="184">
        <v>912</v>
      </c>
      <c r="E4200" s="184">
        <v>8</v>
      </c>
      <c r="F4200" s="184">
        <v>3657</v>
      </c>
      <c r="G4200" s="184">
        <v>7</v>
      </c>
      <c r="H4200" s="184">
        <v>3</v>
      </c>
    </row>
    <row r="4201" spans="1:8" hidden="1" x14ac:dyDescent="0.2">
      <c r="A4201" s="184" t="s">
        <v>6086</v>
      </c>
      <c r="B4201" s="184">
        <v>3677</v>
      </c>
      <c r="C4201" s="184">
        <v>511343</v>
      </c>
      <c r="D4201" s="184">
        <v>913</v>
      </c>
      <c r="E4201" s="184">
        <v>8</v>
      </c>
      <c r="F4201" s="184">
        <v>3657</v>
      </c>
      <c r="G4201" s="184">
        <v>7</v>
      </c>
      <c r="H4201" s="184">
        <v>3</v>
      </c>
    </row>
    <row r="4202" spans="1:8" hidden="1" x14ac:dyDescent="0.2">
      <c r="A4202" s="184" t="s">
        <v>6087</v>
      </c>
      <c r="B4202" s="184">
        <v>3952</v>
      </c>
      <c r="C4202" s="184">
        <v>511620</v>
      </c>
      <c r="D4202" s="184">
        <v>1</v>
      </c>
      <c r="E4202" s="184">
        <v>8</v>
      </c>
      <c r="F4202" s="184">
        <v>3946</v>
      </c>
      <c r="G4202" s="184">
        <v>7</v>
      </c>
      <c r="H4202" s="184">
        <v>3</v>
      </c>
    </row>
    <row r="4203" spans="1:8" hidden="1" x14ac:dyDescent="0.2">
      <c r="A4203" s="184" t="s">
        <v>6088</v>
      </c>
      <c r="B4203" s="184">
        <v>3951</v>
      </c>
      <c r="C4203" s="184">
        <v>511621</v>
      </c>
      <c r="D4203" s="184">
        <v>2</v>
      </c>
      <c r="E4203" s="184">
        <v>8</v>
      </c>
      <c r="F4203" s="184">
        <v>3946</v>
      </c>
      <c r="G4203" s="184">
        <v>7</v>
      </c>
      <c r="H4203" s="184">
        <v>3</v>
      </c>
    </row>
    <row r="4204" spans="1:8" hidden="1" x14ac:dyDescent="0.2">
      <c r="A4204" s="184" t="s">
        <v>6089</v>
      </c>
      <c r="B4204" s="184">
        <v>3950</v>
      </c>
      <c r="C4204" s="184">
        <v>511622</v>
      </c>
      <c r="D4204" s="184">
        <v>3</v>
      </c>
      <c r="E4204" s="184">
        <v>8</v>
      </c>
      <c r="F4204" s="184">
        <v>3946</v>
      </c>
      <c r="G4204" s="184">
        <v>7</v>
      </c>
      <c r="H4204" s="184">
        <v>3</v>
      </c>
    </row>
    <row r="4205" spans="1:8" hidden="1" x14ac:dyDescent="0.2">
      <c r="A4205" s="184" t="s">
        <v>6090</v>
      </c>
      <c r="B4205" s="184">
        <v>3949</v>
      </c>
      <c r="C4205" s="184">
        <v>511623</v>
      </c>
      <c r="D4205" s="184">
        <v>4</v>
      </c>
      <c r="E4205" s="184">
        <v>8</v>
      </c>
      <c r="F4205" s="184">
        <v>3946</v>
      </c>
      <c r="G4205" s="184">
        <v>7</v>
      </c>
      <c r="H4205" s="184">
        <v>3</v>
      </c>
    </row>
    <row r="4206" spans="1:8" hidden="1" x14ac:dyDescent="0.2">
      <c r="A4206" s="184" t="s">
        <v>6091</v>
      </c>
      <c r="B4206" s="184">
        <v>3948</v>
      </c>
      <c r="C4206" s="184">
        <v>511624</v>
      </c>
      <c r="D4206" s="184">
        <v>5</v>
      </c>
      <c r="E4206" s="184">
        <v>8</v>
      </c>
      <c r="F4206" s="184">
        <v>3946</v>
      </c>
      <c r="G4206" s="184">
        <v>7</v>
      </c>
      <c r="H4206" s="184">
        <v>3</v>
      </c>
    </row>
    <row r="4207" spans="1:8" hidden="1" x14ac:dyDescent="0.2">
      <c r="A4207" s="184" t="s">
        <v>6092</v>
      </c>
      <c r="B4207" s="184">
        <v>3947</v>
      </c>
      <c r="C4207" s="184">
        <v>511625</v>
      </c>
      <c r="D4207" s="184">
        <v>6</v>
      </c>
      <c r="E4207" s="184">
        <v>8</v>
      </c>
      <c r="F4207" s="184">
        <v>3946</v>
      </c>
      <c r="G4207" s="184">
        <v>7</v>
      </c>
      <c r="H4207" s="184">
        <v>3</v>
      </c>
    </row>
    <row r="4208" spans="1:8" x14ac:dyDescent="0.2">
      <c r="A4208" s="184" t="s">
        <v>6093</v>
      </c>
      <c r="B4208" s="184">
        <v>5867</v>
      </c>
      <c r="C4208" s="184">
        <v>513561</v>
      </c>
      <c r="D4208" s="184">
        <v>101</v>
      </c>
      <c r="E4208" s="184">
        <v>16</v>
      </c>
      <c r="F4208" s="184">
        <v>5764</v>
      </c>
      <c r="G4208" s="184">
        <v>7</v>
      </c>
      <c r="H4208" s="184">
        <v>3</v>
      </c>
    </row>
    <row r="4209" spans="1:8" x14ac:dyDescent="0.2">
      <c r="A4209" s="184" t="s">
        <v>6094</v>
      </c>
      <c r="B4209" s="184">
        <v>5866</v>
      </c>
      <c r="C4209" s="184">
        <v>513562</v>
      </c>
      <c r="D4209" s="184">
        <v>102</v>
      </c>
      <c r="E4209" s="184">
        <v>16</v>
      </c>
      <c r="F4209" s="184">
        <v>5764</v>
      </c>
      <c r="G4209" s="184">
        <v>7</v>
      </c>
      <c r="H4209" s="184">
        <v>3</v>
      </c>
    </row>
    <row r="4210" spans="1:8" x14ac:dyDescent="0.2">
      <c r="A4210" s="184" t="s">
        <v>6095</v>
      </c>
      <c r="B4210" s="184">
        <v>5865</v>
      </c>
      <c r="C4210" s="184">
        <v>513563</v>
      </c>
      <c r="D4210" s="184">
        <v>103</v>
      </c>
      <c r="E4210" s="184">
        <v>16</v>
      </c>
      <c r="F4210" s="184">
        <v>5764</v>
      </c>
      <c r="G4210" s="184">
        <v>7</v>
      </c>
      <c r="H4210" s="184">
        <v>3</v>
      </c>
    </row>
    <row r="4211" spans="1:8" x14ac:dyDescent="0.2">
      <c r="A4211" s="184" t="s">
        <v>6096</v>
      </c>
      <c r="B4211" s="184">
        <v>5864</v>
      </c>
      <c r="C4211" s="184">
        <v>513564</v>
      </c>
      <c r="D4211" s="184">
        <v>104</v>
      </c>
      <c r="E4211" s="184">
        <v>16</v>
      </c>
      <c r="F4211" s="184">
        <v>5764</v>
      </c>
      <c r="G4211" s="184">
        <v>7</v>
      </c>
      <c r="H4211" s="184">
        <v>3</v>
      </c>
    </row>
    <row r="4212" spans="1:8" x14ac:dyDescent="0.2">
      <c r="A4212" s="184" t="s">
        <v>6097</v>
      </c>
      <c r="B4212" s="184">
        <v>5863</v>
      </c>
      <c r="C4212" s="184">
        <v>513565</v>
      </c>
      <c r="D4212" s="184">
        <v>105</v>
      </c>
      <c r="E4212" s="184">
        <v>16</v>
      </c>
      <c r="F4212" s="184">
        <v>5764</v>
      </c>
      <c r="G4212" s="184">
        <v>7</v>
      </c>
      <c r="H4212" s="184">
        <v>3</v>
      </c>
    </row>
    <row r="4213" spans="1:8" x14ac:dyDescent="0.2">
      <c r="A4213" s="184" t="s">
        <v>6098</v>
      </c>
      <c r="B4213" s="184">
        <v>5862</v>
      </c>
      <c r="C4213" s="184">
        <v>513566</v>
      </c>
      <c r="D4213" s="184">
        <v>106</v>
      </c>
      <c r="E4213" s="184">
        <v>16</v>
      </c>
      <c r="F4213" s="184">
        <v>5764</v>
      </c>
      <c r="G4213" s="184">
        <v>7</v>
      </c>
      <c r="H4213" s="184">
        <v>3</v>
      </c>
    </row>
    <row r="4214" spans="1:8" x14ac:dyDescent="0.2">
      <c r="A4214" s="184" t="s">
        <v>6099</v>
      </c>
      <c r="B4214" s="184">
        <v>5861</v>
      </c>
      <c r="C4214" s="184">
        <v>513567</v>
      </c>
      <c r="D4214" s="184">
        <v>107</v>
      </c>
      <c r="E4214" s="184">
        <v>16</v>
      </c>
      <c r="F4214" s="184">
        <v>5764</v>
      </c>
      <c r="G4214" s="184">
        <v>7</v>
      </c>
      <c r="H4214" s="184">
        <v>3</v>
      </c>
    </row>
    <row r="4215" spans="1:8" x14ac:dyDescent="0.2">
      <c r="A4215" s="184" t="s">
        <v>6100</v>
      </c>
      <c r="B4215" s="184">
        <v>5860</v>
      </c>
      <c r="C4215" s="184">
        <v>513568</v>
      </c>
      <c r="D4215" s="184">
        <v>108</v>
      </c>
      <c r="E4215" s="184">
        <v>16</v>
      </c>
      <c r="F4215" s="184">
        <v>5764</v>
      </c>
      <c r="G4215" s="184">
        <v>7</v>
      </c>
      <c r="H4215" s="184">
        <v>3</v>
      </c>
    </row>
    <row r="4216" spans="1:8" x14ac:dyDescent="0.2">
      <c r="A4216" s="184" t="s">
        <v>6101</v>
      </c>
      <c r="B4216" s="184">
        <v>5859</v>
      </c>
      <c r="C4216" s="184">
        <v>513569</v>
      </c>
      <c r="D4216" s="184">
        <v>109</v>
      </c>
      <c r="E4216" s="184">
        <v>16</v>
      </c>
      <c r="F4216" s="184">
        <v>5764</v>
      </c>
      <c r="G4216" s="184">
        <v>7</v>
      </c>
      <c r="H4216" s="184">
        <v>3</v>
      </c>
    </row>
    <row r="4217" spans="1:8" x14ac:dyDescent="0.2">
      <c r="A4217" s="184" t="s">
        <v>6102</v>
      </c>
      <c r="B4217" s="184">
        <v>5858</v>
      </c>
      <c r="C4217" s="184">
        <v>513570</v>
      </c>
      <c r="D4217" s="184">
        <v>110</v>
      </c>
      <c r="E4217" s="184">
        <v>16</v>
      </c>
      <c r="F4217" s="184">
        <v>5764</v>
      </c>
      <c r="G4217" s="184">
        <v>7</v>
      </c>
      <c r="H4217" s="184">
        <v>3</v>
      </c>
    </row>
    <row r="4218" spans="1:8" x14ac:dyDescent="0.2">
      <c r="A4218" s="184" t="s">
        <v>6103</v>
      </c>
      <c r="B4218" s="184">
        <v>5857</v>
      </c>
      <c r="C4218" s="184">
        <v>513571</v>
      </c>
      <c r="D4218" s="184">
        <v>111</v>
      </c>
      <c r="E4218" s="184">
        <v>16</v>
      </c>
      <c r="F4218" s="184">
        <v>5764</v>
      </c>
      <c r="G4218" s="184">
        <v>7</v>
      </c>
      <c r="H4218" s="184">
        <v>3</v>
      </c>
    </row>
    <row r="4219" spans="1:8" x14ac:dyDescent="0.2">
      <c r="A4219" s="184" t="s">
        <v>6104</v>
      </c>
      <c r="B4219" s="184">
        <v>5856</v>
      </c>
      <c r="C4219" s="184">
        <v>513572</v>
      </c>
      <c r="D4219" s="184">
        <v>112</v>
      </c>
      <c r="E4219" s="184">
        <v>16</v>
      </c>
      <c r="F4219" s="184">
        <v>5764</v>
      </c>
      <c r="G4219" s="184">
        <v>7</v>
      </c>
      <c r="H4219" s="184">
        <v>3</v>
      </c>
    </row>
    <row r="4220" spans="1:8" x14ac:dyDescent="0.2">
      <c r="A4220" s="184" t="s">
        <v>6105</v>
      </c>
      <c r="B4220" s="184">
        <v>5855</v>
      </c>
      <c r="C4220" s="184">
        <v>513573</v>
      </c>
      <c r="D4220" s="184">
        <v>113</v>
      </c>
      <c r="E4220" s="184">
        <v>16</v>
      </c>
      <c r="F4220" s="184">
        <v>5764</v>
      </c>
      <c r="G4220" s="184">
        <v>7</v>
      </c>
      <c r="H4220" s="184">
        <v>3</v>
      </c>
    </row>
    <row r="4221" spans="1:8" x14ac:dyDescent="0.2">
      <c r="A4221" s="184" t="s">
        <v>6106</v>
      </c>
      <c r="B4221" s="184">
        <v>5854</v>
      </c>
      <c r="C4221" s="184">
        <v>513574</v>
      </c>
      <c r="D4221" s="184">
        <v>114</v>
      </c>
      <c r="E4221" s="184">
        <v>16</v>
      </c>
      <c r="F4221" s="184">
        <v>5764</v>
      </c>
      <c r="G4221" s="184">
        <v>7</v>
      </c>
      <c r="H4221" s="184">
        <v>3</v>
      </c>
    </row>
    <row r="4222" spans="1:8" x14ac:dyDescent="0.2">
      <c r="A4222" s="184" t="s">
        <v>6107</v>
      </c>
      <c r="B4222" s="184">
        <v>5853</v>
      </c>
      <c r="C4222" s="184">
        <v>513575</v>
      </c>
      <c r="D4222" s="184">
        <v>115</v>
      </c>
      <c r="E4222" s="184">
        <v>16</v>
      </c>
      <c r="F4222" s="184">
        <v>5764</v>
      </c>
      <c r="G4222" s="184">
        <v>7</v>
      </c>
      <c r="H4222" s="184">
        <v>3</v>
      </c>
    </row>
    <row r="4223" spans="1:8" x14ac:dyDescent="0.2">
      <c r="A4223" s="184" t="s">
        <v>6108</v>
      </c>
      <c r="B4223" s="184">
        <v>5852</v>
      </c>
      <c r="C4223" s="184">
        <v>513576</v>
      </c>
      <c r="D4223" s="184">
        <v>116</v>
      </c>
      <c r="E4223" s="184">
        <v>16</v>
      </c>
      <c r="F4223" s="184">
        <v>5764</v>
      </c>
      <c r="G4223" s="184">
        <v>7</v>
      </c>
      <c r="H4223" s="184">
        <v>3</v>
      </c>
    </row>
    <row r="4224" spans="1:8" x14ac:dyDescent="0.2">
      <c r="A4224" s="184" t="s">
        <v>6109</v>
      </c>
      <c r="B4224" s="184">
        <v>5851</v>
      </c>
      <c r="C4224" s="184">
        <v>513577</v>
      </c>
      <c r="D4224" s="184">
        <v>117</v>
      </c>
      <c r="E4224" s="184">
        <v>16</v>
      </c>
      <c r="F4224" s="184">
        <v>5764</v>
      </c>
      <c r="G4224" s="184">
        <v>7</v>
      </c>
      <c r="H4224" s="184">
        <v>3</v>
      </c>
    </row>
    <row r="4225" spans="1:8" x14ac:dyDescent="0.2">
      <c r="A4225" s="184" t="s">
        <v>6110</v>
      </c>
      <c r="B4225" s="184">
        <v>5850</v>
      </c>
      <c r="C4225" s="184">
        <v>513578</v>
      </c>
      <c r="D4225" s="184">
        <v>118</v>
      </c>
      <c r="E4225" s="184">
        <v>16</v>
      </c>
      <c r="F4225" s="184">
        <v>5764</v>
      </c>
      <c r="G4225" s="184">
        <v>7</v>
      </c>
      <c r="H4225" s="184">
        <v>3</v>
      </c>
    </row>
    <row r="4226" spans="1:8" x14ac:dyDescent="0.2">
      <c r="A4226" s="184" t="s">
        <v>6111</v>
      </c>
      <c r="B4226" s="184">
        <v>5849</v>
      </c>
      <c r="C4226" s="184">
        <v>513579</v>
      </c>
      <c r="D4226" s="184">
        <v>119</v>
      </c>
      <c r="E4226" s="184">
        <v>16</v>
      </c>
      <c r="F4226" s="184">
        <v>5764</v>
      </c>
      <c r="G4226" s="184">
        <v>7</v>
      </c>
      <c r="H4226" s="184">
        <v>3</v>
      </c>
    </row>
    <row r="4227" spans="1:8" x14ac:dyDescent="0.2">
      <c r="A4227" s="184" t="s">
        <v>6112</v>
      </c>
      <c r="B4227" s="184">
        <v>5848</v>
      </c>
      <c r="C4227" s="184">
        <v>513580</v>
      </c>
      <c r="D4227" s="184">
        <v>120</v>
      </c>
      <c r="E4227" s="184">
        <v>16</v>
      </c>
      <c r="F4227" s="184">
        <v>5764</v>
      </c>
      <c r="G4227" s="184">
        <v>7</v>
      </c>
      <c r="H4227" s="184">
        <v>3</v>
      </c>
    </row>
    <row r="4228" spans="1:8" x14ac:dyDescent="0.2">
      <c r="A4228" s="184" t="s">
        <v>6113</v>
      </c>
      <c r="B4228" s="184">
        <v>5847</v>
      </c>
      <c r="C4228" s="184">
        <v>513581</v>
      </c>
      <c r="D4228" s="184">
        <v>121</v>
      </c>
      <c r="E4228" s="184">
        <v>16</v>
      </c>
      <c r="F4228" s="184">
        <v>5764</v>
      </c>
      <c r="G4228" s="184">
        <v>7</v>
      </c>
      <c r="H4228" s="184">
        <v>3</v>
      </c>
    </row>
    <row r="4229" spans="1:8" x14ac:dyDescent="0.2">
      <c r="A4229" s="184" t="s">
        <v>6114</v>
      </c>
      <c r="B4229" s="184">
        <v>5846</v>
      </c>
      <c r="C4229" s="184">
        <v>513582</v>
      </c>
      <c r="D4229" s="184">
        <v>122</v>
      </c>
      <c r="E4229" s="184">
        <v>16</v>
      </c>
      <c r="F4229" s="184">
        <v>5764</v>
      </c>
      <c r="G4229" s="184">
        <v>7</v>
      </c>
      <c r="H4229" s="184">
        <v>3</v>
      </c>
    </row>
    <row r="4230" spans="1:8" x14ac:dyDescent="0.2">
      <c r="A4230" s="184" t="s">
        <v>6115</v>
      </c>
      <c r="B4230" s="184">
        <v>5845</v>
      </c>
      <c r="C4230" s="184">
        <v>513583</v>
      </c>
      <c r="D4230" s="184">
        <v>123</v>
      </c>
      <c r="E4230" s="184">
        <v>16</v>
      </c>
      <c r="F4230" s="184">
        <v>5764</v>
      </c>
      <c r="G4230" s="184">
        <v>7</v>
      </c>
      <c r="H4230" s="184">
        <v>3</v>
      </c>
    </row>
    <row r="4231" spans="1:8" x14ac:dyDescent="0.2">
      <c r="A4231" s="184" t="s">
        <v>6116</v>
      </c>
      <c r="B4231" s="184">
        <v>5844</v>
      </c>
      <c r="C4231" s="184">
        <v>513584</v>
      </c>
      <c r="D4231" s="184">
        <v>124</v>
      </c>
      <c r="E4231" s="184">
        <v>16</v>
      </c>
      <c r="F4231" s="184">
        <v>5764</v>
      </c>
      <c r="G4231" s="184">
        <v>7</v>
      </c>
      <c r="H4231" s="184">
        <v>3</v>
      </c>
    </row>
    <row r="4232" spans="1:8" x14ac:dyDescent="0.2">
      <c r="A4232" s="184" t="s">
        <v>6117</v>
      </c>
      <c r="B4232" s="184">
        <v>5843</v>
      </c>
      <c r="C4232" s="184">
        <v>513585</v>
      </c>
      <c r="D4232" s="184">
        <v>125</v>
      </c>
      <c r="E4232" s="184">
        <v>16</v>
      </c>
      <c r="F4232" s="184">
        <v>5764</v>
      </c>
      <c r="G4232" s="184">
        <v>7</v>
      </c>
      <c r="H4232" s="184">
        <v>3</v>
      </c>
    </row>
    <row r="4233" spans="1:8" x14ac:dyDescent="0.2">
      <c r="A4233" s="184" t="s">
        <v>6118</v>
      </c>
      <c r="B4233" s="184">
        <v>5842</v>
      </c>
      <c r="C4233" s="184">
        <v>513586</v>
      </c>
      <c r="D4233" s="184">
        <v>126</v>
      </c>
      <c r="E4233" s="184">
        <v>16</v>
      </c>
      <c r="F4233" s="184">
        <v>5764</v>
      </c>
      <c r="G4233" s="184">
        <v>7</v>
      </c>
      <c r="H4233" s="184">
        <v>3</v>
      </c>
    </row>
    <row r="4234" spans="1:8" x14ac:dyDescent="0.2">
      <c r="A4234" s="184" t="s">
        <v>6119</v>
      </c>
      <c r="B4234" s="184">
        <v>5841</v>
      </c>
      <c r="C4234" s="184">
        <v>513587</v>
      </c>
      <c r="D4234" s="184">
        <v>127</v>
      </c>
      <c r="E4234" s="184">
        <v>16</v>
      </c>
      <c r="F4234" s="184">
        <v>5764</v>
      </c>
      <c r="G4234" s="184">
        <v>7</v>
      </c>
      <c r="H4234" s="184">
        <v>3</v>
      </c>
    </row>
    <row r="4235" spans="1:8" x14ac:dyDescent="0.2">
      <c r="A4235" s="184" t="s">
        <v>6120</v>
      </c>
      <c r="B4235" s="184">
        <v>5840</v>
      </c>
      <c r="C4235" s="184">
        <v>513588</v>
      </c>
      <c r="D4235" s="184">
        <v>128</v>
      </c>
      <c r="E4235" s="184">
        <v>16</v>
      </c>
      <c r="F4235" s="184">
        <v>5764</v>
      </c>
      <c r="G4235" s="184">
        <v>7</v>
      </c>
      <c r="H4235" s="184">
        <v>3</v>
      </c>
    </row>
    <row r="4236" spans="1:8" x14ac:dyDescent="0.2">
      <c r="A4236" s="184" t="s">
        <v>6121</v>
      </c>
      <c r="B4236" s="184">
        <v>5839</v>
      </c>
      <c r="C4236" s="184">
        <v>513589</v>
      </c>
      <c r="D4236" s="184">
        <v>129</v>
      </c>
      <c r="E4236" s="184">
        <v>16</v>
      </c>
      <c r="F4236" s="184">
        <v>5764</v>
      </c>
      <c r="G4236" s="184">
        <v>7</v>
      </c>
      <c r="H4236" s="184">
        <v>3</v>
      </c>
    </row>
    <row r="4237" spans="1:8" x14ac:dyDescent="0.2">
      <c r="A4237" s="184" t="s">
        <v>6122</v>
      </c>
      <c r="B4237" s="184">
        <v>5838</v>
      </c>
      <c r="C4237" s="184">
        <v>513590</v>
      </c>
      <c r="D4237" s="184">
        <v>130</v>
      </c>
      <c r="E4237" s="184">
        <v>16</v>
      </c>
      <c r="F4237" s="184">
        <v>5764</v>
      </c>
      <c r="G4237" s="184">
        <v>7</v>
      </c>
      <c r="H4237" s="184">
        <v>3</v>
      </c>
    </row>
    <row r="4238" spans="1:8" x14ac:dyDescent="0.2">
      <c r="A4238" s="184" t="s">
        <v>6123</v>
      </c>
      <c r="B4238" s="184">
        <v>5837</v>
      </c>
      <c r="C4238" s="184">
        <v>513591</v>
      </c>
      <c r="D4238" s="184">
        <v>131</v>
      </c>
      <c r="E4238" s="184">
        <v>16</v>
      </c>
      <c r="F4238" s="184">
        <v>5764</v>
      </c>
      <c r="G4238" s="184">
        <v>7</v>
      </c>
      <c r="H4238" s="184">
        <v>3</v>
      </c>
    </row>
    <row r="4239" spans="1:8" x14ac:dyDescent="0.2">
      <c r="A4239" s="184" t="s">
        <v>6124</v>
      </c>
      <c r="B4239" s="184">
        <v>5836</v>
      </c>
      <c r="C4239" s="184">
        <v>513592</v>
      </c>
      <c r="D4239" s="184">
        <v>132</v>
      </c>
      <c r="E4239" s="184">
        <v>16</v>
      </c>
      <c r="F4239" s="184">
        <v>5764</v>
      </c>
      <c r="G4239" s="184">
        <v>7</v>
      </c>
      <c r="H4239" s="184">
        <v>3</v>
      </c>
    </row>
    <row r="4240" spans="1:8" x14ac:dyDescent="0.2">
      <c r="A4240" s="184" t="s">
        <v>6125</v>
      </c>
      <c r="B4240" s="184">
        <v>5835</v>
      </c>
      <c r="C4240" s="184">
        <v>513593</v>
      </c>
      <c r="D4240" s="184">
        <v>133</v>
      </c>
      <c r="E4240" s="184">
        <v>16</v>
      </c>
      <c r="F4240" s="184">
        <v>5764</v>
      </c>
      <c r="G4240" s="184">
        <v>7</v>
      </c>
      <c r="H4240" s="184">
        <v>3</v>
      </c>
    </row>
    <row r="4241" spans="1:8" x14ac:dyDescent="0.2">
      <c r="A4241" s="184" t="s">
        <v>6126</v>
      </c>
      <c r="B4241" s="184">
        <v>5760</v>
      </c>
      <c r="C4241" s="184">
        <v>513391</v>
      </c>
      <c r="D4241" s="184">
        <v>300</v>
      </c>
      <c r="E4241" s="184">
        <v>16</v>
      </c>
      <c r="F4241" s="184">
        <v>5691</v>
      </c>
      <c r="G4241" s="184">
        <v>7</v>
      </c>
      <c r="H4241" s="184">
        <v>3</v>
      </c>
    </row>
    <row r="4242" spans="1:8" x14ac:dyDescent="0.2">
      <c r="A4242" s="184" t="s">
        <v>6127</v>
      </c>
      <c r="B4242" s="184">
        <v>5944</v>
      </c>
      <c r="C4242" s="184">
        <v>513483</v>
      </c>
      <c r="D4242" s="184">
        <v>301</v>
      </c>
      <c r="E4242" s="184">
        <v>16</v>
      </c>
      <c r="F4242" s="184">
        <v>5762</v>
      </c>
      <c r="G4242" s="184">
        <v>7</v>
      </c>
      <c r="H4242" s="184">
        <v>3</v>
      </c>
    </row>
    <row r="4243" spans="1:8" x14ac:dyDescent="0.2">
      <c r="A4243" s="184" t="s">
        <v>6128</v>
      </c>
      <c r="B4243" s="184">
        <v>5943</v>
      </c>
      <c r="C4243" s="184">
        <v>513484</v>
      </c>
      <c r="D4243" s="184">
        <v>302</v>
      </c>
      <c r="E4243" s="184">
        <v>16</v>
      </c>
      <c r="F4243" s="184">
        <v>5762</v>
      </c>
      <c r="G4243" s="184">
        <v>7</v>
      </c>
      <c r="H4243" s="184">
        <v>3</v>
      </c>
    </row>
    <row r="4244" spans="1:8" x14ac:dyDescent="0.2">
      <c r="A4244" s="184" t="s">
        <v>6128</v>
      </c>
      <c r="B4244" s="184">
        <v>5759</v>
      </c>
      <c r="C4244" s="184">
        <v>513392</v>
      </c>
      <c r="D4244" s="184">
        <v>302</v>
      </c>
      <c r="E4244" s="184">
        <v>16</v>
      </c>
      <c r="F4244" s="184">
        <v>5691</v>
      </c>
      <c r="G4244" s="184">
        <v>7</v>
      </c>
      <c r="H4244" s="184">
        <v>3</v>
      </c>
    </row>
    <row r="4245" spans="1:8" x14ac:dyDescent="0.2">
      <c r="A4245" s="184" t="s">
        <v>6129</v>
      </c>
      <c r="B4245" s="184">
        <v>5942</v>
      </c>
      <c r="C4245" s="184">
        <v>513485</v>
      </c>
      <c r="D4245" s="184">
        <v>303</v>
      </c>
      <c r="E4245" s="184">
        <v>16</v>
      </c>
      <c r="F4245" s="184">
        <v>5762</v>
      </c>
      <c r="G4245" s="184">
        <v>7</v>
      </c>
      <c r="H4245" s="184">
        <v>3</v>
      </c>
    </row>
    <row r="4246" spans="1:8" x14ac:dyDescent="0.2">
      <c r="A4246" s="184" t="s">
        <v>6129</v>
      </c>
      <c r="B4246" s="184">
        <v>5758</v>
      </c>
      <c r="C4246" s="184">
        <v>513393</v>
      </c>
      <c r="D4246" s="184">
        <v>303</v>
      </c>
      <c r="E4246" s="184">
        <v>16</v>
      </c>
      <c r="F4246" s="184">
        <v>5691</v>
      </c>
      <c r="G4246" s="184">
        <v>7</v>
      </c>
      <c r="H4246" s="184">
        <v>3</v>
      </c>
    </row>
    <row r="4247" spans="1:8" x14ac:dyDescent="0.2">
      <c r="A4247" s="184" t="s">
        <v>6130</v>
      </c>
      <c r="B4247" s="184">
        <v>5941</v>
      </c>
      <c r="C4247" s="184">
        <v>513486</v>
      </c>
      <c r="D4247" s="184">
        <v>304</v>
      </c>
      <c r="E4247" s="184">
        <v>16</v>
      </c>
      <c r="F4247" s="184">
        <v>5762</v>
      </c>
      <c r="G4247" s="184">
        <v>7</v>
      </c>
      <c r="H4247" s="184">
        <v>3</v>
      </c>
    </row>
    <row r="4248" spans="1:8" x14ac:dyDescent="0.2">
      <c r="A4248" s="184" t="s">
        <v>6130</v>
      </c>
      <c r="B4248" s="184">
        <v>5757</v>
      </c>
      <c r="C4248" s="184">
        <v>513394</v>
      </c>
      <c r="D4248" s="184">
        <v>304</v>
      </c>
      <c r="E4248" s="184">
        <v>16</v>
      </c>
      <c r="F4248" s="184">
        <v>5691</v>
      </c>
      <c r="G4248" s="184">
        <v>7</v>
      </c>
      <c r="H4248" s="184">
        <v>3</v>
      </c>
    </row>
    <row r="4249" spans="1:8" x14ac:dyDescent="0.2">
      <c r="A4249" s="184" t="s">
        <v>6131</v>
      </c>
      <c r="B4249" s="184">
        <v>5940</v>
      </c>
      <c r="C4249" s="184">
        <v>513487</v>
      </c>
      <c r="D4249" s="184">
        <v>305</v>
      </c>
      <c r="E4249" s="184">
        <v>16</v>
      </c>
      <c r="F4249" s="184">
        <v>5762</v>
      </c>
      <c r="G4249" s="184">
        <v>7</v>
      </c>
      <c r="H4249" s="184">
        <v>3</v>
      </c>
    </row>
    <row r="4250" spans="1:8" x14ac:dyDescent="0.2">
      <c r="A4250" s="184" t="s">
        <v>6131</v>
      </c>
      <c r="B4250" s="184">
        <v>5756</v>
      </c>
      <c r="C4250" s="184">
        <v>513395</v>
      </c>
      <c r="D4250" s="184">
        <v>305</v>
      </c>
      <c r="E4250" s="184">
        <v>16</v>
      </c>
      <c r="F4250" s="184">
        <v>5691</v>
      </c>
      <c r="G4250" s="184">
        <v>7</v>
      </c>
      <c r="H4250" s="184">
        <v>3</v>
      </c>
    </row>
    <row r="4251" spans="1:8" x14ac:dyDescent="0.2">
      <c r="A4251" s="184" t="s">
        <v>6132</v>
      </c>
      <c r="B4251" s="184">
        <v>5939</v>
      </c>
      <c r="C4251" s="184">
        <v>513488</v>
      </c>
      <c r="D4251" s="184">
        <v>306</v>
      </c>
      <c r="E4251" s="184">
        <v>16</v>
      </c>
      <c r="F4251" s="184">
        <v>5762</v>
      </c>
      <c r="G4251" s="184">
        <v>7</v>
      </c>
      <c r="H4251" s="184">
        <v>3</v>
      </c>
    </row>
    <row r="4252" spans="1:8" x14ac:dyDescent="0.2">
      <c r="A4252" s="184" t="s">
        <v>6132</v>
      </c>
      <c r="B4252" s="184">
        <v>5755</v>
      </c>
      <c r="C4252" s="184">
        <v>513396</v>
      </c>
      <c r="D4252" s="184">
        <v>306</v>
      </c>
      <c r="E4252" s="184">
        <v>16</v>
      </c>
      <c r="F4252" s="184">
        <v>5691</v>
      </c>
      <c r="G4252" s="184">
        <v>7</v>
      </c>
      <c r="H4252" s="184">
        <v>3</v>
      </c>
    </row>
    <row r="4253" spans="1:8" x14ac:dyDescent="0.2">
      <c r="A4253" s="184" t="s">
        <v>6133</v>
      </c>
      <c r="B4253" s="184">
        <v>5938</v>
      </c>
      <c r="C4253" s="184">
        <v>513489</v>
      </c>
      <c r="D4253" s="184">
        <v>307</v>
      </c>
      <c r="E4253" s="184">
        <v>16</v>
      </c>
      <c r="F4253" s="184">
        <v>5762</v>
      </c>
      <c r="G4253" s="184">
        <v>7</v>
      </c>
      <c r="H4253" s="184">
        <v>3</v>
      </c>
    </row>
    <row r="4254" spans="1:8" x14ac:dyDescent="0.2">
      <c r="A4254" s="184" t="s">
        <v>6133</v>
      </c>
      <c r="B4254" s="184">
        <v>5754</v>
      </c>
      <c r="C4254" s="184">
        <v>513397</v>
      </c>
      <c r="D4254" s="184">
        <v>307</v>
      </c>
      <c r="E4254" s="184">
        <v>16</v>
      </c>
      <c r="F4254" s="184">
        <v>5691</v>
      </c>
      <c r="G4254" s="184">
        <v>7</v>
      </c>
      <c r="H4254" s="184">
        <v>3</v>
      </c>
    </row>
    <row r="4255" spans="1:8" x14ac:dyDescent="0.2">
      <c r="A4255" s="184" t="s">
        <v>6134</v>
      </c>
      <c r="B4255" s="184">
        <v>5937</v>
      </c>
      <c r="C4255" s="184">
        <v>513490</v>
      </c>
      <c r="D4255" s="184">
        <v>308</v>
      </c>
      <c r="E4255" s="184">
        <v>16</v>
      </c>
      <c r="F4255" s="184">
        <v>5762</v>
      </c>
      <c r="G4255" s="184">
        <v>7</v>
      </c>
      <c r="H4255" s="184">
        <v>3</v>
      </c>
    </row>
    <row r="4256" spans="1:8" x14ac:dyDescent="0.2">
      <c r="A4256" s="184" t="s">
        <v>6134</v>
      </c>
      <c r="B4256" s="184">
        <v>5753</v>
      </c>
      <c r="C4256" s="184">
        <v>513398</v>
      </c>
      <c r="D4256" s="184">
        <v>308</v>
      </c>
      <c r="E4256" s="184">
        <v>16</v>
      </c>
      <c r="F4256" s="184">
        <v>5691</v>
      </c>
      <c r="G4256" s="184">
        <v>7</v>
      </c>
      <c r="H4256" s="184">
        <v>3</v>
      </c>
    </row>
    <row r="4257" spans="1:8" x14ac:dyDescent="0.2">
      <c r="A4257" s="184" t="s">
        <v>6135</v>
      </c>
      <c r="B4257" s="184">
        <v>5936</v>
      </c>
      <c r="C4257" s="184">
        <v>513491</v>
      </c>
      <c r="D4257" s="184">
        <v>309</v>
      </c>
      <c r="E4257" s="184">
        <v>16</v>
      </c>
      <c r="F4257" s="184">
        <v>5762</v>
      </c>
      <c r="G4257" s="184">
        <v>7</v>
      </c>
      <c r="H4257" s="184">
        <v>3</v>
      </c>
    </row>
    <row r="4258" spans="1:8" x14ac:dyDescent="0.2">
      <c r="A4258" s="184" t="s">
        <v>6135</v>
      </c>
      <c r="B4258" s="184">
        <v>5752</v>
      </c>
      <c r="C4258" s="184">
        <v>513399</v>
      </c>
      <c r="D4258" s="184">
        <v>309</v>
      </c>
      <c r="E4258" s="184">
        <v>16</v>
      </c>
      <c r="F4258" s="184">
        <v>5691</v>
      </c>
      <c r="G4258" s="184">
        <v>7</v>
      </c>
      <c r="H4258" s="184">
        <v>3</v>
      </c>
    </row>
    <row r="4259" spans="1:8" x14ac:dyDescent="0.2">
      <c r="A4259" s="184" t="s">
        <v>6136</v>
      </c>
      <c r="B4259" s="184">
        <v>5935</v>
      </c>
      <c r="C4259" s="184">
        <v>513492</v>
      </c>
      <c r="D4259" s="184">
        <v>310</v>
      </c>
      <c r="E4259" s="184">
        <v>16</v>
      </c>
      <c r="F4259" s="184">
        <v>5762</v>
      </c>
      <c r="G4259" s="184">
        <v>7</v>
      </c>
      <c r="H4259" s="184">
        <v>3</v>
      </c>
    </row>
    <row r="4260" spans="1:8" x14ac:dyDescent="0.2">
      <c r="A4260" s="184" t="s">
        <v>6136</v>
      </c>
      <c r="B4260" s="184">
        <v>5751</v>
      </c>
      <c r="C4260" s="184">
        <v>513400</v>
      </c>
      <c r="D4260" s="184">
        <v>310</v>
      </c>
      <c r="E4260" s="184">
        <v>16</v>
      </c>
      <c r="F4260" s="184">
        <v>5691</v>
      </c>
      <c r="G4260" s="184">
        <v>7</v>
      </c>
      <c r="H4260" s="184">
        <v>3</v>
      </c>
    </row>
    <row r="4261" spans="1:8" x14ac:dyDescent="0.2">
      <c r="A4261" s="184" t="s">
        <v>6137</v>
      </c>
      <c r="B4261" s="184">
        <v>5934</v>
      </c>
      <c r="C4261" s="184">
        <v>513493</v>
      </c>
      <c r="D4261" s="184">
        <v>311</v>
      </c>
      <c r="E4261" s="184">
        <v>16</v>
      </c>
      <c r="F4261" s="184">
        <v>5762</v>
      </c>
      <c r="G4261" s="184">
        <v>7</v>
      </c>
      <c r="H4261" s="184">
        <v>3</v>
      </c>
    </row>
    <row r="4262" spans="1:8" x14ac:dyDescent="0.2">
      <c r="A4262" s="184" t="s">
        <v>6137</v>
      </c>
      <c r="B4262" s="184">
        <v>5750</v>
      </c>
      <c r="C4262" s="184">
        <v>513401</v>
      </c>
      <c r="D4262" s="184">
        <v>311</v>
      </c>
      <c r="E4262" s="184">
        <v>16</v>
      </c>
      <c r="F4262" s="184">
        <v>5691</v>
      </c>
      <c r="G4262" s="184">
        <v>7</v>
      </c>
      <c r="H4262" s="184">
        <v>3</v>
      </c>
    </row>
    <row r="4263" spans="1:8" x14ac:dyDescent="0.2">
      <c r="A4263" s="184" t="s">
        <v>6138</v>
      </c>
      <c r="B4263" s="184">
        <v>5933</v>
      </c>
      <c r="C4263" s="184">
        <v>513494</v>
      </c>
      <c r="D4263" s="184">
        <v>312</v>
      </c>
      <c r="E4263" s="184">
        <v>16</v>
      </c>
      <c r="F4263" s="184">
        <v>5762</v>
      </c>
      <c r="G4263" s="184">
        <v>7</v>
      </c>
      <c r="H4263" s="184">
        <v>3</v>
      </c>
    </row>
    <row r="4264" spans="1:8" x14ac:dyDescent="0.2">
      <c r="A4264" s="184" t="s">
        <v>6138</v>
      </c>
      <c r="B4264" s="184">
        <v>5749</v>
      </c>
      <c r="C4264" s="184">
        <v>513402</v>
      </c>
      <c r="D4264" s="184">
        <v>312</v>
      </c>
      <c r="E4264" s="184">
        <v>16</v>
      </c>
      <c r="F4264" s="184">
        <v>5691</v>
      </c>
      <c r="G4264" s="184">
        <v>7</v>
      </c>
      <c r="H4264" s="184">
        <v>3</v>
      </c>
    </row>
    <row r="4265" spans="1:8" x14ac:dyDescent="0.2">
      <c r="A4265" s="184" t="s">
        <v>6139</v>
      </c>
      <c r="B4265" s="184">
        <v>5932</v>
      </c>
      <c r="C4265" s="184">
        <v>513495</v>
      </c>
      <c r="D4265" s="184">
        <v>313</v>
      </c>
      <c r="E4265" s="184">
        <v>16</v>
      </c>
      <c r="F4265" s="184">
        <v>5762</v>
      </c>
      <c r="G4265" s="184">
        <v>7</v>
      </c>
      <c r="H4265" s="184">
        <v>3</v>
      </c>
    </row>
    <row r="4266" spans="1:8" x14ac:dyDescent="0.2">
      <c r="A4266" s="184" t="s">
        <v>6139</v>
      </c>
      <c r="B4266" s="184">
        <v>5748</v>
      </c>
      <c r="C4266" s="184">
        <v>513403</v>
      </c>
      <c r="D4266" s="184">
        <v>313</v>
      </c>
      <c r="E4266" s="184">
        <v>16</v>
      </c>
      <c r="F4266" s="184">
        <v>5691</v>
      </c>
      <c r="G4266" s="184">
        <v>7</v>
      </c>
      <c r="H4266" s="184">
        <v>3</v>
      </c>
    </row>
    <row r="4267" spans="1:8" x14ac:dyDescent="0.2">
      <c r="A4267" s="184" t="s">
        <v>6140</v>
      </c>
      <c r="B4267" s="184">
        <v>5931</v>
      </c>
      <c r="C4267" s="184">
        <v>513496</v>
      </c>
      <c r="D4267" s="184">
        <v>314</v>
      </c>
      <c r="E4267" s="184">
        <v>16</v>
      </c>
      <c r="F4267" s="184">
        <v>5762</v>
      </c>
      <c r="G4267" s="184">
        <v>7</v>
      </c>
      <c r="H4267" s="184">
        <v>3</v>
      </c>
    </row>
    <row r="4268" spans="1:8" x14ac:dyDescent="0.2">
      <c r="A4268" s="184" t="s">
        <v>6140</v>
      </c>
      <c r="B4268" s="184">
        <v>5735</v>
      </c>
      <c r="C4268" s="184">
        <v>513416</v>
      </c>
      <c r="D4268" s="184">
        <v>314</v>
      </c>
      <c r="E4268" s="184">
        <v>16</v>
      </c>
      <c r="F4268" s="184">
        <v>5691</v>
      </c>
      <c r="G4268" s="184">
        <v>7</v>
      </c>
      <c r="H4268" s="184">
        <v>3</v>
      </c>
    </row>
    <row r="4269" spans="1:8" x14ac:dyDescent="0.2">
      <c r="A4269" s="184" t="s">
        <v>6141</v>
      </c>
      <c r="B4269" s="184">
        <v>5737</v>
      </c>
      <c r="C4269" s="184">
        <v>513414</v>
      </c>
      <c r="D4269" s="184">
        <v>-314</v>
      </c>
      <c r="E4269" s="184">
        <v>16</v>
      </c>
      <c r="F4269" s="184">
        <v>5691</v>
      </c>
      <c r="G4269" s="184">
        <v>7</v>
      </c>
      <c r="H4269" s="184">
        <v>3</v>
      </c>
    </row>
    <row r="4270" spans="1:8" ht="25.5" x14ac:dyDescent="0.2">
      <c r="A4270" s="184" t="s">
        <v>6142</v>
      </c>
      <c r="B4270" s="184">
        <v>5747</v>
      </c>
      <c r="C4270" s="184">
        <v>513404</v>
      </c>
      <c r="D4270" s="184" t="s">
        <v>6143</v>
      </c>
      <c r="E4270" s="184">
        <v>16</v>
      </c>
      <c r="F4270" s="184">
        <v>5691</v>
      </c>
      <c r="G4270" s="184">
        <v>7</v>
      </c>
      <c r="H4270" s="184">
        <v>3</v>
      </c>
    </row>
    <row r="4271" spans="1:8" ht="25.5" x14ac:dyDescent="0.2">
      <c r="A4271" s="184" t="s">
        <v>6144</v>
      </c>
      <c r="B4271" s="184">
        <v>5746</v>
      </c>
      <c r="C4271" s="184">
        <v>513405</v>
      </c>
      <c r="D4271" s="184" t="s">
        <v>6145</v>
      </c>
      <c r="E4271" s="184">
        <v>16</v>
      </c>
      <c r="F4271" s="184">
        <v>5691</v>
      </c>
      <c r="G4271" s="184">
        <v>7</v>
      </c>
      <c r="H4271" s="184">
        <v>3</v>
      </c>
    </row>
    <row r="4272" spans="1:8" ht="25.5" x14ac:dyDescent="0.2">
      <c r="A4272" s="184" t="s">
        <v>6146</v>
      </c>
      <c r="B4272" s="184">
        <v>5745</v>
      </c>
      <c r="C4272" s="184">
        <v>513406</v>
      </c>
      <c r="D4272" s="184" t="s">
        <v>6147</v>
      </c>
      <c r="E4272" s="184">
        <v>16</v>
      </c>
      <c r="F4272" s="184">
        <v>5691</v>
      </c>
      <c r="G4272" s="184">
        <v>7</v>
      </c>
      <c r="H4272" s="184">
        <v>3</v>
      </c>
    </row>
    <row r="4273" spans="1:8" ht="25.5" x14ac:dyDescent="0.2">
      <c r="A4273" s="184" t="s">
        <v>6148</v>
      </c>
      <c r="B4273" s="184">
        <v>5744</v>
      </c>
      <c r="C4273" s="184">
        <v>513407</v>
      </c>
      <c r="D4273" s="184" t="s">
        <v>6149</v>
      </c>
      <c r="E4273" s="184">
        <v>16</v>
      </c>
      <c r="F4273" s="184">
        <v>5691</v>
      </c>
      <c r="G4273" s="184">
        <v>7</v>
      </c>
      <c r="H4273" s="184">
        <v>3</v>
      </c>
    </row>
    <row r="4274" spans="1:8" ht="25.5" x14ac:dyDescent="0.2">
      <c r="A4274" s="184" t="s">
        <v>6150</v>
      </c>
      <c r="B4274" s="184">
        <v>5743</v>
      </c>
      <c r="C4274" s="184">
        <v>513408</v>
      </c>
      <c r="D4274" s="184" t="s">
        <v>6151</v>
      </c>
      <c r="E4274" s="184">
        <v>16</v>
      </c>
      <c r="F4274" s="184">
        <v>5691</v>
      </c>
      <c r="G4274" s="184">
        <v>7</v>
      </c>
      <c r="H4274" s="184">
        <v>3</v>
      </c>
    </row>
    <row r="4275" spans="1:8" ht="25.5" x14ac:dyDescent="0.2">
      <c r="A4275" s="184" t="s">
        <v>6152</v>
      </c>
      <c r="B4275" s="184">
        <v>5742</v>
      </c>
      <c r="C4275" s="184">
        <v>513409</v>
      </c>
      <c r="D4275" s="184" t="s">
        <v>6153</v>
      </c>
      <c r="E4275" s="184">
        <v>16</v>
      </c>
      <c r="F4275" s="184">
        <v>5691</v>
      </c>
      <c r="G4275" s="184">
        <v>7</v>
      </c>
      <c r="H4275" s="184">
        <v>3</v>
      </c>
    </row>
    <row r="4276" spans="1:8" ht="25.5" x14ac:dyDescent="0.2">
      <c r="A4276" s="184" t="s">
        <v>6154</v>
      </c>
      <c r="B4276" s="184">
        <v>5741</v>
      </c>
      <c r="C4276" s="184">
        <v>513410</v>
      </c>
      <c r="D4276" s="184" t="s">
        <v>6155</v>
      </c>
      <c r="E4276" s="184">
        <v>16</v>
      </c>
      <c r="F4276" s="184">
        <v>5691</v>
      </c>
      <c r="G4276" s="184">
        <v>7</v>
      </c>
      <c r="H4276" s="184">
        <v>3</v>
      </c>
    </row>
    <row r="4277" spans="1:8" ht="25.5" x14ac:dyDescent="0.2">
      <c r="A4277" s="184" t="s">
        <v>6156</v>
      </c>
      <c r="B4277" s="184">
        <v>5740</v>
      </c>
      <c r="C4277" s="184">
        <v>513411</v>
      </c>
      <c r="D4277" s="184" t="s">
        <v>6157</v>
      </c>
      <c r="E4277" s="184">
        <v>16</v>
      </c>
      <c r="F4277" s="184">
        <v>5691</v>
      </c>
      <c r="G4277" s="184">
        <v>7</v>
      </c>
      <c r="H4277" s="184">
        <v>3</v>
      </c>
    </row>
    <row r="4278" spans="1:8" ht="25.5" x14ac:dyDescent="0.2">
      <c r="A4278" s="184" t="s">
        <v>6158</v>
      </c>
      <c r="B4278" s="184">
        <v>5739</v>
      </c>
      <c r="C4278" s="184">
        <v>513412</v>
      </c>
      <c r="D4278" s="184" t="s">
        <v>6159</v>
      </c>
      <c r="E4278" s="184">
        <v>16</v>
      </c>
      <c r="F4278" s="184">
        <v>5691</v>
      </c>
      <c r="G4278" s="184">
        <v>7</v>
      </c>
      <c r="H4278" s="184">
        <v>3</v>
      </c>
    </row>
    <row r="4279" spans="1:8" ht="25.5" x14ac:dyDescent="0.2">
      <c r="A4279" s="184" t="s">
        <v>6160</v>
      </c>
      <c r="B4279" s="184">
        <v>5738</v>
      </c>
      <c r="C4279" s="184">
        <v>513413</v>
      </c>
      <c r="D4279" s="184" t="s">
        <v>6161</v>
      </c>
      <c r="E4279" s="184">
        <v>16</v>
      </c>
      <c r="F4279" s="184">
        <v>5691</v>
      </c>
      <c r="G4279" s="184">
        <v>7</v>
      </c>
      <c r="H4279" s="184">
        <v>3</v>
      </c>
    </row>
    <row r="4280" spans="1:8" x14ac:dyDescent="0.2">
      <c r="A4280" s="184" t="s">
        <v>6162</v>
      </c>
      <c r="B4280" s="184">
        <v>5930</v>
      </c>
      <c r="C4280" s="184">
        <v>513497</v>
      </c>
      <c r="D4280" s="184">
        <v>315</v>
      </c>
      <c r="E4280" s="184">
        <v>16</v>
      </c>
      <c r="F4280" s="184">
        <v>5762</v>
      </c>
      <c r="G4280" s="184">
        <v>7</v>
      </c>
      <c r="H4280" s="184">
        <v>3</v>
      </c>
    </row>
    <row r="4281" spans="1:8" x14ac:dyDescent="0.2">
      <c r="A4281" s="184" t="s">
        <v>6162</v>
      </c>
      <c r="B4281" s="184">
        <v>5734</v>
      </c>
      <c r="C4281" s="184">
        <v>513417</v>
      </c>
      <c r="D4281" s="184">
        <v>315</v>
      </c>
      <c r="E4281" s="184">
        <v>16</v>
      </c>
      <c r="F4281" s="184">
        <v>5691</v>
      </c>
      <c r="G4281" s="184">
        <v>7</v>
      </c>
      <c r="H4281" s="184">
        <v>3</v>
      </c>
    </row>
    <row r="4282" spans="1:8" x14ac:dyDescent="0.2">
      <c r="A4282" s="184" t="s">
        <v>6163</v>
      </c>
      <c r="B4282" s="184">
        <v>5736</v>
      </c>
      <c r="C4282" s="184">
        <v>513415</v>
      </c>
      <c r="D4282" s="184">
        <v>-315</v>
      </c>
      <c r="E4282" s="184">
        <v>16</v>
      </c>
      <c r="F4282" s="184">
        <v>5691</v>
      </c>
      <c r="G4282" s="184">
        <v>7</v>
      </c>
      <c r="H4282" s="184">
        <v>3</v>
      </c>
    </row>
    <row r="4283" spans="1:8" x14ac:dyDescent="0.2">
      <c r="A4283" s="184" t="s">
        <v>6164</v>
      </c>
      <c r="B4283" s="184">
        <v>5929</v>
      </c>
      <c r="C4283" s="184">
        <v>513498</v>
      </c>
      <c r="D4283" s="184">
        <v>316</v>
      </c>
      <c r="E4283" s="184">
        <v>16</v>
      </c>
      <c r="F4283" s="184">
        <v>5762</v>
      </c>
      <c r="G4283" s="184">
        <v>7</v>
      </c>
      <c r="H4283" s="184">
        <v>3</v>
      </c>
    </row>
    <row r="4284" spans="1:8" x14ac:dyDescent="0.2">
      <c r="A4284" s="184" t="s">
        <v>6164</v>
      </c>
      <c r="B4284" s="184">
        <v>5733</v>
      </c>
      <c r="C4284" s="184">
        <v>513418</v>
      </c>
      <c r="D4284" s="184">
        <v>316</v>
      </c>
      <c r="E4284" s="184">
        <v>16</v>
      </c>
      <c r="F4284" s="184">
        <v>5691</v>
      </c>
      <c r="G4284" s="184">
        <v>7</v>
      </c>
      <c r="H4284" s="184">
        <v>3</v>
      </c>
    </row>
    <row r="4285" spans="1:8" x14ac:dyDescent="0.2">
      <c r="A4285" s="184" t="s">
        <v>6165</v>
      </c>
      <c r="B4285" s="184">
        <v>5928</v>
      </c>
      <c r="C4285" s="184">
        <v>513499</v>
      </c>
      <c r="D4285" s="184">
        <v>317</v>
      </c>
      <c r="E4285" s="184">
        <v>16</v>
      </c>
      <c r="F4285" s="184">
        <v>5762</v>
      </c>
      <c r="G4285" s="184">
        <v>7</v>
      </c>
      <c r="H4285" s="184">
        <v>3</v>
      </c>
    </row>
    <row r="4286" spans="1:8" x14ac:dyDescent="0.2">
      <c r="A4286" s="184" t="s">
        <v>6165</v>
      </c>
      <c r="B4286" s="184">
        <v>5732</v>
      </c>
      <c r="C4286" s="184">
        <v>513419</v>
      </c>
      <c r="D4286" s="184">
        <v>317</v>
      </c>
      <c r="E4286" s="184">
        <v>16</v>
      </c>
      <c r="F4286" s="184">
        <v>5691</v>
      </c>
      <c r="G4286" s="184">
        <v>7</v>
      </c>
      <c r="H4286" s="184">
        <v>3</v>
      </c>
    </row>
    <row r="4287" spans="1:8" x14ac:dyDescent="0.2">
      <c r="A4287" s="184" t="s">
        <v>6166</v>
      </c>
      <c r="B4287" s="184">
        <v>5927</v>
      </c>
      <c r="C4287" s="184">
        <v>513500</v>
      </c>
      <c r="D4287" s="184">
        <v>318</v>
      </c>
      <c r="E4287" s="184">
        <v>16</v>
      </c>
      <c r="F4287" s="184">
        <v>5762</v>
      </c>
      <c r="G4287" s="184">
        <v>7</v>
      </c>
      <c r="H4287" s="184">
        <v>3</v>
      </c>
    </row>
    <row r="4288" spans="1:8" x14ac:dyDescent="0.2">
      <c r="A4288" s="184" t="s">
        <v>6166</v>
      </c>
      <c r="B4288" s="184">
        <v>5731</v>
      </c>
      <c r="C4288" s="184">
        <v>513420</v>
      </c>
      <c r="D4288" s="184">
        <v>318</v>
      </c>
      <c r="E4288" s="184">
        <v>16</v>
      </c>
      <c r="F4288" s="184">
        <v>5691</v>
      </c>
      <c r="G4288" s="184">
        <v>7</v>
      </c>
      <c r="H4288" s="184">
        <v>3</v>
      </c>
    </row>
    <row r="4289" spans="1:8" x14ac:dyDescent="0.2">
      <c r="A4289" s="184" t="s">
        <v>6167</v>
      </c>
      <c r="B4289" s="184">
        <v>5926</v>
      </c>
      <c r="C4289" s="184">
        <v>513501</v>
      </c>
      <c r="D4289" s="184">
        <v>319</v>
      </c>
      <c r="E4289" s="184">
        <v>16</v>
      </c>
      <c r="F4289" s="184">
        <v>5762</v>
      </c>
      <c r="G4289" s="184">
        <v>7</v>
      </c>
      <c r="H4289" s="184">
        <v>3</v>
      </c>
    </row>
    <row r="4290" spans="1:8" x14ac:dyDescent="0.2">
      <c r="A4290" s="184" t="s">
        <v>6167</v>
      </c>
      <c r="B4290" s="184">
        <v>5730</v>
      </c>
      <c r="C4290" s="184">
        <v>513421</v>
      </c>
      <c r="D4290" s="184">
        <v>319</v>
      </c>
      <c r="E4290" s="184">
        <v>16</v>
      </c>
      <c r="F4290" s="184">
        <v>5691</v>
      </c>
      <c r="G4290" s="184">
        <v>7</v>
      </c>
      <c r="H4290" s="184">
        <v>3</v>
      </c>
    </row>
    <row r="4291" spans="1:8" x14ac:dyDescent="0.2">
      <c r="A4291" s="184" t="s">
        <v>6168</v>
      </c>
      <c r="B4291" s="184">
        <v>5925</v>
      </c>
      <c r="C4291" s="184">
        <v>513502</v>
      </c>
      <c r="D4291" s="184">
        <v>320</v>
      </c>
      <c r="E4291" s="184">
        <v>16</v>
      </c>
      <c r="F4291" s="184">
        <v>5762</v>
      </c>
      <c r="G4291" s="184">
        <v>7</v>
      </c>
      <c r="H4291" s="184">
        <v>3</v>
      </c>
    </row>
    <row r="4292" spans="1:8" x14ac:dyDescent="0.2">
      <c r="A4292" s="184" t="s">
        <v>6168</v>
      </c>
      <c r="B4292" s="184">
        <v>5729</v>
      </c>
      <c r="C4292" s="184">
        <v>513422</v>
      </c>
      <c r="D4292" s="184">
        <v>320</v>
      </c>
      <c r="E4292" s="184">
        <v>16</v>
      </c>
      <c r="F4292" s="184">
        <v>5691</v>
      </c>
      <c r="G4292" s="184">
        <v>7</v>
      </c>
      <c r="H4292" s="184">
        <v>3</v>
      </c>
    </row>
    <row r="4293" spans="1:8" x14ac:dyDescent="0.2">
      <c r="A4293" s="184" t="s">
        <v>6169</v>
      </c>
      <c r="B4293" s="184">
        <v>5924</v>
      </c>
      <c r="C4293" s="184">
        <v>513503</v>
      </c>
      <c r="D4293" s="184">
        <v>321</v>
      </c>
      <c r="E4293" s="184">
        <v>16</v>
      </c>
      <c r="F4293" s="184">
        <v>5762</v>
      </c>
      <c r="G4293" s="184">
        <v>7</v>
      </c>
      <c r="H4293" s="184">
        <v>3</v>
      </c>
    </row>
    <row r="4294" spans="1:8" x14ac:dyDescent="0.2">
      <c r="A4294" s="184" t="s">
        <v>6169</v>
      </c>
      <c r="B4294" s="184">
        <v>5728</v>
      </c>
      <c r="C4294" s="184">
        <v>513423</v>
      </c>
      <c r="D4294" s="184">
        <v>321</v>
      </c>
      <c r="E4294" s="184">
        <v>16</v>
      </c>
      <c r="F4294" s="184">
        <v>5691</v>
      </c>
      <c r="G4294" s="184">
        <v>7</v>
      </c>
      <c r="H4294" s="184">
        <v>3</v>
      </c>
    </row>
    <row r="4295" spans="1:8" x14ac:dyDescent="0.2">
      <c r="A4295" s="184" t="s">
        <v>6170</v>
      </c>
      <c r="B4295" s="184">
        <v>5923</v>
      </c>
      <c r="C4295" s="184">
        <v>513504</v>
      </c>
      <c r="D4295" s="184">
        <v>322</v>
      </c>
      <c r="E4295" s="184">
        <v>16</v>
      </c>
      <c r="F4295" s="184">
        <v>5762</v>
      </c>
      <c r="G4295" s="184">
        <v>7</v>
      </c>
      <c r="H4295" s="184">
        <v>3</v>
      </c>
    </row>
    <row r="4296" spans="1:8" x14ac:dyDescent="0.2">
      <c r="A4296" s="184" t="s">
        <v>6170</v>
      </c>
      <c r="B4296" s="184">
        <v>5727</v>
      </c>
      <c r="C4296" s="184">
        <v>513424</v>
      </c>
      <c r="D4296" s="184">
        <v>322</v>
      </c>
      <c r="E4296" s="184">
        <v>16</v>
      </c>
      <c r="F4296" s="184">
        <v>5691</v>
      </c>
      <c r="G4296" s="184">
        <v>7</v>
      </c>
      <c r="H4296" s="184">
        <v>3</v>
      </c>
    </row>
    <row r="4297" spans="1:8" x14ac:dyDescent="0.2">
      <c r="A4297" s="184" t="s">
        <v>6171</v>
      </c>
      <c r="B4297" s="184">
        <v>5922</v>
      </c>
      <c r="C4297" s="184">
        <v>513505</v>
      </c>
      <c r="D4297" s="184">
        <v>323</v>
      </c>
      <c r="E4297" s="184">
        <v>16</v>
      </c>
      <c r="F4297" s="184">
        <v>5762</v>
      </c>
      <c r="G4297" s="184">
        <v>7</v>
      </c>
      <c r="H4297" s="184">
        <v>3</v>
      </c>
    </row>
    <row r="4298" spans="1:8" x14ac:dyDescent="0.2">
      <c r="A4298" s="184" t="s">
        <v>6171</v>
      </c>
      <c r="B4298" s="184">
        <v>5726</v>
      </c>
      <c r="C4298" s="184">
        <v>513425</v>
      </c>
      <c r="D4298" s="184">
        <v>323</v>
      </c>
      <c r="E4298" s="184">
        <v>16</v>
      </c>
      <c r="F4298" s="184">
        <v>5691</v>
      </c>
      <c r="G4298" s="184">
        <v>7</v>
      </c>
      <c r="H4298" s="184">
        <v>3</v>
      </c>
    </row>
    <row r="4299" spans="1:8" x14ac:dyDescent="0.2">
      <c r="A4299" s="184" t="s">
        <v>6172</v>
      </c>
      <c r="B4299" s="184">
        <v>5921</v>
      </c>
      <c r="C4299" s="184">
        <v>513506</v>
      </c>
      <c r="D4299" s="184">
        <v>324</v>
      </c>
      <c r="E4299" s="184">
        <v>16</v>
      </c>
      <c r="F4299" s="184">
        <v>5762</v>
      </c>
      <c r="G4299" s="184">
        <v>7</v>
      </c>
      <c r="H4299" s="184">
        <v>3</v>
      </c>
    </row>
    <row r="4300" spans="1:8" x14ac:dyDescent="0.2">
      <c r="A4300" s="184" t="s">
        <v>6172</v>
      </c>
      <c r="B4300" s="184">
        <v>5725</v>
      </c>
      <c r="C4300" s="184">
        <v>513426</v>
      </c>
      <c r="D4300" s="184">
        <v>324</v>
      </c>
      <c r="E4300" s="184">
        <v>16</v>
      </c>
      <c r="F4300" s="184">
        <v>5691</v>
      </c>
      <c r="G4300" s="184">
        <v>7</v>
      </c>
      <c r="H4300" s="184">
        <v>3</v>
      </c>
    </row>
    <row r="4301" spans="1:8" x14ac:dyDescent="0.2">
      <c r="A4301" s="184" t="s">
        <v>6173</v>
      </c>
      <c r="B4301" s="184">
        <v>5920</v>
      </c>
      <c r="C4301" s="184">
        <v>513507</v>
      </c>
      <c r="D4301" s="184">
        <v>325</v>
      </c>
      <c r="E4301" s="184">
        <v>16</v>
      </c>
      <c r="F4301" s="184">
        <v>5762</v>
      </c>
      <c r="G4301" s="184">
        <v>7</v>
      </c>
      <c r="H4301" s="184">
        <v>3</v>
      </c>
    </row>
    <row r="4302" spans="1:8" x14ac:dyDescent="0.2">
      <c r="A4302" s="184" t="s">
        <v>6173</v>
      </c>
      <c r="B4302" s="184">
        <v>5724</v>
      </c>
      <c r="C4302" s="184">
        <v>513427</v>
      </c>
      <c r="D4302" s="184">
        <v>325</v>
      </c>
      <c r="E4302" s="184">
        <v>16</v>
      </c>
      <c r="F4302" s="184">
        <v>5691</v>
      </c>
      <c r="G4302" s="184">
        <v>7</v>
      </c>
      <c r="H4302" s="184">
        <v>3</v>
      </c>
    </row>
    <row r="4303" spans="1:8" x14ac:dyDescent="0.2">
      <c r="A4303" s="184" t="s">
        <v>6174</v>
      </c>
      <c r="B4303" s="184">
        <v>5919</v>
      </c>
      <c r="C4303" s="184">
        <v>513508</v>
      </c>
      <c r="D4303" s="184">
        <v>326</v>
      </c>
      <c r="E4303" s="184">
        <v>16</v>
      </c>
      <c r="F4303" s="184">
        <v>5762</v>
      </c>
      <c r="G4303" s="184">
        <v>7</v>
      </c>
      <c r="H4303" s="184">
        <v>3</v>
      </c>
    </row>
    <row r="4304" spans="1:8" x14ac:dyDescent="0.2">
      <c r="A4304" s="184" t="s">
        <v>6174</v>
      </c>
      <c r="B4304" s="184">
        <v>5723</v>
      </c>
      <c r="C4304" s="184">
        <v>513428</v>
      </c>
      <c r="D4304" s="184">
        <v>326</v>
      </c>
      <c r="E4304" s="184">
        <v>16</v>
      </c>
      <c r="F4304" s="184">
        <v>5691</v>
      </c>
      <c r="G4304" s="184">
        <v>7</v>
      </c>
      <c r="H4304" s="184">
        <v>3</v>
      </c>
    </row>
    <row r="4305" spans="1:8" x14ac:dyDescent="0.2">
      <c r="A4305" s="184" t="s">
        <v>6175</v>
      </c>
      <c r="B4305" s="184">
        <v>5918</v>
      </c>
      <c r="C4305" s="184">
        <v>513509</v>
      </c>
      <c r="D4305" s="184">
        <v>327</v>
      </c>
      <c r="E4305" s="184">
        <v>16</v>
      </c>
      <c r="F4305" s="184">
        <v>5762</v>
      </c>
      <c r="G4305" s="184">
        <v>7</v>
      </c>
      <c r="H4305" s="184">
        <v>3</v>
      </c>
    </row>
    <row r="4306" spans="1:8" x14ac:dyDescent="0.2">
      <c r="A4306" s="184" t="s">
        <v>6175</v>
      </c>
      <c r="B4306" s="184">
        <v>5722</v>
      </c>
      <c r="C4306" s="184">
        <v>513429</v>
      </c>
      <c r="D4306" s="184">
        <v>327</v>
      </c>
      <c r="E4306" s="184">
        <v>16</v>
      </c>
      <c r="F4306" s="184">
        <v>5691</v>
      </c>
      <c r="G4306" s="184">
        <v>7</v>
      </c>
      <c r="H4306" s="184">
        <v>3</v>
      </c>
    </row>
    <row r="4307" spans="1:8" x14ac:dyDescent="0.2">
      <c r="A4307" s="184" t="s">
        <v>6176</v>
      </c>
      <c r="B4307" s="184">
        <v>5917</v>
      </c>
      <c r="C4307" s="184">
        <v>513510</v>
      </c>
      <c r="D4307" s="184">
        <v>328</v>
      </c>
      <c r="E4307" s="184">
        <v>16</v>
      </c>
      <c r="F4307" s="184">
        <v>5762</v>
      </c>
      <c r="G4307" s="184">
        <v>7</v>
      </c>
      <c r="H4307" s="184">
        <v>3</v>
      </c>
    </row>
    <row r="4308" spans="1:8" x14ac:dyDescent="0.2">
      <c r="A4308" s="184" t="s">
        <v>6176</v>
      </c>
      <c r="B4308" s="184">
        <v>5721</v>
      </c>
      <c r="C4308" s="184">
        <v>513430</v>
      </c>
      <c r="D4308" s="184">
        <v>328</v>
      </c>
      <c r="E4308" s="184">
        <v>16</v>
      </c>
      <c r="F4308" s="184">
        <v>5691</v>
      </c>
      <c r="G4308" s="184">
        <v>7</v>
      </c>
      <c r="H4308" s="184">
        <v>3</v>
      </c>
    </row>
    <row r="4309" spans="1:8" x14ac:dyDescent="0.2">
      <c r="A4309" s="184" t="s">
        <v>6177</v>
      </c>
      <c r="B4309" s="184">
        <v>5916</v>
      </c>
      <c r="C4309" s="184">
        <v>513511</v>
      </c>
      <c r="D4309" s="184">
        <v>329</v>
      </c>
      <c r="E4309" s="184">
        <v>16</v>
      </c>
      <c r="F4309" s="184">
        <v>5762</v>
      </c>
      <c r="G4309" s="184">
        <v>7</v>
      </c>
      <c r="H4309" s="184">
        <v>3</v>
      </c>
    </row>
    <row r="4310" spans="1:8" x14ac:dyDescent="0.2">
      <c r="A4310" s="184" t="s">
        <v>6177</v>
      </c>
      <c r="B4310" s="184">
        <v>5720</v>
      </c>
      <c r="C4310" s="184">
        <v>513431</v>
      </c>
      <c r="D4310" s="184">
        <v>329</v>
      </c>
      <c r="E4310" s="184">
        <v>16</v>
      </c>
      <c r="F4310" s="184">
        <v>5691</v>
      </c>
      <c r="G4310" s="184">
        <v>7</v>
      </c>
      <c r="H4310" s="184">
        <v>3</v>
      </c>
    </row>
    <row r="4311" spans="1:8" x14ac:dyDescent="0.2">
      <c r="A4311" s="184" t="s">
        <v>6178</v>
      </c>
      <c r="B4311" s="184">
        <v>5915</v>
      </c>
      <c r="C4311" s="184">
        <v>513512</v>
      </c>
      <c r="D4311" s="184">
        <v>330</v>
      </c>
      <c r="E4311" s="184">
        <v>16</v>
      </c>
      <c r="F4311" s="184">
        <v>5762</v>
      </c>
      <c r="G4311" s="184">
        <v>7</v>
      </c>
      <c r="H4311" s="184">
        <v>3</v>
      </c>
    </row>
    <row r="4312" spans="1:8" x14ac:dyDescent="0.2">
      <c r="A4312" s="184" t="s">
        <v>6178</v>
      </c>
      <c r="B4312" s="184">
        <v>5719</v>
      </c>
      <c r="C4312" s="184">
        <v>513432</v>
      </c>
      <c r="D4312" s="184">
        <v>330</v>
      </c>
      <c r="E4312" s="184">
        <v>16</v>
      </c>
      <c r="F4312" s="184">
        <v>5691</v>
      </c>
      <c r="G4312" s="184">
        <v>7</v>
      </c>
      <c r="H4312" s="184">
        <v>3</v>
      </c>
    </row>
    <row r="4313" spans="1:8" x14ac:dyDescent="0.2">
      <c r="A4313" s="184" t="s">
        <v>6179</v>
      </c>
      <c r="B4313" s="184">
        <v>5914</v>
      </c>
      <c r="C4313" s="184">
        <v>513513</v>
      </c>
      <c r="D4313" s="184">
        <v>331</v>
      </c>
      <c r="E4313" s="184">
        <v>16</v>
      </c>
      <c r="F4313" s="184">
        <v>5762</v>
      </c>
      <c r="G4313" s="184">
        <v>7</v>
      </c>
      <c r="H4313" s="184">
        <v>3</v>
      </c>
    </row>
    <row r="4314" spans="1:8" x14ac:dyDescent="0.2">
      <c r="A4314" s="184" t="s">
        <v>6179</v>
      </c>
      <c r="B4314" s="184">
        <v>5718</v>
      </c>
      <c r="C4314" s="184">
        <v>513433</v>
      </c>
      <c r="D4314" s="184">
        <v>331</v>
      </c>
      <c r="E4314" s="184">
        <v>16</v>
      </c>
      <c r="F4314" s="184">
        <v>5691</v>
      </c>
      <c r="G4314" s="184">
        <v>7</v>
      </c>
      <c r="H4314" s="184">
        <v>3</v>
      </c>
    </row>
    <row r="4315" spans="1:8" x14ac:dyDescent="0.2">
      <c r="A4315" s="184" t="s">
        <v>6180</v>
      </c>
      <c r="B4315" s="184">
        <v>5913</v>
      </c>
      <c r="C4315" s="184">
        <v>513514</v>
      </c>
      <c r="D4315" s="184">
        <v>332</v>
      </c>
      <c r="E4315" s="184">
        <v>16</v>
      </c>
      <c r="F4315" s="184">
        <v>5762</v>
      </c>
      <c r="G4315" s="184">
        <v>7</v>
      </c>
      <c r="H4315" s="184">
        <v>3</v>
      </c>
    </row>
    <row r="4316" spans="1:8" x14ac:dyDescent="0.2">
      <c r="A4316" s="184" t="s">
        <v>6180</v>
      </c>
      <c r="B4316" s="184">
        <v>5717</v>
      </c>
      <c r="C4316" s="184">
        <v>513434</v>
      </c>
      <c r="D4316" s="184">
        <v>332</v>
      </c>
      <c r="E4316" s="184">
        <v>16</v>
      </c>
      <c r="F4316" s="184">
        <v>5691</v>
      </c>
      <c r="G4316" s="184">
        <v>7</v>
      </c>
      <c r="H4316" s="184">
        <v>3</v>
      </c>
    </row>
    <row r="4317" spans="1:8" x14ac:dyDescent="0.2">
      <c r="A4317" s="184" t="s">
        <v>6181</v>
      </c>
      <c r="B4317" s="184">
        <v>5912</v>
      </c>
      <c r="C4317" s="184">
        <v>513515</v>
      </c>
      <c r="D4317" s="184">
        <v>333</v>
      </c>
      <c r="E4317" s="184">
        <v>16</v>
      </c>
      <c r="F4317" s="184">
        <v>5762</v>
      </c>
      <c r="G4317" s="184">
        <v>7</v>
      </c>
      <c r="H4317" s="184">
        <v>3</v>
      </c>
    </row>
    <row r="4318" spans="1:8" x14ac:dyDescent="0.2">
      <c r="A4318" s="184" t="s">
        <v>6181</v>
      </c>
      <c r="B4318" s="184">
        <v>5716</v>
      </c>
      <c r="C4318" s="184">
        <v>513435</v>
      </c>
      <c r="D4318" s="184">
        <v>333</v>
      </c>
      <c r="E4318" s="184">
        <v>16</v>
      </c>
      <c r="F4318" s="184">
        <v>5691</v>
      </c>
      <c r="G4318" s="184">
        <v>7</v>
      </c>
      <c r="H4318" s="184">
        <v>3</v>
      </c>
    </row>
    <row r="4319" spans="1:8" x14ac:dyDescent="0.2">
      <c r="A4319" s="184" t="s">
        <v>6182</v>
      </c>
      <c r="B4319" s="184">
        <v>5911</v>
      </c>
      <c r="C4319" s="184">
        <v>513516</v>
      </c>
      <c r="D4319" s="184">
        <v>334</v>
      </c>
      <c r="E4319" s="184">
        <v>16</v>
      </c>
      <c r="F4319" s="184">
        <v>5762</v>
      </c>
      <c r="G4319" s="184">
        <v>7</v>
      </c>
      <c r="H4319" s="184">
        <v>3</v>
      </c>
    </row>
    <row r="4320" spans="1:8" x14ac:dyDescent="0.2">
      <c r="A4320" s="184" t="s">
        <v>6182</v>
      </c>
      <c r="B4320" s="184">
        <v>5715</v>
      </c>
      <c r="C4320" s="184">
        <v>513436</v>
      </c>
      <c r="D4320" s="184">
        <v>334</v>
      </c>
      <c r="E4320" s="184">
        <v>16</v>
      </c>
      <c r="F4320" s="184">
        <v>5691</v>
      </c>
      <c r="G4320" s="184">
        <v>7</v>
      </c>
      <c r="H4320" s="184">
        <v>3</v>
      </c>
    </row>
    <row r="4321" spans="1:8" x14ac:dyDescent="0.2">
      <c r="A4321" s="184" t="s">
        <v>6183</v>
      </c>
      <c r="B4321" s="184">
        <v>5910</v>
      </c>
      <c r="C4321" s="184">
        <v>513517</v>
      </c>
      <c r="D4321" s="184">
        <v>335</v>
      </c>
      <c r="E4321" s="184">
        <v>16</v>
      </c>
      <c r="F4321" s="184">
        <v>5762</v>
      </c>
      <c r="G4321" s="184">
        <v>7</v>
      </c>
      <c r="H4321" s="184">
        <v>3</v>
      </c>
    </row>
    <row r="4322" spans="1:8" x14ac:dyDescent="0.2">
      <c r="A4322" s="184" t="s">
        <v>6183</v>
      </c>
      <c r="B4322" s="184">
        <v>5714</v>
      </c>
      <c r="C4322" s="184">
        <v>513437</v>
      </c>
      <c r="D4322" s="184">
        <v>335</v>
      </c>
      <c r="E4322" s="184">
        <v>16</v>
      </c>
      <c r="F4322" s="184">
        <v>5691</v>
      </c>
      <c r="G4322" s="184">
        <v>7</v>
      </c>
      <c r="H4322" s="184">
        <v>3</v>
      </c>
    </row>
    <row r="4323" spans="1:8" x14ac:dyDescent="0.2">
      <c r="A4323" s="184" t="s">
        <v>6184</v>
      </c>
      <c r="B4323" s="184">
        <v>5909</v>
      </c>
      <c r="C4323" s="184">
        <v>513518</v>
      </c>
      <c r="D4323" s="184">
        <v>336</v>
      </c>
      <c r="E4323" s="184">
        <v>16</v>
      </c>
      <c r="F4323" s="184">
        <v>5762</v>
      </c>
      <c r="G4323" s="184">
        <v>7</v>
      </c>
      <c r="H4323" s="184">
        <v>3</v>
      </c>
    </row>
    <row r="4324" spans="1:8" x14ac:dyDescent="0.2">
      <c r="A4324" s="184" t="s">
        <v>6184</v>
      </c>
      <c r="B4324" s="184">
        <v>5713</v>
      </c>
      <c r="C4324" s="184">
        <v>513438</v>
      </c>
      <c r="D4324" s="184">
        <v>336</v>
      </c>
      <c r="E4324" s="184">
        <v>16</v>
      </c>
      <c r="F4324" s="184">
        <v>5691</v>
      </c>
      <c r="G4324" s="184">
        <v>7</v>
      </c>
      <c r="H4324" s="184">
        <v>3</v>
      </c>
    </row>
    <row r="4325" spans="1:8" x14ac:dyDescent="0.2">
      <c r="A4325" s="184" t="s">
        <v>6185</v>
      </c>
      <c r="B4325" s="184">
        <v>5908</v>
      </c>
      <c r="C4325" s="184">
        <v>513519</v>
      </c>
      <c r="D4325" s="184">
        <v>337</v>
      </c>
      <c r="E4325" s="184">
        <v>16</v>
      </c>
      <c r="F4325" s="184">
        <v>5762</v>
      </c>
      <c r="G4325" s="184">
        <v>7</v>
      </c>
      <c r="H4325" s="184">
        <v>3</v>
      </c>
    </row>
    <row r="4326" spans="1:8" x14ac:dyDescent="0.2">
      <c r="A4326" s="184" t="s">
        <v>6185</v>
      </c>
      <c r="B4326" s="184">
        <v>5712</v>
      </c>
      <c r="C4326" s="184">
        <v>513439</v>
      </c>
      <c r="D4326" s="184">
        <v>337</v>
      </c>
      <c r="E4326" s="184">
        <v>16</v>
      </c>
      <c r="F4326" s="184">
        <v>5691</v>
      </c>
      <c r="G4326" s="184">
        <v>7</v>
      </c>
      <c r="H4326" s="184">
        <v>3</v>
      </c>
    </row>
    <row r="4327" spans="1:8" x14ac:dyDescent="0.2">
      <c r="A4327" s="184" t="s">
        <v>6186</v>
      </c>
      <c r="B4327" s="184">
        <v>5907</v>
      </c>
      <c r="C4327" s="184">
        <v>513520</v>
      </c>
      <c r="D4327" s="184">
        <v>338</v>
      </c>
      <c r="E4327" s="184">
        <v>16</v>
      </c>
      <c r="F4327" s="184">
        <v>5762</v>
      </c>
      <c r="G4327" s="184">
        <v>7</v>
      </c>
      <c r="H4327" s="184">
        <v>3</v>
      </c>
    </row>
    <row r="4328" spans="1:8" x14ac:dyDescent="0.2">
      <c r="A4328" s="184" t="s">
        <v>6186</v>
      </c>
      <c r="B4328" s="184">
        <v>5711</v>
      </c>
      <c r="C4328" s="184">
        <v>513440</v>
      </c>
      <c r="D4328" s="184">
        <v>338</v>
      </c>
      <c r="E4328" s="184">
        <v>16</v>
      </c>
      <c r="F4328" s="184">
        <v>5691</v>
      </c>
      <c r="G4328" s="184">
        <v>7</v>
      </c>
      <c r="H4328" s="184">
        <v>3</v>
      </c>
    </row>
    <row r="4329" spans="1:8" x14ac:dyDescent="0.2">
      <c r="A4329" s="184" t="s">
        <v>6187</v>
      </c>
      <c r="B4329" s="184">
        <v>5906</v>
      </c>
      <c r="C4329" s="184">
        <v>513521</v>
      </c>
      <c r="D4329" s="184">
        <v>339</v>
      </c>
      <c r="E4329" s="184">
        <v>16</v>
      </c>
      <c r="F4329" s="184">
        <v>5762</v>
      </c>
      <c r="G4329" s="184">
        <v>7</v>
      </c>
      <c r="H4329" s="184">
        <v>3</v>
      </c>
    </row>
    <row r="4330" spans="1:8" x14ac:dyDescent="0.2">
      <c r="A4330" s="184" t="s">
        <v>6187</v>
      </c>
      <c r="B4330" s="184">
        <v>5710</v>
      </c>
      <c r="C4330" s="184">
        <v>513441</v>
      </c>
      <c r="D4330" s="184">
        <v>339</v>
      </c>
      <c r="E4330" s="184">
        <v>16</v>
      </c>
      <c r="F4330" s="184">
        <v>5691</v>
      </c>
      <c r="G4330" s="184">
        <v>7</v>
      </c>
      <c r="H4330" s="184">
        <v>3</v>
      </c>
    </row>
    <row r="4331" spans="1:8" x14ac:dyDescent="0.2">
      <c r="A4331" s="184" t="s">
        <v>6188</v>
      </c>
      <c r="B4331" s="184">
        <v>5905</v>
      </c>
      <c r="C4331" s="184">
        <v>513522</v>
      </c>
      <c r="D4331" s="184">
        <v>340</v>
      </c>
      <c r="E4331" s="184">
        <v>16</v>
      </c>
      <c r="F4331" s="184">
        <v>5762</v>
      </c>
      <c r="G4331" s="184">
        <v>7</v>
      </c>
      <c r="H4331" s="184">
        <v>3</v>
      </c>
    </row>
    <row r="4332" spans="1:8" x14ac:dyDescent="0.2">
      <c r="A4332" s="184" t="s">
        <v>6188</v>
      </c>
      <c r="B4332" s="184">
        <v>5709</v>
      </c>
      <c r="C4332" s="184">
        <v>513442</v>
      </c>
      <c r="D4332" s="184">
        <v>340</v>
      </c>
      <c r="E4332" s="184">
        <v>16</v>
      </c>
      <c r="F4332" s="184">
        <v>5691</v>
      </c>
      <c r="G4332" s="184">
        <v>7</v>
      </c>
      <c r="H4332" s="184">
        <v>3</v>
      </c>
    </row>
    <row r="4333" spans="1:8" x14ac:dyDescent="0.2">
      <c r="A4333" s="184" t="s">
        <v>6189</v>
      </c>
      <c r="B4333" s="184">
        <v>5904</v>
      </c>
      <c r="C4333" s="184">
        <v>513523</v>
      </c>
      <c r="D4333" s="184">
        <v>341</v>
      </c>
      <c r="E4333" s="184">
        <v>16</v>
      </c>
      <c r="F4333" s="184">
        <v>5762</v>
      </c>
      <c r="G4333" s="184">
        <v>7</v>
      </c>
      <c r="H4333" s="184">
        <v>3</v>
      </c>
    </row>
    <row r="4334" spans="1:8" x14ac:dyDescent="0.2">
      <c r="A4334" s="184" t="s">
        <v>6189</v>
      </c>
      <c r="B4334" s="184">
        <v>5708</v>
      </c>
      <c r="C4334" s="184">
        <v>513443</v>
      </c>
      <c r="D4334" s="184">
        <v>341</v>
      </c>
      <c r="E4334" s="184">
        <v>16</v>
      </c>
      <c r="F4334" s="184">
        <v>5691</v>
      </c>
      <c r="G4334" s="184">
        <v>7</v>
      </c>
      <c r="H4334" s="184">
        <v>3</v>
      </c>
    </row>
    <row r="4335" spans="1:8" x14ac:dyDescent="0.2">
      <c r="A4335" s="184" t="s">
        <v>6190</v>
      </c>
      <c r="B4335" s="184">
        <v>5903</v>
      </c>
      <c r="C4335" s="184">
        <v>513524</v>
      </c>
      <c r="D4335" s="184">
        <v>342</v>
      </c>
      <c r="E4335" s="184">
        <v>16</v>
      </c>
      <c r="F4335" s="184">
        <v>5762</v>
      </c>
      <c r="G4335" s="184">
        <v>7</v>
      </c>
      <c r="H4335" s="184">
        <v>3</v>
      </c>
    </row>
    <row r="4336" spans="1:8" x14ac:dyDescent="0.2">
      <c r="A4336" s="184" t="s">
        <v>6190</v>
      </c>
      <c r="B4336" s="184">
        <v>5707</v>
      </c>
      <c r="C4336" s="184">
        <v>513444</v>
      </c>
      <c r="D4336" s="184">
        <v>342</v>
      </c>
      <c r="E4336" s="184">
        <v>16</v>
      </c>
      <c r="F4336" s="184">
        <v>5691</v>
      </c>
      <c r="G4336" s="184">
        <v>7</v>
      </c>
      <c r="H4336" s="184">
        <v>3</v>
      </c>
    </row>
    <row r="4337" spans="1:8" x14ac:dyDescent="0.2">
      <c r="A4337" s="184" t="s">
        <v>6191</v>
      </c>
      <c r="B4337" s="184">
        <v>5902</v>
      </c>
      <c r="C4337" s="184">
        <v>513525</v>
      </c>
      <c r="D4337" s="184">
        <v>343</v>
      </c>
      <c r="E4337" s="184">
        <v>16</v>
      </c>
      <c r="F4337" s="184">
        <v>5762</v>
      </c>
      <c r="G4337" s="184">
        <v>7</v>
      </c>
      <c r="H4337" s="184">
        <v>3</v>
      </c>
    </row>
    <row r="4338" spans="1:8" x14ac:dyDescent="0.2">
      <c r="A4338" s="184" t="s">
        <v>6191</v>
      </c>
      <c r="B4338" s="184">
        <v>5706</v>
      </c>
      <c r="C4338" s="184">
        <v>513445</v>
      </c>
      <c r="D4338" s="184">
        <v>343</v>
      </c>
      <c r="E4338" s="184">
        <v>16</v>
      </c>
      <c r="F4338" s="184">
        <v>5691</v>
      </c>
      <c r="G4338" s="184">
        <v>7</v>
      </c>
      <c r="H4338" s="184">
        <v>3</v>
      </c>
    </row>
    <row r="4339" spans="1:8" x14ac:dyDescent="0.2">
      <c r="A4339" s="184" t="s">
        <v>6192</v>
      </c>
      <c r="B4339" s="184">
        <v>5901</v>
      </c>
      <c r="C4339" s="184">
        <v>513526</v>
      </c>
      <c r="D4339" s="184">
        <v>344</v>
      </c>
      <c r="E4339" s="184">
        <v>16</v>
      </c>
      <c r="F4339" s="184">
        <v>5762</v>
      </c>
      <c r="G4339" s="184">
        <v>7</v>
      </c>
      <c r="H4339" s="184">
        <v>3</v>
      </c>
    </row>
    <row r="4340" spans="1:8" x14ac:dyDescent="0.2">
      <c r="A4340" s="184" t="s">
        <v>6192</v>
      </c>
      <c r="B4340" s="184">
        <v>5705</v>
      </c>
      <c r="C4340" s="184">
        <v>513446</v>
      </c>
      <c r="D4340" s="184">
        <v>344</v>
      </c>
      <c r="E4340" s="184">
        <v>16</v>
      </c>
      <c r="F4340" s="184">
        <v>5691</v>
      </c>
      <c r="G4340" s="184">
        <v>7</v>
      </c>
      <c r="H4340" s="184">
        <v>3</v>
      </c>
    </row>
    <row r="4341" spans="1:8" x14ac:dyDescent="0.2">
      <c r="A4341" s="184" t="s">
        <v>6193</v>
      </c>
      <c r="B4341" s="184">
        <v>5900</v>
      </c>
      <c r="C4341" s="184">
        <v>513527</v>
      </c>
      <c r="D4341" s="184">
        <v>345</v>
      </c>
      <c r="E4341" s="184">
        <v>16</v>
      </c>
      <c r="F4341" s="184">
        <v>5762</v>
      </c>
      <c r="G4341" s="184">
        <v>7</v>
      </c>
      <c r="H4341" s="184">
        <v>3</v>
      </c>
    </row>
    <row r="4342" spans="1:8" x14ac:dyDescent="0.2">
      <c r="A4342" s="184" t="s">
        <v>6193</v>
      </c>
      <c r="B4342" s="184">
        <v>5704</v>
      </c>
      <c r="C4342" s="184">
        <v>513447</v>
      </c>
      <c r="D4342" s="184">
        <v>345</v>
      </c>
      <c r="E4342" s="184">
        <v>16</v>
      </c>
      <c r="F4342" s="184">
        <v>5691</v>
      </c>
      <c r="G4342" s="184">
        <v>7</v>
      </c>
      <c r="H4342" s="184">
        <v>3</v>
      </c>
    </row>
    <row r="4343" spans="1:8" x14ac:dyDescent="0.2">
      <c r="A4343" s="184" t="s">
        <v>6194</v>
      </c>
      <c r="B4343" s="184">
        <v>5899</v>
      </c>
      <c r="C4343" s="184">
        <v>513528</v>
      </c>
      <c r="D4343" s="184">
        <v>346</v>
      </c>
      <c r="E4343" s="184">
        <v>16</v>
      </c>
      <c r="F4343" s="184">
        <v>5762</v>
      </c>
      <c r="G4343" s="184">
        <v>7</v>
      </c>
      <c r="H4343" s="184">
        <v>3</v>
      </c>
    </row>
    <row r="4344" spans="1:8" x14ac:dyDescent="0.2">
      <c r="A4344" s="184" t="s">
        <v>6194</v>
      </c>
      <c r="B4344" s="184">
        <v>5703</v>
      </c>
      <c r="C4344" s="184">
        <v>513448</v>
      </c>
      <c r="D4344" s="184">
        <v>346</v>
      </c>
      <c r="E4344" s="184">
        <v>16</v>
      </c>
      <c r="F4344" s="184">
        <v>5691</v>
      </c>
      <c r="G4344" s="184">
        <v>7</v>
      </c>
      <c r="H4344" s="184">
        <v>3</v>
      </c>
    </row>
    <row r="4345" spans="1:8" x14ac:dyDescent="0.2">
      <c r="A4345" s="184" t="s">
        <v>6195</v>
      </c>
      <c r="B4345" s="184">
        <v>5898</v>
      </c>
      <c r="C4345" s="184">
        <v>513529</v>
      </c>
      <c r="D4345" s="184">
        <v>347</v>
      </c>
      <c r="E4345" s="184">
        <v>16</v>
      </c>
      <c r="F4345" s="184">
        <v>5762</v>
      </c>
      <c r="G4345" s="184">
        <v>7</v>
      </c>
      <c r="H4345" s="184">
        <v>3</v>
      </c>
    </row>
    <row r="4346" spans="1:8" x14ac:dyDescent="0.2">
      <c r="A4346" s="184" t="s">
        <v>6195</v>
      </c>
      <c r="B4346" s="184">
        <v>5702</v>
      </c>
      <c r="C4346" s="184">
        <v>513449</v>
      </c>
      <c r="D4346" s="184">
        <v>347</v>
      </c>
      <c r="E4346" s="184">
        <v>16</v>
      </c>
      <c r="F4346" s="184">
        <v>5691</v>
      </c>
      <c r="G4346" s="184">
        <v>7</v>
      </c>
      <c r="H4346" s="184">
        <v>3</v>
      </c>
    </row>
    <row r="4347" spans="1:8" x14ac:dyDescent="0.2">
      <c r="A4347" s="184" t="s">
        <v>6196</v>
      </c>
      <c r="B4347" s="184">
        <v>5897</v>
      </c>
      <c r="C4347" s="184">
        <v>513530</v>
      </c>
      <c r="D4347" s="184">
        <v>348</v>
      </c>
      <c r="E4347" s="184">
        <v>16</v>
      </c>
      <c r="F4347" s="184">
        <v>5762</v>
      </c>
      <c r="G4347" s="184">
        <v>7</v>
      </c>
      <c r="H4347" s="184">
        <v>3</v>
      </c>
    </row>
    <row r="4348" spans="1:8" x14ac:dyDescent="0.2">
      <c r="A4348" s="184" t="s">
        <v>6196</v>
      </c>
      <c r="B4348" s="184">
        <v>5701</v>
      </c>
      <c r="C4348" s="184">
        <v>513450</v>
      </c>
      <c r="D4348" s="184">
        <v>348</v>
      </c>
      <c r="E4348" s="184">
        <v>16</v>
      </c>
      <c r="F4348" s="184">
        <v>5691</v>
      </c>
      <c r="G4348" s="184">
        <v>7</v>
      </c>
      <c r="H4348" s="184">
        <v>3</v>
      </c>
    </row>
    <row r="4349" spans="1:8" x14ac:dyDescent="0.2">
      <c r="A4349" s="184" t="s">
        <v>6197</v>
      </c>
      <c r="B4349" s="184">
        <v>5896</v>
      </c>
      <c r="C4349" s="184">
        <v>513531</v>
      </c>
      <c r="D4349" s="184">
        <v>349</v>
      </c>
      <c r="E4349" s="184">
        <v>16</v>
      </c>
      <c r="F4349" s="184">
        <v>5762</v>
      </c>
      <c r="G4349" s="184">
        <v>7</v>
      </c>
      <c r="H4349" s="184">
        <v>3</v>
      </c>
    </row>
    <row r="4350" spans="1:8" x14ac:dyDescent="0.2">
      <c r="A4350" s="184" t="s">
        <v>6197</v>
      </c>
      <c r="B4350" s="184">
        <v>5700</v>
      </c>
      <c r="C4350" s="184">
        <v>513451</v>
      </c>
      <c r="D4350" s="184">
        <v>349</v>
      </c>
      <c r="E4350" s="184">
        <v>16</v>
      </c>
      <c r="F4350" s="184">
        <v>5691</v>
      </c>
      <c r="G4350" s="184">
        <v>7</v>
      </c>
      <c r="H4350" s="184">
        <v>3</v>
      </c>
    </row>
    <row r="4351" spans="1:8" x14ac:dyDescent="0.2">
      <c r="A4351" s="184" t="s">
        <v>6198</v>
      </c>
      <c r="B4351" s="184">
        <v>5895</v>
      </c>
      <c r="C4351" s="184">
        <v>513532</v>
      </c>
      <c r="D4351" s="184">
        <v>350</v>
      </c>
      <c r="E4351" s="184">
        <v>16</v>
      </c>
      <c r="F4351" s="184">
        <v>5762</v>
      </c>
      <c r="G4351" s="184">
        <v>7</v>
      </c>
      <c r="H4351" s="184">
        <v>3</v>
      </c>
    </row>
    <row r="4352" spans="1:8" x14ac:dyDescent="0.2">
      <c r="A4352" s="184" t="s">
        <v>6198</v>
      </c>
      <c r="B4352" s="184">
        <v>5699</v>
      </c>
      <c r="C4352" s="184">
        <v>513452</v>
      </c>
      <c r="D4352" s="184">
        <v>350</v>
      </c>
      <c r="E4352" s="184">
        <v>16</v>
      </c>
      <c r="F4352" s="184">
        <v>5691</v>
      </c>
      <c r="G4352" s="184">
        <v>7</v>
      </c>
      <c r="H4352" s="184">
        <v>3</v>
      </c>
    </row>
    <row r="4353" spans="1:8" x14ac:dyDescent="0.2">
      <c r="A4353" s="184" t="s">
        <v>6199</v>
      </c>
      <c r="B4353" s="184">
        <v>5894</v>
      </c>
      <c r="C4353" s="184">
        <v>513533</v>
      </c>
      <c r="D4353" s="184">
        <v>351</v>
      </c>
      <c r="E4353" s="184">
        <v>16</v>
      </c>
      <c r="F4353" s="184">
        <v>5762</v>
      </c>
      <c r="G4353" s="184">
        <v>7</v>
      </c>
      <c r="H4353" s="184">
        <v>3</v>
      </c>
    </row>
    <row r="4354" spans="1:8" x14ac:dyDescent="0.2">
      <c r="A4354" s="184" t="s">
        <v>6199</v>
      </c>
      <c r="B4354" s="184">
        <v>5698</v>
      </c>
      <c r="C4354" s="184">
        <v>513453</v>
      </c>
      <c r="D4354" s="184">
        <v>351</v>
      </c>
      <c r="E4354" s="184">
        <v>16</v>
      </c>
      <c r="F4354" s="184">
        <v>5691</v>
      </c>
      <c r="G4354" s="184">
        <v>7</v>
      </c>
      <c r="H4354" s="184">
        <v>3</v>
      </c>
    </row>
    <row r="4355" spans="1:8" x14ac:dyDescent="0.2">
      <c r="A4355" s="184" t="s">
        <v>6200</v>
      </c>
      <c r="B4355" s="184">
        <v>5893</v>
      </c>
      <c r="C4355" s="184">
        <v>513534</v>
      </c>
      <c r="D4355" s="184">
        <v>352</v>
      </c>
      <c r="E4355" s="184">
        <v>16</v>
      </c>
      <c r="F4355" s="184">
        <v>5762</v>
      </c>
      <c r="G4355" s="184">
        <v>7</v>
      </c>
      <c r="H4355" s="184">
        <v>3</v>
      </c>
    </row>
    <row r="4356" spans="1:8" x14ac:dyDescent="0.2">
      <c r="A4356" s="184" t="s">
        <v>6200</v>
      </c>
      <c r="B4356" s="184">
        <v>5697</v>
      </c>
      <c r="C4356" s="184">
        <v>513454</v>
      </c>
      <c r="D4356" s="184">
        <v>352</v>
      </c>
      <c r="E4356" s="184">
        <v>16</v>
      </c>
      <c r="F4356" s="184">
        <v>5691</v>
      </c>
      <c r="G4356" s="184">
        <v>7</v>
      </c>
      <c r="H4356" s="184">
        <v>3</v>
      </c>
    </row>
    <row r="4357" spans="1:8" x14ac:dyDescent="0.2">
      <c r="A4357" s="184" t="s">
        <v>6201</v>
      </c>
      <c r="B4357" s="184">
        <v>5892</v>
      </c>
      <c r="C4357" s="184">
        <v>513535</v>
      </c>
      <c r="D4357" s="184">
        <v>353</v>
      </c>
      <c r="E4357" s="184">
        <v>16</v>
      </c>
      <c r="F4357" s="184">
        <v>5762</v>
      </c>
      <c r="G4357" s="184">
        <v>7</v>
      </c>
      <c r="H4357" s="184">
        <v>3</v>
      </c>
    </row>
    <row r="4358" spans="1:8" x14ac:dyDescent="0.2">
      <c r="A4358" s="184" t="s">
        <v>6201</v>
      </c>
      <c r="B4358" s="184">
        <v>5696</v>
      </c>
      <c r="C4358" s="184">
        <v>513455</v>
      </c>
      <c r="D4358" s="184">
        <v>353</v>
      </c>
      <c r="E4358" s="184">
        <v>16</v>
      </c>
      <c r="F4358" s="184">
        <v>5691</v>
      </c>
      <c r="G4358" s="184">
        <v>7</v>
      </c>
      <c r="H4358" s="184">
        <v>3</v>
      </c>
    </row>
    <row r="4359" spans="1:8" x14ac:dyDescent="0.2">
      <c r="A4359" s="184" t="s">
        <v>6202</v>
      </c>
      <c r="B4359" s="184">
        <v>5891</v>
      </c>
      <c r="C4359" s="184">
        <v>513536</v>
      </c>
      <c r="D4359" s="184">
        <v>354</v>
      </c>
      <c r="E4359" s="184">
        <v>16</v>
      </c>
      <c r="F4359" s="184">
        <v>5762</v>
      </c>
      <c r="G4359" s="184">
        <v>7</v>
      </c>
      <c r="H4359" s="184">
        <v>3</v>
      </c>
    </row>
    <row r="4360" spans="1:8" x14ac:dyDescent="0.2">
      <c r="A4360" s="184" t="s">
        <v>6202</v>
      </c>
      <c r="B4360" s="184">
        <v>5695</v>
      </c>
      <c r="C4360" s="184">
        <v>513456</v>
      </c>
      <c r="D4360" s="184">
        <v>354</v>
      </c>
      <c r="E4360" s="184">
        <v>16</v>
      </c>
      <c r="F4360" s="184">
        <v>5691</v>
      </c>
      <c r="G4360" s="184">
        <v>7</v>
      </c>
      <c r="H4360" s="184">
        <v>3</v>
      </c>
    </row>
    <row r="4361" spans="1:8" x14ac:dyDescent="0.2">
      <c r="A4361" s="184" t="s">
        <v>6203</v>
      </c>
      <c r="B4361" s="184">
        <v>5890</v>
      </c>
      <c r="C4361" s="184">
        <v>513537</v>
      </c>
      <c r="D4361" s="184">
        <v>355</v>
      </c>
      <c r="E4361" s="184">
        <v>16</v>
      </c>
      <c r="F4361" s="184">
        <v>5762</v>
      </c>
      <c r="G4361" s="184">
        <v>7</v>
      </c>
      <c r="H4361" s="184">
        <v>3</v>
      </c>
    </row>
    <row r="4362" spans="1:8" x14ac:dyDescent="0.2">
      <c r="A4362" s="184" t="s">
        <v>6203</v>
      </c>
      <c r="B4362" s="184">
        <v>5694</v>
      </c>
      <c r="C4362" s="184">
        <v>513457</v>
      </c>
      <c r="D4362" s="184">
        <v>355</v>
      </c>
      <c r="E4362" s="184">
        <v>16</v>
      </c>
      <c r="F4362" s="184">
        <v>5691</v>
      </c>
      <c r="G4362" s="184">
        <v>7</v>
      </c>
      <c r="H4362" s="184">
        <v>3</v>
      </c>
    </row>
    <row r="4363" spans="1:8" x14ac:dyDescent="0.2">
      <c r="A4363" s="184" t="s">
        <v>6204</v>
      </c>
      <c r="B4363" s="184">
        <v>5889</v>
      </c>
      <c r="C4363" s="184">
        <v>513538</v>
      </c>
      <c r="D4363" s="184">
        <v>356</v>
      </c>
      <c r="E4363" s="184">
        <v>16</v>
      </c>
      <c r="F4363" s="184">
        <v>5762</v>
      </c>
      <c r="G4363" s="184">
        <v>7</v>
      </c>
      <c r="H4363" s="184">
        <v>3</v>
      </c>
    </row>
    <row r="4364" spans="1:8" x14ac:dyDescent="0.2">
      <c r="A4364" s="184" t="s">
        <v>6204</v>
      </c>
      <c r="B4364" s="184">
        <v>5693</v>
      </c>
      <c r="C4364" s="184">
        <v>513458</v>
      </c>
      <c r="D4364" s="184">
        <v>356</v>
      </c>
      <c r="E4364" s="184">
        <v>16</v>
      </c>
      <c r="F4364" s="184">
        <v>5691</v>
      </c>
      <c r="G4364" s="184">
        <v>7</v>
      </c>
      <c r="H4364" s="184">
        <v>3</v>
      </c>
    </row>
    <row r="4365" spans="1:8" x14ac:dyDescent="0.2">
      <c r="A4365" s="184" t="s">
        <v>6205</v>
      </c>
      <c r="B4365" s="184">
        <v>5888</v>
      </c>
      <c r="C4365" s="184">
        <v>513539</v>
      </c>
      <c r="D4365" s="184">
        <v>357</v>
      </c>
      <c r="E4365" s="184">
        <v>16</v>
      </c>
      <c r="F4365" s="184">
        <v>5762</v>
      </c>
      <c r="G4365" s="184">
        <v>7</v>
      </c>
      <c r="H4365" s="184">
        <v>3</v>
      </c>
    </row>
    <row r="4366" spans="1:8" x14ac:dyDescent="0.2">
      <c r="A4366" s="184" t="s">
        <v>6205</v>
      </c>
      <c r="B4366" s="184">
        <v>5692</v>
      </c>
      <c r="C4366" s="184">
        <v>513459</v>
      </c>
      <c r="D4366" s="184">
        <v>357</v>
      </c>
      <c r="E4366" s="184">
        <v>16</v>
      </c>
      <c r="F4366" s="184">
        <v>5691</v>
      </c>
      <c r="G4366" s="184">
        <v>7</v>
      </c>
      <c r="H4366" s="184">
        <v>3</v>
      </c>
    </row>
    <row r="4367" spans="1:8" x14ac:dyDescent="0.2">
      <c r="A4367" s="184" t="s">
        <v>6206</v>
      </c>
      <c r="B4367" s="184">
        <v>6077</v>
      </c>
      <c r="C4367" s="184">
        <v>513829</v>
      </c>
      <c r="D4367" s="184">
        <v>801</v>
      </c>
      <c r="E4367" s="184">
        <v>16</v>
      </c>
      <c r="F4367" s="184">
        <v>5965</v>
      </c>
      <c r="G4367" s="184">
        <v>7</v>
      </c>
      <c r="H4367" s="184">
        <v>3</v>
      </c>
    </row>
    <row r="4368" spans="1:8" x14ac:dyDescent="0.2">
      <c r="A4368" s="184" t="s">
        <v>6207</v>
      </c>
      <c r="B4368" s="184">
        <v>6076</v>
      </c>
      <c r="C4368" s="184">
        <v>513830</v>
      </c>
      <c r="D4368" s="184">
        <v>802</v>
      </c>
      <c r="E4368" s="184">
        <v>16</v>
      </c>
      <c r="F4368" s="184">
        <v>5965</v>
      </c>
      <c r="G4368" s="184">
        <v>7</v>
      </c>
      <c r="H4368" s="184">
        <v>3</v>
      </c>
    </row>
    <row r="4369" spans="1:8" x14ac:dyDescent="0.2">
      <c r="A4369" s="184" t="s">
        <v>6208</v>
      </c>
      <c r="B4369" s="184">
        <v>6075</v>
      </c>
      <c r="C4369" s="184">
        <v>513831</v>
      </c>
      <c r="D4369" s="184">
        <v>803</v>
      </c>
      <c r="E4369" s="184">
        <v>16</v>
      </c>
      <c r="F4369" s="184">
        <v>5965</v>
      </c>
      <c r="G4369" s="184">
        <v>7</v>
      </c>
      <c r="H4369" s="184">
        <v>3</v>
      </c>
    </row>
    <row r="4370" spans="1:8" x14ac:dyDescent="0.2">
      <c r="A4370" s="184" t="s">
        <v>6209</v>
      </c>
      <c r="B4370" s="184">
        <v>6074</v>
      </c>
      <c r="C4370" s="184">
        <v>513832</v>
      </c>
      <c r="D4370" s="184">
        <v>804</v>
      </c>
      <c r="E4370" s="184">
        <v>16</v>
      </c>
      <c r="F4370" s="184">
        <v>5965</v>
      </c>
      <c r="G4370" s="184">
        <v>7</v>
      </c>
      <c r="H4370" s="184">
        <v>3</v>
      </c>
    </row>
    <row r="4371" spans="1:8" x14ac:dyDescent="0.2">
      <c r="A4371" s="184" t="s">
        <v>6210</v>
      </c>
      <c r="B4371" s="184">
        <v>6073</v>
      </c>
      <c r="C4371" s="184">
        <v>513833</v>
      </c>
      <c r="D4371" s="184">
        <v>805</v>
      </c>
      <c r="E4371" s="184">
        <v>16</v>
      </c>
      <c r="F4371" s="184">
        <v>5965</v>
      </c>
      <c r="G4371" s="184">
        <v>7</v>
      </c>
      <c r="H4371" s="184">
        <v>3</v>
      </c>
    </row>
    <row r="4372" spans="1:8" x14ac:dyDescent="0.2">
      <c r="A4372" s="184" t="s">
        <v>6211</v>
      </c>
      <c r="B4372" s="184">
        <v>6072</v>
      </c>
      <c r="C4372" s="184">
        <v>513834</v>
      </c>
      <c r="D4372" s="184">
        <v>806</v>
      </c>
      <c r="E4372" s="184">
        <v>16</v>
      </c>
      <c r="F4372" s="184">
        <v>5965</v>
      </c>
      <c r="G4372" s="184">
        <v>7</v>
      </c>
      <c r="H4372" s="184">
        <v>3</v>
      </c>
    </row>
    <row r="4373" spans="1:8" x14ac:dyDescent="0.2">
      <c r="A4373" s="184" t="s">
        <v>6212</v>
      </c>
      <c r="B4373" s="184">
        <v>6071</v>
      </c>
      <c r="C4373" s="184">
        <v>513835</v>
      </c>
      <c r="D4373" s="184">
        <v>807</v>
      </c>
      <c r="E4373" s="184">
        <v>16</v>
      </c>
      <c r="F4373" s="184">
        <v>5965</v>
      </c>
      <c r="G4373" s="184">
        <v>7</v>
      </c>
      <c r="H4373" s="184">
        <v>3</v>
      </c>
    </row>
    <row r="4374" spans="1:8" x14ac:dyDescent="0.2">
      <c r="A4374" s="184" t="s">
        <v>6213</v>
      </c>
      <c r="B4374" s="184">
        <v>6070</v>
      </c>
      <c r="C4374" s="184">
        <v>513836</v>
      </c>
      <c r="D4374" s="184">
        <v>808</v>
      </c>
      <c r="E4374" s="184">
        <v>16</v>
      </c>
      <c r="F4374" s="184">
        <v>5965</v>
      </c>
      <c r="G4374" s="184">
        <v>7</v>
      </c>
      <c r="H4374" s="184">
        <v>3</v>
      </c>
    </row>
    <row r="4375" spans="1:8" x14ac:dyDescent="0.2">
      <c r="A4375" s="184" t="s">
        <v>6214</v>
      </c>
      <c r="B4375" s="184">
        <v>6069</v>
      </c>
      <c r="C4375" s="184">
        <v>513837</v>
      </c>
      <c r="D4375" s="184">
        <v>809</v>
      </c>
      <c r="E4375" s="184">
        <v>16</v>
      </c>
      <c r="F4375" s="184">
        <v>5965</v>
      </c>
      <c r="G4375" s="184">
        <v>7</v>
      </c>
      <c r="H4375" s="184">
        <v>3</v>
      </c>
    </row>
    <row r="4376" spans="1:8" x14ac:dyDescent="0.2">
      <c r="A4376" s="184" t="s">
        <v>6215</v>
      </c>
      <c r="B4376" s="184">
        <v>6068</v>
      </c>
      <c r="C4376" s="184">
        <v>513838</v>
      </c>
      <c r="D4376" s="184">
        <v>810</v>
      </c>
      <c r="E4376" s="184">
        <v>16</v>
      </c>
      <c r="F4376" s="184">
        <v>5965</v>
      </c>
      <c r="G4376" s="184">
        <v>7</v>
      </c>
      <c r="H4376" s="184">
        <v>3</v>
      </c>
    </row>
    <row r="4377" spans="1:8" x14ac:dyDescent="0.2">
      <c r="A4377" s="184" t="s">
        <v>6216</v>
      </c>
      <c r="B4377" s="184">
        <v>6067</v>
      </c>
      <c r="C4377" s="184">
        <v>513839</v>
      </c>
      <c r="D4377" s="184">
        <v>811</v>
      </c>
      <c r="E4377" s="184">
        <v>16</v>
      </c>
      <c r="F4377" s="184">
        <v>5965</v>
      </c>
      <c r="G4377" s="184">
        <v>7</v>
      </c>
      <c r="H4377" s="184">
        <v>3</v>
      </c>
    </row>
    <row r="4378" spans="1:8" x14ac:dyDescent="0.2">
      <c r="A4378" s="184" t="s">
        <v>6217</v>
      </c>
      <c r="B4378" s="184">
        <v>6066</v>
      </c>
      <c r="C4378" s="184">
        <v>513840</v>
      </c>
      <c r="D4378" s="184">
        <v>812</v>
      </c>
      <c r="E4378" s="184">
        <v>16</v>
      </c>
      <c r="F4378" s="184">
        <v>5965</v>
      </c>
      <c r="G4378" s="184">
        <v>7</v>
      </c>
      <c r="H4378" s="184">
        <v>3</v>
      </c>
    </row>
    <row r="4379" spans="1:8" x14ac:dyDescent="0.2">
      <c r="A4379" s="184" t="s">
        <v>6218</v>
      </c>
      <c r="B4379" s="184">
        <v>6065</v>
      </c>
      <c r="C4379" s="184">
        <v>513841</v>
      </c>
      <c r="D4379" s="184">
        <v>813</v>
      </c>
      <c r="E4379" s="184">
        <v>16</v>
      </c>
      <c r="F4379" s="184">
        <v>5965</v>
      </c>
      <c r="G4379" s="184">
        <v>7</v>
      </c>
      <c r="H4379" s="184">
        <v>3</v>
      </c>
    </row>
    <row r="4380" spans="1:8" x14ac:dyDescent="0.2">
      <c r="A4380" s="184" t="s">
        <v>6219</v>
      </c>
      <c r="B4380" s="184">
        <v>6064</v>
      </c>
      <c r="C4380" s="184">
        <v>513842</v>
      </c>
      <c r="D4380" s="184">
        <v>814</v>
      </c>
      <c r="E4380" s="184">
        <v>16</v>
      </c>
      <c r="F4380" s="184">
        <v>5965</v>
      </c>
      <c r="G4380" s="184">
        <v>7</v>
      </c>
      <c r="H4380" s="184">
        <v>3</v>
      </c>
    </row>
    <row r="4381" spans="1:8" x14ac:dyDescent="0.2">
      <c r="A4381" s="184" t="s">
        <v>6220</v>
      </c>
      <c r="B4381" s="184">
        <v>6063</v>
      </c>
      <c r="C4381" s="184">
        <v>513843</v>
      </c>
      <c r="D4381" s="184">
        <v>815</v>
      </c>
      <c r="E4381" s="184">
        <v>16</v>
      </c>
      <c r="F4381" s="184">
        <v>5965</v>
      </c>
      <c r="G4381" s="184">
        <v>7</v>
      </c>
      <c r="H4381" s="184">
        <v>3</v>
      </c>
    </row>
    <row r="4382" spans="1:8" x14ac:dyDescent="0.2">
      <c r="A4382" s="184" t="s">
        <v>6221</v>
      </c>
      <c r="B4382" s="184">
        <v>6062</v>
      </c>
      <c r="C4382" s="184">
        <v>513844</v>
      </c>
      <c r="D4382" s="184">
        <v>816</v>
      </c>
      <c r="E4382" s="184">
        <v>16</v>
      </c>
      <c r="F4382" s="184">
        <v>5965</v>
      </c>
      <c r="G4382" s="184">
        <v>7</v>
      </c>
      <c r="H4382" s="184">
        <v>3</v>
      </c>
    </row>
    <row r="4383" spans="1:8" x14ac:dyDescent="0.2">
      <c r="A4383" s="184" t="s">
        <v>6222</v>
      </c>
      <c r="B4383" s="184">
        <v>6061</v>
      </c>
      <c r="C4383" s="184">
        <v>513845</v>
      </c>
      <c r="D4383" s="184">
        <v>817</v>
      </c>
      <c r="E4383" s="184">
        <v>16</v>
      </c>
      <c r="F4383" s="184">
        <v>5965</v>
      </c>
      <c r="G4383" s="184">
        <v>7</v>
      </c>
      <c r="H4383" s="184">
        <v>3</v>
      </c>
    </row>
    <row r="4384" spans="1:8" x14ac:dyDescent="0.2">
      <c r="A4384" s="184" t="s">
        <v>6223</v>
      </c>
      <c r="B4384" s="184">
        <v>6060</v>
      </c>
      <c r="C4384" s="184">
        <v>513846</v>
      </c>
      <c r="D4384" s="184">
        <v>818</v>
      </c>
      <c r="E4384" s="184">
        <v>16</v>
      </c>
      <c r="F4384" s="184">
        <v>5965</v>
      </c>
      <c r="G4384" s="184">
        <v>7</v>
      </c>
      <c r="H4384" s="184">
        <v>3</v>
      </c>
    </row>
    <row r="4385" spans="1:8" x14ac:dyDescent="0.2">
      <c r="A4385" s="184" t="s">
        <v>6224</v>
      </c>
      <c r="B4385" s="184">
        <v>6059</v>
      </c>
      <c r="C4385" s="184">
        <v>513847</v>
      </c>
      <c r="D4385" s="184">
        <v>819</v>
      </c>
      <c r="E4385" s="184">
        <v>16</v>
      </c>
      <c r="F4385" s="184">
        <v>5965</v>
      </c>
      <c r="G4385" s="184">
        <v>7</v>
      </c>
      <c r="H4385" s="184">
        <v>3</v>
      </c>
    </row>
    <row r="4386" spans="1:8" x14ac:dyDescent="0.2">
      <c r="A4386" s="184" t="s">
        <v>6225</v>
      </c>
      <c r="B4386" s="184">
        <v>6058</v>
      </c>
      <c r="C4386" s="184">
        <v>513848</v>
      </c>
      <c r="D4386" s="184">
        <v>820</v>
      </c>
      <c r="E4386" s="184">
        <v>16</v>
      </c>
      <c r="F4386" s="184">
        <v>5965</v>
      </c>
      <c r="G4386" s="184">
        <v>7</v>
      </c>
      <c r="H4386" s="184">
        <v>3</v>
      </c>
    </row>
    <row r="4387" spans="1:8" x14ac:dyDescent="0.2">
      <c r="A4387" s="184" t="s">
        <v>6226</v>
      </c>
      <c r="B4387" s="184">
        <v>6057</v>
      </c>
      <c r="C4387" s="184">
        <v>513849</v>
      </c>
      <c r="D4387" s="184">
        <v>821</v>
      </c>
      <c r="E4387" s="184">
        <v>16</v>
      </c>
      <c r="F4387" s="184">
        <v>5965</v>
      </c>
      <c r="G4387" s="184">
        <v>7</v>
      </c>
      <c r="H4387" s="184">
        <v>3</v>
      </c>
    </row>
    <row r="4388" spans="1:8" x14ac:dyDescent="0.2">
      <c r="A4388" s="184" t="s">
        <v>6227</v>
      </c>
      <c r="B4388" s="184">
        <v>6056</v>
      </c>
      <c r="C4388" s="184">
        <v>513850</v>
      </c>
      <c r="D4388" s="184">
        <v>822</v>
      </c>
      <c r="E4388" s="184">
        <v>16</v>
      </c>
      <c r="F4388" s="184">
        <v>5965</v>
      </c>
      <c r="G4388" s="184">
        <v>7</v>
      </c>
      <c r="H4388" s="184">
        <v>3</v>
      </c>
    </row>
    <row r="4389" spans="1:8" x14ac:dyDescent="0.2">
      <c r="A4389" s="184" t="s">
        <v>6228</v>
      </c>
      <c r="B4389" s="184">
        <v>6055</v>
      </c>
      <c r="C4389" s="184">
        <v>513851</v>
      </c>
      <c r="D4389" s="184">
        <v>823</v>
      </c>
      <c r="E4389" s="184">
        <v>16</v>
      </c>
      <c r="F4389" s="184">
        <v>5965</v>
      </c>
      <c r="G4389" s="184">
        <v>7</v>
      </c>
      <c r="H4389" s="184">
        <v>3</v>
      </c>
    </row>
    <row r="4390" spans="1:8" x14ac:dyDescent="0.2">
      <c r="A4390" s="184" t="s">
        <v>6229</v>
      </c>
      <c r="B4390" s="184">
        <v>6054</v>
      </c>
      <c r="C4390" s="184">
        <v>513852</v>
      </c>
      <c r="D4390" s="184">
        <v>824</v>
      </c>
      <c r="E4390" s="184">
        <v>16</v>
      </c>
      <c r="F4390" s="184">
        <v>5965</v>
      </c>
      <c r="G4390" s="184">
        <v>7</v>
      </c>
      <c r="H4390" s="184">
        <v>3</v>
      </c>
    </row>
    <row r="4391" spans="1:8" x14ac:dyDescent="0.2">
      <c r="A4391" s="184" t="s">
        <v>6230</v>
      </c>
      <c r="B4391" s="184">
        <v>6053</v>
      </c>
      <c r="C4391" s="184">
        <v>513853</v>
      </c>
      <c r="D4391" s="184">
        <v>825</v>
      </c>
      <c r="E4391" s="184">
        <v>16</v>
      </c>
      <c r="F4391" s="184">
        <v>5965</v>
      </c>
      <c r="G4391" s="184">
        <v>7</v>
      </c>
      <c r="H4391" s="184">
        <v>3</v>
      </c>
    </row>
    <row r="4392" spans="1:8" x14ac:dyDescent="0.2">
      <c r="A4392" s="184" t="s">
        <v>6231</v>
      </c>
      <c r="B4392" s="184">
        <v>6052</v>
      </c>
      <c r="C4392" s="184">
        <v>513854</v>
      </c>
      <c r="D4392" s="184">
        <v>826</v>
      </c>
      <c r="E4392" s="184">
        <v>16</v>
      </c>
      <c r="F4392" s="184">
        <v>5965</v>
      </c>
      <c r="G4392" s="184">
        <v>7</v>
      </c>
      <c r="H4392" s="184">
        <v>3</v>
      </c>
    </row>
    <row r="4393" spans="1:8" x14ac:dyDescent="0.2">
      <c r="A4393" s="184" t="s">
        <v>6232</v>
      </c>
      <c r="B4393" s="184">
        <v>6051</v>
      </c>
      <c r="C4393" s="184">
        <v>513855</v>
      </c>
      <c r="D4393" s="184">
        <v>827</v>
      </c>
      <c r="E4393" s="184">
        <v>16</v>
      </c>
      <c r="F4393" s="184">
        <v>5965</v>
      </c>
      <c r="G4393" s="184">
        <v>7</v>
      </c>
      <c r="H4393" s="184">
        <v>3</v>
      </c>
    </row>
    <row r="4394" spans="1:8" x14ac:dyDescent="0.2">
      <c r="A4394" s="184" t="s">
        <v>6233</v>
      </c>
      <c r="B4394" s="184">
        <v>6050</v>
      </c>
      <c r="C4394" s="184">
        <v>513856</v>
      </c>
      <c r="D4394" s="184">
        <v>828</v>
      </c>
      <c r="E4394" s="184">
        <v>16</v>
      </c>
      <c r="F4394" s="184">
        <v>5965</v>
      </c>
      <c r="G4394" s="184">
        <v>7</v>
      </c>
      <c r="H4394" s="184">
        <v>3</v>
      </c>
    </row>
    <row r="4395" spans="1:8" x14ac:dyDescent="0.2">
      <c r="A4395" s="184" t="s">
        <v>6234</v>
      </c>
      <c r="B4395" s="184">
        <v>6049</v>
      </c>
      <c r="C4395" s="184">
        <v>513857</v>
      </c>
      <c r="D4395" s="184">
        <v>829</v>
      </c>
      <c r="E4395" s="184">
        <v>16</v>
      </c>
      <c r="F4395" s="184">
        <v>5965</v>
      </c>
      <c r="G4395" s="184">
        <v>7</v>
      </c>
      <c r="H4395" s="184">
        <v>3</v>
      </c>
    </row>
    <row r="4396" spans="1:8" x14ac:dyDescent="0.2">
      <c r="A4396" s="184" t="s">
        <v>6235</v>
      </c>
      <c r="B4396" s="184">
        <v>6048</v>
      </c>
      <c r="C4396" s="184">
        <v>513858</v>
      </c>
      <c r="D4396" s="184">
        <v>830</v>
      </c>
      <c r="E4396" s="184">
        <v>16</v>
      </c>
      <c r="F4396" s="184">
        <v>5965</v>
      </c>
      <c r="G4396" s="184">
        <v>7</v>
      </c>
      <c r="H4396" s="184">
        <v>3</v>
      </c>
    </row>
    <row r="4397" spans="1:8" x14ac:dyDescent="0.2">
      <c r="A4397" s="184" t="s">
        <v>6236</v>
      </c>
      <c r="B4397" s="184">
        <v>6047</v>
      </c>
      <c r="C4397" s="184">
        <v>513859</v>
      </c>
      <c r="D4397" s="184">
        <v>831</v>
      </c>
      <c r="E4397" s="184">
        <v>16</v>
      </c>
      <c r="F4397" s="184">
        <v>5965</v>
      </c>
      <c r="G4397" s="184">
        <v>7</v>
      </c>
      <c r="H4397" s="184">
        <v>3</v>
      </c>
    </row>
    <row r="4398" spans="1:8" x14ac:dyDescent="0.2">
      <c r="A4398" s="184" t="s">
        <v>6237</v>
      </c>
      <c r="B4398" s="184">
        <v>6046</v>
      </c>
      <c r="C4398" s="184">
        <v>513860</v>
      </c>
      <c r="D4398" s="184">
        <v>832</v>
      </c>
      <c r="E4398" s="184">
        <v>16</v>
      </c>
      <c r="F4398" s="184">
        <v>5965</v>
      </c>
      <c r="G4398" s="184">
        <v>7</v>
      </c>
      <c r="H4398" s="184">
        <v>3</v>
      </c>
    </row>
    <row r="4399" spans="1:8" x14ac:dyDescent="0.2">
      <c r="A4399" s="184" t="s">
        <v>6238</v>
      </c>
      <c r="B4399" s="184">
        <v>5834</v>
      </c>
      <c r="C4399" s="184">
        <v>513597</v>
      </c>
      <c r="D4399" s="184">
        <v>32</v>
      </c>
      <c r="E4399" s="184">
        <v>16</v>
      </c>
      <c r="F4399" s="184">
        <v>5766</v>
      </c>
      <c r="G4399" s="184">
        <v>7</v>
      </c>
      <c r="H4399" s="184">
        <v>3</v>
      </c>
    </row>
    <row r="4400" spans="1:8" x14ac:dyDescent="0.2">
      <c r="A4400" s="184" t="s">
        <v>6239</v>
      </c>
      <c r="B4400" s="184">
        <v>5833</v>
      </c>
      <c r="C4400" s="184">
        <v>513598</v>
      </c>
      <c r="D4400" s="184">
        <v>601</v>
      </c>
      <c r="E4400" s="184">
        <v>16</v>
      </c>
      <c r="F4400" s="184">
        <v>5766</v>
      </c>
      <c r="G4400" s="184">
        <v>7</v>
      </c>
      <c r="H4400" s="184">
        <v>3</v>
      </c>
    </row>
    <row r="4401" spans="1:8" x14ac:dyDescent="0.2">
      <c r="A4401" s="184" t="s">
        <v>6240</v>
      </c>
      <c r="B4401" s="184">
        <v>5832</v>
      </c>
      <c r="C4401" s="184">
        <v>513599</v>
      </c>
      <c r="D4401" s="184">
        <v>602</v>
      </c>
      <c r="E4401" s="184">
        <v>16</v>
      </c>
      <c r="F4401" s="184">
        <v>5766</v>
      </c>
      <c r="G4401" s="184">
        <v>7</v>
      </c>
      <c r="H4401" s="184">
        <v>3</v>
      </c>
    </row>
    <row r="4402" spans="1:8" x14ac:dyDescent="0.2">
      <c r="A4402" s="184" t="s">
        <v>6241</v>
      </c>
      <c r="B4402" s="184">
        <v>5831</v>
      </c>
      <c r="C4402" s="184">
        <v>513600</v>
      </c>
      <c r="D4402" s="184">
        <v>603</v>
      </c>
      <c r="E4402" s="184">
        <v>16</v>
      </c>
      <c r="F4402" s="184">
        <v>5766</v>
      </c>
      <c r="G4402" s="184">
        <v>7</v>
      </c>
      <c r="H4402" s="184">
        <v>3</v>
      </c>
    </row>
    <row r="4403" spans="1:8" x14ac:dyDescent="0.2">
      <c r="A4403" s="184" t="s">
        <v>6242</v>
      </c>
      <c r="B4403" s="184">
        <v>5830</v>
      </c>
      <c r="C4403" s="184">
        <v>513601</v>
      </c>
      <c r="D4403" s="184">
        <v>604</v>
      </c>
      <c r="E4403" s="184">
        <v>16</v>
      </c>
      <c r="F4403" s="184">
        <v>5766</v>
      </c>
      <c r="G4403" s="184">
        <v>7</v>
      </c>
      <c r="H4403" s="184">
        <v>3</v>
      </c>
    </row>
    <row r="4404" spans="1:8" x14ac:dyDescent="0.2">
      <c r="A4404" s="184" t="s">
        <v>6243</v>
      </c>
      <c r="B4404" s="184">
        <v>5829</v>
      </c>
      <c r="C4404" s="184">
        <v>513602</v>
      </c>
      <c r="D4404" s="184">
        <v>605</v>
      </c>
      <c r="E4404" s="184">
        <v>16</v>
      </c>
      <c r="F4404" s="184">
        <v>5766</v>
      </c>
      <c r="G4404" s="184">
        <v>7</v>
      </c>
      <c r="H4404" s="184">
        <v>3</v>
      </c>
    </row>
    <row r="4405" spans="1:8" x14ac:dyDescent="0.2">
      <c r="A4405" s="184" t="s">
        <v>6244</v>
      </c>
      <c r="B4405" s="184">
        <v>5828</v>
      </c>
      <c r="C4405" s="184">
        <v>513603</v>
      </c>
      <c r="D4405" s="184">
        <v>606</v>
      </c>
      <c r="E4405" s="184">
        <v>16</v>
      </c>
      <c r="F4405" s="184">
        <v>5766</v>
      </c>
      <c r="G4405" s="184">
        <v>7</v>
      </c>
      <c r="H4405" s="184">
        <v>3</v>
      </c>
    </row>
    <row r="4406" spans="1:8" x14ac:dyDescent="0.2">
      <c r="A4406" s="184" t="s">
        <v>6245</v>
      </c>
      <c r="B4406" s="184">
        <v>5827</v>
      </c>
      <c r="C4406" s="184">
        <v>513604</v>
      </c>
      <c r="D4406" s="184">
        <v>607</v>
      </c>
      <c r="E4406" s="184">
        <v>16</v>
      </c>
      <c r="F4406" s="184">
        <v>5766</v>
      </c>
      <c r="G4406" s="184">
        <v>7</v>
      </c>
      <c r="H4406" s="184">
        <v>3</v>
      </c>
    </row>
    <row r="4407" spans="1:8" x14ac:dyDescent="0.2">
      <c r="A4407" s="184" t="s">
        <v>6246</v>
      </c>
      <c r="B4407" s="184">
        <v>5826</v>
      </c>
      <c r="C4407" s="184">
        <v>513605</v>
      </c>
      <c r="D4407" s="184">
        <v>608</v>
      </c>
      <c r="E4407" s="184">
        <v>16</v>
      </c>
      <c r="F4407" s="184">
        <v>5766</v>
      </c>
      <c r="G4407" s="184">
        <v>7</v>
      </c>
      <c r="H4407" s="184">
        <v>3</v>
      </c>
    </row>
    <row r="4408" spans="1:8" x14ac:dyDescent="0.2">
      <c r="A4408" s="184" t="s">
        <v>6247</v>
      </c>
      <c r="B4408" s="184">
        <v>5825</v>
      </c>
      <c r="C4408" s="184">
        <v>513606</v>
      </c>
      <c r="D4408" s="184">
        <v>609</v>
      </c>
      <c r="E4408" s="184">
        <v>16</v>
      </c>
      <c r="F4408" s="184">
        <v>5766</v>
      </c>
      <c r="G4408" s="184">
        <v>7</v>
      </c>
      <c r="H4408" s="184">
        <v>3</v>
      </c>
    </row>
    <row r="4409" spans="1:8" x14ac:dyDescent="0.2">
      <c r="A4409" s="184" t="s">
        <v>6248</v>
      </c>
      <c r="B4409" s="184">
        <v>5824</v>
      </c>
      <c r="C4409" s="184">
        <v>513607</v>
      </c>
      <c r="D4409" s="184">
        <v>610</v>
      </c>
      <c r="E4409" s="184">
        <v>16</v>
      </c>
      <c r="F4409" s="184">
        <v>5766</v>
      </c>
      <c r="G4409" s="184">
        <v>7</v>
      </c>
      <c r="H4409" s="184">
        <v>3</v>
      </c>
    </row>
    <row r="4410" spans="1:8" x14ac:dyDescent="0.2">
      <c r="A4410" s="184" t="s">
        <v>6249</v>
      </c>
      <c r="B4410" s="184">
        <v>5823</v>
      </c>
      <c r="C4410" s="184">
        <v>513608</v>
      </c>
      <c r="D4410" s="184">
        <v>611</v>
      </c>
      <c r="E4410" s="184">
        <v>16</v>
      </c>
      <c r="F4410" s="184">
        <v>5766</v>
      </c>
      <c r="G4410" s="184">
        <v>7</v>
      </c>
      <c r="H4410" s="184">
        <v>3</v>
      </c>
    </row>
    <row r="4411" spans="1:8" x14ac:dyDescent="0.2">
      <c r="A4411" s="184" t="s">
        <v>6250</v>
      </c>
      <c r="B4411" s="184">
        <v>5822</v>
      </c>
      <c r="C4411" s="184">
        <v>513609</v>
      </c>
      <c r="D4411" s="184">
        <v>612</v>
      </c>
      <c r="E4411" s="184">
        <v>16</v>
      </c>
      <c r="F4411" s="184">
        <v>5766</v>
      </c>
      <c r="G4411" s="184">
        <v>7</v>
      </c>
      <c r="H4411" s="184">
        <v>3</v>
      </c>
    </row>
    <row r="4412" spans="1:8" x14ac:dyDescent="0.2">
      <c r="A4412" s="184" t="s">
        <v>6251</v>
      </c>
      <c r="B4412" s="184">
        <v>5821</v>
      </c>
      <c r="C4412" s="184">
        <v>513610</v>
      </c>
      <c r="D4412" s="184">
        <v>613</v>
      </c>
      <c r="E4412" s="184">
        <v>16</v>
      </c>
      <c r="F4412" s="184">
        <v>5766</v>
      </c>
      <c r="G4412" s="184">
        <v>7</v>
      </c>
      <c r="H4412" s="184">
        <v>3</v>
      </c>
    </row>
    <row r="4413" spans="1:8" x14ac:dyDescent="0.2">
      <c r="A4413" s="184" t="s">
        <v>6252</v>
      </c>
      <c r="B4413" s="184">
        <v>5820</v>
      </c>
      <c r="C4413" s="184">
        <v>513611</v>
      </c>
      <c r="D4413" s="184">
        <v>614</v>
      </c>
      <c r="E4413" s="184">
        <v>16</v>
      </c>
      <c r="F4413" s="184">
        <v>5766</v>
      </c>
      <c r="G4413" s="184">
        <v>7</v>
      </c>
      <c r="H4413" s="184">
        <v>3</v>
      </c>
    </row>
    <row r="4414" spans="1:8" x14ac:dyDescent="0.2">
      <c r="A4414" s="184" t="s">
        <v>6253</v>
      </c>
      <c r="B4414" s="184">
        <v>5819</v>
      </c>
      <c r="C4414" s="184">
        <v>513612</v>
      </c>
      <c r="D4414" s="184">
        <v>615</v>
      </c>
      <c r="E4414" s="184">
        <v>16</v>
      </c>
      <c r="F4414" s="184">
        <v>5766</v>
      </c>
      <c r="G4414" s="184">
        <v>7</v>
      </c>
      <c r="H4414" s="184">
        <v>3</v>
      </c>
    </row>
    <row r="4415" spans="1:8" x14ac:dyDescent="0.2">
      <c r="A4415" s="184" t="s">
        <v>6254</v>
      </c>
      <c r="B4415" s="184">
        <v>5818</v>
      </c>
      <c r="C4415" s="184">
        <v>513613</v>
      </c>
      <c r="D4415" s="184">
        <v>616</v>
      </c>
      <c r="E4415" s="184">
        <v>16</v>
      </c>
      <c r="F4415" s="184">
        <v>5766</v>
      </c>
      <c r="G4415" s="184">
        <v>7</v>
      </c>
      <c r="H4415" s="184">
        <v>3</v>
      </c>
    </row>
    <row r="4416" spans="1:8" x14ac:dyDescent="0.2">
      <c r="A4416" s="184" t="s">
        <v>6255</v>
      </c>
      <c r="B4416" s="184">
        <v>5817</v>
      </c>
      <c r="C4416" s="184">
        <v>513614</v>
      </c>
      <c r="D4416" s="184">
        <v>617</v>
      </c>
      <c r="E4416" s="184">
        <v>16</v>
      </c>
      <c r="F4416" s="184">
        <v>5766</v>
      </c>
      <c r="G4416" s="184">
        <v>7</v>
      </c>
      <c r="H4416" s="184">
        <v>3</v>
      </c>
    </row>
    <row r="4417" spans="1:8" x14ac:dyDescent="0.2">
      <c r="A4417" s="184" t="s">
        <v>6256</v>
      </c>
      <c r="B4417" s="184">
        <v>5816</v>
      </c>
      <c r="C4417" s="184">
        <v>513615</v>
      </c>
      <c r="D4417" s="184">
        <v>618</v>
      </c>
      <c r="E4417" s="184">
        <v>16</v>
      </c>
      <c r="F4417" s="184">
        <v>5766</v>
      </c>
      <c r="G4417" s="184">
        <v>7</v>
      </c>
      <c r="H4417" s="184">
        <v>3</v>
      </c>
    </row>
    <row r="4418" spans="1:8" x14ac:dyDescent="0.2">
      <c r="A4418" s="184" t="s">
        <v>6257</v>
      </c>
      <c r="B4418" s="184">
        <v>5815</v>
      </c>
      <c r="C4418" s="184">
        <v>513616</v>
      </c>
      <c r="D4418" s="184">
        <v>619</v>
      </c>
      <c r="E4418" s="184">
        <v>16</v>
      </c>
      <c r="F4418" s="184">
        <v>5766</v>
      </c>
      <c r="G4418" s="184">
        <v>7</v>
      </c>
      <c r="H4418" s="184">
        <v>3</v>
      </c>
    </row>
    <row r="4419" spans="1:8" x14ac:dyDescent="0.2">
      <c r="A4419" s="184" t="s">
        <v>6258</v>
      </c>
      <c r="B4419" s="184">
        <v>5814</v>
      </c>
      <c r="C4419" s="184">
        <v>513617</v>
      </c>
      <c r="D4419" s="184">
        <v>620</v>
      </c>
      <c r="E4419" s="184">
        <v>16</v>
      </c>
      <c r="F4419" s="184">
        <v>5766</v>
      </c>
      <c r="G4419" s="184">
        <v>7</v>
      </c>
      <c r="H4419" s="184">
        <v>3</v>
      </c>
    </row>
    <row r="4420" spans="1:8" x14ac:dyDescent="0.2">
      <c r="A4420" s="184" t="s">
        <v>6259</v>
      </c>
      <c r="B4420" s="184">
        <v>5813</v>
      </c>
      <c r="C4420" s="184">
        <v>513618</v>
      </c>
      <c r="D4420" s="184">
        <v>621</v>
      </c>
      <c r="E4420" s="184">
        <v>16</v>
      </c>
      <c r="F4420" s="184">
        <v>5766</v>
      </c>
      <c r="G4420" s="184">
        <v>7</v>
      </c>
      <c r="H4420" s="184">
        <v>3</v>
      </c>
    </row>
    <row r="4421" spans="1:8" x14ac:dyDescent="0.2">
      <c r="A4421" s="184" t="s">
        <v>6260</v>
      </c>
      <c r="B4421" s="184">
        <v>5812</v>
      </c>
      <c r="C4421" s="184">
        <v>513619</v>
      </c>
      <c r="D4421" s="184">
        <v>622</v>
      </c>
      <c r="E4421" s="184">
        <v>16</v>
      </c>
      <c r="F4421" s="184">
        <v>5766</v>
      </c>
      <c r="G4421" s="184">
        <v>7</v>
      </c>
      <c r="H4421" s="184">
        <v>3</v>
      </c>
    </row>
    <row r="4422" spans="1:8" x14ac:dyDescent="0.2">
      <c r="A4422" s="184" t="s">
        <v>6261</v>
      </c>
      <c r="B4422" s="184">
        <v>5811</v>
      </c>
      <c r="C4422" s="184">
        <v>513620</v>
      </c>
      <c r="D4422" s="184">
        <v>623</v>
      </c>
      <c r="E4422" s="184">
        <v>16</v>
      </c>
      <c r="F4422" s="184">
        <v>5766</v>
      </c>
      <c r="G4422" s="184">
        <v>7</v>
      </c>
      <c r="H4422" s="184">
        <v>3</v>
      </c>
    </row>
    <row r="4423" spans="1:8" x14ac:dyDescent="0.2">
      <c r="A4423" s="184" t="s">
        <v>6262</v>
      </c>
      <c r="B4423" s="184">
        <v>5810</v>
      </c>
      <c r="C4423" s="184">
        <v>513621</v>
      </c>
      <c r="D4423" s="184">
        <v>624</v>
      </c>
      <c r="E4423" s="184">
        <v>16</v>
      </c>
      <c r="F4423" s="184">
        <v>5766</v>
      </c>
      <c r="G4423" s="184">
        <v>7</v>
      </c>
      <c r="H4423" s="184">
        <v>3</v>
      </c>
    </row>
    <row r="4424" spans="1:8" x14ac:dyDescent="0.2">
      <c r="A4424" s="184" t="s">
        <v>6263</v>
      </c>
      <c r="B4424" s="184">
        <v>5809</v>
      </c>
      <c r="C4424" s="184">
        <v>513622</v>
      </c>
      <c r="D4424" s="184">
        <v>625</v>
      </c>
      <c r="E4424" s="184">
        <v>16</v>
      </c>
      <c r="F4424" s="184">
        <v>5766</v>
      </c>
      <c r="G4424" s="184">
        <v>7</v>
      </c>
      <c r="H4424" s="184">
        <v>3</v>
      </c>
    </row>
    <row r="4425" spans="1:8" x14ac:dyDescent="0.2">
      <c r="A4425" s="184" t="s">
        <v>6264</v>
      </c>
      <c r="B4425" s="184">
        <v>5808</v>
      </c>
      <c r="C4425" s="184">
        <v>513623</v>
      </c>
      <c r="D4425" s="184">
        <v>626</v>
      </c>
      <c r="E4425" s="184">
        <v>16</v>
      </c>
      <c r="F4425" s="184">
        <v>5766</v>
      </c>
      <c r="G4425" s="184">
        <v>7</v>
      </c>
      <c r="H4425" s="184">
        <v>3</v>
      </c>
    </row>
    <row r="4426" spans="1:8" x14ac:dyDescent="0.2">
      <c r="A4426" s="184" t="s">
        <v>6265</v>
      </c>
      <c r="B4426" s="184">
        <v>5807</v>
      </c>
      <c r="C4426" s="184">
        <v>513624</v>
      </c>
      <c r="D4426" s="184">
        <v>627</v>
      </c>
      <c r="E4426" s="184">
        <v>16</v>
      </c>
      <c r="F4426" s="184">
        <v>5766</v>
      </c>
      <c r="G4426" s="184">
        <v>7</v>
      </c>
      <c r="H4426" s="184">
        <v>3</v>
      </c>
    </row>
    <row r="4427" spans="1:8" x14ac:dyDescent="0.2">
      <c r="A4427" s="184" t="s">
        <v>6266</v>
      </c>
      <c r="B4427" s="184">
        <v>5806</v>
      </c>
      <c r="C4427" s="184">
        <v>513625</v>
      </c>
      <c r="D4427" s="184">
        <v>628</v>
      </c>
      <c r="E4427" s="184">
        <v>16</v>
      </c>
      <c r="F4427" s="184">
        <v>5766</v>
      </c>
      <c r="G4427" s="184">
        <v>7</v>
      </c>
      <c r="H4427" s="184">
        <v>3</v>
      </c>
    </row>
    <row r="4428" spans="1:8" x14ac:dyDescent="0.2">
      <c r="A4428" s="184" t="s">
        <v>6267</v>
      </c>
      <c r="B4428" s="184">
        <v>5805</v>
      </c>
      <c r="C4428" s="184">
        <v>513626</v>
      </c>
      <c r="D4428" s="184">
        <v>629</v>
      </c>
      <c r="E4428" s="184">
        <v>16</v>
      </c>
      <c r="F4428" s="184">
        <v>5766</v>
      </c>
      <c r="G4428" s="184">
        <v>7</v>
      </c>
      <c r="H4428" s="184">
        <v>3</v>
      </c>
    </row>
    <row r="4429" spans="1:8" x14ac:dyDescent="0.2">
      <c r="A4429" s="184" t="s">
        <v>6268</v>
      </c>
      <c r="B4429" s="184">
        <v>5804</v>
      </c>
      <c r="C4429" s="184">
        <v>513627</v>
      </c>
      <c r="D4429" s="184">
        <v>630</v>
      </c>
      <c r="E4429" s="184">
        <v>16</v>
      </c>
      <c r="F4429" s="184">
        <v>5766</v>
      </c>
      <c r="G4429" s="184">
        <v>7</v>
      </c>
      <c r="H4429" s="184">
        <v>3</v>
      </c>
    </row>
    <row r="4430" spans="1:8" x14ac:dyDescent="0.2">
      <c r="A4430" s="184" t="s">
        <v>6269</v>
      </c>
      <c r="B4430" s="184">
        <v>5803</v>
      </c>
      <c r="C4430" s="184">
        <v>513628</v>
      </c>
      <c r="D4430" s="184">
        <v>631</v>
      </c>
      <c r="E4430" s="184">
        <v>16</v>
      </c>
      <c r="F4430" s="184">
        <v>5766</v>
      </c>
      <c r="G4430" s="184">
        <v>7</v>
      </c>
      <c r="H4430" s="184">
        <v>3</v>
      </c>
    </row>
    <row r="4431" spans="1:8" x14ac:dyDescent="0.2">
      <c r="A4431" s="184" t="s">
        <v>6270</v>
      </c>
      <c r="B4431" s="184">
        <v>5802</v>
      </c>
      <c r="C4431" s="184">
        <v>513629</v>
      </c>
      <c r="D4431" s="184">
        <v>632</v>
      </c>
      <c r="E4431" s="184">
        <v>16</v>
      </c>
      <c r="F4431" s="184">
        <v>5766</v>
      </c>
      <c r="G4431" s="184">
        <v>7</v>
      </c>
      <c r="H4431" s="184">
        <v>3</v>
      </c>
    </row>
    <row r="4432" spans="1:8" x14ac:dyDescent="0.2">
      <c r="A4432" s="184" t="s">
        <v>6271</v>
      </c>
      <c r="B4432" s="184">
        <v>5801</v>
      </c>
      <c r="C4432" s="184">
        <v>513630</v>
      </c>
      <c r="D4432" s="184">
        <v>633</v>
      </c>
      <c r="E4432" s="184">
        <v>16</v>
      </c>
      <c r="F4432" s="184">
        <v>5766</v>
      </c>
      <c r="G4432" s="184">
        <v>7</v>
      </c>
      <c r="H4432" s="184">
        <v>3</v>
      </c>
    </row>
    <row r="4433" spans="1:8" x14ac:dyDescent="0.2">
      <c r="A4433" s="184" t="s">
        <v>6272</v>
      </c>
      <c r="B4433" s="184">
        <v>5800</v>
      </c>
      <c r="C4433" s="184">
        <v>513631</v>
      </c>
      <c r="D4433" s="184">
        <v>634</v>
      </c>
      <c r="E4433" s="184">
        <v>16</v>
      </c>
      <c r="F4433" s="184">
        <v>5766</v>
      </c>
      <c r="G4433" s="184">
        <v>7</v>
      </c>
      <c r="H4433" s="184">
        <v>3</v>
      </c>
    </row>
    <row r="4434" spans="1:8" x14ac:dyDescent="0.2">
      <c r="A4434" s="184" t="s">
        <v>6273</v>
      </c>
      <c r="B4434" s="184">
        <v>5799</v>
      </c>
      <c r="C4434" s="184">
        <v>513632</v>
      </c>
      <c r="D4434" s="184">
        <v>635</v>
      </c>
      <c r="E4434" s="184">
        <v>16</v>
      </c>
      <c r="F4434" s="184">
        <v>5766</v>
      </c>
      <c r="G4434" s="184">
        <v>7</v>
      </c>
      <c r="H4434" s="184">
        <v>3</v>
      </c>
    </row>
    <row r="4435" spans="1:8" x14ac:dyDescent="0.2">
      <c r="A4435" s="184" t="s">
        <v>6274</v>
      </c>
      <c r="B4435" s="184">
        <v>5798</v>
      </c>
      <c r="C4435" s="184">
        <v>513633</v>
      </c>
      <c r="D4435" s="184">
        <v>636</v>
      </c>
      <c r="E4435" s="184">
        <v>16</v>
      </c>
      <c r="F4435" s="184">
        <v>5766</v>
      </c>
      <c r="G4435" s="184">
        <v>7</v>
      </c>
      <c r="H4435" s="184">
        <v>3</v>
      </c>
    </row>
    <row r="4436" spans="1:8" x14ac:dyDescent="0.2">
      <c r="A4436" s="184" t="s">
        <v>6275</v>
      </c>
      <c r="B4436" s="184">
        <v>5797</v>
      </c>
      <c r="C4436" s="184">
        <v>513634</v>
      </c>
      <c r="D4436" s="184">
        <v>637</v>
      </c>
      <c r="E4436" s="184">
        <v>16</v>
      </c>
      <c r="F4436" s="184">
        <v>5766</v>
      </c>
      <c r="G4436" s="184">
        <v>7</v>
      </c>
      <c r="H4436" s="184">
        <v>3</v>
      </c>
    </row>
    <row r="4437" spans="1:8" x14ac:dyDescent="0.2">
      <c r="A4437" s="184" t="s">
        <v>6276</v>
      </c>
      <c r="B4437" s="184">
        <v>5796</v>
      </c>
      <c r="C4437" s="184">
        <v>513635</v>
      </c>
      <c r="D4437" s="184">
        <v>638</v>
      </c>
      <c r="E4437" s="184">
        <v>16</v>
      </c>
      <c r="F4437" s="184">
        <v>5766</v>
      </c>
      <c r="G4437" s="184">
        <v>7</v>
      </c>
      <c r="H4437" s="184">
        <v>3</v>
      </c>
    </row>
    <row r="4438" spans="1:8" x14ac:dyDescent="0.2">
      <c r="A4438" s="184" t="s">
        <v>6277</v>
      </c>
      <c r="B4438" s="184">
        <v>5795</v>
      </c>
      <c r="C4438" s="184">
        <v>513636</v>
      </c>
      <c r="D4438" s="184">
        <v>639</v>
      </c>
      <c r="E4438" s="184">
        <v>16</v>
      </c>
      <c r="F4438" s="184">
        <v>5766</v>
      </c>
      <c r="G4438" s="184">
        <v>7</v>
      </c>
      <c r="H4438" s="184">
        <v>3</v>
      </c>
    </row>
    <row r="4439" spans="1:8" x14ac:dyDescent="0.2">
      <c r="A4439" s="184" t="s">
        <v>6278</v>
      </c>
      <c r="B4439" s="184">
        <v>5794</v>
      </c>
      <c r="C4439" s="184">
        <v>513637</v>
      </c>
      <c r="D4439" s="184">
        <v>640</v>
      </c>
      <c r="E4439" s="184">
        <v>16</v>
      </c>
      <c r="F4439" s="184">
        <v>5766</v>
      </c>
      <c r="G4439" s="184">
        <v>7</v>
      </c>
      <c r="H4439" s="184">
        <v>3</v>
      </c>
    </row>
    <row r="4440" spans="1:8" x14ac:dyDescent="0.2">
      <c r="A4440" s="184" t="s">
        <v>6279</v>
      </c>
      <c r="B4440" s="184">
        <v>5793</v>
      </c>
      <c r="C4440" s="184">
        <v>513638</v>
      </c>
      <c r="D4440" s="184">
        <v>641</v>
      </c>
      <c r="E4440" s="184">
        <v>16</v>
      </c>
      <c r="F4440" s="184">
        <v>5766</v>
      </c>
      <c r="G4440" s="184">
        <v>7</v>
      </c>
      <c r="H4440" s="184">
        <v>3</v>
      </c>
    </row>
    <row r="4441" spans="1:8" x14ac:dyDescent="0.2">
      <c r="A4441" s="184" t="s">
        <v>6280</v>
      </c>
      <c r="B4441" s="184">
        <v>5792</v>
      </c>
      <c r="C4441" s="184">
        <v>513639</v>
      </c>
      <c r="D4441" s="184">
        <v>642</v>
      </c>
      <c r="E4441" s="184">
        <v>16</v>
      </c>
      <c r="F4441" s="184">
        <v>5766</v>
      </c>
      <c r="G4441" s="184">
        <v>7</v>
      </c>
      <c r="H4441" s="184">
        <v>3</v>
      </c>
    </row>
    <row r="4442" spans="1:8" x14ac:dyDescent="0.2">
      <c r="A4442" s="184" t="s">
        <v>6281</v>
      </c>
      <c r="B4442" s="184">
        <v>5791</v>
      </c>
      <c r="C4442" s="184">
        <v>513640</v>
      </c>
      <c r="D4442" s="184">
        <v>643</v>
      </c>
      <c r="E4442" s="184">
        <v>16</v>
      </c>
      <c r="F4442" s="184">
        <v>5766</v>
      </c>
      <c r="G4442" s="184">
        <v>7</v>
      </c>
      <c r="H4442" s="184">
        <v>3</v>
      </c>
    </row>
    <row r="4443" spans="1:8" x14ac:dyDescent="0.2">
      <c r="A4443" s="184" t="s">
        <v>6282</v>
      </c>
      <c r="B4443" s="184">
        <v>5790</v>
      </c>
      <c r="C4443" s="184">
        <v>513641</v>
      </c>
      <c r="D4443" s="184">
        <v>644</v>
      </c>
      <c r="E4443" s="184">
        <v>16</v>
      </c>
      <c r="F4443" s="184">
        <v>5766</v>
      </c>
      <c r="G4443" s="184">
        <v>7</v>
      </c>
      <c r="H4443" s="184">
        <v>3</v>
      </c>
    </row>
    <row r="4444" spans="1:8" x14ac:dyDescent="0.2">
      <c r="A4444" s="184" t="s">
        <v>6283</v>
      </c>
      <c r="B4444" s="184">
        <v>5789</v>
      </c>
      <c r="C4444" s="184">
        <v>513642</v>
      </c>
      <c r="D4444" s="184">
        <v>645</v>
      </c>
      <c r="E4444" s="184">
        <v>16</v>
      </c>
      <c r="F4444" s="184">
        <v>5766</v>
      </c>
      <c r="G4444" s="184">
        <v>7</v>
      </c>
      <c r="H4444" s="184">
        <v>3</v>
      </c>
    </row>
    <row r="4445" spans="1:8" x14ac:dyDescent="0.2">
      <c r="A4445" s="184" t="s">
        <v>6284</v>
      </c>
      <c r="B4445" s="184">
        <v>5788</v>
      </c>
      <c r="C4445" s="184">
        <v>513643</v>
      </c>
      <c r="D4445" s="184">
        <v>646</v>
      </c>
      <c r="E4445" s="184">
        <v>16</v>
      </c>
      <c r="F4445" s="184">
        <v>5766</v>
      </c>
      <c r="G4445" s="184">
        <v>7</v>
      </c>
      <c r="H4445" s="184">
        <v>3</v>
      </c>
    </row>
    <row r="4446" spans="1:8" x14ac:dyDescent="0.2">
      <c r="A4446" s="184" t="s">
        <v>6285</v>
      </c>
      <c r="B4446" s="184">
        <v>5787</v>
      </c>
      <c r="C4446" s="184">
        <v>513644</v>
      </c>
      <c r="D4446" s="184">
        <v>647</v>
      </c>
      <c r="E4446" s="184">
        <v>16</v>
      </c>
      <c r="F4446" s="184">
        <v>5766</v>
      </c>
      <c r="G4446" s="184">
        <v>7</v>
      </c>
      <c r="H4446" s="184">
        <v>3</v>
      </c>
    </row>
    <row r="4447" spans="1:8" x14ac:dyDescent="0.2">
      <c r="A4447" s="184" t="s">
        <v>6286</v>
      </c>
      <c r="B4447" s="184">
        <v>5786</v>
      </c>
      <c r="C4447" s="184">
        <v>513645</v>
      </c>
      <c r="D4447" s="184">
        <v>648</v>
      </c>
      <c r="E4447" s="184">
        <v>16</v>
      </c>
      <c r="F4447" s="184">
        <v>5766</v>
      </c>
      <c r="G4447" s="184">
        <v>7</v>
      </c>
      <c r="H4447" s="184">
        <v>3</v>
      </c>
    </row>
    <row r="4448" spans="1:8" x14ac:dyDescent="0.2">
      <c r="A4448" s="184" t="s">
        <v>6287</v>
      </c>
      <c r="B4448" s="184">
        <v>5785</v>
      </c>
      <c r="C4448" s="184">
        <v>513646</v>
      </c>
      <c r="D4448" s="184">
        <v>649</v>
      </c>
      <c r="E4448" s="184">
        <v>16</v>
      </c>
      <c r="F4448" s="184">
        <v>5766</v>
      </c>
      <c r="G4448" s="184">
        <v>7</v>
      </c>
      <c r="H4448" s="184">
        <v>3</v>
      </c>
    </row>
    <row r="4449" spans="1:8" x14ac:dyDescent="0.2">
      <c r="A4449" s="184" t="s">
        <v>6288</v>
      </c>
      <c r="B4449" s="184">
        <v>5784</v>
      </c>
      <c r="C4449" s="184">
        <v>513647</v>
      </c>
      <c r="D4449" s="184">
        <v>650</v>
      </c>
      <c r="E4449" s="184">
        <v>16</v>
      </c>
      <c r="F4449" s="184">
        <v>5766</v>
      </c>
      <c r="G4449" s="184">
        <v>7</v>
      </c>
      <c r="H4449" s="184">
        <v>3</v>
      </c>
    </row>
    <row r="4450" spans="1:8" x14ac:dyDescent="0.2">
      <c r="A4450" s="184" t="s">
        <v>6289</v>
      </c>
      <c r="B4450" s="184">
        <v>5783</v>
      </c>
      <c r="C4450" s="184">
        <v>513648</v>
      </c>
      <c r="D4450" s="184">
        <v>651</v>
      </c>
      <c r="E4450" s="184">
        <v>16</v>
      </c>
      <c r="F4450" s="184">
        <v>5766</v>
      </c>
      <c r="G4450" s="184">
        <v>7</v>
      </c>
      <c r="H4450" s="184">
        <v>3</v>
      </c>
    </row>
    <row r="4451" spans="1:8" x14ac:dyDescent="0.2">
      <c r="A4451" s="184" t="s">
        <v>6290</v>
      </c>
      <c r="B4451" s="184">
        <v>5782</v>
      </c>
      <c r="C4451" s="184">
        <v>513649</v>
      </c>
      <c r="D4451" s="184">
        <v>652</v>
      </c>
      <c r="E4451" s="184">
        <v>16</v>
      </c>
      <c r="F4451" s="184">
        <v>5766</v>
      </c>
      <c r="G4451" s="184">
        <v>7</v>
      </c>
      <c r="H4451" s="184">
        <v>3</v>
      </c>
    </row>
    <row r="4452" spans="1:8" x14ac:dyDescent="0.2">
      <c r="A4452" s="184" t="s">
        <v>6291</v>
      </c>
      <c r="B4452" s="184">
        <v>5781</v>
      </c>
      <c r="C4452" s="184">
        <v>513650</v>
      </c>
      <c r="D4452" s="184">
        <v>653</v>
      </c>
      <c r="E4452" s="184">
        <v>16</v>
      </c>
      <c r="F4452" s="184">
        <v>5766</v>
      </c>
      <c r="G4452" s="184">
        <v>7</v>
      </c>
      <c r="H4452" s="184">
        <v>3</v>
      </c>
    </row>
    <row r="4453" spans="1:8" x14ac:dyDescent="0.2">
      <c r="A4453" s="184" t="s">
        <v>6292</v>
      </c>
      <c r="B4453" s="184">
        <v>5780</v>
      </c>
      <c r="C4453" s="184">
        <v>513651</v>
      </c>
      <c r="D4453" s="184">
        <v>654</v>
      </c>
      <c r="E4453" s="184">
        <v>16</v>
      </c>
      <c r="F4453" s="184">
        <v>5766</v>
      </c>
      <c r="G4453" s="184">
        <v>7</v>
      </c>
      <c r="H4453" s="184">
        <v>3</v>
      </c>
    </row>
    <row r="4454" spans="1:8" x14ac:dyDescent="0.2">
      <c r="A4454" s="184" t="s">
        <v>6293</v>
      </c>
      <c r="B4454" s="184">
        <v>5779</v>
      </c>
      <c r="C4454" s="184">
        <v>513652</v>
      </c>
      <c r="D4454" s="184">
        <v>655</v>
      </c>
      <c r="E4454" s="184">
        <v>16</v>
      </c>
      <c r="F4454" s="184">
        <v>5766</v>
      </c>
      <c r="G4454" s="184">
        <v>7</v>
      </c>
      <c r="H4454" s="184">
        <v>3</v>
      </c>
    </row>
    <row r="4455" spans="1:8" x14ac:dyDescent="0.2">
      <c r="A4455" s="184" t="s">
        <v>6294</v>
      </c>
      <c r="B4455" s="184">
        <v>5778</v>
      </c>
      <c r="C4455" s="184">
        <v>513653</v>
      </c>
      <c r="D4455" s="184">
        <v>656</v>
      </c>
      <c r="E4455" s="184">
        <v>16</v>
      </c>
      <c r="F4455" s="184">
        <v>5766</v>
      </c>
      <c r="G4455" s="184">
        <v>7</v>
      </c>
      <c r="H4455" s="184">
        <v>3</v>
      </c>
    </row>
    <row r="4456" spans="1:8" x14ac:dyDescent="0.2">
      <c r="A4456" s="184" t="s">
        <v>6295</v>
      </c>
      <c r="B4456" s="184">
        <v>5777</v>
      </c>
      <c r="C4456" s="184">
        <v>513654</v>
      </c>
      <c r="D4456" s="184">
        <v>657</v>
      </c>
      <c r="E4456" s="184">
        <v>16</v>
      </c>
      <c r="F4456" s="184">
        <v>5766</v>
      </c>
      <c r="G4456" s="184">
        <v>7</v>
      </c>
      <c r="H4456" s="184">
        <v>3</v>
      </c>
    </row>
    <row r="4457" spans="1:8" x14ac:dyDescent="0.2">
      <c r="A4457" s="184" t="s">
        <v>6296</v>
      </c>
      <c r="B4457" s="184">
        <v>5776</v>
      </c>
      <c r="C4457" s="184">
        <v>513655</v>
      </c>
      <c r="D4457" s="184">
        <v>658</v>
      </c>
      <c r="E4457" s="184">
        <v>16</v>
      </c>
      <c r="F4457" s="184">
        <v>5766</v>
      </c>
      <c r="G4457" s="184">
        <v>7</v>
      </c>
      <c r="H4457" s="184">
        <v>3</v>
      </c>
    </row>
    <row r="4458" spans="1:8" x14ac:dyDescent="0.2">
      <c r="A4458" s="184" t="s">
        <v>6297</v>
      </c>
      <c r="B4458" s="184">
        <v>5775</v>
      </c>
      <c r="C4458" s="184">
        <v>513656</v>
      </c>
      <c r="D4458" s="184">
        <v>659</v>
      </c>
      <c r="E4458" s="184">
        <v>16</v>
      </c>
      <c r="F4458" s="184">
        <v>5766</v>
      </c>
      <c r="G4458" s="184">
        <v>7</v>
      </c>
      <c r="H4458" s="184">
        <v>3</v>
      </c>
    </row>
    <row r="4459" spans="1:8" x14ac:dyDescent="0.2">
      <c r="A4459" s="184" t="s">
        <v>6298</v>
      </c>
      <c r="B4459" s="184">
        <v>5774</v>
      </c>
      <c r="C4459" s="184">
        <v>513657</v>
      </c>
      <c r="D4459" s="184">
        <v>660</v>
      </c>
      <c r="E4459" s="184">
        <v>16</v>
      </c>
      <c r="F4459" s="184">
        <v>5766</v>
      </c>
      <c r="G4459" s="184">
        <v>7</v>
      </c>
      <c r="H4459" s="184">
        <v>3</v>
      </c>
    </row>
    <row r="4460" spans="1:8" x14ac:dyDescent="0.2">
      <c r="A4460" s="184" t="s">
        <v>6299</v>
      </c>
      <c r="B4460" s="184">
        <v>5773</v>
      </c>
      <c r="C4460" s="184">
        <v>513658</v>
      </c>
      <c r="D4460" s="184">
        <v>661</v>
      </c>
      <c r="E4460" s="184">
        <v>16</v>
      </c>
      <c r="F4460" s="184">
        <v>5766</v>
      </c>
      <c r="G4460" s="184">
        <v>7</v>
      </c>
      <c r="H4460" s="184">
        <v>3</v>
      </c>
    </row>
    <row r="4461" spans="1:8" x14ac:dyDescent="0.2">
      <c r="A4461" s="184" t="s">
        <v>6300</v>
      </c>
      <c r="B4461" s="184">
        <v>5772</v>
      </c>
      <c r="C4461" s="184">
        <v>513659</v>
      </c>
      <c r="D4461" s="184">
        <v>662</v>
      </c>
      <c r="E4461" s="184">
        <v>16</v>
      </c>
      <c r="F4461" s="184">
        <v>5766</v>
      </c>
      <c r="G4461" s="184">
        <v>7</v>
      </c>
      <c r="H4461" s="184">
        <v>3</v>
      </c>
    </row>
    <row r="4462" spans="1:8" x14ac:dyDescent="0.2">
      <c r="A4462" s="184" t="s">
        <v>6301</v>
      </c>
      <c r="B4462" s="184">
        <v>5771</v>
      </c>
      <c r="C4462" s="184">
        <v>513660</v>
      </c>
      <c r="D4462" s="184">
        <v>663</v>
      </c>
      <c r="E4462" s="184">
        <v>16</v>
      </c>
      <c r="F4462" s="184">
        <v>5766</v>
      </c>
      <c r="G4462" s="184">
        <v>7</v>
      </c>
      <c r="H4462" s="184">
        <v>3</v>
      </c>
    </row>
    <row r="4463" spans="1:8" x14ac:dyDescent="0.2">
      <c r="A4463" s="184" t="s">
        <v>6302</v>
      </c>
      <c r="B4463" s="184">
        <v>5770</v>
      </c>
      <c r="C4463" s="184">
        <v>513661</v>
      </c>
      <c r="D4463" s="184">
        <v>664</v>
      </c>
      <c r="E4463" s="184">
        <v>16</v>
      </c>
      <c r="F4463" s="184">
        <v>5766</v>
      </c>
      <c r="G4463" s="184">
        <v>7</v>
      </c>
      <c r="H4463" s="184">
        <v>3</v>
      </c>
    </row>
    <row r="4464" spans="1:8" x14ac:dyDescent="0.2">
      <c r="A4464" s="184" t="s">
        <v>6303</v>
      </c>
      <c r="B4464" s="184">
        <v>5769</v>
      </c>
      <c r="C4464" s="184">
        <v>513662</v>
      </c>
      <c r="D4464" s="184">
        <v>665</v>
      </c>
      <c r="E4464" s="184">
        <v>16</v>
      </c>
      <c r="F4464" s="184">
        <v>5766</v>
      </c>
      <c r="G4464" s="184">
        <v>7</v>
      </c>
      <c r="H4464" s="184">
        <v>3</v>
      </c>
    </row>
    <row r="4465" spans="1:8" x14ac:dyDescent="0.2">
      <c r="A4465" s="184" t="s">
        <v>6304</v>
      </c>
      <c r="B4465" s="184">
        <v>6289</v>
      </c>
      <c r="C4465" s="184">
        <v>514009</v>
      </c>
      <c r="D4465" s="184">
        <v>667</v>
      </c>
      <c r="E4465" s="184">
        <v>16</v>
      </c>
      <c r="F4465" s="184">
        <v>5766</v>
      </c>
      <c r="G4465" s="184">
        <v>7</v>
      </c>
      <c r="H4465" s="184">
        <v>3</v>
      </c>
    </row>
    <row r="4466" spans="1:8" x14ac:dyDescent="0.2">
      <c r="A4466" s="184" t="s">
        <v>6305</v>
      </c>
      <c r="B4466" s="184">
        <v>6288</v>
      </c>
      <c r="C4466" s="184">
        <v>514010</v>
      </c>
      <c r="D4466" s="184">
        <v>668</v>
      </c>
      <c r="E4466" s="184">
        <v>16</v>
      </c>
      <c r="F4466" s="184">
        <v>5766</v>
      </c>
      <c r="G4466" s="184">
        <v>7</v>
      </c>
      <c r="H4466" s="184">
        <v>3</v>
      </c>
    </row>
    <row r="4467" spans="1:8" x14ac:dyDescent="0.2">
      <c r="A4467" s="184" t="s">
        <v>6306</v>
      </c>
      <c r="B4467" s="184">
        <v>6290</v>
      </c>
      <c r="C4467" s="184">
        <v>514011</v>
      </c>
      <c r="D4467" s="184">
        <v>669</v>
      </c>
      <c r="E4467" s="184">
        <v>16</v>
      </c>
      <c r="F4467" s="184">
        <v>5766</v>
      </c>
      <c r="G4467" s="184">
        <v>7</v>
      </c>
      <c r="H4467" s="184">
        <v>3</v>
      </c>
    </row>
    <row r="4468" spans="1:8" x14ac:dyDescent="0.2">
      <c r="A4468" s="184" t="s">
        <v>6307</v>
      </c>
      <c r="B4468" s="184">
        <v>6109</v>
      </c>
      <c r="C4468" s="184">
        <v>513796</v>
      </c>
      <c r="D4468" s="184">
        <v>801</v>
      </c>
      <c r="E4468" s="184">
        <v>16</v>
      </c>
      <c r="F4468" s="184">
        <v>5766</v>
      </c>
      <c r="G4468" s="184">
        <v>7</v>
      </c>
      <c r="H4468" s="184">
        <v>3</v>
      </c>
    </row>
    <row r="4469" spans="1:8" x14ac:dyDescent="0.2">
      <c r="A4469" s="184" t="s">
        <v>6308</v>
      </c>
      <c r="B4469" s="184">
        <v>6108</v>
      </c>
      <c r="C4469" s="184">
        <v>513797</v>
      </c>
      <c r="D4469" s="184">
        <v>802</v>
      </c>
      <c r="E4469" s="184">
        <v>16</v>
      </c>
      <c r="F4469" s="184">
        <v>5766</v>
      </c>
      <c r="G4469" s="184">
        <v>7</v>
      </c>
      <c r="H4469" s="184">
        <v>3</v>
      </c>
    </row>
    <row r="4470" spans="1:8" x14ac:dyDescent="0.2">
      <c r="A4470" s="184" t="s">
        <v>6309</v>
      </c>
      <c r="B4470" s="184">
        <v>6107</v>
      </c>
      <c r="C4470" s="184">
        <v>513798</v>
      </c>
      <c r="D4470" s="184">
        <v>803</v>
      </c>
      <c r="E4470" s="184">
        <v>16</v>
      </c>
      <c r="F4470" s="184">
        <v>5766</v>
      </c>
      <c r="G4470" s="184">
        <v>7</v>
      </c>
      <c r="H4470" s="184">
        <v>3</v>
      </c>
    </row>
    <row r="4471" spans="1:8" x14ac:dyDescent="0.2">
      <c r="A4471" s="184" t="s">
        <v>6310</v>
      </c>
      <c r="B4471" s="184">
        <v>6106</v>
      </c>
      <c r="C4471" s="184">
        <v>513799</v>
      </c>
      <c r="D4471" s="184">
        <v>804</v>
      </c>
      <c r="E4471" s="184">
        <v>16</v>
      </c>
      <c r="F4471" s="184">
        <v>5766</v>
      </c>
      <c r="G4471" s="184">
        <v>7</v>
      </c>
      <c r="H4471" s="184">
        <v>3</v>
      </c>
    </row>
    <row r="4472" spans="1:8" x14ac:dyDescent="0.2">
      <c r="A4472" s="184" t="s">
        <v>6311</v>
      </c>
      <c r="B4472" s="184">
        <v>6105</v>
      </c>
      <c r="C4472" s="184">
        <v>513800</v>
      </c>
      <c r="D4472" s="184">
        <v>805</v>
      </c>
      <c r="E4472" s="184">
        <v>16</v>
      </c>
      <c r="F4472" s="184">
        <v>5766</v>
      </c>
      <c r="G4472" s="184">
        <v>7</v>
      </c>
      <c r="H4472" s="184">
        <v>3</v>
      </c>
    </row>
    <row r="4473" spans="1:8" x14ac:dyDescent="0.2">
      <c r="A4473" s="184" t="s">
        <v>6312</v>
      </c>
      <c r="B4473" s="184">
        <v>6104</v>
      </c>
      <c r="C4473" s="184">
        <v>513801</v>
      </c>
      <c r="D4473" s="184">
        <v>806</v>
      </c>
      <c r="E4473" s="184">
        <v>16</v>
      </c>
      <c r="F4473" s="184">
        <v>5766</v>
      </c>
      <c r="G4473" s="184">
        <v>7</v>
      </c>
      <c r="H4473" s="184">
        <v>3</v>
      </c>
    </row>
    <row r="4474" spans="1:8" x14ac:dyDescent="0.2">
      <c r="A4474" s="184" t="s">
        <v>6313</v>
      </c>
      <c r="B4474" s="184">
        <v>6103</v>
      </c>
      <c r="C4474" s="184">
        <v>513802</v>
      </c>
      <c r="D4474" s="184">
        <v>807</v>
      </c>
      <c r="E4474" s="184">
        <v>16</v>
      </c>
      <c r="F4474" s="184">
        <v>5766</v>
      </c>
      <c r="G4474" s="184">
        <v>7</v>
      </c>
      <c r="H4474" s="184">
        <v>3</v>
      </c>
    </row>
    <row r="4475" spans="1:8" x14ac:dyDescent="0.2">
      <c r="A4475" s="184" t="s">
        <v>6314</v>
      </c>
      <c r="B4475" s="184">
        <v>6102</v>
      </c>
      <c r="C4475" s="184">
        <v>513803</v>
      </c>
      <c r="D4475" s="184">
        <v>808</v>
      </c>
      <c r="E4475" s="184">
        <v>16</v>
      </c>
      <c r="F4475" s="184">
        <v>5766</v>
      </c>
      <c r="G4475" s="184">
        <v>7</v>
      </c>
      <c r="H4475" s="184">
        <v>3</v>
      </c>
    </row>
    <row r="4476" spans="1:8" x14ac:dyDescent="0.2">
      <c r="A4476" s="184" t="s">
        <v>6315</v>
      </c>
      <c r="B4476" s="184">
        <v>6101</v>
      </c>
      <c r="C4476" s="184">
        <v>513804</v>
      </c>
      <c r="D4476" s="184">
        <v>809</v>
      </c>
      <c r="E4476" s="184">
        <v>16</v>
      </c>
      <c r="F4476" s="184">
        <v>5766</v>
      </c>
      <c r="G4476" s="184">
        <v>7</v>
      </c>
      <c r="H4476" s="184">
        <v>3</v>
      </c>
    </row>
    <row r="4477" spans="1:8" x14ac:dyDescent="0.2">
      <c r="A4477" s="184" t="s">
        <v>6316</v>
      </c>
      <c r="B4477" s="184">
        <v>6100</v>
      </c>
      <c r="C4477" s="184">
        <v>513805</v>
      </c>
      <c r="D4477" s="184">
        <v>810</v>
      </c>
      <c r="E4477" s="184">
        <v>16</v>
      </c>
      <c r="F4477" s="184">
        <v>5766</v>
      </c>
      <c r="G4477" s="184">
        <v>7</v>
      </c>
      <c r="H4477" s="184">
        <v>3</v>
      </c>
    </row>
    <row r="4478" spans="1:8" x14ac:dyDescent="0.2">
      <c r="A4478" s="184" t="s">
        <v>6317</v>
      </c>
      <c r="B4478" s="184">
        <v>6099</v>
      </c>
      <c r="C4478" s="184">
        <v>513806</v>
      </c>
      <c r="D4478" s="184">
        <v>811</v>
      </c>
      <c r="E4478" s="184">
        <v>16</v>
      </c>
      <c r="F4478" s="184">
        <v>5766</v>
      </c>
      <c r="G4478" s="184">
        <v>7</v>
      </c>
      <c r="H4478" s="184">
        <v>3</v>
      </c>
    </row>
    <row r="4479" spans="1:8" x14ac:dyDescent="0.2">
      <c r="A4479" s="184" t="s">
        <v>6318</v>
      </c>
      <c r="B4479" s="184">
        <v>6098</v>
      </c>
      <c r="C4479" s="184">
        <v>513807</v>
      </c>
      <c r="D4479" s="184">
        <v>812</v>
      </c>
      <c r="E4479" s="184">
        <v>16</v>
      </c>
      <c r="F4479" s="184">
        <v>5766</v>
      </c>
      <c r="G4479" s="184">
        <v>7</v>
      </c>
      <c r="H4479" s="184">
        <v>3</v>
      </c>
    </row>
    <row r="4480" spans="1:8" x14ac:dyDescent="0.2">
      <c r="A4480" s="184" t="s">
        <v>6319</v>
      </c>
      <c r="B4480" s="184">
        <v>6097</v>
      </c>
      <c r="C4480" s="184">
        <v>513808</v>
      </c>
      <c r="D4480" s="184">
        <v>813</v>
      </c>
      <c r="E4480" s="184">
        <v>16</v>
      </c>
      <c r="F4480" s="184">
        <v>5766</v>
      </c>
      <c r="G4480" s="184">
        <v>7</v>
      </c>
      <c r="H4480" s="184">
        <v>3</v>
      </c>
    </row>
    <row r="4481" spans="1:8" x14ac:dyDescent="0.2">
      <c r="A4481" s="184" t="s">
        <v>6320</v>
      </c>
      <c r="B4481" s="184">
        <v>6096</v>
      </c>
      <c r="C4481" s="184">
        <v>513809</v>
      </c>
      <c r="D4481" s="184">
        <v>814</v>
      </c>
      <c r="E4481" s="184">
        <v>16</v>
      </c>
      <c r="F4481" s="184">
        <v>5766</v>
      </c>
      <c r="G4481" s="184">
        <v>7</v>
      </c>
      <c r="H4481" s="184">
        <v>3</v>
      </c>
    </row>
    <row r="4482" spans="1:8" x14ac:dyDescent="0.2">
      <c r="A4482" s="184" t="s">
        <v>6321</v>
      </c>
      <c r="B4482" s="184">
        <v>6095</v>
      </c>
      <c r="C4482" s="184">
        <v>513810</v>
      </c>
      <c r="D4482" s="184">
        <v>815</v>
      </c>
      <c r="E4482" s="184">
        <v>16</v>
      </c>
      <c r="F4482" s="184">
        <v>5766</v>
      </c>
      <c r="G4482" s="184">
        <v>7</v>
      </c>
      <c r="H4482" s="184">
        <v>3</v>
      </c>
    </row>
    <row r="4483" spans="1:8" x14ac:dyDescent="0.2">
      <c r="A4483" s="184" t="s">
        <v>6322</v>
      </c>
      <c r="B4483" s="184">
        <v>6094</v>
      </c>
      <c r="C4483" s="184">
        <v>513811</v>
      </c>
      <c r="D4483" s="184">
        <v>816</v>
      </c>
      <c r="E4483" s="184">
        <v>16</v>
      </c>
      <c r="F4483" s="184">
        <v>5766</v>
      </c>
      <c r="G4483" s="184">
        <v>7</v>
      </c>
      <c r="H4483" s="184">
        <v>3</v>
      </c>
    </row>
    <row r="4484" spans="1:8" x14ac:dyDescent="0.2">
      <c r="A4484" s="184" t="s">
        <v>6323</v>
      </c>
      <c r="B4484" s="184">
        <v>6093</v>
      </c>
      <c r="C4484" s="184">
        <v>513812</v>
      </c>
      <c r="D4484" s="184">
        <v>817</v>
      </c>
      <c r="E4484" s="184">
        <v>16</v>
      </c>
      <c r="F4484" s="184">
        <v>5766</v>
      </c>
      <c r="G4484" s="184">
        <v>7</v>
      </c>
      <c r="H4484" s="184">
        <v>3</v>
      </c>
    </row>
    <row r="4485" spans="1:8" x14ac:dyDescent="0.2">
      <c r="A4485" s="184" t="s">
        <v>6324</v>
      </c>
      <c r="B4485" s="184">
        <v>6092</v>
      </c>
      <c r="C4485" s="184">
        <v>513813</v>
      </c>
      <c r="D4485" s="184">
        <v>818</v>
      </c>
      <c r="E4485" s="184">
        <v>16</v>
      </c>
      <c r="F4485" s="184">
        <v>5766</v>
      </c>
      <c r="G4485" s="184">
        <v>7</v>
      </c>
      <c r="H4485" s="184">
        <v>3</v>
      </c>
    </row>
    <row r="4486" spans="1:8" x14ac:dyDescent="0.2">
      <c r="A4486" s="184" t="s">
        <v>6325</v>
      </c>
      <c r="B4486" s="184">
        <v>6091</v>
      </c>
      <c r="C4486" s="184">
        <v>513814</v>
      </c>
      <c r="D4486" s="184">
        <v>819</v>
      </c>
      <c r="E4486" s="184">
        <v>16</v>
      </c>
      <c r="F4486" s="184">
        <v>5766</v>
      </c>
      <c r="G4486" s="184">
        <v>7</v>
      </c>
      <c r="H4486" s="184">
        <v>3</v>
      </c>
    </row>
    <row r="4487" spans="1:8" x14ac:dyDescent="0.2">
      <c r="A4487" s="184" t="s">
        <v>6326</v>
      </c>
      <c r="B4487" s="184">
        <v>6090</v>
      </c>
      <c r="C4487" s="184">
        <v>513815</v>
      </c>
      <c r="D4487" s="184">
        <v>820</v>
      </c>
      <c r="E4487" s="184">
        <v>16</v>
      </c>
      <c r="F4487" s="184">
        <v>5766</v>
      </c>
      <c r="G4487" s="184">
        <v>7</v>
      </c>
      <c r="H4487" s="184">
        <v>3</v>
      </c>
    </row>
    <row r="4488" spans="1:8" x14ac:dyDescent="0.2">
      <c r="A4488" s="184" t="s">
        <v>6327</v>
      </c>
      <c r="B4488" s="184">
        <v>6089</v>
      </c>
      <c r="C4488" s="184">
        <v>513816</v>
      </c>
      <c r="D4488" s="184">
        <v>821</v>
      </c>
      <c r="E4488" s="184">
        <v>16</v>
      </c>
      <c r="F4488" s="184">
        <v>5766</v>
      </c>
      <c r="G4488" s="184">
        <v>7</v>
      </c>
      <c r="H4488" s="184">
        <v>3</v>
      </c>
    </row>
    <row r="4489" spans="1:8" x14ac:dyDescent="0.2">
      <c r="A4489" s="184" t="s">
        <v>6328</v>
      </c>
      <c r="B4489" s="184">
        <v>6088</v>
      </c>
      <c r="C4489" s="184">
        <v>513817</v>
      </c>
      <c r="D4489" s="184">
        <v>822</v>
      </c>
      <c r="E4489" s="184">
        <v>16</v>
      </c>
      <c r="F4489" s="184">
        <v>5766</v>
      </c>
      <c r="G4489" s="184">
        <v>7</v>
      </c>
      <c r="H4489" s="184">
        <v>3</v>
      </c>
    </row>
    <row r="4490" spans="1:8" x14ac:dyDescent="0.2">
      <c r="A4490" s="184" t="s">
        <v>6329</v>
      </c>
      <c r="B4490" s="184">
        <v>6087</v>
      </c>
      <c r="C4490" s="184">
        <v>513818</v>
      </c>
      <c r="D4490" s="184">
        <v>823</v>
      </c>
      <c r="E4490" s="184">
        <v>16</v>
      </c>
      <c r="F4490" s="184">
        <v>5766</v>
      </c>
      <c r="G4490" s="184">
        <v>7</v>
      </c>
      <c r="H4490" s="184">
        <v>3</v>
      </c>
    </row>
    <row r="4491" spans="1:8" x14ac:dyDescent="0.2">
      <c r="A4491" s="184" t="s">
        <v>6330</v>
      </c>
      <c r="B4491" s="184">
        <v>6086</v>
      </c>
      <c r="C4491" s="184">
        <v>513819</v>
      </c>
      <c r="D4491" s="184">
        <v>824</v>
      </c>
      <c r="E4491" s="184">
        <v>16</v>
      </c>
      <c r="F4491" s="184">
        <v>5766</v>
      </c>
      <c r="G4491" s="184">
        <v>7</v>
      </c>
      <c r="H4491" s="184">
        <v>3</v>
      </c>
    </row>
    <row r="4492" spans="1:8" x14ac:dyDescent="0.2">
      <c r="A4492" s="184" t="s">
        <v>6331</v>
      </c>
      <c r="B4492" s="184">
        <v>6085</v>
      </c>
      <c r="C4492" s="184">
        <v>513820</v>
      </c>
      <c r="D4492" s="184">
        <v>825</v>
      </c>
      <c r="E4492" s="184">
        <v>16</v>
      </c>
      <c r="F4492" s="184">
        <v>5766</v>
      </c>
      <c r="G4492" s="184">
        <v>7</v>
      </c>
      <c r="H4492" s="184">
        <v>3</v>
      </c>
    </row>
    <row r="4493" spans="1:8" x14ac:dyDescent="0.2">
      <c r="A4493" s="184" t="s">
        <v>6332</v>
      </c>
      <c r="B4493" s="184">
        <v>6084</v>
      </c>
      <c r="C4493" s="184">
        <v>513821</v>
      </c>
      <c r="D4493" s="184">
        <v>826</v>
      </c>
      <c r="E4493" s="184">
        <v>16</v>
      </c>
      <c r="F4493" s="184">
        <v>5766</v>
      </c>
      <c r="G4493" s="184">
        <v>7</v>
      </c>
      <c r="H4493" s="184">
        <v>3</v>
      </c>
    </row>
    <row r="4494" spans="1:8" x14ac:dyDescent="0.2">
      <c r="A4494" s="184" t="s">
        <v>6333</v>
      </c>
      <c r="B4494" s="184">
        <v>6083</v>
      </c>
      <c r="C4494" s="184">
        <v>513822</v>
      </c>
      <c r="D4494" s="184">
        <v>827</v>
      </c>
      <c r="E4494" s="184">
        <v>16</v>
      </c>
      <c r="F4494" s="184">
        <v>5766</v>
      </c>
      <c r="G4494" s="184">
        <v>7</v>
      </c>
      <c r="H4494" s="184">
        <v>3</v>
      </c>
    </row>
    <row r="4495" spans="1:8" x14ac:dyDescent="0.2">
      <c r="A4495" s="184" t="s">
        <v>6334</v>
      </c>
      <c r="B4495" s="184">
        <v>6082</v>
      </c>
      <c r="C4495" s="184">
        <v>513823</v>
      </c>
      <c r="D4495" s="184">
        <v>828</v>
      </c>
      <c r="E4495" s="184">
        <v>16</v>
      </c>
      <c r="F4495" s="184">
        <v>5766</v>
      </c>
      <c r="G4495" s="184">
        <v>7</v>
      </c>
      <c r="H4495" s="184">
        <v>3</v>
      </c>
    </row>
    <row r="4496" spans="1:8" x14ac:dyDescent="0.2">
      <c r="A4496" s="184" t="s">
        <v>6335</v>
      </c>
      <c r="B4496" s="184">
        <v>6081</v>
      </c>
      <c r="C4496" s="184">
        <v>513824</v>
      </c>
      <c r="D4496" s="184">
        <v>829</v>
      </c>
      <c r="E4496" s="184">
        <v>16</v>
      </c>
      <c r="F4496" s="184">
        <v>5766</v>
      </c>
      <c r="G4496" s="184">
        <v>7</v>
      </c>
      <c r="H4496" s="184">
        <v>3</v>
      </c>
    </row>
    <row r="4497" spans="1:8" x14ac:dyDescent="0.2">
      <c r="A4497" s="184" t="s">
        <v>6336</v>
      </c>
      <c r="B4497" s="184">
        <v>6080</v>
      </c>
      <c r="C4497" s="184">
        <v>513825</v>
      </c>
      <c r="D4497" s="184">
        <v>830</v>
      </c>
      <c r="E4497" s="184">
        <v>16</v>
      </c>
      <c r="F4497" s="184">
        <v>5766</v>
      </c>
      <c r="G4497" s="184">
        <v>7</v>
      </c>
      <c r="H4497" s="184">
        <v>3</v>
      </c>
    </row>
    <row r="4498" spans="1:8" x14ac:dyDescent="0.2">
      <c r="A4498" s="184" t="s">
        <v>6337</v>
      </c>
      <c r="B4498" s="184">
        <v>6079</v>
      </c>
      <c r="C4498" s="184">
        <v>513826</v>
      </c>
      <c r="D4498" s="184">
        <v>831</v>
      </c>
      <c r="E4498" s="184">
        <v>16</v>
      </c>
      <c r="F4498" s="184">
        <v>5766</v>
      </c>
      <c r="G4498" s="184">
        <v>7</v>
      </c>
      <c r="H4498" s="184">
        <v>3</v>
      </c>
    </row>
    <row r="4499" spans="1:8" x14ac:dyDescent="0.2">
      <c r="A4499" s="184" t="s">
        <v>6338</v>
      </c>
      <c r="B4499" s="184">
        <v>6078</v>
      </c>
      <c r="C4499" s="184">
        <v>513827</v>
      </c>
      <c r="D4499" s="184">
        <v>832</v>
      </c>
      <c r="E4499" s="184">
        <v>16</v>
      </c>
      <c r="F4499" s="184">
        <v>5766</v>
      </c>
      <c r="G4499" s="184">
        <v>7</v>
      </c>
      <c r="H4499" s="184">
        <v>3</v>
      </c>
    </row>
    <row r="4500" spans="1:8" x14ac:dyDescent="0.2">
      <c r="A4500" s="184" t="s">
        <v>6339</v>
      </c>
      <c r="B4500" s="184">
        <v>6175</v>
      </c>
      <c r="C4500" s="184">
        <v>513730</v>
      </c>
      <c r="D4500" s="184">
        <v>401</v>
      </c>
      <c r="E4500" s="184">
        <v>16</v>
      </c>
      <c r="F4500" s="184">
        <v>5972</v>
      </c>
      <c r="G4500" s="184">
        <v>7</v>
      </c>
      <c r="H4500" s="184">
        <v>3</v>
      </c>
    </row>
    <row r="4501" spans="1:8" x14ac:dyDescent="0.2">
      <c r="A4501" s="184" t="s">
        <v>6339</v>
      </c>
      <c r="B4501" s="184">
        <v>6044</v>
      </c>
      <c r="C4501" s="184">
        <v>513863</v>
      </c>
      <c r="D4501" s="184">
        <v>401</v>
      </c>
      <c r="E4501" s="184">
        <v>16</v>
      </c>
      <c r="F4501" s="184">
        <v>5966</v>
      </c>
      <c r="G4501" s="184">
        <v>7</v>
      </c>
      <c r="H4501" s="184">
        <v>3</v>
      </c>
    </row>
    <row r="4502" spans="1:8" x14ac:dyDescent="0.2">
      <c r="A4502" s="184" t="s">
        <v>6340</v>
      </c>
      <c r="B4502" s="184">
        <v>6241</v>
      </c>
      <c r="C4502" s="184">
        <v>513663</v>
      </c>
      <c r="D4502" s="184">
        <v>-401</v>
      </c>
      <c r="E4502" s="184">
        <v>16</v>
      </c>
      <c r="F4502" s="184">
        <v>5765</v>
      </c>
      <c r="G4502" s="184">
        <v>7</v>
      </c>
      <c r="H4502" s="184">
        <v>3</v>
      </c>
    </row>
    <row r="4503" spans="1:8" x14ac:dyDescent="0.2">
      <c r="A4503" s="184" t="s">
        <v>6341</v>
      </c>
      <c r="B4503" s="184">
        <v>6174</v>
      </c>
      <c r="C4503" s="184">
        <v>513731</v>
      </c>
      <c r="D4503" s="184">
        <v>402</v>
      </c>
      <c r="E4503" s="184">
        <v>16</v>
      </c>
      <c r="F4503" s="184">
        <v>5972</v>
      </c>
      <c r="G4503" s="184">
        <v>7</v>
      </c>
      <c r="H4503" s="184">
        <v>3</v>
      </c>
    </row>
    <row r="4504" spans="1:8" x14ac:dyDescent="0.2">
      <c r="A4504" s="184" t="s">
        <v>6341</v>
      </c>
      <c r="B4504" s="184">
        <v>6043</v>
      </c>
      <c r="C4504" s="184">
        <v>513864</v>
      </c>
      <c r="D4504" s="184">
        <v>402</v>
      </c>
      <c r="E4504" s="184">
        <v>16</v>
      </c>
      <c r="F4504" s="184">
        <v>5966</v>
      </c>
      <c r="G4504" s="184">
        <v>7</v>
      </c>
      <c r="H4504" s="184">
        <v>3</v>
      </c>
    </row>
    <row r="4505" spans="1:8" x14ac:dyDescent="0.2">
      <c r="A4505" s="184" t="s">
        <v>6342</v>
      </c>
      <c r="B4505" s="184">
        <v>6240</v>
      </c>
      <c r="C4505" s="184">
        <v>513664</v>
      </c>
      <c r="D4505" s="184">
        <v>-402</v>
      </c>
      <c r="E4505" s="184">
        <v>16</v>
      </c>
      <c r="F4505" s="184">
        <v>5765</v>
      </c>
      <c r="G4505" s="184">
        <v>7</v>
      </c>
      <c r="H4505" s="184">
        <v>3</v>
      </c>
    </row>
    <row r="4506" spans="1:8" x14ac:dyDescent="0.2">
      <c r="A4506" s="184" t="s">
        <v>6343</v>
      </c>
      <c r="B4506" s="184">
        <v>6173</v>
      </c>
      <c r="C4506" s="184">
        <v>513732</v>
      </c>
      <c r="D4506" s="184">
        <v>403</v>
      </c>
      <c r="E4506" s="184">
        <v>16</v>
      </c>
      <c r="F4506" s="184">
        <v>5972</v>
      </c>
      <c r="G4506" s="184">
        <v>7</v>
      </c>
      <c r="H4506" s="184">
        <v>3</v>
      </c>
    </row>
    <row r="4507" spans="1:8" x14ac:dyDescent="0.2">
      <c r="A4507" s="184" t="s">
        <v>6343</v>
      </c>
      <c r="B4507" s="184">
        <v>6042</v>
      </c>
      <c r="C4507" s="184">
        <v>513865</v>
      </c>
      <c r="D4507" s="184">
        <v>403</v>
      </c>
      <c r="E4507" s="184">
        <v>16</v>
      </c>
      <c r="F4507" s="184">
        <v>5966</v>
      </c>
      <c r="G4507" s="184">
        <v>7</v>
      </c>
      <c r="H4507" s="184">
        <v>3</v>
      </c>
    </row>
    <row r="4508" spans="1:8" x14ac:dyDescent="0.2">
      <c r="A4508" s="184" t="s">
        <v>6344</v>
      </c>
      <c r="B4508" s="184">
        <v>6239</v>
      </c>
      <c r="C4508" s="184">
        <v>513665</v>
      </c>
      <c r="D4508" s="184">
        <v>-403</v>
      </c>
      <c r="E4508" s="184">
        <v>16</v>
      </c>
      <c r="F4508" s="184">
        <v>5765</v>
      </c>
      <c r="G4508" s="184">
        <v>7</v>
      </c>
      <c r="H4508" s="184">
        <v>3</v>
      </c>
    </row>
    <row r="4509" spans="1:8" x14ac:dyDescent="0.2">
      <c r="A4509" s="184" t="s">
        <v>6345</v>
      </c>
      <c r="B4509" s="184">
        <v>6172</v>
      </c>
      <c r="C4509" s="184">
        <v>513733</v>
      </c>
      <c r="D4509" s="184">
        <v>404</v>
      </c>
      <c r="E4509" s="184">
        <v>16</v>
      </c>
      <c r="F4509" s="184">
        <v>5972</v>
      </c>
      <c r="G4509" s="184">
        <v>7</v>
      </c>
      <c r="H4509" s="184">
        <v>3</v>
      </c>
    </row>
    <row r="4510" spans="1:8" x14ac:dyDescent="0.2">
      <c r="A4510" s="184" t="s">
        <v>6345</v>
      </c>
      <c r="B4510" s="184">
        <v>6041</v>
      </c>
      <c r="C4510" s="184">
        <v>513866</v>
      </c>
      <c r="D4510" s="184">
        <v>404</v>
      </c>
      <c r="E4510" s="184">
        <v>16</v>
      </c>
      <c r="F4510" s="184">
        <v>5966</v>
      </c>
      <c r="G4510" s="184">
        <v>7</v>
      </c>
      <c r="H4510" s="184">
        <v>3</v>
      </c>
    </row>
    <row r="4511" spans="1:8" x14ac:dyDescent="0.2">
      <c r="A4511" s="184" t="s">
        <v>6346</v>
      </c>
      <c r="B4511" s="184">
        <v>6238</v>
      </c>
      <c r="C4511" s="184">
        <v>513666</v>
      </c>
      <c r="D4511" s="184">
        <v>-404</v>
      </c>
      <c r="E4511" s="184">
        <v>16</v>
      </c>
      <c r="F4511" s="184">
        <v>5765</v>
      </c>
      <c r="G4511" s="184">
        <v>7</v>
      </c>
      <c r="H4511" s="184">
        <v>3</v>
      </c>
    </row>
    <row r="4512" spans="1:8" x14ac:dyDescent="0.2">
      <c r="A4512" s="184" t="s">
        <v>6347</v>
      </c>
      <c r="B4512" s="184">
        <v>6171</v>
      </c>
      <c r="C4512" s="184">
        <v>513734</v>
      </c>
      <c r="D4512" s="184">
        <v>405</v>
      </c>
      <c r="E4512" s="184">
        <v>16</v>
      </c>
      <c r="F4512" s="184">
        <v>5972</v>
      </c>
      <c r="G4512" s="184">
        <v>7</v>
      </c>
      <c r="H4512" s="184">
        <v>3</v>
      </c>
    </row>
    <row r="4513" spans="1:8" x14ac:dyDescent="0.2">
      <c r="A4513" s="184" t="s">
        <v>6347</v>
      </c>
      <c r="B4513" s="184">
        <v>6040</v>
      </c>
      <c r="C4513" s="184">
        <v>513867</v>
      </c>
      <c r="D4513" s="184">
        <v>405</v>
      </c>
      <c r="E4513" s="184">
        <v>16</v>
      </c>
      <c r="F4513" s="184">
        <v>5966</v>
      </c>
      <c r="G4513" s="184">
        <v>7</v>
      </c>
      <c r="H4513" s="184">
        <v>3</v>
      </c>
    </row>
    <row r="4514" spans="1:8" x14ac:dyDescent="0.2">
      <c r="A4514" s="184" t="s">
        <v>6348</v>
      </c>
      <c r="B4514" s="184">
        <v>6237</v>
      </c>
      <c r="C4514" s="184">
        <v>513667</v>
      </c>
      <c r="D4514" s="184">
        <v>-405</v>
      </c>
      <c r="E4514" s="184">
        <v>16</v>
      </c>
      <c r="F4514" s="184">
        <v>5765</v>
      </c>
      <c r="G4514" s="184">
        <v>7</v>
      </c>
      <c r="H4514" s="184">
        <v>3</v>
      </c>
    </row>
    <row r="4515" spans="1:8" x14ac:dyDescent="0.2">
      <c r="A4515" s="184" t="s">
        <v>6349</v>
      </c>
      <c r="B4515" s="184">
        <v>6170</v>
      </c>
      <c r="C4515" s="184">
        <v>513735</v>
      </c>
      <c r="D4515" s="184">
        <v>406</v>
      </c>
      <c r="E4515" s="184">
        <v>16</v>
      </c>
      <c r="F4515" s="184">
        <v>5972</v>
      </c>
      <c r="G4515" s="184">
        <v>7</v>
      </c>
      <c r="H4515" s="184">
        <v>3</v>
      </c>
    </row>
    <row r="4516" spans="1:8" x14ac:dyDescent="0.2">
      <c r="A4516" s="184" t="s">
        <v>6349</v>
      </c>
      <c r="B4516" s="184">
        <v>6039</v>
      </c>
      <c r="C4516" s="184">
        <v>513868</v>
      </c>
      <c r="D4516" s="184">
        <v>406</v>
      </c>
      <c r="E4516" s="184">
        <v>16</v>
      </c>
      <c r="F4516" s="184">
        <v>5966</v>
      </c>
      <c r="G4516" s="184">
        <v>7</v>
      </c>
      <c r="H4516" s="184">
        <v>3</v>
      </c>
    </row>
    <row r="4517" spans="1:8" x14ac:dyDescent="0.2">
      <c r="A4517" s="184" t="s">
        <v>6350</v>
      </c>
      <c r="B4517" s="184">
        <v>6236</v>
      </c>
      <c r="C4517" s="184">
        <v>513668</v>
      </c>
      <c r="D4517" s="184">
        <v>-406</v>
      </c>
      <c r="E4517" s="184">
        <v>16</v>
      </c>
      <c r="F4517" s="184">
        <v>5765</v>
      </c>
      <c r="G4517" s="184">
        <v>7</v>
      </c>
      <c r="H4517" s="184">
        <v>3</v>
      </c>
    </row>
    <row r="4518" spans="1:8" x14ac:dyDescent="0.2">
      <c r="A4518" s="184" t="s">
        <v>6351</v>
      </c>
      <c r="B4518" s="184">
        <v>6169</v>
      </c>
      <c r="C4518" s="184">
        <v>513736</v>
      </c>
      <c r="D4518" s="184">
        <v>407</v>
      </c>
      <c r="E4518" s="184">
        <v>16</v>
      </c>
      <c r="F4518" s="184">
        <v>5972</v>
      </c>
      <c r="G4518" s="184">
        <v>7</v>
      </c>
      <c r="H4518" s="184">
        <v>3</v>
      </c>
    </row>
    <row r="4519" spans="1:8" x14ac:dyDescent="0.2">
      <c r="A4519" s="184" t="s">
        <v>6351</v>
      </c>
      <c r="B4519" s="184">
        <v>6038</v>
      </c>
      <c r="C4519" s="184">
        <v>513869</v>
      </c>
      <c r="D4519" s="184">
        <v>407</v>
      </c>
      <c r="E4519" s="184">
        <v>16</v>
      </c>
      <c r="F4519" s="184">
        <v>5966</v>
      </c>
      <c r="G4519" s="184">
        <v>7</v>
      </c>
      <c r="H4519" s="184">
        <v>3</v>
      </c>
    </row>
    <row r="4520" spans="1:8" x14ac:dyDescent="0.2">
      <c r="A4520" s="184" t="s">
        <v>6352</v>
      </c>
      <c r="B4520" s="184">
        <v>6235</v>
      </c>
      <c r="C4520" s="184">
        <v>513669</v>
      </c>
      <c r="D4520" s="184">
        <v>-407</v>
      </c>
      <c r="E4520" s="184">
        <v>16</v>
      </c>
      <c r="F4520" s="184">
        <v>5765</v>
      </c>
      <c r="G4520" s="184">
        <v>7</v>
      </c>
      <c r="H4520" s="184">
        <v>3</v>
      </c>
    </row>
    <row r="4521" spans="1:8" x14ac:dyDescent="0.2">
      <c r="A4521" s="184" t="s">
        <v>6353</v>
      </c>
      <c r="B4521" s="184">
        <v>6168</v>
      </c>
      <c r="C4521" s="184">
        <v>513737</v>
      </c>
      <c r="D4521" s="184">
        <v>408</v>
      </c>
      <c r="E4521" s="184">
        <v>16</v>
      </c>
      <c r="F4521" s="184">
        <v>5972</v>
      </c>
      <c r="G4521" s="184">
        <v>7</v>
      </c>
      <c r="H4521" s="184">
        <v>3</v>
      </c>
    </row>
    <row r="4522" spans="1:8" x14ac:dyDescent="0.2">
      <c r="A4522" s="184" t="s">
        <v>6353</v>
      </c>
      <c r="B4522" s="184">
        <v>6037</v>
      </c>
      <c r="C4522" s="184">
        <v>513870</v>
      </c>
      <c r="D4522" s="184">
        <v>408</v>
      </c>
      <c r="E4522" s="184">
        <v>16</v>
      </c>
      <c r="F4522" s="184">
        <v>5966</v>
      </c>
      <c r="G4522" s="184">
        <v>7</v>
      </c>
      <c r="H4522" s="184">
        <v>3</v>
      </c>
    </row>
    <row r="4523" spans="1:8" x14ac:dyDescent="0.2">
      <c r="A4523" s="184" t="s">
        <v>6354</v>
      </c>
      <c r="B4523" s="184">
        <v>6234</v>
      </c>
      <c r="C4523" s="184">
        <v>513670</v>
      </c>
      <c r="D4523" s="184">
        <v>-408</v>
      </c>
      <c r="E4523" s="184">
        <v>16</v>
      </c>
      <c r="F4523" s="184">
        <v>5765</v>
      </c>
      <c r="G4523" s="184">
        <v>7</v>
      </c>
      <c r="H4523" s="184">
        <v>3</v>
      </c>
    </row>
    <row r="4524" spans="1:8" x14ac:dyDescent="0.2">
      <c r="A4524" s="184" t="s">
        <v>6355</v>
      </c>
      <c r="B4524" s="184">
        <v>6167</v>
      </c>
      <c r="C4524" s="184">
        <v>513738</v>
      </c>
      <c r="D4524" s="184">
        <v>409</v>
      </c>
      <c r="E4524" s="184">
        <v>16</v>
      </c>
      <c r="F4524" s="184">
        <v>5972</v>
      </c>
      <c r="G4524" s="184">
        <v>7</v>
      </c>
      <c r="H4524" s="184">
        <v>3</v>
      </c>
    </row>
    <row r="4525" spans="1:8" x14ac:dyDescent="0.2">
      <c r="A4525" s="184" t="s">
        <v>6355</v>
      </c>
      <c r="B4525" s="184">
        <v>6036</v>
      </c>
      <c r="C4525" s="184">
        <v>513871</v>
      </c>
      <c r="D4525" s="184">
        <v>409</v>
      </c>
      <c r="E4525" s="184">
        <v>16</v>
      </c>
      <c r="F4525" s="184">
        <v>5966</v>
      </c>
      <c r="G4525" s="184">
        <v>7</v>
      </c>
      <c r="H4525" s="184">
        <v>3</v>
      </c>
    </row>
    <row r="4526" spans="1:8" x14ac:dyDescent="0.2">
      <c r="A4526" s="184" t="s">
        <v>6356</v>
      </c>
      <c r="B4526" s="184">
        <v>6233</v>
      </c>
      <c r="C4526" s="184">
        <v>513671</v>
      </c>
      <c r="D4526" s="184">
        <v>-409</v>
      </c>
      <c r="E4526" s="184">
        <v>16</v>
      </c>
      <c r="F4526" s="184">
        <v>5765</v>
      </c>
      <c r="G4526" s="184">
        <v>7</v>
      </c>
      <c r="H4526" s="184">
        <v>3</v>
      </c>
    </row>
    <row r="4527" spans="1:8" x14ac:dyDescent="0.2">
      <c r="A4527" s="184" t="s">
        <v>6357</v>
      </c>
      <c r="B4527" s="184">
        <v>6166</v>
      </c>
      <c r="C4527" s="184">
        <v>513739</v>
      </c>
      <c r="D4527" s="184">
        <v>410</v>
      </c>
      <c r="E4527" s="184">
        <v>16</v>
      </c>
      <c r="F4527" s="184">
        <v>5972</v>
      </c>
      <c r="G4527" s="184">
        <v>7</v>
      </c>
      <c r="H4527" s="184">
        <v>3</v>
      </c>
    </row>
    <row r="4528" spans="1:8" x14ac:dyDescent="0.2">
      <c r="A4528" s="184" t="s">
        <v>6357</v>
      </c>
      <c r="B4528" s="184">
        <v>6035</v>
      </c>
      <c r="C4528" s="184">
        <v>513872</v>
      </c>
      <c r="D4528" s="184">
        <v>410</v>
      </c>
      <c r="E4528" s="184">
        <v>16</v>
      </c>
      <c r="F4528" s="184">
        <v>5966</v>
      </c>
      <c r="G4528" s="184">
        <v>7</v>
      </c>
      <c r="H4528" s="184">
        <v>3</v>
      </c>
    </row>
    <row r="4529" spans="1:8" x14ac:dyDescent="0.2">
      <c r="A4529" s="184" t="s">
        <v>6358</v>
      </c>
      <c r="B4529" s="184">
        <v>6232</v>
      </c>
      <c r="C4529" s="184">
        <v>513672</v>
      </c>
      <c r="D4529" s="184">
        <v>-410</v>
      </c>
      <c r="E4529" s="184">
        <v>16</v>
      </c>
      <c r="F4529" s="184">
        <v>5765</v>
      </c>
      <c r="G4529" s="184">
        <v>7</v>
      </c>
      <c r="H4529" s="184">
        <v>3</v>
      </c>
    </row>
    <row r="4530" spans="1:8" x14ac:dyDescent="0.2">
      <c r="A4530" s="184" t="s">
        <v>6359</v>
      </c>
      <c r="B4530" s="184">
        <v>6165</v>
      </c>
      <c r="C4530" s="184">
        <v>513740</v>
      </c>
      <c r="D4530" s="184">
        <v>411</v>
      </c>
      <c r="E4530" s="184">
        <v>16</v>
      </c>
      <c r="F4530" s="184">
        <v>5972</v>
      </c>
      <c r="G4530" s="184">
        <v>7</v>
      </c>
      <c r="H4530" s="184">
        <v>3</v>
      </c>
    </row>
    <row r="4531" spans="1:8" x14ac:dyDescent="0.2">
      <c r="A4531" s="184" t="s">
        <v>6359</v>
      </c>
      <c r="B4531" s="184">
        <v>6034</v>
      </c>
      <c r="C4531" s="184">
        <v>513873</v>
      </c>
      <c r="D4531" s="184">
        <v>411</v>
      </c>
      <c r="E4531" s="184">
        <v>16</v>
      </c>
      <c r="F4531" s="184">
        <v>5966</v>
      </c>
      <c r="G4531" s="184">
        <v>7</v>
      </c>
      <c r="H4531" s="184">
        <v>3</v>
      </c>
    </row>
    <row r="4532" spans="1:8" x14ac:dyDescent="0.2">
      <c r="A4532" s="184" t="s">
        <v>6360</v>
      </c>
      <c r="B4532" s="184">
        <v>6231</v>
      </c>
      <c r="C4532" s="184">
        <v>513673</v>
      </c>
      <c r="D4532" s="184">
        <v>-411</v>
      </c>
      <c r="E4532" s="184">
        <v>16</v>
      </c>
      <c r="F4532" s="184">
        <v>5765</v>
      </c>
      <c r="G4532" s="184">
        <v>7</v>
      </c>
      <c r="H4532" s="184">
        <v>3</v>
      </c>
    </row>
    <row r="4533" spans="1:8" x14ac:dyDescent="0.2">
      <c r="A4533" s="184" t="s">
        <v>6361</v>
      </c>
      <c r="B4533" s="184">
        <v>6164</v>
      </c>
      <c r="C4533" s="184">
        <v>513741</v>
      </c>
      <c r="D4533" s="184">
        <v>412</v>
      </c>
      <c r="E4533" s="184">
        <v>16</v>
      </c>
      <c r="F4533" s="184">
        <v>5972</v>
      </c>
      <c r="G4533" s="184">
        <v>7</v>
      </c>
      <c r="H4533" s="184">
        <v>3</v>
      </c>
    </row>
    <row r="4534" spans="1:8" x14ac:dyDescent="0.2">
      <c r="A4534" s="184" t="s">
        <v>6361</v>
      </c>
      <c r="B4534" s="184">
        <v>6033</v>
      </c>
      <c r="C4534" s="184">
        <v>513874</v>
      </c>
      <c r="D4534" s="184">
        <v>412</v>
      </c>
      <c r="E4534" s="184">
        <v>16</v>
      </c>
      <c r="F4534" s="184">
        <v>5966</v>
      </c>
      <c r="G4534" s="184">
        <v>7</v>
      </c>
      <c r="H4534" s="184">
        <v>3</v>
      </c>
    </row>
    <row r="4535" spans="1:8" x14ac:dyDescent="0.2">
      <c r="A4535" s="184" t="s">
        <v>6362</v>
      </c>
      <c r="B4535" s="184">
        <v>6230</v>
      </c>
      <c r="C4535" s="184">
        <v>513674</v>
      </c>
      <c r="D4535" s="184">
        <v>-412</v>
      </c>
      <c r="E4535" s="184">
        <v>16</v>
      </c>
      <c r="F4535" s="184">
        <v>5765</v>
      </c>
      <c r="G4535" s="184">
        <v>7</v>
      </c>
      <c r="H4535" s="184">
        <v>3</v>
      </c>
    </row>
    <row r="4536" spans="1:8" x14ac:dyDescent="0.2">
      <c r="A4536" s="184" t="s">
        <v>6363</v>
      </c>
      <c r="B4536" s="184">
        <v>6163</v>
      </c>
      <c r="C4536" s="184">
        <v>513742</v>
      </c>
      <c r="D4536" s="184">
        <v>413</v>
      </c>
      <c r="E4536" s="184">
        <v>16</v>
      </c>
      <c r="F4536" s="184">
        <v>5972</v>
      </c>
      <c r="G4536" s="184">
        <v>7</v>
      </c>
      <c r="H4536" s="184">
        <v>3</v>
      </c>
    </row>
    <row r="4537" spans="1:8" x14ac:dyDescent="0.2">
      <c r="A4537" s="184" t="s">
        <v>6363</v>
      </c>
      <c r="B4537" s="184">
        <v>6032</v>
      </c>
      <c r="C4537" s="184">
        <v>513875</v>
      </c>
      <c r="D4537" s="184">
        <v>413</v>
      </c>
      <c r="E4537" s="184">
        <v>16</v>
      </c>
      <c r="F4537" s="184">
        <v>5966</v>
      </c>
      <c r="G4537" s="184">
        <v>7</v>
      </c>
      <c r="H4537" s="184">
        <v>3</v>
      </c>
    </row>
    <row r="4538" spans="1:8" x14ac:dyDescent="0.2">
      <c r="A4538" s="184" t="s">
        <v>6364</v>
      </c>
      <c r="B4538" s="184">
        <v>6229</v>
      </c>
      <c r="C4538" s="184">
        <v>513675</v>
      </c>
      <c r="D4538" s="184">
        <v>-413</v>
      </c>
      <c r="E4538" s="184">
        <v>16</v>
      </c>
      <c r="F4538" s="184">
        <v>5765</v>
      </c>
      <c r="G4538" s="184">
        <v>7</v>
      </c>
      <c r="H4538" s="184">
        <v>3</v>
      </c>
    </row>
    <row r="4539" spans="1:8" x14ac:dyDescent="0.2">
      <c r="A4539" s="184" t="s">
        <v>6365</v>
      </c>
      <c r="B4539" s="184">
        <v>6162</v>
      </c>
      <c r="C4539" s="184">
        <v>513743</v>
      </c>
      <c r="D4539" s="184">
        <v>414</v>
      </c>
      <c r="E4539" s="184">
        <v>16</v>
      </c>
      <c r="F4539" s="184">
        <v>5972</v>
      </c>
      <c r="G4539" s="184">
        <v>7</v>
      </c>
      <c r="H4539" s="184">
        <v>3</v>
      </c>
    </row>
    <row r="4540" spans="1:8" x14ac:dyDescent="0.2">
      <c r="A4540" s="184" t="s">
        <v>6365</v>
      </c>
      <c r="B4540" s="184">
        <v>6031</v>
      </c>
      <c r="C4540" s="184">
        <v>513876</v>
      </c>
      <c r="D4540" s="184">
        <v>414</v>
      </c>
      <c r="E4540" s="184">
        <v>16</v>
      </c>
      <c r="F4540" s="184">
        <v>5966</v>
      </c>
      <c r="G4540" s="184">
        <v>7</v>
      </c>
      <c r="H4540" s="184">
        <v>3</v>
      </c>
    </row>
    <row r="4541" spans="1:8" x14ac:dyDescent="0.2">
      <c r="A4541" s="184" t="s">
        <v>6366</v>
      </c>
      <c r="B4541" s="184">
        <v>6228</v>
      </c>
      <c r="C4541" s="184">
        <v>513676</v>
      </c>
      <c r="D4541" s="184">
        <v>-414</v>
      </c>
      <c r="E4541" s="184">
        <v>16</v>
      </c>
      <c r="F4541" s="184">
        <v>5765</v>
      </c>
      <c r="G4541" s="184">
        <v>7</v>
      </c>
      <c r="H4541" s="184">
        <v>3</v>
      </c>
    </row>
    <row r="4542" spans="1:8" x14ac:dyDescent="0.2">
      <c r="A4542" s="184" t="s">
        <v>6367</v>
      </c>
      <c r="B4542" s="184">
        <v>6161</v>
      </c>
      <c r="C4542" s="184">
        <v>513744</v>
      </c>
      <c r="D4542" s="184">
        <v>415</v>
      </c>
      <c r="E4542" s="184">
        <v>16</v>
      </c>
      <c r="F4542" s="184">
        <v>5972</v>
      </c>
      <c r="G4542" s="184">
        <v>7</v>
      </c>
      <c r="H4542" s="184">
        <v>3</v>
      </c>
    </row>
    <row r="4543" spans="1:8" x14ac:dyDescent="0.2">
      <c r="A4543" s="184" t="s">
        <v>6367</v>
      </c>
      <c r="B4543" s="184">
        <v>6030</v>
      </c>
      <c r="C4543" s="184">
        <v>513877</v>
      </c>
      <c r="D4543" s="184">
        <v>415</v>
      </c>
      <c r="E4543" s="184">
        <v>16</v>
      </c>
      <c r="F4543" s="184">
        <v>5966</v>
      </c>
      <c r="G4543" s="184">
        <v>7</v>
      </c>
      <c r="H4543" s="184">
        <v>3</v>
      </c>
    </row>
    <row r="4544" spans="1:8" x14ac:dyDescent="0.2">
      <c r="A4544" s="184" t="s">
        <v>6368</v>
      </c>
      <c r="B4544" s="184">
        <v>6227</v>
      </c>
      <c r="C4544" s="184">
        <v>513677</v>
      </c>
      <c r="D4544" s="184">
        <v>-415</v>
      </c>
      <c r="E4544" s="184">
        <v>16</v>
      </c>
      <c r="F4544" s="184">
        <v>5765</v>
      </c>
      <c r="G4544" s="184">
        <v>7</v>
      </c>
      <c r="H4544" s="184">
        <v>3</v>
      </c>
    </row>
    <row r="4545" spans="1:8" x14ac:dyDescent="0.2">
      <c r="A4545" s="184" t="s">
        <v>6369</v>
      </c>
      <c r="B4545" s="184">
        <v>6160</v>
      </c>
      <c r="C4545" s="184">
        <v>513745</v>
      </c>
      <c r="D4545" s="184">
        <v>416</v>
      </c>
      <c r="E4545" s="184">
        <v>16</v>
      </c>
      <c r="F4545" s="184">
        <v>5972</v>
      </c>
      <c r="G4545" s="184">
        <v>7</v>
      </c>
      <c r="H4545" s="184">
        <v>3</v>
      </c>
    </row>
    <row r="4546" spans="1:8" x14ac:dyDescent="0.2">
      <c r="A4546" s="184" t="s">
        <v>6369</v>
      </c>
      <c r="B4546" s="184">
        <v>6029</v>
      </c>
      <c r="C4546" s="184">
        <v>513878</v>
      </c>
      <c r="D4546" s="184">
        <v>416</v>
      </c>
      <c r="E4546" s="184">
        <v>16</v>
      </c>
      <c r="F4546" s="184">
        <v>5966</v>
      </c>
      <c r="G4546" s="184">
        <v>7</v>
      </c>
      <c r="H4546" s="184">
        <v>3</v>
      </c>
    </row>
    <row r="4547" spans="1:8" x14ac:dyDescent="0.2">
      <c r="A4547" s="184" t="s">
        <v>6370</v>
      </c>
      <c r="B4547" s="184">
        <v>6226</v>
      </c>
      <c r="C4547" s="184">
        <v>513678</v>
      </c>
      <c r="D4547" s="184">
        <v>-416</v>
      </c>
      <c r="E4547" s="184">
        <v>16</v>
      </c>
      <c r="F4547" s="184">
        <v>5765</v>
      </c>
      <c r="G4547" s="184">
        <v>7</v>
      </c>
      <c r="H4547" s="184">
        <v>3</v>
      </c>
    </row>
    <row r="4548" spans="1:8" x14ac:dyDescent="0.2">
      <c r="A4548" s="184" t="s">
        <v>6371</v>
      </c>
      <c r="B4548" s="184">
        <v>6159</v>
      </c>
      <c r="C4548" s="184">
        <v>513746</v>
      </c>
      <c r="D4548" s="184">
        <v>417</v>
      </c>
      <c r="E4548" s="184">
        <v>16</v>
      </c>
      <c r="F4548" s="184">
        <v>5972</v>
      </c>
      <c r="G4548" s="184">
        <v>7</v>
      </c>
      <c r="H4548" s="184">
        <v>3</v>
      </c>
    </row>
    <row r="4549" spans="1:8" x14ac:dyDescent="0.2">
      <c r="A4549" s="184" t="s">
        <v>6371</v>
      </c>
      <c r="B4549" s="184">
        <v>6028</v>
      </c>
      <c r="C4549" s="184">
        <v>513879</v>
      </c>
      <c r="D4549" s="184">
        <v>417</v>
      </c>
      <c r="E4549" s="184">
        <v>16</v>
      </c>
      <c r="F4549" s="184">
        <v>5966</v>
      </c>
      <c r="G4549" s="184">
        <v>7</v>
      </c>
      <c r="H4549" s="184">
        <v>3</v>
      </c>
    </row>
    <row r="4550" spans="1:8" x14ac:dyDescent="0.2">
      <c r="A4550" s="184" t="s">
        <v>6372</v>
      </c>
      <c r="B4550" s="184">
        <v>6225</v>
      </c>
      <c r="C4550" s="184">
        <v>513679</v>
      </c>
      <c r="D4550" s="184">
        <v>-417</v>
      </c>
      <c r="E4550" s="184">
        <v>16</v>
      </c>
      <c r="F4550" s="184">
        <v>5765</v>
      </c>
      <c r="G4550" s="184">
        <v>7</v>
      </c>
      <c r="H4550" s="184">
        <v>3</v>
      </c>
    </row>
    <row r="4551" spans="1:8" x14ac:dyDescent="0.2">
      <c r="A4551" s="184" t="s">
        <v>6373</v>
      </c>
      <c r="B4551" s="184">
        <v>6158</v>
      </c>
      <c r="C4551" s="184">
        <v>513747</v>
      </c>
      <c r="D4551" s="184">
        <v>418</v>
      </c>
      <c r="E4551" s="184">
        <v>16</v>
      </c>
      <c r="F4551" s="184">
        <v>5972</v>
      </c>
      <c r="G4551" s="184">
        <v>7</v>
      </c>
      <c r="H4551" s="184">
        <v>3</v>
      </c>
    </row>
    <row r="4552" spans="1:8" x14ac:dyDescent="0.2">
      <c r="A4552" s="184" t="s">
        <v>6373</v>
      </c>
      <c r="B4552" s="184">
        <v>6027</v>
      </c>
      <c r="C4552" s="184">
        <v>513880</v>
      </c>
      <c r="D4552" s="184">
        <v>418</v>
      </c>
      <c r="E4552" s="184">
        <v>16</v>
      </c>
      <c r="F4552" s="184">
        <v>5966</v>
      </c>
      <c r="G4552" s="184">
        <v>7</v>
      </c>
      <c r="H4552" s="184">
        <v>3</v>
      </c>
    </row>
    <row r="4553" spans="1:8" x14ac:dyDescent="0.2">
      <c r="A4553" s="184" t="s">
        <v>6374</v>
      </c>
      <c r="B4553" s="184">
        <v>6224</v>
      </c>
      <c r="C4553" s="184">
        <v>513680</v>
      </c>
      <c r="D4553" s="184">
        <v>-418</v>
      </c>
      <c r="E4553" s="184">
        <v>16</v>
      </c>
      <c r="F4553" s="184">
        <v>5765</v>
      </c>
      <c r="G4553" s="184">
        <v>7</v>
      </c>
      <c r="H4553" s="184">
        <v>3</v>
      </c>
    </row>
    <row r="4554" spans="1:8" x14ac:dyDescent="0.2">
      <c r="A4554" s="184" t="s">
        <v>6375</v>
      </c>
      <c r="B4554" s="184">
        <v>6157</v>
      </c>
      <c r="C4554" s="184">
        <v>513748</v>
      </c>
      <c r="D4554" s="184">
        <v>419</v>
      </c>
      <c r="E4554" s="184">
        <v>16</v>
      </c>
      <c r="F4554" s="184">
        <v>5972</v>
      </c>
      <c r="G4554" s="184">
        <v>7</v>
      </c>
      <c r="H4554" s="184">
        <v>3</v>
      </c>
    </row>
    <row r="4555" spans="1:8" x14ac:dyDescent="0.2">
      <c r="A4555" s="184" t="s">
        <v>6375</v>
      </c>
      <c r="B4555" s="184">
        <v>6026</v>
      </c>
      <c r="C4555" s="184">
        <v>513881</v>
      </c>
      <c r="D4555" s="184">
        <v>419</v>
      </c>
      <c r="E4555" s="184">
        <v>16</v>
      </c>
      <c r="F4555" s="184">
        <v>5966</v>
      </c>
      <c r="G4555" s="184">
        <v>7</v>
      </c>
      <c r="H4555" s="184">
        <v>3</v>
      </c>
    </row>
    <row r="4556" spans="1:8" x14ac:dyDescent="0.2">
      <c r="A4556" s="184" t="s">
        <v>6376</v>
      </c>
      <c r="B4556" s="184">
        <v>6223</v>
      </c>
      <c r="C4556" s="184">
        <v>513681</v>
      </c>
      <c r="D4556" s="184">
        <v>-419</v>
      </c>
      <c r="E4556" s="184">
        <v>16</v>
      </c>
      <c r="F4556" s="184">
        <v>5765</v>
      </c>
      <c r="G4556" s="184">
        <v>7</v>
      </c>
      <c r="H4556" s="184">
        <v>3</v>
      </c>
    </row>
    <row r="4557" spans="1:8" x14ac:dyDescent="0.2">
      <c r="A4557" s="184" t="s">
        <v>6377</v>
      </c>
      <c r="B4557" s="184">
        <v>6156</v>
      </c>
      <c r="C4557" s="184">
        <v>513749</v>
      </c>
      <c r="D4557" s="184">
        <v>420</v>
      </c>
      <c r="E4557" s="184">
        <v>16</v>
      </c>
      <c r="F4557" s="184">
        <v>5972</v>
      </c>
      <c r="G4557" s="184">
        <v>7</v>
      </c>
      <c r="H4557" s="184">
        <v>3</v>
      </c>
    </row>
    <row r="4558" spans="1:8" x14ac:dyDescent="0.2">
      <c r="A4558" s="184" t="s">
        <v>6377</v>
      </c>
      <c r="B4558" s="184">
        <v>6025</v>
      </c>
      <c r="C4558" s="184">
        <v>513882</v>
      </c>
      <c r="D4558" s="184">
        <v>420</v>
      </c>
      <c r="E4558" s="184">
        <v>16</v>
      </c>
      <c r="F4558" s="184">
        <v>5966</v>
      </c>
      <c r="G4558" s="184">
        <v>7</v>
      </c>
      <c r="H4558" s="184">
        <v>3</v>
      </c>
    </row>
    <row r="4559" spans="1:8" x14ac:dyDescent="0.2">
      <c r="A4559" s="184" t="s">
        <v>6378</v>
      </c>
      <c r="B4559" s="184">
        <v>6222</v>
      </c>
      <c r="C4559" s="184">
        <v>513682</v>
      </c>
      <c r="D4559" s="184">
        <v>-420</v>
      </c>
      <c r="E4559" s="184">
        <v>16</v>
      </c>
      <c r="F4559" s="184">
        <v>5765</v>
      </c>
      <c r="G4559" s="184">
        <v>7</v>
      </c>
      <c r="H4559" s="184">
        <v>3</v>
      </c>
    </row>
    <row r="4560" spans="1:8" x14ac:dyDescent="0.2">
      <c r="A4560" s="184" t="s">
        <v>6379</v>
      </c>
      <c r="B4560" s="184">
        <v>6155</v>
      </c>
      <c r="C4560" s="184">
        <v>513750</v>
      </c>
      <c r="D4560" s="184">
        <v>421</v>
      </c>
      <c r="E4560" s="184">
        <v>16</v>
      </c>
      <c r="F4560" s="184">
        <v>5972</v>
      </c>
      <c r="G4560" s="184">
        <v>7</v>
      </c>
      <c r="H4560" s="184">
        <v>3</v>
      </c>
    </row>
    <row r="4561" spans="1:8" x14ac:dyDescent="0.2">
      <c r="A4561" s="184" t="s">
        <v>6379</v>
      </c>
      <c r="B4561" s="184">
        <v>6024</v>
      </c>
      <c r="C4561" s="184">
        <v>513883</v>
      </c>
      <c r="D4561" s="184">
        <v>421</v>
      </c>
      <c r="E4561" s="184">
        <v>16</v>
      </c>
      <c r="F4561" s="184">
        <v>5966</v>
      </c>
      <c r="G4561" s="184">
        <v>7</v>
      </c>
      <c r="H4561" s="184">
        <v>3</v>
      </c>
    </row>
    <row r="4562" spans="1:8" x14ac:dyDescent="0.2">
      <c r="A4562" s="184" t="s">
        <v>6380</v>
      </c>
      <c r="B4562" s="184">
        <v>6221</v>
      </c>
      <c r="C4562" s="184">
        <v>513683</v>
      </c>
      <c r="D4562" s="184">
        <v>-421</v>
      </c>
      <c r="E4562" s="184">
        <v>16</v>
      </c>
      <c r="F4562" s="184">
        <v>5765</v>
      </c>
      <c r="G4562" s="184">
        <v>7</v>
      </c>
      <c r="H4562" s="184">
        <v>3</v>
      </c>
    </row>
    <row r="4563" spans="1:8" x14ac:dyDescent="0.2">
      <c r="A4563" s="184" t="s">
        <v>6381</v>
      </c>
      <c r="B4563" s="184">
        <v>6154</v>
      </c>
      <c r="C4563" s="184">
        <v>513751</v>
      </c>
      <c r="D4563" s="184">
        <v>422</v>
      </c>
      <c r="E4563" s="184">
        <v>16</v>
      </c>
      <c r="F4563" s="184">
        <v>5972</v>
      </c>
      <c r="G4563" s="184">
        <v>7</v>
      </c>
      <c r="H4563" s="184">
        <v>3</v>
      </c>
    </row>
    <row r="4564" spans="1:8" x14ac:dyDescent="0.2">
      <c r="A4564" s="184" t="s">
        <v>6381</v>
      </c>
      <c r="B4564" s="184">
        <v>6023</v>
      </c>
      <c r="C4564" s="184">
        <v>513884</v>
      </c>
      <c r="D4564" s="184">
        <v>422</v>
      </c>
      <c r="E4564" s="184">
        <v>16</v>
      </c>
      <c r="F4564" s="184">
        <v>5966</v>
      </c>
      <c r="G4564" s="184">
        <v>7</v>
      </c>
      <c r="H4564" s="184">
        <v>3</v>
      </c>
    </row>
    <row r="4565" spans="1:8" x14ac:dyDescent="0.2">
      <c r="A4565" s="184" t="s">
        <v>6382</v>
      </c>
      <c r="B4565" s="184">
        <v>6220</v>
      </c>
      <c r="C4565" s="184">
        <v>513684</v>
      </c>
      <c r="D4565" s="184">
        <v>-422</v>
      </c>
      <c r="E4565" s="184">
        <v>16</v>
      </c>
      <c r="F4565" s="184">
        <v>5765</v>
      </c>
      <c r="G4565" s="184">
        <v>7</v>
      </c>
      <c r="H4565" s="184">
        <v>3</v>
      </c>
    </row>
    <row r="4566" spans="1:8" x14ac:dyDescent="0.2">
      <c r="A4566" s="184" t="s">
        <v>6383</v>
      </c>
      <c r="B4566" s="184">
        <v>6153</v>
      </c>
      <c r="C4566" s="184">
        <v>513752</v>
      </c>
      <c r="D4566" s="184">
        <v>423</v>
      </c>
      <c r="E4566" s="184">
        <v>16</v>
      </c>
      <c r="F4566" s="184">
        <v>5972</v>
      </c>
      <c r="G4566" s="184">
        <v>7</v>
      </c>
      <c r="H4566" s="184">
        <v>3</v>
      </c>
    </row>
    <row r="4567" spans="1:8" x14ac:dyDescent="0.2">
      <c r="A4567" s="184" t="s">
        <v>6383</v>
      </c>
      <c r="B4567" s="184">
        <v>6022</v>
      </c>
      <c r="C4567" s="184">
        <v>513885</v>
      </c>
      <c r="D4567" s="184">
        <v>423</v>
      </c>
      <c r="E4567" s="184">
        <v>16</v>
      </c>
      <c r="F4567" s="184">
        <v>5966</v>
      </c>
      <c r="G4567" s="184">
        <v>7</v>
      </c>
      <c r="H4567" s="184">
        <v>3</v>
      </c>
    </row>
    <row r="4568" spans="1:8" x14ac:dyDescent="0.2">
      <c r="A4568" s="184" t="s">
        <v>6384</v>
      </c>
      <c r="B4568" s="184">
        <v>6219</v>
      </c>
      <c r="C4568" s="184">
        <v>513685</v>
      </c>
      <c r="D4568" s="184">
        <v>-423</v>
      </c>
      <c r="E4568" s="184">
        <v>16</v>
      </c>
      <c r="F4568" s="184">
        <v>5765</v>
      </c>
      <c r="G4568" s="184">
        <v>7</v>
      </c>
      <c r="H4568" s="184">
        <v>3</v>
      </c>
    </row>
    <row r="4569" spans="1:8" x14ac:dyDescent="0.2">
      <c r="A4569" s="184" t="s">
        <v>6385</v>
      </c>
      <c r="B4569" s="184">
        <v>6152</v>
      </c>
      <c r="C4569" s="184">
        <v>513753</v>
      </c>
      <c r="D4569" s="184">
        <v>424</v>
      </c>
      <c r="E4569" s="184">
        <v>16</v>
      </c>
      <c r="F4569" s="184">
        <v>5972</v>
      </c>
      <c r="G4569" s="184">
        <v>7</v>
      </c>
      <c r="H4569" s="184">
        <v>3</v>
      </c>
    </row>
    <row r="4570" spans="1:8" x14ac:dyDescent="0.2">
      <c r="A4570" s="184" t="s">
        <v>6385</v>
      </c>
      <c r="B4570" s="184">
        <v>6021</v>
      </c>
      <c r="C4570" s="184">
        <v>513886</v>
      </c>
      <c r="D4570" s="184">
        <v>424</v>
      </c>
      <c r="E4570" s="184">
        <v>16</v>
      </c>
      <c r="F4570" s="184">
        <v>5966</v>
      </c>
      <c r="G4570" s="184">
        <v>7</v>
      </c>
      <c r="H4570" s="184">
        <v>3</v>
      </c>
    </row>
    <row r="4571" spans="1:8" x14ac:dyDescent="0.2">
      <c r="A4571" s="184" t="s">
        <v>6386</v>
      </c>
      <c r="B4571" s="184">
        <v>6218</v>
      </c>
      <c r="C4571" s="184">
        <v>513686</v>
      </c>
      <c r="D4571" s="184">
        <v>-424</v>
      </c>
      <c r="E4571" s="184">
        <v>16</v>
      </c>
      <c r="F4571" s="184">
        <v>5765</v>
      </c>
      <c r="G4571" s="184">
        <v>7</v>
      </c>
      <c r="H4571" s="184">
        <v>3</v>
      </c>
    </row>
    <row r="4572" spans="1:8" x14ac:dyDescent="0.2">
      <c r="A4572" s="184" t="s">
        <v>6387</v>
      </c>
      <c r="B4572" s="184">
        <v>6151</v>
      </c>
      <c r="C4572" s="184">
        <v>513754</v>
      </c>
      <c r="D4572" s="184">
        <v>425</v>
      </c>
      <c r="E4572" s="184">
        <v>16</v>
      </c>
      <c r="F4572" s="184">
        <v>5972</v>
      </c>
      <c r="G4572" s="184">
        <v>7</v>
      </c>
      <c r="H4572" s="184">
        <v>3</v>
      </c>
    </row>
    <row r="4573" spans="1:8" x14ac:dyDescent="0.2">
      <c r="A4573" s="184" t="s">
        <v>6387</v>
      </c>
      <c r="B4573" s="184">
        <v>6020</v>
      </c>
      <c r="C4573" s="184">
        <v>513887</v>
      </c>
      <c r="D4573" s="184">
        <v>425</v>
      </c>
      <c r="E4573" s="184">
        <v>16</v>
      </c>
      <c r="F4573" s="184">
        <v>5966</v>
      </c>
      <c r="G4573" s="184">
        <v>7</v>
      </c>
      <c r="H4573" s="184">
        <v>3</v>
      </c>
    </row>
    <row r="4574" spans="1:8" x14ac:dyDescent="0.2">
      <c r="A4574" s="184" t="s">
        <v>6388</v>
      </c>
      <c r="B4574" s="184">
        <v>6217</v>
      </c>
      <c r="C4574" s="184">
        <v>513687</v>
      </c>
      <c r="D4574" s="184">
        <v>-425</v>
      </c>
      <c r="E4574" s="184">
        <v>16</v>
      </c>
      <c r="F4574" s="184">
        <v>5765</v>
      </c>
      <c r="G4574" s="184">
        <v>7</v>
      </c>
      <c r="H4574" s="184">
        <v>3</v>
      </c>
    </row>
    <row r="4575" spans="1:8" x14ac:dyDescent="0.2">
      <c r="A4575" s="184" t="s">
        <v>6389</v>
      </c>
      <c r="B4575" s="184">
        <v>6150</v>
      </c>
      <c r="C4575" s="184">
        <v>513755</v>
      </c>
      <c r="D4575" s="184">
        <v>426</v>
      </c>
      <c r="E4575" s="184">
        <v>16</v>
      </c>
      <c r="F4575" s="184">
        <v>5972</v>
      </c>
      <c r="G4575" s="184">
        <v>7</v>
      </c>
      <c r="H4575" s="184">
        <v>3</v>
      </c>
    </row>
    <row r="4576" spans="1:8" x14ac:dyDescent="0.2">
      <c r="A4576" s="184" t="s">
        <v>6389</v>
      </c>
      <c r="B4576" s="184">
        <v>6019</v>
      </c>
      <c r="C4576" s="184">
        <v>513888</v>
      </c>
      <c r="D4576" s="184">
        <v>426</v>
      </c>
      <c r="E4576" s="184">
        <v>16</v>
      </c>
      <c r="F4576" s="184">
        <v>5966</v>
      </c>
      <c r="G4576" s="184">
        <v>7</v>
      </c>
      <c r="H4576" s="184">
        <v>3</v>
      </c>
    </row>
    <row r="4577" spans="1:8" x14ac:dyDescent="0.2">
      <c r="A4577" s="184" t="s">
        <v>6390</v>
      </c>
      <c r="B4577" s="184">
        <v>6216</v>
      </c>
      <c r="C4577" s="184">
        <v>513688</v>
      </c>
      <c r="D4577" s="184">
        <v>-426</v>
      </c>
      <c r="E4577" s="184">
        <v>16</v>
      </c>
      <c r="F4577" s="184">
        <v>5765</v>
      </c>
      <c r="G4577" s="184">
        <v>7</v>
      </c>
      <c r="H4577" s="184">
        <v>3</v>
      </c>
    </row>
    <row r="4578" spans="1:8" x14ac:dyDescent="0.2">
      <c r="A4578" s="184" t="s">
        <v>6391</v>
      </c>
      <c r="B4578" s="184">
        <v>6149</v>
      </c>
      <c r="C4578" s="184">
        <v>513756</v>
      </c>
      <c r="D4578" s="184">
        <v>427</v>
      </c>
      <c r="E4578" s="184">
        <v>16</v>
      </c>
      <c r="F4578" s="184">
        <v>5972</v>
      </c>
      <c r="G4578" s="184">
        <v>7</v>
      </c>
      <c r="H4578" s="184">
        <v>3</v>
      </c>
    </row>
    <row r="4579" spans="1:8" x14ac:dyDescent="0.2">
      <c r="A4579" s="184" t="s">
        <v>6391</v>
      </c>
      <c r="B4579" s="184">
        <v>6018</v>
      </c>
      <c r="C4579" s="184">
        <v>513889</v>
      </c>
      <c r="D4579" s="184">
        <v>427</v>
      </c>
      <c r="E4579" s="184">
        <v>16</v>
      </c>
      <c r="F4579" s="184">
        <v>5966</v>
      </c>
      <c r="G4579" s="184">
        <v>7</v>
      </c>
      <c r="H4579" s="184">
        <v>3</v>
      </c>
    </row>
    <row r="4580" spans="1:8" x14ac:dyDescent="0.2">
      <c r="A4580" s="184" t="s">
        <v>6392</v>
      </c>
      <c r="B4580" s="184">
        <v>6215</v>
      </c>
      <c r="C4580" s="184">
        <v>513689</v>
      </c>
      <c r="D4580" s="184">
        <v>-427</v>
      </c>
      <c r="E4580" s="184">
        <v>16</v>
      </c>
      <c r="F4580" s="184">
        <v>5765</v>
      </c>
      <c r="G4580" s="184">
        <v>7</v>
      </c>
      <c r="H4580" s="184">
        <v>3</v>
      </c>
    </row>
    <row r="4581" spans="1:8" x14ac:dyDescent="0.2">
      <c r="A4581" s="184" t="s">
        <v>6393</v>
      </c>
      <c r="B4581" s="184">
        <v>6148</v>
      </c>
      <c r="C4581" s="184">
        <v>513757</v>
      </c>
      <c r="D4581" s="184">
        <v>428</v>
      </c>
      <c r="E4581" s="184">
        <v>16</v>
      </c>
      <c r="F4581" s="184">
        <v>5972</v>
      </c>
      <c r="G4581" s="184">
        <v>7</v>
      </c>
      <c r="H4581" s="184">
        <v>3</v>
      </c>
    </row>
    <row r="4582" spans="1:8" x14ac:dyDescent="0.2">
      <c r="A4582" s="184" t="s">
        <v>6393</v>
      </c>
      <c r="B4582" s="184">
        <v>6017</v>
      </c>
      <c r="C4582" s="184">
        <v>513890</v>
      </c>
      <c r="D4582" s="184">
        <v>428</v>
      </c>
      <c r="E4582" s="184">
        <v>16</v>
      </c>
      <c r="F4582" s="184">
        <v>5966</v>
      </c>
      <c r="G4582" s="184">
        <v>7</v>
      </c>
      <c r="H4582" s="184">
        <v>3</v>
      </c>
    </row>
    <row r="4583" spans="1:8" x14ac:dyDescent="0.2">
      <c r="A4583" s="184" t="s">
        <v>6394</v>
      </c>
      <c r="B4583" s="184">
        <v>6214</v>
      </c>
      <c r="C4583" s="184">
        <v>513690</v>
      </c>
      <c r="D4583" s="184">
        <v>-428</v>
      </c>
      <c r="E4583" s="184">
        <v>16</v>
      </c>
      <c r="F4583" s="184">
        <v>5765</v>
      </c>
      <c r="G4583" s="184">
        <v>7</v>
      </c>
      <c r="H4583" s="184">
        <v>3</v>
      </c>
    </row>
    <row r="4584" spans="1:8" x14ac:dyDescent="0.2">
      <c r="A4584" s="184" t="s">
        <v>6395</v>
      </c>
      <c r="B4584" s="184">
        <v>6147</v>
      </c>
      <c r="C4584" s="184">
        <v>513758</v>
      </c>
      <c r="D4584" s="184">
        <v>429</v>
      </c>
      <c r="E4584" s="184">
        <v>16</v>
      </c>
      <c r="F4584" s="184">
        <v>5972</v>
      </c>
      <c r="G4584" s="184">
        <v>7</v>
      </c>
      <c r="H4584" s="184">
        <v>3</v>
      </c>
    </row>
    <row r="4585" spans="1:8" x14ac:dyDescent="0.2">
      <c r="A4585" s="184" t="s">
        <v>6395</v>
      </c>
      <c r="B4585" s="184">
        <v>6016</v>
      </c>
      <c r="C4585" s="184">
        <v>513891</v>
      </c>
      <c r="D4585" s="184">
        <v>429</v>
      </c>
      <c r="E4585" s="184">
        <v>16</v>
      </c>
      <c r="F4585" s="184">
        <v>5966</v>
      </c>
      <c r="G4585" s="184">
        <v>7</v>
      </c>
      <c r="H4585" s="184">
        <v>3</v>
      </c>
    </row>
    <row r="4586" spans="1:8" x14ac:dyDescent="0.2">
      <c r="A4586" s="184" t="s">
        <v>6396</v>
      </c>
      <c r="B4586" s="184">
        <v>6213</v>
      </c>
      <c r="C4586" s="184">
        <v>513691</v>
      </c>
      <c r="D4586" s="184">
        <v>-429</v>
      </c>
      <c r="E4586" s="184">
        <v>16</v>
      </c>
      <c r="F4586" s="184">
        <v>5765</v>
      </c>
      <c r="G4586" s="184">
        <v>7</v>
      </c>
      <c r="H4586" s="184">
        <v>3</v>
      </c>
    </row>
    <row r="4587" spans="1:8" x14ac:dyDescent="0.2">
      <c r="A4587" s="184" t="s">
        <v>6397</v>
      </c>
      <c r="B4587" s="184">
        <v>6146</v>
      </c>
      <c r="C4587" s="184">
        <v>513759</v>
      </c>
      <c r="D4587" s="184">
        <v>430</v>
      </c>
      <c r="E4587" s="184">
        <v>16</v>
      </c>
      <c r="F4587" s="184">
        <v>5972</v>
      </c>
      <c r="G4587" s="184">
        <v>7</v>
      </c>
      <c r="H4587" s="184">
        <v>3</v>
      </c>
    </row>
    <row r="4588" spans="1:8" x14ac:dyDescent="0.2">
      <c r="A4588" s="184" t="s">
        <v>6397</v>
      </c>
      <c r="B4588" s="184">
        <v>6015</v>
      </c>
      <c r="C4588" s="184">
        <v>513892</v>
      </c>
      <c r="D4588" s="184">
        <v>430</v>
      </c>
      <c r="E4588" s="184">
        <v>16</v>
      </c>
      <c r="F4588" s="184">
        <v>5966</v>
      </c>
      <c r="G4588" s="184">
        <v>7</v>
      </c>
      <c r="H4588" s="184">
        <v>3</v>
      </c>
    </row>
    <row r="4589" spans="1:8" x14ac:dyDescent="0.2">
      <c r="A4589" s="184" t="s">
        <v>6398</v>
      </c>
      <c r="B4589" s="184">
        <v>6212</v>
      </c>
      <c r="C4589" s="184">
        <v>513692</v>
      </c>
      <c r="D4589" s="184">
        <v>-430</v>
      </c>
      <c r="E4589" s="184">
        <v>16</v>
      </c>
      <c r="F4589" s="184">
        <v>5765</v>
      </c>
      <c r="G4589" s="184">
        <v>7</v>
      </c>
      <c r="H4589" s="184">
        <v>3</v>
      </c>
    </row>
    <row r="4590" spans="1:8" x14ac:dyDescent="0.2">
      <c r="A4590" s="184" t="s">
        <v>6399</v>
      </c>
      <c r="B4590" s="184">
        <v>6145</v>
      </c>
      <c r="C4590" s="184">
        <v>513760</v>
      </c>
      <c r="D4590" s="184">
        <v>431</v>
      </c>
      <c r="E4590" s="184">
        <v>16</v>
      </c>
      <c r="F4590" s="184">
        <v>5972</v>
      </c>
      <c r="G4590" s="184">
        <v>7</v>
      </c>
      <c r="H4590" s="184">
        <v>3</v>
      </c>
    </row>
    <row r="4591" spans="1:8" x14ac:dyDescent="0.2">
      <c r="A4591" s="184" t="s">
        <v>6399</v>
      </c>
      <c r="B4591" s="184">
        <v>6014</v>
      </c>
      <c r="C4591" s="184">
        <v>513893</v>
      </c>
      <c r="D4591" s="184">
        <v>431</v>
      </c>
      <c r="E4591" s="184">
        <v>16</v>
      </c>
      <c r="F4591" s="184">
        <v>5966</v>
      </c>
      <c r="G4591" s="184">
        <v>7</v>
      </c>
      <c r="H4591" s="184">
        <v>3</v>
      </c>
    </row>
    <row r="4592" spans="1:8" x14ac:dyDescent="0.2">
      <c r="A4592" s="184" t="s">
        <v>6400</v>
      </c>
      <c r="B4592" s="184">
        <v>6211</v>
      </c>
      <c r="C4592" s="184">
        <v>513693</v>
      </c>
      <c r="D4592" s="184">
        <v>-431</v>
      </c>
      <c r="E4592" s="184">
        <v>16</v>
      </c>
      <c r="F4592" s="184">
        <v>5765</v>
      </c>
      <c r="G4592" s="184">
        <v>7</v>
      </c>
      <c r="H4592" s="184">
        <v>3</v>
      </c>
    </row>
    <row r="4593" spans="1:8" x14ac:dyDescent="0.2">
      <c r="A4593" s="184" t="s">
        <v>6401</v>
      </c>
      <c r="B4593" s="184">
        <v>6144</v>
      </c>
      <c r="C4593" s="184">
        <v>513761</v>
      </c>
      <c r="D4593" s="184">
        <v>432</v>
      </c>
      <c r="E4593" s="184">
        <v>16</v>
      </c>
      <c r="F4593" s="184">
        <v>5972</v>
      </c>
      <c r="G4593" s="184">
        <v>7</v>
      </c>
      <c r="H4593" s="184">
        <v>3</v>
      </c>
    </row>
    <row r="4594" spans="1:8" x14ac:dyDescent="0.2">
      <c r="A4594" s="184" t="s">
        <v>6401</v>
      </c>
      <c r="B4594" s="184">
        <v>6013</v>
      </c>
      <c r="C4594" s="184">
        <v>513894</v>
      </c>
      <c r="D4594" s="184">
        <v>432</v>
      </c>
      <c r="E4594" s="184">
        <v>16</v>
      </c>
      <c r="F4594" s="184">
        <v>5966</v>
      </c>
      <c r="G4594" s="184">
        <v>7</v>
      </c>
      <c r="H4594" s="184">
        <v>3</v>
      </c>
    </row>
    <row r="4595" spans="1:8" x14ac:dyDescent="0.2">
      <c r="A4595" s="184" t="s">
        <v>6402</v>
      </c>
      <c r="B4595" s="184">
        <v>6210</v>
      </c>
      <c r="C4595" s="184">
        <v>513694</v>
      </c>
      <c r="D4595" s="184">
        <v>-432</v>
      </c>
      <c r="E4595" s="184">
        <v>16</v>
      </c>
      <c r="F4595" s="184">
        <v>5765</v>
      </c>
      <c r="G4595" s="184">
        <v>7</v>
      </c>
      <c r="H4595" s="184">
        <v>3</v>
      </c>
    </row>
    <row r="4596" spans="1:8" x14ac:dyDescent="0.2">
      <c r="A4596" s="184" t="s">
        <v>6403</v>
      </c>
      <c r="B4596" s="184">
        <v>6143</v>
      </c>
      <c r="C4596" s="184">
        <v>513762</v>
      </c>
      <c r="D4596" s="184">
        <v>433</v>
      </c>
      <c r="E4596" s="184">
        <v>16</v>
      </c>
      <c r="F4596" s="184">
        <v>5972</v>
      </c>
      <c r="G4596" s="184">
        <v>7</v>
      </c>
      <c r="H4596" s="184">
        <v>3</v>
      </c>
    </row>
    <row r="4597" spans="1:8" x14ac:dyDescent="0.2">
      <c r="A4597" s="184" t="s">
        <v>6403</v>
      </c>
      <c r="B4597" s="184">
        <v>6012</v>
      </c>
      <c r="C4597" s="184">
        <v>513895</v>
      </c>
      <c r="D4597" s="184">
        <v>433</v>
      </c>
      <c r="E4597" s="184">
        <v>16</v>
      </c>
      <c r="F4597" s="184">
        <v>5966</v>
      </c>
      <c r="G4597" s="184">
        <v>7</v>
      </c>
      <c r="H4597" s="184">
        <v>3</v>
      </c>
    </row>
    <row r="4598" spans="1:8" x14ac:dyDescent="0.2">
      <c r="A4598" s="184" t="s">
        <v>6404</v>
      </c>
      <c r="B4598" s="184">
        <v>6209</v>
      </c>
      <c r="C4598" s="184">
        <v>513695</v>
      </c>
      <c r="D4598" s="184">
        <v>-433</v>
      </c>
      <c r="E4598" s="184">
        <v>16</v>
      </c>
      <c r="F4598" s="184">
        <v>5765</v>
      </c>
      <c r="G4598" s="184">
        <v>7</v>
      </c>
      <c r="H4598" s="184">
        <v>3</v>
      </c>
    </row>
    <row r="4599" spans="1:8" x14ac:dyDescent="0.2">
      <c r="A4599" s="184" t="s">
        <v>6405</v>
      </c>
      <c r="B4599" s="184">
        <v>6142</v>
      </c>
      <c r="C4599" s="184">
        <v>513763</v>
      </c>
      <c r="D4599" s="184">
        <v>434</v>
      </c>
      <c r="E4599" s="184">
        <v>16</v>
      </c>
      <c r="F4599" s="184">
        <v>5972</v>
      </c>
      <c r="G4599" s="184">
        <v>7</v>
      </c>
      <c r="H4599" s="184">
        <v>3</v>
      </c>
    </row>
    <row r="4600" spans="1:8" x14ac:dyDescent="0.2">
      <c r="A4600" s="184" t="s">
        <v>6405</v>
      </c>
      <c r="B4600" s="184">
        <v>6011</v>
      </c>
      <c r="C4600" s="184">
        <v>513896</v>
      </c>
      <c r="D4600" s="184">
        <v>434</v>
      </c>
      <c r="E4600" s="184">
        <v>16</v>
      </c>
      <c r="F4600" s="184">
        <v>5966</v>
      </c>
      <c r="G4600" s="184">
        <v>7</v>
      </c>
      <c r="H4600" s="184">
        <v>3</v>
      </c>
    </row>
    <row r="4601" spans="1:8" x14ac:dyDescent="0.2">
      <c r="A4601" s="184" t="s">
        <v>6406</v>
      </c>
      <c r="B4601" s="184">
        <v>6208</v>
      </c>
      <c r="C4601" s="184">
        <v>513696</v>
      </c>
      <c r="D4601" s="184">
        <v>-434</v>
      </c>
      <c r="E4601" s="184">
        <v>16</v>
      </c>
      <c r="F4601" s="184">
        <v>5765</v>
      </c>
      <c r="G4601" s="184">
        <v>7</v>
      </c>
      <c r="H4601" s="184">
        <v>3</v>
      </c>
    </row>
    <row r="4602" spans="1:8" x14ac:dyDescent="0.2">
      <c r="A4602" s="184" t="s">
        <v>6407</v>
      </c>
      <c r="B4602" s="184">
        <v>6141</v>
      </c>
      <c r="C4602" s="184">
        <v>513764</v>
      </c>
      <c r="D4602" s="184">
        <v>435</v>
      </c>
      <c r="E4602" s="184">
        <v>16</v>
      </c>
      <c r="F4602" s="184">
        <v>5972</v>
      </c>
      <c r="G4602" s="184">
        <v>7</v>
      </c>
      <c r="H4602" s="184">
        <v>3</v>
      </c>
    </row>
    <row r="4603" spans="1:8" x14ac:dyDescent="0.2">
      <c r="A4603" s="184" t="s">
        <v>6407</v>
      </c>
      <c r="B4603" s="184">
        <v>6010</v>
      </c>
      <c r="C4603" s="184">
        <v>513897</v>
      </c>
      <c r="D4603" s="184">
        <v>435</v>
      </c>
      <c r="E4603" s="184">
        <v>16</v>
      </c>
      <c r="F4603" s="184">
        <v>5966</v>
      </c>
      <c r="G4603" s="184">
        <v>7</v>
      </c>
      <c r="H4603" s="184">
        <v>3</v>
      </c>
    </row>
    <row r="4604" spans="1:8" x14ac:dyDescent="0.2">
      <c r="A4604" s="184" t="s">
        <v>6408</v>
      </c>
      <c r="B4604" s="184">
        <v>6207</v>
      </c>
      <c r="C4604" s="184">
        <v>513697</v>
      </c>
      <c r="D4604" s="184">
        <v>-435</v>
      </c>
      <c r="E4604" s="184">
        <v>16</v>
      </c>
      <c r="F4604" s="184">
        <v>5765</v>
      </c>
      <c r="G4604" s="184">
        <v>7</v>
      </c>
      <c r="H4604" s="184">
        <v>3</v>
      </c>
    </row>
    <row r="4605" spans="1:8" x14ac:dyDescent="0.2">
      <c r="A4605" s="184" t="s">
        <v>6409</v>
      </c>
      <c r="B4605" s="184">
        <v>6140</v>
      </c>
      <c r="C4605" s="184">
        <v>513765</v>
      </c>
      <c r="D4605" s="184">
        <v>436</v>
      </c>
      <c r="E4605" s="184">
        <v>16</v>
      </c>
      <c r="F4605" s="184">
        <v>5972</v>
      </c>
      <c r="G4605" s="184">
        <v>7</v>
      </c>
      <c r="H4605" s="184">
        <v>3</v>
      </c>
    </row>
    <row r="4606" spans="1:8" x14ac:dyDescent="0.2">
      <c r="A4606" s="184" t="s">
        <v>6409</v>
      </c>
      <c r="B4606" s="184">
        <v>6009</v>
      </c>
      <c r="C4606" s="184">
        <v>513898</v>
      </c>
      <c r="D4606" s="184">
        <v>436</v>
      </c>
      <c r="E4606" s="184">
        <v>16</v>
      </c>
      <c r="F4606" s="184">
        <v>5966</v>
      </c>
      <c r="G4606" s="184">
        <v>7</v>
      </c>
      <c r="H4606" s="184">
        <v>3</v>
      </c>
    </row>
    <row r="4607" spans="1:8" x14ac:dyDescent="0.2">
      <c r="A4607" s="184" t="s">
        <v>6410</v>
      </c>
      <c r="B4607" s="184">
        <v>6206</v>
      </c>
      <c r="C4607" s="184">
        <v>513698</v>
      </c>
      <c r="D4607" s="184">
        <v>-436</v>
      </c>
      <c r="E4607" s="184">
        <v>16</v>
      </c>
      <c r="F4607" s="184">
        <v>5765</v>
      </c>
      <c r="G4607" s="184">
        <v>7</v>
      </c>
      <c r="H4607" s="184">
        <v>3</v>
      </c>
    </row>
    <row r="4608" spans="1:8" x14ac:dyDescent="0.2">
      <c r="A4608" s="184" t="s">
        <v>6411</v>
      </c>
      <c r="B4608" s="184">
        <v>6139</v>
      </c>
      <c r="C4608" s="184">
        <v>513766</v>
      </c>
      <c r="D4608" s="184">
        <v>437</v>
      </c>
      <c r="E4608" s="184">
        <v>16</v>
      </c>
      <c r="F4608" s="184">
        <v>5972</v>
      </c>
      <c r="G4608" s="184">
        <v>7</v>
      </c>
      <c r="H4608" s="184">
        <v>3</v>
      </c>
    </row>
    <row r="4609" spans="1:8" x14ac:dyDescent="0.2">
      <c r="A4609" s="184" t="s">
        <v>6411</v>
      </c>
      <c r="B4609" s="184">
        <v>6008</v>
      </c>
      <c r="C4609" s="184">
        <v>513899</v>
      </c>
      <c r="D4609" s="184">
        <v>437</v>
      </c>
      <c r="E4609" s="184">
        <v>16</v>
      </c>
      <c r="F4609" s="184">
        <v>5966</v>
      </c>
      <c r="G4609" s="184">
        <v>7</v>
      </c>
      <c r="H4609" s="184">
        <v>3</v>
      </c>
    </row>
    <row r="4610" spans="1:8" x14ac:dyDescent="0.2">
      <c r="A4610" s="184" t="s">
        <v>6412</v>
      </c>
      <c r="B4610" s="184">
        <v>6205</v>
      </c>
      <c r="C4610" s="184">
        <v>513699</v>
      </c>
      <c r="D4610" s="184">
        <v>-437</v>
      </c>
      <c r="E4610" s="184">
        <v>16</v>
      </c>
      <c r="F4610" s="184">
        <v>5765</v>
      </c>
      <c r="G4610" s="184">
        <v>7</v>
      </c>
      <c r="H4610" s="184">
        <v>3</v>
      </c>
    </row>
    <row r="4611" spans="1:8" x14ac:dyDescent="0.2">
      <c r="A4611" s="184" t="s">
        <v>6413</v>
      </c>
      <c r="B4611" s="184">
        <v>6138</v>
      </c>
      <c r="C4611" s="184">
        <v>513767</v>
      </c>
      <c r="D4611" s="184">
        <v>438</v>
      </c>
      <c r="E4611" s="184">
        <v>16</v>
      </c>
      <c r="F4611" s="184">
        <v>5972</v>
      </c>
      <c r="G4611" s="184">
        <v>7</v>
      </c>
      <c r="H4611" s="184">
        <v>3</v>
      </c>
    </row>
    <row r="4612" spans="1:8" x14ac:dyDescent="0.2">
      <c r="A4612" s="184" t="s">
        <v>6413</v>
      </c>
      <c r="B4612" s="184">
        <v>6007</v>
      </c>
      <c r="C4612" s="184">
        <v>513900</v>
      </c>
      <c r="D4612" s="184">
        <v>438</v>
      </c>
      <c r="E4612" s="184">
        <v>16</v>
      </c>
      <c r="F4612" s="184">
        <v>5966</v>
      </c>
      <c r="G4612" s="184">
        <v>7</v>
      </c>
      <c r="H4612" s="184">
        <v>3</v>
      </c>
    </row>
    <row r="4613" spans="1:8" x14ac:dyDescent="0.2">
      <c r="A4613" s="184" t="s">
        <v>6414</v>
      </c>
      <c r="B4613" s="184">
        <v>6204</v>
      </c>
      <c r="C4613" s="184">
        <v>513700</v>
      </c>
      <c r="D4613" s="184">
        <v>-438</v>
      </c>
      <c r="E4613" s="184">
        <v>16</v>
      </c>
      <c r="F4613" s="184">
        <v>5765</v>
      </c>
      <c r="G4613" s="184">
        <v>7</v>
      </c>
      <c r="H4613" s="184">
        <v>3</v>
      </c>
    </row>
    <row r="4614" spans="1:8" x14ac:dyDescent="0.2">
      <c r="A4614" s="184" t="s">
        <v>6415</v>
      </c>
      <c r="B4614" s="184">
        <v>6137</v>
      </c>
      <c r="C4614" s="184">
        <v>513768</v>
      </c>
      <c r="D4614" s="184">
        <v>439</v>
      </c>
      <c r="E4614" s="184">
        <v>16</v>
      </c>
      <c r="F4614" s="184">
        <v>5972</v>
      </c>
      <c r="G4614" s="184">
        <v>7</v>
      </c>
      <c r="H4614" s="184">
        <v>3</v>
      </c>
    </row>
    <row r="4615" spans="1:8" x14ac:dyDescent="0.2">
      <c r="A4615" s="184" t="s">
        <v>6415</v>
      </c>
      <c r="B4615" s="184">
        <v>6006</v>
      </c>
      <c r="C4615" s="184">
        <v>513901</v>
      </c>
      <c r="D4615" s="184">
        <v>439</v>
      </c>
      <c r="E4615" s="184">
        <v>16</v>
      </c>
      <c r="F4615" s="184">
        <v>5966</v>
      </c>
      <c r="G4615" s="184">
        <v>7</v>
      </c>
      <c r="H4615" s="184">
        <v>3</v>
      </c>
    </row>
    <row r="4616" spans="1:8" x14ac:dyDescent="0.2">
      <c r="A4616" s="184" t="s">
        <v>6416</v>
      </c>
      <c r="B4616" s="184">
        <v>6203</v>
      </c>
      <c r="C4616" s="184">
        <v>513701</v>
      </c>
      <c r="D4616" s="184">
        <v>-439</v>
      </c>
      <c r="E4616" s="184">
        <v>16</v>
      </c>
      <c r="F4616" s="184">
        <v>5765</v>
      </c>
      <c r="G4616" s="184">
        <v>7</v>
      </c>
      <c r="H4616" s="184">
        <v>3</v>
      </c>
    </row>
    <row r="4617" spans="1:8" x14ac:dyDescent="0.2">
      <c r="A4617" s="184" t="s">
        <v>6417</v>
      </c>
      <c r="B4617" s="184">
        <v>6136</v>
      </c>
      <c r="C4617" s="184">
        <v>513769</v>
      </c>
      <c r="D4617" s="184">
        <v>440</v>
      </c>
      <c r="E4617" s="184">
        <v>16</v>
      </c>
      <c r="F4617" s="184">
        <v>5972</v>
      </c>
      <c r="G4617" s="184">
        <v>7</v>
      </c>
      <c r="H4617" s="184">
        <v>3</v>
      </c>
    </row>
    <row r="4618" spans="1:8" x14ac:dyDescent="0.2">
      <c r="A4618" s="184" t="s">
        <v>6417</v>
      </c>
      <c r="B4618" s="184">
        <v>6005</v>
      </c>
      <c r="C4618" s="184">
        <v>513902</v>
      </c>
      <c r="D4618" s="184">
        <v>440</v>
      </c>
      <c r="E4618" s="184">
        <v>16</v>
      </c>
      <c r="F4618" s="184">
        <v>5966</v>
      </c>
      <c r="G4618" s="184">
        <v>7</v>
      </c>
      <c r="H4618" s="184">
        <v>3</v>
      </c>
    </row>
    <row r="4619" spans="1:8" x14ac:dyDescent="0.2">
      <c r="A4619" s="184" t="s">
        <v>6418</v>
      </c>
      <c r="B4619" s="184">
        <v>6202</v>
      </c>
      <c r="C4619" s="184">
        <v>513702</v>
      </c>
      <c r="D4619" s="184">
        <v>-440</v>
      </c>
      <c r="E4619" s="184">
        <v>16</v>
      </c>
      <c r="F4619" s="184">
        <v>5765</v>
      </c>
      <c r="G4619" s="184">
        <v>7</v>
      </c>
      <c r="H4619" s="184">
        <v>3</v>
      </c>
    </row>
    <row r="4620" spans="1:8" x14ac:dyDescent="0.2">
      <c r="A4620" s="184" t="s">
        <v>6419</v>
      </c>
      <c r="B4620" s="184">
        <v>6135</v>
      </c>
      <c r="C4620" s="184">
        <v>513770</v>
      </c>
      <c r="D4620" s="184">
        <v>441</v>
      </c>
      <c r="E4620" s="184">
        <v>16</v>
      </c>
      <c r="F4620" s="184">
        <v>5972</v>
      </c>
      <c r="G4620" s="184">
        <v>7</v>
      </c>
      <c r="H4620" s="184">
        <v>3</v>
      </c>
    </row>
    <row r="4621" spans="1:8" x14ac:dyDescent="0.2">
      <c r="A4621" s="184" t="s">
        <v>6419</v>
      </c>
      <c r="B4621" s="184">
        <v>6004</v>
      </c>
      <c r="C4621" s="184">
        <v>513903</v>
      </c>
      <c r="D4621" s="184">
        <v>441</v>
      </c>
      <c r="E4621" s="184">
        <v>16</v>
      </c>
      <c r="F4621" s="184">
        <v>5966</v>
      </c>
      <c r="G4621" s="184">
        <v>7</v>
      </c>
      <c r="H4621" s="184">
        <v>3</v>
      </c>
    </row>
    <row r="4622" spans="1:8" x14ac:dyDescent="0.2">
      <c r="A4622" s="184" t="s">
        <v>6420</v>
      </c>
      <c r="B4622" s="184">
        <v>6201</v>
      </c>
      <c r="C4622" s="184">
        <v>513703</v>
      </c>
      <c r="D4622" s="184">
        <v>-441</v>
      </c>
      <c r="E4622" s="184">
        <v>16</v>
      </c>
      <c r="F4622" s="184">
        <v>5765</v>
      </c>
      <c r="G4622" s="184">
        <v>7</v>
      </c>
      <c r="H4622" s="184">
        <v>3</v>
      </c>
    </row>
    <row r="4623" spans="1:8" x14ac:dyDescent="0.2">
      <c r="A4623" s="184" t="s">
        <v>6421</v>
      </c>
      <c r="B4623" s="184">
        <v>6134</v>
      </c>
      <c r="C4623" s="184">
        <v>513771</v>
      </c>
      <c r="D4623" s="184">
        <v>442</v>
      </c>
      <c r="E4623" s="184">
        <v>16</v>
      </c>
      <c r="F4623" s="184">
        <v>5972</v>
      </c>
      <c r="G4623" s="184">
        <v>7</v>
      </c>
      <c r="H4623" s="184">
        <v>3</v>
      </c>
    </row>
    <row r="4624" spans="1:8" x14ac:dyDescent="0.2">
      <c r="A4624" s="184" t="s">
        <v>6421</v>
      </c>
      <c r="B4624" s="184">
        <v>6003</v>
      </c>
      <c r="C4624" s="184">
        <v>513904</v>
      </c>
      <c r="D4624" s="184">
        <v>442</v>
      </c>
      <c r="E4624" s="184">
        <v>16</v>
      </c>
      <c r="F4624" s="184">
        <v>5966</v>
      </c>
      <c r="G4624" s="184">
        <v>7</v>
      </c>
      <c r="H4624" s="184">
        <v>3</v>
      </c>
    </row>
    <row r="4625" spans="1:8" x14ac:dyDescent="0.2">
      <c r="A4625" s="184" t="s">
        <v>6422</v>
      </c>
      <c r="B4625" s="184">
        <v>6200</v>
      </c>
      <c r="C4625" s="184">
        <v>513704</v>
      </c>
      <c r="D4625" s="184">
        <v>-442</v>
      </c>
      <c r="E4625" s="184">
        <v>16</v>
      </c>
      <c r="F4625" s="184">
        <v>5765</v>
      </c>
      <c r="G4625" s="184">
        <v>7</v>
      </c>
      <c r="H4625" s="184">
        <v>3</v>
      </c>
    </row>
    <row r="4626" spans="1:8" x14ac:dyDescent="0.2">
      <c r="A4626" s="184" t="s">
        <v>6423</v>
      </c>
      <c r="B4626" s="184">
        <v>6133</v>
      </c>
      <c r="C4626" s="184">
        <v>513772</v>
      </c>
      <c r="D4626" s="184">
        <v>443</v>
      </c>
      <c r="E4626" s="184">
        <v>16</v>
      </c>
      <c r="F4626" s="184">
        <v>5972</v>
      </c>
      <c r="G4626" s="184">
        <v>7</v>
      </c>
      <c r="H4626" s="184">
        <v>3</v>
      </c>
    </row>
    <row r="4627" spans="1:8" x14ac:dyDescent="0.2">
      <c r="A4627" s="184" t="s">
        <v>6423</v>
      </c>
      <c r="B4627" s="184">
        <v>6002</v>
      </c>
      <c r="C4627" s="184">
        <v>513905</v>
      </c>
      <c r="D4627" s="184">
        <v>443</v>
      </c>
      <c r="E4627" s="184">
        <v>16</v>
      </c>
      <c r="F4627" s="184">
        <v>5966</v>
      </c>
      <c r="G4627" s="184">
        <v>7</v>
      </c>
      <c r="H4627" s="184">
        <v>3</v>
      </c>
    </row>
    <row r="4628" spans="1:8" x14ac:dyDescent="0.2">
      <c r="A4628" s="184" t="s">
        <v>6424</v>
      </c>
      <c r="B4628" s="184">
        <v>6199</v>
      </c>
      <c r="C4628" s="184">
        <v>513705</v>
      </c>
      <c r="D4628" s="184">
        <v>-443</v>
      </c>
      <c r="E4628" s="184">
        <v>16</v>
      </c>
      <c r="F4628" s="184">
        <v>5765</v>
      </c>
      <c r="G4628" s="184">
        <v>7</v>
      </c>
      <c r="H4628" s="184">
        <v>3</v>
      </c>
    </row>
    <row r="4629" spans="1:8" x14ac:dyDescent="0.2">
      <c r="A4629" s="184" t="s">
        <v>6425</v>
      </c>
      <c r="B4629" s="184">
        <v>6132</v>
      </c>
      <c r="C4629" s="184">
        <v>513773</v>
      </c>
      <c r="D4629" s="184">
        <v>444</v>
      </c>
      <c r="E4629" s="184">
        <v>16</v>
      </c>
      <c r="F4629" s="184">
        <v>5972</v>
      </c>
      <c r="G4629" s="184">
        <v>7</v>
      </c>
      <c r="H4629" s="184">
        <v>3</v>
      </c>
    </row>
    <row r="4630" spans="1:8" x14ac:dyDescent="0.2">
      <c r="A4630" s="184" t="s">
        <v>6425</v>
      </c>
      <c r="B4630" s="184">
        <v>6001</v>
      </c>
      <c r="C4630" s="184">
        <v>513906</v>
      </c>
      <c r="D4630" s="184">
        <v>444</v>
      </c>
      <c r="E4630" s="184">
        <v>16</v>
      </c>
      <c r="F4630" s="184">
        <v>5966</v>
      </c>
      <c r="G4630" s="184">
        <v>7</v>
      </c>
      <c r="H4630" s="184">
        <v>3</v>
      </c>
    </row>
    <row r="4631" spans="1:8" x14ac:dyDescent="0.2">
      <c r="A4631" s="184" t="s">
        <v>6426</v>
      </c>
      <c r="B4631" s="184">
        <v>6198</v>
      </c>
      <c r="C4631" s="184">
        <v>513706</v>
      </c>
      <c r="D4631" s="184">
        <v>-444</v>
      </c>
      <c r="E4631" s="184">
        <v>16</v>
      </c>
      <c r="F4631" s="184">
        <v>5765</v>
      </c>
      <c r="G4631" s="184">
        <v>7</v>
      </c>
      <c r="H4631" s="184">
        <v>3</v>
      </c>
    </row>
    <row r="4632" spans="1:8" x14ac:dyDescent="0.2">
      <c r="A4632" s="184" t="s">
        <v>6427</v>
      </c>
      <c r="B4632" s="184">
        <v>6131</v>
      </c>
      <c r="C4632" s="184">
        <v>513774</v>
      </c>
      <c r="D4632" s="184">
        <v>445</v>
      </c>
      <c r="E4632" s="184">
        <v>16</v>
      </c>
      <c r="F4632" s="184">
        <v>5972</v>
      </c>
      <c r="G4632" s="184">
        <v>7</v>
      </c>
      <c r="H4632" s="184">
        <v>3</v>
      </c>
    </row>
    <row r="4633" spans="1:8" x14ac:dyDescent="0.2">
      <c r="A4633" s="184" t="s">
        <v>6427</v>
      </c>
      <c r="B4633" s="184">
        <v>6000</v>
      </c>
      <c r="C4633" s="184">
        <v>513907</v>
      </c>
      <c r="D4633" s="184">
        <v>445</v>
      </c>
      <c r="E4633" s="184">
        <v>16</v>
      </c>
      <c r="F4633" s="184">
        <v>5966</v>
      </c>
      <c r="G4633" s="184">
        <v>7</v>
      </c>
      <c r="H4633" s="184">
        <v>3</v>
      </c>
    </row>
    <row r="4634" spans="1:8" x14ac:dyDescent="0.2">
      <c r="A4634" s="184" t="s">
        <v>6428</v>
      </c>
      <c r="B4634" s="184">
        <v>6197</v>
      </c>
      <c r="C4634" s="184">
        <v>513707</v>
      </c>
      <c r="D4634" s="184">
        <v>-445</v>
      </c>
      <c r="E4634" s="184">
        <v>16</v>
      </c>
      <c r="F4634" s="184">
        <v>5765</v>
      </c>
      <c r="G4634" s="184">
        <v>7</v>
      </c>
      <c r="H4634" s="184">
        <v>3</v>
      </c>
    </row>
    <row r="4635" spans="1:8" x14ac:dyDescent="0.2">
      <c r="A4635" s="184" t="s">
        <v>6429</v>
      </c>
      <c r="B4635" s="184">
        <v>6130</v>
      </c>
      <c r="C4635" s="184">
        <v>513775</v>
      </c>
      <c r="D4635" s="184">
        <v>446</v>
      </c>
      <c r="E4635" s="184">
        <v>16</v>
      </c>
      <c r="F4635" s="184">
        <v>5972</v>
      </c>
      <c r="G4635" s="184">
        <v>7</v>
      </c>
      <c r="H4635" s="184">
        <v>3</v>
      </c>
    </row>
    <row r="4636" spans="1:8" x14ac:dyDescent="0.2">
      <c r="A4636" s="184" t="s">
        <v>6429</v>
      </c>
      <c r="B4636" s="184">
        <v>5999</v>
      </c>
      <c r="C4636" s="184">
        <v>513908</v>
      </c>
      <c r="D4636" s="184">
        <v>446</v>
      </c>
      <c r="E4636" s="184">
        <v>16</v>
      </c>
      <c r="F4636" s="184">
        <v>5966</v>
      </c>
      <c r="G4636" s="184">
        <v>7</v>
      </c>
      <c r="H4636" s="184">
        <v>3</v>
      </c>
    </row>
    <row r="4637" spans="1:8" x14ac:dyDescent="0.2">
      <c r="A4637" s="184" t="s">
        <v>6430</v>
      </c>
      <c r="B4637" s="184">
        <v>6196</v>
      </c>
      <c r="C4637" s="184">
        <v>513708</v>
      </c>
      <c r="D4637" s="184">
        <v>-446</v>
      </c>
      <c r="E4637" s="184">
        <v>16</v>
      </c>
      <c r="F4637" s="184">
        <v>5765</v>
      </c>
      <c r="G4637" s="184">
        <v>7</v>
      </c>
      <c r="H4637" s="184">
        <v>3</v>
      </c>
    </row>
    <row r="4638" spans="1:8" x14ac:dyDescent="0.2">
      <c r="A4638" s="184" t="s">
        <v>6431</v>
      </c>
      <c r="B4638" s="184">
        <v>6129</v>
      </c>
      <c r="C4638" s="184">
        <v>513776</v>
      </c>
      <c r="D4638" s="184">
        <v>447</v>
      </c>
      <c r="E4638" s="184">
        <v>16</v>
      </c>
      <c r="F4638" s="184">
        <v>5972</v>
      </c>
      <c r="G4638" s="184">
        <v>7</v>
      </c>
      <c r="H4638" s="184">
        <v>3</v>
      </c>
    </row>
    <row r="4639" spans="1:8" x14ac:dyDescent="0.2">
      <c r="A4639" s="184" t="s">
        <v>6431</v>
      </c>
      <c r="B4639" s="184">
        <v>5998</v>
      </c>
      <c r="C4639" s="184">
        <v>513909</v>
      </c>
      <c r="D4639" s="184">
        <v>447</v>
      </c>
      <c r="E4639" s="184">
        <v>16</v>
      </c>
      <c r="F4639" s="184">
        <v>5966</v>
      </c>
      <c r="G4639" s="184">
        <v>7</v>
      </c>
      <c r="H4639" s="184">
        <v>3</v>
      </c>
    </row>
    <row r="4640" spans="1:8" x14ac:dyDescent="0.2">
      <c r="A4640" s="184" t="s">
        <v>6432</v>
      </c>
      <c r="B4640" s="184">
        <v>6195</v>
      </c>
      <c r="C4640" s="184">
        <v>513709</v>
      </c>
      <c r="D4640" s="184">
        <v>-447</v>
      </c>
      <c r="E4640" s="184">
        <v>16</v>
      </c>
      <c r="F4640" s="184">
        <v>5765</v>
      </c>
      <c r="G4640" s="184">
        <v>7</v>
      </c>
      <c r="H4640" s="184">
        <v>3</v>
      </c>
    </row>
    <row r="4641" spans="1:8" x14ac:dyDescent="0.2">
      <c r="A4641" s="184" t="s">
        <v>6433</v>
      </c>
      <c r="B4641" s="184">
        <v>6128</v>
      </c>
      <c r="C4641" s="184">
        <v>513777</v>
      </c>
      <c r="D4641" s="184">
        <v>448</v>
      </c>
      <c r="E4641" s="184">
        <v>16</v>
      </c>
      <c r="F4641" s="184">
        <v>5972</v>
      </c>
      <c r="G4641" s="184">
        <v>7</v>
      </c>
      <c r="H4641" s="184">
        <v>3</v>
      </c>
    </row>
    <row r="4642" spans="1:8" x14ac:dyDescent="0.2">
      <c r="A4642" s="184" t="s">
        <v>6433</v>
      </c>
      <c r="B4642" s="184">
        <v>5997</v>
      </c>
      <c r="C4642" s="184">
        <v>513910</v>
      </c>
      <c r="D4642" s="184">
        <v>448</v>
      </c>
      <c r="E4642" s="184">
        <v>16</v>
      </c>
      <c r="F4642" s="184">
        <v>5966</v>
      </c>
      <c r="G4642" s="184">
        <v>7</v>
      </c>
      <c r="H4642" s="184">
        <v>3</v>
      </c>
    </row>
    <row r="4643" spans="1:8" x14ac:dyDescent="0.2">
      <c r="A4643" s="184" t="s">
        <v>6434</v>
      </c>
      <c r="B4643" s="184">
        <v>6194</v>
      </c>
      <c r="C4643" s="184">
        <v>513710</v>
      </c>
      <c r="D4643" s="184">
        <v>-448</v>
      </c>
      <c r="E4643" s="184">
        <v>16</v>
      </c>
      <c r="F4643" s="184">
        <v>5765</v>
      </c>
      <c r="G4643" s="184">
        <v>7</v>
      </c>
      <c r="H4643" s="184">
        <v>3</v>
      </c>
    </row>
    <row r="4644" spans="1:8" x14ac:dyDescent="0.2">
      <c r="A4644" s="184" t="s">
        <v>6435</v>
      </c>
      <c r="B4644" s="184">
        <v>6127</v>
      </c>
      <c r="C4644" s="184">
        <v>513778</v>
      </c>
      <c r="D4644" s="184">
        <v>449</v>
      </c>
      <c r="E4644" s="184">
        <v>16</v>
      </c>
      <c r="F4644" s="184">
        <v>5972</v>
      </c>
      <c r="G4644" s="184">
        <v>7</v>
      </c>
      <c r="H4644" s="184">
        <v>3</v>
      </c>
    </row>
    <row r="4645" spans="1:8" x14ac:dyDescent="0.2">
      <c r="A4645" s="184" t="s">
        <v>6435</v>
      </c>
      <c r="B4645" s="184">
        <v>5996</v>
      </c>
      <c r="C4645" s="184">
        <v>513911</v>
      </c>
      <c r="D4645" s="184">
        <v>449</v>
      </c>
      <c r="E4645" s="184">
        <v>16</v>
      </c>
      <c r="F4645" s="184">
        <v>5966</v>
      </c>
      <c r="G4645" s="184">
        <v>7</v>
      </c>
      <c r="H4645" s="184">
        <v>3</v>
      </c>
    </row>
    <row r="4646" spans="1:8" x14ac:dyDescent="0.2">
      <c r="A4646" s="184" t="s">
        <v>6436</v>
      </c>
      <c r="B4646" s="184">
        <v>6193</v>
      </c>
      <c r="C4646" s="184">
        <v>513711</v>
      </c>
      <c r="D4646" s="184">
        <v>-449</v>
      </c>
      <c r="E4646" s="184">
        <v>16</v>
      </c>
      <c r="F4646" s="184">
        <v>5765</v>
      </c>
      <c r="G4646" s="184">
        <v>7</v>
      </c>
      <c r="H4646" s="184">
        <v>3</v>
      </c>
    </row>
    <row r="4647" spans="1:8" x14ac:dyDescent="0.2">
      <c r="A4647" s="184" t="s">
        <v>6437</v>
      </c>
      <c r="B4647" s="184">
        <v>6126</v>
      </c>
      <c r="C4647" s="184">
        <v>513779</v>
      </c>
      <c r="D4647" s="184">
        <v>450</v>
      </c>
      <c r="E4647" s="184">
        <v>16</v>
      </c>
      <c r="F4647" s="184">
        <v>5972</v>
      </c>
      <c r="G4647" s="184">
        <v>7</v>
      </c>
      <c r="H4647" s="184">
        <v>3</v>
      </c>
    </row>
    <row r="4648" spans="1:8" x14ac:dyDescent="0.2">
      <c r="A4648" s="184" t="s">
        <v>6437</v>
      </c>
      <c r="B4648" s="184">
        <v>5995</v>
      </c>
      <c r="C4648" s="184">
        <v>513912</v>
      </c>
      <c r="D4648" s="184">
        <v>450</v>
      </c>
      <c r="E4648" s="184">
        <v>16</v>
      </c>
      <c r="F4648" s="184">
        <v>5966</v>
      </c>
      <c r="G4648" s="184">
        <v>7</v>
      </c>
      <c r="H4648" s="184">
        <v>3</v>
      </c>
    </row>
    <row r="4649" spans="1:8" x14ac:dyDescent="0.2">
      <c r="A4649" s="184" t="s">
        <v>6438</v>
      </c>
      <c r="B4649" s="184">
        <v>6192</v>
      </c>
      <c r="C4649" s="184">
        <v>513712</v>
      </c>
      <c r="D4649" s="184">
        <v>-450</v>
      </c>
      <c r="E4649" s="184">
        <v>16</v>
      </c>
      <c r="F4649" s="184">
        <v>5765</v>
      </c>
      <c r="G4649" s="184">
        <v>7</v>
      </c>
      <c r="H4649" s="184">
        <v>3</v>
      </c>
    </row>
    <row r="4650" spans="1:8" x14ac:dyDescent="0.2">
      <c r="A4650" s="184" t="s">
        <v>6439</v>
      </c>
      <c r="B4650" s="184">
        <v>6125</v>
      </c>
      <c r="C4650" s="184">
        <v>513780</v>
      </c>
      <c r="D4650" s="184">
        <v>451</v>
      </c>
      <c r="E4650" s="184">
        <v>16</v>
      </c>
      <c r="F4650" s="184">
        <v>5972</v>
      </c>
      <c r="G4650" s="184">
        <v>7</v>
      </c>
      <c r="H4650" s="184">
        <v>3</v>
      </c>
    </row>
    <row r="4651" spans="1:8" x14ac:dyDescent="0.2">
      <c r="A4651" s="184" t="s">
        <v>6439</v>
      </c>
      <c r="B4651" s="184">
        <v>5994</v>
      </c>
      <c r="C4651" s="184">
        <v>513913</v>
      </c>
      <c r="D4651" s="184">
        <v>451</v>
      </c>
      <c r="E4651" s="184">
        <v>16</v>
      </c>
      <c r="F4651" s="184">
        <v>5966</v>
      </c>
      <c r="G4651" s="184">
        <v>7</v>
      </c>
      <c r="H4651" s="184">
        <v>3</v>
      </c>
    </row>
    <row r="4652" spans="1:8" x14ac:dyDescent="0.2">
      <c r="A4652" s="184" t="s">
        <v>6440</v>
      </c>
      <c r="B4652" s="184">
        <v>6191</v>
      </c>
      <c r="C4652" s="184">
        <v>513713</v>
      </c>
      <c r="D4652" s="184">
        <v>-451</v>
      </c>
      <c r="E4652" s="184">
        <v>16</v>
      </c>
      <c r="F4652" s="184">
        <v>5765</v>
      </c>
      <c r="G4652" s="184">
        <v>7</v>
      </c>
      <c r="H4652" s="184">
        <v>3</v>
      </c>
    </row>
    <row r="4653" spans="1:8" x14ac:dyDescent="0.2">
      <c r="A4653" s="184" t="s">
        <v>6441</v>
      </c>
      <c r="B4653" s="184">
        <v>6124</v>
      </c>
      <c r="C4653" s="184">
        <v>513781</v>
      </c>
      <c r="D4653" s="184">
        <v>452</v>
      </c>
      <c r="E4653" s="184">
        <v>16</v>
      </c>
      <c r="F4653" s="184">
        <v>5972</v>
      </c>
      <c r="G4653" s="184">
        <v>7</v>
      </c>
      <c r="H4653" s="184">
        <v>3</v>
      </c>
    </row>
    <row r="4654" spans="1:8" x14ac:dyDescent="0.2">
      <c r="A4654" s="184" t="s">
        <v>6441</v>
      </c>
      <c r="B4654" s="184">
        <v>5993</v>
      </c>
      <c r="C4654" s="184">
        <v>513914</v>
      </c>
      <c r="D4654" s="184">
        <v>452</v>
      </c>
      <c r="E4654" s="184">
        <v>16</v>
      </c>
      <c r="F4654" s="184">
        <v>5966</v>
      </c>
      <c r="G4654" s="184">
        <v>7</v>
      </c>
      <c r="H4654" s="184">
        <v>3</v>
      </c>
    </row>
    <row r="4655" spans="1:8" x14ac:dyDescent="0.2">
      <c r="A4655" s="184" t="s">
        <v>6442</v>
      </c>
      <c r="B4655" s="184">
        <v>6190</v>
      </c>
      <c r="C4655" s="184">
        <v>513714</v>
      </c>
      <c r="D4655" s="184">
        <v>-452</v>
      </c>
      <c r="E4655" s="184">
        <v>16</v>
      </c>
      <c r="F4655" s="184">
        <v>5765</v>
      </c>
      <c r="G4655" s="184">
        <v>7</v>
      </c>
      <c r="H4655" s="184">
        <v>3</v>
      </c>
    </row>
    <row r="4656" spans="1:8" x14ac:dyDescent="0.2">
      <c r="A4656" s="184" t="s">
        <v>6443</v>
      </c>
      <c r="B4656" s="184">
        <v>6123</v>
      </c>
      <c r="C4656" s="184">
        <v>513782</v>
      </c>
      <c r="D4656" s="184">
        <v>453</v>
      </c>
      <c r="E4656" s="184">
        <v>16</v>
      </c>
      <c r="F4656" s="184">
        <v>5972</v>
      </c>
      <c r="G4656" s="184">
        <v>7</v>
      </c>
      <c r="H4656" s="184">
        <v>3</v>
      </c>
    </row>
    <row r="4657" spans="1:8" x14ac:dyDescent="0.2">
      <c r="A4657" s="184" t="s">
        <v>6443</v>
      </c>
      <c r="B4657" s="184">
        <v>5992</v>
      </c>
      <c r="C4657" s="184">
        <v>513915</v>
      </c>
      <c r="D4657" s="184">
        <v>453</v>
      </c>
      <c r="E4657" s="184">
        <v>16</v>
      </c>
      <c r="F4657" s="184">
        <v>5966</v>
      </c>
      <c r="G4657" s="184">
        <v>7</v>
      </c>
      <c r="H4657" s="184">
        <v>3</v>
      </c>
    </row>
    <row r="4658" spans="1:8" x14ac:dyDescent="0.2">
      <c r="A4658" s="184" t="s">
        <v>6444</v>
      </c>
      <c r="B4658" s="184">
        <v>6189</v>
      </c>
      <c r="C4658" s="184">
        <v>513715</v>
      </c>
      <c r="D4658" s="184">
        <v>-453</v>
      </c>
      <c r="E4658" s="184">
        <v>16</v>
      </c>
      <c r="F4658" s="184">
        <v>5765</v>
      </c>
      <c r="G4658" s="184">
        <v>7</v>
      </c>
      <c r="H4658" s="184">
        <v>3</v>
      </c>
    </row>
    <row r="4659" spans="1:8" x14ac:dyDescent="0.2">
      <c r="A4659" s="184" t="s">
        <v>6445</v>
      </c>
      <c r="B4659" s="184">
        <v>6122</v>
      </c>
      <c r="C4659" s="184">
        <v>513783</v>
      </c>
      <c r="D4659" s="184">
        <v>454</v>
      </c>
      <c r="E4659" s="184">
        <v>16</v>
      </c>
      <c r="F4659" s="184">
        <v>5972</v>
      </c>
      <c r="G4659" s="184">
        <v>7</v>
      </c>
      <c r="H4659" s="184">
        <v>3</v>
      </c>
    </row>
    <row r="4660" spans="1:8" x14ac:dyDescent="0.2">
      <c r="A4660" s="184" t="s">
        <v>6445</v>
      </c>
      <c r="B4660" s="184">
        <v>5991</v>
      </c>
      <c r="C4660" s="184">
        <v>513916</v>
      </c>
      <c r="D4660" s="184">
        <v>454</v>
      </c>
      <c r="E4660" s="184">
        <v>16</v>
      </c>
      <c r="F4660" s="184">
        <v>5966</v>
      </c>
      <c r="G4660" s="184">
        <v>7</v>
      </c>
      <c r="H4660" s="184">
        <v>3</v>
      </c>
    </row>
    <row r="4661" spans="1:8" x14ac:dyDescent="0.2">
      <c r="A4661" s="184" t="s">
        <v>6446</v>
      </c>
      <c r="B4661" s="184">
        <v>6188</v>
      </c>
      <c r="C4661" s="184">
        <v>513716</v>
      </c>
      <c r="D4661" s="184">
        <v>-454</v>
      </c>
      <c r="E4661" s="184">
        <v>16</v>
      </c>
      <c r="F4661" s="184">
        <v>5765</v>
      </c>
      <c r="G4661" s="184">
        <v>7</v>
      </c>
      <c r="H4661" s="184">
        <v>3</v>
      </c>
    </row>
    <row r="4662" spans="1:8" x14ac:dyDescent="0.2">
      <c r="A4662" s="184" t="s">
        <v>6447</v>
      </c>
      <c r="B4662" s="184">
        <v>6121</v>
      </c>
      <c r="C4662" s="184">
        <v>513784</v>
      </c>
      <c r="D4662" s="184">
        <v>455</v>
      </c>
      <c r="E4662" s="184">
        <v>16</v>
      </c>
      <c r="F4662" s="184">
        <v>5972</v>
      </c>
      <c r="G4662" s="184">
        <v>7</v>
      </c>
      <c r="H4662" s="184">
        <v>3</v>
      </c>
    </row>
    <row r="4663" spans="1:8" x14ac:dyDescent="0.2">
      <c r="A4663" s="184" t="s">
        <v>6447</v>
      </c>
      <c r="B4663" s="184">
        <v>5990</v>
      </c>
      <c r="C4663" s="184">
        <v>513917</v>
      </c>
      <c r="D4663" s="184">
        <v>455</v>
      </c>
      <c r="E4663" s="184">
        <v>16</v>
      </c>
      <c r="F4663" s="184">
        <v>5966</v>
      </c>
      <c r="G4663" s="184">
        <v>7</v>
      </c>
      <c r="H4663" s="184">
        <v>3</v>
      </c>
    </row>
    <row r="4664" spans="1:8" x14ac:dyDescent="0.2">
      <c r="A4664" s="184" t="s">
        <v>6448</v>
      </c>
      <c r="B4664" s="184">
        <v>6187</v>
      </c>
      <c r="C4664" s="184">
        <v>513717</v>
      </c>
      <c r="D4664" s="184">
        <v>-455</v>
      </c>
      <c r="E4664" s="184">
        <v>16</v>
      </c>
      <c r="F4664" s="184">
        <v>5765</v>
      </c>
      <c r="G4664" s="184">
        <v>7</v>
      </c>
      <c r="H4664" s="184">
        <v>3</v>
      </c>
    </row>
    <row r="4665" spans="1:8" x14ac:dyDescent="0.2">
      <c r="A4665" s="184" t="s">
        <v>6449</v>
      </c>
      <c r="B4665" s="184">
        <v>6120</v>
      </c>
      <c r="C4665" s="184">
        <v>513785</v>
      </c>
      <c r="D4665" s="184">
        <v>456</v>
      </c>
      <c r="E4665" s="184">
        <v>16</v>
      </c>
      <c r="F4665" s="184">
        <v>5972</v>
      </c>
      <c r="G4665" s="184">
        <v>7</v>
      </c>
      <c r="H4665" s="184">
        <v>3</v>
      </c>
    </row>
    <row r="4666" spans="1:8" x14ac:dyDescent="0.2">
      <c r="A4666" s="184" t="s">
        <v>6449</v>
      </c>
      <c r="B4666" s="184">
        <v>5989</v>
      </c>
      <c r="C4666" s="184">
        <v>513918</v>
      </c>
      <c r="D4666" s="184">
        <v>456</v>
      </c>
      <c r="E4666" s="184">
        <v>16</v>
      </c>
      <c r="F4666" s="184">
        <v>5966</v>
      </c>
      <c r="G4666" s="184">
        <v>7</v>
      </c>
      <c r="H4666" s="184">
        <v>3</v>
      </c>
    </row>
    <row r="4667" spans="1:8" x14ac:dyDescent="0.2">
      <c r="A4667" s="184" t="s">
        <v>6450</v>
      </c>
      <c r="B4667" s="184">
        <v>6186</v>
      </c>
      <c r="C4667" s="184">
        <v>513718</v>
      </c>
      <c r="D4667" s="184">
        <v>-456</v>
      </c>
      <c r="E4667" s="184">
        <v>16</v>
      </c>
      <c r="F4667" s="184">
        <v>5765</v>
      </c>
      <c r="G4667" s="184">
        <v>7</v>
      </c>
      <c r="H4667" s="184">
        <v>3</v>
      </c>
    </row>
    <row r="4668" spans="1:8" x14ac:dyDescent="0.2">
      <c r="A4668" s="184" t="s">
        <v>6451</v>
      </c>
      <c r="B4668" s="184">
        <v>6119</v>
      </c>
      <c r="C4668" s="184">
        <v>513786</v>
      </c>
      <c r="D4668" s="184">
        <v>457</v>
      </c>
      <c r="E4668" s="184">
        <v>16</v>
      </c>
      <c r="F4668" s="184">
        <v>5972</v>
      </c>
      <c r="G4668" s="184">
        <v>7</v>
      </c>
      <c r="H4668" s="184">
        <v>3</v>
      </c>
    </row>
    <row r="4669" spans="1:8" x14ac:dyDescent="0.2">
      <c r="A4669" s="184" t="s">
        <v>6451</v>
      </c>
      <c r="B4669" s="184">
        <v>5988</v>
      </c>
      <c r="C4669" s="184">
        <v>513919</v>
      </c>
      <c r="D4669" s="184">
        <v>457</v>
      </c>
      <c r="E4669" s="184">
        <v>16</v>
      </c>
      <c r="F4669" s="184">
        <v>5966</v>
      </c>
      <c r="G4669" s="184">
        <v>7</v>
      </c>
      <c r="H4669" s="184">
        <v>3</v>
      </c>
    </row>
    <row r="4670" spans="1:8" x14ac:dyDescent="0.2">
      <c r="A4670" s="184" t="s">
        <v>6452</v>
      </c>
      <c r="B4670" s="184">
        <v>6185</v>
      </c>
      <c r="C4670" s="184">
        <v>513719</v>
      </c>
      <c r="D4670" s="184">
        <v>-457</v>
      </c>
      <c r="E4670" s="184">
        <v>16</v>
      </c>
      <c r="F4670" s="184">
        <v>5765</v>
      </c>
      <c r="G4670" s="184">
        <v>7</v>
      </c>
      <c r="H4670" s="184">
        <v>3</v>
      </c>
    </row>
    <row r="4671" spans="1:8" x14ac:dyDescent="0.2">
      <c r="A4671" s="184" t="s">
        <v>6453</v>
      </c>
      <c r="B4671" s="184">
        <v>6118</v>
      </c>
      <c r="C4671" s="184">
        <v>513787</v>
      </c>
      <c r="D4671" s="184">
        <v>458</v>
      </c>
      <c r="E4671" s="184">
        <v>16</v>
      </c>
      <c r="F4671" s="184">
        <v>5972</v>
      </c>
      <c r="G4671" s="184">
        <v>7</v>
      </c>
      <c r="H4671" s="184">
        <v>3</v>
      </c>
    </row>
    <row r="4672" spans="1:8" x14ac:dyDescent="0.2">
      <c r="A4672" s="184" t="s">
        <v>6453</v>
      </c>
      <c r="B4672" s="184">
        <v>5987</v>
      </c>
      <c r="C4672" s="184">
        <v>513920</v>
      </c>
      <c r="D4672" s="184">
        <v>458</v>
      </c>
      <c r="E4672" s="184">
        <v>16</v>
      </c>
      <c r="F4672" s="184">
        <v>5966</v>
      </c>
      <c r="G4672" s="184">
        <v>7</v>
      </c>
      <c r="H4672" s="184">
        <v>3</v>
      </c>
    </row>
    <row r="4673" spans="1:8" x14ac:dyDescent="0.2">
      <c r="A4673" s="184" t="s">
        <v>6454</v>
      </c>
      <c r="B4673" s="184">
        <v>6184</v>
      </c>
      <c r="C4673" s="184">
        <v>513720</v>
      </c>
      <c r="D4673" s="184">
        <v>-458</v>
      </c>
      <c r="E4673" s="184">
        <v>16</v>
      </c>
      <c r="F4673" s="184">
        <v>5765</v>
      </c>
      <c r="G4673" s="184">
        <v>7</v>
      </c>
      <c r="H4673" s="184">
        <v>3</v>
      </c>
    </row>
    <row r="4674" spans="1:8" x14ac:dyDescent="0.2">
      <c r="A4674" s="184" t="s">
        <v>6455</v>
      </c>
      <c r="B4674" s="184">
        <v>6117</v>
      </c>
      <c r="C4674" s="184">
        <v>513788</v>
      </c>
      <c r="D4674" s="184">
        <v>459</v>
      </c>
      <c r="E4674" s="184">
        <v>16</v>
      </c>
      <c r="F4674" s="184">
        <v>5972</v>
      </c>
      <c r="G4674" s="184">
        <v>7</v>
      </c>
      <c r="H4674" s="184">
        <v>3</v>
      </c>
    </row>
    <row r="4675" spans="1:8" x14ac:dyDescent="0.2">
      <c r="A4675" s="184" t="s">
        <v>6455</v>
      </c>
      <c r="B4675" s="184">
        <v>5986</v>
      </c>
      <c r="C4675" s="184">
        <v>513921</v>
      </c>
      <c r="D4675" s="184">
        <v>459</v>
      </c>
      <c r="E4675" s="184">
        <v>16</v>
      </c>
      <c r="F4675" s="184">
        <v>5966</v>
      </c>
      <c r="G4675" s="184">
        <v>7</v>
      </c>
      <c r="H4675" s="184">
        <v>3</v>
      </c>
    </row>
    <row r="4676" spans="1:8" x14ac:dyDescent="0.2">
      <c r="A4676" s="184" t="s">
        <v>6456</v>
      </c>
      <c r="B4676" s="184">
        <v>6183</v>
      </c>
      <c r="C4676" s="184">
        <v>513721</v>
      </c>
      <c r="D4676" s="184">
        <v>-459</v>
      </c>
      <c r="E4676" s="184">
        <v>16</v>
      </c>
      <c r="F4676" s="184">
        <v>5765</v>
      </c>
      <c r="G4676" s="184">
        <v>7</v>
      </c>
      <c r="H4676" s="184">
        <v>3</v>
      </c>
    </row>
    <row r="4677" spans="1:8" x14ac:dyDescent="0.2">
      <c r="A4677" s="184" t="s">
        <v>6457</v>
      </c>
      <c r="B4677" s="184">
        <v>6116</v>
      </c>
      <c r="C4677" s="184">
        <v>513789</v>
      </c>
      <c r="D4677" s="184">
        <v>460</v>
      </c>
      <c r="E4677" s="184">
        <v>16</v>
      </c>
      <c r="F4677" s="184">
        <v>5972</v>
      </c>
      <c r="G4677" s="184">
        <v>7</v>
      </c>
      <c r="H4677" s="184">
        <v>3</v>
      </c>
    </row>
    <row r="4678" spans="1:8" x14ac:dyDescent="0.2">
      <c r="A4678" s="184" t="s">
        <v>6457</v>
      </c>
      <c r="B4678" s="184">
        <v>5985</v>
      </c>
      <c r="C4678" s="184">
        <v>513922</v>
      </c>
      <c r="D4678" s="184">
        <v>460</v>
      </c>
      <c r="E4678" s="184">
        <v>16</v>
      </c>
      <c r="F4678" s="184">
        <v>5966</v>
      </c>
      <c r="G4678" s="184">
        <v>7</v>
      </c>
      <c r="H4678" s="184">
        <v>3</v>
      </c>
    </row>
    <row r="4679" spans="1:8" x14ac:dyDescent="0.2">
      <c r="A4679" s="184" t="s">
        <v>6458</v>
      </c>
      <c r="B4679" s="184">
        <v>6182</v>
      </c>
      <c r="C4679" s="184">
        <v>513722</v>
      </c>
      <c r="D4679" s="184">
        <v>-460</v>
      </c>
      <c r="E4679" s="184">
        <v>16</v>
      </c>
      <c r="F4679" s="184">
        <v>5765</v>
      </c>
      <c r="G4679" s="184">
        <v>7</v>
      </c>
      <c r="H4679" s="184">
        <v>3</v>
      </c>
    </row>
    <row r="4680" spans="1:8" x14ac:dyDescent="0.2">
      <c r="A4680" s="184" t="s">
        <v>6459</v>
      </c>
      <c r="B4680" s="184">
        <v>6115</v>
      </c>
      <c r="C4680" s="184">
        <v>513790</v>
      </c>
      <c r="D4680" s="184">
        <v>461</v>
      </c>
      <c r="E4680" s="184">
        <v>16</v>
      </c>
      <c r="F4680" s="184">
        <v>5972</v>
      </c>
      <c r="G4680" s="184">
        <v>7</v>
      </c>
      <c r="H4680" s="184">
        <v>3</v>
      </c>
    </row>
    <row r="4681" spans="1:8" x14ac:dyDescent="0.2">
      <c r="A4681" s="184" t="s">
        <v>6459</v>
      </c>
      <c r="B4681" s="184">
        <v>5984</v>
      </c>
      <c r="C4681" s="184">
        <v>513923</v>
      </c>
      <c r="D4681" s="184">
        <v>461</v>
      </c>
      <c r="E4681" s="184">
        <v>16</v>
      </c>
      <c r="F4681" s="184">
        <v>5966</v>
      </c>
      <c r="G4681" s="184">
        <v>7</v>
      </c>
      <c r="H4681" s="184">
        <v>3</v>
      </c>
    </row>
    <row r="4682" spans="1:8" x14ac:dyDescent="0.2">
      <c r="A4682" s="184" t="s">
        <v>6460</v>
      </c>
      <c r="B4682" s="184">
        <v>6181</v>
      </c>
      <c r="C4682" s="184">
        <v>513723</v>
      </c>
      <c r="D4682" s="184">
        <v>-461</v>
      </c>
      <c r="E4682" s="184">
        <v>16</v>
      </c>
      <c r="F4682" s="184">
        <v>5765</v>
      </c>
      <c r="G4682" s="184">
        <v>7</v>
      </c>
      <c r="H4682" s="184">
        <v>3</v>
      </c>
    </row>
    <row r="4683" spans="1:8" x14ac:dyDescent="0.2">
      <c r="A4683" s="184" t="s">
        <v>6461</v>
      </c>
      <c r="B4683" s="184">
        <v>6114</v>
      </c>
      <c r="C4683" s="184">
        <v>513791</v>
      </c>
      <c r="D4683" s="184">
        <v>462</v>
      </c>
      <c r="E4683" s="184">
        <v>16</v>
      </c>
      <c r="F4683" s="184">
        <v>5972</v>
      </c>
      <c r="G4683" s="184">
        <v>7</v>
      </c>
      <c r="H4683" s="184">
        <v>3</v>
      </c>
    </row>
    <row r="4684" spans="1:8" x14ac:dyDescent="0.2">
      <c r="A4684" s="184" t="s">
        <v>6461</v>
      </c>
      <c r="B4684" s="184">
        <v>5983</v>
      </c>
      <c r="C4684" s="184">
        <v>513924</v>
      </c>
      <c r="D4684" s="184">
        <v>462</v>
      </c>
      <c r="E4684" s="184">
        <v>16</v>
      </c>
      <c r="F4684" s="184">
        <v>5966</v>
      </c>
      <c r="G4684" s="184">
        <v>7</v>
      </c>
      <c r="H4684" s="184">
        <v>3</v>
      </c>
    </row>
    <row r="4685" spans="1:8" x14ac:dyDescent="0.2">
      <c r="A4685" s="184" t="s">
        <v>6462</v>
      </c>
      <c r="B4685" s="184">
        <v>6180</v>
      </c>
      <c r="C4685" s="184">
        <v>513724</v>
      </c>
      <c r="D4685" s="184">
        <v>-462</v>
      </c>
      <c r="E4685" s="184">
        <v>16</v>
      </c>
      <c r="F4685" s="184">
        <v>5765</v>
      </c>
      <c r="G4685" s="184">
        <v>7</v>
      </c>
      <c r="H4685" s="184">
        <v>3</v>
      </c>
    </row>
    <row r="4686" spans="1:8" x14ac:dyDescent="0.2">
      <c r="A4686" s="184" t="s">
        <v>6463</v>
      </c>
      <c r="B4686" s="184">
        <v>6113</v>
      </c>
      <c r="C4686" s="184">
        <v>513792</v>
      </c>
      <c r="D4686" s="184">
        <v>463</v>
      </c>
      <c r="E4686" s="184">
        <v>16</v>
      </c>
      <c r="F4686" s="184">
        <v>5972</v>
      </c>
      <c r="G4686" s="184">
        <v>7</v>
      </c>
      <c r="H4686" s="184">
        <v>3</v>
      </c>
    </row>
    <row r="4687" spans="1:8" x14ac:dyDescent="0.2">
      <c r="A4687" s="184" t="s">
        <v>6463</v>
      </c>
      <c r="B4687" s="184">
        <v>5982</v>
      </c>
      <c r="C4687" s="184">
        <v>513925</v>
      </c>
      <c r="D4687" s="184">
        <v>463</v>
      </c>
      <c r="E4687" s="184">
        <v>16</v>
      </c>
      <c r="F4687" s="184">
        <v>5966</v>
      </c>
      <c r="G4687" s="184">
        <v>7</v>
      </c>
      <c r="H4687" s="184">
        <v>3</v>
      </c>
    </row>
    <row r="4688" spans="1:8" x14ac:dyDescent="0.2">
      <c r="A4688" s="184" t="s">
        <v>6464</v>
      </c>
      <c r="B4688" s="184">
        <v>6179</v>
      </c>
      <c r="C4688" s="184">
        <v>513725</v>
      </c>
      <c r="D4688" s="184">
        <v>-463</v>
      </c>
      <c r="E4688" s="184">
        <v>16</v>
      </c>
      <c r="F4688" s="184">
        <v>5765</v>
      </c>
      <c r="G4688" s="184">
        <v>7</v>
      </c>
      <c r="H4688" s="184">
        <v>3</v>
      </c>
    </row>
    <row r="4689" spans="1:8" x14ac:dyDescent="0.2">
      <c r="A4689" s="184" t="s">
        <v>6465</v>
      </c>
      <c r="B4689" s="184">
        <v>6112</v>
      </c>
      <c r="C4689" s="184">
        <v>513793</v>
      </c>
      <c r="D4689" s="184">
        <v>464</v>
      </c>
      <c r="E4689" s="184">
        <v>16</v>
      </c>
      <c r="F4689" s="184">
        <v>5972</v>
      </c>
      <c r="G4689" s="184">
        <v>7</v>
      </c>
      <c r="H4689" s="184">
        <v>3</v>
      </c>
    </row>
    <row r="4690" spans="1:8" x14ac:dyDescent="0.2">
      <c r="A4690" s="184" t="s">
        <v>6465</v>
      </c>
      <c r="B4690" s="184">
        <v>5981</v>
      </c>
      <c r="C4690" s="184">
        <v>513926</v>
      </c>
      <c r="D4690" s="184">
        <v>464</v>
      </c>
      <c r="E4690" s="184">
        <v>16</v>
      </c>
      <c r="F4690" s="184">
        <v>5966</v>
      </c>
      <c r="G4690" s="184">
        <v>7</v>
      </c>
      <c r="H4690" s="184">
        <v>3</v>
      </c>
    </row>
    <row r="4691" spans="1:8" x14ac:dyDescent="0.2">
      <c r="A4691" s="184" t="s">
        <v>6466</v>
      </c>
      <c r="B4691" s="184">
        <v>6178</v>
      </c>
      <c r="C4691" s="184">
        <v>513726</v>
      </c>
      <c r="D4691" s="184">
        <v>-464</v>
      </c>
      <c r="E4691" s="184">
        <v>16</v>
      </c>
      <c r="F4691" s="184">
        <v>5765</v>
      </c>
      <c r="G4691" s="184">
        <v>7</v>
      </c>
      <c r="H4691" s="184">
        <v>3</v>
      </c>
    </row>
    <row r="4692" spans="1:8" x14ac:dyDescent="0.2">
      <c r="A4692" s="184" t="s">
        <v>6467</v>
      </c>
      <c r="B4692" s="184">
        <v>6111</v>
      </c>
      <c r="C4692" s="184">
        <v>513794</v>
      </c>
      <c r="D4692" s="184">
        <v>465</v>
      </c>
      <c r="E4692" s="184">
        <v>16</v>
      </c>
      <c r="F4692" s="184">
        <v>5972</v>
      </c>
      <c r="G4692" s="184">
        <v>7</v>
      </c>
      <c r="H4692" s="184">
        <v>3</v>
      </c>
    </row>
    <row r="4693" spans="1:8" x14ac:dyDescent="0.2">
      <c r="A4693" s="184" t="s">
        <v>6467</v>
      </c>
      <c r="B4693" s="184">
        <v>5980</v>
      </c>
      <c r="C4693" s="184">
        <v>513927</v>
      </c>
      <c r="D4693" s="184">
        <v>465</v>
      </c>
      <c r="E4693" s="184">
        <v>16</v>
      </c>
      <c r="F4693" s="184">
        <v>5966</v>
      </c>
      <c r="G4693" s="184">
        <v>7</v>
      </c>
      <c r="H4693" s="184">
        <v>3</v>
      </c>
    </row>
    <row r="4694" spans="1:8" x14ac:dyDescent="0.2">
      <c r="A4694" s="184" t="s">
        <v>6468</v>
      </c>
      <c r="B4694" s="184">
        <v>6177</v>
      </c>
      <c r="C4694" s="184">
        <v>513727</v>
      </c>
      <c r="D4694" s="184">
        <v>-465</v>
      </c>
      <c r="E4694" s="184">
        <v>16</v>
      </c>
      <c r="F4694" s="184">
        <v>5765</v>
      </c>
      <c r="G4694" s="184">
        <v>7</v>
      </c>
      <c r="H4694" s="184">
        <v>3</v>
      </c>
    </row>
    <row r="4695" spans="1:8" x14ac:dyDescent="0.2">
      <c r="A4695" s="184" t="s">
        <v>6469</v>
      </c>
      <c r="B4695" s="184">
        <v>6110</v>
      </c>
      <c r="C4695" s="184">
        <v>513795</v>
      </c>
      <c r="D4695" s="184">
        <v>466</v>
      </c>
      <c r="E4695" s="184">
        <v>16</v>
      </c>
      <c r="F4695" s="184">
        <v>5972</v>
      </c>
      <c r="G4695" s="184">
        <v>7</v>
      </c>
      <c r="H4695" s="184">
        <v>3</v>
      </c>
    </row>
    <row r="4696" spans="1:8" x14ac:dyDescent="0.2">
      <c r="A4696" s="184" t="s">
        <v>6469</v>
      </c>
      <c r="B4696" s="184">
        <v>5979</v>
      </c>
      <c r="C4696" s="184">
        <v>513928</v>
      </c>
      <c r="D4696" s="184">
        <v>466</v>
      </c>
      <c r="E4696" s="184">
        <v>16</v>
      </c>
      <c r="F4696" s="184">
        <v>5966</v>
      </c>
      <c r="G4696" s="184">
        <v>7</v>
      </c>
      <c r="H4696" s="184">
        <v>3</v>
      </c>
    </row>
    <row r="4697" spans="1:8" x14ac:dyDescent="0.2">
      <c r="A4697" s="184" t="s">
        <v>6470</v>
      </c>
      <c r="B4697" s="184">
        <v>6176</v>
      </c>
      <c r="C4697" s="184">
        <v>513728</v>
      </c>
      <c r="D4697" s="184">
        <v>-466</v>
      </c>
      <c r="E4697" s="184">
        <v>16</v>
      </c>
      <c r="F4697" s="184">
        <v>5765</v>
      </c>
      <c r="G4697" s="184">
        <v>7</v>
      </c>
      <c r="H4697" s="184">
        <v>3</v>
      </c>
    </row>
    <row r="4698" spans="1:8" x14ac:dyDescent="0.2">
      <c r="A4698" s="184" t="s">
        <v>6471</v>
      </c>
      <c r="B4698" s="184">
        <v>5887</v>
      </c>
      <c r="C4698" s="184">
        <v>513540</v>
      </c>
      <c r="D4698" s="184">
        <v>134</v>
      </c>
      <c r="E4698" s="184">
        <v>16</v>
      </c>
      <c r="F4698" s="184">
        <v>5763</v>
      </c>
      <c r="G4698" s="184">
        <v>7</v>
      </c>
      <c r="H4698" s="184">
        <v>3</v>
      </c>
    </row>
    <row r="4699" spans="1:8" x14ac:dyDescent="0.2">
      <c r="A4699" s="184" t="s">
        <v>6472</v>
      </c>
      <c r="B4699" s="184">
        <v>5886</v>
      </c>
      <c r="C4699" s="184">
        <v>513541</v>
      </c>
      <c r="D4699" s="184">
        <v>135</v>
      </c>
      <c r="E4699" s="184">
        <v>16</v>
      </c>
      <c r="F4699" s="184">
        <v>5763</v>
      </c>
      <c r="G4699" s="184">
        <v>7</v>
      </c>
      <c r="H4699" s="184">
        <v>3</v>
      </c>
    </row>
    <row r="4700" spans="1:8" x14ac:dyDescent="0.2">
      <c r="A4700" s="184" t="s">
        <v>6473</v>
      </c>
      <c r="B4700" s="184">
        <v>5885</v>
      </c>
      <c r="C4700" s="184">
        <v>513542</v>
      </c>
      <c r="D4700" s="184">
        <v>136</v>
      </c>
      <c r="E4700" s="184">
        <v>16</v>
      </c>
      <c r="F4700" s="184">
        <v>5763</v>
      </c>
      <c r="G4700" s="184">
        <v>7</v>
      </c>
      <c r="H4700" s="184">
        <v>3</v>
      </c>
    </row>
    <row r="4701" spans="1:8" x14ac:dyDescent="0.2">
      <c r="A4701" s="184" t="s">
        <v>6474</v>
      </c>
      <c r="B4701" s="184">
        <v>5884</v>
      </c>
      <c r="C4701" s="184">
        <v>513543</v>
      </c>
      <c r="D4701" s="184">
        <v>137</v>
      </c>
      <c r="E4701" s="184">
        <v>16</v>
      </c>
      <c r="F4701" s="184">
        <v>5763</v>
      </c>
      <c r="G4701" s="184">
        <v>7</v>
      </c>
      <c r="H4701" s="184">
        <v>3</v>
      </c>
    </row>
    <row r="4702" spans="1:8" x14ac:dyDescent="0.2">
      <c r="A4702" s="184" t="s">
        <v>6475</v>
      </c>
      <c r="B4702" s="184">
        <v>5883</v>
      </c>
      <c r="C4702" s="184">
        <v>513544</v>
      </c>
      <c r="D4702" s="184">
        <v>138</v>
      </c>
      <c r="E4702" s="184">
        <v>16</v>
      </c>
      <c r="F4702" s="184">
        <v>5763</v>
      </c>
      <c r="G4702" s="184">
        <v>7</v>
      </c>
      <c r="H4702" s="184">
        <v>3</v>
      </c>
    </row>
    <row r="4703" spans="1:8" x14ac:dyDescent="0.2">
      <c r="A4703" s="184" t="s">
        <v>6476</v>
      </c>
      <c r="B4703" s="184">
        <v>5882</v>
      </c>
      <c r="C4703" s="184">
        <v>513545</v>
      </c>
      <c r="D4703" s="184">
        <v>139</v>
      </c>
      <c r="E4703" s="184">
        <v>16</v>
      </c>
      <c r="F4703" s="184">
        <v>5763</v>
      </c>
      <c r="G4703" s="184">
        <v>7</v>
      </c>
      <c r="H4703" s="184">
        <v>3</v>
      </c>
    </row>
    <row r="4704" spans="1:8" x14ac:dyDescent="0.2">
      <c r="A4704" s="184" t="s">
        <v>6477</v>
      </c>
      <c r="B4704" s="184">
        <v>5881</v>
      </c>
      <c r="C4704" s="184">
        <v>513546</v>
      </c>
      <c r="D4704" s="184">
        <v>140</v>
      </c>
      <c r="E4704" s="184">
        <v>16</v>
      </c>
      <c r="F4704" s="184">
        <v>5763</v>
      </c>
      <c r="G4704" s="184">
        <v>7</v>
      </c>
      <c r="H4704" s="184">
        <v>3</v>
      </c>
    </row>
    <row r="4705" spans="1:8" x14ac:dyDescent="0.2">
      <c r="A4705" s="184" t="s">
        <v>6478</v>
      </c>
      <c r="B4705" s="184">
        <v>5880</v>
      </c>
      <c r="C4705" s="184">
        <v>513547</v>
      </c>
      <c r="D4705" s="184">
        <v>141</v>
      </c>
      <c r="E4705" s="184">
        <v>16</v>
      </c>
      <c r="F4705" s="184">
        <v>5763</v>
      </c>
      <c r="G4705" s="184">
        <v>7</v>
      </c>
      <c r="H4705" s="184">
        <v>3</v>
      </c>
    </row>
    <row r="4706" spans="1:8" x14ac:dyDescent="0.2">
      <c r="A4706" s="184" t="s">
        <v>6479</v>
      </c>
      <c r="B4706" s="184">
        <v>5879</v>
      </c>
      <c r="C4706" s="184">
        <v>513548</v>
      </c>
      <c r="D4706" s="184">
        <v>142</v>
      </c>
      <c r="E4706" s="184">
        <v>16</v>
      </c>
      <c r="F4706" s="184">
        <v>5763</v>
      </c>
      <c r="G4706" s="184">
        <v>7</v>
      </c>
      <c r="H4706" s="184">
        <v>3</v>
      </c>
    </row>
    <row r="4707" spans="1:8" x14ac:dyDescent="0.2">
      <c r="A4707" s="184" t="s">
        <v>6480</v>
      </c>
      <c r="B4707" s="184">
        <v>5878</v>
      </c>
      <c r="C4707" s="184">
        <v>513549</v>
      </c>
      <c r="D4707" s="184">
        <v>143</v>
      </c>
      <c r="E4707" s="184">
        <v>16</v>
      </c>
      <c r="F4707" s="184">
        <v>5763</v>
      </c>
      <c r="G4707" s="184">
        <v>7</v>
      </c>
      <c r="H4707" s="184">
        <v>3</v>
      </c>
    </row>
    <row r="4708" spans="1:8" x14ac:dyDescent="0.2">
      <c r="A4708" s="184" t="s">
        <v>6481</v>
      </c>
      <c r="B4708" s="184">
        <v>5877</v>
      </c>
      <c r="C4708" s="184">
        <v>513550</v>
      </c>
      <c r="D4708" s="184">
        <v>144</v>
      </c>
      <c r="E4708" s="184">
        <v>16</v>
      </c>
      <c r="F4708" s="184">
        <v>5763</v>
      </c>
      <c r="G4708" s="184">
        <v>7</v>
      </c>
      <c r="H4708" s="184">
        <v>3</v>
      </c>
    </row>
    <row r="4709" spans="1:8" x14ac:dyDescent="0.2">
      <c r="A4709" s="184" t="s">
        <v>6482</v>
      </c>
      <c r="B4709" s="184">
        <v>5876</v>
      </c>
      <c r="C4709" s="184">
        <v>513551</v>
      </c>
      <c r="D4709" s="184">
        <v>145</v>
      </c>
      <c r="E4709" s="184">
        <v>16</v>
      </c>
      <c r="F4709" s="184">
        <v>5763</v>
      </c>
      <c r="G4709" s="184">
        <v>7</v>
      </c>
      <c r="H4709" s="184">
        <v>3</v>
      </c>
    </row>
    <row r="4710" spans="1:8" x14ac:dyDescent="0.2">
      <c r="A4710" s="184" t="s">
        <v>6483</v>
      </c>
      <c r="B4710" s="184">
        <v>5875</v>
      </c>
      <c r="C4710" s="184">
        <v>513552</v>
      </c>
      <c r="D4710" s="184">
        <v>146</v>
      </c>
      <c r="E4710" s="184">
        <v>16</v>
      </c>
      <c r="F4710" s="184">
        <v>5763</v>
      </c>
      <c r="G4710" s="184">
        <v>7</v>
      </c>
      <c r="H4710" s="184">
        <v>3</v>
      </c>
    </row>
    <row r="4711" spans="1:8" x14ac:dyDescent="0.2">
      <c r="A4711" s="184" t="s">
        <v>6484</v>
      </c>
      <c r="B4711" s="184">
        <v>5874</v>
      </c>
      <c r="C4711" s="184">
        <v>513553</v>
      </c>
      <c r="D4711" s="184">
        <v>147</v>
      </c>
      <c r="E4711" s="184">
        <v>16</v>
      </c>
      <c r="F4711" s="184">
        <v>5763</v>
      </c>
      <c r="G4711" s="184">
        <v>7</v>
      </c>
      <c r="H4711" s="184">
        <v>3</v>
      </c>
    </row>
    <row r="4712" spans="1:8" x14ac:dyDescent="0.2">
      <c r="A4712" s="184" t="s">
        <v>6485</v>
      </c>
      <c r="B4712" s="184">
        <v>5873</v>
      </c>
      <c r="C4712" s="184">
        <v>513554</v>
      </c>
      <c r="D4712" s="184">
        <v>148</v>
      </c>
      <c r="E4712" s="184">
        <v>16</v>
      </c>
      <c r="F4712" s="184">
        <v>5763</v>
      </c>
      <c r="G4712" s="184">
        <v>7</v>
      </c>
      <c r="H4712" s="184">
        <v>3</v>
      </c>
    </row>
    <row r="4713" spans="1:8" x14ac:dyDescent="0.2">
      <c r="A4713" s="184" t="s">
        <v>6486</v>
      </c>
      <c r="B4713" s="184">
        <v>5872</v>
      </c>
      <c r="C4713" s="184">
        <v>513555</v>
      </c>
      <c r="D4713" s="184">
        <v>149</v>
      </c>
      <c r="E4713" s="184">
        <v>16</v>
      </c>
      <c r="F4713" s="184">
        <v>5763</v>
      </c>
      <c r="G4713" s="184">
        <v>7</v>
      </c>
      <c r="H4713" s="184">
        <v>3</v>
      </c>
    </row>
    <row r="4714" spans="1:8" x14ac:dyDescent="0.2">
      <c r="A4714" s="184" t="s">
        <v>6487</v>
      </c>
      <c r="B4714" s="184">
        <v>5871</v>
      </c>
      <c r="C4714" s="184">
        <v>513556</v>
      </c>
      <c r="D4714" s="184">
        <v>150</v>
      </c>
      <c r="E4714" s="184">
        <v>16</v>
      </c>
      <c r="F4714" s="184">
        <v>5763</v>
      </c>
      <c r="G4714" s="184">
        <v>7</v>
      </c>
      <c r="H4714" s="184">
        <v>3</v>
      </c>
    </row>
    <row r="4715" spans="1:8" x14ac:dyDescent="0.2">
      <c r="A4715" s="184" t="s">
        <v>6488</v>
      </c>
      <c r="B4715" s="184">
        <v>5870</v>
      </c>
      <c r="C4715" s="184">
        <v>513557</v>
      </c>
      <c r="D4715" s="184">
        <v>151</v>
      </c>
      <c r="E4715" s="184">
        <v>16</v>
      </c>
      <c r="F4715" s="184">
        <v>5763</v>
      </c>
      <c r="G4715" s="184">
        <v>7</v>
      </c>
      <c r="H4715" s="184">
        <v>3</v>
      </c>
    </row>
    <row r="4716" spans="1:8" x14ac:dyDescent="0.2">
      <c r="A4716" s="184" t="s">
        <v>6489</v>
      </c>
      <c r="B4716" s="184">
        <v>5869</v>
      </c>
      <c r="C4716" s="184">
        <v>513558</v>
      </c>
      <c r="D4716" s="184">
        <v>152</v>
      </c>
      <c r="E4716" s="184">
        <v>16</v>
      </c>
      <c r="F4716" s="184">
        <v>5763</v>
      </c>
      <c r="G4716" s="184">
        <v>7</v>
      </c>
      <c r="H4716" s="184">
        <v>3</v>
      </c>
    </row>
    <row r="4717" spans="1:8" x14ac:dyDescent="0.2">
      <c r="A4717" s="184" t="s">
        <v>6490</v>
      </c>
      <c r="B4717" s="184">
        <v>5868</v>
      </c>
      <c r="C4717" s="184">
        <v>513559</v>
      </c>
      <c r="D4717" s="184">
        <v>153</v>
      </c>
      <c r="E4717" s="184">
        <v>16</v>
      </c>
      <c r="F4717" s="184">
        <v>5763</v>
      </c>
      <c r="G4717" s="184">
        <v>7</v>
      </c>
      <c r="H4717" s="184">
        <v>3</v>
      </c>
    </row>
    <row r="4718" spans="1:8" hidden="1" x14ac:dyDescent="0.2">
      <c r="A4718" s="184" t="s">
        <v>6491</v>
      </c>
      <c r="B4718" s="184">
        <v>4959</v>
      </c>
      <c r="C4718" s="184">
        <v>512703</v>
      </c>
      <c r="D4718" s="184">
        <v>1</v>
      </c>
      <c r="E4718" s="184">
        <v>17</v>
      </c>
      <c r="F4718" s="184">
        <v>4895</v>
      </c>
      <c r="G4718" s="184">
        <v>7</v>
      </c>
      <c r="H4718" s="184">
        <v>3</v>
      </c>
    </row>
    <row r="4719" spans="1:8" hidden="1" x14ac:dyDescent="0.2">
      <c r="A4719" s="184" t="s">
        <v>6492</v>
      </c>
      <c r="B4719" s="184">
        <v>4958</v>
      </c>
      <c r="C4719" s="184">
        <v>512704</v>
      </c>
      <c r="D4719" s="184">
        <v>2</v>
      </c>
      <c r="E4719" s="184">
        <v>17</v>
      </c>
      <c r="F4719" s="184">
        <v>4895</v>
      </c>
      <c r="G4719" s="184">
        <v>7</v>
      </c>
      <c r="H4719" s="184">
        <v>3</v>
      </c>
    </row>
    <row r="4720" spans="1:8" hidden="1" x14ac:dyDescent="0.2">
      <c r="A4720" s="184" t="s">
        <v>6493</v>
      </c>
      <c r="B4720" s="184">
        <v>4957</v>
      </c>
      <c r="C4720" s="184">
        <v>512705</v>
      </c>
      <c r="D4720" s="184">
        <v>3</v>
      </c>
      <c r="E4720" s="184">
        <v>17</v>
      </c>
      <c r="F4720" s="184">
        <v>4895</v>
      </c>
      <c r="G4720" s="184">
        <v>7</v>
      </c>
      <c r="H4720" s="184">
        <v>3</v>
      </c>
    </row>
    <row r="4721" spans="1:8" hidden="1" x14ac:dyDescent="0.2">
      <c r="A4721" s="184" t="s">
        <v>6494</v>
      </c>
      <c r="B4721" s="184">
        <v>4956</v>
      </c>
      <c r="C4721" s="184">
        <v>512706</v>
      </c>
      <c r="D4721" s="184">
        <v>4</v>
      </c>
      <c r="E4721" s="184">
        <v>17</v>
      </c>
      <c r="F4721" s="184">
        <v>4895</v>
      </c>
      <c r="G4721" s="184">
        <v>7</v>
      </c>
      <c r="H4721" s="184">
        <v>3</v>
      </c>
    </row>
    <row r="4722" spans="1:8" hidden="1" x14ac:dyDescent="0.2">
      <c r="A4722" s="184" t="s">
        <v>6495</v>
      </c>
      <c r="B4722" s="184">
        <v>4955</v>
      </c>
      <c r="C4722" s="184">
        <v>512707</v>
      </c>
      <c r="D4722" s="184">
        <v>5</v>
      </c>
      <c r="E4722" s="184">
        <v>17</v>
      </c>
      <c r="F4722" s="184">
        <v>4895</v>
      </c>
      <c r="G4722" s="184">
        <v>7</v>
      </c>
      <c r="H4722" s="184">
        <v>3</v>
      </c>
    </row>
    <row r="4723" spans="1:8" hidden="1" x14ac:dyDescent="0.2">
      <c r="A4723" s="184" t="s">
        <v>6496</v>
      </c>
      <c r="B4723" s="184">
        <v>4954</v>
      </c>
      <c r="C4723" s="184">
        <v>512708</v>
      </c>
      <c r="D4723" s="184">
        <v>6</v>
      </c>
      <c r="E4723" s="184">
        <v>17</v>
      </c>
      <c r="F4723" s="184">
        <v>4895</v>
      </c>
      <c r="G4723" s="184">
        <v>7</v>
      </c>
      <c r="H4723" s="184">
        <v>3</v>
      </c>
    </row>
    <row r="4724" spans="1:8" hidden="1" x14ac:dyDescent="0.2">
      <c r="A4724" s="184" t="s">
        <v>6497</v>
      </c>
      <c r="B4724" s="184">
        <v>4953</v>
      </c>
      <c r="C4724" s="184">
        <v>512709</v>
      </c>
      <c r="D4724" s="184">
        <v>7</v>
      </c>
      <c r="E4724" s="184">
        <v>17</v>
      </c>
      <c r="F4724" s="184">
        <v>4895</v>
      </c>
      <c r="G4724" s="184">
        <v>7</v>
      </c>
      <c r="H4724" s="184">
        <v>3</v>
      </c>
    </row>
    <row r="4725" spans="1:8" hidden="1" x14ac:dyDescent="0.2">
      <c r="A4725" s="184" t="s">
        <v>6498</v>
      </c>
      <c r="B4725" s="184">
        <v>4952</v>
      </c>
      <c r="C4725" s="184">
        <v>512710</v>
      </c>
      <c r="D4725" s="184">
        <v>8</v>
      </c>
      <c r="E4725" s="184">
        <v>17</v>
      </c>
      <c r="F4725" s="184">
        <v>4895</v>
      </c>
      <c r="G4725" s="184">
        <v>7</v>
      </c>
      <c r="H4725" s="184">
        <v>3</v>
      </c>
    </row>
    <row r="4726" spans="1:8" hidden="1" x14ac:dyDescent="0.2">
      <c r="A4726" s="184" t="s">
        <v>6499</v>
      </c>
      <c r="B4726" s="184">
        <v>4951</v>
      </c>
      <c r="C4726" s="184">
        <v>512711</v>
      </c>
      <c r="D4726" s="184">
        <v>9</v>
      </c>
      <c r="E4726" s="184">
        <v>17</v>
      </c>
      <c r="F4726" s="184">
        <v>4895</v>
      </c>
      <c r="G4726" s="184">
        <v>7</v>
      </c>
      <c r="H4726" s="184">
        <v>3</v>
      </c>
    </row>
    <row r="4727" spans="1:8" hidden="1" x14ac:dyDescent="0.2">
      <c r="A4727" s="184" t="s">
        <v>6500</v>
      </c>
      <c r="B4727" s="184">
        <v>4950</v>
      </c>
      <c r="C4727" s="184">
        <v>512712</v>
      </c>
      <c r="D4727" s="184">
        <v>10</v>
      </c>
      <c r="E4727" s="184">
        <v>17</v>
      </c>
      <c r="F4727" s="184">
        <v>4895</v>
      </c>
      <c r="G4727" s="184">
        <v>7</v>
      </c>
      <c r="H4727" s="184">
        <v>3</v>
      </c>
    </row>
    <row r="4728" spans="1:8" hidden="1" x14ac:dyDescent="0.2">
      <c r="A4728" s="184" t="s">
        <v>6501</v>
      </c>
      <c r="B4728" s="184">
        <v>4945</v>
      </c>
      <c r="C4728" s="184">
        <v>512713</v>
      </c>
      <c r="D4728" s="184">
        <v>11</v>
      </c>
      <c r="E4728" s="184">
        <v>17</v>
      </c>
      <c r="F4728" s="184">
        <v>4895</v>
      </c>
      <c r="G4728" s="184">
        <v>7</v>
      </c>
      <c r="H4728" s="184">
        <v>3</v>
      </c>
    </row>
    <row r="4729" spans="1:8" hidden="1" x14ac:dyDescent="0.2">
      <c r="A4729" s="184" t="s">
        <v>6502</v>
      </c>
      <c r="B4729" s="184">
        <v>4944</v>
      </c>
      <c r="C4729" s="184">
        <v>512714</v>
      </c>
      <c r="D4729" s="184">
        <v>12</v>
      </c>
      <c r="E4729" s="184">
        <v>17</v>
      </c>
      <c r="F4729" s="184">
        <v>4895</v>
      </c>
      <c r="G4729" s="184">
        <v>7</v>
      </c>
      <c r="H4729" s="184">
        <v>3</v>
      </c>
    </row>
    <row r="4730" spans="1:8" hidden="1" x14ac:dyDescent="0.2">
      <c r="A4730" s="184" t="s">
        <v>6503</v>
      </c>
      <c r="B4730" s="184">
        <v>4949</v>
      </c>
      <c r="C4730" s="184">
        <v>512715</v>
      </c>
      <c r="D4730" s="184">
        <v>13</v>
      </c>
      <c r="E4730" s="184">
        <v>17</v>
      </c>
      <c r="F4730" s="184">
        <v>4895</v>
      </c>
      <c r="G4730" s="184">
        <v>7</v>
      </c>
      <c r="H4730" s="184">
        <v>3</v>
      </c>
    </row>
    <row r="4731" spans="1:8" hidden="1" x14ac:dyDescent="0.2">
      <c r="A4731" s="184" t="s">
        <v>6504</v>
      </c>
      <c r="B4731" s="184">
        <v>4948</v>
      </c>
      <c r="C4731" s="184">
        <v>512716</v>
      </c>
      <c r="D4731" s="184">
        <v>14</v>
      </c>
      <c r="E4731" s="184">
        <v>17</v>
      </c>
      <c r="F4731" s="184">
        <v>4895</v>
      </c>
      <c r="G4731" s="184">
        <v>7</v>
      </c>
      <c r="H4731" s="184">
        <v>3</v>
      </c>
    </row>
    <row r="4732" spans="1:8" hidden="1" x14ac:dyDescent="0.2">
      <c r="A4732" s="184" t="s">
        <v>6505</v>
      </c>
      <c r="B4732" s="184">
        <v>4947</v>
      </c>
      <c r="C4732" s="184">
        <v>512717</v>
      </c>
      <c r="D4732" s="184">
        <v>15</v>
      </c>
      <c r="E4732" s="184">
        <v>17</v>
      </c>
      <c r="F4732" s="184">
        <v>4895</v>
      </c>
      <c r="G4732" s="184">
        <v>7</v>
      </c>
      <c r="H4732" s="184">
        <v>3</v>
      </c>
    </row>
    <row r="4733" spans="1:8" hidden="1" x14ac:dyDescent="0.2">
      <c r="A4733" s="184" t="s">
        <v>6506</v>
      </c>
      <c r="B4733" s="184">
        <v>4946</v>
      </c>
      <c r="C4733" s="184">
        <v>512718</v>
      </c>
      <c r="D4733" s="184">
        <v>16</v>
      </c>
      <c r="E4733" s="184">
        <v>17</v>
      </c>
      <c r="F4733" s="184">
        <v>4895</v>
      </c>
      <c r="G4733" s="184">
        <v>7</v>
      </c>
      <c r="H4733" s="184">
        <v>3</v>
      </c>
    </row>
    <row r="4734" spans="1:8" hidden="1" x14ac:dyDescent="0.2">
      <c r="A4734" s="184" t="s">
        <v>6507</v>
      </c>
      <c r="B4734" s="184">
        <v>4943</v>
      </c>
      <c r="C4734" s="184">
        <v>512719</v>
      </c>
      <c r="D4734" s="184">
        <v>17</v>
      </c>
      <c r="E4734" s="184">
        <v>17</v>
      </c>
      <c r="F4734" s="184">
        <v>4895</v>
      </c>
      <c r="G4734" s="184">
        <v>7</v>
      </c>
      <c r="H4734" s="184">
        <v>3</v>
      </c>
    </row>
    <row r="4735" spans="1:8" hidden="1" x14ac:dyDescent="0.2">
      <c r="A4735" s="184" t="s">
        <v>6508</v>
      </c>
      <c r="B4735" s="184">
        <v>4942</v>
      </c>
      <c r="C4735" s="184">
        <v>512720</v>
      </c>
      <c r="D4735" s="184">
        <v>18</v>
      </c>
      <c r="E4735" s="184">
        <v>17</v>
      </c>
      <c r="F4735" s="184">
        <v>4895</v>
      </c>
      <c r="G4735" s="184">
        <v>7</v>
      </c>
      <c r="H4735" s="184">
        <v>3</v>
      </c>
    </row>
    <row r="4736" spans="1:8" hidden="1" x14ac:dyDescent="0.2">
      <c r="A4736" s="184" t="s">
        <v>6509</v>
      </c>
      <c r="B4736" s="184">
        <v>4941</v>
      </c>
      <c r="C4736" s="184">
        <v>512721</v>
      </c>
      <c r="D4736" s="184">
        <v>19</v>
      </c>
      <c r="E4736" s="184">
        <v>17</v>
      </c>
      <c r="F4736" s="184">
        <v>4895</v>
      </c>
      <c r="G4736" s="184">
        <v>7</v>
      </c>
      <c r="H4736" s="184">
        <v>3</v>
      </c>
    </row>
    <row r="4737" spans="1:8" hidden="1" x14ac:dyDescent="0.2">
      <c r="A4737" s="184" t="s">
        <v>6510</v>
      </c>
      <c r="B4737" s="184">
        <v>4940</v>
      </c>
      <c r="C4737" s="184">
        <v>512722</v>
      </c>
      <c r="D4737" s="184">
        <v>20</v>
      </c>
      <c r="E4737" s="184">
        <v>17</v>
      </c>
      <c r="F4737" s="184">
        <v>4895</v>
      </c>
      <c r="G4737" s="184">
        <v>7</v>
      </c>
      <c r="H4737" s="184">
        <v>3</v>
      </c>
    </row>
    <row r="4738" spans="1:8" hidden="1" x14ac:dyDescent="0.2">
      <c r="A4738" s="184" t="s">
        <v>6511</v>
      </c>
      <c r="B4738" s="184">
        <v>4939</v>
      </c>
      <c r="C4738" s="184">
        <v>512723</v>
      </c>
      <c r="D4738" s="184">
        <v>21</v>
      </c>
      <c r="E4738" s="184">
        <v>17</v>
      </c>
      <c r="F4738" s="184">
        <v>4895</v>
      </c>
      <c r="G4738" s="184">
        <v>7</v>
      </c>
      <c r="H4738" s="184">
        <v>3</v>
      </c>
    </row>
    <row r="4739" spans="1:8" hidden="1" x14ac:dyDescent="0.2">
      <c r="A4739" s="184" t="s">
        <v>6512</v>
      </c>
      <c r="B4739" s="184">
        <v>4938</v>
      </c>
      <c r="C4739" s="184">
        <v>512724</v>
      </c>
      <c r="D4739" s="184">
        <v>22</v>
      </c>
      <c r="E4739" s="184">
        <v>17</v>
      </c>
      <c r="F4739" s="184">
        <v>4895</v>
      </c>
      <c r="G4739" s="184">
        <v>7</v>
      </c>
      <c r="H4739" s="184">
        <v>3</v>
      </c>
    </row>
    <row r="4740" spans="1:8" hidden="1" x14ac:dyDescent="0.2">
      <c r="A4740" s="184" t="s">
        <v>6513</v>
      </c>
      <c r="B4740" s="184">
        <v>4937</v>
      </c>
      <c r="C4740" s="184">
        <v>512725</v>
      </c>
      <c r="D4740" s="184">
        <v>23</v>
      </c>
      <c r="E4740" s="184">
        <v>17</v>
      </c>
      <c r="F4740" s="184">
        <v>4895</v>
      </c>
      <c r="G4740" s="184">
        <v>7</v>
      </c>
      <c r="H4740" s="184">
        <v>3</v>
      </c>
    </row>
    <row r="4741" spans="1:8" hidden="1" x14ac:dyDescent="0.2">
      <c r="A4741" s="184" t="s">
        <v>6514</v>
      </c>
      <c r="B4741" s="184">
        <v>4936</v>
      </c>
      <c r="C4741" s="184">
        <v>512726</v>
      </c>
      <c r="D4741" s="184">
        <v>24</v>
      </c>
      <c r="E4741" s="184">
        <v>17</v>
      </c>
      <c r="F4741" s="184">
        <v>4895</v>
      </c>
      <c r="G4741" s="184">
        <v>7</v>
      </c>
      <c r="H4741" s="184">
        <v>3</v>
      </c>
    </row>
    <row r="4742" spans="1:8" hidden="1" x14ac:dyDescent="0.2">
      <c r="A4742" s="184" t="s">
        <v>6515</v>
      </c>
      <c r="B4742" s="184">
        <v>4935</v>
      </c>
      <c r="C4742" s="184">
        <v>512727</v>
      </c>
      <c r="D4742" s="184">
        <v>25</v>
      </c>
      <c r="E4742" s="184">
        <v>17</v>
      </c>
      <c r="F4742" s="184">
        <v>4895</v>
      </c>
      <c r="G4742" s="184">
        <v>7</v>
      </c>
      <c r="H4742" s="184">
        <v>3</v>
      </c>
    </row>
    <row r="4743" spans="1:8" hidden="1" x14ac:dyDescent="0.2">
      <c r="A4743" s="184" t="s">
        <v>6516</v>
      </c>
      <c r="B4743" s="184">
        <v>4502</v>
      </c>
      <c r="C4743" s="184">
        <v>512168</v>
      </c>
      <c r="D4743" s="184">
        <v>13</v>
      </c>
      <c r="E4743" s="184">
        <v>17</v>
      </c>
      <c r="F4743" s="184">
        <v>4195</v>
      </c>
      <c r="G4743" s="184">
        <v>7</v>
      </c>
      <c r="H4743" s="184">
        <v>3</v>
      </c>
    </row>
    <row r="4744" spans="1:8" hidden="1" x14ac:dyDescent="0.2">
      <c r="A4744" s="184" t="s">
        <v>6517</v>
      </c>
      <c r="B4744" s="184">
        <v>4501</v>
      </c>
      <c r="C4744" s="184">
        <v>512169</v>
      </c>
      <c r="D4744" s="184">
        <v>14</v>
      </c>
      <c r="E4744" s="184">
        <v>17</v>
      </c>
      <c r="F4744" s="184">
        <v>4195</v>
      </c>
      <c r="G4744" s="184">
        <v>7</v>
      </c>
      <c r="H4744" s="184">
        <v>3</v>
      </c>
    </row>
    <row r="4745" spans="1:8" hidden="1" x14ac:dyDescent="0.2">
      <c r="A4745" s="184" t="s">
        <v>6518</v>
      </c>
      <c r="B4745" s="184">
        <v>4500</v>
      </c>
      <c r="C4745" s="184">
        <v>512170</v>
      </c>
      <c r="D4745" s="184">
        <v>15</v>
      </c>
      <c r="E4745" s="184">
        <v>17</v>
      </c>
      <c r="F4745" s="184">
        <v>4195</v>
      </c>
      <c r="G4745" s="184">
        <v>7</v>
      </c>
      <c r="H4745" s="184">
        <v>3</v>
      </c>
    </row>
    <row r="4746" spans="1:8" hidden="1" x14ac:dyDescent="0.2">
      <c r="A4746" s="184" t="s">
        <v>6519</v>
      </c>
      <c r="B4746" s="184">
        <v>4499</v>
      </c>
      <c r="C4746" s="184">
        <v>512171</v>
      </c>
      <c r="D4746" s="184" t="s">
        <v>3678</v>
      </c>
      <c r="E4746" s="184">
        <v>17</v>
      </c>
      <c r="F4746" s="184">
        <v>4195</v>
      </c>
      <c r="G4746" s="184">
        <v>7</v>
      </c>
      <c r="H4746" s="184">
        <v>3</v>
      </c>
    </row>
    <row r="4747" spans="1:8" hidden="1" x14ac:dyDescent="0.2">
      <c r="A4747" s="184" t="s">
        <v>6520</v>
      </c>
      <c r="B4747" s="184">
        <v>4197</v>
      </c>
      <c r="C4747" s="184">
        <v>512172</v>
      </c>
      <c r="D4747" s="184">
        <v>1</v>
      </c>
      <c r="E4747" s="184">
        <v>17</v>
      </c>
      <c r="F4747" s="184">
        <v>4196</v>
      </c>
      <c r="G4747" s="184">
        <v>7</v>
      </c>
      <c r="H4747" s="184">
        <v>3</v>
      </c>
    </row>
    <row r="4748" spans="1:8" hidden="1" x14ac:dyDescent="0.2">
      <c r="A4748" s="184" t="s">
        <v>6521</v>
      </c>
      <c r="B4748" s="184">
        <v>4498</v>
      </c>
      <c r="C4748" s="184">
        <v>512173</v>
      </c>
      <c r="D4748" s="184">
        <v>2</v>
      </c>
      <c r="E4748" s="184">
        <v>17</v>
      </c>
      <c r="F4748" s="184">
        <v>4196</v>
      </c>
      <c r="G4748" s="184">
        <v>7</v>
      </c>
      <c r="H4748" s="184">
        <v>3</v>
      </c>
    </row>
    <row r="4749" spans="1:8" hidden="1" x14ac:dyDescent="0.2">
      <c r="A4749" s="184" t="s">
        <v>6522</v>
      </c>
      <c r="B4749" s="184">
        <v>4497</v>
      </c>
      <c r="C4749" s="184">
        <v>512174</v>
      </c>
      <c r="D4749" s="184">
        <v>3</v>
      </c>
      <c r="E4749" s="184">
        <v>17</v>
      </c>
      <c r="F4749" s="184">
        <v>4196</v>
      </c>
      <c r="G4749" s="184">
        <v>7</v>
      </c>
      <c r="H4749" s="184">
        <v>3</v>
      </c>
    </row>
    <row r="4750" spans="1:8" hidden="1" x14ac:dyDescent="0.2">
      <c r="A4750" s="184" t="s">
        <v>6523</v>
      </c>
      <c r="B4750" s="184">
        <v>4496</v>
      </c>
      <c r="C4750" s="184">
        <v>512175</v>
      </c>
      <c r="D4750" s="184">
        <v>4</v>
      </c>
      <c r="E4750" s="184">
        <v>17</v>
      </c>
      <c r="F4750" s="184">
        <v>4196</v>
      </c>
      <c r="G4750" s="184">
        <v>7</v>
      </c>
      <c r="H4750" s="184">
        <v>3</v>
      </c>
    </row>
    <row r="4751" spans="1:8" hidden="1" x14ac:dyDescent="0.2">
      <c r="A4751" s="184" t="s">
        <v>6524</v>
      </c>
      <c r="B4751" s="184">
        <v>4495</v>
      </c>
      <c r="C4751" s="184">
        <v>512176</v>
      </c>
      <c r="D4751" s="184">
        <v>16</v>
      </c>
      <c r="E4751" s="184">
        <v>17</v>
      </c>
      <c r="F4751" s="184">
        <v>4196</v>
      </c>
      <c r="G4751" s="184">
        <v>7</v>
      </c>
      <c r="H4751" s="184">
        <v>3</v>
      </c>
    </row>
    <row r="4752" spans="1:8" hidden="1" x14ac:dyDescent="0.2">
      <c r="A4752" s="184" t="s">
        <v>6525</v>
      </c>
      <c r="B4752" s="184">
        <v>4494</v>
      </c>
      <c r="C4752" s="184">
        <v>512177</v>
      </c>
      <c r="D4752" s="184">
        <v>17</v>
      </c>
      <c r="E4752" s="184">
        <v>17</v>
      </c>
      <c r="F4752" s="184">
        <v>4196</v>
      </c>
      <c r="G4752" s="184">
        <v>7</v>
      </c>
      <c r="H4752" s="184">
        <v>3</v>
      </c>
    </row>
    <row r="4753" spans="1:8" hidden="1" x14ac:dyDescent="0.2">
      <c r="A4753" s="184" t="s">
        <v>6526</v>
      </c>
      <c r="B4753" s="184">
        <v>4493</v>
      </c>
      <c r="C4753" s="184">
        <v>512178</v>
      </c>
      <c r="D4753" s="184">
        <v>18</v>
      </c>
      <c r="E4753" s="184">
        <v>17</v>
      </c>
      <c r="F4753" s="184">
        <v>4196</v>
      </c>
      <c r="G4753" s="184">
        <v>7</v>
      </c>
      <c r="H4753" s="184">
        <v>3</v>
      </c>
    </row>
    <row r="4754" spans="1:8" hidden="1" x14ac:dyDescent="0.2">
      <c r="A4754" s="184" t="s">
        <v>6527</v>
      </c>
      <c r="B4754" s="184">
        <v>4492</v>
      </c>
      <c r="C4754" s="184">
        <v>512179</v>
      </c>
      <c r="D4754" s="184">
        <v>19</v>
      </c>
      <c r="E4754" s="184">
        <v>17</v>
      </c>
      <c r="F4754" s="184">
        <v>4196</v>
      </c>
      <c r="G4754" s="184">
        <v>7</v>
      </c>
      <c r="H4754" s="184">
        <v>3</v>
      </c>
    </row>
    <row r="4755" spans="1:8" hidden="1" x14ac:dyDescent="0.2">
      <c r="A4755" s="184" t="s">
        <v>6528</v>
      </c>
      <c r="B4755" s="184">
        <v>4491</v>
      </c>
      <c r="C4755" s="184">
        <v>512180</v>
      </c>
      <c r="D4755" s="184">
        <v>20</v>
      </c>
      <c r="E4755" s="184">
        <v>17</v>
      </c>
      <c r="F4755" s="184">
        <v>4196</v>
      </c>
      <c r="G4755" s="184">
        <v>7</v>
      </c>
      <c r="H4755" s="184">
        <v>3</v>
      </c>
    </row>
    <row r="4756" spans="1:8" hidden="1" x14ac:dyDescent="0.2">
      <c r="A4756" s="184" t="s">
        <v>6529</v>
      </c>
      <c r="B4756" s="184">
        <v>4490</v>
      </c>
      <c r="C4756" s="184">
        <v>512181</v>
      </c>
      <c r="D4756" s="184">
        <v>21</v>
      </c>
      <c r="E4756" s="184">
        <v>17</v>
      </c>
      <c r="F4756" s="184">
        <v>4196</v>
      </c>
      <c r="G4756" s="184">
        <v>7</v>
      </c>
      <c r="H4756" s="184">
        <v>3</v>
      </c>
    </row>
    <row r="4757" spans="1:8" hidden="1" x14ac:dyDescent="0.2">
      <c r="A4757" s="184" t="s">
        <v>6530</v>
      </c>
      <c r="B4757" s="184">
        <v>4489</v>
      </c>
      <c r="C4757" s="184">
        <v>512182</v>
      </c>
      <c r="D4757" s="184">
        <v>22</v>
      </c>
      <c r="E4757" s="184">
        <v>17</v>
      </c>
      <c r="F4757" s="184">
        <v>4196</v>
      </c>
      <c r="G4757" s="184">
        <v>7</v>
      </c>
      <c r="H4757" s="184">
        <v>3</v>
      </c>
    </row>
    <row r="4758" spans="1:8" hidden="1" x14ac:dyDescent="0.2">
      <c r="A4758" s="184" t="s">
        <v>6531</v>
      </c>
      <c r="B4758" s="184">
        <v>4488</v>
      </c>
      <c r="C4758" s="184">
        <v>512183</v>
      </c>
      <c r="D4758" s="184">
        <v>23</v>
      </c>
      <c r="E4758" s="184">
        <v>17</v>
      </c>
      <c r="F4758" s="184">
        <v>4196</v>
      </c>
      <c r="G4758" s="184">
        <v>7</v>
      </c>
      <c r="H4758" s="184">
        <v>3</v>
      </c>
    </row>
    <row r="4759" spans="1:8" hidden="1" x14ac:dyDescent="0.2">
      <c r="A4759" s="184" t="s">
        <v>6532</v>
      </c>
      <c r="B4759" s="184">
        <v>4486</v>
      </c>
      <c r="C4759" s="184">
        <v>512185</v>
      </c>
      <c r="D4759" s="184">
        <v>301</v>
      </c>
      <c r="E4759" s="184">
        <v>17</v>
      </c>
      <c r="F4759" s="184">
        <v>4196</v>
      </c>
      <c r="G4759" s="184">
        <v>7</v>
      </c>
      <c r="H4759" s="184">
        <v>3</v>
      </c>
    </row>
    <row r="4760" spans="1:8" hidden="1" x14ac:dyDescent="0.2">
      <c r="A4760" s="184" t="s">
        <v>6533</v>
      </c>
      <c r="B4760" s="184">
        <v>4485</v>
      </c>
      <c r="C4760" s="184">
        <v>512186</v>
      </c>
      <c r="D4760" s="184">
        <v>302</v>
      </c>
      <c r="E4760" s="184">
        <v>17</v>
      </c>
      <c r="F4760" s="184">
        <v>4196</v>
      </c>
      <c r="G4760" s="184">
        <v>7</v>
      </c>
      <c r="H4760" s="184">
        <v>3</v>
      </c>
    </row>
    <row r="4761" spans="1:8" hidden="1" x14ac:dyDescent="0.2">
      <c r="A4761" s="184" t="s">
        <v>6534</v>
      </c>
      <c r="B4761" s="184">
        <v>4487</v>
      </c>
      <c r="C4761" s="184">
        <v>512184</v>
      </c>
      <c r="D4761" s="184">
        <v>303</v>
      </c>
      <c r="E4761" s="184">
        <v>17</v>
      </c>
      <c r="F4761" s="184">
        <v>4196</v>
      </c>
      <c r="G4761" s="184">
        <v>7</v>
      </c>
      <c r="H4761" s="184">
        <v>3</v>
      </c>
    </row>
    <row r="4762" spans="1:8" hidden="1" x14ac:dyDescent="0.2">
      <c r="A4762" s="184" t="s">
        <v>6535</v>
      </c>
      <c r="B4762" s="184">
        <v>4484</v>
      </c>
      <c r="C4762" s="184">
        <v>512187</v>
      </c>
      <c r="D4762" s="184" t="s">
        <v>5270</v>
      </c>
      <c r="E4762" s="184">
        <v>17</v>
      </c>
      <c r="F4762" s="184">
        <v>4196</v>
      </c>
      <c r="G4762" s="184">
        <v>7</v>
      </c>
      <c r="H4762" s="184">
        <v>3</v>
      </c>
    </row>
    <row r="4763" spans="1:8" hidden="1" x14ac:dyDescent="0.2">
      <c r="A4763" s="184" t="s">
        <v>6536</v>
      </c>
      <c r="B4763" s="184">
        <v>4482</v>
      </c>
      <c r="C4763" s="184">
        <v>512191</v>
      </c>
      <c r="D4763" s="184">
        <v>334</v>
      </c>
      <c r="E4763" s="184">
        <v>17</v>
      </c>
      <c r="F4763" s="184">
        <v>4199</v>
      </c>
      <c r="G4763" s="184">
        <v>7</v>
      </c>
      <c r="H4763" s="184">
        <v>3</v>
      </c>
    </row>
    <row r="4764" spans="1:8" hidden="1" x14ac:dyDescent="0.2">
      <c r="A4764" s="184" t="s">
        <v>6537</v>
      </c>
      <c r="B4764" s="184">
        <v>4481</v>
      </c>
      <c r="C4764" s="184">
        <v>512192</v>
      </c>
      <c r="D4764" s="184">
        <v>335</v>
      </c>
      <c r="E4764" s="184">
        <v>17</v>
      </c>
      <c r="F4764" s="184">
        <v>4199</v>
      </c>
      <c r="G4764" s="184">
        <v>7</v>
      </c>
      <c r="H4764" s="184">
        <v>3</v>
      </c>
    </row>
    <row r="4765" spans="1:8" hidden="1" x14ac:dyDescent="0.2">
      <c r="A4765" s="184" t="s">
        <v>6538</v>
      </c>
      <c r="B4765" s="184">
        <v>4480</v>
      </c>
      <c r="C4765" s="184">
        <v>512193</v>
      </c>
      <c r="D4765" s="184">
        <v>336</v>
      </c>
      <c r="E4765" s="184">
        <v>17</v>
      </c>
      <c r="F4765" s="184">
        <v>4199</v>
      </c>
      <c r="G4765" s="184">
        <v>7</v>
      </c>
      <c r="H4765" s="184">
        <v>3</v>
      </c>
    </row>
    <row r="4766" spans="1:8" hidden="1" x14ac:dyDescent="0.2">
      <c r="A4766" s="184" t="s">
        <v>6539</v>
      </c>
      <c r="B4766" s="184">
        <v>4479</v>
      </c>
      <c r="C4766" s="184">
        <v>512194</v>
      </c>
      <c r="D4766" s="184">
        <v>337</v>
      </c>
      <c r="E4766" s="184">
        <v>17</v>
      </c>
      <c r="F4766" s="184">
        <v>4199</v>
      </c>
      <c r="G4766" s="184">
        <v>7</v>
      </c>
      <c r="H4766" s="184">
        <v>3</v>
      </c>
    </row>
    <row r="4767" spans="1:8" hidden="1" x14ac:dyDescent="0.2">
      <c r="A4767" s="184" t="s">
        <v>6540</v>
      </c>
      <c r="B4767" s="184">
        <v>4478</v>
      </c>
      <c r="C4767" s="184">
        <v>512195</v>
      </c>
      <c r="D4767" s="184">
        <v>338</v>
      </c>
      <c r="E4767" s="184">
        <v>17</v>
      </c>
      <c r="F4767" s="184">
        <v>4199</v>
      </c>
      <c r="G4767" s="184">
        <v>7</v>
      </c>
      <c r="H4767" s="184">
        <v>3</v>
      </c>
    </row>
    <row r="4768" spans="1:8" hidden="1" x14ac:dyDescent="0.2">
      <c r="A4768" s="184" t="s">
        <v>6541</v>
      </c>
      <c r="B4768" s="184">
        <v>4477</v>
      </c>
      <c r="C4768" s="184">
        <v>512196</v>
      </c>
      <c r="D4768" s="184">
        <v>339</v>
      </c>
      <c r="E4768" s="184">
        <v>17</v>
      </c>
      <c r="F4768" s="184">
        <v>4199</v>
      </c>
      <c r="G4768" s="184">
        <v>7</v>
      </c>
      <c r="H4768" s="184">
        <v>3</v>
      </c>
    </row>
    <row r="4769" spans="1:8" hidden="1" x14ac:dyDescent="0.2">
      <c r="A4769" s="184" t="s">
        <v>6542</v>
      </c>
      <c r="B4769" s="184">
        <v>4476</v>
      </c>
      <c r="C4769" s="184">
        <v>512197</v>
      </c>
      <c r="D4769" s="184">
        <v>340</v>
      </c>
      <c r="E4769" s="184">
        <v>17</v>
      </c>
      <c r="F4769" s="184">
        <v>4199</v>
      </c>
      <c r="G4769" s="184">
        <v>7</v>
      </c>
      <c r="H4769" s="184">
        <v>3</v>
      </c>
    </row>
    <row r="4770" spans="1:8" hidden="1" x14ac:dyDescent="0.2">
      <c r="A4770" s="184" t="s">
        <v>6543</v>
      </c>
      <c r="B4770" s="184">
        <v>4475</v>
      </c>
      <c r="C4770" s="184">
        <v>512198</v>
      </c>
      <c r="D4770" s="184">
        <v>341</v>
      </c>
      <c r="E4770" s="184">
        <v>17</v>
      </c>
      <c r="F4770" s="184">
        <v>4199</v>
      </c>
      <c r="G4770" s="184">
        <v>7</v>
      </c>
      <c r="H4770" s="184">
        <v>3</v>
      </c>
    </row>
    <row r="4771" spans="1:8" hidden="1" x14ac:dyDescent="0.2">
      <c r="A4771" s="184" t="s">
        <v>6544</v>
      </c>
      <c r="B4771" s="184">
        <v>4474</v>
      </c>
      <c r="C4771" s="184">
        <v>512199</v>
      </c>
      <c r="D4771" s="184">
        <v>342</v>
      </c>
      <c r="E4771" s="184">
        <v>17</v>
      </c>
      <c r="F4771" s="184">
        <v>4199</v>
      </c>
      <c r="G4771" s="184">
        <v>7</v>
      </c>
      <c r="H4771" s="184">
        <v>3</v>
      </c>
    </row>
    <row r="4772" spans="1:8" hidden="1" x14ac:dyDescent="0.2">
      <c r="A4772" s="184" t="s">
        <v>6545</v>
      </c>
      <c r="B4772" s="184">
        <v>4473</v>
      </c>
      <c r="C4772" s="184">
        <v>512200</v>
      </c>
      <c r="D4772" s="184">
        <v>343</v>
      </c>
      <c r="E4772" s="184">
        <v>17</v>
      </c>
      <c r="F4772" s="184">
        <v>4199</v>
      </c>
      <c r="G4772" s="184">
        <v>7</v>
      </c>
      <c r="H4772" s="184">
        <v>3</v>
      </c>
    </row>
    <row r="4773" spans="1:8" hidden="1" x14ac:dyDescent="0.2">
      <c r="A4773" s="184" t="s">
        <v>6546</v>
      </c>
      <c r="B4773" s="184">
        <v>4472</v>
      </c>
      <c r="C4773" s="184">
        <v>512201</v>
      </c>
      <c r="D4773" s="184">
        <v>344</v>
      </c>
      <c r="E4773" s="184">
        <v>17</v>
      </c>
      <c r="F4773" s="184">
        <v>4199</v>
      </c>
      <c r="G4773" s="184">
        <v>7</v>
      </c>
      <c r="H4773" s="184">
        <v>3</v>
      </c>
    </row>
    <row r="4774" spans="1:8" hidden="1" x14ac:dyDescent="0.2">
      <c r="A4774" s="184" t="s">
        <v>6547</v>
      </c>
      <c r="B4774" s="184">
        <v>4471</v>
      </c>
      <c r="C4774" s="184">
        <v>512202</v>
      </c>
      <c r="D4774" s="184">
        <v>345</v>
      </c>
      <c r="E4774" s="184">
        <v>17</v>
      </c>
      <c r="F4774" s="184">
        <v>4199</v>
      </c>
      <c r="G4774" s="184">
        <v>7</v>
      </c>
      <c r="H4774" s="184">
        <v>3</v>
      </c>
    </row>
    <row r="4775" spans="1:8" hidden="1" x14ac:dyDescent="0.2">
      <c r="A4775" s="184" t="s">
        <v>6548</v>
      </c>
      <c r="B4775" s="184">
        <v>4470</v>
      </c>
      <c r="C4775" s="184">
        <v>512203</v>
      </c>
      <c r="D4775" s="184">
        <v>346</v>
      </c>
      <c r="E4775" s="184">
        <v>17</v>
      </c>
      <c r="F4775" s="184">
        <v>4199</v>
      </c>
      <c r="G4775" s="184">
        <v>7</v>
      </c>
      <c r="H4775" s="184">
        <v>3</v>
      </c>
    </row>
    <row r="4776" spans="1:8" hidden="1" x14ac:dyDescent="0.2">
      <c r="A4776" s="184" t="s">
        <v>6549</v>
      </c>
      <c r="B4776" s="184">
        <v>4469</v>
      </c>
      <c r="C4776" s="184">
        <v>512204</v>
      </c>
      <c r="D4776" s="184">
        <v>347</v>
      </c>
      <c r="E4776" s="184">
        <v>17</v>
      </c>
      <c r="F4776" s="184">
        <v>4199</v>
      </c>
      <c r="G4776" s="184">
        <v>7</v>
      </c>
      <c r="H4776" s="184">
        <v>3</v>
      </c>
    </row>
    <row r="4777" spans="1:8" hidden="1" x14ac:dyDescent="0.2">
      <c r="A4777" s="184" t="s">
        <v>6550</v>
      </c>
      <c r="B4777" s="184">
        <v>4468</v>
      </c>
      <c r="C4777" s="184">
        <v>512205</v>
      </c>
      <c r="D4777" s="184">
        <v>348</v>
      </c>
      <c r="E4777" s="184">
        <v>17</v>
      </c>
      <c r="F4777" s="184">
        <v>4199</v>
      </c>
      <c r="G4777" s="184">
        <v>7</v>
      </c>
      <c r="H4777" s="184">
        <v>3</v>
      </c>
    </row>
    <row r="4778" spans="1:8" hidden="1" x14ac:dyDescent="0.2">
      <c r="A4778" s="184" t="s">
        <v>6551</v>
      </c>
      <c r="B4778" s="184">
        <v>4467</v>
      </c>
      <c r="C4778" s="184">
        <v>512206</v>
      </c>
      <c r="D4778" s="184">
        <v>349</v>
      </c>
      <c r="E4778" s="184">
        <v>17</v>
      </c>
      <c r="F4778" s="184">
        <v>4199</v>
      </c>
      <c r="G4778" s="184">
        <v>7</v>
      </c>
      <c r="H4778" s="184">
        <v>3</v>
      </c>
    </row>
    <row r="4779" spans="1:8" hidden="1" x14ac:dyDescent="0.2">
      <c r="A4779" s="184" t="s">
        <v>6552</v>
      </c>
      <c r="B4779" s="184">
        <v>4466</v>
      </c>
      <c r="C4779" s="184">
        <v>512207</v>
      </c>
      <c r="D4779" s="184">
        <v>350</v>
      </c>
      <c r="E4779" s="184">
        <v>17</v>
      </c>
      <c r="F4779" s="184">
        <v>4199</v>
      </c>
      <c r="G4779" s="184">
        <v>7</v>
      </c>
      <c r="H4779" s="184">
        <v>3</v>
      </c>
    </row>
    <row r="4780" spans="1:8" hidden="1" x14ac:dyDescent="0.2">
      <c r="A4780" s="184" t="s">
        <v>6553</v>
      </c>
      <c r="B4780" s="184">
        <v>4463</v>
      </c>
      <c r="C4780" s="184">
        <v>512217</v>
      </c>
      <c r="D4780" s="184">
        <v>351</v>
      </c>
      <c r="E4780" s="184">
        <v>17</v>
      </c>
      <c r="F4780" s="184">
        <v>4200</v>
      </c>
      <c r="G4780" s="184">
        <v>7</v>
      </c>
      <c r="H4780" s="184">
        <v>3</v>
      </c>
    </row>
    <row r="4781" spans="1:8" hidden="1" x14ac:dyDescent="0.2">
      <c r="A4781" s="184" t="s">
        <v>6554</v>
      </c>
      <c r="B4781" s="184">
        <v>4462</v>
      </c>
      <c r="C4781" s="184">
        <v>512218</v>
      </c>
      <c r="D4781" s="184">
        <v>331</v>
      </c>
      <c r="E4781" s="184">
        <v>17</v>
      </c>
      <c r="F4781" s="184">
        <v>4201</v>
      </c>
      <c r="G4781" s="184">
        <v>7</v>
      </c>
      <c r="H4781" s="184">
        <v>3</v>
      </c>
    </row>
    <row r="4782" spans="1:8" hidden="1" x14ac:dyDescent="0.2">
      <c r="A4782" s="184" t="s">
        <v>6555</v>
      </c>
      <c r="B4782" s="184">
        <v>4461</v>
      </c>
      <c r="C4782" s="184">
        <v>512219</v>
      </c>
      <c r="D4782" s="184">
        <v>332</v>
      </c>
      <c r="E4782" s="184">
        <v>17</v>
      </c>
      <c r="F4782" s="184">
        <v>4201</v>
      </c>
      <c r="G4782" s="184">
        <v>7</v>
      </c>
      <c r="H4782" s="184">
        <v>3</v>
      </c>
    </row>
    <row r="4783" spans="1:8" hidden="1" x14ac:dyDescent="0.2">
      <c r="A4783" s="184" t="s">
        <v>6556</v>
      </c>
      <c r="B4783" s="184">
        <v>4460</v>
      </c>
      <c r="C4783" s="184">
        <v>512220</v>
      </c>
      <c r="D4783" s="184">
        <v>333</v>
      </c>
      <c r="E4783" s="184">
        <v>17</v>
      </c>
      <c r="F4783" s="184">
        <v>4201</v>
      </c>
      <c r="G4783" s="184">
        <v>7</v>
      </c>
      <c r="H4783" s="184">
        <v>3</v>
      </c>
    </row>
    <row r="4784" spans="1:8" hidden="1" x14ac:dyDescent="0.2">
      <c r="A4784" s="184" t="s">
        <v>6557</v>
      </c>
      <c r="B4784" s="184">
        <v>4459</v>
      </c>
      <c r="C4784" s="184">
        <v>512221</v>
      </c>
      <c r="D4784" s="184">
        <v>50</v>
      </c>
      <c r="E4784" s="184">
        <v>17</v>
      </c>
      <c r="F4784" s="184">
        <v>4202</v>
      </c>
      <c r="G4784" s="184">
        <v>7</v>
      </c>
      <c r="H4784" s="184">
        <v>3</v>
      </c>
    </row>
    <row r="4785" spans="1:8" hidden="1" x14ac:dyDescent="0.2">
      <c r="A4785" s="184" t="s">
        <v>6558</v>
      </c>
      <c r="B4785" s="184">
        <v>4458</v>
      </c>
      <c r="C4785" s="184">
        <v>512222</v>
      </c>
      <c r="D4785" s="184">
        <v>51</v>
      </c>
      <c r="E4785" s="184">
        <v>17</v>
      </c>
      <c r="F4785" s="184">
        <v>4202</v>
      </c>
      <c r="G4785" s="184">
        <v>7</v>
      </c>
      <c r="H4785" s="184">
        <v>3</v>
      </c>
    </row>
    <row r="4786" spans="1:8" hidden="1" x14ac:dyDescent="0.2">
      <c r="A4786" s="184" t="s">
        <v>6559</v>
      </c>
      <c r="B4786" s="184">
        <v>4457</v>
      </c>
      <c r="C4786" s="184">
        <v>512223</v>
      </c>
      <c r="D4786" s="184">
        <v>52</v>
      </c>
      <c r="E4786" s="184">
        <v>17</v>
      </c>
      <c r="F4786" s="184">
        <v>4202</v>
      </c>
      <c r="G4786" s="184">
        <v>7</v>
      </c>
      <c r="H4786" s="184">
        <v>3</v>
      </c>
    </row>
    <row r="4787" spans="1:8" hidden="1" x14ac:dyDescent="0.2">
      <c r="A4787" s="184" t="s">
        <v>6560</v>
      </c>
      <c r="B4787" s="184">
        <v>4456</v>
      </c>
      <c r="C4787" s="184">
        <v>512224</v>
      </c>
      <c r="D4787" s="184">
        <v>53</v>
      </c>
      <c r="E4787" s="184">
        <v>17</v>
      </c>
      <c r="F4787" s="184">
        <v>4202</v>
      </c>
      <c r="G4787" s="184">
        <v>7</v>
      </c>
      <c r="H4787" s="184">
        <v>3</v>
      </c>
    </row>
    <row r="4788" spans="1:8" hidden="1" x14ac:dyDescent="0.2">
      <c r="A4788" s="184" t="s">
        <v>6561</v>
      </c>
      <c r="B4788" s="184">
        <v>4455</v>
      </c>
      <c r="C4788" s="184">
        <v>512225</v>
      </c>
      <c r="D4788" s="184">
        <v>54</v>
      </c>
      <c r="E4788" s="184">
        <v>17</v>
      </c>
      <c r="F4788" s="184">
        <v>4202</v>
      </c>
      <c r="G4788" s="184">
        <v>7</v>
      </c>
      <c r="H4788" s="184">
        <v>3</v>
      </c>
    </row>
    <row r="4789" spans="1:8" hidden="1" x14ac:dyDescent="0.2">
      <c r="A4789" s="184" t="s">
        <v>6562</v>
      </c>
      <c r="B4789" s="184">
        <v>4454</v>
      </c>
      <c r="C4789" s="184">
        <v>512226</v>
      </c>
      <c r="D4789" s="184">
        <v>55</v>
      </c>
      <c r="E4789" s="184">
        <v>17</v>
      </c>
      <c r="F4789" s="184">
        <v>4202</v>
      </c>
      <c r="G4789" s="184">
        <v>7</v>
      </c>
      <c r="H4789" s="184">
        <v>3</v>
      </c>
    </row>
    <row r="4790" spans="1:8" hidden="1" x14ac:dyDescent="0.2">
      <c r="A4790" s="184" t="s">
        <v>6563</v>
      </c>
      <c r="B4790" s="184">
        <v>4453</v>
      </c>
      <c r="C4790" s="184">
        <v>512227</v>
      </c>
      <c r="D4790" s="184">
        <v>56</v>
      </c>
      <c r="E4790" s="184">
        <v>17</v>
      </c>
      <c r="F4790" s="184">
        <v>4202</v>
      </c>
      <c r="G4790" s="184">
        <v>7</v>
      </c>
      <c r="H4790" s="184">
        <v>3</v>
      </c>
    </row>
    <row r="4791" spans="1:8" hidden="1" x14ac:dyDescent="0.2">
      <c r="A4791" s="184" t="s">
        <v>6564</v>
      </c>
      <c r="B4791" s="184">
        <v>4452</v>
      </c>
      <c r="C4791" s="184">
        <v>512228</v>
      </c>
      <c r="D4791" s="184">
        <v>57</v>
      </c>
      <c r="E4791" s="184">
        <v>17</v>
      </c>
      <c r="F4791" s="184">
        <v>4202</v>
      </c>
      <c r="G4791" s="184">
        <v>7</v>
      </c>
      <c r="H4791" s="184">
        <v>3</v>
      </c>
    </row>
    <row r="4792" spans="1:8" hidden="1" x14ac:dyDescent="0.2">
      <c r="A4792" s="184" t="s">
        <v>6565</v>
      </c>
      <c r="B4792" s="184">
        <v>4451</v>
      </c>
      <c r="C4792" s="184">
        <v>512229</v>
      </c>
      <c r="D4792" s="184">
        <v>58</v>
      </c>
      <c r="E4792" s="184">
        <v>17</v>
      </c>
      <c r="F4792" s="184">
        <v>4202</v>
      </c>
      <c r="G4792" s="184">
        <v>7</v>
      </c>
      <c r="H4792" s="184">
        <v>3</v>
      </c>
    </row>
    <row r="4793" spans="1:8" hidden="1" x14ac:dyDescent="0.2">
      <c r="A4793" s="184" t="s">
        <v>6566</v>
      </c>
      <c r="B4793" s="184">
        <v>4450</v>
      </c>
      <c r="C4793" s="184">
        <v>512230</v>
      </c>
      <c r="D4793" s="184">
        <v>59</v>
      </c>
      <c r="E4793" s="184">
        <v>17</v>
      </c>
      <c r="F4793" s="184">
        <v>4202</v>
      </c>
      <c r="G4793" s="184">
        <v>7</v>
      </c>
      <c r="H4793" s="184">
        <v>3</v>
      </c>
    </row>
    <row r="4794" spans="1:8" hidden="1" x14ac:dyDescent="0.2">
      <c r="A4794" s="184" t="s">
        <v>6567</v>
      </c>
      <c r="B4794" s="184">
        <v>4449</v>
      </c>
      <c r="C4794" s="184">
        <v>512231</v>
      </c>
      <c r="D4794" s="184">
        <v>325</v>
      </c>
      <c r="E4794" s="184">
        <v>17</v>
      </c>
      <c r="F4794" s="184">
        <v>4203</v>
      </c>
      <c r="G4794" s="184">
        <v>7</v>
      </c>
      <c r="H4794" s="184">
        <v>3</v>
      </c>
    </row>
    <row r="4795" spans="1:8" hidden="1" x14ac:dyDescent="0.2">
      <c r="A4795" s="184" t="s">
        <v>6568</v>
      </c>
      <c r="B4795" s="184">
        <v>4448</v>
      </c>
      <c r="C4795" s="184">
        <v>512232</v>
      </c>
      <c r="D4795" s="184">
        <v>326</v>
      </c>
      <c r="E4795" s="184">
        <v>17</v>
      </c>
      <c r="F4795" s="184">
        <v>4203</v>
      </c>
      <c r="G4795" s="184">
        <v>7</v>
      </c>
      <c r="H4795" s="184">
        <v>3</v>
      </c>
    </row>
    <row r="4796" spans="1:8" hidden="1" x14ac:dyDescent="0.2">
      <c r="A4796" s="184" t="s">
        <v>6569</v>
      </c>
      <c r="B4796" s="184">
        <v>4447</v>
      </c>
      <c r="C4796" s="184">
        <v>512233</v>
      </c>
      <c r="D4796" s="184">
        <v>327</v>
      </c>
      <c r="E4796" s="184">
        <v>17</v>
      </c>
      <c r="F4796" s="184">
        <v>4203</v>
      </c>
      <c r="G4796" s="184">
        <v>7</v>
      </c>
      <c r="H4796" s="184">
        <v>3</v>
      </c>
    </row>
    <row r="4797" spans="1:8" hidden="1" x14ac:dyDescent="0.2">
      <c r="A4797" s="184" t="s">
        <v>6570</v>
      </c>
      <c r="B4797" s="184">
        <v>4446</v>
      </c>
      <c r="C4797" s="184">
        <v>512234</v>
      </c>
      <c r="D4797" s="184">
        <v>328</v>
      </c>
      <c r="E4797" s="184">
        <v>17</v>
      </c>
      <c r="F4797" s="184">
        <v>4203</v>
      </c>
      <c r="G4797" s="184">
        <v>7</v>
      </c>
      <c r="H4797" s="184">
        <v>3</v>
      </c>
    </row>
    <row r="4798" spans="1:8" hidden="1" x14ac:dyDescent="0.2">
      <c r="A4798" s="184" t="s">
        <v>6571</v>
      </c>
      <c r="B4798" s="184">
        <v>4445</v>
      </c>
      <c r="C4798" s="184">
        <v>512235</v>
      </c>
      <c r="D4798" s="184">
        <v>329</v>
      </c>
      <c r="E4798" s="184">
        <v>17</v>
      </c>
      <c r="F4798" s="184">
        <v>4203</v>
      </c>
      <c r="G4798" s="184">
        <v>7</v>
      </c>
      <c r="H4798" s="184">
        <v>3</v>
      </c>
    </row>
    <row r="4799" spans="1:8" hidden="1" x14ac:dyDescent="0.2">
      <c r="A4799" s="184" t="s">
        <v>6572</v>
      </c>
      <c r="B4799" s="184">
        <v>4444</v>
      </c>
      <c r="C4799" s="184">
        <v>512236</v>
      </c>
      <c r="D4799" s="184">
        <v>330</v>
      </c>
      <c r="E4799" s="184">
        <v>17</v>
      </c>
      <c r="F4799" s="184">
        <v>4203</v>
      </c>
      <c r="G4799" s="184">
        <v>7</v>
      </c>
      <c r="H4799" s="184">
        <v>3</v>
      </c>
    </row>
    <row r="4800" spans="1:8" hidden="1" x14ac:dyDescent="0.2">
      <c r="A4800" s="184" t="s">
        <v>6573</v>
      </c>
      <c r="B4800" s="184">
        <v>4443</v>
      </c>
      <c r="C4800" s="184">
        <v>512237</v>
      </c>
      <c r="D4800" s="184">
        <v>353</v>
      </c>
      <c r="E4800" s="184">
        <v>17</v>
      </c>
      <c r="F4800" s="184">
        <v>4205</v>
      </c>
      <c r="G4800" s="184">
        <v>7</v>
      </c>
      <c r="H4800" s="184">
        <v>3</v>
      </c>
    </row>
    <row r="4801" spans="1:8" hidden="1" x14ac:dyDescent="0.2">
      <c r="A4801" s="184" t="s">
        <v>6574</v>
      </c>
      <c r="B4801" s="184">
        <v>4442</v>
      </c>
      <c r="C4801" s="184">
        <v>512238</v>
      </c>
      <c r="D4801" s="184">
        <v>354</v>
      </c>
      <c r="E4801" s="184">
        <v>17</v>
      </c>
      <c r="F4801" s="184">
        <v>4205</v>
      </c>
      <c r="G4801" s="184">
        <v>7</v>
      </c>
      <c r="H4801" s="184">
        <v>3</v>
      </c>
    </row>
    <row r="4802" spans="1:8" hidden="1" x14ac:dyDescent="0.2">
      <c r="A4802" s="184" t="s">
        <v>6575</v>
      </c>
      <c r="B4802" s="184">
        <v>4441</v>
      </c>
      <c r="C4802" s="184">
        <v>512239</v>
      </c>
      <c r="D4802" s="184">
        <v>355</v>
      </c>
      <c r="E4802" s="184">
        <v>17</v>
      </c>
      <c r="F4802" s="184">
        <v>4205</v>
      </c>
      <c r="G4802" s="184">
        <v>7</v>
      </c>
      <c r="H4802" s="184">
        <v>3</v>
      </c>
    </row>
    <row r="4803" spans="1:8" hidden="1" x14ac:dyDescent="0.2">
      <c r="A4803" s="184" t="s">
        <v>6576</v>
      </c>
      <c r="B4803" s="184">
        <v>4440</v>
      </c>
      <c r="C4803" s="184">
        <v>512240</v>
      </c>
      <c r="D4803" s="184">
        <v>356</v>
      </c>
      <c r="E4803" s="184">
        <v>17</v>
      </c>
      <c r="F4803" s="184">
        <v>4205</v>
      </c>
      <c r="G4803" s="184">
        <v>7</v>
      </c>
      <c r="H4803" s="184">
        <v>3</v>
      </c>
    </row>
    <row r="4804" spans="1:8" hidden="1" x14ac:dyDescent="0.2">
      <c r="A4804" s="184" t="s">
        <v>6577</v>
      </c>
      <c r="B4804" s="184">
        <v>4439</v>
      </c>
      <c r="C4804" s="184">
        <v>512241</v>
      </c>
      <c r="D4804" s="184">
        <v>358</v>
      </c>
      <c r="E4804" s="184">
        <v>17</v>
      </c>
      <c r="F4804" s="184">
        <v>4205</v>
      </c>
      <c r="G4804" s="184">
        <v>7</v>
      </c>
      <c r="H4804" s="184">
        <v>3</v>
      </c>
    </row>
    <row r="4805" spans="1:8" hidden="1" x14ac:dyDescent="0.2">
      <c r="A4805" s="184" t="s">
        <v>6578</v>
      </c>
      <c r="B4805" s="184">
        <v>4437</v>
      </c>
      <c r="C4805" s="184">
        <v>512242</v>
      </c>
      <c r="D4805" s="184">
        <v>359</v>
      </c>
      <c r="E4805" s="184">
        <v>17</v>
      </c>
      <c r="F4805" s="184">
        <v>4205</v>
      </c>
      <c r="G4805" s="184">
        <v>7</v>
      </c>
      <c r="H4805" s="184">
        <v>3</v>
      </c>
    </row>
    <row r="4806" spans="1:8" hidden="1" x14ac:dyDescent="0.2">
      <c r="A4806" s="184" t="s">
        <v>6579</v>
      </c>
      <c r="B4806" s="184">
        <v>4438</v>
      </c>
      <c r="C4806" s="184">
        <v>512243</v>
      </c>
      <c r="D4806" s="184">
        <v>360</v>
      </c>
      <c r="E4806" s="184">
        <v>17</v>
      </c>
      <c r="F4806" s="184">
        <v>4205</v>
      </c>
      <c r="G4806" s="184">
        <v>7</v>
      </c>
      <c r="H4806" s="184">
        <v>3</v>
      </c>
    </row>
    <row r="4807" spans="1:8" hidden="1" x14ac:dyDescent="0.2">
      <c r="A4807" s="184" t="s">
        <v>6580</v>
      </c>
      <c r="B4807" s="184">
        <v>4436</v>
      </c>
      <c r="C4807" s="184">
        <v>512244</v>
      </c>
      <c r="D4807" s="184">
        <v>361</v>
      </c>
      <c r="E4807" s="184">
        <v>17</v>
      </c>
      <c r="F4807" s="184">
        <v>4205</v>
      </c>
      <c r="G4807" s="184">
        <v>7</v>
      </c>
      <c r="H4807" s="184">
        <v>3</v>
      </c>
    </row>
    <row r="4808" spans="1:8" hidden="1" x14ac:dyDescent="0.2">
      <c r="A4808" s="184" t="s">
        <v>6581</v>
      </c>
      <c r="B4808" s="184">
        <v>4435</v>
      </c>
      <c r="C4808" s="184">
        <v>512245</v>
      </c>
      <c r="D4808" s="184">
        <v>362</v>
      </c>
      <c r="E4808" s="184">
        <v>17</v>
      </c>
      <c r="F4808" s="184">
        <v>4205</v>
      </c>
      <c r="G4808" s="184">
        <v>7</v>
      </c>
      <c r="H4808" s="184">
        <v>3</v>
      </c>
    </row>
    <row r="4809" spans="1:8" hidden="1" x14ac:dyDescent="0.2">
      <c r="A4809" s="184" t="s">
        <v>6582</v>
      </c>
      <c r="B4809" s="184">
        <v>4434</v>
      </c>
      <c r="C4809" s="184">
        <v>512246</v>
      </c>
      <c r="D4809" s="184">
        <v>363</v>
      </c>
      <c r="E4809" s="184">
        <v>17</v>
      </c>
      <c r="F4809" s="184">
        <v>4205</v>
      </c>
      <c r="G4809" s="184">
        <v>7</v>
      </c>
      <c r="H4809" s="184">
        <v>3</v>
      </c>
    </row>
    <row r="4810" spans="1:8" ht="25.5" hidden="1" x14ac:dyDescent="0.2">
      <c r="A4810" s="184" t="s">
        <v>6583</v>
      </c>
      <c r="B4810" s="184">
        <v>4433</v>
      </c>
      <c r="C4810" s="184">
        <v>512247</v>
      </c>
      <c r="D4810" s="184" t="s">
        <v>5285</v>
      </c>
      <c r="E4810" s="184">
        <v>17</v>
      </c>
      <c r="F4810" s="184">
        <v>4205</v>
      </c>
      <c r="G4810" s="184">
        <v>7</v>
      </c>
      <c r="H4810" s="184">
        <v>3</v>
      </c>
    </row>
    <row r="4811" spans="1:8" hidden="1" x14ac:dyDescent="0.2">
      <c r="A4811" s="184" t="s">
        <v>6584</v>
      </c>
      <c r="B4811" s="184">
        <v>4432</v>
      </c>
      <c r="C4811" s="184">
        <v>512255</v>
      </c>
      <c r="D4811" s="184">
        <v>78</v>
      </c>
      <c r="E4811" s="184">
        <v>17</v>
      </c>
      <c r="F4811" s="184">
        <v>4207</v>
      </c>
      <c r="G4811" s="184">
        <v>7</v>
      </c>
      <c r="H4811" s="184">
        <v>3</v>
      </c>
    </row>
    <row r="4812" spans="1:8" hidden="1" x14ac:dyDescent="0.2">
      <c r="A4812" s="184" t="s">
        <v>6585</v>
      </c>
      <c r="B4812" s="184">
        <v>4431</v>
      </c>
      <c r="C4812" s="184">
        <v>512256</v>
      </c>
      <c r="D4812" s="184">
        <v>79</v>
      </c>
      <c r="E4812" s="184">
        <v>17</v>
      </c>
      <c r="F4812" s="184">
        <v>4207</v>
      </c>
      <c r="G4812" s="184">
        <v>7</v>
      </c>
      <c r="H4812" s="184">
        <v>3</v>
      </c>
    </row>
    <row r="4813" spans="1:8" hidden="1" x14ac:dyDescent="0.2">
      <c r="A4813" s="184" t="s">
        <v>6586</v>
      </c>
      <c r="B4813" s="184">
        <v>4430</v>
      </c>
      <c r="C4813" s="184">
        <v>512257</v>
      </c>
      <c r="D4813" s="184">
        <v>80</v>
      </c>
      <c r="E4813" s="184">
        <v>17</v>
      </c>
      <c r="F4813" s="184">
        <v>4207</v>
      </c>
      <c r="G4813" s="184">
        <v>7</v>
      </c>
      <c r="H4813" s="184">
        <v>3</v>
      </c>
    </row>
    <row r="4814" spans="1:8" hidden="1" x14ac:dyDescent="0.2">
      <c r="A4814" s="184" t="s">
        <v>6587</v>
      </c>
      <c r="B4814" s="184">
        <v>4429</v>
      </c>
      <c r="C4814" s="184">
        <v>512258</v>
      </c>
      <c r="D4814" s="184">
        <v>81</v>
      </c>
      <c r="E4814" s="184">
        <v>17</v>
      </c>
      <c r="F4814" s="184">
        <v>4207</v>
      </c>
      <c r="G4814" s="184">
        <v>7</v>
      </c>
      <c r="H4814" s="184">
        <v>3</v>
      </c>
    </row>
    <row r="4815" spans="1:8" hidden="1" x14ac:dyDescent="0.2">
      <c r="A4815" s="184" t="s">
        <v>6588</v>
      </c>
      <c r="B4815" s="184">
        <v>4428</v>
      </c>
      <c r="C4815" s="184">
        <v>512259</v>
      </c>
      <c r="D4815" s="184">
        <v>82</v>
      </c>
      <c r="E4815" s="184">
        <v>17</v>
      </c>
      <c r="F4815" s="184">
        <v>4207</v>
      </c>
      <c r="G4815" s="184">
        <v>7</v>
      </c>
      <c r="H4815" s="184">
        <v>3</v>
      </c>
    </row>
    <row r="4816" spans="1:8" hidden="1" x14ac:dyDescent="0.2">
      <c r="A4816" s="184" t="s">
        <v>6589</v>
      </c>
      <c r="B4816" s="184">
        <v>4427</v>
      </c>
      <c r="C4816" s="184">
        <v>512260</v>
      </c>
      <c r="D4816" s="184">
        <v>83</v>
      </c>
      <c r="E4816" s="184">
        <v>17</v>
      </c>
      <c r="F4816" s="184">
        <v>4207</v>
      </c>
      <c r="G4816" s="184">
        <v>7</v>
      </c>
      <c r="H4816" s="184">
        <v>3</v>
      </c>
    </row>
    <row r="4817" spans="1:8" hidden="1" x14ac:dyDescent="0.2">
      <c r="A4817" s="184" t="s">
        <v>6590</v>
      </c>
      <c r="B4817" s="184">
        <v>4426</v>
      </c>
      <c r="C4817" s="184">
        <v>512261</v>
      </c>
      <c r="D4817" s="184">
        <v>84</v>
      </c>
      <c r="E4817" s="184">
        <v>17</v>
      </c>
      <c r="F4817" s="184">
        <v>4207</v>
      </c>
      <c r="G4817" s="184">
        <v>7</v>
      </c>
      <c r="H4817" s="184">
        <v>3</v>
      </c>
    </row>
    <row r="4818" spans="1:8" hidden="1" x14ac:dyDescent="0.2">
      <c r="A4818" s="184" t="s">
        <v>6591</v>
      </c>
      <c r="B4818" s="184">
        <v>4425</v>
      </c>
      <c r="C4818" s="184">
        <v>512262</v>
      </c>
      <c r="D4818" s="184">
        <v>85</v>
      </c>
      <c r="E4818" s="184">
        <v>17</v>
      </c>
      <c r="F4818" s="184">
        <v>4207</v>
      </c>
      <c r="G4818" s="184">
        <v>7</v>
      </c>
      <c r="H4818" s="184">
        <v>3</v>
      </c>
    </row>
    <row r="4819" spans="1:8" hidden="1" x14ac:dyDescent="0.2">
      <c r="A4819" s="184" t="s">
        <v>6592</v>
      </c>
      <c r="B4819" s="184">
        <v>4424</v>
      </c>
      <c r="C4819" s="184">
        <v>512263</v>
      </c>
      <c r="D4819" s="184">
        <v>86</v>
      </c>
      <c r="E4819" s="184">
        <v>17</v>
      </c>
      <c r="F4819" s="184">
        <v>4207</v>
      </c>
      <c r="G4819" s="184">
        <v>7</v>
      </c>
      <c r="H4819" s="184">
        <v>3</v>
      </c>
    </row>
    <row r="4820" spans="1:8" hidden="1" x14ac:dyDescent="0.2">
      <c r="A4820" s="184" t="s">
        <v>6593</v>
      </c>
      <c r="B4820" s="184">
        <v>4423</v>
      </c>
      <c r="C4820" s="184">
        <v>512264</v>
      </c>
      <c r="D4820" s="184">
        <v>87</v>
      </c>
      <c r="E4820" s="184">
        <v>17</v>
      </c>
      <c r="F4820" s="184">
        <v>4207</v>
      </c>
      <c r="G4820" s="184">
        <v>7</v>
      </c>
      <c r="H4820" s="184">
        <v>3</v>
      </c>
    </row>
    <row r="4821" spans="1:8" hidden="1" x14ac:dyDescent="0.2">
      <c r="A4821" s="184" t="s">
        <v>6594</v>
      </c>
      <c r="B4821" s="184">
        <v>4422</v>
      </c>
      <c r="C4821" s="184">
        <v>512265</v>
      </c>
      <c r="D4821" s="184">
        <v>88</v>
      </c>
      <c r="E4821" s="184">
        <v>17</v>
      </c>
      <c r="F4821" s="184">
        <v>4207</v>
      </c>
      <c r="G4821" s="184">
        <v>7</v>
      </c>
      <c r="H4821" s="184">
        <v>3</v>
      </c>
    </row>
    <row r="4822" spans="1:8" hidden="1" x14ac:dyDescent="0.2">
      <c r="A4822" s="184" t="s">
        <v>6595</v>
      </c>
      <c r="B4822" s="184">
        <v>4421</v>
      </c>
      <c r="C4822" s="184">
        <v>512266</v>
      </c>
      <c r="D4822" s="184">
        <v>89</v>
      </c>
      <c r="E4822" s="184">
        <v>17</v>
      </c>
      <c r="F4822" s="184">
        <v>4207</v>
      </c>
      <c r="G4822" s="184">
        <v>7</v>
      </c>
      <c r="H4822" s="184">
        <v>3</v>
      </c>
    </row>
    <row r="4823" spans="1:8" hidden="1" x14ac:dyDescent="0.2">
      <c r="A4823" s="184" t="s">
        <v>6596</v>
      </c>
      <c r="B4823" s="184">
        <v>4420</v>
      </c>
      <c r="C4823" s="184">
        <v>512267</v>
      </c>
      <c r="D4823" s="184">
        <v>90</v>
      </c>
      <c r="E4823" s="184">
        <v>17</v>
      </c>
      <c r="F4823" s="184">
        <v>4207</v>
      </c>
      <c r="G4823" s="184">
        <v>7</v>
      </c>
      <c r="H4823" s="184">
        <v>3</v>
      </c>
    </row>
    <row r="4824" spans="1:8" hidden="1" x14ac:dyDescent="0.2">
      <c r="A4824" s="184" t="s">
        <v>6597</v>
      </c>
      <c r="B4824" s="184">
        <v>4419</v>
      </c>
      <c r="C4824" s="184">
        <v>512268</v>
      </c>
      <c r="D4824" s="184">
        <v>91</v>
      </c>
      <c r="E4824" s="184">
        <v>17</v>
      </c>
      <c r="F4824" s="184">
        <v>4207</v>
      </c>
      <c r="G4824" s="184">
        <v>7</v>
      </c>
      <c r="H4824" s="184">
        <v>3</v>
      </c>
    </row>
    <row r="4825" spans="1:8" hidden="1" x14ac:dyDescent="0.2">
      <c r="A4825" s="184" t="s">
        <v>6598</v>
      </c>
      <c r="B4825" s="184">
        <v>4418</v>
      </c>
      <c r="C4825" s="184">
        <v>512269</v>
      </c>
      <c r="D4825" s="184">
        <v>92</v>
      </c>
      <c r="E4825" s="184">
        <v>17</v>
      </c>
      <c r="F4825" s="184">
        <v>4208</v>
      </c>
      <c r="G4825" s="184">
        <v>7</v>
      </c>
      <c r="H4825" s="184">
        <v>3</v>
      </c>
    </row>
    <row r="4826" spans="1:8" hidden="1" x14ac:dyDescent="0.2">
      <c r="A4826" s="184" t="s">
        <v>6599</v>
      </c>
      <c r="B4826" s="184">
        <v>4417</v>
      </c>
      <c r="C4826" s="184">
        <v>512270</v>
      </c>
      <c r="D4826" s="184">
        <v>93</v>
      </c>
      <c r="E4826" s="184">
        <v>17</v>
      </c>
      <c r="F4826" s="184">
        <v>4208</v>
      </c>
      <c r="G4826" s="184">
        <v>7</v>
      </c>
      <c r="H4826" s="184">
        <v>3</v>
      </c>
    </row>
    <row r="4827" spans="1:8" hidden="1" x14ac:dyDescent="0.2">
      <c r="A4827" s="184" t="s">
        <v>6600</v>
      </c>
      <c r="B4827" s="184">
        <v>4416</v>
      </c>
      <c r="C4827" s="184">
        <v>512271</v>
      </c>
      <c r="D4827" s="184">
        <v>94</v>
      </c>
      <c r="E4827" s="184">
        <v>17</v>
      </c>
      <c r="F4827" s="184">
        <v>4208</v>
      </c>
      <c r="G4827" s="184">
        <v>7</v>
      </c>
      <c r="H4827" s="184">
        <v>3</v>
      </c>
    </row>
    <row r="4828" spans="1:8" hidden="1" x14ac:dyDescent="0.2">
      <c r="A4828" s="184" t="s">
        <v>6601</v>
      </c>
      <c r="B4828" s="184">
        <v>4415</v>
      </c>
      <c r="C4828" s="184">
        <v>512272</v>
      </c>
      <c r="D4828" s="184">
        <v>95</v>
      </c>
      <c r="E4828" s="184">
        <v>17</v>
      </c>
      <c r="F4828" s="184">
        <v>4208</v>
      </c>
      <c r="G4828" s="184">
        <v>7</v>
      </c>
      <c r="H4828" s="184">
        <v>3</v>
      </c>
    </row>
    <row r="4829" spans="1:8" hidden="1" x14ac:dyDescent="0.2">
      <c r="A4829" s="184" t="s">
        <v>6602</v>
      </c>
      <c r="B4829" s="184">
        <v>4414</v>
      </c>
      <c r="C4829" s="184">
        <v>512273</v>
      </c>
      <c r="D4829" s="184">
        <v>96</v>
      </c>
      <c r="E4829" s="184">
        <v>17</v>
      </c>
      <c r="F4829" s="184">
        <v>4208</v>
      </c>
      <c r="G4829" s="184">
        <v>7</v>
      </c>
      <c r="H4829" s="184">
        <v>3</v>
      </c>
    </row>
    <row r="4830" spans="1:8" hidden="1" x14ac:dyDescent="0.2">
      <c r="A4830" s="184" t="s">
        <v>6603</v>
      </c>
      <c r="B4830" s="184">
        <v>4413</v>
      </c>
      <c r="C4830" s="184">
        <v>512274</v>
      </c>
      <c r="D4830" s="184">
        <v>97</v>
      </c>
      <c r="E4830" s="184">
        <v>17</v>
      </c>
      <c r="F4830" s="184">
        <v>4208</v>
      </c>
      <c r="G4830" s="184">
        <v>7</v>
      </c>
      <c r="H4830" s="184">
        <v>3</v>
      </c>
    </row>
    <row r="4831" spans="1:8" hidden="1" x14ac:dyDescent="0.2">
      <c r="A4831" s="184" t="s">
        <v>6604</v>
      </c>
      <c r="B4831" s="184">
        <v>4412</v>
      </c>
      <c r="C4831" s="184">
        <v>512275</v>
      </c>
      <c r="D4831" s="184">
        <v>98</v>
      </c>
      <c r="E4831" s="184">
        <v>17</v>
      </c>
      <c r="F4831" s="184">
        <v>4208</v>
      </c>
      <c r="G4831" s="184">
        <v>7</v>
      </c>
      <c r="H4831" s="184">
        <v>3</v>
      </c>
    </row>
    <row r="4832" spans="1:8" hidden="1" x14ac:dyDescent="0.2">
      <c r="A4832" s="184" t="s">
        <v>6605</v>
      </c>
      <c r="B4832" s="184">
        <v>4411</v>
      </c>
      <c r="C4832" s="184">
        <v>512276</v>
      </c>
      <c r="D4832" s="184">
        <v>99</v>
      </c>
      <c r="E4832" s="184">
        <v>17</v>
      </c>
      <c r="F4832" s="184">
        <v>4208</v>
      </c>
      <c r="G4832" s="184">
        <v>7</v>
      </c>
      <c r="H4832" s="184">
        <v>3</v>
      </c>
    </row>
    <row r="4833" spans="1:8" hidden="1" x14ac:dyDescent="0.2">
      <c r="A4833" s="184" t="s">
        <v>6606</v>
      </c>
      <c r="B4833" s="184">
        <v>4410</v>
      </c>
      <c r="C4833" s="184">
        <v>512277</v>
      </c>
      <c r="D4833" s="184">
        <v>100</v>
      </c>
      <c r="E4833" s="184">
        <v>17</v>
      </c>
      <c r="F4833" s="184">
        <v>4208</v>
      </c>
      <c r="G4833" s="184">
        <v>7</v>
      </c>
      <c r="H4833" s="184">
        <v>3</v>
      </c>
    </row>
    <row r="4834" spans="1:8" hidden="1" x14ac:dyDescent="0.2">
      <c r="A4834" s="184" t="s">
        <v>6607</v>
      </c>
      <c r="B4834" s="184">
        <v>4409</v>
      </c>
      <c r="C4834" s="184">
        <v>512278</v>
      </c>
      <c r="D4834" s="184">
        <v>101</v>
      </c>
      <c r="E4834" s="184">
        <v>17</v>
      </c>
      <c r="F4834" s="184">
        <v>4208</v>
      </c>
      <c r="G4834" s="184">
        <v>7</v>
      </c>
      <c r="H4834" s="184">
        <v>3</v>
      </c>
    </row>
    <row r="4835" spans="1:8" hidden="1" x14ac:dyDescent="0.2">
      <c r="A4835" s="184" t="s">
        <v>6608</v>
      </c>
      <c r="B4835" s="184">
        <v>4408</v>
      </c>
      <c r="C4835" s="184">
        <v>512279</v>
      </c>
      <c r="D4835" s="184">
        <v>102</v>
      </c>
      <c r="E4835" s="184">
        <v>17</v>
      </c>
      <c r="F4835" s="184">
        <v>4208</v>
      </c>
      <c r="G4835" s="184">
        <v>7</v>
      </c>
      <c r="H4835" s="184">
        <v>3</v>
      </c>
    </row>
    <row r="4836" spans="1:8" hidden="1" x14ac:dyDescent="0.2">
      <c r="A4836" s="184" t="s">
        <v>6609</v>
      </c>
      <c r="B4836" s="184">
        <v>4407</v>
      </c>
      <c r="C4836" s="184">
        <v>512280</v>
      </c>
      <c r="D4836" s="184">
        <v>103</v>
      </c>
      <c r="E4836" s="184">
        <v>17</v>
      </c>
      <c r="F4836" s="184">
        <v>4208</v>
      </c>
      <c r="G4836" s="184">
        <v>7</v>
      </c>
      <c r="H4836" s="184">
        <v>3</v>
      </c>
    </row>
    <row r="4837" spans="1:8" hidden="1" x14ac:dyDescent="0.2">
      <c r="A4837" s="184" t="s">
        <v>6610</v>
      </c>
      <c r="B4837" s="184">
        <v>4406</v>
      </c>
      <c r="C4837" s="184">
        <v>512281</v>
      </c>
      <c r="D4837" s="184">
        <v>104</v>
      </c>
      <c r="E4837" s="184">
        <v>17</v>
      </c>
      <c r="F4837" s="184">
        <v>4208</v>
      </c>
      <c r="G4837" s="184">
        <v>7</v>
      </c>
      <c r="H4837" s="184">
        <v>3</v>
      </c>
    </row>
    <row r="4838" spans="1:8" hidden="1" x14ac:dyDescent="0.2">
      <c r="A4838" s="184" t="s">
        <v>6611</v>
      </c>
      <c r="B4838" s="184">
        <v>4405</v>
      </c>
      <c r="C4838" s="184">
        <v>512282</v>
      </c>
      <c r="D4838" s="184">
        <v>105</v>
      </c>
      <c r="E4838" s="184">
        <v>17</v>
      </c>
      <c r="F4838" s="184">
        <v>4208</v>
      </c>
      <c r="G4838" s="184">
        <v>7</v>
      </c>
      <c r="H4838" s="184">
        <v>3</v>
      </c>
    </row>
    <row r="4839" spans="1:8" hidden="1" x14ac:dyDescent="0.2">
      <c r="A4839" s="184" t="s">
        <v>6612</v>
      </c>
      <c r="B4839" s="184">
        <v>4404</v>
      </c>
      <c r="C4839" s="184">
        <v>512283</v>
      </c>
      <c r="D4839" s="184">
        <v>106</v>
      </c>
      <c r="E4839" s="184">
        <v>17</v>
      </c>
      <c r="F4839" s="184">
        <v>4208</v>
      </c>
      <c r="G4839" s="184">
        <v>7</v>
      </c>
      <c r="H4839" s="184">
        <v>3</v>
      </c>
    </row>
    <row r="4840" spans="1:8" hidden="1" x14ac:dyDescent="0.2">
      <c r="A4840" s="184" t="s">
        <v>6613</v>
      </c>
      <c r="B4840" s="184">
        <v>4403</v>
      </c>
      <c r="C4840" s="184">
        <v>512284</v>
      </c>
      <c r="D4840" s="184">
        <v>107</v>
      </c>
      <c r="E4840" s="184">
        <v>17</v>
      </c>
      <c r="F4840" s="184">
        <v>4208</v>
      </c>
      <c r="G4840" s="184">
        <v>7</v>
      </c>
      <c r="H4840" s="184">
        <v>3</v>
      </c>
    </row>
    <row r="4841" spans="1:8" hidden="1" x14ac:dyDescent="0.2">
      <c r="A4841" s="184" t="s">
        <v>6614</v>
      </c>
      <c r="B4841" s="184">
        <v>4402</v>
      </c>
      <c r="C4841" s="184">
        <v>512285</v>
      </c>
      <c r="D4841" s="184">
        <v>108</v>
      </c>
      <c r="E4841" s="184">
        <v>17</v>
      </c>
      <c r="F4841" s="184">
        <v>4208</v>
      </c>
      <c r="G4841" s="184">
        <v>7</v>
      </c>
      <c r="H4841" s="184">
        <v>3</v>
      </c>
    </row>
    <row r="4842" spans="1:8" hidden="1" x14ac:dyDescent="0.2">
      <c r="A4842" s="184" t="s">
        <v>6615</v>
      </c>
      <c r="B4842" s="184">
        <v>4401</v>
      </c>
      <c r="C4842" s="184">
        <v>512286</v>
      </c>
      <c r="D4842" s="184">
        <v>109</v>
      </c>
      <c r="E4842" s="184">
        <v>17</v>
      </c>
      <c r="F4842" s="184">
        <v>4208</v>
      </c>
      <c r="G4842" s="184">
        <v>7</v>
      </c>
      <c r="H4842" s="184">
        <v>3</v>
      </c>
    </row>
    <row r="4843" spans="1:8" hidden="1" x14ac:dyDescent="0.2">
      <c r="A4843" s="184" t="s">
        <v>6616</v>
      </c>
      <c r="B4843" s="184">
        <v>4400</v>
      </c>
      <c r="C4843" s="184">
        <v>512287</v>
      </c>
      <c r="D4843" s="184">
        <v>110</v>
      </c>
      <c r="E4843" s="184">
        <v>17</v>
      </c>
      <c r="F4843" s="184">
        <v>4208</v>
      </c>
      <c r="G4843" s="184">
        <v>7</v>
      </c>
      <c r="H4843" s="184">
        <v>3</v>
      </c>
    </row>
    <row r="4844" spans="1:8" hidden="1" x14ac:dyDescent="0.2">
      <c r="A4844" s="184" t="s">
        <v>6617</v>
      </c>
      <c r="B4844" s="184">
        <v>4399</v>
      </c>
      <c r="C4844" s="184">
        <v>512288</v>
      </c>
      <c r="D4844" s="184">
        <v>111</v>
      </c>
      <c r="E4844" s="184">
        <v>17</v>
      </c>
      <c r="F4844" s="184">
        <v>4208</v>
      </c>
      <c r="G4844" s="184">
        <v>7</v>
      </c>
      <c r="H4844" s="184">
        <v>3</v>
      </c>
    </row>
    <row r="4845" spans="1:8" hidden="1" x14ac:dyDescent="0.2">
      <c r="A4845" s="184" t="s">
        <v>6618</v>
      </c>
      <c r="B4845" s="184">
        <v>4398</v>
      </c>
      <c r="C4845" s="184">
        <v>512289</v>
      </c>
      <c r="D4845" s="184">
        <v>112</v>
      </c>
      <c r="E4845" s="184">
        <v>17</v>
      </c>
      <c r="F4845" s="184">
        <v>4208</v>
      </c>
      <c r="G4845" s="184">
        <v>7</v>
      </c>
      <c r="H4845" s="184">
        <v>3</v>
      </c>
    </row>
    <row r="4846" spans="1:8" hidden="1" x14ac:dyDescent="0.2">
      <c r="A4846" s="184" t="s">
        <v>6619</v>
      </c>
      <c r="B4846" s="184">
        <v>4397</v>
      </c>
      <c r="C4846" s="184">
        <v>512290</v>
      </c>
      <c r="D4846" s="184">
        <v>113</v>
      </c>
      <c r="E4846" s="184">
        <v>17</v>
      </c>
      <c r="F4846" s="184">
        <v>4208</v>
      </c>
      <c r="G4846" s="184">
        <v>7</v>
      </c>
      <c r="H4846" s="184">
        <v>3</v>
      </c>
    </row>
    <row r="4847" spans="1:8" hidden="1" x14ac:dyDescent="0.2">
      <c r="A4847" s="184" t="s">
        <v>6620</v>
      </c>
      <c r="B4847" s="184">
        <v>4396</v>
      </c>
      <c r="C4847" s="184">
        <v>512291</v>
      </c>
      <c r="D4847" s="184">
        <v>114</v>
      </c>
      <c r="E4847" s="184">
        <v>17</v>
      </c>
      <c r="F4847" s="184">
        <v>4208</v>
      </c>
      <c r="G4847" s="184">
        <v>7</v>
      </c>
      <c r="H4847" s="184">
        <v>3</v>
      </c>
    </row>
    <row r="4848" spans="1:8" hidden="1" x14ac:dyDescent="0.2">
      <c r="A4848" s="184" t="s">
        <v>6621</v>
      </c>
      <c r="B4848" s="184">
        <v>4395</v>
      </c>
      <c r="C4848" s="184">
        <v>512292</v>
      </c>
      <c r="D4848" s="184">
        <v>115</v>
      </c>
      <c r="E4848" s="184">
        <v>17</v>
      </c>
      <c r="F4848" s="184">
        <v>4208</v>
      </c>
      <c r="G4848" s="184">
        <v>7</v>
      </c>
      <c r="H4848" s="184">
        <v>3</v>
      </c>
    </row>
    <row r="4849" spans="1:8" hidden="1" x14ac:dyDescent="0.2">
      <c r="A4849" s="184" t="s">
        <v>6622</v>
      </c>
      <c r="B4849" s="184">
        <v>4394</v>
      </c>
      <c r="C4849" s="184">
        <v>512293</v>
      </c>
      <c r="D4849" s="184">
        <v>116</v>
      </c>
      <c r="E4849" s="184">
        <v>17</v>
      </c>
      <c r="F4849" s="184">
        <v>4208</v>
      </c>
      <c r="G4849" s="184">
        <v>7</v>
      </c>
      <c r="H4849" s="184">
        <v>3</v>
      </c>
    </row>
    <row r="4850" spans="1:8" hidden="1" x14ac:dyDescent="0.2">
      <c r="A4850" s="184" t="s">
        <v>6623</v>
      </c>
      <c r="B4850" s="184">
        <v>4393</v>
      </c>
      <c r="C4850" s="184">
        <v>512294</v>
      </c>
      <c r="D4850" s="184">
        <v>117</v>
      </c>
      <c r="E4850" s="184">
        <v>17</v>
      </c>
      <c r="F4850" s="184">
        <v>4208</v>
      </c>
      <c r="G4850" s="184">
        <v>7</v>
      </c>
      <c r="H4850" s="184">
        <v>3</v>
      </c>
    </row>
    <row r="4851" spans="1:8" hidden="1" x14ac:dyDescent="0.2">
      <c r="A4851" s="184" t="s">
        <v>6624</v>
      </c>
      <c r="B4851" s="184">
        <v>4392</v>
      </c>
      <c r="C4851" s="184">
        <v>512295</v>
      </c>
      <c r="D4851" s="184">
        <v>118</v>
      </c>
      <c r="E4851" s="184">
        <v>17</v>
      </c>
      <c r="F4851" s="184">
        <v>4208</v>
      </c>
      <c r="G4851" s="184">
        <v>7</v>
      </c>
      <c r="H4851" s="184">
        <v>3</v>
      </c>
    </row>
    <row r="4852" spans="1:8" hidden="1" x14ac:dyDescent="0.2">
      <c r="A4852" s="184" t="s">
        <v>6625</v>
      </c>
      <c r="B4852" s="184">
        <v>4391</v>
      </c>
      <c r="C4852" s="184">
        <v>512296</v>
      </c>
      <c r="D4852" s="184">
        <v>119</v>
      </c>
      <c r="E4852" s="184">
        <v>17</v>
      </c>
      <c r="F4852" s="184">
        <v>4208</v>
      </c>
      <c r="G4852" s="184">
        <v>7</v>
      </c>
      <c r="H4852" s="184">
        <v>3</v>
      </c>
    </row>
    <row r="4853" spans="1:8" hidden="1" x14ac:dyDescent="0.2">
      <c r="A4853" s="184" t="s">
        <v>6626</v>
      </c>
      <c r="B4853" s="184">
        <v>4390</v>
      </c>
      <c r="C4853" s="184">
        <v>512297</v>
      </c>
      <c r="D4853" s="184">
        <v>120</v>
      </c>
      <c r="E4853" s="184">
        <v>17</v>
      </c>
      <c r="F4853" s="184">
        <v>4208</v>
      </c>
      <c r="G4853" s="184">
        <v>7</v>
      </c>
      <c r="H4853" s="184">
        <v>3</v>
      </c>
    </row>
    <row r="4854" spans="1:8" hidden="1" x14ac:dyDescent="0.2">
      <c r="A4854" s="184" t="s">
        <v>6627</v>
      </c>
      <c r="B4854" s="184">
        <v>4389</v>
      </c>
      <c r="C4854" s="184">
        <v>512298</v>
      </c>
      <c r="D4854" s="184">
        <v>121</v>
      </c>
      <c r="E4854" s="184">
        <v>17</v>
      </c>
      <c r="F4854" s="184">
        <v>4208</v>
      </c>
      <c r="G4854" s="184">
        <v>7</v>
      </c>
      <c r="H4854" s="184">
        <v>3</v>
      </c>
    </row>
    <row r="4855" spans="1:8" hidden="1" x14ac:dyDescent="0.2">
      <c r="A4855" s="184" t="s">
        <v>6628</v>
      </c>
      <c r="B4855" s="184">
        <v>4388</v>
      </c>
      <c r="C4855" s="184">
        <v>512299</v>
      </c>
      <c r="D4855" s="184">
        <v>122</v>
      </c>
      <c r="E4855" s="184">
        <v>17</v>
      </c>
      <c r="F4855" s="184">
        <v>4208</v>
      </c>
      <c r="G4855" s="184">
        <v>7</v>
      </c>
      <c r="H4855" s="184">
        <v>3</v>
      </c>
    </row>
    <row r="4856" spans="1:8" hidden="1" x14ac:dyDescent="0.2">
      <c r="A4856" s="184" t="s">
        <v>6629</v>
      </c>
      <c r="B4856" s="184">
        <v>4387</v>
      </c>
      <c r="C4856" s="184">
        <v>512300</v>
      </c>
      <c r="D4856" s="184">
        <v>123</v>
      </c>
      <c r="E4856" s="184">
        <v>17</v>
      </c>
      <c r="F4856" s="184">
        <v>4208</v>
      </c>
      <c r="G4856" s="184">
        <v>7</v>
      </c>
      <c r="H4856" s="184">
        <v>3</v>
      </c>
    </row>
    <row r="4857" spans="1:8" hidden="1" x14ac:dyDescent="0.2">
      <c r="A4857" s="184" t="s">
        <v>6630</v>
      </c>
      <c r="B4857" s="184">
        <v>4386</v>
      </c>
      <c r="C4857" s="184">
        <v>512301</v>
      </c>
      <c r="D4857" s="184">
        <v>124</v>
      </c>
      <c r="E4857" s="184">
        <v>17</v>
      </c>
      <c r="F4857" s="184">
        <v>4208</v>
      </c>
      <c r="G4857" s="184">
        <v>7</v>
      </c>
      <c r="H4857" s="184">
        <v>3</v>
      </c>
    </row>
    <row r="4858" spans="1:8" hidden="1" x14ac:dyDescent="0.2">
      <c r="A4858" s="184" t="s">
        <v>6631</v>
      </c>
      <c r="B4858" s="184">
        <v>4385</v>
      </c>
      <c r="C4858" s="184">
        <v>512302</v>
      </c>
      <c r="D4858" s="184">
        <v>125</v>
      </c>
      <c r="E4858" s="184">
        <v>17</v>
      </c>
      <c r="F4858" s="184">
        <v>4208</v>
      </c>
      <c r="G4858" s="184">
        <v>7</v>
      </c>
      <c r="H4858" s="184">
        <v>3</v>
      </c>
    </row>
    <row r="4859" spans="1:8" hidden="1" x14ac:dyDescent="0.2">
      <c r="A4859" s="184" t="s">
        <v>6632</v>
      </c>
      <c r="B4859" s="184">
        <v>4384</v>
      </c>
      <c r="C4859" s="184">
        <v>512303</v>
      </c>
      <c r="D4859" s="184">
        <v>126</v>
      </c>
      <c r="E4859" s="184">
        <v>17</v>
      </c>
      <c r="F4859" s="184">
        <v>4208</v>
      </c>
      <c r="G4859" s="184">
        <v>7</v>
      </c>
      <c r="H4859" s="184">
        <v>3</v>
      </c>
    </row>
    <row r="4860" spans="1:8" hidden="1" x14ac:dyDescent="0.2">
      <c r="A4860" s="184" t="s">
        <v>6633</v>
      </c>
      <c r="B4860" s="184">
        <v>4383</v>
      </c>
      <c r="C4860" s="184">
        <v>512304</v>
      </c>
      <c r="D4860" s="184">
        <v>127</v>
      </c>
      <c r="E4860" s="184">
        <v>17</v>
      </c>
      <c r="F4860" s="184">
        <v>4208</v>
      </c>
      <c r="G4860" s="184">
        <v>7</v>
      </c>
      <c r="H4860" s="184">
        <v>3</v>
      </c>
    </row>
    <row r="4861" spans="1:8" hidden="1" x14ac:dyDescent="0.2">
      <c r="A4861" s="184" t="s">
        <v>6634</v>
      </c>
      <c r="B4861" s="184">
        <v>4381</v>
      </c>
      <c r="C4861" s="184">
        <v>512306</v>
      </c>
      <c r="D4861" s="184">
        <v>128</v>
      </c>
      <c r="E4861" s="184">
        <v>17</v>
      </c>
      <c r="F4861" s="184">
        <v>4208</v>
      </c>
      <c r="G4861" s="184">
        <v>7</v>
      </c>
      <c r="H4861" s="184">
        <v>3</v>
      </c>
    </row>
    <row r="4862" spans="1:8" hidden="1" x14ac:dyDescent="0.2">
      <c r="A4862" s="184" t="s">
        <v>6635</v>
      </c>
      <c r="B4862" s="184">
        <v>4382</v>
      </c>
      <c r="C4862" s="184">
        <v>512305</v>
      </c>
      <c r="D4862" s="184">
        <v>129</v>
      </c>
      <c r="E4862" s="184">
        <v>17</v>
      </c>
      <c r="F4862" s="184">
        <v>4208</v>
      </c>
      <c r="G4862" s="184">
        <v>7</v>
      </c>
      <c r="H4862" s="184">
        <v>3</v>
      </c>
    </row>
    <row r="4863" spans="1:8" hidden="1" x14ac:dyDescent="0.2">
      <c r="A4863" s="184" t="s">
        <v>6636</v>
      </c>
      <c r="B4863" s="184">
        <v>4380</v>
      </c>
      <c r="C4863" s="184">
        <v>512307</v>
      </c>
      <c r="D4863" s="184">
        <v>132</v>
      </c>
      <c r="E4863" s="184">
        <v>17</v>
      </c>
      <c r="F4863" s="184">
        <v>4209</v>
      </c>
      <c r="G4863" s="184">
        <v>7</v>
      </c>
      <c r="H4863" s="184">
        <v>3</v>
      </c>
    </row>
    <row r="4864" spans="1:8" hidden="1" x14ac:dyDescent="0.2">
      <c r="A4864" s="184" t="s">
        <v>6637</v>
      </c>
      <c r="B4864" s="184">
        <v>4379</v>
      </c>
      <c r="C4864" s="184">
        <v>512308</v>
      </c>
      <c r="D4864" s="184">
        <v>133</v>
      </c>
      <c r="E4864" s="184">
        <v>17</v>
      </c>
      <c r="F4864" s="184">
        <v>4209</v>
      </c>
      <c r="G4864" s="184">
        <v>7</v>
      </c>
      <c r="H4864" s="184">
        <v>3</v>
      </c>
    </row>
    <row r="4865" spans="1:8" hidden="1" x14ac:dyDescent="0.2">
      <c r="A4865" s="184" t="s">
        <v>6638</v>
      </c>
      <c r="B4865" s="184">
        <v>4378</v>
      </c>
      <c r="C4865" s="184">
        <v>512309</v>
      </c>
      <c r="D4865" s="184">
        <v>134</v>
      </c>
      <c r="E4865" s="184">
        <v>17</v>
      </c>
      <c r="F4865" s="184">
        <v>4209</v>
      </c>
      <c r="G4865" s="184">
        <v>7</v>
      </c>
      <c r="H4865" s="184">
        <v>3</v>
      </c>
    </row>
    <row r="4866" spans="1:8" hidden="1" x14ac:dyDescent="0.2">
      <c r="A4866" s="184" t="s">
        <v>6639</v>
      </c>
      <c r="B4866" s="184">
        <v>4377</v>
      </c>
      <c r="C4866" s="184">
        <v>512310</v>
      </c>
      <c r="D4866" s="184">
        <v>135</v>
      </c>
      <c r="E4866" s="184">
        <v>17</v>
      </c>
      <c r="F4866" s="184">
        <v>4209</v>
      </c>
      <c r="G4866" s="184">
        <v>7</v>
      </c>
      <c r="H4866" s="184">
        <v>3</v>
      </c>
    </row>
    <row r="4867" spans="1:8" hidden="1" x14ac:dyDescent="0.2">
      <c r="A4867" s="184" t="s">
        <v>6640</v>
      </c>
      <c r="B4867" s="184">
        <v>4376</v>
      </c>
      <c r="C4867" s="184">
        <v>512311</v>
      </c>
      <c r="D4867" s="184">
        <v>136</v>
      </c>
      <c r="E4867" s="184">
        <v>17</v>
      </c>
      <c r="F4867" s="184">
        <v>4209</v>
      </c>
      <c r="G4867" s="184">
        <v>7</v>
      </c>
      <c r="H4867" s="184">
        <v>3</v>
      </c>
    </row>
    <row r="4868" spans="1:8" hidden="1" x14ac:dyDescent="0.2">
      <c r="A4868" s="184" t="s">
        <v>6641</v>
      </c>
      <c r="B4868" s="184">
        <v>4375</v>
      </c>
      <c r="C4868" s="184">
        <v>512312</v>
      </c>
      <c r="D4868" s="184">
        <v>137</v>
      </c>
      <c r="E4868" s="184">
        <v>17</v>
      </c>
      <c r="F4868" s="184">
        <v>4209</v>
      </c>
      <c r="G4868" s="184">
        <v>7</v>
      </c>
      <c r="H4868" s="184">
        <v>3</v>
      </c>
    </row>
    <row r="4869" spans="1:8" hidden="1" x14ac:dyDescent="0.2">
      <c r="A4869" s="184" t="s">
        <v>6642</v>
      </c>
      <c r="B4869" s="184">
        <v>4374</v>
      </c>
      <c r="C4869" s="184">
        <v>512313</v>
      </c>
      <c r="D4869" s="184">
        <v>138</v>
      </c>
      <c r="E4869" s="184">
        <v>17</v>
      </c>
      <c r="F4869" s="184">
        <v>4209</v>
      </c>
      <c r="G4869" s="184">
        <v>7</v>
      </c>
      <c r="H4869" s="184">
        <v>3</v>
      </c>
    </row>
    <row r="4870" spans="1:8" hidden="1" x14ac:dyDescent="0.2">
      <c r="A4870" s="184" t="s">
        <v>6643</v>
      </c>
      <c r="B4870" s="184">
        <v>4373</v>
      </c>
      <c r="C4870" s="184">
        <v>512314</v>
      </c>
      <c r="D4870" s="184">
        <v>139</v>
      </c>
      <c r="E4870" s="184">
        <v>17</v>
      </c>
      <c r="F4870" s="184">
        <v>4209</v>
      </c>
      <c r="G4870" s="184">
        <v>7</v>
      </c>
      <c r="H4870" s="184">
        <v>3</v>
      </c>
    </row>
    <row r="4871" spans="1:8" hidden="1" x14ac:dyDescent="0.2">
      <c r="A4871" s="184" t="s">
        <v>6644</v>
      </c>
      <c r="B4871" s="184">
        <v>4372</v>
      </c>
      <c r="C4871" s="184">
        <v>512315</v>
      </c>
      <c r="D4871" s="184">
        <v>140</v>
      </c>
      <c r="E4871" s="184">
        <v>17</v>
      </c>
      <c r="F4871" s="184">
        <v>4210</v>
      </c>
      <c r="G4871" s="184">
        <v>7</v>
      </c>
      <c r="H4871" s="184">
        <v>3</v>
      </c>
    </row>
    <row r="4872" spans="1:8" hidden="1" x14ac:dyDescent="0.2">
      <c r="A4872" s="184" t="s">
        <v>6645</v>
      </c>
      <c r="B4872" s="184">
        <v>4371</v>
      </c>
      <c r="C4872" s="184">
        <v>512316</v>
      </c>
      <c r="D4872" s="184">
        <v>141</v>
      </c>
      <c r="E4872" s="184">
        <v>17</v>
      </c>
      <c r="F4872" s="184">
        <v>4210</v>
      </c>
      <c r="G4872" s="184">
        <v>7</v>
      </c>
      <c r="H4872" s="184">
        <v>3</v>
      </c>
    </row>
    <row r="4873" spans="1:8" hidden="1" x14ac:dyDescent="0.2">
      <c r="A4873" s="184" t="s">
        <v>6646</v>
      </c>
      <c r="B4873" s="184">
        <v>4370</v>
      </c>
      <c r="C4873" s="184">
        <v>512317</v>
      </c>
      <c r="D4873" s="184">
        <v>142</v>
      </c>
      <c r="E4873" s="184">
        <v>17</v>
      </c>
      <c r="F4873" s="184">
        <v>4210</v>
      </c>
      <c r="G4873" s="184">
        <v>7</v>
      </c>
      <c r="H4873" s="184">
        <v>3</v>
      </c>
    </row>
    <row r="4874" spans="1:8" hidden="1" x14ac:dyDescent="0.2">
      <c r="A4874" s="184" t="s">
        <v>6647</v>
      </c>
      <c r="B4874" s="184">
        <v>4369</v>
      </c>
      <c r="C4874" s="184">
        <v>512318</v>
      </c>
      <c r="D4874" s="184">
        <v>143</v>
      </c>
      <c r="E4874" s="184">
        <v>17</v>
      </c>
      <c r="F4874" s="184">
        <v>4210</v>
      </c>
      <c r="G4874" s="184">
        <v>7</v>
      </c>
      <c r="H4874" s="184">
        <v>3</v>
      </c>
    </row>
    <row r="4875" spans="1:8" hidden="1" x14ac:dyDescent="0.2">
      <c r="A4875" s="184" t="s">
        <v>6648</v>
      </c>
      <c r="B4875" s="184">
        <v>4368</v>
      </c>
      <c r="C4875" s="184">
        <v>512319</v>
      </c>
      <c r="D4875" s="184">
        <v>144</v>
      </c>
      <c r="E4875" s="184">
        <v>17</v>
      </c>
      <c r="F4875" s="184">
        <v>4210</v>
      </c>
      <c r="G4875" s="184">
        <v>7</v>
      </c>
      <c r="H4875" s="184">
        <v>3</v>
      </c>
    </row>
    <row r="4876" spans="1:8" hidden="1" x14ac:dyDescent="0.2">
      <c r="A4876" s="184" t="s">
        <v>6649</v>
      </c>
      <c r="B4876" s="184">
        <v>4367</v>
      </c>
      <c r="C4876" s="184">
        <v>512320</v>
      </c>
      <c r="D4876" s="184">
        <v>145</v>
      </c>
      <c r="E4876" s="184">
        <v>17</v>
      </c>
      <c r="F4876" s="184">
        <v>4210</v>
      </c>
      <c r="G4876" s="184">
        <v>7</v>
      </c>
      <c r="H4876" s="184">
        <v>3</v>
      </c>
    </row>
    <row r="4877" spans="1:8" hidden="1" x14ac:dyDescent="0.2">
      <c r="A4877" s="184" t="s">
        <v>6650</v>
      </c>
      <c r="B4877" s="184">
        <v>4366</v>
      </c>
      <c r="C4877" s="184">
        <v>512321</v>
      </c>
      <c r="D4877" s="184">
        <v>146</v>
      </c>
      <c r="E4877" s="184">
        <v>17</v>
      </c>
      <c r="F4877" s="184">
        <v>4210</v>
      </c>
      <c r="G4877" s="184">
        <v>7</v>
      </c>
      <c r="H4877" s="184">
        <v>3</v>
      </c>
    </row>
    <row r="4878" spans="1:8" hidden="1" x14ac:dyDescent="0.2">
      <c r="A4878" s="184" t="s">
        <v>6651</v>
      </c>
      <c r="B4878" s="184">
        <v>4365</v>
      </c>
      <c r="C4878" s="184">
        <v>512322</v>
      </c>
      <c r="D4878" s="184">
        <v>147</v>
      </c>
      <c r="E4878" s="184">
        <v>17</v>
      </c>
      <c r="F4878" s="184">
        <v>4210</v>
      </c>
      <c r="G4878" s="184">
        <v>7</v>
      </c>
      <c r="H4878" s="184">
        <v>3</v>
      </c>
    </row>
    <row r="4879" spans="1:8" hidden="1" x14ac:dyDescent="0.2">
      <c r="A4879" s="184" t="s">
        <v>6652</v>
      </c>
      <c r="B4879" s="184">
        <v>4364</v>
      </c>
      <c r="C4879" s="184">
        <v>512323</v>
      </c>
      <c r="D4879" s="184">
        <v>148</v>
      </c>
      <c r="E4879" s="184">
        <v>17</v>
      </c>
      <c r="F4879" s="184">
        <v>4210</v>
      </c>
      <c r="G4879" s="184">
        <v>7</v>
      </c>
      <c r="H4879" s="184">
        <v>3</v>
      </c>
    </row>
    <row r="4880" spans="1:8" hidden="1" x14ac:dyDescent="0.2">
      <c r="A4880" s="184" t="s">
        <v>6653</v>
      </c>
      <c r="B4880" s="184">
        <v>4363</v>
      </c>
      <c r="C4880" s="184">
        <v>512324</v>
      </c>
      <c r="D4880" s="184">
        <v>149</v>
      </c>
      <c r="E4880" s="184">
        <v>17</v>
      </c>
      <c r="F4880" s="184">
        <v>4210</v>
      </c>
      <c r="G4880" s="184">
        <v>7</v>
      </c>
      <c r="H4880" s="184">
        <v>3</v>
      </c>
    </row>
    <row r="4881" spans="1:8" hidden="1" x14ac:dyDescent="0.2">
      <c r="A4881" s="184" t="s">
        <v>6654</v>
      </c>
      <c r="B4881" s="184">
        <v>4362</v>
      </c>
      <c r="C4881" s="184">
        <v>512325</v>
      </c>
      <c r="D4881" s="184">
        <v>150</v>
      </c>
      <c r="E4881" s="184">
        <v>17</v>
      </c>
      <c r="F4881" s="184">
        <v>4211</v>
      </c>
      <c r="G4881" s="184">
        <v>7</v>
      </c>
      <c r="H4881" s="184">
        <v>3</v>
      </c>
    </row>
    <row r="4882" spans="1:8" hidden="1" x14ac:dyDescent="0.2">
      <c r="A4882" s="184" t="s">
        <v>6655</v>
      </c>
      <c r="B4882" s="184">
        <v>4361</v>
      </c>
      <c r="C4882" s="184">
        <v>512326</v>
      </c>
      <c r="D4882" s="184">
        <v>151</v>
      </c>
      <c r="E4882" s="184">
        <v>17</v>
      </c>
      <c r="F4882" s="184">
        <v>4211</v>
      </c>
      <c r="G4882" s="184">
        <v>7</v>
      </c>
      <c r="H4882" s="184">
        <v>3</v>
      </c>
    </row>
    <row r="4883" spans="1:8" hidden="1" x14ac:dyDescent="0.2">
      <c r="A4883" s="184" t="s">
        <v>6656</v>
      </c>
      <c r="B4883" s="184">
        <v>4360</v>
      </c>
      <c r="C4883" s="184">
        <v>512327</v>
      </c>
      <c r="D4883" s="184">
        <v>152</v>
      </c>
      <c r="E4883" s="184">
        <v>17</v>
      </c>
      <c r="F4883" s="184">
        <v>4211</v>
      </c>
      <c r="G4883" s="184">
        <v>7</v>
      </c>
      <c r="H4883" s="184">
        <v>3</v>
      </c>
    </row>
    <row r="4884" spans="1:8" hidden="1" x14ac:dyDescent="0.2">
      <c r="A4884" s="184" t="s">
        <v>6657</v>
      </c>
      <c r="B4884" s="184">
        <v>4359</v>
      </c>
      <c r="C4884" s="184">
        <v>512328</v>
      </c>
      <c r="D4884" s="184">
        <v>153</v>
      </c>
      <c r="E4884" s="184">
        <v>17</v>
      </c>
      <c r="F4884" s="184">
        <v>4211</v>
      </c>
      <c r="G4884" s="184">
        <v>7</v>
      </c>
      <c r="H4884" s="184">
        <v>3</v>
      </c>
    </row>
    <row r="4885" spans="1:8" hidden="1" x14ac:dyDescent="0.2">
      <c r="A4885" s="184" t="s">
        <v>6658</v>
      </c>
      <c r="B4885" s="184">
        <v>4358</v>
      </c>
      <c r="C4885" s="184">
        <v>512329</v>
      </c>
      <c r="D4885" s="184">
        <v>154</v>
      </c>
      <c r="E4885" s="184">
        <v>17</v>
      </c>
      <c r="F4885" s="184">
        <v>4211</v>
      </c>
      <c r="G4885" s="184">
        <v>7</v>
      </c>
      <c r="H4885" s="184">
        <v>3</v>
      </c>
    </row>
    <row r="4886" spans="1:8" hidden="1" x14ac:dyDescent="0.2">
      <c r="A4886" s="184" t="s">
        <v>6659</v>
      </c>
      <c r="B4886" s="184">
        <v>4357</v>
      </c>
      <c r="C4886" s="184">
        <v>512330</v>
      </c>
      <c r="D4886" s="184">
        <v>155</v>
      </c>
      <c r="E4886" s="184">
        <v>17</v>
      </c>
      <c r="F4886" s="184">
        <v>4211</v>
      </c>
      <c r="G4886" s="184">
        <v>7</v>
      </c>
      <c r="H4886" s="184">
        <v>3</v>
      </c>
    </row>
    <row r="4887" spans="1:8" hidden="1" x14ac:dyDescent="0.2">
      <c r="A4887" s="184" t="s">
        <v>6660</v>
      </c>
      <c r="B4887" s="184">
        <v>4356</v>
      </c>
      <c r="C4887" s="184">
        <v>512331</v>
      </c>
      <c r="D4887" s="184">
        <v>156</v>
      </c>
      <c r="E4887" s="184">
        <v>17</v>
      </c>
      <c r="F4887" s="184">
        <v>4211</v>
      </c>
      <c r="G4887" s="184">
        <v>7</v>
      </c>
      <c r="H4887" s="184">
        <v>3</v>
      </c>
    </row>
    <row r="4888" spans="1:8" hidden="1" x14ac:dyDescent="0.2">
      <c r="A4888" s="184" t="s">
        <v>6661</v>
      </c>
      <c r="B4888" s="184">
        <v>4355</v>
      </c>
      <c r="C4888" s="184">
        <v>512332</v>
      </c>
      <c r="D4888" s="184">
        <v>157</v>
      </c>
      <c r="E4888" s="184">
        <v>17</v>
      </c>
      <c r="F4888" s="184">
        <v>4211</v>
      </c>
      <c r="G4888" s="184">
        <v>7</v>
      </c>
      <c r="H4888" s="184">
        <v>3</v>
      </c>
    </row>
    <row r="4889" spans="1:8" hidden="1" x14ac:dyDescent="0.2">
      <c r="A4889" s="184" t="s">
        <v>6662</v>
      </c>
      <c r="B4889" s="184">
        <v>4354</v>
      </c>
      <c r="C4889" s="184">
        <v>512333</v>
      </c>
      <c r="D4889" s="184">
        <v>158</v>
      </c>
      <c r="E4889" s="184">
        <v>17</v>
      </c>
      <c r="F4889" s="184">
        <v>4211</v>
      </c>
      <c r="G4889" s="184">
        <v>7</v>
      </c>
      <c r="H4889" s="184">
        <v>3</v>
      </c>
    </row>
    <row r="4890" spans="1:8" hidden="1" x14ac:dyDescent="0.2">
      <c r="A4890" s="184" t="s">
        <v>6663</v>
      </c>
      <c r="B4890" s="184">
        <v>4774</v>
      </c>
      <c r="C4890" s="184">
        <v>512523</v>
      </c>
      <c r="D4890" s="184">
        <v>63</v>
      </c>
      <c r="E4890" s="184">
        <v>17</v>
      </c>
      <c r="F4890" s="184">
        <v>4212</v>
      </c>
      <c r="G4890" s="184">
        <v>7</v>
      </c>
      <c r="H4890" s="184">
        <v>3</v>
      </c>
    </row>
    <row r="4891" spans="1:8" hidden="1" x14ac:dyDescent="0.2">
      <c r="A4891" s="184" t="s">
        <v>6664</v>
      </c>
      <c r="B4891" s="184">
        <v>4773</v>
      </c>
      <c r="C4891" s="184">
        <v>512524</v>
      </c>
      <c r="D4891" s="184">
        <v>64</v>
      </c>
      <c r="E4891" s="184">
        <v>17</v>
      </c>
      <c r="F4891" s="184">
        <v>4212</v>
      </c>
      <c r="G4891" s="184">
        <v>7</v>
      </c>
      <c r="H4891" s="184">
        <v>3</v>
      </c>
    </row>
    <row r="4892" spans="1:8" hidden="1" x14ac:dyDescent="0.2">
      <c r="A4892" s="184" t="s">
        <v>6665</v>
      </c>
      <c r="B4892" s="184">
        <v>4772</v>
      </c>
      <c r="C4892" s="184">
        <v>512525</v>
      </c>
      <c r="D4892" s="184">
        <v>65</v>
      </c>
      <c r="E4892" s="184">
        <v>17</v>
      </c>
      <c r="F4892" s="184">
        <v>4212</v>
      </c>
      <c r="G4892" s="184">
        <v>7</v>
      </c>
      <c r="H4892" s="184">
        <v>3</v>
      </c>
    </row>
    <row r="4893" spans="1:8" hidden="1" x14ac:dyDescent="0.2">
      <c r="A4893" s="184" t="s">
        <v>6666</v>
      </c>
      <c r="B4893" s="184">
        <v>4770</v>
      </c>
      <c r="C4893" s="184">
        <v>512527</v>
      </c>
      <c r="D4893" s="184">
        <v>66</v>
      </c>
      <c r="E4893" s="184">
        <v>17</v>
      </c>
      <c r="F4893" s="184">
        <v>4212</v>
      </c>
      <c r="G4893" s="184">
        <v>7</v>
      </c>
      <c r="H4893" s="184">
        <v>3</v>
      </c>
    </row>
    <row r="4894" spans="1:8" hidden="1" x14ac:dyDescent="0.2">
      <c r="A4894" s="184" t="s">
        <v>6667</v>
      </c>
      <c r="B4894" s="184">
        <v>4771</v>
      </c>
      <c r="C4894" s="184">
        <v>512526</v>
      </c>
      <c r="D4894" s="184">
        <v>67</v>
      </c>
      <c r="E4894" s="184">
        <v>17</v>
      </c>
      <c r="F4894" s="184">
        <v>4212</v>
      </c>
      <c r="G4894" s="184">
        <v>7</v>
      </c>
      <c r="H4894" s="184">
        <v>3</v>
      </c>
    </row>
    <row r="4895" spans="1:8" hidden="1" x14ac:dyDescent="0.2">
      <c r="A4895" s="184" t="s">
        <v>6668</v>
      </c>
      <c r="B4895" s="184">
        <v>4769</v>
      </c>
      <c r="C4895" s="184">
        <v>512528</v>
      </c>
      <c r="D4895" s="184">
        <v>68</v>
      </c>
      <c r="E4895" s="184">
        <v>17</v>
      </c>
      <c r="F4895" s="184">
        <v>4212</v>
      </c>
      <c r="G4895" s="184">
        <v>7</v>
      </c>
      <c r="H4895" s="184">
        <v>3</v>
      </c>
    </row>
    <row r="4896" spans="1:8" hidden="1" x14ac:dyDescent="0.2">
      <c r="A4896" s="184" t="s">
        <v>6669</v>
      </c>
      <c r="B4896" s="184">
        <v>4768</v>
      </c>
      <c r="C4896" s="184">
        <v>512529</v>
      </c>
      <c r="D4896" s="184">
        <v>69</v>
      </c>
      <c r="E4896" s="184">
        <v>17</v>
      </c>
      <c r="F4896" s="184">
        <v>4212</v>
      </c>
      <c r="G4896" s="184">
        <v>7</v>
      </c>
      <c r="H4896" s="184">
        <v>3</v>
      </c>
    </row>
    <row r="4897" spans="1:8" hidden="1" x14ac:dyDescent="0.2">
      <c r="A4897" s="184" t="s">
        <v>6670</v>
      </c>
      <c r="B4897" s="184">
        <v>4767</v>
      </c>
      <c r="C4897" s="184">
        <v>512530</v>
      </c>
      <c r="D4897" s="184">
        <v>70</v>
      </c>
      <c r="E4897" s="184">
        <v>17</v>
      </c>
      <c r="F4897" s="184">
        <v>4212</v>
      </c>
      <c r="G4897" s="184">
        <v>7</v>
      </c>
      <c r="H4897" s="184">
        <v>3</v>
      </c>
    </row>
    <row r="4898" spans="1:8" hidden="1" x14ac:dyDescent="0.2">
      <c r="A4898" s="184" t="s">
        <v>6671</v>
      </c>
      <c r="B4898" s="184">
        <v>4766</v>
      </c>
      <c r="C4898" s="184">
        <v>512531</v>
      </c>
      <c r="D4898" s="184">
        <v>71</v>
      </c>
      <c r="E4898" s="184">
        <v>17</v>
      </c>
      <c r="F4898" s="184">
        <v>4212</v>
      </c>
      <c r="G4898" s="184">
        <v>7</v>
      </c>
      <c r="H4898" s="184">
        <v>3</v>
      </c>
    </row>
    <row r="4899" spans="1:8" hidden="1" x14ac:dyDescent="0.2">
      <c r="A4899" s="184" t="s">
        <v>6672</v>
      </c>
      <c r="B4899" s="184">
        <v>4763</v>
      </c>
      <c r="C4899" s="184">
        <v>512532</v>
      </c>
      <c r="D4899" s="184">
        <v>72</v>
      </c>
      <c r="E4899" s="184">
        <v>17</v>
      </c>
      <c r="F4899" s="184">
        <v>4212</v>
      </c>
      <c r="G4899" s="184">
        <v>7</v>
      </c>
      <c r="H4899" s="184">
        <v>3</v>
      </c>
    </row>
    <row r="4900" spans="1:8" hidden="1" x14ac:dyDescent="0.2">
      <c r="A4900" s="184" t="s">
        <v>6673</v>
      </c>
      <c r="B4900" s="184">
        <v>4765</v>
      </c>
      <c r="C4900" s="184">
        <v>512533</v>
      </c>
      <c r="D4900" s="184">
        <v>73</v>
      </c>
      <c r="E4900" s="184">
        <v>17</v>
      </c>
      <c r="F4900" s="184">
        <v>4212</v>
      </c>
      <c r="G4900" s="184">
        <v>7</v>
      </c>
      <c r="H4900" s="184">
        <v>3</v>
      </c>
    </row>
    <row r="4901" spans="1:8" hidden="1" x14ac:dyDescent="0.2">
      <c r="A4901" s="184" t="s">
        <v>6674</v>
      </c>
      <c r="B4901" s="184">
        <v>4764</v>
      </c>
      <c r="C4901" s="184">
        <v>512534</v>
      </c>
      <c r="D4901" s="184">
        <v>74</v>
      </c>
      <c r="E4901" s="184">
        <v>17</v>
      </c>
      <c r="F4901" s="184">
        <v>4212</v>
      </c>
      <c r="G4901" s="184">
        <v>7</v>
      </c>
      <c r="H4901" s="184">
        <v>3</v>
      </c>
    </row>
    <row r="4902" spans="1:8" hidden="1" x14ac:dyDescent="0.2">
      <c r="A4902" s="184" t="s">
        <v>6675</v>
      </c>
      <c r="B4902" s="184">
        <v>4353</v>
      </c>
      <c r="C4902" s="184">
        <v>512336</v>
      </c>
      <c r="D4902" s="184">
        <v>7</v>
      </c>
      <c r="E4902" s="184">
        <v>17</v>
      </c>
      <c r="F4902" s="184">
        <v>4214</v>
      </c>
      <c r="G4902" s="184">
        <v>7</v>
      </c>
      <c r="H4902" s="184">
        <v>3</v>
      </c>
    </row>
    <row r="4903" spans="1:8" hidden="1" x14ac:dyDescent="0.2">
      <c r="A4903" s="184" t="s">
        <v>6676</v>
      </c>
      <c r="B4903" s="184">
        <v>4352</v>
      </c>
      <c r="C4903" s="184">
        <v>512337</v>
      </c>
      <c r="D4903" s="184">
        <v>8</v>
      </c>
      <c r="E4903" s="184">
        <v>17</v>
      </c>
      <c r="F4903" s="184">
        <v>4214</v>
      </c>
      <c r="G4903" s="184">
        <v>7</v>
      </c>
      <c r="H4903" s="184">
        <v>3</v>
      </c>
    </row>
    <row r="4904" spans="1:8" hidden="1" x14ac:dyDescent="0.2">
      <c r="A4904" s="184" t="s">
        <v>6677</v>
      </c>
      <c r="B4904" s="184">
        <v>4351</v>
      </c>
      <c r="C4904" s="184">
        <v>512338</v>
      </c>
      <c r="D4904" s="184">
        <v>9</v>
      </c>
      <c r="E4904" s="184">
        <v>17</v>
      </c>
      <c r="F4904" s="184">
        <v>4214</v>
      </c>
      <c r="G4904" s="184">
        <v>7</v>
      </c>
      <c r="H4904" s="184">
        <v>3</v>
      </c>
    </row>
    <row r="4905" spans="1:8" hidden="1" x14ac:dyDescent="0.2">
      <c r="A4905" s="184" t="s">
        <v>6678</v>
      </c>
      <c r="B4905" s="184">
        <v>4350</v>
      </c>
      <c r="C4905" s="184">
        <v>512339</v>
      </c>
      <c r="D4905" s="184">
        <v>304</v>
      </c>
      <c r="E4905" s="184">
        <v>17</v>
      </c>
      <c r="F4905" s="184">
        <v>4214</v>
      </c>
      <c r="G4905" s="184">
        <v>7</v>
      </c>
      <c r="H4905" s="184">
        <v>3</v>
      </c>
    </row>
    <row r="4906" spans="1:8" hidden="1" x14ac:dyDescent="0.2">
      <c r="A4906" s="184" t="s">
        <v>6679</v>
      </c>
      <c r="B4906" s="184">
        <v>4349</v>
      </c>
      <c r="C4906" s="184">
        <v>512340</v>
      </c>
      <c r="D4906" s="184">
        <v>305</v>
      </c>
      <c r="E4906" s="184">
        <v>17</v>
      </c>
      <c r="F4906" s="184">
        <v>4214</v>
      </c>
      <c r="G4906" s="184">
        <v>7</v>
      </c>
      <c r="H4906" s="184">
        <v>3</v>
      </c>
    </row>
    <row r="4907" spans="1:8" hidden="1" x14ac:dyDescent="0.2">
      <c r="A4907" s="184" t="s">
        <v>6680</v>
      </c>
      <c r="B4907" s="184">
        <v>4348</v>
      </c>
      <c r="C4907" s="184">
        <v>512341</v>
      </c>
      <c r="D4907" s="184">
        <v>306</v>
      </c>
      <c r="E4907" s="184">
        <v>17</v>
      </c>
      <c r="F4907" s="184">
        <v>4214</v>
      </c>
      <c r="G4907" s="184">
        <v>7</v>
      </c>
      <c r="H4907" s="184">
        <v>3</v>
      </c>
    </row>
    <row r="4908" spans="1:8" hidden="1" x14ac:dyDescent="0.2">
      <c r="A4908" s="184" t="s">
        <v>6681</v>
      </c>
      <c r="B4908" s="184">
        <v>4347</v>
      </c>
      <c r="C4908" s="184">
        <v>512342</v>
      </c>
      <c r="D4908" s="184">
        <v>307</v>
      </c>
      <c r="E4908" s="184">
        <v>17</v>
      </c>
      <c r="F4908" s="184">
        <v>4214</v>
      </c>
      <c r="G4908" s="184">
        <v>7</v>
      </c>
      <c r="H4908" s="184">
        <v>3</v>
      </c>
    </row>
    <row r="4909" spans="1:8" hidden="1" x14ac:dyDescent="0.2">
      <c r="A4909" s="184" t="s">
        <v>6682</v>
      </c>
      <c r="B4909" s="184">
        <v>4346</v>
      </c>
      <c r="C4909" s="184">
        <v>512343</v>
      </c>
      <c r="D4909" s="184">
        <v>11</v>
      </c>
      <c r="E4909" s="184">
        <v>17</v>
      </c>
      <c r="F4909" s="184">
        <v>4215</v>
      </c>
      <c r="G4909" s="184">
        <v>7</v>
      </c>
      <c r="H4909" s="184">
        <v>3</v>
      </c>
    </row>
    <row r="4910" spans="1:8" hidden="1" x14ac:dyDescent="0.2">
      <c r="A4910" s="184" t="s">
        <v>6683</v>
      </c>
      <c r="B4910" s="184">
        <v>4345</v>
      </c>
      <c r="C4910" s="184">
        <v>512344</v>
      </c>
      <c r="D4910" s="184">
        <v>12</v>
      </c>
      <c r="E4910" s="184">
        <v>17</v>
      </c>
      <c r="F4910" s="184">
        <v>4215</v>
      </c>
      <c r="G4910" s="184">
        <v>7</v>
      </c>
      <c r="H4910" s="184">
        <v>3</v>
      </c>
    </row>
    <row r="4911" spans="1:8" hidden="1" x14ac:dyDescent="0.2">
      <c r="A4911" s="184" t="s">
        <v>6684</v>
      </c>
      <c r="B4911" s="184">
        <v>4344</v>
      </c>
      <c r="C4911" s="184">
        <v>512345</v>
      </c>
      <c r="D4911" s="184" t="s">
        <v>4072</v>
      </c>
      <c r="E4911" s="184">
        <v>17</v>
      </c>
      <c r="F4911" s="184">
        <v>4215</v>
      </c>
      <c r="G4911" s="184">
        <v>7</v>
      </c>
      <c r="H4911" s="184">
        <v>3</v>
      </c>
    </row>
    <row r="4912" spans="1:8" hidden="1" x14ac:dyDescent="0.2">
      <c r="A4912" s="184" t="s">
        <v>6685</v>
      </c>
      <c r="B4912" s="184">
        <v>4343</v>
      </c>
      <c r="C4912" s="184">
        <v>512346</v>
      </c>
      <c r="D4912" s="184" t="s">
        <v>4074</v>
      </c>
      <c r="E4912" s="184">
        <v>17</v>
      </c>
      <c r="F4912" s="184">
        <v>4215</v>
      </c>
      <c r="G4912" s="184">
        <v>7</v>
      </c>
      <c r="H4912" s="184">
        <v>3</v>
      </c>
    </row>
    <row r="4913" spans="1:8" ht="25.5" hidden="1" x14ac:dyDescent="0.2">
      <c r="A4913" s="184" t="s">
        <v>6686</v>
      </c>
      <c r="B4913" s="184">
        <v>4341</v>
      </c>
      <c r="C4913" s="184">
        <v>512348</v>
      </c>
      <c r="D4913" s="184" t="s">
        <v>6687</v>
      </c>
      <c r="E4913" s="184">
        <v>17</v>
      </c>
      <c r="F4913" s="184">
        <v>4215</v>
      </c>
      <c r="G4913" s="184">
        <v>7</v>
      </c>
      <c r="H4913" s="184">
        <v>3</v>
      </c>
    </row>
    <row r="4914" spans="1:8" ht="25.5" hidden="1" x14ac:dyDescent="0.2">
      <c r="A4914" s="184" t="s">
        <v>6686</v>
      </c>
      <c r="B4914" s="184">
        <v>4342</v>
      </c>
      <c r="C4914" s="184">
        <v>512347</v>
      </c>
      <c r="D4914" s="184" t="s">
        <v>6687</v>
      </c>
      <c r="E4914" s="184">
        <v>17</v>
      </c>
      <c r="F4914" s="184">
        <v>4215</v>
      </c>
      <c r="G4914" s="184">
        <v>7</v>
      </c>
      <c r="H4914" s="184">
        <v>3</v>
      </c>
    </row>
    <row r="4915" spans="1:8" hidden="1" x14ac:dyDescent="0.2">
      <c r="A4915" s="184" t="s">
        <v>6688</v>
      </c>
      <c r="B4915" s="184">
        <v>4340</v>
      </c>
      <c r="C4915" s="184">
        <v>512354</v>
      </c>
      <c r="D4915" s="184">
        <v>200</v>
      </c>
      <c r="E4915" s="184">
        <v>17</v>
      </c>
      <c r="F4915" s="184">
        <v>4217</v>
      </c>
      <c r="G4915" s="184">
        <v>7</v>
      </c>
      <c r="H4915" s="184">
        <v>3</v>
      </c>
    </row>
    <row r="4916" spans="1:8" hidden="1" x14ac:dyDescent="0.2">
      <c r="A4916" s="184" t="s">
        <v>6689</v>
      </c>
      <c r="B4916" s="184">
        <v>4339</v>
      </c>
      <c r="C4916" s="184">
        <v>512355</v>
      </c>
      <c r="D4916" s="184">
        <v>201</v>
      </c>
      <c r="E4916" s="184">
        <v>17</v>
      </c>
      <c r="F4916" s="184">
        <v>4217</v>
      </c>
      <c r="G4916" s="184">
        <v>7</v>
      </c>
      <c r="H4916" s="184">
        <v>3</v>
      </c>
    </row>
    <row r="4917" spans="1:8" hidden="1" x14ac:dyDescent="0.2">
      <c r="A4917" s="184" t="s">
        <v>6690</v>
      </c>
      <c r="B4917" s="184">
        <v>4338</v>
      </c>
      <c r="C4917" s="184">
        <v>512356</v>
      </c>
      <c r="D4917" s="184">
        <v>202</v>
      </c>
      <c r="E4917" s="184">
        <v>17</v>
      </c>
      <c r="F4917" s="184">
        <v>4217</v>
      </c>
      <c r="G4917" s="184">
        <v>7</v>
      </c>
      <c r="H4917" s="184">
        <v>3</v>
      </c>
    </row>
    <row r="4918" spans="1:8" hidden="1" x14ac:dyDescent="0.2">
      <c r="A4918" s="184" t="s">
        <v>6691</v>
      </c>
      <c r="B4918" s="184">
        <v>4337</v>
      </c>
      <c r="C4918" s="184">
        <v>512357</v>
      </c>
      <c r="D4918" s="184">
        <v>203</v>
      </c>
      <c r="E4918" s="184">
        <v>17</v>
      </c>
      <c r="F4918" s="184">
        <v>4217</v>
      </c>
      <c r="G4918" s="184">
        <v>7</v>
      </c>
      <c r="H4918" s="184">
        <v>3</v>
      </c>
    </row>
    <row r="4919" spans="1:8" hidden="1" x14ac:dyDescent="0.2">
      <c r="A4919" s="184" t="s">
        <v>6692</v>
      </c>
      <c r="B4919" s="184">
        <v>4336</v>
      </c>
      <c r="C4919" s="184">
        <v>512358</v>
      </c>
      <c r="D4919" s="184">
        <v>204</v>
      </c>
      <c r="E4919" s="184">
        <v>17</v>
      </c>
      <c r="F4919" s="184">
        <v>4218</v>
      </c>
      <c r="G4919" s="184">
        <v>7</v>
      </c>
      <c r="H4919" s="184">
        <v>3</v>
      </c>
    </row>
    <row r="4920" spans="1:8" hidden="1" x14ac:dyDescent="0.2">
      <c r="A4920" s="184" t="s">
        <v>6693</v>
      </c>
      <c r="B4920" s="184">
        <v>4335</v>
      </c>
      <c r="C4920" s="184">
        <v>512359</v>
      </c>
      <c r="D4920" s="184">
        <v>205</v>
      </c>
      <c r="E4920" s="184">
        <v>17</v>
      </c>
      <c r="F4920" s="184">
        <v>4218</v>
      </c>
      <c r="G4920" s="184">
        <v>7</v>
      </c>
      <c r="H4920" s="184">
        <v>3</v>
      </c>
    </row>
    <row r="4921" spans="1:8" hidden="1" x14ac:dyDescent="0.2">
      <c r="A4921" s="184" t="s">
        <v>6694</v>
      </c>
      <c r="B4921" s="184">
        <v>4334</v>
      </c>
      <c r="C4921" s="184">
        <v>512360</v>
      </c>
      <c r="D4921" s="184">
        <v>206</v>
      </c>
      <c r="E4921" s="184">
        <v>17</v>
      </c>
      <c r="F4921" s="184">
        <v>4218</v>
      </c>
      <c r="G4921" s="184">
        <v>7</v>
      </c>
      <c r="H4921" s="184">
        <v>3</v>
      </c>
    </row>
    <row r="4922" spans="1:8" hidden="1" x14ac:dyDescent="0.2">
      <c r="A4922" s="184" t="s">
        <v>6695</v>
      </c>
      <c r="B4922" s="184">
        <v>4333</v>
      </c>
      <c r="C4922" s="184">
        <v>512361</v>
      </c>
      <c r="D4922" s="184">
        <v>207</v>
      </c>
      <c r="E4922" s="184">
        <v>17</v>
      </c>
      <c r="F4922" s="184">
        <v>4218</v>
      </c>
      <c r="G4922" s="184">
        <v>7</v>
      </c>
      <c r="H4922" s="184">
        <v>3</v>
      </c>
    </row>
    <row r="4923" spans="1:8" hidden="1" x14ac:dyDescent="0.2">
      <c r="A4923" s="184" t="s">
        <v>6696</v>
      </c>
      <c r="B4923" s="184">
        <v>4332</v>
      </c>
      <c r="C4923" s="184">
        <v>512362</v>
      </c>
      <c r="D4923" s="184">
        <v>208</v>
      </c>
      <c r="E4923" s="184">
        <v>17</v>
      </c>
      <c r="F4923" s="184">
        <v>4218</v>
      </c>
      <c r="G4923" s="184">
        <v>7</v>
      </c>
      <c r="H4923" s="184">
        <v>3</v>
      </c>
    </row>
    <row r="4924" spans="1:8" hidden="1" x14ac:dyDescent="0.2">
      <c r="A4924" s="184" t="s">
        <v>6697</v>
      </c>
      <c r="B4924" s="184">
        <v>4331</v>
      </c>
      <c r="C4924" s="184">
        <v>512363</v>
      </c>
      <c r="D4924" s="184">
        <v>209</v>
      </c>
      <c r="E4924" s="184">
        <v>17</v>
      </c>
      <c r="F4924" s="184">
        <v>4218</v>
      </c>
      <c r="G4924" s="184">
        <v>7</v>
      </c>
      <c r="H4924" s="184">
        <v>3</v>
      </c>
    </row>
    <row r="4925" spans="1:8" hidden="1" x14ac:dyDescent="0.2">
      <c r="A4925" s="184" t="s">
        <v>6698</v>
      </c>
      <c r="B4925" s="184">
        <v>4330</v>
      </c>
      <c r="C4925" s="184">
        <v>512364</v>
      </c>
      <c r="D4925" s="184">
        <v>210</v>
      </c>
      <c r="E4925" s="184">
        <v>17</v>
      </c>
      <c r="F4925" s="184">
        <v>4218</v>
      </c>
      <c r="G4925" s="184">
        <v>7</v>
      </c>
      <c r="H4925" s="184">
        <v>3</v>
      </c>
    </row>
    <row r="4926" spans="1:8" hidden="1" x14ac:dyDescent="0.2">
      <c r="A4926" s="184" t="s">
        <v>6699</v>
      </c>
      <c r="B4926" s="184">
        <v>4329</v>
      </c>
      <c r="C4926" s="184">
        <v>512365</v>
      </c>
      <c r="D4926" s="184">
        <v>211</v>
      </c>
      <c r="E4926" s="184">
        <v>17</v>
      </c>
      <c r="F4926" s="184">
        <v>4218</v>
      </c>
      <c r="G4926" s="184">
        <v>7</v>
      </c>
      <c r="H4926" s="184">
        <v>3</v>
      </c>
    </row>
    <row r="4927" spans="1:8" hidden="1" x14ac:dyDescent="0.2">
      <c r="A4927" s="184" t="s">
        <v>6700</v>
      </c>
      <c r="B4927" s="184">
        <v>4328</v>
      </c>
      <c r="C4927" s="184">
        <v>512366</v>
      </c>
      <c r="D4927" s="184">
        <v>212</v>
      </c>
      <c r="E4927" s="184">
        <v>17</v>
      </c>
      <c r="F4927" s="184">
        <v>4218</v>
      </c>
      <c r="G4927" s="184">
        <v>7</v>
      </c>
      <c r="H4927" s="184">
        <v>3</v>
      </c>
    </row>
    <row r="4928" spans="1:8" hidden="1" x14ac:dyDescent="0.2">
      <c r="A4928" s="184" t="s">
        <v>6701</v>
      </c>
      <c r="B4928" s="184">
        <v>4327</v>
      </c>
      <c r="C4928" s="184">
        <v>512367</v>
      </c>
      <c r="D4928" s="184">
        <v>213</v>
      </c>
      <c r="E4928" s="184">
        <v>17</v>
      </c>
      <c r="F4928" s="184">
        <v>4218</v>
      </c>
      <c r="G4928" s="184">
        <v>7</v>
      </c>
      <c r="H4928" s="184">
        <v>3</v>
      </c>
    </row>
    <row r="4929" spans="1:8" hidden="1" x14ac:dyDescent="0.2">
      <c r="A4929" s="184" t="s">
        <v>6702</v>
      </c>
      <c r="B4929" s="184">
        <v>4326</v>
      </c>
      <c r="C4929" s="184">
        <v>512368</v>
      </c>
      <c r="D4929" s="184">
        <v>214</v>
      </c>
      <c r="E4929" s="184">
        <v>17</v>
      </c>
      <c r="F4929" s="184">
        <v>4218</v>
      </c>
      <c r="G4929" s="184">
        <v>7</v>
      </c>
      <c r="H4929" s="184">
        <v>3</v>
      </c>
    </row>
    <row r="4930" spans="1:8" hidden="1" x14ac:dyDescent="0.2">
      <c r="A4930" s="184" t="s">
        <v>6703</v>
      </c>
      <c r="B4930" s="184">
        <v>4325</v>
      </c>
      <c r="C4930" s="184">
        <v>512369</v>
      </c>
      <c r="D4930" s="184">
        <v>215</v>
      </c>
      <c r="E4930" s="184">
        <v>17</v>
      </c>
      <c r="F4930" s="184">
        <v>4218</v>
      </c>
      <c r="G4930" s="184">
        <v>7</v>
      </c>
      <c r="H4930" s="184">
        <v>3</v>
      </c>
    </row>
    <row r="4931" spans="1:8" hidden="1" x14ac:dyDescent="0.2">
      <c r="A4931" s="184" t="s">
        <v>6704</v>
      </c>
      <c r="B4931" s="184">
        <v>4324</v>
      </c>
      <c r="C4931" s="184">
        <v>512370</v>
      </c>
      <c r="D4931" s="184">
        <v>216</v>
      </c>
      <c r="E4931" s="184">
        <v>17</v>
      </c>
      <c r="F4931" s="184">
        <v>4218</v>
      </c>
      <c r="G4931" s="184">
        <v>7</v>
      </c>
      <c r="H4931" s="184">
        <v>3</v>
      </c>
    </row>
    <row r="4932" spans="1:8" hidden="1" x14ac:dyDescent="0.2">
      <c r="A4932" s="184" t="s">
        <v>6705</v>
      </c>
      <c r="B4932" s="184">
        <v>4323</v>
      </c>
      <c r="C4932" s="184">
        <v>512371</v>
      </c>
      <c r="D4932" s="184">
        <v>217</v>
      </c>
      <c r="E4932" s="184">
        <v>17</v>
      </c>
      <c r="F4932" s="184">
        <v>4218</v>
      </c>
      <c r="G4932" s="184">
        <v>7</v>
      </c>
      <c r="H4932" s="184">
        <v>3</v>
      </c>
    </row>
    <row r="4933" spans="1:8" ht="25.5" hidden="1" x14ac:dyDescent="0.2">
      <c r="A4933" s="184" t="s">
        <v>6706</v>
      </c>
      <c r="B4933" s="184">
        <v>4322</v>
      </c>
      <c r="C4933" s="184">
        <v>512372</v>
      </c>
      <c r="D4933" s="184" t="s">
        <v>4150</v>
      </c>
      <c r="E4933" s="184">
        <v>17</v>
      </c>
      <c r="F4933" s="184">
        <v>4218</v>
      </c>
      <c r="G4933" s="184">
        <v>7</v>
      </c>
      <c r="H4933" s="184">
        <v>3</v>
      </c>
    </row>
    <row r="4934" spans="1:8" hidden="1" x14ac:dyDescent="0.2">
      <c r="A4934" s="184" t="s">
        <v>6707</v>
      </c>
      <c r="B4934" s="184">
        <v>4321</v>
      </c>
      <c r="C4934" s="184">
        <v>512373</v>
      </c>
      <c r="D4934" s="184">
        <v>241</v>
      </c>
      <c r="E4934" s="184">
        <v>17</v>
      </c>
      <c r="F4934" s="184">
        <v>4220</v>
      </c>
      <c r="G4934" s="184">
        <v>7</v>
      </c>
      <c r="H4934" s="184">
        <v>3</v>
      </c>
    </row>
    <row r="4935" spans="1:8" hidden="1" x14ac:dyDescent="0.2">
      <c r="A4935" s="184" t="s">
        <v>6708</v>
      </c>
      <c r="B4935" s="184">
        <v>4320</v>
      </c>
      <c r="C4935" s="184">
        <v>512374</v>
      </c>
      <c r="D4935" s="184">
        <v>242</v>
      </c>
      <c r="E4935" s="184">
        <v>17</v>
      </c>
      <c r="F4935" s="184">
        <v>4220</v>
      </c>
      <c r="G4935" s="184">
        <v>7</v>
      </c>
      <c r="H4935" s="184">
        <v>3</v>
      </c>
    </row>
    <row r="4936" spans="1:8" hidden="1" x14ac:dyDescent="0.2">
      <c r="A4936" s="184" t="s">
        <v>6709</v>
      </c>
      <c r="B4936" s="184">
        <v>4319</v>
      </c>
      <c r="C4936" s="184">
        <v>512375</v>
      </c>
      <c r="D4936" s="184">
        <v>243</v>
      </c>
      <c r="E4936" s="184">
        <v>17</v>
      </c>
      <c r="F4936" s="184">
        <v>4220</v>
      </c>
      <c r="G4936" s="184">
        <v>7</v>
      </c>
      <c r="H4936" s="184">
        <v>3</v>
      </c>
    </row>
    <row r="4937" spans="1:8" hidden="1" x14ac:dyDescent="0.2">
      <c r="A4937" s="184" t="s">
        <v>6710</v>
      </c>
      <c r="B4937" s="184">
        <v>4316</v>
      </c>
      <c r="C4937" s="184">
        <v>512378</v>
      </c>
      <c r="D4937" s="184">
        <v>244</v>
      </c>
      <c r="E4937" s="184">
        <v>17</v>
      </c>
      <c r="F4937" s="184">
        <v>4220</v>
      </c>
      <c r="G4937" s="184">
        <v>7</v>
      </c>
      <c r="H4937" s="184">
        <v>3</v>
      </c>
    </row>
    <row r="4938" spans="1:8" hidden="1" x14ac:dyDescent="0.2">
      <c r="A4938" s="184" t="s">
        <v>6711</v>
      </c>
      <c r="B4938" s="184">
        <v>4318</v>
      </c>
      <c r="C4938" s="184">
        <v>512376</v>
      </c>
      <c r="D4938" s="184">
        <v>245</v>
      </c>
      <c r="E4938" s="184">
        <v>17</v>
      </c>
      <c r="F4938" s="184">
        <v>4220</v>
      </c>
      <c r="G4938" s="184">
        <v>7</v>
      </c>
      <c r="H4938" s="184">
        <v>3</v>
      </c>
    </row>
    <row r="4939" spans="1:8" hidden="1" x14ac:dyDescent="0.2">
      <c r="A4939" s="184" t="s">
        <v>6712</v>
      </c>
      <c r="B4939" s="184">
        <v>4317</v>
      </c>
      <c r="C4939" s="184">
        <v>512377</v>
      </c>
      <c r="D4939" s="184">
        <v>246</v>
      </c>
      <c r="E4939" s="184">
        <v>17</v>
      </c>
      <c r="F4939" s="184">
        <v>4220</v>
      </c>
      <c r="G4939" s="184">
        <v>7</v>
      </c>
      <c r="H4939" s="184">
        <v>3</v>
      </c>
    </row>
    <row r="4940" spans="1:8" hidden="1" x14ac:dyDescent="0.2">
      <c r="A4940" s="184" t="s">
        <v>6713</v>
      </c>
      <c r="B4940" s="184">
        <v>4315</v>
      </c>
      <c r="C4940" s="184">
        <v>512385</v>
      </c>
      <c r="D4940" s="184">
        <v>223</v>
      </c>
      <c r="E4940" s="184">
        <v>17</v>
      </c>
      <c r="F4940" s="184">
        <v>4223</v>
      </c>
      <c r="G4940" s="184">
        <v>7</v>
      </c>
      <c r="H4940" s="184">
        <v>3</v>
      </c>
    </row>
    <row r="4941" spans="1:8" hidden="1" x14ac:dyDescent="0.2">
      <c r="A4941" s="184" t="s">
        <v>6714</v>
      </c>
      <c r="B4941" s="184">
        <v>4314</v>
      </c>
      <c r="C4941" s="184">
        <v>512386</v>
      </c>
      <c r="D4941" s="184">
        <v>224</v>
      </c>
      <c r="E4941" s="184">
        <v>17</v>
      </c>
      <c r="F4941" s="184">
        <v>4223</v>
      </c>
      <c r="G4941" s="184">
        <v>7</v>
      </c>
      <c r="H4941" s="184">
        <v>3</v>
      </c>
    </row>
    <row r="4942" spans="1:8" hidden="1" x14ac:dyDescent="0.2">
      <c r="A4942" s="184" t="s">
        <v>6715</v>
      </c>
      <c r="B4942" s="184">
        <v>4313</v>
      </c>
      <c r="C4942" s="184">
        <v>512387</v>
      </c>
      <c r="D4942" s="184">
        <v>225</v>
      </c>
      <c r="E4942" s="184">
        <v>17</v>
      </c>
      <c r="F4942" s="184">
        <v>4223</v>
      </c>
      <c r="G4942" s="184">
        <v>7</v>
      </c>
      <c r="H4942" s="184">
        <v>3</v>
      </c>
    </row>
    <row r="4943" spans="1:8" hidden="1" x14ac:dyDescent="0.2">
      <c r="A4943" s="184" t="s">
        <v>6716</v>
      </c>
      <c r="B4943" s="184">
        <v>4312</v>
      </c>
      <c r="C4943" s="184">
        <v>512388</v>
      </c>
      <c r="D4943" s="184">
        <v>226</v>
      </c>
      <c r="E4943" s="184">
        <v>17</v>
      </c>
      <c r="F4943" s="184">
        <v>4223</v>
      </c>
      <c r="G4943" s="184">
        <v>7</v>
      </c>
      <c r="H4943" s="184">
        <v>3</v>
      </c>
    </row>
    <row r="4944" spans="1:8" hidden="1" x14ac:dyDescent="0.2">
      <c r="A4944" s="184" t="s">
        <v>6717</v>
      </c>
      <c r="B4944" s="184">
        <v>4311</v>
      </c>
      <c r="C4944" s="184">
        <v>512389</v>
      </c>
      <c r="D4944" s="184">
        <v>227</v>
      </c>
      <c r="E4944" s="184">
        <v>17</v>
      </c>
      <c r="F4944" s="184">
        <v>4223</v>
      </c>
      <c r="G4944" s="184">
        <v>7</v>
      </c>
      <c r="H4944" s="184">
        <v>3</v>
      </c>
    </row>
    <row r="4945" spans="1:8" hidden="1" x14ac:dyDescent="0.2">
      <c r="A4945" s="184" t="s">
        <v>6718</v>
      </c>
      <c r="B4945" s="184">
        <v>4310</v>
      </c>
      <c r="C4945" s="184">
        <v>512390</v>
      </c>
      <c r="D4945" s="184">
        <v>228</v>
      </c>
      <c r="E4945" s="184">
        <v>17</v>
      </c>
      <c r="F4945" s="184">
        <v>4223</v>
      </c>
      <c r="G4945" s="184">
        <v>7</v>
      </c>
      <c r="H4945" s="184">
        <v>3</v>
      </c>
    </row>
    <row r="4946" spans="1:8" hidden="1" x14ac:dyDescent="0.2">
      <c r="A4946" s="184" t="s">
        <v>6719</v>
      </c>
      <c r="B4946" s="184">
        <v>4309</v>
      </c>
      <c r="C4946" s="184">
        <v>512391</v>
      </c>
      <c r="D4946" s="184">
        <v>229</v>
      </c>
      <c r="E4946" s="184">
        <v>17</v>
      </c>
      <c r="F4946" s="184">
        <v>4223</v>
      </c>
      <c r="G4946" s="184">
        <v>7</v>
      </c>
      <c r="H4946" s="184">
        <v>3</v>
      </c>
    </row>
    <row r="4947" spans="1:8" hidden="1" x14ac:dyDescent="0.2">
      <c r="A4947" s="184" t="s">
        <v>6720</v>
      </c>
      <c r="B4947" s="184">
        <v>4308</v>
      </c>
      <c r="C4947" s="184">
        <v>512392</v>
      </c>
      <c r="D4947" s="184">
        <v>230</v>
      </c>
      <c r="E4947" s="184">
        <v>17</v>
      </c>
      <c r="F4947" s="184">
        <v>4223</v>
      </c>
      <c r="G4947" s="184">
        <v>7</v>
      </c>
      <c r="H4947" s="184">
        <v>3</v>
      </c>
    </row>
    <row r="4948" spans="1:8" hidden="1" x14ac:dyDescent="0.2">
      <c r="A4948" s="184" t="s">
        <v>6721</v>
      </c>
      <c r="B4948" s="184">
        <v>4307</v>
      </c>
      <c r="C4948" s="184">
        <v>512393</v>
      </c>
      <c r="D4948" s="184">
        <v>231</v>
      </c>
      <c r="E4948" s="184">
        <v>17</v>
      </c>
      <c r="F4948" s="184">
        <v>4223</v>
      </c>
      <c r="G4948" s="184">
        <v>7</v>
      </c>
      <c r="H4948" s="184">
        <v>3</v>
      </c>
    </row>
    <row r="4949" spans="1:8" hidden="1" x14ac:dyDescent="0.2">
      <c r="A4949" s="184" t="s">
        <v>6722</v>
      </c>
      <c r="B4949" s="184">
        <v>4306</v>
      </c>
      <c r="C4949" s="184">
        <v>512394</v>
      </c>
      <c r="D4949" s="184">
        <v>232</v>
      </c>
      <c r="E4949" s="184">
        <v>17</v>
      </c>
      <c r="F4949" s="184">
        <v>4223</v>
      </c>
      <c r="G4949" s="184">
        <v>7</v>
      </c>
      <c r="H4949" s="184">
        <v>3</v>
      </c>
    </row>
    <row r="4950" spans="1:8" hidden="1" x14ac:dyDescent="0.2">
      <c r="A4950" s="184" t="s">
        <v>6723</v>
      </c>
      <c r="B4950" s="184">
        <v>4305</v>
      </c>
      <c r="C4950" s="184">
        <v>512395</v>
      </c>
      <c r="D4950" s="184">
        <v>233</v>
      </c>
      <c r="E4950" s="184">
        <v>17</v>
      </c>
      <c r="F4950" s="184">
        <v>4223</v>
      </c>
      <c r="G4950" s="184">
        <v>7</v>
      </c>
      <c r="H4950" s="184">
        <v>3</v>
      </c>
    </row>
    <row r="4951" spans="1:8" hidden="1" x14ac:dyDescent="0.2">
      <c r="A4951" s="184" t="s">
        <v>6724</v>
      </c>
      <c r="B4951" s="184">
        <v>4304</v>
      </c>
      <c r="C4951" s="184">
        <v>512396</v>
      </c>
      <c r="D4951" s="184">
        <v>234</v>
      </c>
      <c r="E4951" s="184">
        <v>17</v>
      </c>
      <c r="F4951" s="184">
        <v>4223</v>
      </c>
      <c r="G4951" s="184">
        <v>7</v>
      </c>
      <c r="H4951" s="184">
        <v>3</v>
      </c>
    </row>
    <row r="4952" spans="1:8" hidden="1" x14ac:dyDescent="0.2">
      <c r="A4952" s="184" t="s">
        <v>6725</v>
      </c>
      <c r="B4952" s="184">
        <v>4303</v>
      </c>
      <c r="C4952" s="184">
        <v>512397</v>
      </c>
      <c r="D4952" s="184">
        <v>235</v>
      </c>
      <c r="E4952" s="184">
        <v>17</v>
      </c>
      <c r="F4952" s="184">
        <v>4223</v>
      </c>
      <c r="G4952" s="184">
        <v>7</v>
      </c>
      <c r="H4952" s="184">
        <v>3</v>
      </c>
    </row>
    <row r="4953" spans="1:8" hidden="1" x14ac:dyDescent="0.2">
      <c r="A4953" s="184" t="s">
        <v>6726</v>
      </c>
      <c r="B4953" s="184">
        <v>4302</v>
      </c>
      <c r="C4953" s="184">
        <v>512398</v>
      </c>
      <c r="D4953" s="184">
        <v>236</v>
      </c>
      <c r="E4953" s="184">
        <v>17</v>
      </c>
      <c r="F4953" s="184">
        <v>4223</v>
      </c>
      <c r="G4953" s="184">
        <v>7</v>
      </c>
      <c r="H4953" s="184">
        <v>3</v>
      </c>
    </row>
    <row r="4954" spans="1:8" hidden="1" x14ac:dyDescent="0.2">
      <c r="A4954" s="184" t="s">
        <v>6727</v>
      </c>
      <c r="B4954" s="184">
        <v>4301</v>
      </c>
      <c r="C4954" s="184">
        <v>512399</v>
      </c>
      <c r="D4954" s="184">
        <v>237</v>
      </c>
      <c r="E4954" s="184">
        <v>17</v>
      </c>
      <c r="F4954" s="184">
        <v>4223</v>
      </c>
      <c r="G4954" s="184">
        <v>7</v>
      </c>
      <c r="H4954" s="184">
        <v>3</v>
      </c>
    </row>
    <row r="4955" spans="1:8" hidden="1" x14ac:dyDescent="0.2">
      <c r="A4955" s="184" t="s">
        <v>6728</v>
      </c>
      <c r="B4955" s="184">
        <v>4300</v>
      </c>
      <c r="C4955" s="184">
        <v>512400</v>
      </c>
      <c r="D4955" s="184">
        <v>308</v>
      </c>
      <c r="E4955" s="184">
        <v>17</v>
      </c>
      <c r="F4955" s="184">
        <v>4223</v>
      </c>
      <c r="G4955" s="184">
        <v>7</v>
      </c>
      <c r="H4955" s="184">
        <v>3</v>
      </c>
    </row>
    <row r="4956" spans="1:8" hidden="1" x14ac:dyDescent="0.2">
      <c r="A4956" s="184" t="s">
        <v>6729</v>
      </c>
      <c r="B4956" s="184">
        <v>4299</v>
      </c>
      <c r="C4956" s="184">
        <v>512401</v>
      </c>
      <c r="D4956" s="184">
        <v>309</v>
      </c>
      <c r="E4956" s="184">
        <v>17</v>
      </c>
      <c r="F4956" s="184">
        <v>4223</v>
      </c>
      <c r="G4956" s="184">
        <v>7</v>
      </c>
      <c r="H4956" s="184">
        <v>3</v>
      </c>
    </row>
    <row r="4957" spans="1:8" hidden="1" x14ac:dyDescent="0.2">
      <c r="A4957" s="184" t="s">
        <v>6730</v>
      </c>
      <c r="B4957" s="184">
        <v>4298</v>
      </c>
      <c r="C4957" s="184">
        <v>512402</v>
      </c>
      <c r="D4957" s="184">
        <v>310</v>
      </c>
      <c r="E4957" s="184">
        <v>17</v>
      </c>
      <c r="F4957" s="184">
        <v>4223</v>
      </c>
      <c r="G4957" s="184">
        <v>7</v>
      </c>
      <c r="H4957" s="184">
        <v>3</v>
      </c>
    </row>
    <row r="4958" spans="1:8" hidden="1" x14ac:dyDescent="0.2">
      <c r="A4958" s="184" t="s">
        <v>6731</v>
      </c>
      <c r="B4958" s="184">
        <v>4297</v>
      </c>
      <c r="C4958" s="184">
        <v>512403</v>
      </c>
      <c r="D4958" s="184">
        <v>311</v>
      </c>
      <c r="E4958" s="184">
        <v>17</v>
      </c>
      <c r="F4958" s="184">
        <v>4223</v>
      </c>
      <c r="G4958" s="184">
        <v>7</v>
      </c>
      <c r="H4958" s="184">
        <v>3</v>
      </c>
    </row>
    <row r="4959" spans="1:8" hidden="1" x14ac:dyDescent="0.2">
      <c r="A4959" s="184" t="s">
        <v>6732</v>
      </c>
      <c r="B4959" s="184">
        <v>4296</v>
      </c>
      <c r="C4959" s="184">
        <v>512404</v>
      </c>
      <c r="D4959" s="184" t="s">
        <v>4177</v>
      </c>
      <c r="E4959" s="184">
        <v>17</v>
      </c>
      <c r="F4959" s="184">
        <v>4223</v>
      </c>
      <c r="G4959" s="184">
        <v>7</v>
      </c>
      <c r="H4959" s="184">
        <v>3</v>
      </c>
    </row>
    <row r="4960" spans="1:8" hidden="1" x14ac:dyDescent="0.2">
      <c r="A4960" s="184" t="s">
        <v>6733</v>
      </c>
      <c r="B4960" s="184">
        <v>4295</v>
      </c>
      <c r="C4960" s="184">
        <v>512405</v>
      </c>
      <c r="D4960" s="184">
        <v>160</v>
      </c>
      <c r="E4960" s="184">
        <v>17</v>
      </c>
      <c r="F4960" s="184">
        <v>4226</v>
      </c>
      <c r="G4960" s="184">
        <v>7</v>
      </c>
      <c r="H4960" s="184">
        <v>3</v>
      </c>
    </row>
    <row r="4961" spans="1:8" hidden="1" x14ac:dyDescent="0.2">
      <c r="A4961" s="184" t="s">
        <v>6734</v>
      </c>
      <c r="B4961" s="184">
        <v>4294</v>
      </c>
      <c r="C4961" s="184">
        <v>512406</v>
      </c>
      <c r="D4961" s="184">
        <v>161</v>
      </c>
      <c r="E4961" s="184">
        <v>17</v>
      </c>
      <c r="F4961" s="184">
        <v>4226</v>
      </c>
      <c r="G4961" s="184">
        <v>7</v>
      </c>
      <c r="H4961" s="184">
        <v>3</v>
      </c>
    </row>
    <row r="4962" spans="1:8" hidden="1" x14ac:dyDescent="0.2">
      <c r="A4962" s="184" t="s">
        <v>6735</v>
      </c>
      <c r="B4962" s="184">
        <v>4293</v>
      </c>
      <c r="C4962" s="184">
        <v>512407</v>
      </c>
      <c r="D4962" s="184">
        <v>162</v>
      </c>
      <c r="E4962" s="184">
        <v>17</v>
      </c>
      <c r="F4962" s="184">
        <v>4226</v>
      </c>
      <c r="G4962" s="184">
        <v>7</v>
      </c>
      <c r="H4962" s="184">
        <v>3</v>
      </c>
    </row>
    <row r="4963" spans="1:8" hidden="1" x14ac:dyDescent="0.2">
      <c r="A4963" s="184" t="s">
        <v>6736</v>
      </c>
      <c r="B4963" s="184">
        <v>4292</v>
      </c>
      <c r="C4963" s="184">
        <v>512408</v>
      </c>
      <c r="D4963" s="184">
        <v>163</v>
      </c>
      <c r="E4963" s="184">
        <v>17</v>
      </c>
      <c r="F4963" s="184">
        <v>4226</v>
      </c>
      <c r="G4963" s="184">
        <v>7</v>
      </c>
      <c r="H4963" s="184">
        <v>3</v>
      </c>
    </row>
    <row r="4964" spans="1:8" hidden="1" x14ac:dyDescent="0.2">
      <c r="A4964" s="184" t="s">
        <v>6737</v>
      </c>
      <c r="B4964" s="184">
        <v>4291</v>
      </c>
      <c r="C4964" s="184">
        <v>512409</v>
      </c>
      <c r="D4964" s="184">
        <v>164</v>
      </c>
      <c r="E4964" s="184">
        <v>17</v>
      </c>
      <c r="F4964" s="184">
        <v>4226</v>
      </c>
      <c r="G4964" s="184">
        <v>7</v>
      </c>
      <c r="H4964" s="184">
        <v>3</v>
      </c>
    </row>
    <row r="4965" spans="1:8" hidden="1" x14ac:dyDescent="0.2">
      <c r="A4965" s="184" t="s">
        <v>6738</v>
      </c>
      <c r="B4965" s="184">
        <v>4290</v>
      </c>
      <c r="C4965" s="184">
        <v>512410</v>
      </c>
      <c r="D4965" s="184">
        <v>165</v>
      </c>
      <c r="E4965" s="184">
        <v>17</v>
      </c>
      <c r="F4965" s="184">
        <v>4226</v>
      </c>
      <c r="G4965" s="184">
        <v>7</v>
      </c>
      <c r="H4965" s="184">
        <v>3</v>
      </c>
    </row>
    <row r="4966" spans="1:8" hidden="1" x14ac:dyDescent="0.2">
      <c r="A4966" s="184" t="s">
        <v>6739</v>
      </c>
      <c r="B4966" s="184">
        <v>4289</v>
      </c>
      <c r="C4966" s="184">
        <v>512411</v>
      </c>
      <c r="D4966" s="184">
        <v>166</v>
      </c>
      <c r="E4966" s="184">
        <v>17</v>
      </c>
      <c r="F4966" s="184">
        <v>4226</v>
      </c>
      <c r="G4966" s="184">
        <v>7</v>
      </c>
      <c r="H4966" s="184">
        <v>3</v>
      </c>
    </row>
    <row r="4967" spans="1:8" hidden="1" x14ac:dyDescent="0.2">
      <c r="A4967" s="184" t="s">
        <v>6740</v>
      </c>
      <c r="B4967" s="184">
        <v>4288</v>
      </c>
      <c r="C4967" s="184">
        <v>512412</v>
      </c>
      <c r="D4967" s="184">
        <v>167</v>
      </c>
      <c r="E4967" s="184">
        <v>17</v>
      </c>
      <c r="F4967" s="184">
        <v>4226</v>
      </c>
      <c r="G4967" s="184">
        <v>7</v>
      </c>
      <c r="H4967" s="184">
        <v>3</v>
      </c>
    </row>
    <row r="4968" spans="1:8" hidden="1" x14ac:dyDescent="0.2">
      <c r="A4968" s="184" t="s">
        <v>6741</v>
      </c>
      <c r="B4968" s="184">
        <v>4287</v>
      </c>
      <c r="C4968" s="184">
        <v>512413</v>
      </c>
      <c r="D4968" s="184">
        <v>168</v>
      </c>
      <c r="E4968" s="184">
        <v>17</v>
      </c>
      <c r="F4968" s="184">
        <v>4226</v>
      </c>
      <c r="G4968" s="184">
        <v>7</v>
      </c>
      <c r="H4968" s="184">
        <v>3</v>
      </c>
    </row>
    <row r="4969" spans="1:8" hidden="1" x14ac:dyDescent="0.2">
      <c r="A4969" s="184" t="s">
        <v>6742</v>
      </c>
      <c r="B4969" s="184">
        <v>4286</v>
      </c>
      <c r="C4969" s="184">
        <v>512414</v>
      </c>
      <c r="D4969" s="184">
        <v>169</v>
      </c>
      <c r="E4969" s="184">
        <v>17</v>
      </c>
      <c r="F4969" s="184">
        <v>4226</v>
      </c>
      <c r="G4969" s="184">
        <v>7</v>
      </c>
      <c r="H4969" s="184">
        <v>3</v>
      </c>
    </row>
    <row r="4970" spans="1:8" hidden="1" x14ac:dyDescent="0.2">
      <c r="A4970" s="184" t="s">
        <v>6743</v>
      </c>
      <c r="B4970" s="184">
        <v>4285</v>
      </c>
      <c r="C4970" s="184">
        <v>512415</v>
      </c>
      <c r="D4970" s="184">
        <v>170</v>
      </c>
      <c r="E4970" s="184">
        <v>17</v>
      </c>
      <c r="F4970" s="184">
        <v>4226</v>
      </c>
      <c r="G4970" s="184">
        <v>7</v>
      </c>
      <c r="H4970" s="184">
        <v>3</v>
      </c>
    </row>
    <row r="4971" spans="1:8" hidden="1" x14ac:dyDescent="0.2">
      <c r="A4971" s="184" t="s">
        <v>6744</v>
      </c>
      <c r="B4971" s="184">
        <v>4284</v>
      </c>
      <c r="C4971" s="184">
        <v>512416</v>
      </c>
      <c r="D4971" s="184">
        <v>171</v>
      </c>
      <c r="E4971" s="184">
        <v>17</v>
      </c>
      <c r="F4971" s="184">
        <v>4226</v>
      </c>
      <c r="G4971" s="184">
        <v>7</v>
      </c>
      <c r="H4971" s="184">
        <v>3</v>
      </c>
    </row>
    <row r="4972" spans="1:8" hidden="1" x14ac:dyDescent="0.2">
      <c r="A4972" s="184" t="s">
        <v>6745</v>
      </c>
      <c r="B4972" s="184">
        <v>4283</v>
      </c>
      <c r="C4972" s="184">
        <v>512417</v>
      </c>
      <c r="D4972" s="184">
        <v>172</v>
      </c>
      <c r="E4972" s="184">
        <v>17</v>
      </c>
      <c r="F4972" s="184">
        <v>4226</v>
      </c>
      <c r="G4972" s="184">
        <v>7</v>
      </c>
      <c r="H4972" s="184">
        <v>3</v>
      </c>
    </row>
    <row r="4973" spans="1:8" hidden="1" x14ac:dyDescent="0.2">
      <c r="A4973" s="184" t="s">
        <v>6746</v>
      </c>
      <c r="B4973" s="184">
        <v>4282</v>
      </c>
      <c r="C4973" s="184">
        <v>512418</v>
      </c>
      <c r="D4973" s="184">
        <v>173</v>
      </c>
      <c r="E4973" s="184">
        <v>17</v>
      </c>
      <c r="F4973" s="184">
        <v>4226</v>
      </c>
      <c r="G4973" s="184">
        <v>7</v>
      </c>
      <c r="H4973" s="184">
        <v>3</v>
      </c>
    </row>
    <row r="4974" spans="1:8" hidden="1" x14ac:dyDescent="0.2">
      <c r="A4974" s="184" t="s">
        <v>6747</v>
      </c>
      <c r="B4974" s="184">
        <v>4281</v>
      </c>
      <c r="C4974" s="184">
        <v>512419</v>
      </c>
      <c r="D4974" s="184">
        <v>174</v>
      </c>
      <c r="E4974" s="184">
        <v>17</v>
      </c>
      <c r="F4974" s="184">
        <v>4226</v>
      </c>
      <c r="G4974" s="184">
        <v>7</v>
      </c>
      <c r="H4974" s="184">
        <v>3</v>
      </c>
    </row>
    <row r="4975" spans="1:8" hidden="1" x14ac:dyDescent="0.2">
      <c r="A4975" s="184" t="s">
        <v>6748</v>
      </c>
      <c r="B4975" s="184">
        <v>4280</v>
      </c>
      <c r="C4975" s="184">
        <v>512420</v>
      </c>
      <c r="D4975" s="184">
        <v>175</v>
      </c>
      <c r="E4975" s="184">
        <v>17</v>
      </c>
      <c r="F4975" s="184">
        <v>4226</v>
      </c>
      <c r="G4975" s="184">
        <v>7</v>
      </c>
      <c r="H4975" s="184">
        <v>3</v>
      </c>
    </row>
    <row r="4976" spans="1:8" hidden="1" x14ac:dyDescent="0.2">
      <c r="A4976" s="184" t="s">
        <v>6749</v>
      </c>
      <c r="B4976" s="184">
        <v>4279</v>
      </c>
      <c r="C4976" s="184">
        <v>512421</v>
      </c>
      <c r="D4976" s="184">
        <v>176</v>
      </c>
      <c r="E4976" s="184">
        <v>17</v>
      </c>
      <c r="F4976" s="184">
        <v>4226</v>
      </c>
      <c r="G4976" s="184">
        <v>7</v>
      </c>
      <c r="H4976" s="184">
        <v>3</v>
      </c>
    </row>
    <row r="4977" spans="1:8" hidden="1" x14ac:dyDescent="0.2">
      <c r="A4977" s="184" t="s">
        <v>6750</v>
      </c>
      <c r="B4977" s="184">
        <v>4256</v>
      </c>
      <c r="C4977" s="184">
        <v>512444</v>
      </c>
      <c r="D4977" s="184">
        <v>177</v>
      </c>
      <c r="E4977" s="184">
        <v>17</v>
      </c>
      <c r="F4977" s="184">
        <v>4226</v>
      </c>
      <c r="G4977" s="184">
        <v>7</v>
      </c>
      <c r="H4977" s="184">
        <v>3</v>
      </c>
    </row>
    <row r="4978" spans="1:8" hidden="1" x14ac:dyDescent="0.2">
      <c r="A4978" s="184" t="s">
        <v>6751</v>
      </c>
      <c r="B4978" s="184">
        <v>4278</v>
      </c>
      <c r="C4978" s="184">
        <v>512422</v>
      </c>
      <c r="D4978" s="184">
        <v>178</v>
      </c>
      <c r="E4978" s="184">
        <v>17</v>
      </c>
      <c r="F4978" s="184">
        <v>4226</v>
      </c>
      <c r="G4978" s="184">
        <v>7</v>
      </c>
      <c r="H4978" s="184">
        <v>3</v>
      </c>
    </row>
    <row r="4979" spans="1:8" hidden="1" x14ac:dyDescent="0.2">
      <c r="A4979" s="184" t="s">
        <v>6752</v>
      </c>
      <c r="B4979" s="184">
        <v>4277</v>
      </c>
      <c r="C4979" s="184">
        <v>512423</v>
      </c>
      <c r="D4979" s="184">
        <v>179</v>
      </c>
      <c r="E4979" s="184">
        <v>17</v>
      </c>
      <c r="F4979" s="184">
        <v>4226</v>
      </c>
      <c r="G4979" s="184">
        <v>7</v>
      </c>
      <c r="H4979" s="184">
        <v>3</v>
      </c>
    </row>
    <row r="4980" spans="1:8" hidden="1" x14ac:dyDescent="0.2">
      <c r="A4980" s="184" t="s">
        <v>6753</v>
      </c>
      <c r="B4980" s="184">
        <v>4276</v>
      </c>
      <c r="C4980" s="184">
        <v>512424</v>
      </c>
      <c r="D4980" s="184">
        <v>180</v>
      </c>
      <c r="E4980" s="184">
        <v>17</v>
      </c>
      <c r="F4980" s="184">
        <v>4226</v>
      </c>
      <c r="G4980" s="184">
        <v>7</v>
      </c>
      <c r="H4980" s="184">
        <v>3</v>
      </c>
    </row>
    <row r="4981" spans="1:8" hidden="1" x14ac:dyDescent="0.2">
      <c r="A4981" s="184" t="s">
        <v>6754</v>
      </c>
      <c r="B4981" s="184">
        <v>4275</v>
      </c>
      <c r="C4981" s="184">
        <v>512425</v>
      </c>
      <c r="D4981" s="184">
        <v>181</v>
      </c>
      <c r="E4981" s="184">
        <v>17</v>
      </c>
      <c r="F4981" s="184">
        <v>4226</v>
      </c>
      <c r="G4981" s="184">
        <v>7</v>
      </c>
      <c r="H4981" s="184">
        <v>3</v>
      </c>
    </row>
    <row r="4982" spans="1:8" hidden="1" x14ac:dyDescent="0.2">
      <c r="A4982" s="184" t="s">
        <v>6755</v>
      </c>
      <c r="B4982" s="184">
        <v>4274</v>
      </c>
      <c r="C4982" s="184">
        <v>512426</v>
      </c>
      <c r="D4982" s="184">
        <v>182</v>
      </c>
      <c r="E4982" s="184">
        <v>17</v>
      </c>
      <c r="F4982" s="184">
        <v>4226</v>
      </c>
      <c r="G4982" s="184">
        <v>7</v>
      </c>
      <c r="H4982" s="184">
        <v>3</v>
      </c>
    </row>
    <row r="4983" spans="1:8" hidden="1" x14ac:dyDescent="0.2">
      <c r="A4983" s="184" t="s">
        <v>6756</v>
      </c>
      <c r="B4983" s="184">
        <v>4273</v>
      </c>
      <c r="C4983" s="184">
        <v>512427</v>
      </c>
      <c r="D4983" s="184">
        <v>183</v>
      </c>
      <c r="E4983" s="184">
        <v>17</v>
      </c>
      <c r="F4983" s="184">
        <v>4226</v>
      </c>
      <c r="G4983" s="184">
        <v>7</v>
      </c>
      <c r="H4983" s="184">
        <v>3</v>
      </c>
    </row>
    <row r="4984" spans="1:8" hidden="1" x14ac:dyDescent="0.2">
      <c r="A4984" s="184" t="s">
        <v>6757</v>
      </c>
      <c r="B4984" s="184">
        <v>4272</v>
      </c>
      <c r="C4984" s="184">
        <v>512428</v>
      </c>
      <c r="D4984" s="184">
        <v>184</v>
      </c>
      <c r="E4984" s="184">
        <v>17</v>
      </c>
      <c r="F4984" s="184">
        <v>4226</v>
      </c>
      <c r="G4984" s="184">
        <v>7</v>
      </c>
      <c r="H4984" s="184">
        <v>3</v>
      </c>
    </row>
    <row r="4985" spans="1:8" hidden="1" x14ac:dyDescent="0.2">
      <c r="A4985" s="184" t="s">
        <v>6758</v>
      </c>
      <c r="B4985" s="184">
        <v>4271</v>
      </c>
      <c r="C4985" s="184">
        <v>512429</v>
      </c>
      <c r="D4985" s="184">
        <v>185</v>
      </c>
      <c r="E4985" s="184">
        <v>17</v>
      </c>
      <c r="F4985" s="184">
        <v>4226</v>
      </c>
      <c r="G4985" s="184">
        <v>7</v>
      </c>
      <c r="H4985" s="184">
        <v>3</v>
      </c>
    </row>
    <row r="4986" spans="1:8" hidden="1" x14ac:dyDescent="0.2">
      <c r="A4986" s="184" t="s">
        <v>6759</v>
      </c>
      <c r="B4986" s="184">
        <v>4270</v>
      </c>
      <c r="C4986" s="184">
        <v>512430</v>
      </c>
      <c r="D4986" s="184">
        <v>186</v>
      </c>
      <c r="E4986" s="184">
        <v>17</v>
      </c>
      <c r="F4986" s="184">
        <v>4226</v>
      </c>
      <c r="G4986" s="184">
        <v>7</v>
      </c>
      <c r="H4986" s="184">
        <v>3</v>
      </c>
    </row>
    <row r="4987" spans="1:8" hidden="1" x14ac:dyDescent="0.2">
      <c r="A4987" s="184" t="s">
        <v>6760</v>
      </c>
      <c r="B4987" s="184">
        <v>4269</v>
      </c>
      <c r="C4987" s="184">
        <v>512431</v>
      </c>
      <c r="D4987" s="184">
        <v>187</v>
      </c>
      <c r="E4987" s="184">
        <v>17</v>
      </c>
      <c r="F4987" s="184">
        <v>4226</v>
      </c>
      <c r="G4987" s="184">
        <v>7</v>
      </c>
      <c r="H4987" s="184">
        <v>3</v>
      </c>
    </row>
    <row r="4988" spans="1:8" hidden="1" x14ac:dyDescent="0.2">
      <c r="A4988" s="184" t="s">
        <v>6761</v>
      </c>
      <c r="B4988" s="184">
        <v>4267</v>
      </c>
      <c r="C4988" s="184">
        <v>512433</v>
      </c>
      <c r="D4988" s="184">
        <v>188</v>
      </c>
      <c r="E4988" s="184">
        <v>17</v>
      </c>
      <c r="F4988" s="184">
        <v>4226</v>
      </c>
      <c r="G4988" s="184">
        <v>7</v>
      </c>
      <c r="H4988" s="184">
        <v>3</v>
      </c>
    </row>
    <row r="4989" spans="1:8" hidden="1" x14ac:dyDescent="0.2">
      <c r="A4989" s="184" t="s">
        <v>6762</v>
      </c>
      <c r="B4989" s="184">
        <v>4268</v>
      </c>
      <c r="C4989" s="184">
        <v>512432</v>
      </c>
      <c r="D4989" s="184">
        <v>189</v>
      </c>
      <c r="E4989" s="184">
        <v>17</v>
      </c>
      <c r="F4989" s="184">
        <v>4226</v>
      </c>
      <c r="G4989" s="184">
        <v>7</v>
      </c>
      <c r="H4989" s="184">
        <v>3</v>
      </c>
    </row>
    <row r="4990" spans="1:8" hidden="1" x14ac:dyDescent="0.2">
      <c r="A4990" s="184" t="s">
        <v>6763</v>
      </c>
      <c r="B4990" s="184">
        <v>4266</v>
      </c>
      <c r="C4990" s="184">
        <v>512434</v>
      </c>
      <c r="D4990" s="184">
        <v>190</v>
      </c>
      <c r="E4990" s="184">
        <v>17</v>
      </c>
      <c r="F4990" s="184">
        <v>4226</v>
      </c>
      <c r="G4990" s="184">
        <v>7</v>
      </c>
      <c r="H4990" s="184">
        <v>3</v>
      </c>
    </row>
    <row r="4991" spans="1:8" hidden="1" x14ac:dyDescent="0.2">
      <c r="A4991" s="184" t="s">
        <v>6764</v>
      </c>
      <c r="B4991" s="184">
        <v>4265</v>
      </c>
      <c r="C4991" s="184">
        <v>512435</v>
      </c>
      <c r="D4991" s="184">
        <v>191</v>
      </c>
      <c r="E4991" s="184">
        <v>17</v>
      </c>
      <c r="F4991" s="184">
        <v>4226</v>
      </c>
      <c r="G4991" s="184">
        <v>7</v>
      </c>
      <c r="H4991" s="184">
        <v>3</v>
      </c>
    </row>
    <row r="4992" spans="1:8" hidden="1" x14ac:dyDescent="0.2">
      <c r="A4992" s="184" t="s">
        <v>6765</v>
      </c>
      <c r="B4992" s="184">
        <v>4264</v>
      </c>
      <c r="C4992" s="184">
        <v>512436</v>
      </c>
      <c r="D4992" s="184">
        <v>192</v>
      </c>
      <c r="E4992" s="184">
        <v>17</v>
      </c>
      <c r="F4992" s="184">
        <v>4226</v>
      </c>
      <c r="G4992" s="184">
        <v>7</v>
      </c>
      <c r="H4992" s="184">
        <v>3</v>
      </c>
    </row>
    <row r="4993" spans="1:8" hidden="1" x14ac:dyDescent="0.2">
      <c r="A4993" s="184" t="s">
        <v>6766</v>
      </c>
      <c r="B4993" s="184">
        <v>4263</v>
      </c>
      <c r="C4993" s="184">
        <v>512437</v>
      </c>
      <c r="D4993" s="184">
        <v>193</v>
      </c>
      <c r="E4993" s="184">
        <v>17</v>
      </c>
      <c r="F4993" s="184">
        <v>4226</v>
      </c>
      <c r="G4993" s="184">
        <v>7</v>
      </c>
      <c r="H4993" s="184">
        <v>3</v>
      </c>
    </row>
    <row r="4994" spans="1:8" hidden="1" x14ac:dyDescent="0.2">
      <c r="A4994" s="184" t="s">
        <v>6767</v>
      </c>
      <c r="B4994" s="184">
        <v>4262</v>
      </c>
      <c r="C4994" s="184">
        <v>512438</v>
      </c>
      <c r="D4994" s="184">
        <v>194</v>
      </c>
      <c r="E4994" s="184">
        <v>17</v>
      </c>
      <c r="F4994" s="184">
        <v>4226</v>
      </c>
      <c r="G4994" s="184">
        <v>7</v>
      </c>
      <c r="H4994" s="184">
        <v>3</v>
      </c>
    </row>
    <row r="4995" spans="1:8" hidden="1" x14ac:dyDescent="0.2">
      <c r="A4995" s="184" t="s">
        <v>6768</v>
      </c>
      <c r="B4995" s="184">
        <v>4261</v>
      </c>
      <c r="C4995" s="184">
        <v>512439</v>
      </c>
      <c r="D4995" s="184">
        <v>195</v>
      </c>
      <c r="E4995" s="184">
        <v>17</v>
      </c>
      <c r="F4995" s="184">
        <v>4226</v>
      </c>
      <c r="G4995" s="184">
        <v>7</v>
      </c>
      <c r="H4995" s="184">
        <v>3</v>
      </c>
    </row>
    <row r="4996" spans="1:8" hidden="1" x14ac:dyDescent="0.2">
      <c r="A4996" s="184" t="s">
        <v>6769</v>
      </c>
      <c r="B4996" s="184">
        <v>4260</v>
      </c>
      <c r="C4996" s="184">
        <v>512440</v>
      </c>
      <c r="D4996" s="184">
        <v>196</v>
      </c>
      <c r="E4996" s="184">
        <v>17</v>
      </c>
      <c r="F4996" s="184">
        <v>4226</v>
      </c>
      <c r="G4996" s="184">
        <v>7</v>
      </c>
      <c r="H4996" s="184">
        <v>3</v>
      </c>
    </row>
    <row r="4997" spans="1:8" hidden="1" x14ac:dyDescent="0.2">
      <c r="A4997" s="184" t="s">
        <v>6770</v>
      </c>
      <c r="B4997" s="184">
        <v>4259</v>
      </c>
      <c r="C4997" s="184">
        <v>512441</v>
      </c>
      <c r="D4997" s="184">
        <v>197</v>
      </c>
      <c r="E4997" s="184">
        <v>17</v>
      </c>
      <c r="F4997" s="184">
        <v>4226</v>
      </c>
      <c r="G4997" s="184">
        <v>7</v>
      </c>
      <c r="H4997" s="184">
        <v>3</v>
      </c>
    </row>
    <row r="4998" spans="1:8" hidden="1" x14ac:dyDescent="0.2">
      <c r="A4998" s="184" t="s">
        <v>6771</v>
      </c>
      <c r="B4998" s="184">
        <v>4258</v>
      </c>
      <c r="C4998" s="184">
        <v>512442</v>
      </c>
      <c r="D4998" s="184">
        <v>198</v>
      </c>
      <c r="E4998" s="184">
        <v>17</v>
      </c>
      <c r="F4998" s="184">
        <v>4226</v>
      </c>
      <c r="G4998" s="184">
        <v>7</v>
      </c>
      <c r="H4998" s="184">
        <v>3</v>
      </c>
    </row>
    <row r="4999" spans="1:8" hidden="1" x14ac:dyDescent="0.2">
      <c r="A4999" s="184" t="s">
        <v>6772</v>
      </c>
      <c r="B4999" s="184">
        <v>4257</v>
      </c>
      <c r="C4999" s="184">
        <v>512443</v>
      </c>
      <c r="D4999" s="184">
        <v>199</v>
      </c>
      <c r="E4999" s="184">
        <v>17</v>
      </c>
      <c r="F4999" s="184">
        <v>4226</v>
      </c>
      <c r="G4999" s="184">
        <v>7</v>
      </c>
      <c r="H4999" s="184">
        <v>3</v>
      </c>
    </row>
    <row r="5000" spans="1:8" hidden="1" x14ac:dyDescent="0.2">
      <c r="A5000" s="184" t="s">
        <v>6773</v>
      </c>
      <c r="B5000" s="184">
        <v>5067</v>
      </c>
      <c r="C5000" s="184">
        <v>512540</v>
      </c>
      <c r="D5000" s="184">
        <v>1</v>
      </c>
      <c r="E5000" s="184">
        <v>17</v>
      </c>
      <c r="F5000" s="184">
        <v>4848</v>
      </c>
      <c r="G5000" s="184">
        <v>7</v>
      </c>
      <c r="H5000" s="184">
        <v>3</v>
      </c>
    </row>
    <row r="5001" spans="1:8" hidden="1" x14ac:dyDescent="0.2">
      <c r="A5001" s="184" t="s">
        <v>6774</v>
      </c>
      <c r="B5001" s="184">
        <v>5066</v>
      </c>
      <c r="C5001" s="184">
        <v>512541</v>
      </c>
      <c r="D5001" s="184">
        <v>2</v>
      </c>
      <c r="E5001" s="184">
        <v>17</v>
      </c>
      <c r="F5001" s="184">
        <v>4848</v>
      </c>
      <c r="G5001" s="184">
        <v>7</v>
      </c>
      <c r="H5001" s="184">
        <v>3</v>
      </c>
    </row>
    <row r="5002" spans="1:8" hidden="1" x14ac:dyDescent="0.2">
      <c r="A5002" s="184" t="s">
        <v>6775</v>
      </c>
      <c r="B5002" s="184">
        <v>5065</v>
      </c>
      <c r="C5002" s="184">
        <v>512542</v>
      </c>
      <c r="D5002" s="184">
        <v>3</v>
      </c>
      <c r="E5002" s="184">
        <v>17</v>
      </c>
      <c r="F5002" s="184">
        <v>4848</v>
      </c>
      <c r="G5002" s="184">
        <v>7</v>
      </c>
      <c r="H5002" s="184">
        <v>3</v>
      </c>
    </row>
    <row r="5003" spans="1:8" hidden="1" x14ac:dyDescent="0.2">
      <c r="A5003" s="184" t="s">
        <v>6776</v>
      </c>
      <c r="B5003" s="184">
        <v>5064</v>
      </c>
      <c r="C5003" s="184">
        <v>512543</v>
      </c>
      <c r="D5003" s="184">
        <v>4</v>
      </c>
      <c r="E5003" s="184">
        <v>17</v>
      </c>
      <c r="F5003" s="184">
        <v>4848</v>
      </c>
      <c r="G5003" s="184">
        <v>7</v>
      </c>
      <c r="H5003" s="184">
        <v>3</v>
      </c>
    </row>
    <row r="5004" spans="1:8" hidden="1" x14ac:dyDescent="0.2">
      <c r="A5004" s="184" t="s">
        <v>6777</v>
      </c>
      <c r="B5004" s="184">
        <v>5063</v>
      </c>
      <c r="C5004" s="184">
        <v>512544</v>
      </c>
      <c r="D5004" s="184">
        <v>5</v>
      </c>
      <c r="E5004" s="184">
        <v>17</v>
      </c>
      <c r="F5004" s="184">
        <v>4848</v>
      </c>
      <c r="G5004" s="184">
        <v>7</v>
      </c>
      <c r="H5004" s="184">
        <v>3</v>
      </c>
    </row>
    <row r="5005" spans="1:8" hidden="1" x14ac:dyDescent="0.2">
      <c r="A5005" s="184" t="s">
        <v>6778</v>
      </c>
      <c r="B5005" s="184">
        <v>5062</v>
      </c>
      <c r="C5005" s="184">
        <v>512545</v>
      </c>
      <c r="D5005" s="184">
        <v>6</v>
      </c>
      <c r="E5005" s="184">
        <v>17</v>
      </c>
      <c r="F5005" s="184">
        <v>4848</v>
      </c>
      <c r="G5005" s="184">
        <v>7</v>
      </c>
      <c r="H5005" s="184">
        <v>3</v>
      </c>
    </row>
    <row r="5006" spans="1:8" hidden="1" x14ac:dyDescent="0.2">
      <c r="A5006" s="184" t="s">
        <v>6779</v>
      </c>
      <c r="B5006" s="184">
        <v>5061</v>
      </c>
      <c r="C5006" s="184">
        <v>512546</v>
      </c>
      <c r="D5006" s="184">
        <v>7</v>
      </c>
      <c r="E5006" s="184">
        <v>17</v>
      </c>
      <c r="F5006" s="184">
        <v>4848</v>
      </c>
      <c r="G5006" s="184">
        <v>7</v>
      </c>
      <c r="H5006" s="184">
        <v>3</v>
      </c>
    </row>
    <row r="5007" spans="1:8" hidden="1" x14ac:dyDescent="0.2">
      <c r="A5007" s="184" t="s">
        <v>6780</v>
      </c>
      <c r="B5007" s="184">
        <v>5060</v>
      </c>
      <c r="C5007" s="184">
        <v>512547</v>
      </c>
      <c r="D5007" s="184">
        <v>8</v>
      </c>
      <c r="E5007" s="184">
        <v>17</v>
      </c>
      <c r="F5007" s="184">
        <v>4848</v>
      </c>
      <c r="G5007" s="184">
        <v>7</v>
      </c>
      <c r="H5007" s="184">
        <v>3</v>
      </c>
    </row>
    <row r="5008" spans="1:8" hidden="1" x14ac:dyDescent="0.2">
      <c r="A5008" s="184" t="s">
        <v>6781</v>
      </c>
      <c r="B5008" s="184">
        <v>5059</v>
      </c>
      <c r="C5008" s="184">
        <v>512548</v>
      </c>
      <c r="D5008" s="184">
        <v>9</v>
      </c>
      <c r="E5008" s="184">
        <v>17</v>
      </c>
      <c r="F5008" s="184">
        <v>4848</v>
      </c>
      <c r="G5008" s="184">
        <v>7</v>
      </c>
      <c r="H5008" s="184">
        <v>3</v>
      </c>
    </row>
    <row r="5009" spans="1:8" hidden="1" x14ac:dyDescent="0.2">
      <c r="A5009" s="184" t="s">
        <v>6782</v>
      </c>
      <c r="B5009" s="184">
        <v>5058</v>
      </c>
      <c r="C5009" s="184">
        <v>512549</v>
      </c>
      <c r="D5009" s="184">
        <v>10</v>
      </c>
      <c r="E5009" s="184">
        <v>17</v>
      </c>
      <c r="F5009" s="184">
        <v>4848</v>
      </c>
      <c r="G5009" s="184">
        <v>7</v>
      </c>
      <c r="H5009" s="184">
        <v>3</v>
      </c>
    </row>
    <row r="5010" spans="1:8" hidden="1" x14ac:dyDescent="0.2">
      <c r="A5010" s="184" t="s">
        <v>6783</v>
      </c>
      <c r="B5010" s="184">
        <v>5057</v>
      </c>
      <c r="C5010" s="184">
        <v>512550</v>
      </c>
      <c r="D5010" s="184">
        <v>11</v>
      </c>
      <c r="E5010" s="184">
        <v>17</v>
      </c>
      <c r="F5010" s="184">
        <v>4848</v>
      </c>
      <c r="G5010" s="184">
        <v>7</v>
      </c>
      <c r="H5010" s="184">
        <v>3</v>
      </c>
    </row>
    <row r="5011" spans="1:8" hidden="1" x14ac:dyDescent="0.2">
      <c r="A5011" s="184" t="s">
        <v>6784</v>
      </c>
      <c r="B5011" s="184">
        <v>5056</v>
      </c>
      <c r="C5011" s="184">
        <v>512551</v>
      </c>
      <c r="D5011" s="184">
        <v>12</v>
      </c>
      <c r="E5011" s="184">
        <v>17</v>
      </c>
      <c r="F5011" s="184">
        <v>4848</v>
      </c>
      <c r="G5011" s="184">
        <v>7</v>
      </c>
      <c r="H5011" s="184">
        <v>3</v>
      </c>
    </row>
    <row r="5012" spans="1:8" hidden="1" x14ac:dyDescent="0.2">
      <c r="A5012" s="184" t="s">
        <v>6785</v>
      </c>
      <c r="B5012" s="184">
        <v>5055</v>
      </c>
      <c r="C5012" s="184">
        <v>512552</v>
      </c>
      <c r="D5012" s="184">
        <v>13</v>
      </c>
      <c r="E5012" s="184">
        <v>17</v>
      </c>
      <c r="F5012" s="184">
        <v>4848</v>
      </c>
      <c r="G5012" s="184">
        <v>7</v>
      </c>
      <c r="H5012" s="184">
        <v>3</v>
      </c>
    </row>
    <row r="5013" spans="1:8" hidden="1" x14ac:dyDescent="0.2">
      <c r="A5013" s="184" t="s">
        <v>6786</v>
      </c>
      <c r="B5013" s="184">
        <v>5054</v>
      </c>
      <c r="C5013" s="184">
        <v>512553</v>
      </c>
      <c r="D5013" s="184">
        <v>14</v>
      </c>
      <c r="E5013" s="184">
        <v>17</v>
      </c>
      <c r="F5013" s="184">
        <v>4848</v>
      </c>
      <c r="G5013" s="184">
        <v>7</v>
      </c>
      <c r="H5013" s="184">
        <v>3</v>
      </c>
    </row>
    <row r="5014" spans="1:8" hidden="1" x14ac:dyDescent="0.2">
      <c r="A5014" s="184" t="s">
        <v>6787</v>
      </c>
      <c r="B5014" s="184">
        <v>5053</v>
      </c>
      <c r="C5014" s="184">
        <v>512554</v>
      </c>
      <c r="D5014" s="184">
        <v>15</v>
      </c>
      <c r="E5014" s="184">
        <v>17</v>
      </c>
      <c r="F5014" s="184">
        <v>4848</v>
      </c>
      <c r="G5014" s="184">
        <v>7</v>
      </c>
      <c r="H5014" s="184">
        <v>3</v>
      </c>
    </row>
    <row r="5015" spans="1:8" hidden="1" x14ac:dyDescent="0.2">
      <c r="A5015" s="184" t="s">
        <v>6788</v>
      </c>
      <c r="B5015" s="184">
        <v>5052</v>
      </c>
      <c r="C5015" s="184">
        <v>512555</v>
      </c>
      <c r="D5015" s="184">
        <v>16</v>
      </c>
      <c r="E5015" s="184">
        <v>17</v>
      </c>
      <c r="F5015" s="184">
        <v>4848</v>
      </c>
      <c r="G5015" s="184">
        <v>7</v>
      </c>
      <c r="H5015" s="184">
        <v>3</v>
      </c>
    </row>
    <row r="5016" spans="1:8" hidden="1" x14ac:dyDescent="0.2">
      <c r="A5016" s="184" t="s">
        <v>6789</v>
      </c>
      <c r="B5016" s="184">
        <v>5051</v>
      </c>
      <c r="C5016" s="184">
        <v>512556</v>
      </c>
      <c r="D5016" s="184">
        <v>17</v>
      </c>
      <c r="E5016" s="184">
        <v>17</v>
      </c>
      <c r="F5016" s="184">
        <v>4848</v>
      </c>
      <c r="G5016" s="184">
        <v>7</v>
      </c>
      <c r="H5016" s="184">
        <v>3</v>
      </c>
    </row>
    <row r="5017" spans="1:8" hidden="1" x14ac:dyDescent="0.2">
      <c r="A5017" s="184" t="s">
        <v>6790</v>
      </c>
      <c r="B5017" s="184">
        <v>5050</v>
      </c>
      <c r="C5017" s="184">
        <v>512557</v>
      </c>
      <c r="D5017" s="184">
        <v>18</v>
      </c>
      <c r="E5017" s="184">
        <v>17</v>
      </c>
      <c r="F5017" s="184">
        <v>4848</v>
      </c>
      <c r="G5017" s="184">
        <v>7</v>
      </c>
      <c r="H5017" s="184">
        <v>3</v>
      </c>
    </row>
    <row r="5018" spans="1:8" hidden="1" x14ac:dyDescent="0.2">
      <c r="A5018" s="184" t="s">
        <v>6791</v>
      </c>
      <c r="B5018" s="184">
        <v>5049</v>
      </c>
      <c r="C5018" s="184">
        <v>512558</v>
      </c>
      <c r="D5018" s="184">
        <v>19</v>
      </c>
      <c r="E5018" s="184">
        <v>17</v>
      </c>
      <c r="F5018" s="184">
        <v>4848</v>
      </c>
      <c r="G5018" s="184">
        <v>7</v>
      </c>
      <c r="H5018" s="184">
        <v>3</v>
      </c>
    </row>
    <row r="5019" spans="1:8" hidden="1" x14ac:dyDescent="0.2">
      <c r="A5019" s="184" t="s">
        <v>6792</v>
      </c>
      <c r="B5019" s="184">
        <v>5048</v>
      </c>
      <c r="C5019" s="184">
        <v>512559</v>
      </c>
      <c r="D5019" s="184">
        <v>20</v>
      </c>
      <c r="E5019" s="184">
        <v>17</v>
      </c>
      <c r="F5019" s="184">
        <v>4848</v>
      </c>
      <c r="G5019" s="184">
        <v>7</v>
      </c>
      <c r="H5019" s="184">
        <v>3</v>
      </c>
    </row>
    <row r="5020" spans="1:8" hidden="1" x14ac:dyDescent="0.2">
      <c r="A5020" s="184" t="s">
        <v>6793</v>
      </c>
      <c r="B5020" s="184">
        <v>4844</v>
      </c>
      <c r="C5020" s="184">
        <v>512453</v>
      </c>
      <c r="D5020" s="184">
        <v>400</v>
      </c>
      <c r="E5020" s="184">
        <v>17</v>
      </c>
      <c r="F5020" s="184">
        <v>4761</v>
      </c>
      <c r="G5020" s="184">
        <v>7</v>
      </c>
      <c r="H5020" s="184">
        <v>3</v>
      </c>
    </row>
    <row r="5021" spans="1:8" hidden="1" x14ac:dyDescent="0.2">
      <c r="A5021" s="184" t="s">
        <v>6794</v>
      </c>
      <c r="B5021" s="184">
        <v>4843</v>
      </c>
      <c r="C5021" s="184">
        <v>512454</v>
      </c>
      <c r="D5021" s="184">
        <v>401</v>
      </c>
      <c r="E5021" s="184">
        <v>17</v>
      </c>
      <c r="F5021" s="184">
        <v>4761</v>
      </c>
      <c r="G5021" s="184">
        <v>7</v>
      </c>
      <c r="H5021" s="184">
        <v>3</v>
      </c>
    </row>
    <row r="5022" spans="1:8" hidden="1" x14ac:dyDescent="0.2">
      <c r="A5022" s="184" t="s">
        <v>6795</v>
      </c>
      <c r="B5022" s="184">
        <v>4842</v>
      </c>
      <c r="C5022" s="184">
        <v>512455</v>
      </c>
      <c r="D5022" s="184">
        <v>402</v>
      </c>
      <c r="E5022" s="184">
        <v>17</v>
      </c>
      <c r="F5022" s="184">
        <v>4761</v>
      </c>
      <c r="G5022" s="184">
        <v>7</v>
      </c>
      <c r="H5022" s="184">
        <v>3</v>
      </c>
    </row>
    <row r="5023" spans="1:8" hidden="1" x14ac:dyDescent="0.2">
      <c r="A5023" s="184" t="s">
        <v>6796</v>
      </c>
      <c r="B5023" s="184">
        <v>4841</v>
      </c>
      <c r="C5023" s="184">
        <v>512456</v>
      </c>
      <c r="D5023" s="184">
        <v>403</v>
      </c>
      <c r="E5023" s="184">
        <v>17</v>
      </c>
      <c r="F5023" s="184">
        <v>4761</v>
      </c>
      <c r="G5023" s="184">
        <v>7</v>
      </c>
      <c r="H5023" s="184">
        <v>3</v>
      </c>
    </row>
    <row r="5024" spans="1:8" hidden="1" x14ac:dyDescent="0.2">
      <c r="A5024" s="184" t="s">
        <v>6797</v>
      </c>
      <c r="B5024" s="184">
        <v>4840</v>
      </c>
      <c r="C5024" s="184">
        <v>512457</v>
      </c>
      <c r="D5024" s="184">
        <v>404</v>
      </c>
      <c r="E5024" s="184">
        <v>17</v>
      </c>
      <c r="F5024" s="184">
        <v>4761</v>
      </c>
      <c r="G5024" s="184">
        <v>7</v>
      </c>
      <c r="H5024" s="184">
        <v>3</v>
      </c>
    </row>
    <row r="5025" spans="1:8" hidden="1" x14ac:dyDescent="0.2">
      <c r="A5025" s="184" t="s">
        <v>6798</v>
      </c>
      <c r="B5025" s="184">
        <v>4839</v>
      </c>
      <c r="C5025" s="184">
        <v>512458</v>
      </c>
      <c r="D5025" s="184">
        <v>405</v>
      </c>
      <c r="E5025" s="184">
        <v>17</v>
      </c>
      <c r="F5025" s="184">
        <v>4761</v>
      </c>
      <c r="G5025" s="184">
        <v>7</v>
      </c>
      <c r="H5025" s="184">
        <v>3</v>
      </c>
    </row>
    <row r="5026" spans="1:8" hidden="1" x14ac:dyDescent="0.2">
      <c r="A5026" s="184" t="s">
        <v>6799</v>
      </c>
      <c r="B5026" s="184">
        <v>4838</v>
      </c>
      <c r="C5026" s="184">
        <v>512459</v>
      </c>
      <c r="D5026" s="184">
        <v>406</v>
      </c>
      <c r="E5026" s="184">
        <v>17</v>
      </c>
      <c r="F5026" s="184">
        <v>4761</v>
      </c>
      <c r="G5026" s="184">
        <v>7</v>
      </c>
      <c r="H5026" s="184">
        <v>3</v>
      </c>
    </row>
    <row r="5027" spans="1:8" hidden="1" x14ac:dyDescent="0.2">
      <c r="A5027" s="184" t="s">
        <v>6800</v>
      </c>
      <c r="B5027" s="184">
        <v>4837</v>
      </c>
      <c r="C5027" s="184">
        <v>512460</v>
      </c>
      <c r="D5027" s="184">
        <v>407</v>
      </c>
      <c r="E5027" s="184">
        <v>17</v>
      </c>
      <c r="F5027" s="184">
        <v>4761</v>
      </c>
      <c r="G5027" s="184">
        <v>7</v>
      </c>
      <c r="H5027" s="184">
        <v>3</v>
      </c>
    </row>
    <row r="5028" spans="1:8" hidden="1" x14ac:dyDescent="0.2">
      <c r="A5028" s="184" t="s">
        <v>6801</v>
      </c>
      <c r="B5028" s="184">
        <v>4836</v>
      </c>
      <c r="C5028" s="184">
        <v>512461</v>
      </c>
      <c r="D5028" s="184">
        <v>408</v>
      </c>
      <c r="E5028" s="184">
        <v>17</v>
      </c>
      <c r="F5028" s="184">
        <v>4761</v>
      </c>
      <c r="G5028" s="184">
        <v>7</v>
      </c>
      <c r="H5028" s="184">
        <v>3</v>
      </c>
    </row>
    <row r="5029" spans="1:8" hidden="1" x14ac:dyDescent="0.2">
      <c r="A5029" s="184" t="s">
        <v>6802</v>
      </c>
      <c r="B5029" s="184">
        <v>4835</v>
      </c>
      <c r="C5029" s="184">
        <v>512462</v>
      </c>
      <c r="D5029" s="184">
        <v>409</v>
      </c>
      <c r="E5029" s="184">
        <v>17</v>
      </c>
      <c r="F5029" s="184">
        <v>4761</v>
      </c>
      <c r="G5029" s="184">
        <v>7</v>
      </c>
      <c r="H5029" s="184">
        <v>3</v>
      </c>
    </row>
    <row r="5030" spans="1:8" hidden="1" x14ac:dyDescent="0.2">
      <c r="A5030" s="184" t="s">
        <v>6803</v>
      </c>
      <c r="B5030" s="184">
        <v>4834</v>
      </c>
      <c r="C5030" s="184">
        <v>512463</v>
      </c>
      <c r="D5030" s="184">
        <v>410</v>
      </c>
      <c r="E5030" s="184">
        <v>17</v>
      </c>
      <c r="F5030" s="184">
        <v>4761</v>
      </c>
      <c r="G5030" s="184">
        <v>7</v>
      </c>
      <c r="H5030" s="184">
        <v>3</v>
      </c>
    </row>
    <row r="5031" spans="1:8" hidden="1" x14ac:dyDescent="0.2">
      <c r="A5031" s="184" t="s">
        <v>6804</v>
      </c>
      <c r="B5031" s="184">
        <v>4833</v>
      </c>
      <c r="C5031" s="184">
        <v>512464</v>
      </c>
      <c r="D5031" s="184">
        <v>411</v>
      </c>
      <c r="E5031" s="184">
        <v>17</v>
      </c>
      <c r="F5031" s="184">
        <v>4761</v>
      </c>
      <c r="G5031" s="184">
        <v>7</v>
      </c>
      <c r="H5031" s="184">
        <v>3</v>
      </c>
    </row>
    <row r="5032" spans="1:8" hidden="1" x14ac:dyDescent="0.2">
      <c r="A5032" s="184" t="s">
        <v>6805</v>
      </c>
      <c r="B5032" s="184">
        <v>4832</v>
      </c>
      <c r="C5032" s="184">
        <v>512465</v>
      </c>
      <c r="D5032" s="184">
        <v>412</v>
      </c>
      <c r="E5032" s="184">
        <v>17</v>
      </c>
      <c r="F5032" s="184">
        <v>4761</v>
      </c>
      <c r="G5032" s="184">
        <v>7</v>
      </c>
      <c r="H5032" s="184">
        <v>3</v>
      </c>
    </row>
    <row r="5033" spans="1:8" hidden="1" x14ac:dyDescent="0.2">
      <c r="A5033" s="184" t="s">
        <v>6806</v>
      </c>
      <c r="B5033" s="184">
        <v>4831</v>
      </c>
      <c r="C5033" s="184">
        <v>512466</v>
      </c>
      <c r="D5033" s="184">
        <v>413</v>
      </c>
      <c r="E5033" s="184">
        <v>17</v>
      </c>
      <c r="F5033" s="184">
        <v>4761</v>
      </c>
      <c r="G5033" s="184">
        <v>7</v>
      </c>
      <c r="H5033" s="184">
        <v>3</v>
      </c>
    </row>
    <row r="5034" spans="1:8" hidden="1" x14ac:dyDescent="0.2">
      <c r="A5034" s="184" t="s">
        <v>6807</v>
      </c>
      <c r="B5034" s="184">
        <v>4830</v>
      </c>
      <c r="C5034" s="184">
        <v>512467</v>
      </c>
      <c r="D5034" s="184">
        <v>414</v>
      </c>
      <c r="E5034" s="184">
        <v>17</v>
      </c>
      <c r="F5034" s="184">
        <v>4761</v>
      </c>
      <c r="G5034" s="184">
        <v>7</v>
      </c>
      <c r="H5034" s="184">
        <v>3</v>
      </c>
    </row>
    <row r="5035" spans="1:8" hidden="1" x14ac:dyDescent="0.2">
      <c r="A5035" s="184" t="s">
        <v>6808</v>
      </c>
      <c r="B5035" s="184">
        <v>4829</v>
      </c>
      <c r="C5035" s="184">
        <v>512468</v>
      </c>
      <c r="D5035" s="184">
        <v>415</v>
      </c>
      <c r="E5035" s="184">
        <v>17</v>
      </c>
      <c r="F5035" s="184">
        <v>4761</v>
      </c>
      <c r="G5035" s="184">
        <v>7</v>
      </c>
      <c r="H5035" s="184">
        <v>3</v>
      </c>
    </row>
    <row r="5036" spans="1:8" hidden="1" x14ac:dyDescent="0.2">
      <c r="A5036" s="184" t="s">
        <v>6809</v>
      </c>
      <c r="B5036" s="184">
        <v>4828</v>
      </c>
      <c r="C5036" s="184">
        <v>512469</v>
      </c>
      <c r="D5036" s="184">
        <v>416</v>
      </c>
      <c r="E5036" s="184">
        <v>17</v>
      </c>
      <c r="F5036" s="184">
        <v>4761</v>
      </c>
      <c r="G5036" s="184">
        <v>7</v>
      </c>
      <c r="H5036" s="184">
        <v>3</v>
      </c>
    </row>
    <row r="5037" spans="1:8" hidden="1" x14ac:dyDescent="0.2">
      <c r="A5037" s="184" t="s">
        <v>6810</v>
      </c>
      <c r="B5037" s="184">
        <v>4827</v>
      </c>
      <c r="C5037" s="184">
        <v>512470</v>
      </c>
      <c r="D5037" s="184">
        <v>417</v>
      </c>
      <c r="E5037" s="184">
        <v>17</v>
      </c>
      <c r="F5037" s="184">
        <v>4761</v>
      </c>
      <c r="G5037" s="184">
        <v>7</v>
      </c>
      <c r="H5037" s="184">
        <v>3</v>
      </c>
    </row>
    <row r="5038" spans="1:8" hidden="1" x14ac:dyDescent="0.2">
      <c r="A5038" s="184" t="s">
        <v>6811</v>
      </c>
      <c r="B5038" s="184">
        <v>4826</v>
      </c>
      <c r="C5038" s="184">
        <v>512471</v>
      </c>
      <c r="D5038" s="184">
        <v>418</v>
      </c>
      <c r="E5038" s="184">
        <v>17</v>
      </c>
      <c r="F5038" s="184">
        <v>4761</v>
      </c>
      <c r="G5038" s="184">
        <v>7</v>
      </c>
      <c r="H5038" s="184">
        <v>3</v>
      </c>
    </row>
    <row r="5039" spans="1:8" hidden="1" x14ac:dyDescent="0.2">
      <c r="A5039" s="184" t="s">
        <v>6812</v>
      </c>
      <c r="B5039" s="184">
        <v>4825</v>
      </c>
      <c r="C5039" s="184">
        <v>512472</v>
      </c>
      <c r="D5039" s="184">
        <v>419</v>
      </c>
      <c r="E5039" s="184">
        <v>17</v>
      </c>
      <c r="F5039" s="184">
        <v>4761</v>
      </c>
      <c r="G5039" s="184">
        <v>7</v>
      </c>
      <c r="H5039" s="184">
        <v>3</v>
      </c>
    </row>
    <row r="5040" spans="1:8" hidden="1" x14ac:dyDescent="0.2">
      <c r="A5040" s="184" t="s">
        <v>6813</v>
      </c>
      <c r="B5040" s="184">
        <v>4824</v>
      </c>
      <c r="C5040" s="184">
        <v>512473</v>
      </c>
      <c r="D5040" s="184">
        <v>420</v>
      </c>
      <c r="E5040" s="184">
        <v>17</v>
      </c>
      <c r="F5040" s="184">
        <v>4761</v>
      </c>
      <c r="G5040" s="184">
        <v>7</v>
      </c>
      <c r="H5040" s="184">
        <v>3</v>
      </c>
    </row>
    <row r="5041" spans="1:8" hidden="1" x14ac:dyDescent="0.2">
      <c r="A5041" s="184" t="s">
        <v>6814</v>
      </c>
      <c r="B5041" s="184">
        <v>4823</v>
      </c>
      <c r="C5041" s="184">
        <v>512474</v>
      </c>
      <c r="D5041" s="184">
        <v>421</v>
      </c>
      <c r="E5041" s="184">
        <v>17</v>
      </c>
      <c r="F5041" s="184">
        <v>4761</v>
      </c>
      <c r="G5041" s="184">
        <v>7</v>
      </c>
      <c r="H5041" s="184">
        <v>3</v>
      </c>
    </row>
    <row r="5042" spans="1:8" hidden="1" x14ac:dyDescent="0.2">
      <c r="A5042" s="184" t="s">
        <v>6815</v>
      </c>
      <c r="B5042" s="184">
        <v>4822</v>
      </c>
      <c r="C5042" s="184">
        <v>512475</v>
      </c>
      <c r="D5042" s="184">
        <v>422</v>
      </c>
      <c r="E5042" s="184">
        <v>17</v>
      </c>
      <c r="F5042" s="184">
        <v>4761</v>
      </c>
      <c r="G5042" s="184">
        <v>7</v>
      </c>
      <c r="H5042" s="184">
        <v>3</v>
      </c>
    </row>
    <row r="5043" spans="1:8" hidden="1" x14ac:dyDescent="0.2">
      <c r="A5043" s="184" t="s">
        <v>6816</v>
      </c>
      <c r="B5043" s="184">
        <v>4805</v>
      </c>
      <c r="C5043" s="184">
        <v>512476</v>
      </c>
      <c r="D5043" s="184">
        <v>423</v>
      </c>
      <c r="E5043" s="184">
        <v>17</v>
      </c>
      <c r="F5043" s="184">
        <v>4761</v>
      </c>
      <c r="G5043" s="184">
        <v>7</v>
      </c>
      <c r="H5043" s="184">
        <v>3</v>
      </c>
    </row>
    <row r="5044" spans="1:8" hidden="1" x14ac:dyDescent="0.2">
      <c r="A5044" s="184" t="s">
        <v>6817</v>
      </c>
      <c r="B5044" s="184">
        <v>4821</v>
      </c>
      <c r="C5044" s="184">
        <v>512477</v>
      </c>
      <c r="D5044" s="184">
        <v>424</v>
      </c>
      <c r="E5044" s="184">
        <v>17</v>
      </c>
      <c r="F5044" s="184">
        <v>4761</v>
      </c>
      <c r="G5044" s="184">
        <v>7</v>
      </c>
      <c r="H5044" s="184">
        <v>3</v>
      </c>
    </row>
    <row r="5045" spans="1:8" hidden="1" x14ac:dyDescent="0.2">
      <c r="A5045" s="184" t="s">
        <v>6818</v>
      </c>
      <c r="B5045" s="184">
        <v>4820</v>
      </c>
      <c r="C5045" s="184">
        <v>512478</v>
      </c>
      <c r="D5045" s="184">
        <v>425</v>
      </c>
      <c r="E5045" s="184">
        <v>17</v>
      </c>
      <c r="F5045" s="184">
        <v>4761</v>
      </c>
      <c r="G5045" s="184">
        <v>7</v>
      </c>
      <c r="H5045" s="184">
        <v>3</v>
      </c>
    </row>
    <row r="5046" spans="1:8" hidden="1" x14ac:dyDescent="0.2">
      <c r="A5046" s="184" t="s">
        <v>6819</v>
      </c>
      <c r="B5046" s="184">
        <v>4819</v>
      </c>
      <c r="C5046" s="184">
        <v>512479</v>
      </c>
      <c r="D5046" s="184">
        <v>426</v>
      </c>
      <c r="E5046" s="184">
        <v>17</v>
      </c>
      <c r="F5046" s="184">
        <v>4761</v>
      </c>
      <c r="G5046" s="184">
        <v>7</v>
      </c>
      <c r="H5046" s="184">
        <v>3</v>
      </c>
    </row>
    <row r="5047" spans="1:8" hidden="1" x14ac:dyDescent="0.2">
      <c r="A5047" s="184" t="s">
        <v>6820</v>
      </c>
      <c r="B5047" s="184">
        <v>4818</v>
      </c>
      <c r="C5047" s="184">
        <v>512480</v>
      </c>
      <c r="D5047" s="184">
        <v>427</v>
      </c>
      <c r="E5047" s="184">
        <v>17</v>
      </c>
      <c r="F5047" s="184">
        <v>4761</v>
      </c>
      <c r="G5047" s="184">
        <v>7</v>
      </c>
      <c r="H5047" s="184">
        <v>3</v>
      </c>
    </row>
    <row r="5048" spans="1:8" hidden="1" x14ac:dyDescent="0.2">
      <c r="A5048" s="184" t="s">
        <v>6821</v>
      </c>
      <c r="B5048" s="184">
        <v>4817</v>
      </c>
      <c r="C5048" s="184">
        <v>512481</v>
      </c>
      <c r="D5048" s="184">
        <v>428</v>
      </c>
      <c r="E5048" s="184">
        <v>17</v>
      </c>
      <c r="F5048" s="184">
        <v>4761</v>
      </c>
      <c r="G5048" s="184">
        <v>7</v>
      </c>
      <c r="H5048" s="184">
        <v>3</v>
      </c>
    </row>
    <row r="5049" spans="1:8" hidden="1" x14ac:dyDescent="0.2">
      <c r="A5049" s="184" t="s">
        <v>6822</v>
      </c>
      <c r="B5049" s="184">
        <v>4816</v>
      </c>
      <c r="C5049" s="184">
        <v>512482</v>
      </c>
      <c r="D5049" s="184">
        <v>429</v>
      </c>
      <c r="E5049" s="184">
        <v>17</v>
      </c>
      <c r="F5049" s="184">
        <v>4761</v>
      </c>
      <c r="G5049" s="184">
        <v>7</v>
      </c>
      <c r="H5049" s="184">
        <v>3</v>
      </c>
    </row>
    <row r="5050" spans="1:8" hidden="1" x14ac:dyDescent="0.2">
      <c r="A5050" s="184" t="s">
        <v>6823</v>
      </c>
      <c r="B5050" s="184">
        <v>4815</v>
      </c>
      <c r="C5050" s="184">
        <v>512483</v>
      </c>
      <c r="D5050" s="184">
        <v>430</v>
      </c>
      <c r="E5050" s="184">
        <v>17</v>
      </c>
      <c r="F5050" s="184">
        <v>4761</v>
      </c>
      <c r="G5050" s="184">
        <v>7</v>
      </c>
      <c r="H5050" s="184">
        <v>3</v>
      </c>
    </row>
    <row r="5051" spans="1:8" hidden="1" x14ac:dyDescent="0.2">
      <c r="A5051" s="184" t="s">
        <v>6824</v>
      </c>
      <c r="B5051" s="184">
        <v>4814</v>
      </c>
      <c r="C5051" s="184">
        <v>512484</v>
      </c>
      <c r="D5051" s="184">
        <v>431</v>
      </c>
      <c r="E5051" s="184">
        <v>17</v>
      </c>
      <c r="F5051" s="184">
        <v>4761</v>
      </c>
      <c r="G5051" s="184">
        <v>7</v>
      </c>
      <c r="H5051" s="184">
        <v>3</v>
      </c>
    </row>
    <row r="5052" spans="1:8" hidden="1" x14ac:dyDescent="0.2">
      <c r="A5052" s="184" t="s">
        <v>6825</v>
      </c>
      <c r="B5052" s="184">
        <v>4813</v>
      </c>
      <c r="C5052" s="184">
        <v>512485</v>
      </c>
      <c r="D5052" s="184">
        <v>432</v>
      </c>
      <c r="E5052" s="184">
        <v>17</v>
      </c>
      <c r="F5052" s="184">
        <v>4761</v>
      </c>
      <c r="G5052" s="184">
        <v>7</v>
      </c>
      <c r="H5052" s="184">
        <v>3</v>
      </c>
    </row>
    <row r="5053" spans="1:8" hidden="1" x14ac:dyDescent="0.2">
      <c r="A5053" s="184" t="s">
        <v>6826</v>
      </c>
      <c r="B5053" s="184">
        <v>4812</v>
      </c>
      <c r="C5053" s="184">
        <v>512486</v>
      </c>
      <c r="D5053" s="184">
        <v>433</v>
      </c>
      <c r="E5053" s="184">
        <v>17</v>
      </c>
      <c r="F5053" s="184">
        <v>4761</v>
      </c>
      <c r="G5053" s="184">
        <v>7</v>
      </c>
      <c r="H5053" s="184">
        <v>3</v>
      </c>
    </row>
    <row r="5054" spans="1:8" hidden="1" x14ac:dyDescent="0.2">
      <c r="A5054" s="184" t="s">
        <v>6827</v>
      </c>
      <c r="B5054" s="184">
        <v>4811</v>
      </c>
      <c r="C5054" s="184">
        <v>512487</v>
      </c>
      <c r="D5054" s="184">
        <v>434</v>
      </c>
      <c r="E5054" s="184">
        <v>17</v>
      </c>
      <c r="F5054" s="184">
        <v>4761</v>
      </c>
      <c r="G5054" s="184">
        <v>7</v>
      </c>
      <c r="H5054" s="184">
        <v>3</v>
      </c>
    </row>
    <row r="5055" spans="1:8" hidden="1" x14ac:dyDescent="0.2">
      <c r="A5055" s="184" t="s">
        <v>6828</v>
      </c>
      <c r="B5055" s="184">
        <v>4810</v>
      </c>
      <c r="C5055" s="184">
        <v>512488</v>
      </c>
      <c r="D5055" s="184">
        <v>435</v>
      </c>
      <c r="E5055" s="184">
        <v>17</v>
      </c>
      <c r="F5055" s="184">
        <v>4761</v>
      </c>
      <c r="G5055" s="184">
        <v>7</v>
      </c>
      <c r="H5055" s="184">
        <v>3</v>
      </c>
    </row>
    <row r="5056" spans="1:8" hidden="1" x14ac:dyDescent="0.2">
      <c r="A5056" s="184" t="s">
        <v>6829</v>
      </c>
      <c r="B5056" s="184">
        <v>4809</v>
      </c>
      <c r="C5056" s="184">
        <v>512489</v>
      </c>
      <c r="D5056" s="184">
        <v>436</v>
      </c>
      <c r="E5056" s="184">
        <v>17</v>
      </c>
      <c r="F5056" s="184">
        <v>4761</v>
      </c>
      <c r="G5056" s="184">
        <v>7</v>
      </c>
      <c r="H5056" s="184">
        <v>3</v>
      </c>
    </row>
    <row r="5057" spans="1:8" hidden="1" x14ac:dyDescent="0.2">
      <c r="A5057" s="184" t="s">
        <v>6830</v>
      </c>
      <c r="B5057" s="184">
        <v>4808</v>
      </c>
      <c r="C5057" s="184">
        <v>512490</v>
      </c>
      <c r="D5057" s="184">
        <v>437</v>
      </c>
      <c r="E5057" s="184">
        <v>17</v>
      </c>
      <c r="F5057" s="184">
        <v>4761</v>
      </c>
      <c r="G5057" s="184">
        <v>7</v>
      </c>
      <c r="H5057" s="184">
        <v>3</v>
      </c>
    </row>
    <row r="5058" spans="1:8" hidden="1" x14ac:dyDescent="0.2">
      <c r="A5058" s="184" t="s">
        <v>6831</v>
      </c>
      <c r="B5058" s="184">
        <v>4807</v>
      </c>
      <c r="C5058" s="184">
        <v>512491</v>
      </c>
      <c r="D5058" s="184">
        <v>438</v>
      </c>
      <c r="E5058" s="184">
        <v>17</v>
      </c>
      <c r="F5058" s="184">
        <v>4761</v>
      </c>
      <c r="G5058" s="184">
        <v>7</v>
      </c>
      <c r="H5058" s="184">
        <v>3</v>
      </c>
    </row>
    <row r="5059" spans="1:8" hidden="1" x14ac:dyDescent="0.2">
      <c r="A5059" s="184" t="s">
        <v>6832</v>
      </c>
      <c r="B5059" s="184">
        <v>4806</v>
      </c>
      <c r="C5059" s="184">
        <v>512492</v>
      </c>
      <c r="D5059" s="184">
        <v>439</v>
      </c>
      <c r="E5059" s="184">
        <v>17</v>
      </c>
      <c r="F5059" s="184">
        <v>4761</v>
      </c>
      <c r="G5059" s="184">
        <v>7</v>
      </c>
      <c r="H5059" s="184">
        <v>3</v>
      </c>
    </row>
    <row r="5060" spans="1:8" hidden="1" x14ac:dyDescent="0.2">
      <c r="A5060" s="184" t="s">
        <v>6833</v>
      </c>
      <c r="B5060" s="184">
        <v>4804</v>
      </c>
      <c r="C5060" s="184">
        <v>512493</v>
      </c>
      <c r="D5060" s="184">
        <v>440</v>
      </c>
      <c r="E5060" s="184">
        <v>17</v>
      </c>
      <c r="F5060" s="184">
        <v>4761</v>
      </c>
      <c r="G5060" s="184">
        <v>7</v>
      </c>
      <c r="H5060" s="184">
        <v>3</v>
      </c>
    </row>
    <row r="5061" spans="1:8" hidden="1" x14ac:dyDescent="0.2">
      <c r="A5061" s="184" t="s">
        <v>6834</v>
      </c>
      <c r="B5061" s="184">
        <v>4803</v>
      </c>
      <c r="C5061" s="184">
        <v>512494</v>
      </c>
      <c r="D5061" s="184">
        <v>441</v>
      </c>
      <c r="E5061" s="184">
        <v>17</v>
      </c>
      <c r="F5061" s="184">
        <v>4761</v>
      </c>
      <c r="G5061" s="184">
        <v>7</v>
      </c>
      <c r="H5061" s="184">
        <v>3</v>
      </c>
    </row>
    <row r="5062" spans="1:8" hidden="1" x14ac:dyDescent="0.2">
      <c r="A5062" s="184" t="s">
        <v>6835</v>
      </c>
      <c r="B5062" s="184">
        <v>4802</v>
      </c>
      <c r="C5062" s="184">
        <v>512495</v>
      </c>
      <c r="D5062" s="184">
        <v>442</v>
      </c>
      <c r="E5062" s="184">
        <v>17</v>
      </c>
      <c r="F5062" s="184">
        <v>4761</v>
      </c>
      <c r="G5062" s="184">
        <v>7</v>
      </c>
      <c r="H5062" s="184">
        <v>3</v>
      </c>
    </row>
    <row r="5063" spans="1:8" hidden="1" x14ac:dyDescent="0.2">
      <c r="A5063" s="184" t="s">
        <v>6836</v>
      </c>
      <c r="B5063" s="184">
        <v>4801</v>
      </c>
      <c r="C5063" s="184">
        <v>512496</v>
      </c>
      <c r="D5063" s="184">
        <v>443</v>
      </c>
      <c r="E5063" s="184">
        <v>17</v>
      </c>
      <c r="F5063" s="184">
        <v>4761</v>
      </c>
      <c r="G5063" s="184">
        <v>7</v>
      </c>
      <c r="H5063" s="184">
        <v>3</v>
      </c>
    </row>
    <row r="5064" spans="1:8" hidden="1" x14ac:dyDescent="0.2">
      <c r="A5064" s="184" t="s">
        <v>6837</v>
      </c>
      <c r="B5064" s="184">
        <v>4800</v>
      </c>
      <c r="C5064" s="184">
        <v>512497</v>
      </c>
      <c r="D5064" s="184">
        <v>444</v>
      </c>
      <c r="E5064" s="184">
        <v>17</v>
      </c>
      <c r="F5064" s="184">
        <v>4761</v>
      </c>
      <c r="G5064" s="184">
        <v>7</v>
      </c>
      <c r="H5064" s="184">
        <v>3</v>
      </c>
    </row>
    <row r="5065" spans="1:8" hidden="1" x14ac:dyDescent="0.2">
      <c r="A5065" s="184" t="s">
        <v>6838</v>
      </c>
      <c r="B5065" s="184">
        <v>4799</v>
      </c>
      <c r="C5065" s="184">
        <v>512498</v>
      </c>
      <c r="D5065" s="184">
        <v>445</v>
      </c>
      <c r="E5065" s="184">
        <v>17</v>
      </c>
      <c r="F5065" s="184">
        <v>4761</v>
      </c>
      <c r="G5065" s="184">
        <v>7</v>
      </c>
      <c r="H5065" s="184">
        <v>3</v>
      </c>
    </row>
    <row r="5066" spans="1:8" hidden="1" x14ac:dyDescent="0.2">
      <c r="A5066" s="184" t="s">
        <v>6839</v>
      </c>
      <c r="B5066" s="184">
        <v>4798</v>
      </c>
      <c r="C5066" s="184">
        <v>512499</v>
      </c>
      <c r="D5066" s="184">
        <v>446</v>
      </c>
      <c r="E5066" s="184">
        <v>17</v>
      </c>
      <c r="F5066" s="184">
        <v>4761</v>
      </c>
      <c r="G5066" s="184">
        <v>7</v>
      </c>
      <c r="H5066" s="184">
        <v>3</v>
      </c>
    </row>
    <row r="5067" spans="1:8" hidden="1" x14ac:dyDescent="0.2">
      <c r="A5067" s="184" t="s">
        <v>6840</v>
      </c>
      <c r="B5067" s="184">
        <v>4797</v>
      </c>
      <c r="C5067" s="184">
        <v>512500</v>
      </c>
      <c r="D5067" s="184">
        <v>447</v>
      </c>
      <c r="E5067" s="184">
        <v>17</v>
      </c>
      <c r="F5067" s="184">
        <v>4761</v>
      </c>
      <c r="G5067" s="184">
        <v>7</v>
      </c>
      <c r="H5067" s="184">
        <v>3</v>
      </c>
    </row>
    <row r="5068" spans="1:8" hidden="1" x14ac:dyDescent="0.2">
      <c r="A5068" s="184" t="s">
        <v>6841</v>
      </c>
      <c r="B5068" s="184">
        <v>4796</v>
      </c>
      <c r="C5068" s="184">
        <v>512501</v>
      </c>
      <c r="D5068" s="184">
        <v>448</v>
      </c>
      <c r="E5068" s="184">
        <v>17</v>
      </c>
      <c r="F5068" s="184">
        <v>4761</v>
      </c>
      <c r="G5068" s="184">
        <v>7</v>
      </c>
      <c r="H5068" s="184">
        <v>3</v>
      </c>
    </row>
    <row r="5069" spans="1:8" hidden="1" x14ac:dyDescent="0.2">
      <c r="A5069" s="184" t="s">
        <v>6842</v>
      </c>
      <c r="B5069" s="184">
        <v>4795</v>
      </c>
      <c r="C5069" s="184">
        <v>512502</v>
      </c>
      <c r="D5069" s="184">
        <v>449</v>
      </c>
      <c r="E5069" s="184">
        <v>17</v>
      </c>
      <c r="F5069" s="184">
        <v>4761</v>
      </c>
      <c r="G5069" s="184">
        <v>7</v>
      </c>
      <c r="H5069" s="184">
        <v>3</v>
      </c>
    </row>
    <row r="5070" spans="1:8" hidden="1" x14ac:dyDescent="0.2">
      <c r="A5070" s="184" t="s">
        <v>6843</v>
      </c>
      <c r="B5070" s="184">
        <v>4794</v>
      </c>
      <c r="C5070" s="184">
        <v>512503</v>
      </c>
      <c r="D5070" s="184">
        <v>450</v>
      </c>
      <c r="E5070" s="184">
        <v>17</v>
      </c>
      <c r="F5070" s="184">
        <v>4761</v>
      </c>
      <c r="G5070" s="184">
        <v>7</v>
      </c>
      <c r="H5070" s="184">
        <v>3</v>
      </c>
    </row>
    <row r="5071" spans="1:8" hidden="1" x14ac:dyDescent="0.2">
      <c r="A5071" s="184" t="s">
        <v>6844</v>
      </c>
      <c r="B5071" s="184">
        <v>4793</v>
      </c>
      <c r="C5071" s="184">
        <v>512504</v>
      </c>
      <c r="D5071" s="184">
        <v>451</v>
      </c>
      <c r="E5071" s="184">
        <v>17</v>
      </c>
      <c r="F5071" s="184">
        <v>4761</v>
      </c>
      <c r="G5071" s="184">
        <v>7</v>
      </c>
      <c r="H5071" s="184">
        <v>3</v>
      </c>
    </row>
    <row r="5072" spans="1:8" hidden="1" x14ac:dyDescent="0.2">
      <c r="A5072" s="184" t="s">
        <v>6845</v>
      </c>
      <c r="B5072" s="184">
        <v>4792</v>
      </c>
      <c r="C5072" s="184">
        <v>512505</v>
      </c>
      <c r="D5072" s="184">
        <v>452</v>
      </c>
      <c r="E5072" s="184">
        <v>17</v>
      </c>
      <c r="F5072" s="184">
        <v>4761</v>
      </c>
      <c r="G5072" s="184">
        <v>7</v>
      </c>
      <c r="H5072" s="184">
        <v>3</v>
      </c>
    </row>
    <row r="5073" spans="1:8" hidden="1" x14ac:dyDescent="0.2">
      <c r="A5073" s="184" t="s">
        <v>6846</v>
      </c>
      <c r="B5073" s="184">
        <v>4791</v>
      </c>
      <c r="C5073" s="184">
        <v>512506</v>
      </c>
      <c r="D5073" s="184">
        <v>453</v>
      </c>
      <c r="E5073" s="184">
        <v>17</v>
      </c>
      <c r="F5073" s="184">
        <v>4761</v>
      </c>
      <c r="G5073" s="184">
        <v>7</v>
      </c>
      <c r="H5073" s="184">
        <v>3</v>
      </c>
    </row>
    <row r="5074" spans="1:8" hidden="1" x14ac:dyDescent="0.2">
      <c r="A5074" s="184" t="s">
        <v>6847</v>
      </c>
      <c r="B5074" s="184">
        <v>4790</v>
      </c>
      <c r="C5074" s="184">
        <v>512507</v>
      </c>
      <c r="D5074" s="184">
        <v>454</v>
      </c>
      <c r="E5074" s="184">
        <v>17</v>
      </c>
      <c r="F5074" s="184">
        <v>4761</v>
      </c>
      <c r="G5074" s="184">
        <v>7</v>
      </c>
      <c r="H5074" s="184">
        <v>3</v>
      </c>
    </row>
    <row r="5075" spans="1:8" hidden="1" x14ac:dyDescent="0.2">
      <c r="A5075" s="184" t="s">
        <v>6848</v>
      </c>
      <c r="B5075" s="184">
        <v>4789</v>
      </c>
      <c r="C5075" s="184">
        <v>512508</v>
      </c>
      <c r="D5075" s="184">
        <v>455</v>
      </c>
      <c r="E5075" s="184">
        <v>17</v>
      </c>
      <c r="F5075" s="184">
        <v>4761</v>
      </c>
      <c r="G5075" s="184">
        <v>7</v>
      </c>
      <c r="H5075" s="184">
        <v>3</v>
      </c>
    </row>
    <row r="5076" spans="1:8" hidden="1" x14ac:dyDescent="0.2">
      <c r="A5076" s="184" t="s">
        <v>6849</v>
      </c>
      <c r="B5076" s="184">
        <v>4788</v>
      </c>
      <c r="C5076" s="184">
        <v>512509</v>
      </c>
      <c r="D5076" s="184">
        <v>456</v>
      </c>
      <c r="E5076" s="184">
        <v>17</v>
      </c>
      <c r="F5076" s="184">
        <v>4761</v>
      </c>
      <c r="G5076" s="184">
        <v>7</v>
      </c>
      <c r="H5076" s="184">
        <v>3</v>
      </c>
    </row>
    <row r="5077" spans="1:8" hidden="1" x14ac:dyDescent="0.2">
      <c r="A5077" s="184" t="s">
        <v>6850</v>
      </c>
      <c r="B5077" s="184">
        <v>4787</v>
      </c>
      <c r="C5077" s="184">
        <v>512510</v>
      </c>
      <c r="D5077" s="184">
        <v>457</v>
      </c>
      <c r="E5077" s="184">
        <v>17</v>
      </c>
      <c r="F5077" s="184">
        <v>4761</v>
      </c>
      <c r="G5077" s="184">
        <v>7</v>
      </c>
      <c r="H5077" s="184">
        <v>3</v>
      </c>
    </row>
    <row r="5078" spans="1:8" hidden="1" x14ac:dyDescent="0.2">
      <c r="A5078" s="184" t="s">
        <v>6851</v>
      </c>
      <c r="B5078" s="184">
        <v>4786</v>
      </c>
      <c r="C5078" s="184">
        <v>512511</v>
      </c>
      <c r="D5078" s="184">
        <v>458</v>
      </c>
      <c r="E5078" s="184">
        <v>17</v>
      </c>
      <c r="F5078" s="184">
        <v>4761</v>
      </c>
      <c r="G5078" s="184">
        <v>7</v>
      </c>
      <c r="H5078" s="184">
        <v>3</v>
      </c>
    </row>
    <row r="5079" spans="1:8" hidden="1" x14ac:dyDescent="0.2">
      <c r="A5079" s="184" t="s">
        <v>6852</v>
      </c>
      <c r="B5079" s="184">
        <v>4785</v>
      </c>
      <c r="C5079" s="184">
        <v>512512</v>
      </c>
      <c r="D5079" s="184">
        <v>459</v>
      </c>
      <c r="E5079" s="184">
        <v>17</v>
      </c>
      <c r="F5079" s="184">
        <v>4761</v>
      </c>
      <c r="G5079" s="184">
        <v>7</v>
      </c>
      <c r="H5079" s="184">
        <v>3</v>
      </c>
    </row>
    <row r="5080" spans="1:8" hidden="1" x14ac:dyDescent="0.2">
      <c r="A5080" s="184" t="s">
        <v>6853</v>
      </c>
      <c r="B5080" s="184">
        <v>4784</v>
      </c>
      <c r="C5080" s="184">
        <v>512513</v>
      </c>
      <c r="D5080" s="184">
        <v>460</v>
      </c>
      <c r="E5080" s="184">
        <v>17</v>
      </c>
      <c r="F5080" s="184">
        <v>4761</v>
      </c>
      <c r="G5080" s="184">
        <v>7</v>
      </c>
      <c r="H5080" s="184">
        <v>3</v>
      </c>
    </row>
    <row r="5081" spans="1:8" hidden="1" x14ac:dyDescent="0.2">
      <c r="A5081" s="184" t="s">
        <v>6854</v>
      </c>
      <c r="B5081" s="184">
        <v>4783</v>
      </c>
      <c r="C5081" s="184">
        <v>512514</v>
      </c>
      <c r="D5081" s="184">
        <v>461</v>
      </c>
      <c r="E5081" s="184">
        <v>17</v>
      </c>
      <c r="F5081" s="184">
        <v>4761</v>
      </c>
      <c r="G5081" s="184">
        <v>7</v>
      </c>
      <c r="H5081" s="184">
        <v>3</v>
      </c>
    </row>
    <row r="5082" spans="1:8" hidden="1" x14ac:dyDescent="0.2">
      <c r="A5082" s="184" t="s">
        <v>6855</v>
      </c>
      <c r="B5082" s="184">
        <v>4782</v>
      </c>
      <c r="C5082" s="184">
        <v>512515</v>
      </c>
      <c r="D5082" s="184">
        <v>462</v>
      </c>
      <c r="E5082" s="184">
        <v>17</v>
      </c>
      <c r="F5082" s="184">
        <v>4761</v>
      </c>
      <c r="G5082" s="184">
        <v>7</v>
      </c>
      <c r="H5082" s="184">
        <v>3</v>
      </c>
    </row>
    <row r="5083" spans="1:8" hidden="1" x14ac:dyDescent="0.2">
      <c r="A5083" s="184" t="s">
        <v>6856</v>
      </c>
      <c r="B5083" s="184">
        <v>4781</v>
      </c>
      <c r="C5083" s="184">
        <v>512516</v>
      </c>
      <c r="D5083" s="184">
        <v>463</v>
      </c>
      <c r="E5083" s="184">
        <v>17</v>
      </c>
      <c r="F5083" s="184">
        <v>4761</v>
      </c>
      <c r="G5083" s="184">
        <v>7</v>
      </c>
      <c r="H5083" s="184">
        <v>3</v>
      </c>
    </row>
    <row r="5084" spans="1:8" hidden="1" x14ac:dyDescent="0.2">
      <c r="A5084" s="184" t="s">
        <v>6857</v>
      </c>
      <c r="B5084" s="184">
        <v>4780</v>
      </c>
      <c r="C5084" s="184">
        <v>512517</v>
      </c>
      <c r="D5084" s="184">
        <v>464</v>
      </c>
      <c r="E5084" s="184">
        <v>17</v>
      </c>
      <c r="F5084" s="184">
        <v>4761</v>
      </c>
      <c r="G5084" s="184">
        <v>7</v>
      </c>
      <c r="H5084" s="184">
        <v>3</v>
      </c>
    </row>
    <row r="5085" spans="1:8" hidden="1" x14ac:dyDescent="0.2">
      <c r="A5085" s="184" t="s">
        <v>6858</v>
      </c>
      <c r="B5085" s="184">
        <v>4779</v>
      </c>
      <c r="C5085" s="184">
        <v>512518</v>
      </c>
      <c r="D5085" s="184">
        <v>465</v>
      </c>
      <c r="E5085" s="184">
        <v>17</v>
      </c>
      <c r="F5085" s="184">
        <v>4761</v>
      </c>
      <c r="G5085" s="184">
        <v>7</v>
      </c>
      <c r="H5085" s="184">
        <v>3</v>
      </c>
    </row>
    <row r="5086" spans="1:8" hidden="1" x14ac:dyDescent="0.2">
      <c r="A5086" s="184" t="s">
        <v>6859</v>
      </c>
      <c r="B5086" s="184">
        <v>4778</v>
      </c>
      <c r="C5086" s="184">
        <v>512519</v>
      </c>
      <c r="D5086" s="184">
        <v>466</v>
      </c>
      <c r="E5086" s="184">
        <v>17</v>
      </c>
      <c r="F5086" s="184">
        <v>4761</v>
      </c>
      <c r="G5086" s="184">
        <v>7</v>
      </c>
      <c r="H5086" s="184">
        <v>3</v>
      </c>
    </row>
    <row r="5087" spans="1:8" hidden="1" x14ac:dyDescent="0.2">
      <c r="A5087" s="184" t="s">
        <v>6860</v>
      </c>
      <c r="B5087" s="184">
        <v>4777</v>
      </c>
      <c r="C5087" s="184">
        <v>512520</v>
      </c>
      <c r="D5087" s="184">
        <v>467</v>
      </c>
      <c r="E5087" s="184">
        <v>17</v>
      </c>
      <c r="F5087" s="184">
        <v>4761</v>
      </c>
      <c r="G5087" s="184">
        <v>7</v>
      </c>
      <c r="H5087" s="184">
        <v>3</v>
      </c>
    </row>
    <row r="5088" spans="1:8" hidden="1" x14ac:dyDescent="0.2">
      <c r="A5088" s="184" t="s">
        <v>6861</v>
      </c>
      <c r="B5088" s="184">
        <v>4776</v>
      </c>
      <c r="C5088" s="184">
        <v>512521</v>
      </c>
      <c r="D5088" s="184">
        <v>468</v>
      </c>
      <c r="E5088" s="184">
        <v>17</v>
      </c>
      <c r="F5088" s="184">
        <v>4761</v>
      </c>
      <c r="G5088" s="184">
        <v>7</v>
      </c>
      <c r="H5088" s="184">
        <v>3</v>
      </c>
    </row>
    <row r="5089" spans="1:8" hidden="1" x14ac:dyDescent="0.2">
      <c r="A5089" s="184" t="s">
        <v>6862</v>
      </c>
      <c r="B5089" s="184">
        <v>4775</v>
      </c>
      <c r="C5089" s="184">
        <v>512522</v>
      </c>
      <c r="D5089" s="184">
        <v>469</v>
      </c>
      <c r="E5089" s="184">
        <v>17</v>
      </c>
      <c r="F5089" s="184">
        <v>4761</v>
      </c>
      <c r="G5089" s="184">
        <v>7</v>
      </c>
      <c r="H5089" s="184">
        <v>3</v>
      </c>
    </row>
    <row r="5090" spans="1:8" hidden="1" x14ac:dyDescent="0.2">
      <c r="A5090" s="184" t="s">
        <v>6863</v>
      </c>
      <c r="B5090" s="184">
        <v>5047</v>
      </c>
      <c r="C5090" s="184">
        <v>512560</v>
      </c>
      <c r="D5090" s="184">
        <v>601</v>
      </c>
      <c r="E5090" s="184">
        <v>17</v>
      </c>
      <c r="F5090" s="184">
        <v>4762</v>
      </c>
      <c r="G5090" s="184">
        <v>7</v>
      </c>
      <c r="H5090" s="184">
        <v>3</v>
      </c>
    </row>
    <row r="5091" spans="1:8" hidden="1" x14ac:dyDescent="0.2">
      <c r="A5091" s="184" t="s">
        <v>6864</v>
      </c>
      <c r="B5091" s="184">
        <v>5046</v>
      </c>
      <c r="C5091" s="184">
        <v>512561</v>
      </c>
      <c r="D5091" s="184">
        <v>602</v>
      </c>
      <c r="E5091" s="184">
        <v>17</v>
      </c>
      <c r="F5091" s="184">
        <v>4762</v>
      </c>
      <c r="G5091" s="184">
        <v>7</v>
      </c>
      <c r="H5091" s="184">
        <v>3</v>
      </c>
    </row>
    <row r="5092" spans="1:8" hidden="1" x14ac:dyDescent="0.2">
      <c r="A5092" s="184" t="s">
        <v>6865</v>
      </c>
      <c r="B5092" s="184">
        <v>5045</v>
      </c>
      <c r="C5092" s="184">
        <v>512562</v>
      </c>
      <c r="D5092" s="184">
        <v>603</v>
      </c>
      <c r="E5092" s="184">
        <v>17</v>
      </c>
      <c r="F5092" s="184">
        <v>4762</v>
      </c>
      <c r="G5092" s="184">
        <v>7</v>
      </c>
      <c r="H5092" s="184">
        <v>3</v>
      </c>
    </row>
    <row r="5093" spans="1:8" hidden="1" x14ac:dyDescent="0.2">
      <c r="A5093" s="184" t="s">
        <v>6866</v>
      </c>
      <c r="B5093" s="184">
        <v>5044</v>
      </c>
      <c r="C5093" s="184">
        <v>512563</v>
      </c>
      <c r="D5093" s="184">
        <v>604</v>
      </c>
      <c r="E5093" s="184">
        <v>17</v>
      </c>
      <c r="F5093" s="184">
        <v>4762</v>
      </c>
      <c r="G5093" s="184">
        <v>7</v>
      </c>
      <c r="H5093" s="184">
        <v>3</v>
      </c>
    </row>
    <row r="5094" spans="1:8" hidden="1" x14ac:dyDescent="0.2">
      <c r="A5094" s="184" t="s">
        <v>6867</v>
      </c>
      <c r="B5094" s="184">
        <v>5043</v>
      </c>
      <c r="C5094" s="184">
        <v>512564</v>
      </c>
      <c r="D5094" s="184">
        <v>605</v>
      </c>
      <c r="E5094" s="184">
        <v>17</v>
      </c>
      <c r="F5094" s="184">
        <v>4762</v>
      </c>
      <c r="G5094" s="184">
        <v>7</v>
      </c>
      <c r="H5094" s="184">
        <v>3</v>
      </c>
    </row>
    <row r="5095" spans="1:8" hidden="1" x14ac:dyDescent="0.2">
      <c r="A5095" s="184" t="s">
        <v>6868</v>
      </c>
      <c r="B5095" s="184">
        <v>5042</v>
      </c>
      <c r="C5095" s="184">
        <v>512565</v>
      </c>
      <c r="D5095" s="184">
        <v>606</v>
      </c>
      <c r="E5095" s="184">
        <v>17</v>
      </c>
      <c r="F5095" s="184">
        <v>4762</v>
      </c>
      <c r="G5095" s="184">
        <v>7</v>
      </c>
      <c r="H5095" s="184">
        <v>3</v>
      </c>
    </row>
    <row r="5096" spans="1:8" hidden="1" x14ac:dyDescent="0.2">
      <c r="A5096" s="184" t="s">
        <v>6869</v>
      </c>
      <c r="B5096" s="184">
        <v>5041</v>
      </c>
      <c r="C5096" s="184">
        <v>512566</v>
      </c>
      <c r="D5096" s="184">
        <v>607</v>
      </c>
      <c r="E5096" s="184">
        <v>17</v>
      </c>
      <c r="F5096" s="184">
        <v>4762</v>
      </c>
      <c r="G5096" s="184">
        <v>7</v>
      </c>
      <c r="H5096" s="184">
        <v>3</v>
      </c>
    </row>
    <row r="5097" spans="1:8" hidden="1" x14ac:dyDescent="0.2">
      <c r="A5097" s="184" t="s">
        <v>6870</v>
      </c>
      <c r="B5097" s="184">
        <v>5040</v>
      </c>
      <c r="C5097" s="184">
        <v>512567</v>
      </c>
      <c r="D5097" s="184">
        <v>608</v>
      </c>
      <c r="E5097" s="184">
        <v>17</v>
      </c>
      <c r="F5097" s="184">
        <v>4762</v>
      </c>
      <c r="G5097" s="184">
        <v>7</v>
      </c>
      <c r="H5097" s="184">
        <v>3</v>
      </c>
    </row>
    <row r="5098" spans="1:8" hidden="1" x14ac:dyDescent="0.2">
      <c r="A5098" s="184" t="s">
        <v>6871</v>
      </c>
      <c r="B5098" s="184">
        <v>5039</v>
      </c>
      <c r="C5098" s="184">
        <v>512568</v>
      </c>
      <c r="D5098" s="184">
        <v>609</v>
      </c>
      <c r="E5098" s="184">
        <v>17</v>
      </c>
      <c r="F5098" s="184">
        <v>4762</v>
      </c>
      <c r="G5098" s="184">
        <v>7</v>
      </c>
      <c r="H5098" s="184">
        <v>3</v>
      </c>
    </row>
    <row r="5099" spans="1:8" hidden="1" x14ac:dyDescent="0.2">
      <c r="A5099" s="184" t="s">
        <v>6872</v>
      </c>
      <c r="B5099" s="184">
        <v>5038</v>
      </c>
      <c r="C5099" s="184">
        <v>512569</v>
      </c>
      <c r="D5099" s="184">
        <v>610</v>
      </c>
      <c r="E5099" s="184">
        <v>17</v>
      </c>
      <c r="F5099" s="184">
        <v>4762</v>
      </c>
      <c r="G5099" s="184">
        <v>7</v>
      </c>
      <c r="H5099" s="184">
        <v>3</v>
      </c>
    </row>
    <row r="5100" spans="1:8" hidden="1" x14ac:dyDescent="0.2">
      <c r="A5100" s="184" t="s">
        <v>6873</v>
      </c>
      <c r="B5100" s="184">
        <v>5037</v>
      </c>
      <c r="C5100" s="184">
        <v>512570</v>
      </c>
      <c r="D5100" s="184">
        <v>611</v>
      </c>
      <c r="E5100" s="184">
        <v>17</v>
      </c>
      <c r="F5100" s="184">
        <v>4762</v>
      </c>
      <c r="G5100" s="184">
        <v>7</v>
      </c>
      <c r="H5100" s="184">
        <v>3</v>
      </c>
    </row>
    <row r="5101" spans="1:8" hidden="1" x14ac:dyDescent="0.2">
      <c r="A5101" s="184" t="s">
        <v>6874</v>
      </c>
      <c r="B5101" s="184">
        <v>5036</v>
      </c>
      <c r="C5101" s="184">
        <v>512571</v>
      </c>
      <c r="D5101" s="184">
        <v>612</v>
      </c>
      <c r="E5101" s="184">
        <v>17</v>
      </c>
      <c r="F5101" s="184">
        <v>4762</v>
      </c>
      <c r="G5101" s="184">
        <v>7</v>
      </c>
      <c r="H5101" s="184">
        <v>3</v>
      </c>
    </row>
    <row r="5102" spans="1:8" hidden="1" x14ac:dyDescent="0.2">
      <c r="A5102" s="184" t="s">
        <v>6875</v>
      </c>
      <c r="B5102" s="184">
        <v>5035</v>
      </c>
      <c r="C5102" s="184">
        <v>512572</v>
      </c>
      <c r="D5102" s="184">
        <v>613</v>
      </c>
      <c r="E5102" s="184">
        <v>17</v>
      </c>
      <c r="F5102" s="184">
        <v>4762</v>
      </c>
      <c r="G5102" s="184">
        <v>7</v>
      </c>
      <c r="H5102" s="184">
        <v>3</v>
      </c>
    </row>
    <row r="5103" spans="1:8" hidden="1" x14ac:dyDescent="0.2">
      <c r="A5103" s="184" t="s">
        <v>6876</v>
      </c>
      <c r="B5103" s="184">
        <v>5034</v>
      </c>
      <c r="C5103" s="184">
        <v>512575</v>
      </c>
      <c r="D5103" s="184">
        <v>621</v>
      </c>
      <c r="E5103" s="184">
        <v>17</v>
      </c>
      <c r="F5103" s="184">
        <v>4849</v>
      </c>
      <c r="G5103" s="184">
        <v>7</v>
      </c>
      <c r="H5103" s="184">
        <v>3</v>
      </c>
    </row>
    <row r="5104" spans="1:8" hidden="1" x14ac:dyDescent="0.2">
      <c r="A5104" s="184" t="s">
        <v>6877</v>
      </c>
      <c r="B5104" s="184">
        <v>5033</v>
      </c>
      <c r="C5104" s="184">
        <v>512576</v>
      </c>
      <c r="D5104" s="184">
        <v>622</v>
      </c>
      <c r="E5104" s="184">
        <v>17</v>
      </c>
      <c r="F5104" s="184">
        <v>4849</v>
      </c>
      <c r="G5104" s="184">
        <v>7</v>
      </c>
      <c r="H5104" s="184">
        <v>3</v>
      </c>
    </row>
    <row r="5105" spans="1:8" hidden="1" x14ac:dyDescent="0.2">
      <c r="A5105" s="184" t="s">
        <v>6878</v>
      </c>
      <c r="B5105" s="184">
        <v>5032</v>
      </c>
      <c r="C5105" s="184">
        <v>512577</v>
      </c>
      <c r="D5105" s="184">
        <v>623</v>
      </c>
      <c r="E5105" s="184">
        <v>17</v>
      </c>
      <c r="F5105" s="184">
        <v>4849</v>
      </c>
      <c r="G5105" s="184">
        <v>7</v>
      </c>
      <c r="H5105" s="184">
        <v>3</v>
      </c>
    </row>
    <row r="5106" spans="1:8" hidden="1" x14ac:dyDescent="0.2">
      <c r="A5106" s="184" t="s">
        <v>6879</v>
      </c>
      <c r="B5106" s="184">
        <v>5031</v>
      </c>
      <c r="C5106" s="184">
        <v>512578</v>
      </c>
      <c r="D5106" s="184">
        <v>624</v>
      </c>
      <c r="E5106" s="184">
        <v>17</v>
      </c>
      <c r="F5106" s="184">
        <v>4849</v>
      </c>
      <c r="G5106" s="184">
        <v>7</v>
      </c>
      <c r="H5106" s="184">
        <v>3</v>
      </c>
    </row>
    <row r="5107" spans="1:8" hidden="1" x14ac:dyDescent="0.2">
      <c r="A5107" s="184" t="s">
        <v>6880</v>
      </c>
      <c r="B5107" s="184">
        <v>5030</v>
      </c>
      <c r="C5107" s="184">
        <v>512579</v>
      </c>
      <c r="D5107" s="184">
        <v>625</v>
      </c>
      <c r="E5107" s="184">
        <v>17</v>
      </c>
      <c r="F5107" s="184">
        <v>4849</v>
      </c>
      <c r="G5107" s="184">
        <v>7</v>
      </c>
      <c r="H5107" s="184">
        <v>3</v>
      </c>
    </row>
    <row r="5108" spans="1:8" hidden="1" x14ac:dyDescent="0.2">
      <c r="A5108" s="184" t="s">
        <v>6881</v>
      </c>
      <c r="B5108" s="184">
        <v>5029</v>
      </c>
      <c r="C5108" s="184">
        <v>512580</v>
      </c>
      <c r="D5108" s="184">
        <v>626</v>
      </c>
      <c r="E5108" s="184">
        <v>17</v>
      </c>
      <c r="F5108" s="184">
        <v>4849</v>
      </c>
      <c r="G5108" s="184">
        <v>7</v>
      </c>
      <c r="H5108" s="184">
        <v>3</v>
      </c>
    </row>
    <row r="5109" spans="1:8" hidden="1" x14ac:dyDescent="0.2">
      <c r="A5109" s="184" t="s">
        <v>6882</v>
      </c>
      <c r="B5109" s="184">
        <v>5028</v>
      </c>
      <c r="C5109" s="184">
        <v>512581</v>
      </c>
      <c r="D5109" s="184">
        <v>627</v>
      </c>
      <c r="E5109" s="184">
        <v>17</v>
      </c>
      <c r="F5109" s="184">
        <v>4849</v>
      </c>
      <c r="G5109" s="184">
        <v>7</v>
      </c>
      <c r="H5109" s="184">
        <v>3</v>
      </c>
    </row>
    <row r="5110" spans="1:8" hidden="1" x14ac:dyDescent="0.2">
      <c r="A5110" s="184" t="s">
        <v>6883</v>
      </c>
      <c r="B5110" s="184">
        <v>5027</v>
      </c>
      <c r="C5110" s="184">
        <v>512582</v>
      </c>
      <c r="D5110" s="184">
        <v>628</v>
      </c>
      <c r="E5110" s="184">
        <v>17</v>
      </c>
      <c r="F5110" s="184">
        <v>4849</v>
      </c>
      <c r="G5110" s="184">
        <v>7</v>
      </c>
      <c r="H5110" s="184">
        <v>3</v>
      </c>
    </row>
    <row r="5111" spans="1:8" hidden="1" x14ac:dyDescent="0.2">
      <c r="A5111" s="184" t="s">
        <v>6884</v>
      </c>
      <c r="B5111" s="184">
        <v>5026</v>
      </c>
      <c r="C5111" s="184">
        <v>512583</v>
      </c>
      <c r="D5111" s="184">
        <v>629</v>
      </c>
      <c r="E5111" s="184">
        <v>17</v>
      </c>
      <c r="F5111" s="184">
        <v>4849</v>
      </c>
      <c r="G5111" s="184">
        <v>7</v>
      </c>
      <c r="H5111" s="184">
        <v>3</v>
      </c>
    </row>
    <row r="5112" spans="1:8" hidden="1" x14ac:dyDescent="0.2">
      <c r="A5112" s="184" t="s">
        <v>6885</v>
      </c>
      <c r="B5112" s="184">
        <v>5025</v>
      </c>
      <c r="C5112" s="184">
        <v>512584</v>
      </c>
      <c r="D5112" s="184">
        <v>630</v>
      </c>
      <c r="E5112" s="184">
        <v>17</v>
      </c>
      <c r="F5112" s="184">
        <v>4849</v>
      </c>
      <c r="G5112" s="184">
        <v>7</v>
      </c>
      <c r="H5112" s="184">
        <v>3</v>
      </c>
    </row>
    <row r="5113" spans="1:8" hidden="1" x14ac:dyDescent="0.2">
      <c r="A5113" s="184" t="s">
        <v>6886</v>
      </c>
      <c r="B5113" s="184">
        <v>5024</v>
      </c>
      <c r="C5113" s="184">
        <v>512585</v>
      </c>
      <c r="D5113" s="184">
        <v>631</v>
      </c>
      <c r="E5113" s="184">
        <v>17</v>
      </c>
      <c r="F5113" s="184">
        <v>4849</v>
      </c>
      <c r="G5113" s="184">
        <v>7</v>
      </c>
      <c r="H5113" s="184">
        <v>3</v>
      </c>
    </row>
    <row r="5114" spans="1:8" hidden="1" x14ac:dyDescent="0.2">
      <c r="A5114" s="184" t="s">
        <v>6887</v>
      </c>
      <c r="B5114" s="184">
        <v>5023</v>
      </c>
      <c r="C5114" s="184">
        <v>512586</v>
      </c>
      <c r="D5114" s="184">
        <v>632</v>
      </c>
      <c r="E5114" s="184">
        <v>17</v>
      </c>
      <c r="F5114" s="184">
        <v>4849</v>
      </c>
      <c r="G5114" s="184">
        <v>7</v>
      </c>
      <c r="H5114" s="184">
        <v>3</v>
      </c>
    </row>
    <row r="5115" spans="1:8" hidden="1" x14ac:dyDescent="0.2">
      <c r="A5115" s="184" t="s">
        <v>6888</v>
      </c>
      <c r="B5115" s="184">
        <v>5022</v>
      </c>
      <c r="C5115" s="184">
        <v>512587</v>
      </c>
      <c r="D5115" s="184">
        <v>633</v>
      </c>
      <c r="E5115" s="184">
        <v>17</v>
      </c>
      <c r="F5115" s="184">
        <v>4849</v>
      </c>
      <c r="G5115" s="184">
        <v>7</v>
      </c>
      <c r="H5115" s="184">
        <v>3</v>
      </c>
    </row>
    <row r="5116" spans="1:8" hidden="1" x14ac:dyDescent="0.2">
      <c r="A5116" s="184" t="s">
        <v>6889</v>
      </c>
      <c r="B5116" s="184">
        <v>5021</v>
      </c>
      <c r="C5116" s="184">
        <v>512588</v>
      </c>
      <c r="D5116" s="184">
        <v>634</v>
      </c>
      <c r="E5116" s="184">
        <v>17</v>
      </c>
      <c r="F5116" s="184">
        <v>4849</v>
      </c>
      <c r="G5116" s="184">
        <v>7</v>
      </c>
      <c r="H5116" s="184">
        <v>3</v>
      </c>
    </row>
    <row r="5117" spans="1:8" hidden="1" x14ac:dyDescent="0.2">
      <c r="A5117" s="184" t="s">
        <v>6890</v>
      </c>
      <c r="B5117" s="184">
        <v>4991</v>
      </c>
      <c r="C5117" s="184">
        <v>512665</v>
      </c>
      <c r="D5117" s="184">
        <v>1</v>
      </c>
      <c r="E5117" s="184">
        <v>17</v>
      </c>
      <c r="F5117" s="184">
        <v>4892</v>
      </c>
      <c r="G5117" s="184">
        <v>7</v>
      </c>
      <c r="H5117" s="184">
        <v>3</v>
      </c>
    </row>
    <row r="5118" spans="1:8" hidden="1" x14ac:dyDescent="0.2">
      <c r="A5118" s="184" t="s">
        <v>6891</v>
      </c>
      <c r="B5118" s="184">
        <v>4990</v>
      </c>
      <c r="C5118" s="184">
        <v>512666</v>
      </c>
      <c r="D5118" s="184">
        <v>2</v>
      </c>
      <c r="E5118" s="184">
        <v>17</v>
      </c>
      <c r="F5118" s="184">
        <v>4892</v>
      </c>
      <c r="G5118" s="184">
        <v>7</v>
      </c>
      <c r="H5118" s="184">
        <v>3</v>
      </c>
    </row>
    <row r="5119" spans="1:8" hidden="1" x14ac:dyDescent="0.2">
      <c r="A5119" s="184" t="s">
        <v>6892</v>
      </c>
      <c r="B5119" s="184">
        <v>4989</v>
      </c>
      <c r="C5119" s="184">
        <v>512667</v>
      </c>
      <c r="D5119" s="184">
        <v>3</v>
      </c>
      <c r="E5119" s="184">
        <v>17</v>
      </c>
      <c r="F5119" s="184">
        <v>4892</v>
      </c>
      <c r="G5119" s="184">
        <v>7</v>
      </c>
      <c r="H5119" s="184">
        <v>3</v>
      </c>
    </row>
    <row r="5120" spans="1:8" hidden="1" x14ac:dyDescent="0.2">
      <c r="A5120" s="184" t="s">
        <v>6893</v>
      </c>
      <c r="B5120" s="184">
        <v>4988</v>
      </c>
      <c r="C5120" s="184">
        <v>512668</v>
      </c>
      <c r="D5120" s="184">
        <v>4</v>
      </c>
      <c r="E5120" s="184">
        <v>17</v>
      </c>
      <c r="F5120" s="184">
        <v>4892</v>
      </c>
      <c r="G5120" s="184">
        <v>7</v>
      </c>
      <c r="H5120" s="184">
        <v>3</v>
      </c>
    </row>
    <row r="5121" spans="1:8" hidden="1" x14ac:dyDescent="0.2">
      <c r="A5121" s="184" t="s">
        <v>6894</v>
      </c>
      <c r="B5121" s="184">
        <v>4987</v>
      </c>
      <c r="C5121" s="184">
        <v>512669</v>
      </c>
      <c r="D5121" s="184">
        <v>5</v>
      </c>
      <c r="E5121" s="184">
        <v>17</v>
      </c>
      <c r="F5121" s="184">
        <v>4892</v>
      </c>
      <c r="G5121" s="184">
        <v>7</v>
      </c>
      <c r="H5121" s="184">
        <v>3</v>
      </c>
    </row>
    <row r="5122" spans="1:8" hidden="1" x14ac:dyDescent="0.2">
      <c r="A5122" s="184" t="s">
        <v>6895</v>
      </c>
      <c r="B5122" s="184">
        <v>4986</v>
      </c>
      <c r="C5122" s="184">
        <v>512670</v>
      </c>
      <c r="D5122" s="184">
        <v>6</v>
      </c>
      <c r="E5122" s="184">
        <v>17</v>
      </c>
      <c r="F5122" s="184">
        <v>4892</v>
      </c>
      <c r="G5122" s="184">
        <v>7</v>
      </c>
      <c r="H5122" s="184">
        <v>3</v>
      </c>
    </row>
    <row r="5123" spans="1:8" hidden="1" x14ac:dyDescent="0.2">
      <c r="A5123" s="184" t="s">
        <v>6896</v>
      </c>
      <c r="B5123" s="184">
        <v>4985</v>
      </c>
      <c r="C5123" s="184">
        <v>512671</v>
      </c>
      <c r="D5123" s="184">
        <v>7</v>
      </c>
      <c r="E5123" s="184">
        <v>17</v>
      </c>
      <c r="F5123" s="184">
        <v>4892</v>
      </c>
      <c r="G5123" s="184">
        <v>7</v>
      </c>
      <c r="H5123" s="184">
        <v>3</v>
      </c>
    </row>
    <row r="5124" spans="1:8" hidden="1" x14ac:dyDescent="0.2">
      <c r="A5124" s="184" t="s">
        <v>6897</v>
      </c>
      <c r="B5124" s="184">
        <v>4984</v>
      </c>
      <c r="C5124" s="184">
        <v>512672</v>
      </c>
      <c r="D5124" s="184">
        <v>8</v>
      </c>
      <c r="E5124" s="184">
        <v>17</v>
      </c>
      <c r="F5124" s="184">
        <v>4892</v>
      </c>
      <c r="G5124" s="184">
        <v>7</v>
      </c>
      <c r="H5124" s="184">
        <v>3</v>
      </c>
    </row>
    <row r="5125" spans="1:8" hidden="1" x14ac:dyDescent="0.2">
      <c r="A5125" s="184" t="s">
        <v>6898</v>
      </c>
      <c r="B5125" s="184">
        <v>4983</v>
      </c>
      <c r="C5125" s="184">
        <v>512673</v>
      </c>
      <c r="D5125" s="184">
        <v>9</v>
      </c>
      <c r="E5125" s="184">
        <v>17</v>
      </c>
      <c r="F5125" s="184">
        <v>4892</v>
      </c>
      <c r="G5125" s="184">
        <v>7</v>
      </c>
      <c r="H5125" s="184">
        <v>3</v>
      </c>
    </row>
    <row r="5126" spans="1:8" hidden="1" x14ac:dyDescent="0.2">
      <c r="A5126" s="184" t="s">
        <v>6899</v>
      </c>
      <c r="B5126" s="184">
        <v>4982</v>
      </c>
      <c r="C5126" s="184">
        <v>512674</v>
      </c>
      <c r="D5126" s="184">
        <v>10</v>
      </c>
      <c r="E5126" s="184">
        <v>17</v>
      </c>
      <c r="F5126" s="184">
        <v>4892</v>
      </c>
      <c r="G5126" s="184">
        <v>7</v>
      </c>
      <c r="H5126" s="184">
        <v>3</v>
      </c>
    </row>
    <row r="5127" spans="1:8" hidden="1" x14ac:dyDescent="0.2">
      <c r="A5127" s="184" t="s">
        <v>6900</v>
      </c>
      <c r="B5127" s="184">
        <v>4981</v>
      </c>
      <c r="C5127" s="184">
        <v>512675</v>
      </c>
      <c r="D5127" s="184">
        <v>11</v>
      </c>
      <c r="E5127" s="184">
        <v>17</v>
      </c>
      <c r="F5127" s="184">
        <v>4892</v>
      </c>
      <c r="G5127" s="184">
        <v>7</v>
      </c>
      <c r="H5127" s="184">
        <v>3</v>
      </c>
    </row>
    <row r="5128" spans="1:8" hidden="1" x14ac:dyDescent="0.2">
      <c r="A5128" s="184" t="s">
        <v>6901</v>
      </c>
      <c r="B5128" s="184">
        <v>4980</v>
      </c>
      <c r="C5128" s="184">
        <v>512676</v>
      </c>
      <c r="D5128" s="184">
        <v>12</v>
      </c>
      <c r="E5128" s="184">
        <v>17</v>
      </c>
      <c r="F5128" s="184">
        <v>4892</v>
      </c>
      <c r="G5128" s="184">
        <v>7</v>
      </c>
      <c r="H5128" s="184">
        <v>3</v>
      </c>
    </row>
    <row r="5129" spans="1:8" hidden="1" x14ac:dyDescent="0.2">
      <c r="A5129" s="184" t="s">
        <v>6902</v>
      </c>
      <c r="B5129" s="184">
        <v>4979</v>
      </c>
      <c r="C5129" s="184">
        <v>512677</v>
      </c>
      <c r="D5129" s="184">
        <v>13</v>
      </c>
      <c r="E5129" s="184">
        <v>17</v>
      </c>
      <c r="F5129" s="184">
        <v>4892</v>
      </c>
      <c r="G5129" s="184">
        <v>7</v>
      </c>
      <c r="H5129" s="184">
        <v>3</v>
      </c>
    </row>
    <row r="5130" spans="1:8" hidden="1" x14ac:dyDescent="0.2">
      <c r="A5130" s="184" t="s">
        <v>6903</v>
      </c>
      <c r="B5130" s="184">
        <v>4978</v>
      </c>
      <c r="C5130" s="184">
        <v>512678</v>
      </c>
      <c r="D5130" s="184">
        <v>14</v>
      </c>
      <c r="E5130" s="184">
        <v>17</v>
      </c>
      <c r="F5130" s="184">
        <v>4892</v>
      </c>
      <c r="G5130" s="184">
        <v>7</v>
      </c>
      <c r="H5130" s="184">
        <v>3</v>
      </c>
    </row>
    <row r="5131" spans="1:8" hidden="1" x14ac:dyDescent="0.2">
      <c r="A5131" s="184" t="s">
        <v>6904</v>
      </c>
      <c r="B5131" s="184">
        <v>4977</v>
      </c>
      <c r="C5131" s="184">
        <v>512679</v>
      </c>
      <c r="D5131" s="184">
        <v>15</v>
      </c>
      <c r="E5131" s="184">
        <v>17</v>
      </c>
      <c r="F5131" s="184">
        <v>4892</v>
      </c>
      <c r="G5131" s="184">
        <v>7</v>
      </c>
      <c r="H5131" s="184">
        <v>3</v>
      </c>
    </row>
    <row r="5132" spans="1:8" hidden="1" x14ac:dyDescent="0.2">
      <c r="A5132" s="184" t="s">
        <v>6905</v>
      </c>
      <c r="B5132" s="184">
        <v>4976</v>
      </c>
      <c r="C5132" s="184">
        <v>512680</v>
      </c>
      <c r="D5132" s="184">
        <v>16</v>
      </c>
      <c r="E5132" s="184">
        <v>17</v>
      </c>
      <c r="F5132" s="184">
        <v>4892</v>
      </c>
      <c r="G5132" s="184">
        <v>7</v>
      </c>
      <c r="H5132" s="184">
        <v>3</v>
      </c>
    </row>
    <row r="5133" spans="1:8" hidden="1" x14ac:dyDescent="0.2">
      <c r="A5133" s="184" t="s">
        <v>6906</v>
      </c>
      <c r="B5133" s="184">
        <v>4975</v>
      </c>
      <c r="C5133" s="184">
        <v>512681</v>
      </c>
      <c r="D5133" s="184">
        <v>17</v>
      </c>
      <c r="E5133" s="184">
        <v>17</v>
      </c>
      <c r="F5133" s="184">
        <v>4892</v>
      </c>
      <c r="G5133" s="184">
        <v>7</v>
      </c>
      <c r="H5133" s="184">
        <v>3</v>
      </c>
    </row>
    <row r="5134" spans="1:8" hidden="1" x14ac:dyDescent="0.2">
      <c r="A5134" s="184" t="s">
        <v>6907</v>
      </c>
      <c r="B5134" s="184">
        <v>4974</v>
      </c>
      <c r="C5134" s="184">
        <v>512682</v>
      </c>
      <c r="D5134" s="184">
        <v>18</v>
      </c>
      <c r="E5134" s="184">
        <v>17</v>
      </c>
      <c r="F5134" s="184">
        <v>4892</v>
      </c>
      <c r="G5134" s="184">
        <v>7</v>
      </c>
      <c r="H5134" s="184">
        <v>3</v>
      </c>
    </row>
    <row r="5135" spans="1:8" hidden="1" x14ac:dyDescent="0.2">
      <c r="A5135" s="184" t="s">
        <v>6908</v>
      </c>
      <c r="B5135" s="184">
        <v>4973</v>
      </c>
      <c r="C5135" s="184">
        <v>512683</v>
      </c>
      <c r="D5135" s="184">
        <v>19</v>
      </c>
      <c r="E5135" s="184">
        <v>17</v>
      </c>
      <c r="F5135" s="184">
        <v>4892</v>
      </c>
      <c r="G5135" s="184">
        <v>7</v>
      </c>
      <c r="H5135" s="184">
        <v>3</v>
      </c>
    </row>
    <row r="5136" spans="1:8" hidden="1" x14ac:dyDescent="0.2">
      <c r="A5136" s="184" t="s">
        <v>6909</v>
      </c>
      <c r="B5136" s="184">
        <v>4972</v>
      </c>
      <c r="C5136" s="184">
        <v>512684</v>
      </c>
      <c r="D5136" s="184">
        <v>20</v>
      </c>
      <c r="E5136" s="184">
        <v>17</v>
      </c>
      <c r="F5136" s="184">
        <v>4892</v>
      </c>
      <c r="G5136" s="184">
        <v>7</v>
      </c>
      <c r="H5136" s="184">
        <v>3</v>
      </c>
    </row>
    <row r="5137" spans="1:8" hidden="1" x14ac:dyDescent="0.2">
      <c r="A5137" s="184" t="s">
        <v>6910</v>
      </c>
      <c r="B5137" s="184">
        <v>4971</v>
      </c>
      <c r="C5137" s="184">
        <v>512685</v>
      </c>
      <c r="D5137" s="184">
        <v>21</v>
      </c>
      <c r="E5137" s="184">
        <v>17</v>
      </c>
      <c r="F5137" s="184">
        <v>4892</v>
      </c>
      <c r="G5137" s="184">
        <v>7</v>
      </c>
      <c r="H5137" s="184">
        <v>3</v>
      </c>
    </row>
    <row r="5138" spans="1:8" hidden="1" x14ac:dyDescent="0.2">
      <c r="A5138" s="184" t="s">
        <v>6911</v>
      </c>
      <c r="B5138" s="184">
        <v>4970</v>
      </c>
      <c r="C5138" s="184">
        <v>512686</v>
      </c>
      <c r="D5138" s="184">
        <v>22</v>
      </c>
      <c r="E5138" s="184">
        <v>17</v>
      </c>
      <c r="F5138" s="184">
        <v>4892</v>
      </c>
      <c r="G5138" s="184">
        <v>7</v>
      </c>
      <c r="H5138" s="184">
        <v>3</v>
      </c>
    </row>
    <row r="5139" spans="1:8" hidden="1" x14ac:dyDescent="0.2">
      <c r="A5139" s="184" t="s">
        <v>6912</v>
      </c>
      <c r="B5139" s="184">
        <v>4969</v>
      </c>
      <c r="C5139" s="184">
        <v>512687</v>
      </c>
      <c r="D5139" s="184">
        <v>23</v>
      </c>
      <c r="E5139" s="184">
        <v>17</v>
      </c>
      <c r="F5139" s="184">
        <v>4892</v>
      </c>
      <c r="G5139" s="184">
        <v>7</v>
      </c>
      <c r="H5139" s="184">
        <v>3</v>
      </c>
    </row>
    <row r="5140" spans="1:8" hidden="1" x14ac:dyDescent="0.2">
      <c r="A5140" s="184" t="s">
        <v>6913</v>
      </c>
      <c r="B5140" s="184">
        <v>4968</v>
      </c>
      <c r="C5140" s="184">
        <v>512688</v>
      </c>
      <c r="D5140" s="184">
        <v>24</v>
      </c>
      <c r="E5140" s="184">
        <v>17</v>
      </c>
      <c r="F5140" s="184">
        <v>4892</v>
      </c>
      <c r="G5140" s="184">
        <v>7</v>
      </c>
      <c r="H5140" s="184">
        <v>3</v>
      </c>
    </row>
    <row r="5141" spans="1:8" hidden="1" x14ac:dyDescent="0.2">
      <c r="A5141" s="184" t="s">
        <v>6914</v>
      </c>
      <c r="B5141" s="184">
        <v>4967</v>
      </c>
      <c r="C5141" s="184">
        <v>512689</v>
      </c>
      <c r="D5141" s="184">
        <v>25</v>
      </c>
      <c r="E5141" s="184">
        <v>17</v>
      </c>
      <c r="F5141" s="184">
        <v>4892</v>
      </c>
      <c r="G5141" s="184">
        <v>7</v>
      </c>
      <c r="H5141" s="184">
        <v>3</v>
      </c>
    </row>
    <row r="5142" spans="1:8" hidden="1" x14ac:dyDescent="0.2">
      <c r="A5142" s="184" t="s">
        <v>6915</v>
      </c>
      <c r="B5142" s="184">
        <v>4966</v>
      </c>
      <c r="C5142" s="184">
        <v>512690</v>
      </c>
      <c r="D5142" s="184">
        <v>26</v>
      </c>
      <c r="E5142" s="184">
        <v>17</v>
      </c>
      <c r="F5142" s="184">
        <v>4892</v>
      </c>
      <c r="G5142" s="184">
        <v>7</v>
      </c>
      <c r="H5142" s="184">
        <v>3</v>
      </c>
    </row>
    <row r="5143" spans="1:8" hidden="1" x14ac:dyDescent="0.2">
      <c r="A5143" s="184" t="s">
        <v>6916</v>
      </c>
      <c r="B5143" s="184">
        <v>4965</v>
      </c>
      <c r="C5143" s="184">
        <v>512691</v>
      </c>
      <c r="D5143" s="184">
        <v>27</v>
      </c>
      <c r="E5143" s="184">
        <v>17</v>
      </c>
      <c r="F5143" s="184">
        <v>4892</v>
      </c>
      <c r="G5143" s="184">
        <v>7</v>
      </c>
      <c r="H5143" s="184">
        <v>3</v>
      </c>
    </row>
    <row r="5144" spans="1:8" hidden="1" x14ac:dyDescent="0.2">
      <c r="A5144" s="184" t="s">
        <v>6917</v>
      </c>
      <c r="B5144" s="184">
        <v>4964</v>
      </c>
      <c r="C5144" s="184">
        <v>512692</v>
      </c>
      <c r="D5144" s="184">
        <v>28</v>
      </c>
      <c r="E5144" s="184">
        <v>17</v>
      </c>
      <c r="F5144" s="184">
        <v>4892</v>
      </c>
      <c r="G5144" s="184">
        <v>7</v>
      </c>
      <c r="H5144" s="184">
        <v>3</v>
      </c>
    </row>
    <row r="5145" spans="1:8" hidden="1" x14ac:dyDescent="0.2">
      <c r="A5145" s="184" t="s">
        <v>6918</v>
      </c>
      <c r="B5145" s="184">
        <v>4963</v>
      </c>
      <c r="C5145" s="184">
        <v>512693</v>
      </c>
      <c r="D5145" s="184">
        <v>29</v>
      </c>
      <c r="E5145" s="184">
        <v>17</v>
      </c>
      <c r="F5145" s="184">
        <v>4892</v>
      </c>
      <c r="G5145" s="184">
        <v>7</v>
      </c>
      <c r="H5145" s="184">
        <v>3</v>
      </c>
    </row>
    <row r="5146" spans="1:8" hidden="1" x14ac:dyDescent="0.2">
      <c r="A5146" s="184" t="s">
        <v>6919</v>
      </c>
      <c r="B5146" s="184">
        <v>4962</v>
      </c>
      <c r="C5146" s="184">
        <v>512694</v>
      </c>
      <c r="D5146" s="184">
        <v>30</v>
      </c>
      <c r="E5146" s="184">
        <v>17</v>
      </c>
      <c r="F5146" s="184">
        <v>4892</v>
      </c>
      <c r="G5146" s="184">
        <v>7</v>
      </c>
      <c r="H5146" s="184">
        <v>3</v>
      </c>
    </row>
    <row r="5147" spans="1:8" hidden="1" x14ac:dyDescent="0.2">
      <c r="A5147" s="184" t="s">
        <v>6920</v>
      </c>
      <c r="B5147" s="184">
        <v>4961</v>
      </c>
      <c r="C5147" s="184">
        <v>512695</v>
      </c>
      <c r="D5147" s="184">
        <v>31</v>
      </c>
      <c r="E5147" s="184">
        <v>17</v>
      </c>
      <c r="F5147" s="184">
        <v>4892</v>
      </c>
      <c r="G5147" s="184">
        <v>7</v>
      </c>
      <c r="H5147" s="184">
        <v>3</v>
      </c>
    </row>
    <row r="5148" spans="1:8" hidden="1" x14ac:dyDescent="0.2">
      <c r="A5148" s="184" t="s">
        <v>6921</v>
      </c>
      <c r="B5148" s="184">
        <v>5266</v>
      </c>
      <c r="C5148" s="184">
        <v>512881</v>
      </c>
      <c r="D5148" s="184">
        <v>516</v>
      </c>
      <c r="E5148" s="184">
        <v>17</v>
      </c>
      <c r="F5148" s="184">
        <v>5163</v>
      </c>
      <c r="G5148" s="184">
        <v>7</v>
      </c>
      <c r="H5148" s="184">
        <v>3</v>
      </c>
    </row>
    <row r="5149" spans="1:8" hidden="1" x14ac:dyDescent="0.2">
      <c r="A5149" s="184" t="s">
        <v>6922</v>
      </c>
      <c r="B5149" s="184">
        <v>5265</v>
      </c>
      <c r="C5149" s="184">
        <v>512882</v>
      </c>
      <c r="D5149" s="184">
        <v>517</v>
      </c>
      <c r="E5149" s="184">
        <v>17</v>
      </c>
      <c r="F5149" s="184">
        <v>5163</v>
      </c>
      <c r="G5149" s="184">
        <v>7</v>
      </c>
      <c r="H5149" s="184">
        <v>3</v>
      </c>
    </row>
    <row r="5150" spans="1:8" hidden="1" x14ac:dyDescent="0.2">
      <c r="A5150" s="184" t="s">
        <v>6923</v>
      </c>
      <c r="B5150" s="184">
        <v>5264</v>
      </c>
      <c r="C5150" s="184">
        <v>512883</v>
      </c>
      <c r="D5150" s="184">
        <v>518</v>
      </c>
      <c r="E5150" s="184">
        <v>17</v>
      </c>
      <c r="F5150" s="184">
        <v>5163</v>
      </c>
      <c r="G5150" s="184">
        <v>7</v>
      </c>
      <c r="H5150" s="184">
        <v>3</v>
      </c>
    </row>
    <row r="5151" spans="1:8" hidden="1" x14ac:dyDescent="0.2">
      <c r="A5151" s="184" t="s">
        <v>6924</v>
      </c>
      <c r="B5151" s="184">
        <v>5263</v>
      </c>
      <c r="C5151" s="184">
        <v>512884</v>
      </c>
      <c r="D5151" s="184">
        <v>521</v>
      </c>
      <c r="E5151" s="184">
        <v>17</v>
      </c>
      <c r="F5151" s="184">
        <v>5163</v>
      </c>
      <c r="G5151" s="184">
        <v>7</v>
      </c>
      <c r="H5151" s="184">
        <v>3</v>
      </c>
    </row>
    <row r="5152" spans="1:8" hidden="1" x14ac:dyDescent="0.2">
      <c r="A5152" s="184" t="s">
        <v>6925</v>
      </c>
      <c r="B5152" s="184">
        <v>5262</v>
      </c>
      <c r="C5152" s="184">
        <v>512885</v>
      </c>
      <c r="D5152" s="184">
        <v>522</v>
      </c>
      <c r="E5152" s="184">
        <v>17</v>
      </c>
      <c r="F5152" s="184">
        <v>5163</v>
      </c>
      <c r="G5152" s="184">
        <v>7</v>
      </c>
      <c r="H5152" s="184">
        <v>3</v>
      </c>
    </row>
    <row r="5153" spans="1:8" hidden="1" x14ac:dyDescent="0.2">
      <c r="A5153" s="184" t="s">
        <v>6926</v>
      </c>
      <c r="B5153" s="184">
        <v>5261</v>
      </c>
      <c r="C5153" s="184">
        <v>512886</v>
      </c>
      <c r="D5153" s="184">
        <v>523</v>
      </c>
      <c r="E5153" s="184">
        <v>17</v>
      </c>
      <c r="F5153" s="184">
        <v>5163</v>
      </c>
      <c r="G5153" s="184">
        <v>7</v>
      </c>
      <c r="H5153" s="184">
        <v>3</v>
      </c>
    </row>
    <row r="5154" spans="1:8" hidden="1" x14ac:dyDescent="0.2">
      <c r="A5154" s="184" t="s">
        <v>6927</v>
      </c>
      <c r="B5154" s="184">
        <v>5260</v>
      </c>
      <c r="C5154" s="184">
        <v>512887</v>
      </c>
      <c r="D5154" s="184">
        <v>524</v>
      </c>
      <c r="E5154" s="184">
        <v>17</v>
      </c>
      <c r="F5154" s="184">
        <v>5163</v>
      </c>
      <c r="G5154" s="184">
        <v>7</v>
      </c>
      <c r="H5154" s="184">
        <v>3</v>
      </c>
    </row>
    <row r="5155" spans="1:8" hidden="1" x14ac:dyDescent="0.2">
      <c r="A5155" s="184" t="s">
        <v>6928</v>
      </c>
      <c r="B5155" s="184">
        <v>5259</v>
      </c>
      <c r="C5155" s="184">
        <v>512888</v>
      </c>
      <c r="D5155" s="184">
        <v>525</v>
      </c>
      <c r="E5155" s="184">
        <v>17</v>
      </c>
      <c r="F5155" s="184">
        <v>5163</v>
      </c>
      <c r="G5155" s="184">
        <v>7</v>
      </c>
      <c r="H5155" s="184">
        <v>3</v>
      </c>
    </row>
    <row r="5156" spans="1:8" hidden="1" x14ac:dyDescent="0.2">
      <c r="A5156" s="184" t="s">
        <v>6929</v>
      </c>
      <c r="B5156" s="184">
        <v>5258</v>
      </c>
      <c r="C5156" s="184">
        <v>512889</v>
      </c>
      <c r="D5156" s="184">
        <v>526</v>
      </c>
      <c r="E5156" s="184">
        <v>17</v>
      </c>
      <c r="F5156" s="184">
        <v>5163</v>
      </c>
      <c r="G5156" s="184">
        <v>7</v>
      </c>
      <c r="H5156" s="184">
        <v>3</v>
      </c>
    </row>
    <row r="5157" spans="1:8" hidden="1" x14ac:dyDescent="0.2">
      <c r="A5157" s="184" t="s">
        <v>6930</v>
      </c>
      <c r="B5157" s="184">
        <v>5257</v>
      </c>
      <c r="C5157" s="184">
        <v>512890</v>
      </c>
      <c r="D5157" s="184">
        <v>527</v>
      </c>
      <c r="E5157" s="184">
        <v>17</v>
      </c>
      <c r="F5157" s="184">
        <v>5163</v>
      </c>
      <c r="G5157" s="184">
        <v>7</v>
      </c>
      <c r="H5157" s="184">
        <v>3</v>
      </c>
    </row>
    <row r="5158" spans="1:8" hidden="1" x14ac:dyDescent="0.2">
      <c r="A5158" s="184" t="s">
        <v>6931</v>
      </c>
      <c r="B5158" s="184">
        <v>5256</v>
      </c>
      <c r="C5158" s="184">
        <v>512891</v>
      </c>
      <c r="D5158" s="184">
        <v>528</v>
      </c>
      <c r="E5158" s="184">
        <v>17</v>
      </c>
      <c r="F5158" s="184">
        <v>5163</v>
      </c>
      <c r="G5158" s="184">
        <v>7</v>
      </c>
      <c r="H5158" s="184">
        <v>3</v>
      </c>
    </row>
    <row r="5159" spans="1:8" hidden="1" x14ac:dyDescent="0.2">
      <c r="A5159" s="184" t="s">
        <v>6932</v>
      </c>
      <c r="B5159" s="184">
        <v>5255</v>
      </c>
      <c r="C5159" s="184">
        <v>512892</v>
      </c>
      <c r="D5159" s="184">
        <v>529</v>
      </c>
      <c r="E5159" s="184">
        <v>17</v>
      </c>
      <c r="F5159" s="184">
        <v>5163</v>
      </c>
      <c r="G5159" s="184">
        <v>7</v>
      </c>
      <c r="H5159" s="184">
        <v>3</v>
      </c>
    </row>
    <row r="5160" spans="1:8" hidden="1" x14ac:dyDescent="0.2">
      <c r="A5160" s="184" t="s">
        <v>6933</v>
      </c>
      <c r="B5160" s="184">
        <v>5254</v>
      </c>
      <c r="C5160" s="184">
        <v>512893</v>
      </c>
      <c r="D5160" s="184">
        <v>530</v>
      </c>
      <c r="E5160" s="184">
        <v>17</v>
      </c>
      <c r="F5160" s="184">
        <v>5163</v>
      </c>
      <c r="G5160" s="184">
        <v>7</v>
      </c>
      <c r="H5160" s="184">
        <v>3</v>
      </c>
    </row>
    <row r="5161" spans="1:8" hidden="1" x14ac:dyDescent="0.2">
      <c r="A5161" s="184" t="s">
        <v>6934</v>
      </c>
      <c r="B5161" s="184">
        <v>5253</v>
      </c>
      <c r="C5161" s="184">
        <v>512894</v>
      </c>
      <c r="D5161" s="184">
        <v>531</v>
      </c>
      <c r="E5161" s="184">
        <v>17</v>
      </c>
      <c r="F5161" s="184">
        <v>5163</v>
      </c>
      <c r="G5161" s="184">
        <v>7</v>
      </c>
      <c r="H5161" s="184">
        <v>3</v>
      </c>
    </row>
    <row r="5162" spans="1:8" hidden="1" x14ac:dyDescent="0.2">
      <c r="A5162" s="184" t="s">
        <v>6935</v>
      </c>
      <c r="B5162" s="184">
        <v>5252</v>
      </c>
      <c r="C5162" s="184">
        <v>512895</v>
      </c>
      <c r="D5162" s="184">
        <v>532</v>
      </c>
      <c r="E5162" s="184">
        <v>17</v>
      </c>
      <c r="F5162" s="184">
        <v>5163</v>
      </c>
      <c r="G5162" s="184">
        <v>7</v>
      </c>
      <c r="H5162" s="184">
        <v>3</v>
      </c>
    </row>
    <row r="5163" spans="1:8" hidden="1" x14ac:dyDescent="0.2">
      <c r="A5163" s="184" t="s">
        <v>6936</v>
      </c>
      <c r="B5163" s="184">
        <v>5251</v>
      </c>
      <c r="C5163" s="184">
        <v>512896</v>
      </c>
      <c r="D5163" s="184">
        <v>533</v>
      </c>
      <c r="E5163" s="184">
        <v>17</v>
      </c>
      <c r="F5163" s="184">
        <v>5163</v>
      </c>
      <c r="G5163" s="184">
        <v>7</v>
      </c>
      <c r="H5163" s="184">
        <v>3</v>
      </c>
    </row>
    <row r="5164" spans="1:8" hidden="1" x14ac:dyDescent="0.2">
      <c r="A5164" s="184" t="s">
        <v>6937</v>
      </c>
      <c r="B5164" s="184">
        <v>5250</v>
      </c>
      <c r="C5164" s="184">
        <v>512897</v>
      </c>
      <c r="D5164" s="184">
        <v>534</v>
      </c>
      <c r="E5164" s="184">
        <v>17</v>
      </c>
      <c r="F5164" s="184">
        <v>5163</v>
      </c>
      <c r="G5164" s="184">
        <v>7</v>
      </c>
      <c r="H5164" s="184">
        <v>3</v>
      </c>
    </row>
    <row r="5165" spans="1:8" hidden="1" x14ac:dyDescent="0.2">
      <c r="A5165" s="184" t="s">
        <v>6938</v>
      </c>
      <c r="B5165" s="184">
        <v>5248</v>
      </c>
      <c r="C5165" s="184">
        <v>512899</v>
      </c>
      <c r="D5165" s="184">
        <v>535</v>
      </c>
      <c r="E5165" s="184">
        <v>17</v>
      </c>
      <c r="F5165" s="184">
        <v>5163</v>
      </c>
      <c r="G5165" s="184">
        <v>7</v>
      </c>
      <c r="H5165" s="184">
        <v>3</v>
      </c>
    </row>
    <row r="5166" spans="1:8" hidden="1" x14ac:dyDescent="0.2">
      <c r="A5166" s="184" t="s">
        <v>6939</v>
      </c>
      <c r="B5166" s="184">
        <v>5247</v>
      </c>
      <c r="C5166" s="184">
        <v>512900</v>
      </c>
      <c r="D5166" s="184">
        <v>536</v>
      </c>
      <c r="E5166" s="184">
        <v>17</v>
      </c>
      <c r="F5166" s="184">
        <v>5163</v>
      </c>
      <c r="G5166" s="184">
        <v>7</v>
      </c>
      <c r="H5166" s="184">
        <v>3</v>
      </c>
    </row>
    <row r="5167" spans="1:8" hidden="1" x14ac:dyDescent="0.2">
      <c r="A5167" s="184" t="s">
        <v>6940</v>
      </c>
      <c r="B5167" s="184">
        <v>5246</v>
      </c>
      <c r="C5167" s="184">
        <v>512901</v>
      </c>
      <c r="D5167" s="184">
        <v>537</v>
      </c>
      <c r="E5167" s="184">
        <v>17</v>
      </c>
      <c r="F5167" s="184">
        <v>5163</v>
      </c>
      <c r="G5167" s="184">
        <v>7</v>
      </c>
      <c r="H5167" s="184">
        <v>3</v>
      </c>
    </row>
    <row r="5168" spans="1:8" hidden="1" x14ac:dyDescent="0.2">
      <c r="A5168" s="184" t="s">
        <v>6941</v>
      </c>
      <c r="B5168" s="184">
        <v>5245</v>
      </c>
      <c r="C5168" s="184">
        <v>512902</v>
      </c>
      <c r="D5168" s="184">
        <v>538</v>
      </c>
      <c r="E5168" s="184">
        <v>17</v>
      </c>
      <c r="F5168" s="184">
        <v>5163</v>
      </c>
      <c r="G5168" s="184">
        <v>7</v>
      </c>
      <c r="H5168" s="184">
        <v>3</v>
      </c>
    </row>
    <row r="5169" spans="1:8" hidden="1" x14ac:dyDescent="0.2">
      <c r="A5169" s="184" t="s">
        <v>6942</v>
      </c>
      <c r="B5169" s="184">
        <v>5244</v>
      </c>
      <c r="C5169" s="184">
        <v>512903</v>
      </c>
      <c r="D5169" s="184">
        <v>539</v>
      </c>
      <c r="E5169" s="184">
        <v>17</v>
      </c>
      <c r="F5169" s="184">
        <v>5163</v>
      </c>
      <c r="G5169" s="184">
        <v>7</v>
      </c>
      <c r="H5169" s="184">
        <v>3</v>
      </c>
    </row>
    <row r="5170" spans="1:8" hidden="1" x14ac:dyDescent="0.2">
      <c r="A5170" s="184" t="s">
        <v>6943</v>
      </c>
      <c r="B5170" s="184">
        <v>5234</v>
      </c>
      <c r="C5170" s="184">
        <v>512904</v>
      </c>
      <c r="D5170" s="184">
        <v>540</v>
      </c>
      <c r="E5170" s="184">
        <v>17</v>
      </c>
      <c r="F5170" s="184">
        <v>5163</v>
      </c>
      <c r="G5170" s="184">
        <v>7</v>
      </c>
      <c r="H5170" s="184">
        <v>3</v>
      </c>
    </row>
    <row r="5171" spans="1:8" hidden="1" x14ac:dyDescent="0.2">
      <c r="A5171" s="184" t="s">
        <v>6944</v>
      </c>
      <c r="B5171" s="184">
        <v>5243</v>
      </c>
      <c r="C5171" s="184">
        <v>512905</v>
      </c>
      <c r="D5171" s="184">
        <v>541</v>
      </c>
      <c r="E5171" s="184">
        <v>17</v>
      </c>
      <c r="F5171" s="184">
        <v>5163</v>
      </c>
      <c r="G5171" s="184">
        <v>7</v>
      </c>
      <c r="H5171" s="184">
        <v>3</v>
      </c>
    </row>
    <row r="5172" spans="1:8" hidden="1" x14ac:dyDescent="0.2">
      <c r="A5172" s="184" t="s">
        <v>6945</v>
      </c>
      <c r="B5172" s="184">
        <v>5242</v>
      </c>
      <c r="C5172" s="184">
        <v>512906</v>
      </c>
      <c r="D5172" s="184">
        <v>542</v>
      </c>
      <c r="E5172" s="184">
        <v>17</v>
      </c>
      <c r="F5172" s="184">
        <v>5163</v>
      </c>
      <c r="G5172" s="184">
        <v>7</v>
      </c>
      <c r="H5172" s="184">
        <v>3</v>
      </c>
    </row>
    <row r="5173" spans="1:8" hidden="1" x14ac:dyDescent="0.2">
      <c r="A5173" s="184" t="s">
        <v>6946</v>
      </c>
      <c r="B5173" s="184">
        <v>5233</v>
      </c>
      <c r="C5173" s="184">
        <v>512907</v>
      </c>
      <c r="D5173" s="184">
        <v>543</v>
      </c>
      <c r="E5173" s="184">
        <v>17</v>
      </c>
      <c r="F5173" s="184">
        <v>5163</v>
      </c>
      <c r="G5173" s="184">
        <v>7</v>
      </c>
      <c r="H5173" s="184">
        <v>3</v>
      </c>
    </row>
    <row r="5174" spans="1:8" hidden="1" x14ac:dyDescent="0.2">
      <c r="A5174" s="184" t="s">
        <v>6947</v>
      </c>
      <c r="B5174" s="184">
        <v>5232</v>
      </c>
      <c r="C5174" s="184">
        <v>512915</v>
      </c>
      <c r="D5174" s="184">
        <v>544</v>
      </c>
      <c r="E5174" s="184">
        <v>17</v>
      </c>
      <c r="F5174" s="184">
        <v>5163</v>
      </c>
      <c r="G5174" s="184">
        <v>7</v>
      </c>
      <c r="H5174" s="184">
        <v>3</v>
      </c>
    </row>
    <row r="5175" spans="1:8" hidden="1" x14ac:dyDescent="0.2">
      <c r="A5175" s="184" t="s">
        <v>6948</v>
      </c>
      <c r="B5175" s="184">
        <v>5241</v>
      </c>
      <c r="C5175" s="184">
        <v>512908</v>
      </c>
      <c r="D5175" s="184">
        <v>545</v>
      </c>
      <c r="E5175" s="184">
        <v>17</v>
      </c>
      <c r="F5175" s="184">
        <v>5163</v>
      </c>
      <c r="G5175" s="184">
        <v>7</v>
      </c>
      <c r="H5175" s="184">
        <v>3</v>
      </c>
    </row>
    <row r="5176" spans="1:8" hidden="1" x14ac:dyDescent="0.2">
      <c r="A5176" s="184" t="s">
        <v>6949</v>
      </c>
      <c r="B5176" s="184">
        <v>5240</v>
      </c>
      <c r="C5176" s="184">
        <v>512909</v>
      </c>
      <c r="D5176" s="184">
        <v>546</v>
      </c>
      <c r="E5176" s="184">
        <v>17</v>
      </c>
      <c r="F5176" s="184">
        <v>5163</v>
      </c>
      <c r="G5176" s="184">
        <v>7</v>
      </c>
      <c r="H5176" s="184">
        <v>3</v>
      </c>
    </row>
    <row r="5177" spans="1:8" hidden="1" x14ac:dyDescent="0.2">
      <c r="A5177" s="184" t="s">
        <v>6950</v>
      </c>
      <c r="B5177" s="184">
        <v>5239</v>
      </c>
      <c r="C5177" s="184">
        <v>512910</v>
      </c>
      <c r="D5177" s="184">
        <v>547</v>
      </c>
      <c r="E5177" s="184">
        <v>17</v>
      </c>
      <c r="F5177" s="184">
        <v>5163</v>
      </c>
      <c r="G5177" s="184">
        <v>7</v>
      </c>
      <c r="H5177" s="184">
        <v>3</v>
      </c>
    </row>
    <row r="5178" spans="1:8" hidden="1" x14ac:dyDescent="0.2">
      <c r="A5178" s="184" t="s">
        <v>6951</v>
      </c>
      <c r="B5178" s="184">
        <v>5238</v>
      </c>
      <c r="C5178" s="184">
        <v>512911</v>
      </c>
      <c r="D5178" s="184">
        <v>548</v>
      </c>
      <c r="E5178" s="184">
        <v>17</v>
      </c>
      <c r="F5178" s="184">
        <v>5163</v>
      </c>
      <c r="G5178" s="184">
        <v>7</v>
      </c>
      <c r="H5178" s="184">
        <v>3</v>
      </c>
    </row>
    <row r="5179" spans="1:8" hidden="1" x14ac:dyDescent="0.2">
      <c r="A5179" s="184" t="s">
        <v>6952</v>
      </c>
      <c r="B5179" s="184">
        <v>5237</v>
      </c>
      <c r="C5179" s="184">
        <v>512912</v>
      </c>
      <c r="D5179" s="184">
        <v>549</v>
      </c>
      <c r="E5179" s="184">
        <v>17</v>
      </c>
      <c r="F5179" s="184">
        <v>5163</v>
      </c>
      <c r="G5179" s="184">
        <v>7</v>
      </c>
      <c r="H5179" s="184">
        <v>3</v>
      </c>
    </row>
    <row r="5180" spans="1:8" hidden="1" x14ac:dyDescent="0.2">
      <c r="A5180" s="184" t="s">
        <v>6953</v>
      </c>
      <c r="B5180" s="184">
        <v>5231</v>
      </c>
      <c r="C5180" s="184">
        <v>512916</v>
      </c>
      <c r="D5180" s="184">
        <v>550</v>
      </c>
      <c r="E5180" s="184">
        <v>17</v>
      </c>
      <c r="F5180" s="184">
        <v>5163</v>
      </c>
      <c r="G5180" s="184">
        <v>7</v>
      </c>
      <c r="H5180" s="184">
        <v>3</v>
      </c>
    </row>
    <row r="5181" spans="1:8" hidden="1" x14ac:dyDescent="0.2">
      <c r="A5181" s="184" t="s">
        <v>6954</v>
      </c>
      <c r="B5181" s="184">
        <v>5230</v>
      </c>
      <c r="C5181" s="184">
        <v>512917</v>
      </c>
      <c r="D5181" s="184">
        <v>551</v>
      </c>
      <c r="E5181" s="184">
        <v>17</v>
      </c>
      <c r="F5181" s="184">
        <v>5163</v>
      </c>
      <c r="G5181" s="184">
        <v>7</v>
      </c>
      <c r="H5181" s="184">
        <v>3</v>
      </c>
    </row>
    <row r="5182" spans="1:8" hidden="1" x14ac:dyDescent="0.2">
      <c r="A5182" s="184" t="s">
        <v>6955</v>
      </c>
      <c r="B5182" s="184">
        <v>5229</v>
      </c>
      <c r="C5182" s="184">
        <v>512918</v>
      </c>
      <c r="D5182" s="184">
        <v>552</v>
      </c>
      <c r="E5182" s="184">
        <v>17</v>
      </c>
      <c r="F5182" s="184">
        <v>5163</v>
      </c>
      <c r="G5182" s="184">
        <v>7</v>
      </c>
      <c r="H5182" s="184">
        <v>3</v>
      </c>
    </row>
    <row r="5183" spans="1:8" hidden="1" x14ac:dyDescent="0.2">
      <c r="A5183" s="184" t="s">
        <v>6956</v>
      </c>
      <c r="B5183" s="184">
        <v>5228</v>
      </c>
      <c r="C5183" s="184">
        <v>512919</v>
      </c>
      <c r="D5183" s="184">
        <v>553</v>
      </c>
      <c r="E5183" s="184">
        <v>17</v>
      </c>
      <c r="F5183" s="184">
        <v>5163</v>
      </c>
      <c r="G5183" s="184">
        <v>7</v>
      </c>
      <c r="H5183" s="184">
        <v>3</v>
      </c>
    </row>
    <row r="5184" spans="1:8" hidden="1" x14ac:dyDescent="0.2">
      <c r="A5184" s="184" t="s">
        <v>6957</v>
      </c>
      <c r="B5184" s="184">
        <v>5227</v>
      </c>
      <c r="C5184" s="184">
        <v>512920</v>
      </c>
      <c r="D5184" s="184">
        <v>554</v>
      </c>
      <c r="E5184" s="184">
        <v>17</v>
      </c>
      <c r="F5184" s="184">
        <v>5163</v>
      </c>
      <c r="G5184" s="184">
        <v>7</v>
      </c>
      <c r="H5184" s="184">
        <v>3</v>
      </c>
    </row>
    <row r="5185" spans="1:8" hidden="1" x14ac:dyDescent="0.2">
      <c r="A5185" s="184" t="s">
        <v>6958</v>
      </c>
      <c r="B5185" s="184">
        <v>5249</v>
      </c>
      <c r="C5185" s="184">
        <v>512898</v>
      </c>
      <c r="D5185" s="184">
        <v>555</v>
      </c>
      <c r="E5185" s="184">
        <v>17</v>
      </c>
      <c r="F5185" s="184">
        <v>5163</v>
      </c>
      <c r="G5185" s="184">
        <v>7</v>
      </c>
      <c r="H5185" s="184">
        <v>3</v>
      </c>
    </row>
    <row r="5186" spans="1:8" hidden="1" x14ac:dyDescent="0.2">
      <c r="A5186" s="184" t="s">
        <v>6959</v>
      </c>
      <c r="B5186" s="184">
        <v>5226</v>
      </c>
      <c r="C5186" s="184">
        <v>512921</v>
      </c>
      <c r="D5186" s="184">
        <v>556</v>
      </c>
      <c r="E5186" s="184">
        <v>17</v>
      </c>
      <c r="F5186" s="184">
        <v>5163</v>
      </c>
      <c r="G5186" s="184">
        <v>7</v>
      </c>
      <c r="H5186" s="184">
        <v>3</v>
      </c>
    </row>
    <row r="5187" spans="1:8" hidden="1" x14ac:dyDescent="0.2">
      <c r="A5187" s="184" t="s">
        <v>6960</v>
      </c>
      <c r="B5187" s="184">
        <v>5225</v>
      </c>
      <c r="C5187" s="184">
        <v>512922</v>
      </c>
      <c r="D5187" s="184">
        <v>557</v>
      </c>
      <c r="E5187" s="184">
        <v>17</v>
      </c>
      <c r="F5187" s="184">
        <v>5163</v>
      </c>
      <c r="G5187" s="184">
        <v>7</v>
      </c>
      <c r="H5187" s="184">
        <v>3</v>
      </c>
    </row>
    <row r="5188" spans="1:8" hidden="1" x14ac:dyDescent="0.2">
      <c r="A5188" s="184" t="s">
        <v>6961</v>
      </c>
      <c r="B5188" s="184">
        <v>5224</v>
      </c>
      <c r="C5188" s="184">
        <v>512923</v>
      </c>
      <c r="D5188" s="184">
        <v>558</v>
      </c>
      <c r="E5188" s="184">
        <v>17</v>
      </c>
      <c r="F5188" s="184">
        <v>5163</v>
      </c>
      <c r="G5188" s="184">
        <v>7</v>
      </c>
      <c r="H5188" s="184">
        <v>3</v>
      </c>
    </row>
    <row r="5189" spans="1:8" hidden="1" x14ac:dyDescent="0.2">
      <c r="A5189" s="184" t="s">
        <v>6962</v>
      </c>
      <c r="B5189" s="184">
        <v>5223</v>
      </c>
      <c r="C5189" s="184">
        <v>512924</v>
      </c>
      <c r="D5189" s="184">
        <v>559</v>
      </c>
      <c r="E5189" s="184">
        <v>17</v>
      </c>
      <c r="F5189" s="184">
        <v>5163</v>
      </c>
      <c r="G5189" s="184">
        <v>7</v>
      </c>
      <c r="H5189" s="184">
        <v>3</v>
      </c>
    </row>
    <row r="5190" spans="1:8" hidden="1" x14ac:dyDescent="0.2">
      <c r="A5190" s="184" t="s">
        <v>6963</v>
      </c>
      <c r="B5190" s="184">
        <v>5236</v>
      </c>
      <c r="C5190" s="184">
        <v>512913</v>
      </c>
      <c r="D5190" s="184">
        <v>560</v>
      </c>
      <c r="E5190" s="184">
        <v>17</v>
      </c>
      <c r="F5190" s="184">
        <v>5163</v>
      </c>
      <c r="G5190" s="184">
        <v>7</v>
      </c>
      <c r="H5190" s="184">
        <v>3</v>
      </c>
    </row>
    <row r="5191" spans="1:8" hidden="1" x14ac:dyDescent="0.2">
      <c r="A5191" s="184" t="s">
        <v>6964</v>
      </c>
      <c r="B5191" s="184">
        <v>5235</v>
      </c>
      <c r="C5191" s="184">
        <v>512914</v>
      </c>
      <c r="D5191" s="184">
        <v>561</v>
      </c>
      <c r="E5191" s="184">
        <v>17</v>
      </c>
      <c r="F5191" s="184">
        <v>5163</v>
      </c>
      <c r="G5191" s="184">
        <v>7</v>
      </c>
      <c r="H5191" s="184">
        <v>3</v>
      </c>
    </row>
    <row r="5192" spans="1:8" hidden="1" x14ac:dyDescent="0.2">
      <c r="A5192" s="184" t="s">
        <v>6965</v>
      </c>
      <c r="B5192" s="184">
        <v>5222</v>
      </c>
      <c r="C5192" s="184">
        <v>512925</v>
      </c>
      <c r="D5192" s="184">
        <v>562</v>
      </c>
      <c r="E5192" s="184">
        <v>17</v>
      </c>
      <c r="F5192" s="184">
        <v>5163</v>
      </c>
      <c r="G5192" s="184">
        <v>7</v>
      </c>
      <c r="H5192" s="184">
        <v>3</v>
      </c>
    </row>
    <row r="5193" spans="1:8" hidden="1" x14ac:dyDescent="0.2">
      <c r="A5193" s="184" t="s">
        <v>6966</v>
      </c>
      <c r="B5193" s="184">
        <v>5221</v>
      </c>
      <c r="C5193" s="184">
        <v>512926</v>
      </c>
      <c r="D5193" s="184">
        <v>563</v>
      </c>
      <c r="E5193" s="184">
        <v>17</v>
      </c>
      <c r="F5193" s="184">
        <v>5163</v>
      </c>
      <c r="G5193" s="184">
        <v>7</v>
      </c>
      <c r="H5193" s="184">
        <v>3</v>
      </c>
    </row>
    <row r="5194" spans="1:8" hidden="1" x14ac:dyDescent="0.2">
      <c r="A5194" s="184" t="s">
        <v>6967</v>
      </c>
      <c r="B5194" s="184">
        <v>5220</v>
      </c>
      <c r="C5194" s="184">
        <v>512927</v>
      </c>
      <c r="D5194" s="184">
        <v>564</v>
      </c>
      <c r="E5194" s="184">
        <v>17</v>
      </c>
      <c r="F5194" s="184">
        <v>5163</v>
      </c>
      <c r="G5194" s="184">
        <v>7</v>
      </c>
      <c r="H5194" s="184">
        <v>3</v>
      </c>
    </row>
    <row r="5195" spans="1:8" hidden="1" x14ac:dyDescent="0.2">
      <c r="A5195" s="184" t="s">
        <v>6968</v>
      </c>
      <c r="B5195" s="184">
        <v>5219</v>
      </c>
      <c r="C5195" s="184">
        <v>512928</v>
      </c>
      <c r="D5195" s="184">
        <v>565</v>
      </c>
      <c r="E5195" s="184">
        <v>17</v>
      </c>
      <c r="F5195" s="184">
        <v>5163</v>
      </c>
      <c r="G5195" s="184">
        <v>7</v>
      </c>
      <c r="H5195" s="184">
        <v>3</v>
      </c>
    </row>
    <row r="5196" spans="1:8" hidden="1" x14ac:dyDescent="0.2">
      <c r="A5196" s="184" t="s">
        <v>6969</v>
      </c>
      <c r="B5196" s="184">
        <v>5218</v>
      </c>
      <c r="C5196" s="184">
        <v>512929</v>
      </c>
      <c r="D5196" s="184">
        <v>566</v>
      </c>
      <c r="E5196" s="184">
        <v>17</v>
      </c>
      <c r="F5196" s="184">
        <v>5163</v>
      </c>
      <c r="G5196" s="184">
        <v>7</v>
      </c>
      <c r="H5196" s="184">
        <v>3</v>
      </c>
    </row>
    <row r="5197" spans="1:8" hidden="1" x14ac:dyDescent="0.2">
      <c r="A5197" s="184" t="s">
        <v>6970</v>
      </c>
      <c r="B5197" s="184">
        <v>5217</v>
      </c>
      <c r="C5197" s="184">
        <v>512930</v>
      </c>
      <c r="D5197" s="184">
        <v>567</v>
      </c>
      <c r="E5197" s="184">
        <v>17</v>
      </c>
      <c r="F5197" s="184">
        <v>5163</v>
      </c>
      <c r="G5197" s="184">
        <v>7</v>
      </c>
      <c r="H5197" s="184">
        <v>3</v>
      </c>
    </row>
    <row r="5198" spans="1:8" hidden="1" x14ac:dyDescent="0.2">
      <c r="A5198" s="184" t="s">
        <v>6971</v>
      </c>
      <c r="B5198" s="184">
        <v>5216</v>
      </c>
      <c r="C5198" s="184">
        <v>512931</v>
      </c>
      <c r="D5198" s="184">
        <v>568</v>
      </c>
      <c r="E5198" s="184">
        <v>17</v>
      </c>
      <c r="F5198" s="184">
        <v>5163</v>
      </c>
      <c r="G5198" s="184">
        <v>7</v>
      </c>
      <c r="H5198" s="184">
        <v>3</v>
      </c>
    </row>
    <row r="5199" spans="1:8" hidden="1" x14ac:dyDescent="0.2">
      <c r="A5199" s="184" t="s">
        <v>6972</v>
      </c>
      <c r="B5199" s="184">
        <v>5215</v>
      </c>
      <c r="C5199" s="184">
        <v>512932</v>
      </c>
      <c r="D5199" s="184">
        <v>569</v>
      </c>
      <c r="E5199" s="184">
        <v>17</v>
      </c>
      <c r="F5199" s="184">
        <v>5163</v>
      </c>
      <c r="G5199" s="184">
        <v>7</v>
      </c>
      <c r="H5199" s="184">
        <v>3</v>
      </c>
    </row>
    <row r="5200" spans="1:8" hidden="1" x14ac:dyDescent="0.2">
      <c r="A5200" s="184" t="s">
        <v>6973</v>
      </c>
      <c r="B5200" s="184">
        <v>5214</v>
      </c>
      <c r="C5200" s="184">
        <v>512933</v>
      </c>
      <c r="D5200" s="184">
        <v>570</v>
      </c>
      <c r="E5200" s="184">
        <v>17</v>
      </c>
      <c r="F5200" s="184">
        <v>5163</v>
      </c>
      <c r="G5200" s="184">
        <v>7</v>
      </c>
      <c r="H5200" s="184">
        <v>3</v>
      </c>
    </row>
    <row r="5201" spans="1:8" hidden="1" x14ac:dyDescent="0.2">
      <c r="A5201" s="184" t="s">
        <v>6974</v>
      </c>
      <c r="B5201" s="184">
        <v>5213</v>
      </c>
      <c r="C5201" s="184">
        <v>512934</v>
      </c>
      <c r="D5201" s="184">
        <v>571</v>
      </c>
      <c r="E5201" s="184">
        <v>17</v>
      </c>
      <c r="F5201" s="184">
        <v>5163</v>
      </c>
      <c r="G5201" s="184">
        <v>7</v>
      </c>
      <c r="H5201" s="184">
        <v>3</v>
      </c>
    </row>
    <row r="5202" spans="1:8" hidden="1" x14ac:dyDescent="0.2">
      <c r="A5202" s="184" t="s">
        <v>6975</v>
      </c>
      <c r="B5202" s="184">
        <v>5212</v>
      </c>
      <c r="C5202" s="184">
        <v>512935</v>
      </c>
      <c r="D5202" s="184">
        <v>572</v>
      </c>
      <c r="E5202" s="184">
        <v>17</v>
      </c>
      <c r="F5202" s="184">
        <v>5163</v>
      </c>
      <c r="G5202" s="184">
        <v>7</v>
      </c>
      <c r="H5202" s="184">
        <v>3</v>
      </c>
    </row>
    <row r="5203" spans="1:8" hidden="1" x14ac:dyDescent="0.2">
      <c r="A5203" s="184" t="s">
        <v>6976</v>
      </c>
      <c r="B5203" s="184">
        <v>5211</v>
      </c>
      <c r="C5203" s="184">
        <v>512936</v>
      </c>
      <c r="D5203" s="184">
        <v>573</v>
      </c>
      <c r="E5203" s="184">
        <v>17</v>
      </c>
      <c r="F5203" s="184">
        <v>5163</v>
      </c>
      <c r="G5203" s="184">
        <v>7</v>
      </c>
      <c r="H5203" s="184">
        <v>3</v>
      </c>
    </row>
    <row r="5204" spans="1:8" hidden="1" x14ac:dyDescent="0.2">
      <c r="A5204" s="184" t="s">
        <v>6977</v>
      </c>
      <c r="B5204" s="184">
        <v>5210</v>
      </c>
      <c r="C5204" s="184">
        <v>512937</v>
      </c>
      <c r="D5204" s="184">
        <v>574</v>
      </c>
      <c r="E5204" s="184">
        <v>17</v>
      </c>
      <c r="F5204" s="184">
        <v>5163</v>
      </c>
      <c r="G5204" s="184">
        <v>7</v>
      </c>
      <c r="H5204" s="184">
        <v>3</v>
      </c>
    </row>
    <row r="5205" spans="1:8" hidden="1" x14ac:dyDescent="0.2">
      <c r="A5205" s="184" t="s">
        <v>6978</v>
      </c>
      <c r="B5205" s="184">
        <v>5209</v>
      </c>
      <c r="C5205" s="184">
        <v>512938</v>
      </c>
      <c r="D5205" s="184">
        <v>575</v>
      </c>
      <c r="E5205" s="184">
        <v>17</v>
      </c>
      <c r="F5205" s="184">
        <v>5163</v>
      </c>
      <c r="G5205" s="184">
        <v>7</v>
      </c>
      <c r="H5205" s="184">
        <v>3</v>
      </c>
    </row>
    <row r="5206" spans="1:8" hidden="1" x14ac:dyDescent="0.2">
      <c r="A5206" s="184" t="s">
        <v>6979</v>
      </c>
      <c r="B5206" s="184">
        <v>5208</v>
      </c>
      <c r="C5206" s="184">
        <v>512939</v>
      </c>
      <c r="D5206" s="184">
        <v>576</v>
      </c>
      <c r="E5206" s="184">
        <v>17</v>
      </c>
      <c r="F5206" s="184">
        <v>5163</v>
      </c>
      <c r="G5206" s="184">
        <v>7</v>
      </c>
      <c r="H5206" s="184">
        <v>3</v>
      </c>
    </row>
    <row r="5207" spans="1:8" hidden="1" x14ac:dyDescent="0.2">
      <c r="A5207" s="184" t="s">
        <v>6980</v>
      </c>
      <c r="B5207" s="184">
        <v>5207</v>
      </c>
      <c r="C5207" s="184">
        <v>512940</v>
      </c>
      <c r="D5207" s="184">
        <v>577</v>
      </c>
      <c r="E5207" s="184">
        <v>17</v>
      </c>
      <c r="F5207" s="184">
        <v>5163</v>
      </c>
      <c r="G5207" s="184">
        <v>7</v>
      </c>
      <c r="H5207" s="184">
        <v>3</v>
      </c>
    </row>
    <row r="5208" spans="1:8" hidden="1" x14ac:dyDescent="0.2">
      <c r="A5208" s="184" t="s">
        <v>6981</v>
      </c>
      <c r="B5208" s="184">
        <v>5206</v>
      </c>
      <c r="C5208" s="184">
        <v>512941</v>
      </c>
      <c r="D5208" s="184">
        <v>578</v>
      </c>
      <c r="E5208" s="184">
        <v>17</v>
      </c>
      <c r="F5208" s="184">
        <v>5163</v>
      </c>
      <c r="G5208" s="184">
        <v>7</v>
      </c>
      <c r="H5208" s="184">
        <v>3</v>
      </c>
    </row>
    <row r="5209" spans="1:8" hidden="1" x14ac:dyDescent="0.2">
      <c r="A5209" s="184" t="s">
        <v>6982</v>
      </c>
      <c r="B5209" s="184">
        <v>5205</v>
      </c>
      <c r="C5209" s="184">
        <v>512942</v>
      </c>
      <c r="D5209" s="184">
        <v>579</v>
      </c>
      <c r="E5209" s="184">
        <v>17</v>
      </c>
      <c r="F5209" s="184">
        <v>5163</v>
      </c>
      <c r="G5209" s="184">
        <v>7</v>
      </c>
      <c r="H5209" s="184">
        <v>3</v>
      </c>
    </row>
    <row r="5210" spans="1:8" hidden="1" x14ac:dyDescent="0.2">
      <c r="A5210" s="184" t="s">
        <v>6983</v>
      </c>
      <c r="B5210" s="184">
        <v>5204</v>
      </c>
      <c r="C5210" s="184">
        <v>512943</v>
      </c>
      <c r="D5210" s="184">
        <v>580</v>
      </c>
      <c r="E5210" s="184">
        <v>17</v>
      </c>
      <c r="F5210" s="184">
        <v>5163</v>
      </c>
      <c r="G5210" s="184">
        <v>7</v>
      </c>
      <c r="H5210" s="184">
        <v>3</v>
      </c>
    </row>
    <row r="5211" spans="1:8" hidden="1" x14ac:dyDescent="0.2">
      <c r="A5211" s="184" t="s">
        <v>6984</v>
      </c>
      <c r="B5211" s="184">
        <v>5203</v>
      </c>
      <c r="C5211" s="184">
        <v>512944</v>
      </c>
      <c r="D5211" s="184">
        <v>581</v>
      </c>
      <c r="E5211" s="184">
        <v>17</v>
      </c>
      <c r="F5211" s="184">
        <v>5163</v>
      </c>
      <c r="G5211" s="184">
        <v>7</v>
      </c>
      <c r="H5211" s="184">
        <v>3</v>
      </c>
    </row>
    <row r="5212" spans="1:8" hidden="1" x14ac:dyDescent="0.2">
      <c r="A5212" s="184" t="s">
        <v>6985</v>
      </c>
      <c r="B5212" s="184">
        <v>5198</v>
      </c>
      <c r="C5212" s="184">
        <v>512945</v>
      </c>
      <c r="D5212" s="184">
        <v>582</v>
      </c>
      <c r="E5212" s="184">
        <v>17</v>
      </c>
      <c r="F5212" s="184">
        <v>5163</v>
      </c>
      <c r="G5212" s="184">
        <v>7</v>
      </c>
      <c r="H5212" s="184">
        <v>3</v>
      </c>
    </row>
    <row r="5213" spans="1:8" hidden="1" x14ac:dyDescent="0.2">
      <c r="A5213" s="184" t="s">
        <v>6986</v>
      </c>
      <c r="B5213" s="184">
        <v>5202</v>
      </c>
      <c r="C5213" s="184">
        <v>512946</v>
      </c>
      <c r="D5213" s="184">
        <v>583</v>
      </c>
      <c r="E5213" s="184">
        <v>17</v>
      </c>
      <c r="F5213" s="184">
        <v>5163</v>
      </c>
      <c r="G5213" s="184">
        <v>7</v>
      </c>
      <c r="H5213" s="184">
        <v>3</v>
      </c>
    </row>
    <row r="5214" spans="1:8" hidden="1" x14ac:dyDescent="0.2">
      <c r="A5214" s="184" t="s">
        <v>6987</v>
      </c>
      <c r="B5214" s="184">
        <v>5201</v>
      </c>
      <c r="C5214" s="184">
        <v>512947</v>
      </c>
      <c r="D5214" s="184">
        <v>584</v>
      </c>
      <c r="E5214" s="184">
        <v>17</v>
      </c>
      <c r="F5214" s="184">
        <v>5163</v>
      </c>
      <c r="G5214" s="184">
        <v>7</v>
      </c>
      <c r="H5214" s="184">
        <v>3</v>
      </c>
    </row>
    <row r="5215" spans="1:8" hidden="1" x14ac:dyDescent="0.2">
      <c r="A5215" s="184" t="s">
        <v>6988</v>
      </c>
      <c r="B5215" s="184">
        <v>5197</v>
      </c>
      <c r="C5215" s="184">
        <v>512950</v>
      </c>
      <c r="D5215" s="184">
        <v>585</v>
      </c>
      <c r="E5215" s="184">
        <v>17</v>
      </c>
      <c r="F5215" s="184">
        <v>5163</v>
      </c>
      <c r="G5215" s="184">
        <v>7</v>
      </c>
      <c r="H5215" s="184">
        <v>3</v>
      </c>
    </row>
    <row r="5216" spans="1:8" hidden="1" x14ac:dyDescent="0.2">
      <c r="A5216" s="184" t="s">
        <v>6989</v>
      </c>
      <c r="B5216" s="184">
        <v>5196</v>
      </c>
      <c r="C5216" s="184">
        <v>512951</v>
      </c>
      <c r="D5216" s="184">
        <v>586</v>
      </c>
      <c r="E5216" s="184">
        <v>17</v>
      </c>
      <c r="F5216" s="184">
        <v>5163</v>
      </c>
      <c r="G5216" s="184">
        <v>7</v>
      </c>
      <c r="H5216" s="184">
        <v>3</v>
      </c>
    </row>
    <row r="5217" spans="1:8" hidden="1" x14ac:dyDescent="0.2">
      <c r="A5217" s="184" t="s">
        <v>6990</v>
      </c>
      <c r="B5217" s="184">
        <v>5200</v>
      </c>
      <c r="C5217" s="184">
        <v>512948</v>
      </c>
      <c r="D5217" s="184">
        <v>587</v>
      </c>
      <c r="E5217" s="184">
        <v>17</v>
      </c>
      <c r="F5217" s="184">
        <v>5163</v>
      </c>
      <c r="G5217" s="184">
        <v>7</v>
      </c>
      <c r="H5217" s="184">
        <v>3</v>
      </c>
    </row>
    <row r="5218" spans="1:8" hidden="1" x14ac:dyDescent="0.2">
      <c r="A5218" s="184" t="s">
        <v>6991</v>
      </c>
      <c r="B5218" s="184">
        <v>5199</v>
      </c>
      <c r="C5218" s="184">
        <v>512949</v>
      </c>
      <c r="D5218" s="184">
        <v>588</v>
      </c>
      <c r="E5218" s="184">
        <v>17</v>
      </c>
      <c r="F5218" s="184">
        <v>5163</v>
      </c>
      <c r="G5218" s="184">
        <v>7</v>
      </c>
      <c r="H5218" s="184">
        <v>3</v>
      </c>
    </row>
    <row r="5219" spans="1:8" hidden="1" x14ac:dyDescent="0.2">
      <c r="A5219" s="184" t="s">
        <v>6992</v>
      </c>
      <c r="B5219" s="184">
        <v>5191</v>
      </c>
      <c r="C5219" s="184">
        <v>512957</v>
      </c>
      <c r="D5219" s="184">
        <v>1</v>
      </c>
      <c r="E5219" s="184">
        <v>17</v>
      </c>
      <c r="F5219" s="184">
        <v>5164</v>
      </c>
      <c r="G5219" s="184">
        <v>7</v>
      </c>
      <c r="H5219" s="184">
        <v>3</v>
      </c>
    </row>
    <row r="5220" spans="1:8" hidden="1" x14ac:dyDescent="0.2">
      <c r="A5220" s="184" t="s">
        <v>6993</v>
      </c>
      <c r="B5220" s="184">
        <v>5190</v>
      </c>
      <c r="C5220" s="184">
        <v>512958</v>
      </c>
      <c r="D5220" s="184">
        <v>2</v>
      </c>
      <c r="E5220" s="184">
        <v>17</v>
      </c>
      <c r="F5220" s="184">
        <v>5164</v>
      </c>
      <c r="G5220" s="184">
        <v>7</v>
      </c>
      <c r="H5220" s="184">
        <v>3</v>
      </c>
    </row>
    <row r="5221" spans="1:8" hidden="1" x14ac:dyDescent="0.2">
      <c r="A5221" s="184" t="s">
        <v>6994</v>
      </c>
      <c r="B5221" s="184">
        <v>5189</v>
      </c>
      <c r="C5221" s="184">
        <v>512959</v>
      </c>
      <c r="D5221" s="184">
        <v>3</v>
      </c>
      <c r="E5221" s="184">
        <v>17</v>
      </c>
      <c r="F5221" s="184">
        <v>5164</v>
      </c>
      <c r="G5221" s="184">
        <v>7</v>
      </c>
      <c r="H5221" s="184">
        <v>3</v>
      </c>
    </row>
    <row r="5222" spans="1:8" hidden="1" x14ac:dyDescent="0.2">
      <c r="A5222" s="184" t="s">
        <v>6995</v>
      </c>
      <c r="B5222" s="184">
        <v>5188</v>
      </c>
      <c r="C5222" s="184">
        <v>512960</v>
      </c>
      <c r="D5222" s="184">
        <v>4</v>
      </c>
      <c r="E5222" s="184">
        <v>17</v>
      </c>
      <c r="F5222" s="184">
        <v>5164</v>
      </c>
      <c r="G5222" s="184">
        <v>7</v>
      </c>
      <c r="H5222" s="184">
        <v>3</v>
      </c>
    </row>
    <row r="5223" spans="1:8" hidden="1" x14ac:dyDescent="0.2">
      <c r="A5223" s="184" t="s">
        <v>6996</v>
      </c>
      <c r="B5223" s="184">
        <v>5187</v>
      </c>
      <c r="C5223" s="184">
        <v>512961</v>
      </c>
      <c r="D5223" s="184">
        <v>5</v>
      </c>
      <c r="E5223" s="184">
        <v>17</v>
      </c>
      <c r="F5223" s="184">
        <v>5164</v>
      </c>
      <c r="G5223" s="184">
        <v>7</v>
      </c>
      <c r="H5223" s="184">
        <v>3</v>
      </c>
    </row>
    <row r="5224" spans="1:8" hidden="1" x14ac:dyDescent="0.2">
      <c r="A5224" s="184" t="s">
        <v>6997</v>
      </c>
      <c r="B5224" s="184">
        <v>5186</v>
      </c>
      <c r="C5224" s="184">
        <v>512962</v>
      </c>
      <c r="D5224" s="184">
        <v>6</v>
      </c>
      <c r="E5224" s="184">
        <v>17</v>
      </c>
      <c r="F5224" s="184">
        <v>5164</v>
      </c>
      <c r="G5224" s="184">
        <v>7</v>
      </c>
      <c r="H5224" s="184">
        <v>3</v>
      </c>
    </row>
    <row r="5225" spans="1:8" hidden="1" x14ac:dyDescent="0.2">
      <c r="A5225" s="184" t="s">
        <v>6998</v>
      </c>
      <c r="B5225" s="184">
        <v>5185</v>
      </c>
      <c r="C5225" s="184">
        <v>512963</v>
      </c>
      <c r="D5225" s="184">
        <v>7</v>
      </c>
      <c r="E5225" s="184">
        <v>17</v>
      </c>
      <c r="F5225" s="184">
        <v>5164</v>
      </c>
      <c r="G5225" s="184">
        <v>7</v>
      </c>
      <c r="H5225" s="184">
        <v>3</v>
      </c>
    </row>
    <row r="5226" spans="1:8" hidden="1" x14ac:dyDescent="0.2">
      <c r="A5226" s="184" t="s">
        <v>6999</v>
      </c>
      <c r="B5226" s="184">
        <v>5184</v>
      </c>
      <c r="C5226" s="184">
        <v>512964</v>
      </c>
      <c r="D5226" s="184">
        <v>8</v>
      </c>
      <c r="E5226" s="184">
        <v>17</v>
      </c>
      <c r="F5226" s="184">
        <v>5164</v>
      </c>
      <c r="G5226" s="184">
        <v>7</v>
      </c>
      <c r="H5226" s="184">
        <v>3</v>
      </c>
    </row>
    <row r="5227" spans="1:8" hidden="1" x14ac:dyDescent="0.2">
      <c r="A5227" s="184" t="s">
        <v>7000</v>
      </c>
      <c r="B5227" s="184">
        <v>5183</v>
      </c>
      <c r="C5227" s="184">
        <v>512965</v>
      </c>
      <c r="D5227" s="184">
        <v>9</v>
      </c>
      <c r="E5227" s="184">
        <v>17</v>
      </c>
      <c r="F5227" s="184">
        <v>5164</v>
      </c>
      <c r="G5227" s="184">
        <v>7</v>
      </c>
      <c r="H5227" s="184">
        <v>3</v>
      </c>
    </row>
    <row r="5228" spans="1:8" hidden="1" x14ac:dyDescent="0.2">
      <c r="A5228" s="184" t="s">
        <v>7001</v>
      </c>
      <c r="B5228" s="184">
        <v>5182</v>
      </c>
      <c r="C5228" s="184">
        <v>512966</v>
      </c>
      <c r="D5228" s="184">
        <v>10</v>
      </c>
      <c r="E5228" s="184">
        <v>17</v>
      </c>
      <c r="F5228" s="184">
        <v>5164</v>
      </c>
      <c r="G5228" s="184">
        <v>7</v>
      </c>
      <c r="H5228" s="184">
        <v>3</v>
      </c>
    </row>
    <row r="5229" spans="1:8" hidden="1" x14ac:dyDescent="0.2">
      <c r="A5229" s="184" t="s">
        <v>7002</v>
      </c>
      <c r="B5229" s="184">
        <v>5181</v>
      </c>
      <c r="C5229" s="184">
        <v>512967</v>
      </c>
      <c r="D5229" s="184">
        <v>11</v>
      </c>
      <c r="E5229" s="184">
        <v>17</v>
      </c>
      <c r="F5229" s="184">
        <v>5164</v>
      </c>
      <c r="G5229" s="184">
        <v>7</v>
      </c>
      <c r="H5229" s="184">
        <v>3</v>
      </c>
    </row>
    <row r="5230" spans="1:8" hidden="1" x14ac:dyDescent="0.2">
      <c r="A5230" s="184" t="s">
        <v>7003</v>
      </c>
      <c r="B5230" s="184">
        <v>5180</v>
      </c>
      <c r="C5230" s="184">
        <v>512968</v>
      </c>
      <c r="D5230" s="184">
        <v>12</v>
      </c>
      <c r="E5230" s="184">
        <v>17</v>
      </c>
      <c r="F5230" s="184">
        <v>5164</v>
      </c>
      <c r="G5230" s="184">
        <v>7</v>
      </c>
      <c r="H5230" s="184">
        <v>3</v>
      </c>
    </row>
    <row r="5231" spans="1:8" hidden="1" x14ac:dyDescent="0.2">
      <c r="A5231" s="184" t="s">
        <v>7004</v>
      </c>
      <c r="B5231" s="184">
        <v>5179</v>
      </c>
      <c r="C5231" s="184">
        <v>512969</v>
      </c>
      <c r="D5231" s="184">
        <v>17</v>
      </c>
      <c r="E5231" s="184">
        <v>17</v>
      </c>
      <c r="F5231" s="184">
        <v>5164</v>
      </c>
      <c r="G5231" s="184">
        <v>7</v>
      </c>
      <c r="H5231" s="184">
        <v>3</v>
      </c>
    </row>
    <row r="5232" spans="1:8" hidden="1" x14ac:dyDescent="0.2">
      <c r="A5232" s="184" t="s">
        <v>7005</v>
      </c>
      <c r="B5232" s="184">
        <v>5178</v>
      </c>
      <c r="C5232" s="184">
        <v>512970</v>
      </c>
      <c r="D5232" s="184">
        <v>18</v>
      </c>
      <c r="E5232" s="184">
        <v>17</v>
      </c>
      <c r="F5232" s="184">
        <v>5164</v>
      </c>
      <c r="G5232" s="184">
        <v>7</v>
      </c>
      <c r="H5232" s="184">
        <v>3</v>
      </c>
    </row>
    <row r="5233" spans="1:8" hidden="1" x14ac:dyDescent="0.2">
      <c r="A5233" s="184" t="s">
        <v>7006</v>
      </c>
      <c r="B5233" s="184">
        <v>5177</v>
      </c>
      <c r="C5233" s="184">
        <v>512971</v>
      </c>
      <c r="D5233" s="184">
        <v>19</v>
      </c>
      <c r="E5233" s="184">
        <v>17</v>
      </c>
      <c r="F5233" s="184">
        <v>5164</v>
      </c>
      <c r="G5233" s="184">
        <v>7</v>
      </c>
      <c r="H5233" s="184">
        <v>3</v>
      </c>
    </row>
    <row r="5234" spans="1:8" hidden="1" x14ac:dyDescent="0.2">
      <c r="A5234" s="184" t="s">
        <v>7007</v>
      </c>
      <c r="B5234" s="184">
        <v>5176</v>
      </c>
      <c r="C5234" s="184">
        <v>512972</v>
      </c>
      <c r="D5234" s="184">
        <v>20</v>
      </c>
      <c r="E5234" s="184">
        <v>17</v>
      </c>
      <c r="F5234" s="184">
        <v>5164</v>
      </c>
      <c r="G5234" s="184">
        <v>7</v>
      </c>
      <c r="H5234" s="184">
        <v>3</v>
      </c>
    </row>
    <row r="5235" spans="1:8" hidden="1" x14ac:dyDescent="0.2">
      <c r="A5235" s="184" t="s">
        <v>7008</v>
      </c>
      <c r="B5235" s="184">
        <v>5175</v>
      </c>
      <c r="C5235" s="184">
        <v>512973</v>
      </c>
      <c r="D5235" s="184">
        <v>21</v>
      </c>
      <c r="E5235" s="184">
        <v>17</v>
      </c>
      <c r="F5235" s="184">
        <v>5164</v>
      </c>
      <c r="G5235" s="184">
        <v>7</v>
      </c>
      <c r="H5235" s="184">
        <v>3</v>
      </c>
    </row>
    <row r="5236" spans="1:8" hidden="1" x14ac:dyDescent="0.2">
      <c r="A5236" s="184" t="s">
        <v>7009</v>
      </c>
      <c r="B5236" s="184">
        <v>5174</v>
      </c>
      <c r="C5236" s="184">
        <v>512974</v>
      </c>
      <c r="D5236" s="184">
        <v>22</v>
      </c>
      <c r="E5236" s="184">
        <v>17</v>
      </c>
      <c r="F5236" s="184">
        <v>5164</v>
      </c>
      <c r="G5236" s="184">
        <v>7</v>
      </c>
      <c r="H5236" s="184">
        <v>3</v>
      </c>
    </row>
    <row r="5237" spans="1:8" hidden="1" x14ac:dyDescent="0.2">
      <c r="A5237" s="184" t="s">
        <v>7010</v>
      </c>
      <c r="B5237" s="184">
        <v>5173</v>
      </c>
      <c r="C5237" s="184">
        <v>512975</v>
      </c>
      <c r="D5237" s="184">
        <v>23</v>
      </c>
      <c r="E5237" s="184">
        <v>17</v>
      </c>
      <c r="F5237" s="184">
        <v>5164</v>
      </c>
      <c r="G5237" s="184">
        <v>7</v>
      </c>
      <c r="H5237" s="184">
        <v>3</v>
      </c>
    </row>
    <row r="5238" spans="1:8" hidden="1" x14ac:dyDescent="0.2">
      <c r="A5238" s="184" t="s">
        <v>7011</v>
      </c>
      <c r="B5238" s="184">
        <v>5172</v>
      </c>
      <c r="C5238" s="184">
        <v>512976</v>
      </c>
      <c r="D5238" s="184">
        <v>24</v>
      </c>
      <c r="E5238" s="184">
        <v>17</v>
      </c>
      <c r="F5238" s="184">
        <v>5164</v>
      </c>
      <c r="G5238" s="184">
        <v>7</v>
      </c>
      <c r="H5238" s="184">
        <v>3</v>
      </c>
    </row>
    <row r="5239" spans="1:8" hidden="1" x14ac:dyDescent="0.2">
      <c r="A5239" s="184" t="s">
        <v>7012</v>
      </c>
      <c r="B5239" s="184">
        <v>5171</v>
      </c>
      <c r="C5239" s="184">
        <v>512977</v>
      </c>
      <c r="D5239" s="184">
        <v>25</v>
      </c>
      <c r="E5239" s="184">
        <v>17</v>
      </c>
      <c r="F5239" s="184">
        <v>5164</v>
      </c>
      <c r="G5239" s="184">
        <v>7</v>
      </c>
      <c r="H5239" s="184">
        <v>3</v>
      </c>
    </row>
    <row r="5240" spans="1:8" hidden="1" x14ac:dyDescent="0.2">
      <c r="A5240" s="184" t="s">
        <v>7013</v>
      </c>
      <c r="B5240" s="184">
        <v>5170</v>
      </c>
      <c r="C5240" s="184">
        <v>512978</v>
      </c>
      <c r="D5240" s="184">
        <v>26</v>
      </c>
      <c r="E5240" s="184">
        <v>17</v>
      </c>
      <c r="F5240" s="184">
        <v>5164</v>
      </c>
      <c r="G5240" s="184">
        <v>7</v>
      </c>
      <c r="H5240" s="184">
        <v>3</v>
      </c>
    </row>
    <row r="5241" spans="1:8" hidden="1" x14ac:dyDescent="0.2">
      <c r="A5241" s="184" t="s">
        <v>7014</v>
      </c>
      <c r="B5241" s="184">
        <v>5169</v>
      </c>
      <c r="C5241" s="184">
        <v>512979</v>
      </c>
      <c r="D5241" s="184">
        <v>27</v>
      </c>
      <c r="E5241" s="184">
        <v>17</v>
      </c>
      <c r="F5241" s="184">
        <v>5164</v>
      </c>
      <c r="G5241" s="184">
        <v>7</v>
      </c>
      <c r="H5241" s="184">
        <v>3</v>
      </c>
    </row>
    <row r="5242" spans="1:8" hidden="1" x14ac:dyDescent="0.2">
      <c r="A5242" s="184" t="s">
        <v>7015</v>
      </c>
      <c r="B5242" s="184">
        <v>5168</v>
      </c>
      <c r="C5242" s="184">
        <v>512980</v>
      </c>
      <c r="D5242" s="184">
        <v>28</v>
      </c>
      <c r="E5242" s="184">
        <v>17</v>
      </c>
      <c r="F5242" s="184">
        <v>5164</v>
      </c>
      <c r="G5242" s="184">
        <v>7</v>
      </c>
      <c r="H5242" s="184">
        <v>3</v>
      </c>
    </row>
    <row r="5243" spans="1:8" hidden="1" x14ac:dyDescent="0.2">
      <c r="A5243" s="184" t="s">
        <v>7016</v>
      </c>
      <c r="B5243" s="184">
        <v>5167</v>
      </c>
      <c r="C5243" s="184">
        <v>512981</v>
      </c>
      <c r="D5243" s="184">
        <v>29</v>
      </c>
      <c r="E5243" s="184">
        <v>17</v>
      </c>
      <c r="F5243" s="184">
        <v>5164</v>
      </c>
      <c r="G5243" s="184">
        <v>7</v>
      </c>
      <c r="H5243" s="184">
        <v>3</v>
      </c>
    </row>
    <row r="5244" spans="1:8" hidden="1" x14ac:dyDescent="0.2">
      <c r="A5244" s="184" t="s">
        <v>7017</v>
      </c>
      <c r="B5244" s="184">
        <v>5166</v>
      </c>
      <c r="C5244" s="184">
        <v>512982</v>
      </c>
      <c r="D5244" s="184">
        <v>30</v>
      </c>
      <c r="E5244" s="184">
        <v>17</v>
      </c>
      <c r="F5244" s="184">
        <v>5164</v>
      </c>
      <c r="G5244" s="184">
        <v>7</v>
      </c>
      <c r="H5244" s="184">
        <v>3</v>
      </c>
    </row>
    <row r="5245" spans="1:8" hidden="1" x14ac:dyDescent="0.2">
      <c r="A5245" s="184" t="s">
        <v>7018</v>
      </c>
      <c r="B5245" s="184">
        <v>5165</v>
      </c>
      <c r="C5245" s="184">
        <v>512983</v>
      </c>
      <c r="D5245" s="184">
        <v>31</v>
      </c>
      <c r="E5245" s="184">
        <v>17</v>
      </c>
      <c r="F5245" s="184">
        <v>5541</v>
      </c>
      <c r="G5245" s="184">
        <v>7</v>
      </c>
      <c r="H5245" s="184">
        <v>3</v>
      </c>
    </row>
    <row r="5246" spans="1:8" hidden="1" x14ac:dyDescent="0.2">
      <c r="A5246" s="184" t="s">
        <v>7019</v>
      </c>
      <c r="B5246" s="184">
        <v>5546</v>
      </c>
      <c r="C5246" s="184">
        <v>513238</v>
      </c>
      <c r="D5246" s="184">
        <v>33</v>
      </c>
      <c r="E5246" s="184">
        <v>17</v>
      </c>
      <c r="F5246" s="184">
        <v>5541</v>
      </c>
      <c r="G5246" s="184">
        <v>7</v>
      </c>
      <c r="H5246" s="184">
        <v>3</v>
      </c>
    </row>
    <row r="5247" spans="1:8" hidden="1" x14ac:dyDescent="0.2">
      <c r="A5247" s="184" t="s">
        <v>7020</v>
      </c>
      <c r="B5247" s="184">
        <v>4531</v>
      </c>
      <c r="C5247" s="184">
        <v>512123</v>
      </c>
      <c r="D5247" s="184">
        <v>108</v>
      </c>
      <c r="E5247" s="184">
        <v>17</v>
      </c>
      <c r="F5247" s="184">
        <v>4191</v>
      </c>
      <c r="G5247" s="184">
        <v>7</v>
      </c>
      <c r="H5247" s="184">
        <v>3</v>
      </c>
    </row>
    <row r="5248" spans="1:8" hidden="1" x14ac:dyDescent="0.2">
      <c r="A5248" s="184" t="s">
        <v>7021</v>
      </c>
      <c r="B5248" s="184">
        <v>4530</v>
      </c>
      <c r="C5248" s="184">
        <v>512124</v>
      </c>
      <c r="D5248" s="184">
        <v>109</v>
      </c>
      <c r="E5248" s="184">
        <v>17</v>
      </c>
      <c r="F5248" s="184">
        <v>4191</v>
      </c>
      <c r="G5248" s="184">
        <v>7</v>
      </c>
      <c r="H5248" s="184">
        <v>3</v>
      </c>
    </row>
    <row r="5249" spans="1:8" hidden="1" x14ac:dyDescent="0.2">
      <c r="A5249" s="184" t="s">
        <v>7022</v>
      </c>
      <c r="B5249" s="184">
        <v>4529</v>
      </c>
      <c r="C5249" s="184">
        <v>512125</v>
      </c>
      <c r="D5249" s="184">
        <v>110</v>
      </c>
      <c r="E5249" s="184">
        <v>17</v>
      </c>
      <c r="F5249" s="184">
        <v>4191</v>
      </c>
      <c r="G5249" s="184">
        <v>7</v>
      </c>
      <c r="H5249" s="184">
        <v>3</v>
      </c>
    </row>
    <row r="5250" spans="1:8" hidden="1" x14ac:dyDescent="0.2">
      <c r="A5250" s="184" t="s">
        <v>7023</v>
      </c>
      <c r="B5250" s="184">
        <v>4528</v>
      </c>
      <c r="C5250" s="184">
        <v>512126</v>
      </c>
      <c r="D5250" s="184">
        <v>111</v>
      </c>
      <c r="E5250" s="184">
        <v>17</v>
      </c>
      <c r="F5250" s="184">
        <v>4191</v>
      </c>
      <c r="G5250" s="184">
        <v>7</v>
      </c>
      <c r="H5250" s="184">
        <v>3</v>
      </c>
    </row>
    <row r="5251" spans="1:8" hidden="1" x14ac:dyDescent="0.2">
      <c r="A5251" s="184" t="s">
        <v>7024</v>
      </c>
      <c r="B5251" s="184">
        <v>4527</v>
      </c>
      <c r="C5251" s="184">
        <v>512127</v>
      </c>
      <c r="D5251" s="184">
        <v>112</v>
      </c>
      <c r="E5251" s="184">
        <v>17</v>
      </c>
      <c r="F5251" s="184">
        <v>4191</v>
      </c>
      <c r="G5251" s="184">
        <v>7</v>
      </c>
      <c r="H5251" s="184">
        <v>3</v>
      </c>
    </row>
    <row r="5252" spans="1:8" hidden="1" x14ac:dyDescent="0.2">
      <c r="A5252" s="184" t="s">
        <v>7025</v>
      </c>
      <c r="B5252" s="184">
        <v>4526</v>
      </c>
      <c r="C5252" s="184">
        <v>512128</v>
      </c>
      <c r="D5252" s="184">
        <v>113</v>
      </c>
      <c r="E5252" s="184">
        <v>17</v>
      </c>
      <c r="F5252" s="184">
        <v>4191</v>
      </c>
      <c r="G5252" s="184">
        <v>7</v>
      </c>
      <c r="H5252" s="184">
        <v>3</v>
      </c>
    </row>
    <row r="5253" spans="1:8" hidden="1" x14ac:dyDescent="0.2">
      <c r="A5253" s="184" t="s">
        <v>7026</v>
      </c>
      <c r="B5253" s="184">
        <v>4525</v>
      </c>
      <c r="C5253" s="184">
        <v>512129</v>
      </c>
      <c r="D5253" s="184">
        <v>114</v>
      </c>
      <c r="E5253" s="184">
        <v>17</v>
      </c>
      <c r="F5253" s="184">
        <v>4191</v>
      </c>
      <c r="G5253" s="184">
        <v>7</v>
      </c>
      <c r="H5253" s="184">
        <v>3</v>
      </c>
    </row>
    <row r="5254" spans="1:8" hidden="1" x14ac:dyDescent="0.2">
      <c r="A5254" s="184" t="s">
        <v>7027</v>
      </c>
      <c r="B5254" s="184">
        <v>4524</v>
      </c>
      <c r="C5254" s="184">
        <v>512130</v>
      </c>
      <c r="D5254" s="184">
        <v>115</v>
      </c>
      <c r="E5254" s="184">
        <v>17</v>
      </c>
      <c r="F5254" s="184">
        <v>4191</v>
      </c>
      <c r="G5254" s="184">
        <v>7</v>
      </c>
      <c r="H5254" s="184">
        <v>3</v>
      </c>
    </row>
    <row r="5255" spans="1:8" hidden="1" x14ac:dyDescent="0.2">
      <c r="A5255" s="184" t="s">
        <v>7028</v>
      </c>
      <c r="B5255" s="184">
        <v>4523</v>
      </c>
      <c r="C5255" s="184">
        <v>512131</v>
      </c>
      <c r="D5255" s="184">
        <v>116</v>
      </c>
      <c r="E5255" s="184">
        <v>17</v>
      </c>
      <c r="F5255" s="184">
        <v>4191</v>
      </c>
      <c r="G5255" s="184">
        <v>7</v>
      </c>
      <c r="H5255" s="184">
        <v>3</v>
      </c>
    </row>
    <row r="5256" spans="1:8" ht="25.5" hidden="1" x14ac:dyDescent="0.2">
      <c r="A5256" s="184" t="s">
        <v>7029</v>
      </c>
      <c r="B5256" s="184">
        <v>4521</v>
      </c>
      <c r="C5256" s="184">
        <v>512133</v>
      </c>
      <c r="D5256" s="184" t="s">
        <v>5133</v>
      </c>
      <c r="E5256" s="184">
        <v>17</v>
      </c>
      <c r="F5256" s="184">
        <v>4191</v>
      </c>
      <c r="G5256" s="184">
        <v>7</v>
      </c>
      <c r="H5256" s="184">
        <v>3</v>
      </c>
    </row>
    <row r="5257" spans="1:8" ht="25.5" hidden="1" x14ac:dyDescent="0.2">
      <c r="A5257" s="184" t="s">
        <v>7030</v>
      </c>
      <c r="B5257" s="184">
        <v>4520</v>
      </c>
      <c r="C5257" s="184">
        <v>512134</v>
      </c>
      <c r="D5257" s="184" t="s">
        <v>5135</v>
      </c>
      <c r="E5257" s="184">
        <v>17</v>
      </c>
      <c r="F5257" s="184">
        <v>4191</v>
      </c>
      <c r="G5257" s="184">
        <v>7</v>
      </c>
      <c r="H5257" s="184">
        <v>3</v>
      </c>
    </row>
    <row r="5258" spans="1:8" hidden="1" x14ac:dyDescent="0.2">
      <c r="A5258" s="184" t="s">
        <v>7031</v>
      </c>
      <c r="B5258" s="184">
        <v>4522</v>
      </c>
      <c r="C5258" s="184">
        <v>512132</v>
      </c>
      <c r="D5258" s="184">
        <v>119</v>
      </c>
      <c r="E5258" s="184">
        <v>17</v>
      </c>
      <c r="F5258" s="184">
        <v>4191</v>
      </c>
      <c r="G5258" s="184">
        <v>7</v>
      </c>
      <c r="H5258" s="184">
        <v>3</v>
      </c>
    </row>
    <row r="5259" spans="1:8" hidden="1" x14ac:dyDescent="0.2">
      <c r="A5259" s="184" t="s">
        <v>7032</v>
      </c>
      <c r="B5259" s="184">
        <v>4519</v>
      </c>
      <c r="C5259" s="184">
        <v>512135</v>
      </c>
      <c r="D5259" s="184">
        <v>120</v>
      </c>
      <c r="E5259" s="184">
        <v>17</v>
      </c>
      <c r="F5259" s="184">
        <v>4191</v>
      </c>
      <c r="G5259" s="184">
        <v>7</v>
      </c>
      <c r="H5259" s="184">
        <v>3</v>
      </c>
    </row>
    <row r="5260" spans="1:8" hidden="1" x14ac:dyDescent="0.2">
      <c r="A5260" s="184" t="s">
        <v>7033</v>
      </c>
      <c r="B5260" s="184">
        <v>4518</v>
      </c>
      <c r="C5260" s="184">
        <v>512136</v>
      </c>
      <c r="D5260" s="184">
        <v>121</v>
      </c>
      <c r="E5260" s="184">
        <v>17</v>
      </c>
      <c r="F5260" s="184">
        <v>4191</v>
      </c>
      <c r="G5260" s="184">
        <v>7</v>
      </c>
      <c r="H5260" s="184">
        <v>3</v>
      </c>
    </row>
    <row r="5261" spans="1:8" hidden="1" x14ac:dyDescent="0.2">
      <c r="A5261" s="184" t="s">
        <v>7034</v>
      </c>
      <c r="B5261" s="184">
        <v>4517</v>
      </c>
      <c r="C5261" s="184">
        <v>512137</v>
      </c>
      <c r="D5261" s="184">
        <v>122</v>
      </c>
      <c r="E5261" s="184">
        <v>17</v>
      </c>
      <c r="F5261" s="184">
        <v>4191</v>
      </c>
      <c r="G5261" s="184">
        <v>7</v>
      </c>
      <c r="H5261" s="184">
        <v>3</v>
      </c>
    </row>
    <row r="5262" spans="1:8" hidden="1" x14ac:dyDescent="0.2">
      <c r="A5262" s="184" t="s">
        <v>7035</v>
      </c>
      <c r="B5262" s="184">
        <v>4516</v>
      </c>
      <c r="C5262" s="184">
        <v>512138</v>
      </c>
      <c r="D5262" s="184">
        <v>123</v>
      </c>
      <c r="E5262" s="184">
        <v>17</v>
      </c>
      <c r="F5262" s="184">
        <v>4191</v>
      </c>
      <c r="G5262" s="184">
        <v>7</v>
      </c>
      <c r="H5262" s="184">
        <v>3</v>
      </c>
    </row>
    <row r="5263" spans="1:8" hidden="1" x14ac:dyDescent="0.2">
      <c r="A5263" s="184" t="s">
        <v>7036</v>
      </c>
      <c r="B5263" s="184">
        <v>4515</v>
      </c>
      <c r="C5263" s="184">
        <v>512139</v>
      </c>
      <c r="D5263" s="184">
        <v>124</v>
      </c>
      <c r="E5263" s="184">
        <v>17</v>
      </c>
      <c r="F5263" s="184">
        <v>4191</v>
      </c>
      <c r="G5263" s="184">
        <v>7</v>
      </c>
      <c r="H5263" s="184">
        <v>3</v>
      </c>
    </row>
    <row r="5264" spans="1:8" hidden="1" x14ac:dyDescent="0.2">
      <c r="A5264" s="184" t="s">
        <v>7037</v>
      </c>
      <c r="B5264" s="184">
        <v>4514</v>
      </c>
      <c r="C5264" s="184">
        <v>512140</v>
      </c>
      <c r="D5264" s="184">
        <v>125</v>
      </c>
      <c r="E5264" s="184">
        <v>17</v>
      </c>
      <c r="F5264" s="184">
        <v>4191</v>
      </c>
      <c r="G5264" s="184">
        <v>7</v>
      </c>
      <c r="H5264" s="184">
        <v>3</v>
      </c>
    </row>
    <row r="5265" spans="1:8" hidden="1" x14ac:dyDescent="0.2">
      <c r="A5265" s="184" t="s">
        <v>7038</v>
      </c>
      <c r="B5265" s="184">
        <v>4513</v>
      </c>
      <c r="C5265" s="184">
        <v>512141</v>
      </c>
      <c r="D5265" s="184">
        <v>126</v>
      </c>
      <c r="E5265" s="184">
        <v>17</v>
      </c>
      <c r="F5265" s="184">
        <v>4191</v>
      </c>
      <c r="G5265" s="184">
        <v>7</v>
      </c>
      <c r="H5265" s="184">
        <v>3</v>
      </c>
    </row>
    <row r="5266" spans="1:8" hidden="1" x14ac:dyDescent="0.2">
      <c r="A5266" s="184" t="s">
        <v>7039</v>
      </c>
      <c r="B5266" s="184">
        <v>4512</v>
      </c>
      <c r="C5266" s="184">
        <v>512142</v>
      </c>
      <c r="D5266" s="184">
        <v>127</v>
      </c>
      <c r="E5266" s="184">
        <v>17</v>
      </c>
      <c r="F5266" s="184">
        <v>4191</v>
      </c>
      <c r="G5266" s="184">
        <v>7</v>
      </c>
      <c r="H5266" s="184">
        <v>3</v>
      </c>
    </row>
    <row r="5267" spans="1:8" hidden="1" x14ac:dyDescent="0.2">
      <c r="A5267" s="184" t="s">
        <v>7040</v>
      </c>
      <c r="B5267" s="184">
        <v>4931</v>
      </c>
      <c r="C5267" s="184">
        <v>512735</v>
      </c>
      <c r="D5267" s="184">
        <v>6</v>
      </c>
      <c r="E5267" s="184">
        <v>17</v>
      </c>
      <c r="F5267" s="184">
        <v>4896</v>
      </c>
      <c r="G5267" s="184">
        <v>7</v>
      </c>
      <c r="H5267" s="184">
        <v>3</v>
      </c>
    </row>
    <row r="5268" spans="1:8" hidden="1" x14ac:dyDescent="0.2">
      <c r="A5268" s="184" t="s">
        <v>7041</v>
      </c>
      <c r="B5268" s="184">
        <v>4930</v>
      </c>
      <c r="C5268" s="184">
        <v>512736</v>
      </c>
      <c r="D5268" s="184">
        <v>7</v>
      </c>
      <c r="E5268" s="184">
        <v>17</v>
      </c>
      <c r="F5268" s="184">
        <v>4896</v>
      </c>
      <c r="G5268" s="184">
        <v>7</v>
      </c>
      <c r="H5268" s="184">
        <v>3</v>
      </c>
    </row>
    <row r="5269" spans="1:8" hidden="1" x14ac:dyDescent="0.2">
      <c r="A5269" s="184" t="s">
        <v>7042</v>
      </c>
      <c r="B5269" s="184">
        <v>4929</v>
      </c>
      <c r="C5269" s="184">
        <v>512737</v>
      </c>
      <c r="D5269" s="184">
        <v>8</v>
      </c>
      <c r="E5269" s="184">
        <v>17</v>
      </c>
      <c r="F5269" s="184">
        <v>4896</v>
      </c>
      <c r="G5269" s="184">
        <v>7</v>
      </c>
      <c r="H5269" s="184">
        <v>3</v>
      </c>
    </row>
    <row r="5270" spans="1:8" hidden="1" x14ac:dyDescent="0.2">
      <c r="A5270" s="184" t="s">
        <v>7043</v>
      </c>
      <c r="B5270" s="184">
        <v>4928</v>
      </c>
      <c r="C5270" s="184">
        <v>512738</v>
      </c>
      <c r="D5270" s="184">
        <v>9</v>
      </c>
      <c r="E5270" s="184">
        <v>17</v>
      </c>
      <c r="F5270" s="184">
        <v>4896</v>
      </c>
      <c r="G5270" s="184">
        <v>7</v>
      </c>
      <c r="H5270" s="184">
        <v>3</v>
      </c>
    </row>
    <row r="5271" spans="1:8" hidden="1" x14ac:dyDescent="0.2">
      <c r="A5271" s="184" t="s">
        <v>7044</v>
      </c>
      <c r="B5271" s="184">
        <v>4927</v>
      </c>
      <c r="C5271" s="184">
        <v>512739</v>
      </c>
      <c r="D5271" s="184">
        <v>10</v>
      </c>
      <c r="E5271" s="184">
        <v>17</v>
      </c>
      <c r="F5271" s="184">
        <v>4896</v>
      </c>
      <c r="G5271" s="184">
        <v>7</v>
      </c>
      <c r="H5271" s="184">
        <v>3</v>
      </c>
    </row>
    <row r="5272" spans="1:8" hidden="1" x14ac:dyDescent="0.2">
      <c r="A5272" s="184" t="s">
        <v>7045</v>
      </c>
      <c r="B5272" s="184">
        <v>4925</v>
      </c>
      <c r="C5272" s="184">
        <v>512741</v>
      </c>
      <c r="D5272" s="184">
        <v>11</v>
      </c>
      <c r="E5272" s="184">
        <v>17</v>
      </c>
      <c r="F5272" s="184">
        <v>4896</v>
      </c>
      <c r="G5272" s="184">
        <v>7</v>
      </c>
      <c r="H5272" s="184">
        <v>3</v>
      </c>
    </row>
    <row r="5273" spans="1:8" hidden="1" x14ac:dyDescent="0.2">
      <c r="A5273" s="184" t="s">
        <v>7046</v>
      </c>
      <c r="B5273" s="184">
        <v>4926</v>
      </c>
      <c r="C5273" s="184">
        <v>512740</v>
      </c>
      <c r="D5273" s="184">
        <v>12</v>
      </c>
      <c r="E5273" s="184">
        <v>17</v>
      </c>
      <c r="F5273" s="184">
        <v>4896</v>
      </c>
      <c r="G5273" s="184">
        <v>7</v>
      </c>
      <c r="H5273" s="184">
        <v>3</v>
      </c>
    </row>
    <row r="5274" spans="1:8" hidden="1" x14ac:dyDescent="0.2">
      <c r="A5274" s="184" t="s">
        <v>7047</v>
      </c>
      <c r="B5274" s="184">
        <v>4924</v>
      </c>
      <c r="C5274" s="184">
        <v>512742</v>
      </c>
      <c r="D5274" s="184">
        <v>13</v>
      </c>
      <c r="E5274" s="184">
        <v>17</v>
      </c>
      <c r="F5274" s="184">
        <v>4896</v>
      </c>
      <c r="G5274" s="184">
        <v>7</v>
      </c>
      <c r="H5274" s="184">
        <v>3</v>
      </c>
    </row>
    <row r="5275" spans="1:8" hidden="1" x14ac:dyDescent="0.2">
      <c r="A5275" s="184" t="s">
        <v>7048</v>
      </c>
      <c r="B5275" s="184">
        <v>4923</v>
      </c>
      <c r="C5275" s="184">
        <v>512743</v>
      </c>
      <c r="D5275" s="184">
        <v>14</v>
      </c>
      <c r="E5275" s="184">
        <v>17</v>
      </c>
      <c r="F5275" s="184">
        <v>4896</v>
      </c>
      <c r="G5275" s="184">
        <v>7</v>
      </c>
      <c r="H5275" s="184">
        <v>3</v>
      </c>
    </row>
    <row r="5276" spans="1:8" hidden="1" x14ac:dyDescent="0.2">
      <c r="A5276" s="184" t="s">
        <v>7049</v>
      </c>
      <c r="B5276" s="184">
        <v>4922</v>
      </c>
      <c r="C5276" s="184">
        <v>512744</v>
      </c>
      <c r="D5276" s="184">
        <v>15</v>
      </c>
      <c r="E5276" s="184">
        <v>17</v>
      </c>
      <c r="F5276" s="184">
        <v>4896</v>
      </c>
      <c r="G5276" s="184">
        <v>7</v>
      </c>
      <c r="H5276" s="184">
        <v>3</v>
      </c>
    </row>
    <row r="5277" spans="1:8" hidden="1" x14ac:dyDescent="0.2">
      <c r="A5277" s="184" t="s">
        <v>7050</v>
      </c>
      <c r="B5277" s="184">
        <v>4921</v>
      </c>
      <c r="C5277" s="184">
        <v>512745</v>
      </c>
      <c r="D5277" s="184">
        <v>16</v>
      </c>
      <c r="E5277" s="184">
        <v>17</v>
      </c>
      <c r="F5277" s="184">
        <v>4896</v>
      </c>
      <c r="G5277" s="184">
        <v>7</v>
      </c>
      <c r="H5277" s="184">
        <v>3</v>
      </c>
    </row>
    <row r="5278" spans="1:8" hidden="1" x14ac:dyDescent="0.2">
      <c r="A5278" s="184" t="s">
        <v>7051</v>
      </c>
      <c r="B5278" s="184">
        <v>5151</v>
      </c>
      <c r="C5278" s="184">
        <v>512766</v>
      </c>
      <c r="D5278" s="184">
        <v>101</v>
      </c>
      <c r="E5278" s="184">
        <v>17</v>
      </c>
      <c r="F5278" s="184">
        <v>5069</v>
      </c>
      <c r="G5278" s="184">
        <v>7</v>
      </c>
      <c r="H5278" s="184">
        <v>3</v>
      </c>
    </row>
    <row r="5279" spans="1:8" hidden="1" x14ac:dyDescent="0.2">
      <c r="A5279" s="184" t="s">
        <v>7052</v>
      </c>
      <c r="B5279" s="184">
        <v>5150</v>
      </c>
      <c r="C5279" s="184">
        <v>512767</v>
      </c>
      <c r="D5279" s="184">
        <v>102</v>
      </c>
      <c r="E5279" s="184">
        <v>17</v>
      </c>
      <c r="F5279" s="184">
        <v>5069</v>
      </c>
      <c r="G5279" s="184">
        <v>7</v>
      </c>
      <c r="H5279" s="184">
        <v>3</v>
      </c>
    </row>
    <row r="5280" spans="1:8" hidden="1" x14ac:dyDescent="0.2">
      <c r="A5280" s="184" t="s">
        <v>7053</v>
      </c>
      <c r="B5280" s="184">
        <v>5149</v>
      </c>
      <c r="C5280" s="184">
        <v>512768</v>
      </c>
      <c r="D5280" s="184">
        <v>103</v>
      </c>
      <c r="E5280" s="184">
        <v>17</v>
      </c>
      <c r="F5280" s="184">
        <v>5069</v>
      </c>
      <c r="G5280" s="184">
        <v>7</v>
      </c>
      <c r="H5280" s="184">
        <v>3</v>
      </c>
    </row>
    <row r="5281" spans="1:8" hidden="1" x14ac:dyDescent="0.2">
      <c r="A5281" s="184" t="s">
        <v>7054</v>
      </c>
      <c r="B5281" s="184">
        <v>5148</v>
      </c>
      <c r="C5281" s="184">
        <v>512769</v>
      </c>
      <c r="D5281" s="184">
        <v>104</v>
      </c>
      <c r="E5281" s="184">
        <v>17</v>
      </c>
      <c r="F5281" s="184">
        <v>5069</v>
      </c>
      <c r="G5281" s="184">
        <v>7</v>
      </c>
      <c r="H5281" s="184">
        <v>3</v>
      </c>
    </row>
    <row r="5282" spans="1:8" hidden="1" x14ac:dyDescent="0.2">
      <c r="A5282" s="184" t="s">
        <v>7055</v>
      </c>
      <c r="B5282" s="184">
        <v>5147</v>
      </c>
      <c r="C5282" s="184">
        <v>512770</v>
      </c>
      <c r="D5282" s="184">
        <v>105</v>
      </c>
      <c r="E5282" s="184">
        <v>17</v>
      </c>
      <c r="F5282" s="184">
        <v>5069</v>
      </c>
      <c r="G5282" s="184">
        <v>7</v>
      </c>
      <c r="H5282" s="184">
        <v>3</v>
      </c>
    </row>
    <row r="5283" spans="1:8" hidden="1" x14ac:dyDescent="0.2">
      <c r="A5283" s="184" t="s">
        <v>7056</v>
      </c>
      <c r="B5283" s="184">
        <v>5146</v>
      </c>
      <c r="C5283" s="184">
        <v>512771</v>
      </c>
      <c r="D5283" s="184">
        <v>106</v>
      </c>
      <c r="E5283" s="184">
        <v>17</v>
      </c>
      <c r="F5283" s="184">
        <v>5069</v>
      </c>
      <c r="G5283" s="184">
        <v>7</v>
      </c>
      <c r="H5283" s="184">
        <v>3</v>
      </c>
    </row>
    <row r="5284" spans="1:8" hidden="1" x14ac:dyDescent="0.2">
      <c r="A5284" s="184" t="s">
        <v>7057</v>
      </c>
      <c r="B5284" s="184">
        <v>5145</v>
      </c>
      <c r="C5284" s="184">
        <v>512772</v>
      </c>
      <c r="D5284" s="184">
        <v>107</v>
      </c>
      <c r="E5284" s="184">
        <v>17</v>
      </c>
      <c r="F5284" s="184">
        <v>5069</v>
      </c>
      <c r="G5284" s="184">
        <v>7</v>
      </c>
      <c r="H5284" s="184">
        <v>3</v>
      </c>
    </row>
    <row r="5285" spans="1:8" hidden="1" x14ac:dyDescent="0.2">
      <c r="A5285" s="184" t="s">
        <v>7058</v>
      </c>
      <c r="B5285" s="184">
        <v>5144</v>
      </c>
      <c r="C5285" s="184">
        <v>512773</v>
      </c>
      <c r="D5285" s="184">
        <v>108</v>
      </c>
      <c r="E5285" s="184">
        <v>17</v>
      </c>
      <c r="F5285" s="184">
        <v>5069</v>
      </c>
      <c r="G5285" s="184">
        <v>7</v>
      </c>
      <c r="H5285" s="184">
        <v>3</v>
      </c>
    </row>
    <row r="5286" spans="1:8" hidden="1" x14ac:dyDescent="0.2">
      <c r="A5286" s="184" t="s">
        <v>7059</v>
      </c>
      <c r="B5286" s="184">
        <v>5143</v>
      </c>
      <c r="C5286" s="184">
        <v>512774</v>
      </c>
      <c r="D5286" s="184">
        <v>109</v>
      </c>
      <c r="E5286" s="184">
        <v>17</v>
      </c>
      <c r="F5286" s="184">
        <v>5069</v>
      </c>
      <c r="G5286" s="184">
        <v>7</v>
      </c>
      <c r="H5286" s="184">
        <v>3</v>
      </c>
    </row>
    <row r="5287" spans="1:8" hidden="1" x14ac:dyDescent="0.2">
      <c r="A5287" s="184" t="s">
        <v>7060</v>
      </c>
      <c r="B5287" s="184">
        <v>5142</v>
      </c>
      <c r="C5287" s="184">
        <v>512775</v>
      </c>
      <c r="D5287" s="184">
        <v>110</v>
      </c>
      <c r="E5287" s="184">
        <v>17</v>
      </c>
      <c r="F5287" s="184">
        <v>5069</v>
      </c>
      <c r="G5287" s="184">
        <v>7</v>
      </c>
      <c r="H5287" s="184">
        <v>3</v>
      </c>
    </row>
    <row r="5288" spans="1:8" hidden="1" x14ac:dyDescent="0.2">
      <c r="A5288" s="184" t="s">
        <v>7061</v>
      </c>
      <c r="B5288" s="184">
        <v>5141</v>
      </c>
      <c r="C5288" s="184">
        <v>512776</v>
      </c>
      <c r="D5288" s="184">
        <v>111</v>
      </c>
      <c r="E5288" s="184">
        <v>17</v>
      </c>
      <c r="F5288" s="184">
        <v>5069</v>
      </c>
      <c r="G5288" s="184">
        <v>7</v>
      </c>
      <c r="H5288" s="184">
        <v>3</v>
      </c>
    </row>
    <row r="5289" spans="1:8" hidden="1" x14ac:dyDescent="0.2">
      <c r="A5289" s="184" t="s">
        <v>7062</v>
      </c>
      <c r="B5289" s="184">
        <v>5140</v>
      </c>
      <c r="C5289" s="184">
        <v>512777</v>
      </c>
      <c r="D5289" s="184">
        <v>112</v>
      </c>
      <c r="E5289" s="184">
        <v>17</v>
      </c>
      <c r="F5289" s="184">
        <v>5069</v>
      </c>
      <c r="G5289" s="184">
        <v>7</v>
      </c>
      <c r="H5289" s="184">
        <v>3</v>
      </c>
    </row>
    <row r="5290" spans="1:8" hidden="1" x14ac:dyDescent="0.2">
      <c r="A5290" s="184" t="s">
        <v>7063</v>
      </c>
      <c r="B5290" s="184">
        <v>5139</v>
      </c>
      <c r="C5290" s="184">
        <v>512778</v>
      </c>
      <c r="D5290" s="184">
        <v>113</v>
      </c>
      <c r="E5290" s="184">
        <v>17</v>
      </c>
      <c r="F5290" s="184">
        <v>5069</v>
      </c>
      <c r="G5290" s="184">
        <v>7</v>
      </c>
      <c r="H5290" s="184">
        <v>3</v>
      </c>
    </row>
    <row r="5291" spans="1:8" hidden="1" x14ac:dyDescent="0.2">
      <c r="A5291" s="184" t="s">
        <v>7064</v>
      </c>
      <c r="B5291" s="184">
        <v>5138</v>
      </c>
      <c r="C5291" s="184">
        <v>512779</v>
      </c>
      <c r="D5291" s="184">
        <v>114</v>
      </c>
      <c r="E5291" s="184">
        <v>17</v>
      </c>
      <c r="F5291" s="184">
        <v>5069</v>
      </c>
      <c r="G5291" s="184">
        <v>7</v>
      </c>
      <c r="H5291" s="184">
        <v>3</v>
      </c>
    </row>
    <row r="5292" spans="1:8" hidden="1" x14ac:dyDescent="0.2">
      <c r="A5292" s="184" t="s">
        <v>7065</v>
      </c>
      <c r="B5292" s="184">
        <v>5137</v>
      </c>
      <c r="C5292" s="184">
        <v>512780</v>
      </c>
      <c r="D5292" s="184">
        <v>115</v>
      </c>
      <c r="E5292" s="184">
        <v>17</v>
      </c>
      <c r="F5292" s="184">
        <v>5069</v>
      </c>
      <c r="G5292" s="184">
        <v>7</v>
      </c>
      <c r="H5292" s="184">
        <v>3</v>
      </c>
    </row>
    <row r="5293" spans="1:8" hidden="1" x14ac:dyDescent="0.2">
      <c r="A5293" s="184" t="s">
        <v>7066</v>
      </c>
      <c r="B5293" s="184">
        <v>5136</v>
      </c>
      <c r="C5293" s="184">
        <v>512781</v>
      </c>
      <c r="D5293" s="184">
        <v>116</v>
      </c>
      <c r="E5293" s="184">
        <v>17</v>
      </c>
      <c r="F5293" s="184">
        <v>5069</v>
      </c>
      <c r="G5293" s="184">
        <v>7</v>
      </c>
      <c r="H5293" s="184">
        <v>3</v>
      </c>
    </row>
    <row r="5294" spans="1:8" hidden="1" x14ac:dyDescent="0.2">
      <c r="A5294" s="184" t="s">
        <v>7067</v>
      </c>
      <c r="B5294" s="184">
        <v>5135</v>
      </c>
      <c r="C5294" s="184">
        <v>512782</v>
      </c>
      <c r="D5294" s="184">
        <v>117</v>
      </c>
      <c r="E5294" s="184">
        <v>17</v>
      </c>
      <c r="F5294" s="184">
        <v>5069</v>
      </c>
      <c r="G5294" s="184">
        <v>7</v>
      </c>
      <c r="H5294" s="184">
        <v>3</v>
      </c>
    </row>
    <row r="5295" spans="1:8" hidden="1" x14ac:dyDescent="0.2">
      <c r="A5295" s="184" t="s">
        <v>7068</v>
      </c>
      <c r="B5295" s="184">
        <v>5134</v>
      </c>
      <c r="C5295" s="184">
        <v>512783</v>
      </c>
      <c r="D5295" s="184">
        <v>118</v>
      </c>
      <c r="E5295" s="184">
        <v>17</v>
      </c>
      <c r="F5295" s="184">
        <v>5069</v>
      </c>
      <c r="G5295" s="184">
        <v>7</v>
      </c>
      <c r="H5295" s="184">
        <v>3</v>
      </c>
    </row>
    <row r="5296" spans="1:8" hidden="1" x14ac:dyDescent="0.2">
      <c r="A5296" s="184" t="s">
        <v>7069</v>
      </c>
      <c r="B5296" s="184">
        <v>5133</v>
      </c>
      <c r="C5296" s="184">
        <v>512784</v>
      </c>
      <c r="D5296" s="184">
        <v>119</v>
      </c>
      <c r="E5296" s="184">
        <v>17</v>
      </c>
      <c r="F5296" s="184">
        <v>5069</v>
      </c>
      <c r="G5296" s="184">
        <v>7</v>
      </c>
      <c r="H5296" s="184">
        <v>3</v>
      </c>
    </row>
    <row r="5297" spans="1:8" hidden="1" x14ac:dyDescent="0.2">
      <c r="A5297" s="184" t="s">
        <v>7070</v>
      </c>
      <c r="B5297" s="184">
        <v>5132</v>
      </c>
      <c r="C5297" s="184">
        <v>512785</v>
      </c>
      <c r="D5297" s="184">
        <v>120</v>
      </c>
      <c r="E5297" s="184">
        <v>17</v>
      </c>
      <c r="F5297" s="184">
        <v>5069</v>
      </c>
      <c r="G5297" s="184">
        <v>7</v>
      </c>
      <c r="H5297" s="184">
        <v>3</v>
      </c>
    </row>
    <row r="5298" spans="1:8" hidden="1" x14ac:dyDescent="0.2">
      <c r="A5298" s="184" t="s">
        <v>7071</v>
      </c>
      <c r="B5298" s="184">
        <v>5131</v>
      </c>
      <c r="C5298" s="184">
        <v>512786</v>
      </c>
      <c r="D5298" s="184">
        <v>121</v>
      </c>
      <c r="E5298" s="184">
        <v>17</v>
      </c>
      <c r="F5298" s="184">
        <v>5069</v>
      </c>
      <c r="G5298" s="184">
        <v>7</v>
      </c>
      <c r="H5298" s="184">
        <v>3</v>
      </c>
    </row>
    <row r="5299" spans="1:8" hidden="1" x14ac:dyDescent="0.2">
      <c r="A5299" s="184" t="s">
        <v>7072</v>
      </c>
      <c r="B5299" s="184">
        <v>5311</v>
      </c>
      <c r="C5299" s="184">
        <v>513006</v>
      </c>
      <c r="D5299" s="184">
        <v>122</v>
      </c>
      <c r="E5299" s="184">
        <v>17</v>
      </c>
      <c r="F5299" s="184">
        <v>5069</v>
      </c>
      <c r="G5299" s="184">
        <v>7</v>
      </c>
      <c r="H5299" s="184">
        <v>3</v>
      </c>
    </row>
    <row r="5300" spans="1:8" hidden="1" x14ac:dyDescent="0.2">
      <c r="A5300" s="184" t="s">
        <v>7073</v>
      </c>
      <c r="B5300" s="184">
        <v>5130</v>
      </c>
      <c r="C5300" s="184">
        <v>512787</v>
      </c>
      <c r="D5300" s="184">
        <v>123</v>
      </c>
      <c r="E5300" s="184">
        <v>17</v>
      </c>
      <c r="F5300" s="184">
        <v>5069</v>
      </c>
      <c r="G5300" s="184">
        <v>7</v>
      </c>
      <c r="H5300" s="184">
        <v>3</v>
      </c>
    </row>
    <row r="5301" spans="1:8" hidden="1" x14ac:dyDescent="0.2">
      <c r="A5301" s="184" t="s">
        <v>7074</v>
      </c>
      <c r="B5301" s="184">
        <v>5129</v>
      </c>
      <c r="C5301" s="184">
        <v>512788</v>
      </c>
      <c r="D5301" s="184">
        <v>124</v>
      </c>
      <c r="E5301" s="184">
        <v>17</v>
      </c>
      <c r="F5301" s="184">
        <v>5069</v>
      </c>
      <c r="G5301" s="184">
        <v>7</v>
      </c>
      <c r="H5301" s="184">
        <v>3</v>
      </c>
    </row>
    <row r="5302" spans="1:8" hidden="1" x14ac:dyDescent="0.2">
      <c r="A5302" s="184" t="s">
        <v>7075</v>
      </c>
      <c r="B5302" s="184">
        <v>5128</v>
      </c>
      <c r="C5302" s="184">
        <v>512789</v>
      </c>
      <c r="D5302" s="184">
        <v>125</v>
      </c>
      <c r="E5302" s="184">
        <v>17</v>
      </c>
      <c r="F5302" s="184">
        <v>5069</v>
      </c>
      <c r="G5302" s="184">
        <v>7</v>
      </c>
      <c r="H5302" s="184">
        <v>3</v>
      </c>
    </row>
    <row r="5303" spans="1:8" hidden="1" x14ac:dyDescent="0.2">
      <c r="A5303" s="184" t="s">
        <v>7076</v>
      </c>
      <c r="B5303" s="184">
        <v>5127</v>
      </c>
      <c r="C5303" s="184">
        <v>512790</v>
      </c>
      <c r="D5303" s="184">
        <v>126</v>
      </c>
      <c r="E5303" s="184">
        <v>17</v>
      </c>
      <c r="F5303" s="184">
        <v>5069</v>
      </c>
      <c r="G5303" s="184">
        <v>7</v>
      </c>
      <c r="H5303" s="184">
        <v>3</v>
      </c>
    </row>
    <row r="5304" spans="1:8" hidden="1" x14ac:dyDescent="0.2">
      <c r="A5304" s="184" t="s">
        <v>7077</v>
      </c>
      <c r="B5304" s="184">
        <v>5126</v>
      </c>
      <c r="C5304" s="184">
        <v>512791</v>
      </c>
      <c r="D5304" s="184">
        <v>127</v>
      </c>
      <c r="E5304" s="184">
        <v>17</v>
      </c>
      <c r="F5304" s="184">
        <v>5069</v>
      </c>
      <c r="G5304" s="184">
        <v>7</v>
      </c>
      <c r="H5304" s="184">
        <v>3</v>
      </c>
    </row>
    <row r="5305" spans="1:8" hidden="1" x14ac:dyDescent="0.2">
      <c r="A5305" s="184" t="s">
        <v>7078</v>
      </c>
      <c r="B5305" s="184">
        <v>5125</v>
      </c>
      <c r="C5305" s="184">
        <v>512792</v>
      </c>
      <c r="D5305" s="184">
        <v>128</v>
      </c>
      <c r="E5305" s="184">
        <v>17</v>
      </c>
      <c r="F5305" s="184">
        <v>5069</v>
      </c>
      <c r="G5305" s="184">
        <v>7</v>
      </c>
      <c r="H5305" s="184">
        <v>3</v>
      </c>
    </row>
    <row r="5306" spans="1:8" hidden="1" x14ac:dyDescent="0.2">
      <c r="A5306" s="184" t="s">
        <v>7079</v>
      </c>
      <c r="B5306" s="184">
        <v>5124</v>
      </c>
      <c r="C5306" s="184">
        <v>512793</v>
      </c>
      <c r="D5306" s="184">
        <v>129</v>
      </c>
      <c r="E5306" s="184">
        <v>17</v>
      </c>
      <c r="F5306" s="184">
        <v>5069</v>
      </c>
      <c r="G5306" s="184">
        <v>7</v>
      </c>
      <c r="H5306" s="184">
        <v>3</v>
      </c>
    </row>
    <row r="5307" spans="1:8" hidden="1" x14ac:dyDescent="0.2">
      <c r="A5307" s="184" t="s">
        <v>7080</v>
      </c>
      <c r="B5307" s="184">
        <v>5123</v>
      </c>
      <c r="C5307" s="184">
        <v>512794</v>
      </c>
      <c r="D5307" s="184">
        <v>130</v>
      </c>
      <c r="E5307" s="184">
        <v>17</v>
      </c>
      <c r="F5307" s="184">
        <v>5069</v>
      </c>
      <c r="G5307" s="184">
        <v>7</v>
      </c>
      <c r="H5307" s="184">
        <v>3</v>
      </c>
    </row>
    <row r="5308" spans="1:8" hidden="1" x14ac:dyDescent="0.2">
      <c r="A5308" s="184" t="s">
        <v>7081</v>
      </c>
      <c r="B5308" s="184">
        <v>5122</v>
      </c>
      <c r="C5308" s="184">
        <v>512795</v>
      </c>
      <c r="D5308" s="184">
        <v>131</v>
      </c>
      <c r="E5308" s="184">
        <v>17</v>
      </c>
      <c r="F5308" s="184">
        <v>5069</v>
      </c>
      <c r="G5308" s="184">
        <v>7</v>
      </c>
      <c r="H5308" s="184">
        <v>3</v>
      </c>
    </row>
    <row r="5309" spans="1:8" hidden="1" x14ac:dyDescent="0.2">
      <c r="A5309" s="184" t="s">
        <v>7082</v>
      </c>
      <c r="B5309" s="184">
        <v>5121</v>
      </c>
      <c r="C5309" s="184">
        <v>512796</v>
      </c>
      <c r="D5309" s="184">
        <v>132</v>
      </c>
      <c r="E5309" s="184">
        <v>17</v>
      </c>
      <c r="F5309" s="184">
        <v>5069</v>
      </c>
      <c r="G5309" s="184">
        <v>7</v>
      </c>
      <c r="H5309" s="184">
        <v>3</v>
      </c>
    </row>
    <row r="5310" spans="1:8" hidden="1" x14ac:dyDescent="0.2">
      <c r="A5310" s="184" t="s">
        <v>7083</v>
      </c>
      <c r="B5310" s="184">
        <v>5119</v>
      </c>
      <c r="C5310" s="184">
        <v>512798</v>
      </c>
      <c r="D5310" s="184">
        <v>133</v>
      </c>
      <c r="E5310" s="184">
        <v>17</v>
      </c>
      <c r="F5310" s="184">
        <v>5069</v>
      </c>
      <c r="G5310" s="184">
        <v>7</v>
      </c>
      <c r="H5310" s="184">
        <v>3</v>
      </c>
    </row>
    <row r="5311" spans="1:8" hidden="1" x14ac:dyDescent="0.2">
      <c r="A5311" s="184" t="s">
        <v>7084</v>
      </c>
      <c r="B5311" s="184">
        <v>5120</v>
      </c>
      <c r="C5311" s="184">
        <v>512797</v>
      </c>
      <c r="D5311" s="184">
        <v>134</v>
      </c>
      <c r="E5311" s="184">
        <v>17</v>
      </c>
      <c r="F5311" s="184">
        <v>5069</v>
      </c>
      <c r="G5311" s="184">
        <v>7</v>
      </c>
      <c r="H5311" s="184">
        <v>3</v>
      </c>
    </row>
    <row r="5312" spans="1:8" hidden="1" x14ac:dyDescent="0.2">
      <c r="A5312" s="184" t="s">
        <v>7085</v>
      </c>
      <c r="B5312" s="184">
        <v>5118</v>
      </c>
      <c r="C5312" s="184">
        <v>512799</v>
      </c>
      <c r="D5312" s="184">
        <v>135</v>
      </c>
      <c r="E5312" s="184">
        <v>17</v>
      </c>
      <c r="F5312" s="184">
        <v>5070</v>
      </c>
      <c r="G5312" s="184">
        <v>7</v>
      </c>
      <c r="H5312" s="184">
        <v>3</v>
      </c>
    </row>
    <row r="5313" spans="1:8" hidden="1" x14ac:dyDescent="0.2">
      <c r="A5313" s="184" t="s">
        <v>7086</v>
      </c>
      <c r="B5313" s="184">
        <v>5117</v>
      </c>
      <c r="C5313" s="184">
        <v>512800</v>
      </c>
      <c r="D5313" s="184">
        <v>136</v>
      </c>
      <c r="E5313" s="184">
        <v>17</v>
      </c>
      <c r="F5313" s="184">
        <v>5070</v>
      </c>
      <c r="G5313" s="184">
        <v>7</v>
      </c>
      <c r="H5313" s="184">
        <v>3</v>
      </c>
    </row>
    <row r="5314" spans="1:8" hidden="1" x14ac:dyDescent="0.2">
      <c r="A5314" s="184" t="s">
        <v>7087</v>
      </c>
      <c r="B5314" s="184">
        <v>5116</v>
      </c>
      <c r="C5314" s="184">
        <v>512801</v>
      </c>
      <c r="D5314" s="184">
        <v>137</v>
      </c>
      <c r="E5314" s="184">
        <v>17</v>
      </c>
      <c r="F5314" s="184">
        <v>5070</v>
      </c>
      <c r="G5314" s="184">
        <v>7</v>
      </c>
      <c r="H5314" s="184">
        <v>3</v>
      </c>
    </row>
    <row r="5315" spans="1:8" hidden="1" x14ac:dyDescent="0.2">
      <c r="A5315" s="184" t="s">
        <v>7088</v>
      </c>
      <c r="B5315" s="184">
        <v>5115</v>
      </c>
      <c r="C5315" s="184">
        <v>512802</v>
      </c>
      <c r="D5315" s="184">
        <v>138</v>
      </c>
      <c r="E5315" s="184">
        <v>17</v>
      </c>
      <c r="F5315" s="184">
        <v>5070</v>
      </c>
      <c r="G5315" s="184">
        <v>7</v>
      </c>
      <c r="H5315" s="184">
        <v>3</v>
      </c>
    </row>
    <row r="5316" spans="1:8" hidden="1" x14ac:dyDescent="0.2">
      <c r="A5316" s="184" t="s">
        <v>7089</v>
      </c>
      <c r="B5316" s="184">
        <v>5114</v>
      </c>
      <c r="C5316" s="184">
        <v>512803</v>
      </c>
      <c r="D5316" s="184">
        <v>139</v>
      </c>
      <c r="E5316" s="184">
        <v>17</v>
      </c>
      <c r="F5316" s="184">
        <v>5070</v>
      </c>
      <c r="G5316" s="184">
        <v>7</v>
      </c>
      <c r="H5316" s="184">
        <v>3</v>
      </c>
    </row>
    <row r="5317" spans="1:8" hidden="1" x14ac:dyDescent="0.2">
      <c r="A5317" s="184" t="s">
        <v>7090</v>
      </c>
      <c r="B5317" s="184">
        <v>5113</v>
      </c>
      <c r="C5317" s="184">
        <v>512804</v>
      </c>
      <c r="D5317" s="184">
        <v>140</v>
      </c>
      <c r="E5317" s="184">
        <v>17</v>
      </c>
      <c r="F5317" s="184">
        <v>5070</v>
      </c>
      <c r="G5317" s="184">
        <v>7</v>
      </c>
      <c r="H5317" s="184">
        <v>3</v>
      </c>
    </row>
    <row r="5318" spans="1:8" hidden="1" x14ac:dyDescent="0.2">
      <c r="A5318" s="184" t="s">
        <v>7091</v>
      </c>
      <c r="B5318" s="184">
        <v>5112</v>
      </c>
      <c r="C5318" s="184">
        <v>512805</v>
      </c>
      <c r="D5318" s="184">
        <v>141</v>
      </c>
      <c r="E5318" s="184">
        <v>17</v>
      </c>
      <c r="F5318" s="184">
        <v>5070</v>
      </c>
      <c r="G5318" s="184">
        <v>7</v>
      </c>
      <c r="H5318" s="184">
        <v>3</v>
      </c>
    </row>
    <row r="5319" spans="1:8" hidden="1" x14ac:dyDescent="0.2">
      <c r="A5319" s="184" t="s">
        <v>7092</v>
      </c>
      <c r="B5319" s="184">
        <v>5111</v>
      </c>
      <c r="C5319" s="184">
        <v>512806</v>
      </c>
      <c r="D5319" s="184">
        <v>142</v>
      </c>
      <c r="E5319" s="184">
        <v>17</v>
      </c>
      <c r="F5319" s="184">
        <v>5070</v>
      </c>
      <c r="G5319" s="184">
        <v>7</v>
      </c>
      <c r="H5319" s="184">
        <v>3</v>
      </c>
    </row>
    <row r="5320" spans="1:8" hidden="1" x14ac:dyDescent="0.2">
      <c r="A5320" s="184" t="s">
        <v>7093</v>
      </c>
      <c r="B5320" s="184">
        <v>5110</v>
      </c>
      <c r="C5320" s="184">
        <v>512807</v>
      </c>
      <c r="D5320" s="184">
        <v>143</v>
      </c>
      <c r="E5320" s="184">
        <v>17</v>
      </c>
      <c r="F5320" s="184">
        <v>5070</v>
      </c>
      <c r="G5320" s="184">
        <v>7</v>
      </c>
      <c r="H5320" s="184">
        <v>3</v>
      </c>
    </row>
    <row r="5321" spans="1:8" hidden="1" x14ac:dyDescent="0.2">
      <c r="A5321" s="184" t="s">
        <v>7094</v>
      </c>
      <c r="B5321" s="184">
        <v>5313</v>
      </c>
      <c r="C5321" s="184">
        <v>512992</v>
      </c>
      <c r="D5321" s="184">
        <v>144</v>
      </c>
      <c r="E5321" s="184">
        <v>17</v>
      </c>
      <c r="F5321" s="184">
        <v>5070</v>
      </c>
      <c r="G5321" s="184">
        <v>7</v>
      </c>
      <c r="H5321" s="184">
        <v>3</v>
      </c>
    </row>
    <row r="5322" spans="1:8" hidden="1" x14ac:dyDescent="0.2">
      <c r="A5322" s="184" t="s">
        <v>7095</v>
      </c>
      <c r="B5322" s="184">
        <v>5109</v>
      </c>
      <c r="C5322" s="184">
        <v>512808</v>
      </c>
      <c r="D5322" s="184">
        <v>145</v>
      </c>
      <c r="E5322" s="184">
        <v>17</v>
      </c>
      <c r="F5322" s="184">
        <v>5070</v>
      </c>
      <c r="G5322" s="184">
        <v>7</v>
      </c>
      <c r="H5322" s="184">
        <v>3</v>
      </c>
    </row>
    <row r="5323" spans="1:8" hidden="1" x14ac:dyDescent="0.2">
      <c r="A5323" s="184" t="s">
        <v>7096</v>
      </c>
      <c r="B5323" s="184">
        <v>5108</v>
      </c>
      <c r="C5323" s="184">
        <v>512809</v>
      </c>
      <c r="D5323" s="184">
        <v>146</v>
      </c>
      <c r="E5323" s="184">
        <v>17</v>
      </c>
      <c r="F5323" s="184">
        <v>5070</v>
      </c>
      <c r="G5323" s="184">
        <v>7</v>
      </c>
      <c r="H5323" s="184">
        <v>3</v>
      </c>
    </row>
    <row r="5324" spans="1:8" hidden="1" x14ac:dyDescent="0.2">
      <c r="A5324" s="184" t="s">
        <v>7097</v>
      </c>
      <c r="B5324" s="184">
        <v>5107</v>
      </c>
      <c r="C5324" s="184">
        <v>512810</v>
      </c>
      <c r="D5324" s="184">
        <v>147</v>
      </c>
      <c r="E5324" s="184">
        <v>17</v>
      </c>
      <c r="F5324" s="184">
        <v>5070</v>
      </c>
      <c r="G5324" s="184">
        <v>7</v>
      </c>
      <c r="H5324" s="184">
        <v>3</v>
      </c>
    </row>
    <row r="5325" spans="1:8" hidden="1" x14ac:dyDescent="0.2">
      <c r="A5325" s="184" t="s">
        <v>7098</v>
      </c>
      <c r="B5325" s="184">
        <v>5106</v>
      </c>
      <c r="C5325" s="184">
        <v>512811</v>
      </c>
      <c r="D5325" s="184">
        <v>148</v>
      </c>
      <c r="E5325" s="184">
        <v>17</v>
      </c>
      <c r="F5325" s="184">
        <v>5070</v>
      </c>
      <c r="G5325" s="184">
        <v>7</v>
      </c>
      <c r="H5325" s="184">
        <v>3</v>
      </c>
    </row>
    <row r="5326" spans="1:8" hidden="1" x14ac:dyDescent="0.2">
      <c r="A5326" s="184" t="s">
        <v>7099</v>
      </c>
      <c r="B5326" s="184">
        <v>5105</v>
      </c>
      <c r="C5326" s="184">
        <v>512812</v>
      </c>
      <c r="D5326" s="184">
        <v>149</v>
      </c>
      <c r="E5326" s="184">
        <v>17</v>
      </c>
      <c r="F5326" s="184">
        <v>5070</v>
      </c>
      <c r="G5326" s="184">
        <v>7</v>
      </c>
      <c r="H5326" s="184">
        <v>3</v>
      </c>
    </row>
    <row r="5327" spans="1:8" hidden="1" x14ac:dyDescent="0.2">
      <c r="A5327" s="184" t="s">
        <v>7100</v>
      </c>
      <c r="B5327" s="184">
        <v>5104</v>
      </c>
      <c r="C5327" s="184">
        <v>512813</v>
      </c>
      <c r="D5327" s="184">
        <v>150</v>
      </c>
      <c r="E5327" s="184">
        <v>17</v>
      </c>
      <c r="F5327" s="184">
        <v>5070</v>
      </c>
      <c r="G5327" s="184">
        <v>7</v>
      </c>
      <c r="H5327" s="184">
        <v>3</v>
      </c>
    </row>
    <row r="5328" spans="1:8" hidden="1" x14ac:dyDescent="0.2">
      <c r="A5328" s="184" t="s">
        <v>7101</v>
      </c>
      <c r="B5328" s="184">
        <v>5103</v>
      </c>
      <c r="C5328" s="184">
        <v>512814</v>
      </c>
      <c r="D5328" s="184">
        <v>151</v>
      </c>
      <c r="E5328" s="184">
        <v>17</v>
      </c>
      <c r="F5328" s="184">
        <v>5070</v>
      </c>
      <c r="G5328" s="184">
        <v>7</v>
      </c>
      <c r="H5328" s="184">
        <v>3</v>
      </c>
    </row>
    <row r="5329" spans="1:8" hidden="1" x14ac:dyDescent="0.2">
      <c r="A5329" s="184" t="s">
        <v>7102</v>
      </c>
      <c r="B5329" s="184">
        <v>5102</v>
      </c>
      <c r="C5329" s="184">
        <v>512815</v>
      </c>
      <c r="D5329" s="184">
        <v>152</v>
      </c>
      <c r="E5329" s="184">
        <v>17</v>
      </c>
      <c r="F5329" s="184">
        <v>5070</v>
      </c>
      <c r="G5329" s="184">
        <v>7</v>
      </c>
      <c r="H5329" s="184">
        <v>3</v>
      </c>
    </row>
    <row r="5330" spans="1:8" hidden="1" x14ac:dyDescent="0.2">
      <c r="A5330" s="184" t="s">
        <v>7103</v>
      </c>
      <c r="B5330" s="184">
        <v>5101</v>
      </c>
      <c r="C5330" s="184">
        <v>512816</v>
      </c>
      <c r="D5330" s="184">
        <v>153</v>
      </c>
      <c r="E5330" s="184">
        <v>17</v>
      </c>
      <c r="F5330" s="184">
        <v>5070</v>
      </c>
      <c r="G5330" s="184">
        <v>7</v>
      </c>
      <c r="H5330" s="184">
        <v>3</v>
      </c>
    </row>
    <row r="5331" spans="1:8" hidden="1" x14ac:dyDescent="0.2">
      <c r="A5331" s="184" t="s">
        <v>7104</v>
      </c>
      <c r="B5331" s="184">
        <v>5100</v>
      </c>
      <c r="C5331" s="184">
        <v>512817</v>
      </c>
      <c r="D5331" s="184">
        <v>154</v>
      </c>
      <c r="E5331" s="184">
        <v>17</v>
      </c>
      <c r="F5331" s="184">
        <v>5070</v>
      </c>
      <c r="G5331" s="184">
        <v>7</v>
      </c>
      <c r="H5331" s="184">
        <v>3</v>
      </c>
    </row>
    <row r="5332" spans="1:8" hidden="1" x14ac:dyDescent="0.2">
      <c r="A5332" s="184" t="s">
        <v>7105</v>
      </c>
      <c r="B5332" s="184">
        <v>5099</v>
      </c>
      <c r="C5332" s="184">
        <v>512818</v>
      </c>
      <c r="D5332" s="184">
        <v>155</v>
      </c>
      <c r="E5332" s="184">
        <v>17</v>
      </c>
      <c r="F5332" s="184">
        <v>5070</v>
      </c>
      <c r="G5332" s="184">
        <v>7</v>
      </c>
      <c r="H5332" s="184">
        <v>3</v>
      </c>
    </row>
    <row r="5333" spans="1:8" hidden="1" x14ac:dyDescent="0.2">
      <c r="A5333" s="184" t="s">
        <v>7106</v>
      </c>
      <c r="B5333" s="184">
        <v>5098</v>
      </c>
      <c r="C5333" s="184">
        <v>512819</v>
      </c>
      <c r="D5333" s="184">
        <v>156</v>
      </c>
      <c r="E5333" s="184">
        <v>17</v>
      </c>
      <c r="F5333" s="184">
        <v>5070</v>
      </c>
      <c r="G5333" s="184">
        <v>7</v>
      </c>
      <c r="H5333" s="184">
        <v>3</v>
      </c>
    </row>
    <row r="5334" spans="1:8" hidden="1" x14ac:dyDescent="0.2">
      <c r="A5334" s="184" t="s">
        <v>7107</v>
      </c>
      <c r="B5334" s="184">
        <v>5097</v>
      </c>
      <c r="C5334" s="184">
        <v>512820</v>
      </c>
      <c r="D5334" s="184">
        <v>157</v>
      </c>
      <c r="E5334" s="184">
        <v>17</v>
      </c>
      <c r="F5334" s="184">
        <v>5070</v>
      </c>
      <c r="G5334" s="184">
        <v>7</v>
      </c>
      <c r="H5334" s="184">
        <v>3</v>
      </c>
    </row>
    <row r="5335" spans="1:8" hidden="1" x14ac:dyDescent="0.2">
      <c r="A5335" s="184" t="s">
        <v>7108</v>
      </c>
      <c r="B5335" s="184">
        <v>5096</v>
      </c>
      <c r="C5335" s="184">
        <v>512821</v>
      </c>
      <c r="D5335" s="184">
        <v>158</v>
      </c>
      <c r="E5335" s="184">
        <v>17</v>
      </c>
      <c r="F5335" s="184">
        <v>5070</v>
      </c>
      <c r="G5335" s="184">
        <v>7</v>
      </c>
      <c r="H5335" s="184">
        <v>3</v>
      </c>
    </row>
    <row r="5336" spans="1:8" hidden="1" x14ac:dyDescent="0.2">
      <c r="A5336" s="184" t="s">
        <v>7109</v>
      </c>
      <c r="B5336" s="184">
        <v>5095</v>
      </c>
      <c r="C5336" s="184">
        <v>512822</v>
      </c>
      <c r="D5336" s="184">
        <v>159</v>
      </c>
      <c r="E5336" s="184">
        <v>17</v>
      </c>
      <c r="F5336" s="184">
        <v>5070</v>
      </c>
      <c r="G5336" s="184">
        <v>7</v>
      </c>
      <c r="H5336" s="184">
        <v>3</v>
      </c>
    </row>
    <row r="5337" spans="1:8" hidden="1" x14ac:dyDescent="0.2">
      <c r="A5337" s="184" t="s">
        <v>7110</v>
      </c>
      <c r="B5337" s="184">
        <v>5094</v>
      </c>
      <c r="C5337" s="184">
        <v>512823</v>
      </c>
      <c r="D5337" s="184">
        <v>160</v>
      </c>
      <c r="E5337" s="184">
        <v>17</v>
      </c>
      <c r="F5337" s="184">
        <v>5070</v>
      </c>
      <c r="G5337" s="184">
        <v>7</v>
      </c>
      <c r="H5337" s="184">
        <v>3</v>
      </c>
    </row>
    <row r="5338" spans="1:8" hidden="1" x14ac:dyDescent="0.2">
      <c r="A5338" s="184" t="s">
        <v>7111</v>
      </c>
      <c r="B5338" s="184">
        <v>5093</v>
      </c>
      <c r="C5338" s="184">
        <v>512824</v>
      </c>
      <c r="D5338" s="184">
        <v>161</v>
      </c>
      <c r="E5338" s="184">
        <v>17</v>
      </c>
      <c r="F5338" s="184">
        <v>5070</v>
      </c>
      <c r="G5338" s="184">
        <v>7</v>
      </c>
      <c r="H5338" s="184">
        <v>3</v>
      </c>
    </row>
    <row r="5339" spans="1:8" hidden="1" x14ac:dyDescent="0.2">
      <c r="A5339" s="184" t="s">
        <v>7112</v>
      </c>
      <c r="B5339" s="184">
        <v>5092</v>
      </c>
      <c r="C5339" s="184">
        <v>512825</v>
      </c>
      <c r="D5339" s="184">
        <v>162</v>
      </c>
      <c r="E5339" s="184">
        <v>17</v>
      </c>
      <c r="F5339" s="184">
        <v>5070</v>
      </c>
      <c r="G5339" s="184">
        <v>7</v>
      </c>
      <c r="H5339" s="184">
        <v>3</v>
      </c>
    </row>
    <row r="5340" spans="1:8" hidden="1" x14ac:dyDescent="0.2">
      <c r="A5340" s="184" t="s">
        <v>7113</v>
      </c>
      <c r="B5340" s="184">
        <v>5091</v>
      </c>
      <c r="C5340" s="184">
        <v>512826</v>
      </c>
      <c r="D5340" s="184">
        <v>163</v>
      </c>
      <c r="E5340" s="184">
        <v>17</v>
      </c>
      <c r="F5340" s="184">
        <v>5070</v>
      </c>
      <c r="G5340" s="184">
        <v>7</v>
      </c>
      <c r="H5340" s="184">
        <v>3</v>
      </c>
    </row>
    <row r="5341" spans="1:8" hidden="1" x14ac:dyDescent="0.2">
      <c r="A5341" s="184" t="s">
        <v>7114</v>
      </c>
      <c r="B5341" s="184">
        <v>5090</v>
      </c>
      <c r="C5341" s="184">
        <v>512827</v>
      </c>
      <c r="D5341" s="184">
        <v>164</v>
      </c>
      <c r="E5341" s="184">
        <v>17</v>
      </c>
      <c r="F5341" s="184">
        <v>5070</v>
      </c>
      <c r="G5341" s="184">
        <v>7</v>
      </c>
      <c r="H5341" s="184">
        <v>3</v>
      </c>
    </row>
    <row r="5342" spans="1:8" hidden="1" x14ac:dyDescent="0.2">
      <c r="A5342" s="184" t="s">
        <v>7115</v>
      </c>
      <c r="B5342" s="184">
        <v>4918</v>
      </c>
      <c r="C5342" s="184">
        <v>512750</v>
      </c>
      <c r="D5342" s="184">
        <v>1</v>
      </c>
      <c r="E5342" s="184">
        <v>17</v>
      </c>
      <c r="F5342" s="184">
        <v>4909</v>
      </c>
      <c r="G5342" s="184">
        <v>7</v>
      </c>
      <c r="H5342" s="184">
        <v>3</v>
      </c>
    </row>
    <row r="5343" spans="1:8" hidden="1" x14ac:dyDescent="0.2">
      <c r="A5343" s="184" t="s">
        <v>7116</v>
      </c>
      <c r="B5343" s="184">
        <v>4917</v>
      </c>
      <c r="C5343" s="184">
        <v>512751</v>
      </c>
      <c r="D5343" s="184">
        <v>2</v>
      </c>
      <c r="E5343" s="184">
        <v>17</v>
      </c>
      <c r="F5343" s="184">
        <v>4909</v>
      </c>
      <c r="G5343" s="184">
        <v>7</v>
      </c>
      <c r="H5343" s="184">
        <v>3</v>
      </c>
    </row>
    <row r="5344" spans="1:8" hidden="1" x14ac:dyDescent="0.2">
      <c r="A5344" s="184" t="s">
        <v>7117</v>
      </c>
      <c r="B5344" s="184">
        <v>4916</v>
      </c>
      <c r="C5344" s="184">
        <v>512752</v>
      </c>
      <c r="D5344" s="184">
        <v>3</v>
      </c>
      <c r="E5344" s="184">
        <v>17</v>
      </c>
      <c r="F5344" s="184">
        <v>4909</v>
      </c>
      <c r="G5344" s="184">
        <v>7</v>
      </c>
      <c r="H5344" s="184">
        <v>3</v>
      </c>
    </row>
    <row r="5345" spans="1:8" hidden="1" x14ac:dyDescent="0.2">
      <c r="A5345" s="184" t="s">
        <v>7118</v>
      </c>
      <c r="B5345" s="184">
        <v>4915</v>
      </c>
      <c r="C5345" s="184">
        <v>512753</v>
      </c>
      <c r="D5345" s="184">
        <v>4</v>
      </c>
      <c r="E5345" s="184">
        <v>17</v>
      </c>
      <c r="F5345" s="184">
        <v>4909</v>
      </c>
      <c r="G5345" s="184">
        <v>7</v>
      </c>
      <c r="H5345" s="184">
        <v>3</v>
      </c>
    </row>
    <row r="5346" spans="1:8" hidden="1" x14ac:dyDescent="0.2">
      <c r="A5346" s="184" t="s">
        <v>7119</v>
      </c>
      <c r="B5346" s="184">
        <v>4914</v>
      </c>
      <c r="C5346" s="184">
        <v>512754</v>
      </c>
      <c r="D5346" s="184">
        <v>5</v>
      </c>
      <c r="E5346" s="184">
        <v>17</v>
      </c>
      <c r="F5346" s="184">
        <v>4910</v>
      </c>
      <c r="G5346" s="184">
        <v>7</v>
      </c>
      <c r="H5346" s="184">
        <v>3</v>
      </c>
    </row>
    <row r="5347" spans="1:8" hidden="1" x14ac:dyDescent="0.2">
      <c r="A5347" s="184" t="s">
        <v>7120</v>
      </c>
      <c r="B5347" s="184">
        <v>4913</v>
      </c>
      <c r="C5347" s="184">
        <v>512755</v>
      </c>
      <c r="D5347" s="184">
        <v>6</v>
      </c>
      <c r="E5347" s="184">
        <v>17</v>
      </c>
      <c r="F5347" s="184">
        <v>4910</v>
      </c>
      <c r="G5347" s="184">
        <v>7</v>
      </c>
      <c r="H5347" s="184">
        <v>3</v>
      </c>
    </row>
    <row r="5348" spans="1:8" hidden="1" x14ac:dyDescent="0.2">
      <c r="A5348" s="184" t="s">
        <v>7121</v>
      </c>
      <c r="B5348" s="184">
        <v>4912</v>
      </c>
      <c r="C5348" s="184">
        <v>512756</v>
      </c>
      <c r="D5348" s="184">
        <v>7</v>
      </c>
      <c r="E5348" s="184">
        <v>17</v>
      </c>
      <c r="F5348" s="184">
        <v>4910</v>
      </c>
      <c r="G5348" s="184">
        <v>7</v>
      </c>
      <c r="H5348" s="184">
        <v>3</v>
      </c>
    </row>
    <row r="5349" spans="1:8" hidden="1" x14ac:dyDescent="0.2">
      <c r="A5349" s="184" t="s">
        <v>7122</v>
      </c>
      <c r="B5349" s="184">
        <v>4911</v>
      </c>
      <c r="C5349" s="184">
        <v>512757</v>
      </c>
      <c r="D5349" s="184">
        <v>8</v>
      </c>
      <c r="E5349" s="184">
        <v>17</v>
      </c>
      <c r="F5349" s="184">
        <v>4910</v>
      </c>
      <c r="G5349" s="184">
        <v>7</v>
      </c>
      <c r="H5349" s="184">
        <v>3</v>
      </c>
    </row>
    <row r="5350" spans="1:8" hidden="1" x14ac:dyDescent="0.2">
      <c r="A5350" s="184" t="s">
        <v>7123</v>
      </c>
      <c r="B5350" s="184">
        <v>5157</v>
      </c>
      <c r="C5350" s="184">
        <v>512758</v>
      </c>
      <c r="D5350" s="184">
        <v>9</v>
      </c>
      <c r="E5350" s="184">
        <v>17</v>
      </c>
      <c r="F5350" s="184">
        <v>4919</v>
      </c>
      <c r="G5350" s="184">
        <v>7</v>
      </c>
      <c r="H5350" s="184">
        <v>3</v>
      </c>
    </row>
    <row r="5351" spans="1:8" hidden="1" x14ac:dyDescent="0.2">
      <c r="A5351" s="184" t="s">
        <v>7124</v>
      </c>
      <c r="B5351" s="184">
        <v>5156</v>
      </c>
      <c r="C5351" s="184">
        <v>512759</v>
      </c>
      <c r="D5351" s="184">
        <v>10</v>
      </c>
      <c r="E5351" s="184">
        <v>17</v>
      </c>
      <c r="F5351" s="184">
        <v>4919</v>
      </c>
      <c r="G5351" s="184">
        <v>7</v>
      </c>
      <c r="H5351" s="184">
        <v>3</v>
      </c>
    </row>
    <row r="5352" spans="1:8" hidden="1" x14ac:dyDescent="0.2">
      <c r="A5352" s="184" t="s">
        <v>7125</v>
      </c>
      <c r="B5352" s="184">
        <v>5155</v>
      </c>
      <c r="C5352" s="184">
        <v>512760</v>
      </c>
      <c r="D5352" s="184">
        <v>11</v>
      </c>
      <c r="E5352" s="184">
        <v>17</v>
      </c>
      <c r="F5352" s="184">
        <v>4919</v>
      </c>
      <c r="G5352" s="184">
        <v>7</v>
      </c>
      <c r="H5352" s="184">
        <v>3</v>
      </c>
    </row>
    <row r="5353" spans="1:8" hidden="1" x14ac:dyDescent="0.2">
      <c r="A5353" s="184" t="s">
        <v>7126</v>
      </c>
      <c r="B5353" s="184">
        <v>5154</v>
      </c>
      <c r="C5353" s="184">
        <v>512761</v>
      </c>
      <c r="D5353" s="184">
        <v>12</v>
      </c>
      <c r="E5353" s="184">
        <v>17</v>
      </c>
      <c r="F5353" s="184">
        <v>4919</v>
      </c>
      <c r="G5353" s="184">
        <v>7</v>
      </c>
      <c r="H5353" s="184">
        <v>3</v>
      </c>
    </row>
    <row r="5354" spans="1:8" hidden="1" x14ac:dyDescent="0.2">
      <c r="A5354" s="184" t="s">
        <v>7127</v>
      </c>
      <c r="B5354" s="184">
        <v>5153</v>
      </c>
      <c r="C5354" s="184">
        <v>512762</v>
      </c>
      <c r="D5354" s="184">
        <v>13</v>
      </c>
      <c r="E5354" s="184">
        <v>17</v>
      </c>
      <c r="F5354" s="184">
        <v>4919</v>
      </c>
      <c r="G5354" s="184">
        <v>7</v>
      </c>
      <c r="H5354" s="184">
        <v>3</v>
      </c>
    </row>
    <row r="5355" spans="1:8" hidden="1" x14ac:dyDescent="0.2">
      <c r="A5355" s="184" t="s">
        <v>7128</v>
      </c>
      <c r="B5355" s="184">
        <v>5089</v>
      </c>
      <c r="C5355" s="184">
        <v>512832</v>
      </c>
      <c r="D5355" s="184">
        <v>301</v>
      </c>
      <c r="E5355" s="184">
        <v>17</v>
      </c>
      <c r="F5355" s="184">
        <v>5071</v>
      </c>
      <c r="G5355" s="184">
        <v>7</v>
      </c>
      <c r="H5355" s="184">
        <v>3</v>
      </c>
    </row>
    <row r="5356" spans="1:8" hidden="1" x14ac:dyDescent="0.2">
      <c r="A5356" s="184" t="s">
        <v>7129</v>
      </c>
      <c r="B5356" s="184">
        <v>5088</v>
      </c>
      <c r="C5356" s="184">
        <v>512833</v>
      </c>
      <c r="D5356" s="184">
        <v>302</v>
      </c>
      <c r="E5356" s="184">
        <v>17</v>
      </c>
      <c r="F5356" s="184">
        <v>5071</v>
      </c>
      <c r="G5356" s="184">
        <v>7</v>
      </c>
      <c r="H5356" s="184">
        <v>3</v>
      </c>
    </row>
    <row r="5357" spans="1:8" hidden="1" x14ac:dyDescent="0.2">
      <c r="A5357" s="184" t="s">
        <v>7130</v>
      </c>
      <c r="B5357" s="184">
        <v>5087</v>
      </c>
      <c r="C5357" s="184">
        <v>512834</v>
      </c>
      <c r="D5357" s="184">
        <v>303</v>
      </c>
      <c r="E5357" s="184">
        <v>17</v>
      </c>
      <c r="F5357" s="184">
        <v>5071</v>
      </c>
      <c r="G5357" s="184">
        <v>7</v>
      </c>
      <c r="H5357" s="184">
        <v>3</v>
      </c>
    </row>
    <row r="5358" spans="1:8" hidden="1" x14ac:dyDescent="0.2">
      <c r="A5358" s="184" t="s">
        <v>7131</v>
      </c>
      <c r="B5358" s="184">
        <v>5086</v>
      </c>
      <c r="C5358" s="184">
        <v>512835</v>
      </c>
      <c r="D5358" s="184">
        <v>304</v>
      </c>
      <c r="E5358" s="184">
        <v>17</v>
      </c>
      <c r="F5358" s="184">
        <v>5071</v>
      </c>
      <c r="G5358" s="184">
        <v>7</v>
      </c>
      <c r="H5358" s="184">
        <v>3</v>
      </c>
    </row>
    <row r="5359" spans="1:8" hidden="1" x14ac:dyDescent="0.2">
      <c r="A5359" s="184" t="s">
        <v>7132</v>
      </c>
      <c r="B5359" s="184">
        <v>5085</v>
      </c>
      <c r="C5359" s="184">
        <v>512836</v>
      </c>
      <c r="D5359" s="184">
        <v>305</v>
      </c>
      <c r="E5359" s="184">
        <v>17</v>
      </c>
      <c r="F5359" s="184">
        <v>5071</v>
      </c>
      <c r="G5359" s="184">
        <v>7</v>
      </c>
      <c r="H5359" s="184">
        <v>3</v>
      </c>
    </row>
    <row r="5360" spans="1:8" hidden="1" x14ac:dyDescent="0.2">
      <c r="A5360" s="184" t="s">
        <v>7133</v>
      </c>
      <c r="B5360" s="184">
        <v>5084</v>
      </c>
      <c r="C5360" s="184">
        <v>512837</v>
      </c>
      <c r="D5360" s="184">
        <v>306</v>
      </c>
      <c r="E5360" s="184">
        <v>17</v>
      </c>
      <c r="F5360" s="184">
        <v>5071</v>
      </c>
      <c r="G5360" s="184">
        <v>7</v>
      </c>
      <c r="H5360" s="184">
        <v>3</v>
      </c>
    </row>
    <row r="5361" spans="1:8" hidden="1" x14ac:dyDescent="0.2">
      <c r="A5361" s="184" t="s">
        <v>7134</v>
      </c>
      <c r="B5361" s="184">
        <v>5083</v>
      </c>
      <c r="C5361" s="184">
        <v>512838</v>
      </c>
      <c r="D5361" s="184">
        <v>307</v>
      </c>
      <c r="E5361" s="184">
        <v>17</v>
      </c>
      <c r="F5361" s="184">
        <v>5071</v>
      </c>
      <c r="G5361" s="184">
        <v>7</v>
      </c>
      <c r="H5361" s="184">
        <v>3</v>
      </c>
    </row>
    <row r="5362" spans="1:8" hidden="1" x14ac:dyDescent="0.2">
      <c r="A5362" s="184" t="s">
        <v>7135</v>
      </c>
      <c r="B5362" s="184">
        <v>5082</v>
      </c>
      <c r="C5362" s="184">
        <v>512839</v>
      </c>
      <c r="D5362" s="184">
        <v>308</v>
      </c>
      <c r="E5362" s="184">
        <v>17</v>
      </c>
      <c r="F5362" s="184">
        <v>5071</v>
      </c>
      <c r="G5362" s="184">
        <v>7</v>
      </c>
      <c r="H5362" s="184">
        <v>3</v>
      </c>
    </row>
    <row r="5363" spans="1:8" hidden="1" x14ac:dyDescent="0.2">
      <c r="A5363" s="184" t="s">
        <v>7136</v>
      </c>
      <c r="B5363" s="184">
        <v>5081</v>
      </c>
      <c r="C5363" s="184">
        <v>512840</v>
      </c>
      <c r="D5363" s="184">
        <v>309</v>
      </c>
      <c r="E5363" s="184">
        <v>17</v>
      </c>
      <c r="F5363" s="184">
        <v>5071</v>
      </c>
      <c r="G5363" s="184">
        <v>7</v>
      </c>
      <c r="H5363" s="184">
        <v>3</v>
      </c>
    </row>
    <row r="5364" spans="1:8" hidden="1" x14ac:dyDescent="0.2">
      <c r="A5364" s="184" t="s">
        <v>7137</v>
      </c>
      <c r="B5364" s="184">
        <v>5080</v>
      </c>
      <c r="C5364" s="184">
        <v>512841</v>
      </c>
      <c r="D5364" s="184">
        <v>310</v>
      </c>
      <c r="E5364" s="184">
        <v>17</v>
      </c>
      <c r="F5364" s="184">
        <v>5071</v>
      </c>
      <c r="G5364" s="184">
        <v>7</v>
      </c>
      <c r="H5364" s="184">
        <v>3</v>
      </c>
    </row>
    <row r="5365" spans="1:8" hidden="1" x14ac:dyDescent="0.2">
      <c r="A5365" s="184" t="s">
        <v>7138</v>
      </c>
      <c r="B5365" s="184">
        <v>5079</v>
      </c>
      <c r="C5365" s="184">
        <v>512842</v>
      </c>
      <c r="D5365" s="184">
        <v>311</v>
      </c>
      <c r="E5365" s="184">
        <v>17</v>
      </c>
      <c r="F5365" s="184">
        <v>5072</v>
      </c>
      <c r="G5365" s="184">
        <v>7</v>
      </c>
      <c r="H5365" s="184">
        <v>3</v>
      </c>
    </row>
    <row r="5366" spans="1:8" hidden="1" x14ac:dyDescent="0.2">
      <c r="A5366" s="184" t="s">
        <v>7139</v>
      </c>
      <c r="B5366" s="184">
        <v>5078</v>
      </c>
      <c r="C5366" s="184">
        <v>512843</v>
      </c>
      <c r="D5366" s="184">
        <v>312</v>
      </c>
      <c r="E5366" s="184">
        <v>17</v>
      </c>
      <c r="F5366" s="184">
        <v>5072</v>
      </c>
      <c r="G5366" s="184">
        <v>7</v>
      </c>
      <c r="H5366" s="184">
        <v>3</v>
      </c>
    </row>
    <row r="5367" spans="1:8" hidden="1" x14ac:dyDescent="0.2">
      <c r="A5367" s="184" t="s">
        <v>7140</v>
      </c>
      <c r="B5367" s="184">
        <v>5077</v>
      </c>
      <c r="C5367" s="184">
        <v>512844</v>
      </c>
      <c r="D5367" s="184">
        <v>313</v>
      </c>
      <c r="E5367" s="184">
        <v>17</v>
      </c>
      <c r="F5367" s="184">
        <v>5072</v>
      </c>
      <c r="G5367" s="184">
        <v>7</v>
      </c>
      <c r="H5367" s="184">
        <v>3</v>
      </c>
    </row>
    <row r="5368" spans="1:8" hidden="1" x14ac:dyDescent="0.2">
      <c r="A5368" s="184" t="s">
        <v>7141</v>
      </c>
      <c r="B5368" s="184">
        <v>5076</v>
      </c>
      <c r="C5368" s="184">
        <v>512845</v>
      </c>
      <c r="D5368" s="184">
        <v>314</v>
      </c>
      <c r="E5368" s="184">
        <v>17</v>
      </c>
      <c r="F5368" s="184">
        <v>5072</v>
      </c>
      <c r="G5368" s="184">
        <v>7</v>
      </c>
      <c r="H5368" s="184">
        <v>3</v>
      </c>
    </row>
    <row r="5369" spans="1:8" hidden="1" x14ac:dyDescent="0.2">
      <c r="A5369" s="184" t="s">
        <v>7142</v>
      </c>
      <c r="B5369" s="184">
        <v>5075</v>
      </c>
      <c r="C5369" s="184">
        <v>512846</v>
      </c>
      <c r="D5369" s="184">
        <v>315</v>
      </c>
      <c r="E5369" s="184">
        <v>17</v>
      </c>
      <c r="F5369" s="184">
        <v>5072</v>
      </c>
      <c r="G5369" s="184">
        <v>7</v>
      </c>
      <c r="H5369" s="184">
        <v>3</v>
      </c>
    </row>
    <row r="5370" spans="1:8" hidden="1" x14ac:dyDescent="0.2">
      <c r="A5370" s="184" t="s">
        <v>7143</v>
      </c>
      <c r="B5370" s="184">
        <v>5294</v>
      </c>
      <c r="C5370" s="184">
        <v>512847</v>
      </c>
      <c r="D5370" s="184">
        <v>316</v>
      </c>
      <c r="E5370" s="184">
        <v>17</v>
      </c>
      <c r="F5370" s="184">
        <v>5073</v>
      </c>
      <c r="G5370" s="184">
        <v>7</v>
      </c>
      <c r="H5370" s="184">
        <v>3</v>
      </c>
    </row>
    <row r="5371" spans="1:8" hidden="1" x14ac:dyDescent="0.2">
      <c r="A5371" s="184" t="s">
        <v>7144</v>
      </c>
      <c r="B5371" s="184">
        <v>5293</v>
      </c>
      <c r="C5371" s="184">
        <v>512848</v>
      </c>
      <c r="D5371" s="184">
        <v>317</v>
      </c>
      <c r="E5371" s="184">
        <v>17</v>
      </c>
      <c r="F5371" s="184">
        <v>5073</v>
      </c>
      <c r="G5371" s="184">
        <v>7</v>
      </c>
      <c r="H5371" s="184">
        <v>3</v>
      </c>
    </row>
    <row r="5372" spans="1:8" hidden="1" x14ac:dyDescent="0.2">
      <c r="A5372" s="184" t="s">
        <v>7145</v>
      </c>
      <c r="B5372" s="184">
        <v>5292</v>
      </c>
      <c r="C5372" s="184">
        <v>512849</v>
      </c>
      <c r="D5372" s="184">
        <v>318</v>
      </c>
      <c r="E5372" s="184">
        <v>17</v>
      </c>
      <c r="F5372" s="184">
        <v>5073</v>
      </c>
      <c r="G5372" s="184">
        <v>7</v>
      </c>
      <c r="H5372" s="184">
        <v>3</v>
      </c>
    </row>
    <row r="5373" spans="1:8" hidden="1" x14ac:dyDescent="0.2">
      <c r="A5373" s="184" t="s">
        <v>7146</v>
      </c>
      <c r="B5373" s="184">
        <v>5291</v>
      </c>
      <c r="C5373" s="184">
        <v>512850</v>
      </c>
      <c r="D5373" s="184">
        <v>319</v>
      </c>
      <c r="E5373" s="184">
        <v>17</v>
      </c>
      <c r="F5373" s="184">
        <v>5073</v>
      </c>
      <c r="G5373" s="184">
        <v>7</v>
      </c>
      <c r="H5373" s="184">
        <v>3</v>
      </c>
    </row>
    <row r="5374" spans="1:8" hidden="1" x14ac:dyDescent="0.2">
      <c r="A5374" s="184" t="s">
        <v>7147</v>
      </c>
      <c r="B5374" s="184">
        <v>5290</v>
      </c>
      <c r="C5374" s="184">
        <v>512851</v>
      </c>
      <c r="D5374" s="184">
        <v>320</v>
      </c>
      <c r="E5374" s="184">
        <v>17</v>
      </c>
      <c r="F5374" s="184">
        <v>5073</v>
      </c>
      <c r="G5374" s="184">
        <v>7</v>
      </c>
      <c r="H5374" s="184">
        <v>3</v>
      </c>
    </row>
    <row r="5375" spans="1:8" hidden="1" x14ac:dyDescent="0.2">
      <c r="A5375" s="184" t="s">
        <v>7148</v>
      </c>
      <c r="B5375" s="184">
        <v>5289</v>
      </c>
      <c r="C5375" s="184">
        <v>512852</v>
      </c>
      <c r="D5375" s="184">
        <v>321</v>
      </c>
      <c r="E5375" s="184">
        <v>17</v>
      </c>
      <c r="F5375" s="184">
        <v>5073</v>
      </c>
      <c r="G5375" s="184">
        <v>7</v>
      </c>
      <c r="H5375" s="184">
        <v>3</v>
      </c>
    </row>
    <row r="5376" spans="1:8" hidden="1" x14ac:dyDescent="0.2">
      <c r="A5376" s="184" t="s">
        <v>7149</v>
      </c>
      <c r="B5376" s="184">
        <v>5288</v>
      </c>
      <c r="C5376" s="184">
        <v>512853</v>
      </c>
      <c r="D5376" s="184">
        <v>322</v>
      </c>
      <c r="E5376" s="184">
        <v>17</v>
      </c>
      <c r="F5376" s="184">
        <v>5074</v>
      </c>
      <c r="G5376" s="184">
        <v>7</v>
      </c>
      <c r="H5376" s="184">
        <v>3</v>
      </c>
    </row>
    <row r="5377" spans="1:8" hidden="1" x14ac:dyDescent="0.2">
      <c r="A5377" s="184" t="s">
        <v>7150</v>
      </c>
      <c r="B5377" s="184">
        <v>5287</v>
      </c>
      <c r="C5377" s="184">
        <v>512854</v>
      </c>
      <c r="D5377" s="184">
        <v>323</v>
      </c>
      <c r="E5377" s="184">
        <v>17</v>
      </c>
      <c r="F5377" s="184">
        <v>5074</v>
      </c>
      <c r="G5377" s="184">
        <v>7</v>
      </c>
      <c r="H5377" s="184">
        <v>3</v>
      </c>
    </row>
    <row r="5378" spans="1:8" hidden="1" x14ac:dyDescent="0.2">
      <c r="A5378" s="184" t="s">
        <v>7151</v>
      </c>
      <c r="B5378" s="184">
        <v>5286</v>
      </c>
      <c r="C5378" s="184">
        <v>512855</v>
      </c>
      <c r="D5378" s="184">
        <v>324</v>
      </c>
      <c r="E5378" s="184">
        <v>17</v>
      </c>
      <c r="F5378" s="184">
        <v>5074</v>
      </c>
      <c r="G5378" s="184">
        <v>7</v>
      </c>
      <c r="H5378" s="184">
        <v>3</v>
      </c>
    </row>
    <row r="5379" spans="1:8" hidden="1" x14ac:dyDescent="0.2">
      <c r="A5379" s="184" t="s">
        <v>7152</v>
      </c>
      <c r="B5379" s="184">
        <v>5285</v>
      </c>
      <c r="C5379" s="184">
        <v>512856</v>
      </c>
      <c r="D5379" s="184">
        <v>325</v>
      </c>
      <c r="E5379" s="184">
        <v>17</v>
      </c>
      <c r="F5379" s="184">
        <v>5074</v>
      </c>
      <c r="G5379" s="184">
        <v>7</v>
      </c>
      <c r="H5379" s="184">
        <v>3</v>
      </c>
    </row>
    <row r="5380" spans="1:8" hidden="1" x14ac:dyDescent="0.2">
      <c r="A5380" s="184" t="s">
        <v>7153</v>
      </c>
      <c r="B5380" s="184">
        <v>5283</v>
      </c>
      <c r="C5380" s="184">
        <v>512860</v>
      </c>
      <c r="D5380" s="184">
        <v>100</v>
      </c>
      <c r="E5380" s="184">
        <v>17</v>
      </c>
      <c r="F5380" s="184">
        <v>5158</v>
      </c>
      <c r="G5380" s="184">
        <v>7</v>
      </c>
      <c r="H5380" s="184">
        <v>3</v>
      </c>
    </row>
    <row r="5381" spans="1:8" hidden="1" x14ac:dyDescent="0.2">
      <c r="A5381" s="184" t="s">
        <v>7154</v>
      </c>
      <c r="B5381" s="184">
        <v>5282</v>
      </c>
      <c r="C5381" s="184">
        <v>512861</v>
      </c>
      <c r="D5381" s="184">
        <v>102</v>
      </c>
      <c r="E5381" s="184">
        <v>17</v>
      </c>
      <c r="F5381" s="184">
        <v>5158</v>
      </c>
      <c r="G5381" s="184">
        <v>7</v>
      </c>
      <c r="H5381" s="184">
        <v>3</v>
      </c>
    </row>
    <row r="5382" spans="1:8" hidden="1" x14ac:dyDescent="0.2">
      <c r="A5382" s="184" t="s">
        <v>7155</v>
      </c>
      <c r="B5382" s="184">
        <v>5281</v>
      </c>
      <c r="C5382" s="184">
        <v>512862</v>
      </c>
      <c r="D5382" s="184">
        <v>103</v>
      </c>
      <c r="E5382" s="184">
        <v>17</v>
      </c>
      <c r="F5382" s="184">
        <v>5158</v>
      </c>
      <c r="G5382" s="184">
        <v>7</v>
      </c>
      <c r="H5382" s="184">
        <v>3</v>
      </c>
    </row>
    <row r="5383" spans="1:8" hidden="1" x14ac:dyDescent="0.2">
      <c r="A5383" s="184" t="s">
        <v>7156</v>
      </c>
      <c r="B5383" s="184">
        <v>5280</v>
      </c>
      <c r="C5383" s="184">
        <v>512863</v>
      </c>
      <c r="D5383" s="184">
        <v>104</v>
      </c>
      <c r="E5383" s="184">
        <v>17</v>
      </c>
      <c r="F5383" s="184">
        <v>5158</v>
      </c>
      <c r="G5383" s="184">
        <v>7</v>
      </c>
      <c r="H5383" s="184">
        <v>3</v>
      </c>
    </row>
    <row r="5384" spans="1:8" hidden="1" x14ac:dyDescent="0.2">
      <c r="A5384" s="184" t="s">
        <v>7157</v>
      </c>
      <c r="B5384" s="184">
        <v>5279</v>
      </c>
      <c r="C5384" s="184">
        <v>512864</v>
      </c>
      <c r="D5384" s="184">
        <v>105</v>
      </c>
      <c r="E5384" s="184">
        <v>17</v>
      </c>
      <c r="F5384" s="184">
        <v>5158</v>
      </c>
      <c r="G5384" s="184">
        <v>7</v>
      </c>
      <c r="H5384" s="184">
        <v>3</v>
      </c>
    </row>
    <row r="5385" spans="1:8" hidden="1" x14ac:dyDescent="0.2">
      <c r="A5385" s="184" t="s">
        <v>7158</v>
      </c>
      <c r="B5385" s="184">
        <v>5278</v>
      </c>
      <c r="C5385" s="184">
        <v>512865</v>
      </c>
      <c r="D5385" s="184">
        <v>106</v>
      </c>
      <c r="E5385" s="184">
        <v>17</v>
      </c>
      <c r="F5385" s="184">
        <v>5158</v>
      </c>
      <c r="G5385" s="184">
        <v>7</v>
      </c>
      <c r="H5385" s="184">
        <v>3</v>
      </c>
    </row>
    <row r="5386" spans="1:8" hidden="1" x14ac:dyDescent="0.2">
      <c r="A5386" s="184" t="s">
        <v>7159</v>
      </c>
      <c r="B5386" s="184">
        <v>5277</v>
      </c>
      <c r="C5386" s="184">
        <v>512866</v>
      </c>
      <c r="D5386" s="184">
        <v>107</v>
      </c>
      <c r="E5386" s="184">
        <v>17</v>
      </c>
      <c r="F5386" s="184">
        <v>5158</v>
      </c>
      <c r="G5386" s="184">
        <v>7</v>
      </c>
      <c r="H5386" s="184">
        <v>3</v>
      </c>
    </row>
    <row r="5387" spans="1:8" hidden="1" x14ac:dyDescent="0.2">
      <c r="A5387" s="184" t="s">
        <v>7160</v>
      </c>
      <c r="B5387" s="184">
        <v>5276</v>
      </c>
      <c r="C5387" s="184">
        <v>512867</v>
      </c>
      <c r="D5387" s="184">
        <v>108</v>
      </c>
      <c r="E5387" s="184">
        <v>17</v>
      </c>
      <c r="F5387" s="184">
        <v>5158</v>
      </c>
      <c r="G5387" s="184">
        <v>7</v>
      </c>
      <c r="H5387" s="184">
        <v>3</v>
      </c>
    </row>
    <row r="5388" spans="1:8" hidden="1" x14ac:dyDescent="0.2">
      <c r="A5388" s="184" t="s">
        <v>7161</v>
      </c>
      <c r="B5388" s="184">
        <v>5275</v>
      </c>
      <c r="C5388" s="184">
        <v>512868</v>
      </c>
      <c r="D5388" s="184">
        <v>109</v>
      </c>
      <c r="E5388" s="184">
        <v>17</v>
      </c>
      <c r="F5388" s="184">
        <v>5158</v>
      </c>
      <c r="G5388" s="184">
        <v>7</v>
      </c>
      <c r="H5388" s="184">
        <v>3</v>
      </c>
    </row>
    <row r="5389" spans="1:8" hidden="1" x14ac:dyDescent="0.2">
      <c r="A5389" s="184" t="s">
        <v>7162</v>
      </c>
      <c r="B5389" s="184">
        <v>5274</v>
      </c>
      <c r="C5389" s="184">
        <v>512869</v>
      </c>
      <c r="D5389" s="184">
        <v>111</v>
      </c>
      <c r="E5389" s="184">
        <v>17</v>
      </c>
      <c r="F5389" s="184">
        <v>5158</v>
      </c>
      <c r="G5389" s="184">
        <v>7</v>
      </c>
      <c r="H5389" s="184">
        <v>3</v>
      </c>
    </row>
    <row r="5390" spans="1:8" hidden="1" x14ac:dyDescent="0.2">
      <c r="A5390" s="184" t="s">
        <v>7163</v>
      </c>
      <c r="B5390" s="184">
        <v>5273</v>
      </c>
      <c r="C5390" s="184">
        <v>512870</v>
      </c>
      <c r="D5390" s="184">
        <v>114</v>
      </c>
      <c r="E5390" s="184">
        <v>17</v>
      </c>
      <c r="F5390" s="184">
        <v>5158</v>
      </c>
      <c r="G5390" s="184">
        <v>7</v>
      </c>
      <c r="H5390" s="184">
        <v>3</v>
      </c>
    </row>
    <row r="5391" spans="1:8" hidden="1" x14ac:dyDescent="0.2">
      <c r="A5391" s="184" t="s">
        <v>7164</v>
      </c>
      <c r="B5391" s="184">
        <v>5272</v>
      </c>
      <c r="C5391" s="184">
        <v>512871</v>
      </c>
      <c r="D5391" s="184">
        <v>117</v>
      </c>
      <c r="E5391" s="184">
        <v>17</v>
      </c>
      <c r="F5391" s="184">
        <v>5159</v>
      </c>
      <c r="G5391" s="184">
        <v>7</v>
      </c>
      <c r="H5391" s="184">
        <v>3</v>
      </c>
    </row>
    <row r="5392" spans="1:8" hidden="1" x14ac:dyDescent="0.2">
      <c r="A5392" s="184" t="s">
        <v>7165</v>
      </c>
      <c r="B5392" s="184">
        <v>5271</v>
      </c>
      <c r="C5392" s="184">
        <v>512872</v>
      </c>
      <c r="D5392" s="184">
        <v>118</v>
      </c>
      <c r="E5392" s="184">
        <v>17</v>
      </c>
      <c r="F5392" s="184">
        <v>5159</v>
      </c>
      <c r="G5392" s="184">
        <v>7</v>
      </c>
      <c r="H5392" s="184">
        <v>3</v>
      </c>
    </row>
    <row r="5393" spans="1:8" hidden="1" x14ac:dyDescent="0.2">
      <c r="A5393" s="184" t="s">
        <v>7166</v>
      </c>
      <c r="B5393" s="184">
        <v>5270</v>
      </c>
      <c r="C5393" s="184">
        <v>512873</v>
      </c>
      <c r="D5393" s="184">
        <v>120</v>
      </c>
      <c r="E5393" s="184">
        <v>17</v>
      </c>
      <c r="F5393" s="184">
        <v>5159</v>
      </c>
      <c r="G5393" s="184">
        <v>7</v>
      </c>
      <c r="H5393" s="184">
        <v>3</v>
      </c>
    </row>
    <row r="5394" spans="1:8" hidden="1" x14ac:dyDescent="0.2">
      <c r="A5394" s="184" t="s">
        <v>7167</v>
      </c>
      <c r="B5394" s="184">
        <v>5269</v>
      </c>
      <c r="C5394" s="184">
        <v>512874</v>
      </c>
      <c r="D5394" s="184">
        <v>121</v>
      </c>
      <c r="E5394" s="184">
        <v>17</v>
      </c>
      <c r="F5394" s="184">
        <v>5159</v>
      </c>
      <c r="G5394" s="184">
        <v>7</v>
      </c>
      <c r="H5394" s="184">
        <v>3</v>
      </c>
    </row>
    <row r="5395" spans="1:8" ht="25.5" hidden="1" x14ac:dyDescent="0.2">
      <c r="A5395" s="184" t="s">
        <v>7168</v>
      </c>
      <c r="B5395" s="184">
        <v>5629</v>
      </c>
      <c r="C5395" s="184">
        <v>513305</v>
      </c>
      <c r="D5395" s="184">
        <v>2</v>
      </c>
      <c r="E5395" s="184">
        <v>17</v>
      </c>
      <c r="F5395" s="184">
        <v>5609</v>
      </c>
      <c r="G5395" s="184">
        <v>7</v>
      </c>
      <c r="H5395" s="184">
        <v>3</v>
      </c>
    </row>
    <row r="5396" spans="1:8" ht="25.5" hidden="1" x14ac:dyDescent="0.2">
      <c r="A5396" s="184" t="s">
        <v>7169</v>
      </c>
      <c r="B5396" s="184">
        <v>5628</v>
      </c>
      <c r="C5396" s="184">
        <v>513306</v>
      </c>
      <c r="D5396" s="184">
        <v>3</v>
      </c>
      <c r="E5396" s="184">
        <v>17</v>
      </c>
      <c r="F5396" s="184">
        <v>5609</v>
      </c>
      <c r="G5396" s="184">
        <v>7</v>
      </c>
      <c r="H5396" s="184">
        <v>3</v>
      </c>
    </row>
    <row r="5397" spans="1:8" ht="25.5" hidden="1" x14ac:dyDescent="0.2">
      <c r="A5397" s="184" t="s">
        <v>7170</v>
      </c>
      <c r="B5397" s="184">
        <v>5627</v>
      </c>
      <c r="C5397" s="184">
        <v>513307</v>
      </c>
      <c r="D5397" s="184">
        <v>4</v>
      </c>
      <c r="E5397" s="184">
        <v>17</v>
      </c>
      <c r="F5397" s="184">
        <v>5609</v>
      </c>
      <c r="G5397" s="184">
        <v>7</v>
      </c>
      <c r="H5397" s="184">
        <v>3</v>
      </c>
    </row>
    <row r="5398" spans="1:8" hidden="1" x14ac:dyDescent="0.2">
      <c r="A5398" s="184" t="s">
        <v>7171</v>
      </c>
      <c r="B5398" s="184">
        <v>4655</v>
      </c>
      <c r="C5398" s="184">
        <v>511967</v>
      </c>
      <c r="D5398" s="184">
        <v>1</v>
      </c>
      <c r="E5398" s="184">
        <v>17</v>
      </c>
      <c r="F5398" s="184">
        <v>4166</v>
      </c>
      <c r="G5398" s="184">
        <v>7</v>
      </c>
      <c r="H5398" s="184">
        <v>3</v>
      </c>
    </row>
    <row r="5399" spans="1:8" hidden="1" x14ac:dyDescent="0.2">
      <c r="A5399" s="184" t="s">
        <v>7172</v>
      </c>
      <c r="B5399" s="184">
        <v>4654</v>
      </c>
      <c r="C5399" s="184">
        <v>511968</v>
      </c>
      <c r="D5399" s="184">
        <v>2</v>
      </c>
      <c r="E5399" s="184">
        <v>17</v>
      </c>
      <c r="F5399" s="184">
        <v>4166</v>
      </c>
      <c r="G5399" s="184">
        <v>7</v>
      </c>
      <c r="H5399" s="184">
        <v>3</v>
      </c>
    </row>
    <row r="5400" spans="1:8" hidden="1" x14ac:dyDescent="0.2">
      <c r="A5400" s="184" t="s">
        <v>7173</v>
      </c>
      <c r="B5400" s="184">
        <v>4653</v>
      </c>
      <c r="C5400" s="184">
        <v>511969</v>
      </c>
      <c r="D5400" s="184">
        <v>3</v>
      </c>
      <c r="E5400" s="184">
        <v>17</v>
      </c>
      <c r="F5400" s="184">
        <v>4166</v>
      </c>
      <c r="G5400" s="184">
        <v>7</v>
      </c>
      <c r="H5400" s="184">
        <v>3</v>
      </c>
    </row>
    <row r="5401" spans="1:8" hidden="1" x14ac:dyDescent="0.2">
      <c r="A5401" s="184" t="s">
        <v>7174</v>
      </c>
      <c r="B5401" s="184">
        <v>4652</v>
      </c>
      <c r="C5401" s="184">
        <v>511970</v>
      </c>
      <c r="D5401" s="184">
        <v>4</v>
      </c>
      <c r="E5401" s="184">
        <v>17</v>
      </c>
      <c r="F5401" s="184">
        <v>4166</v>
      </c>
      <c r="G5401" s="184">
        <v>7</v>
      </c>
      <c r="H5401" s="184">
        <v>3</v>
      </c>
    </row>
    <row r="5402" spans="1:8" hidden="1" x14ac:dyDescent="0.2">
      <c r="A5402" s="184" t="s">
        <v>7175</v>
      </c>
      <c r="B5402" s="184">
        <v>4651</v>
      </c>
      <c r="C5402" s="184">
        <v>511971</v>
      </c>
      <c r="D5402" s="184">
        <v>5</v>
      </c>
      <c r="E5402" s="184">
        <v>17</v>
      </c>
      <c r="F5402" s="184">
        <v>4166</v>
      </c>
      <c r="G5402" s="184">
        <v>7</v>
      </c>
      <c r="H5402" s="184">
        <v>3</v>
      </c>
    </row>
    <row r="5403" spans="1:8" hidden="1" x14ac:dyDescent="0.2">
      <c r="A5403" s="184" t="s">
        <v>7176</v>
      </c>
      <c r="B5403" s="184">
        <v>4650</v>
      </c>
      <c r="C5403" s="184">
        <v>511972</v>
      </c>
      <c r="D5403" s="184">
        <v>6</v>
      </c>
      <c r="E5403" s="184">
        <v>17</v>
      </c>
      <c r="F5403" s="184">
        <v>4166</v>
      </c>
      <c r="G5403" s="184">
        <v>7</v>
      </c>
      <c r="H5403" s="184">
        <v>3</v>
      </c>
    </row>
    <row r="5404" spans="1:8" hidden="1" x14ac:dyDescent="0.2">
      <c r="A5404" s="184" t="s">
        <v>7177</v>
      </c>
      <c r="B5404" s="184">
        <v>4649</v>
      </c>
      <c r="C5404" s="184">
        <v>511973</v>
      </c>
      <c r="D5404" s="184">
        <v>7</v>
      </c>
      <c r="E5404" s="184">
        <v>17</v>
      </c>
      <c r="F5404" s="184">
        <v>4166</v>
      </c>
      <c r="G5404" s="184">
        <v>7</v>
      </c>
      <c r="H5404" s="184">
        <v>3</v>
      </c>
    </row>
    <row r="5405" spans="1:8" hidden="1" x14ac:dyDescent="0.2">
      <c r="A5405" s="184" t="s">
        <v>7178</v>
      </c>
      <c r="B5405" s="184">
        <v>4648</v>
      </c>
      <c r="C5405" s="184">
        <v>511974</v>
      </c>
      <c r="D5405" s="184">
        <v>8</v>
      </c>
      <c r="E5405" s="184">
        <v>17</v>
      </c>
      <c r="F5405" s="184">
        <v>4166</v>
      </c>
      <c r="G5405" s="184">
        <v>7</v>
      </c>
      <c r="H5405" s="184">
        <v>3</v>
      </c>
    </row>
    <row r="5406" spans="1:8" hidden="1" x14ac:dyDescent="0.2">
      <c r="A5406" s="184" t="s">
        <v>7179</v>
      </c>
      <c r="B5406" s="184">
        <v>4647</v>
      </c>
      <c r="C5406" s="184">
        <v>511975</v>
      </c>
      <c r="D5406" s="184">
        <v>9</v>
      </c>
      <c r="E5406" s="184">
        <v>17</v>
      </c>
      <c r="F5406" s="184">
        <v>4166</v>
      </c>
      <c r="G5406" s="184">
        <v>7</v>
      </c>
      <c r="H5406" s="184">
        <v>3</v>
      </c>
    </row>
    <row r="5407" spans="1:8" hidden="1" x14ac:dyDescent="0.2">
      <c r="A5407" s="184" t="s">
        <v>7180</v>
      </c>
      <c r="B5407" s="184">
        <v>4646</v>
      </c>
      <c r="C5407" s="184">
        <v>511976</v>
      </c>
      <c r="D5407" s="184">
        <v>10</v>
      </c>
      <c r="E5407" s="184">
        <v>17</v>
      </c>
      <c r="F5407" s="184">
        <v>4166</v>
      </c>
      <c r="G5407" s="184">
        <v>7</v>
      </c>
      <c r="H5407" s="184">
        <v>3</v>
      </c>
    </row>
    <row r="5408" spans="1:8" hidden="1" x14ac:dyDescent="0.2">
      <c r="A5408" s="184" t="s">
        <v>7181</v>
      </c>
      <c r="B5408" s="184">
        <v>4645</v>
      </c>
      <c r="C5408" s="184">
        <v>511977</v>
      </c>
      <c r="D5408" s="184">
        <v>11</v>
      </c>
      <c r="E5408" s="184">
        <v>17</v>
      </c>
      <c r="F5408" s="184">
        <v>4166</v>
      </c>
      <c r="G5408" s="184">
        <v>7</v>
      </c>
      <c r="H5408" s="184">
        <v>3</v>
      </c>
    </row>
    <row r="5409" spans="1:8" hidden="1" x14ac:dyDescent="0.2">
      <c r="A5409" s="184" t="s">
        <v>7182</v>
      </c>
      <c r="B5409" s="184">
        <v>4644</v>
      </c>
      <c r="C5409" s="184">
        <v>511978</v>
      </c>
      <c r="D5409" s="184">
        <v>12</v>
      </c>
      <c r="E5409" s="184">
        <v>17</v>
      </c>
      <c r="F5409" s="184">
        <v>4166</v>
      </c>
      <c r="G5409" s="184">
        <v>7</v>
      </c>
      <c r="H5409" s="184">
        <v>3</v>
      </c>
    </row>
    <row r="5410" spans="1:8" hidden="1" x14ac:dyDescent="0.2">
      <c r="A5410" s="184" t="s">
        <v>7183</v>
      </c>
      <c r="B5410" s="184">
        <v>4643</v>
      </c>
      <c r="C5410" s="184">
        <v>511979</v>
      </c>
      <c r="D5410" s="184">
        <v>13</v>
      </c>
      <c r="E5410" s="184">
        <v>17</v>
      </c>
      <c r="F5410" s="184">
        <v>4166</v>
      </c>
      <c r="G5410" s="184">
        <v>7</v>
      </c>
      <c r="H5410" s="184">
        <v>3</v>
      </c>
    </row>
    <row r="5411" spans="1:8" hidden="1" x14ac:dyDescent="0.2">
      <c r="A5411" s="184" t="s">
        <v>7184</v>
      </c>
      <c r="B5411" s="184">
        <v>4642</v>
      </c>
      <c r="C5411" s="184">
        <v>511980</v>
      </c>
      <c r="D5411" s="184">
        <v>14</v>
      </c>
      <c r="E5411" s="184">
        <v>17</v>
      </c>
      <c r="F5411" s="184">
        <v>4166</v>
      </c>
      <c r="G5411" s="184">
        <v>7</v>
      </c>
      <c r="H5411" s="184">
        <v>3</v>
      </c>
    </row>
    <row r="5412" spans="1:8" hidden="1" x14ac:dyDescent="0.2">
      <c r="A5412" s="184" t="s">
        <v>7185</v>
      </c>
      <c r="B5412" s="184">
        <v>4641</v>
      </c>
      <c r="C5412" s="184">
        <v>511981</v>
      </c>
      <c r="D5412" s="184">
        <v>15</v>
      </c>
      <c r="E5412" s="184">
        <v>17</v>
      </c>
      <c r="F5412" s="184">
        <v>4166</v>
      </c>
      <c r="G5412" s="184">
        <v>7</v>
      </c>
      <c r="H5412" s="184">
        <v>3</v>
      </c>
    </row>
    <row r="5413" spans="1:8" hidden="1" x14ac:dyDescent="0.2">
      <c r="A5413" s="184" t="s">
        <v>7186</v>
      </c>
      <c r="B5413" s="184">
        <v>4640</v>
      </c>
      <c r="C5413" s="184">
        <v>511982</v>
      </c>
      <c r="D5413" s="184">
        <v>16</v>
      </c>
      <c r="E5413" s="184">
        <v>17</v>
      </c>
      <c r="F5413" s="184">
        <v>4166</v>
      </c>
      <c r="G5413" s="184">
        <v>7</v>
      </c>
      <c r="H5413" s="184">
        <v>3</v>
      </c>
    </row>
    <row r="5414" spans="1:8" hidden="1" x14ac:dyDescent="0.2">
      <c r="A5414" s="184" t="s">
        <v>7187</v>
      </c>
      <c r="B5414" s="184">
        <v>4639</v>
      </c>
      <c r="C5414" s="184">
        <v>511983</v>
      </c>
      <c r="D5414" s="184">
        <v>17</v>
      </c>
      <c r="E5414" s="184">
        <v>17</v>
      </c>
      <c r="F5414" s="184">
        <v>4166</v>
      </c>
      <c r="G5414" s="184">
        <v>7</v>
      </c>
      <c r="H5414" s="184">
        <v>3</v>
      </c>
    </row>
    <row r="5415" spans="1:8" hidden="1" x14ac:dyDescent="0.2">
      <c r="A5415" s="184" t="s">
        <v>7188</v>
      </c>
      <c r="B5415" s="184">
        <v>4638</v>
      </c>
      <c r="C5415" s="184">
        <v>511984</v>
      </c>
      <c r="D5415" s="184">
        <v>18</v>
      </c>
      <c r="E5415" s="184">
        <v>17</v>
      </c>
      <c r="F5415" s="184">
        <v>4166</v>
      </c>
      <c r="G5415" s="184">
        <v>7</v>
      </c>
      <c r="H5415" s="184">
        <v>3</v>
      </c>
    </row>
    <row r="5416" spans="1:8" hidden="1" x14ac:dyDescent="0.2">
      <c r="A5416" s="184" t="s">
        <v>7189</v>
      </c>
      <c r="B5416" s="184">
        <v>4637</v>
      </c>
      <c r="C5416" s="184">
        <v>511985</v>
      </c>
      <c r="D5416" s="184">
        <v>19</v>
      </c>
      <c r="E5416" s="184">
        <v>17</v>
      </c>
      <c r="F5416" s="184">
        <v>4166</v>
      </c>
      <c r="G5416" s="184">
        <v>7</v>
      </c>
      <c r="H5416" s="184">
        <v>3</v>
      </c>
    </row>
    <row r="5417" spans="1:8" hidden="1" x14ac:dyDescent="0.2">
      <c r="A5417" s="184" t="s">
        <v>7190</v>
      </c>
      <c r="B5417" s="184">
        <v>4636</v>
      </c>
      <c r="C5417" s="184">
        <v>511986</v>
      </c>
      <c r="D5417" s="184">
        <v>20</v>
      </c>
      <c r="E5417" s="184">
        <v>17</v>
      </c>
      <c r="F5417" s="184">
        <v>4166</v>
      </c>
      <c r="G5417" s="184">
        <v>7</v>
      </c>
      <c r="H5417" s="184">
        <v>3</v>
      </c>
    </row>
    <row r="5418" spans="1:8" hidden="1" x14ac:dyDescent="0.2">
      <c r="A5418" s="184" t="s">
        <v>7191</v>
      </c>
      <c r="B5418" s="184">
        <v>4635</v>
      </c>
      <c r="C5418" s="184">
        <v>511987</v>
      </c>
      <c r="D5418" s="184">
        <v>21</v>
      </c>
      <c r="E5418" s="184">
        <v>17</v>
      </c>
      <c r="F5418" s="184">
        <v>4166</v>
      </c>
      <c r="G5418" s="184">
        <v>7</v>
      </c>
      <c r="H5418" s="184">
        <v>3</v>
      </c>
    </row>
    <row r="5419" spans="1:8" hidden="1" x14ac:dyDescent="0.2">
      <c r="A5419" s="184" t="s">
        <v>7192</v>
      </c>
      <c r="B5419" s="184">
        <v>4634</v>
      </c>
      <c r="C5419" s="184">
        <v>511988</v>
      </c>
      <c r="D5419" s="184">
        <v>22</v>
      </c>
      <c r="E5419" s="184">
        <v>17</v>
      </c>
      <c r="F5419" s="184">
        <v>4166</v>
      </c>
      <c r="G5419" s="184">
        <v>7</v>
      </c>
      <c r="H5419" s="184">
        <v>3</v>
      </c>
    </row>
    <row r="5420" spans="1:8" hidden="1" x14ac:dyDescent="0.2">
      <c r="A5420" s="184" t="s">
        <v>7193</v>
      </c>
      <c r="B5420" s="184">
        <v>4177</v>
      </c>
      <c r="C5420" s="184">
        <v>511989</v>
      </c>
      <c r="D5420" s="184">
        <v>23</v>
      </c>
      <c r="E5420" s="184">
        <v>17</v>
      </c>
      <c r="F5420" s="184">
        <v>4166</v>
      </c>
      <c r="G5420" s="184">
        <v>7</v>
      </c>
      <c r="H5420" s="184">
        <v>3</v>
      </c>
    </row>
    <row r="5421" spans="1:8" hidden="1" x14ac:dyDescent="0.2">
      <c r="A5421" s="184" t="s">
        <v>7194</v>
      </c>
      <c r="B5421" s="184">
        <v>4633</v>
      </c>
      <c r="C5421" s="184">
        <v>511990</v>
      </c>
      <c r="D5421" s="184">
        <v>24</v>
      </c>
      <c r="E5421" s="184">
        <v>17</v>
      </c>
      <c r="F5421" s="184">
        <v>4166</v>
      </c>
      <c r="G5421" s="184">
        <v>7</v>
      </c>
      <c r="H5421" s="184">
        <v>3</v>
      </c>
    </row>
    <row r="5422" spans="1:8" hidden="1" x14ac:dyDescent="0.2">
      <c r="A5422" s="184" t="s">
        <v>7195</v>
      </c>
      <c r="B5422" s="184">
        <v>4632</v>
      </c>
      <c r="C5422" s="184">
        <v>511991</v>
      </c>
      <c r="D5422" s="184">
        <v>25</v>
      </c>
      <c r="E5422" s="184">
        <v>17</v>
      </c>
      <c r="F5422" s="184">
        <v>4166</v>
      </c>
      <c r="G5422" s="184">
        <v>7</v>
      </c>
      <c r="H5422" s="184">
        <v>3</v>
      </c>
    </row>
    <row r="5423" spans="1:8" hidden="1" x14ac:dyDescent="0.2">
      <c r="A5423" s="184" t="s">
        <v>7196</v>
      </c>
      <c r="B5423" s="184">
        <v>4631</v>
      </c>
      <c r="C5423" s="184">
        <v>511992</v>
      </c>
      <c r="D5423" s="184">
        <v>26</v>
      </c>
      <c r="E5423" s="184">
        <v>17</v>
      </c>
      <c r="F5423" s="184">
        <v>4166</v>
      </c>
      <c r="G5423" s="184">
        <v>7</v>
      </c>
      <c r="H5423" s="184">
        <v>3</v>
      </c>
    </row>
    <row r="5424" spans="1:8" hidden="1" x14ac:dyDescent="0.2">
      <c r="A5424" s="184" t="s">
        <v>7197</v>
      </c>
      <c r="B5424" s="184">
        <v>4630</v>
      </c>
      <c r="C5424" s="184">
        <v>511993</v>
      </c>
      <c r="D5424" s="184">
        <v>27</v>
      </c>
      <c r="E5424" s="184">
        <v>17</v>
      </c>
      <c r="F5424" s="184">
        <v>4166</v>
      </c>
      <c r="G5424" s="184">
        <v>7</v>
      </c>
      <c r="H5424" s="184">
        <v>3</v>
      </c>
    </row>
    <row r="5425" spans="1:8" hidden="1" x14ac:dyDescent="0.2">
      <c r="A5425" s="184" t="s">
        <v>7198</v>
      </c>
      <c r="B5425" s="184">
        <v>4629</v>
      </c>
      <c r="C5425" s="184">
        <v>511994</v>
      </c>
      <c r="D5425" s="184">
        <v>28</v>
      </c>
      <c r="E5425" s="184">
        <v>17</v>
      </c>
      <c r="F5425" s="184">
        <v>4166</v>
      </c>
      <c r="G5425" s="184">
        <v>7</v>
      </c>
      <c r="H5425" s="184">
        <v>3</v>
      </c>
    </row>
    <row r="5426" spans="1:8" hidden="1" x14ac:dyDescent="0.2">
      <c r="A5426" s="184" t="s">
        <v>7199</v>
      </c>
      <c r="B5426" s="184">
        <v>4628</v>
      </c>
      <c r="C5426" s="184">
        <v>511995</v>
      </c>
      <c r="D5426" s="184">
        <v>29</v>
      </c>
      <c r="E5426" s="184">
        <v>17</v>
      </c>
      <c r="F5426" s="184">
        <v>4166</v>
      </c>
      <c r="G5426" s="184">
        <v>7</v>
      </c>
      <c r="H5426" s="184">
        <v>3</v>
      </c>
    </row>
    <row r="5427" spans="1:8" hidden="1" x14ac:dyDescent="0.2">
      <c r="A5427" s="184" t="s">
        <v>7200</v>
      </c>
      <c r="B5427" s="184">
        <v>4627</v>
      </c>
      <c r="C5427" s="184">
        <v>511996</v>
      </c>
      <c r="D5427" s="184">
        <v>30</v>
      </c>
      <c r="E5427" s="184">
        <v>17</v>
      </c>
      <c r="F5427" s="184">
        <v>4166</v>
      </c>
      <c r="G5427" s="184">
        <v>7</v>
      </c>
      <c r="H5427" s="184">
        <v>3</v>
      </c>
    </row>
    <row r="5428" spans="1:8" hidden="1" x14ac:dyDescent="0.2">
      <c r="A5428" s="184" t="s">
        <v>7201</v>
      </c>
      <c r="B5428" s="184">
        <v>4626</v>
      </c>
      <c r="C5428" s="184">
        <v>511997</v>
      </c>
      <c r="D5428" s="184">
        <v>31</v>
      </c>
      <c r="E5428" s="184">
        <v>17</v>
      </c>
      <c r="F5428" s="184">
        <v>4166</v>
      </c>
      <c r="G5428" s="184">
        <v>7</v>
      </c>
      <c r="H5428" s="184">
        <v>3</v>
      </c>
    </row>
    <row r="5429" spans="1:8" hidden="1" x14ac:dyDescent="0.2">
      <c r="A5429" s="184" t="s">
        <v>7202</v>
      </c>
      <c r="B5429" s="184">
        <v>4625</v>
      </c>
      <c r="C5429" s="184">
        <v>511998</v>
      </c>
      <c r="D5429" s="184">
        <v>32</v>
      </c>
      <c r="E5429" s="184">
        <v>17</v>
      </c>
      <c r="F5429" s="184">
        <v>4166</v>
      </c>
      <c r="G5429" s="184">
        <v>7</v>
      </c>
      <c r="H5429" s="184">
        <v>3</v>
      </c>
    </row>
    <row r="5430" spans="1:8" hidden="1" x14ac:dyDescent="0.2">
      <c r="A5430" s="184" t="s">
        <v>7203</v>
      </c>
      <c r="B5430" s="184">
        <v>4624</v>
      </c>
      <c r="C5430" s="184">
        <v>511999</v>
      </c>
      <c r="D5430" s="184">
        <v>33</v>
      </c>
      <c r="E5430" s="184">
        <v>17</v>
      </c>
      <c r="F5430" s="184">
        <v>4166</v>
      </c>
      <c r="G5430" s="184">
        <v>7</v>
      </c>
      <c r="H5430" s="184">
        <v>3</v>
      </c>
    </row>
    <row r="5431" spans="1:8" hidden="1" x14ac:dyDescent="0.2">
      <c r="A5431" s="184" t="s">
        <v>7204</v>
      </c>
      <c r="B5431" s="184">
        <v>4623</v>
      </c>
      <c r="C5431" s="184">
        <v>512000</v>
      </c>
      <c r="D5431" s="184">
        <v>34</v>
      </c>
      <c r="E5431" s="184">
        <v>17</v>
      </c>
      <c r="F5431" s="184">
        <v>4166</v>
      </c>
      <c r="G5431" s="184">
        <v>7</v>
      </c>
      <c r="H5431" s="184">
        <v>3</v>
      </c>
    </row>
    <row r="5432" spans="1:8" hidden="1" x14ac:dyDescent="0.2">
      <c r="A5432" s="184" t="s">
        <v>7205</v>
      </c>
      <c r="B5432" s="184">
        <v>4622</v>
      </c>
      <c r="C5432" s="184">
        <v>512001</v>
      </c>
      <c r="D5432" s="184">
        <v>35</v>
      </c>
      <c r="E5432" s="184">
        <v>17</v>
      </c>
      <c r="F5432" s="184">
        <v>4166</v>
      </c>
      <c r="G5432" s="184">
        <v>7</v>
      </c>
      <c r="H5432" s="184">
        <v>3</v>
      </c>
    </row>
    <row r="5433" spans="1:8" hidden="1" x14ac:dyDescent="0.2">
      <c r="A5433" s="184" t="s">
        <v>7206</v>
      </c>
      <c r="B5433" s="184">
        <v>4621</v>
      </c>
      <c r="C5433" s="184">
        <v>512002</v>
      </c>
      <c r="D5433" s="184">
        <v>36</v>
      </c>
      <c r="E5433" s="184">
        <v>17</v>
      </c>
      <c r="F5433" s="184">
        <v>4166</v>
      </c>
      <c r="G5433" s="184">
        <v>7</v>
      </c>
      <c r="H5433" s="184">
        <v>3</v>
      </c>
    </row>
    <row r="5434" spans="1:8" hidden="1" x14ac:dyDescent="0.2">
      <c r="A5434" s="184" t="s">
        <v>7207</v>
      </c>
      <c r="B5434" s="184">
        <v>4620</v>
      </c>
      <c r="C5434" s="184">
        <v>512003</v>
      </c>
      <c r="D5434" s="184">
        <v>37</v>
      </c>
      <c r="E5434" s="184">
        <v>17</v>
      </c>
      <c r="F5434" s="184">
        <v>4166</v>
      </c>
      <c r="G5434" s="184">
        <v>7</v>
      </c>
      <c r="H5434" s="184">
        <v>3</v>
      </c>
    </row>
    <row r="5435" spans="1:8" hidden="1" x14ac:dyDescent="0.2">
      <c r="A5435" s="184" t="s">
        <v>7208</v>
      </c>
      <c r="B5435" s="184">
        <v>4619</v>
      </c>
      <c r="C5435" s="184">
        <v>512004</v>
      </c>
      <c r="D5435" s="184">
        <v>38</v>
      </c>
      <c r="E5435" s="184">
        <v>17</v>
      </c>
      <c r="F5435" s="184">
        <v>4166</v>
      </c>
      <c r="G5435" s="184">
        <v>7</v>
      </c>
      <c r="H5435" s="184">
        <v>3</v>
      </c>
    </row>
    <row r="5436" spans="1:8" hidden="1" x14ac:dyDescent="0.2">
      <c r="A5436" s="184" t="s">
        <v>7209</v>
      </c>
      <c r="B5436" s="184">
        <v>4618</v>
      </c>
      <c r="C5436" s="184">
        <v>512005</v>
      </c>
      <c r="D5436" s="184">
        <v>39</v>
      </c>
      <c r="E5436" s="184">
        <v>17</v>
      </c>
      <c r="F5436" s="184">
        <v>4166</v>
      </c>
      <c r="G5436" s="184">
        <v>7</v>
      </c>
      <c r="H5436" s="184">
        <v>3</v>
      </c>
    </row>
    <row r="5437" spans="1:8" hidden="1" x14ac:dyDescent="0.2">
      <c r="A5437" s="184" t="s">
        <v>7210</v>
      </c>
      <c r="B5437" s="184">
        <v>4617</v>
      </c>
      <c r="C5437" s="184">
        <v>512006</v>
      </c>
      <c r="D5437" s="184">
        <v>40</v>
      </c>
      <c r="E5437" s="184">
        <v>17</v>
      </c>
      <c r="F5437" s="184">
        <v>4166</v>
      </c>
      <c r="G5437" s="184">
        <v>7</v>
      </c>
      <c r="H5437" s="184">
        <v>3</v>
      </c>
    </row>
    <row r="5438" spans="1:8" hidden="1" x14ac:dyDescent="0.2">
      <c r="A5438" s="184" t="s">
        <v>7211</v>
      </c>
      <c r="B5438" s="184">
        <v>4616</v>
      </c>
      <c r="C5438" s="184">
        <v>512007</v>
      </c>
      <c r="D5438" s="184">
        <v>41</v>
      </c>
      <c r="E5438" s="184">
        <v>17</v>
      </c>
      <c r="F5438" s="184">
        <v>4166</v>
      </c>
      <c r="G5438" s="184">
        <v>7</v>
      </c>
      <c r="H5438" s="184">
        <v>3</v>
      </c>
    </row>
    <row r="5439" spans="1:8" hidden="1" x14ac:dyDescent="0.2">
      <c r="A5439" s="184" t="s">
        <v>7212</v>
      </c>
      <c r="B5439" s="184">
        <v>4615</v>
      </c>
      <c r="C5439" s="184">
        <v>512008</v>
      </c>
      <c r="D5439" s="184">
        <v>42</v>
      </c>
      <c r="E5439" s="184">
        <v>17</v>
      </c>
      <c r="F5439" s="184">
        <v>4166</v>
      </c>
      <c r="G5439" s="184">
        <v>7</v>
      </c>
      <c r="H5439" s="184">
        <v>3</v>
      </c>
    </row>
    <row r="5440" spans="1:8" hidden="1" x14ac:dyDescent="0.2">
      <c r="A5440" s="184" t="s">
        <v>7213</v>
      </c>
      <c r="B5440" s="184">
        <v>4614</v>
      </c>
      <c r="C5440" s="184">
        <v>512009</v>
      </c>
      <c r="D5440" s="184">
        <v>43</v>
      </c>
      <c r="E5440" s="184">
        <v>17</v>
      </c>
      <c r="F5440" s="184">
        <v>4166</v>
      </c>
      <c r="G5440" s="184">
        <v>7</v>
      </c>
      <c r="H5440" s="184">
        <v>3</v>
      </c>
    </row>
    <row r="5441" spans="1:8" hidden="1" x14ac:dyDescent="0.2">
      <c r="A5441" s="184" t="s">
        <v>7214</v>
      </c>
      <c r="B5441" s="184">
        <v>4613</v>
      </c>
      <c r="C5441" s="184">
        <v>512010</v>
      </c>
      <c r="D5441" s="184">
        <v>44</v>
      </c>
      <c r="E5441" s="184">
        <v>17</v>
      </c>
      <c r="F5441" s="184">
        <v>4166</v>
      </c>
      <c r="G5441" s="184">
        <v>7</v>
      </c>
      <c r="H5441" s="184">
        <v>3</v>
      </c>
    </row>
    <row r="5442" spans="1:8" hidden="1" x14ac:dyDescent="0.2">
      <c r="A5442" s="184" t="s">
        <v>7215</v>
      </c>
      <c r="B5442" s="184">
        <v>4612</v>
      </c>
      <c r="C5442" s="184">
        <v>512011</v>
      </c>
      <c r="D5442" s="184">
        <v>45</v>
      </c>
      <c r="E5442" s="184">
        <v>17</v>
      </c>
      <c r="F5442" s="184">
        <v>4166</v>
      </c>
      <c r="G5442" s="184">
        <v>7</v>
      </c>
      <c r="H5442" s="184">
        <v>3</v>
      </c>
    </row>
    <row r="5443" spans="1:8" hidden="1" x14ac:dyDescent="0.2">
      <c r="A5443" s="184" t="s">
        <v>7216</v>
      </c>
      <c r="B5443" s="184">
        <v>4611</v>
      </c>
      <c r="C5443" s="184">
        <v>512012</v>
      </c>
      <c r="D5443" s="184">
        <v>46</v>
      </c>
      <c r="E5443" s="184">
        <v>17</v>
      </c>
      <c r="F5443" s="184">
        <v>4166</v>
      </c>
      <c r="G5443" s="184">
        <v>7</v>
      </c>
      <c r="H5443" s="184">
        <v>3</v>
      </c>
    </row>
    <row r="5444" spans="1:8" hidden="1" x14ac:dyDescent="0.2">
      <c r="A5444" s="184" t="s">
        <v>7217</v>
      </c>
      <c r="B5444" s="184">
        <v>4610</v>
      </c>
      <c r="C5444" s="184">
        <v>512013</v>
      </c>
      <c r="D5444" s="184">
        <v>47</v>
      </c>
      <c r="E5444" s="184">
        <v>17</v>
      </c>
      <c r="F5444" s="184">
        <v>4166</v>
      </c>
      <c r="G5444" s="184">
        <v>7</v>
      </c>
      <c r="H5444" s="184">
        <v>3</v>
      </c>
    </row>
    <row r="5445" spans="1:8" hidden="1" x14ac:dyDescent="0.2">
      <c r="A5445" s="184" t="s">
        <v>7218</v>
      </c>
      <c r="B5445" s="184">
        <v>4609</v>
      </c>
      <c r="C5445" s="184">
        <v>512014</v>
      </c>
      <c r="D5445" s="184">
        <v>48</v>
      </c>
      <c r="E5445" s="184">
        <v>17</v>
      </c>
      <c r="F5445" s="184">
        <v>4166</v>
      </c>
      <c r="G5445" s="184">
        <v>7</v>
      </c>
      <c r="H5445" s="184">
        <v>3</v>
      </c>
    </row>
    <row r="5446" spans="1:8" hidden="1" x14ac:dyDescent="0.2">
      <c r="A5446" s="184" t="s">
        <v>7219</v>
      </c>
      <c r="B5446" s="184">
        <v>4608</v>
      </c>
      <c r="C5446" s="184">
        <v>512015</v>
      </c>
      <c r="D5446" s="184">
        <v>49</v>
      </c>
      <c r="E5446" s="184">
        <v>17</v>
      </c>
      <c r="F5446" s="184">
        <v>4166</v>
      </c>
      <c r="G5446" s="184">
        <v>7</v>
      </c>
      <c r="H5446" s="184">
        <v>3</v>
      </c>
    </row>
    <row r="5447" spans="1:8" hidden="1" x14ac:dyDescent="0.2">
      <c r="A5447" s="184" t="s">
        <v>7220</v>
      </c>
      <c r="B5447" s="184">
        <v>4607</v>
      </c>
      <c r="C5447" s="184">
        <v>512016</v>
      </c>
      <c r="D5447" s="184">
        <v>50</v>
      </c>
      <c r="E5447" s="184">
        <v>17</v>
      </c>
      <c r="F5447" s="184">
        <v>4166</v>
      </c>
      <c r="G5447" s="184">
        <v>7</v>
      </c>
      <c r="H5447" s="184">
        <v>3</v>
      </c>
    </row>
    <row r="5448" spans="1:8" hidden="1" x14ac:dyDescent="0.2">
      <c r="A5448" s="184" t="s">
        <v>7221</v>
      </c>
      <c r="B5448" s="184">
        <v>4606</v>
      </c>
      <c r="C5448" s="184">
        <v>512017</v>
      </c>
      <c r="D5448" s="184">
        <v>51</v>
      </c>
      <c r="E5448" s="184">
        <v>17</v>
      </c>
      <c r="F5448" s="184">
        <v>4166</v>
      </c>
      <c r="G5448" s="184">
        <v>7</v>
      </c>
      <c r="H5448" s="184">
        <v>3</v>
      </c>
    </row>
    <row r="5449" spans="1:8" hidden="1" x14ac:dyDescent="0.2">
      <c r="A5449" s="184" t="s">
        <v>7222</v>
      </c>
      <c r="B5449" s="184">
        <v>4605</v>
      </c>
      <c r="C5449" s="184">
        <v>512018</v>
      </c>
      <c r="D5449" s="184">
        <v>52</v>
      </c>
      <c r="E5449" s="184">
        <v>17</v>
      </c>
      <c r="F5449" s="184">
        <v>4166</v>
      </c>
      <c r="G5449" s="184">
        <v>7</v>
      </c>
      <c r="H5449" s="184">
        <v>3</v>
      </c>
    </row>
    <row r="5450" spans="1:8" hidden="1" x14ac:dyDescent="0.2">
      <c r="A5450" s="184" t="s">
        <v>7223</v>
      </c>
      <c r="B5450" s="184">
        <v>4604</v>
      </c>
      <c r="C5450" s="184">
        <v>512019</v>
      </c>
      <c r="D5450" s="184">
        <v>53</v>
      </c>
      <c r="E5450" s="184">
        <v>17</v>
      </c>
      <c r="F5450" s="184">
        <v>4166</v>
      </c>
      <c r="G5450" s="184">
        <v>7</v>
      </c>
      <c r="H5450" s="184">
        <v>3</v>
      </c>
    </row>
    <row r="5451" spans="1:8" hidden="1" x14ac:dyDescent="0.2">
      <c r="A5451" s="184" t="s">
        <v>7224</v>
      </c>
      <c r="B5451" s="184">
        <v>4603</v>
      </c>
      <c r="C5451" s="184">
        <v>512020</v>
      </c>
      <c r="D5451" s="184">
        <v>54</v>
      </c>
      <c r="E5451" s="184">
        <v>17</v>
      </c>
      <c r="F5451" s="184">
        <v>4166</v>
      </c>
      <c r="G5451" s="184">
        <v>7</v>
      </c>
      <c r="H5451" s="184">
        <v>3</v>
      </c>
    </row>
    <row r="5452" spans="1:8" hidden="1" x14ac:dyDescent="0.2">
      <c r="A5452" s="184" t="s">
        <v>7225</v>
      </c>
      <c r="B5452" s="184">
        <v>4602</v>
      </c>
      <c r="C5452" s="184">
        <v>512021</v>
      </c>
      <c r="D5452" s="184">
        <v>55</v>
      </c>
      <c r="E5452" s="184">
        <v>17</v>
      </c>
      <c r="F5452" s="184">
        <v>4166</v>
      </c>
      <c r="G5452" s="184">
        <v>7</v>
      </c>
      <c r="H5452" s="184">
        <v>3</v>
      </c>
    </row>
    <row r="5453" spans="1:8" hidden="1" x14ac:dyDescent="0.2">
      <c r="A5453" s="184" t="s">
        <v>7226</v>
      </c>
      <c r="B5453" s="184">
        <v>4601</v>
      </c>
      <c r="C5453" s="184">
        <v>512022</v>
      </c>
      <c r="D5453" s="184">
        <v>56</v>
      </c>
      <c r="E5453" s="184">
        <v>17</v>
      </c>
      <c r="F5453" s="184">
        <v>4166</v>
      </c>
      <c r="G5453" s="184">
        <v>7</v>
      </c>
      <c r="H5453" s="184">
        <v>3</v>
      </c>
    </row>
    <row r="5454" spans="1:8" hidden="1" x14ac:dyDescent="0.2">
      <c r="A5454" s="184" t="s">
        <v>7227</v>
      </c>
      <c r="B5454" s="184">
        <v>4600</v>
      </c>
      <c r="C5454" s="184">
        <v>512023</v>
      </c>
      <c r="D5454" s="184">
        <v>57</v>
      </c>
      <c r="E5454" s="184">
        <v>17</v>
      </c>
      <c r="F5454" s="184">
        <v>4166</v>
      </c>
      <c r="G5454" s="184">
        <v>7</v>
      </c>
      <c r="H5454" s="184">
        <v>3</v>
      </c>
    </row>
    <row r="5455" spans="1:8" hidden="1" x14ac:dyDescent="0.2">
      <c r="A5455" s="184" t="s">
        <v>7228</v>
      </c>
      <c r="B5455" s="184">
        <v>4599</v>
      </c>
      <c r="C5455" s="184">
        <v>512024</v>
      </c>
      <c r="D5455" s="184">
        <v>58</v>
      </c>
      <c r="E5455" s="184">
        <v>17</v>
      </c>
      <c r="F5455" s="184">
        <v>4166</v>
      </c>
      <c r="G5455" s="184">
        <v>7</v>
      </c>
      <c r="H5455" s="184">
        <v>3</v>
      </c>
    </row>
    <row r="5456" spans="1:8" hidden="1" x14ac:dyDescent="0.2">
      <c r="A5456" s="184" t="s">
        <v>7229</v>
      </c>
      <c r="B5456" s="184">
        <v>4598</v>
      </c>
      <c r="C5456" s="184">
        <v>512025</v>
      </c>
      <c r="D5456" s="184">
        <v>59</v>
      </c>
      <c r="E5456" s="184">
        <v>17</v>
      </c>
      <c r="F5456" s="184">
        <v>4166</v>
      </c>
      <c r="G5456" s="184">
        <v>7</v>
      </c>
      <c r="H5456" s="184">
        <v>3</v>
      </c>
    </row>
    <row r="5457" spans="1:8" hidden="1" x14ac:dyDescent="0.2">
      <c r="A5457" s="184" t="s">
        <v>7230</v>
      </c>
      <c r="B5457" s="184">
        <v>4597</v>
      </c>
      <c r="C5457" s="184">
        <v>512026</v>
      </c>
      <c r="D5457" s="184">
        <v>60</v>
      </c>
      <c r="E5457" s="184">
        <v>17</v>
      </c>
      <c r="F5457" s="184">
        <v>4166</v>
      </c>
      <c r="G5457" s="184">
        <v>7</v>
      </c>
      <c r="H5457" s="184">
        <v>3</v>
      </c>
    </row>
    <row r="5458" spans="1:8" hidden="1" x14ac:dyDescent="0.2">
      <c r="A5458" s="184" t="s">
        <v>7231</v>
      </c>
      <c r="B5458" s="184">
        <v>4595</v>
      </c>
      <c r="C5458" s="184">
        <v>512028</v>
      </c>
      <c r="D5458" s="184">
        <v>61</v>
      </c>
      <c r="E5458" s="184">
        <v>17</v>
      </c>
      <c r="F5458" s="184">
        <v>4166</v>
      </c>
      <c r="G5458" s="184">
        <v>7</v>
      </c>
      <c r="H5458" s="184">
        <v>3</v>
      </c>
    </row>
    <row r="5459" spans="1:8" hidden="1" x14ac:dyDescent="0.2">
      <c r="A5459" s="184" t="s">
        <v>7232</v>
      </c>
      <c r="B5459" s="184">
        <v>4596</v>
      </c>
      <c r="C5459" s="184">
        <v>512027</v>
      </c>
      <c r="D5459" s="184">
        <v>62</v>
      </c>
      <c r="E5459" s="184">
        <v>17</v>
      </c>
      <c r="F5459" s="184">
        <v>4166</v>
      </c>
      <c r="G5459" s="184">
        <v>7</v>
      </c>
      <c r="H5459" s="184">
        <v>3</v>
      </c>
    </row>
    <row r="5460" spans="1:8" hidden="1" x14ac:dyDescent="0.2">
      <c r="A5460" s="184" t="s">
        <v>7233</v>
      </c>
      <c r="B5460" s="184">
        <v>4594</v>
      </c>
      <c r="C5460" s="184">
        <v>512029</v>
      </c>
      <c r="D5460" s="184">
        <v>63</v>
      </c>
      <c r="E5460" s="184">
        <v>17</v>
      </c>
      <c r="F5460" s="184">
        <v>4166</v>
      </c>
      <c r="G5460" s="184">
        <v>7</v>
      </c>
      <c r="H5460" s="184">
        <v>3</v>
      </c>
    </row>
    <row r="5461" spans="1:8" hidden="1" x14ac:dyDescent="0.2">
      <c r="A5461" s="184" t="s">
        <v>7234</v>
      </c>
      <c r="B5461" s="184">
        <v>4593</v>
      </c>
      <c r="C5461" s="184">
        <v>512030</v>
      </c>
      <c r="D5461" s="184">
        <v>64</v>
      </c>
      <c r="E5461" s="184">
        <v>17</v>
      </c>
      <c r="F5461" s="184">
        <v>4166</v>
      </c>
      <c r="G5461" s="184">
        <v>7</v>
      </c>
      <c r="H5461" s="184">
        <v>3</v>
      </c>
    </row>
    <row r="5462" spans="1:8" hidden="1" x14ac:dyDescent="0.2">
      <c r="A5462" s="184" t="s">
        <v>7235</v>
      </c>
      <c r="B5462" s="184">
        <v>4592</v>
      </c>
      <c r="C5462" s="184">
        <v>512031</v>
      </c>
      <c r="D5462" s="184">
        <v>65</v>
      </c>
      <c r="E5462" s="184">
        <v>17</v>
      </c>
      <c r="F5462" s="184">
        <v>4166</v>
      </c>
      <c r="G5462" s="184">
        <v>7</v>
      </c>
      <c r="H5462" s="184">
        <v>3</v>
      </c>
    </row>
    <row r="5463" spans="1:8" hidden="1" x14ac:dyDescent="0.2">
      <c r="A5463" s="184" t="s">
        <v>7236</v>
      </c>
      <c r="B5463" s="184">
        <v>4591</v>
      </c>
      <c r="C5463" s="184">
        <v>512032</v>
      </c>
      <c r="D5463" s="184">
        <v>66</v>
      </c>
      <c r="E5463" s="184">
        <v>17</v>
      </c>
      <c r="F5463" s="184">
        <v>4166</v>
      </c>
      <c r="G5463" s="184">
        <v>7</v>
      </c>
      <c r="H5463" s="184">
        <v>3</v>
      </c>
    </row>
    <row r="5464" spans="1:8" hidden="1" x14ac:dyDescent="0.2">
      <c r="A5464" s="184" t="s">
        <v>7237</v>
      </c>
      <c r="B5464" s="184">
        <v>4590</v>
      </c>
      <c r="C5464" s="184">
        <v>512033</v>
      </c>
      <c r="D5464" s="184">
        <v>67</v>
      </c>
      <c r="E5464" s="184">
        <v>17</v>
      </c>
      <c r="F5464" s="184">
        <v>4166</v>
      </c>
      <c r="G5464" s="184">
        <v>7</v>
      </c>
      <c r="H5464" s="184">
        <v>3</v>
      </c>
    </row>
    <row r="5465" spans="1:8" hidden="1" x14ac:dyDescent="0.2">
      <c r="A5465" s="184" t="s">
        <v>7238</v>
      </c>
      <c r="B5465" s="184">
        <v>4589</v>
      </c>
      <c r="C5465" s="184">
        <v>512034</v>
      </c>
      <c r="D5465" s="184">
        <v>68</v>
      </c>
      <c r="E5465" s="184">
        <v>17</v>
      </c>
      <c r="F5465" s="184">
        <v>4166</v>
      </c>
      <c r="G5465" s="184">
        <v>7</v>
      </c>
      <c r="H5465" s="184">
        <v>3</v>
      </c>
    </row>
    <row r="5466" spans="1:8" hidden="1" x14ac:dyDescent="0.2">
      <c r="A5466" s="184" t="s">
        <v>7239</v>
      </c>
      <c r="B5466" s="184">
        <v>4588</v>
      </c>
      <c r="C5466" s="184">
        <v>512035</v>
      </c>
      <c r="D5466" s="184">
        <v>69</v>
      </c>
      <c r="E5466" s="184">
        <v>17</v>
      </c>
      <c r="F5466" s="184">
        <v>4166</v>
      </c>
      <c r="G5466" s="184">
        <v>7</v>
      </c>
      <c r="H5466" s="184">
        <v>3</v>
      </c>
    </row>
    <row r="5467" spans="1:8" hidden="1" x14ac:dyDescent="0.2">
      <c r="A5467" s="184" t="s">
        <v>7240</v>
      </c>
      <c r="B5467" s="184">
        <v>4587</v>
      </c>
      <c r="C5467" s="184">
        <v>512036</v>
      </c>
      <c r="D5467" s="184">
        <v>70</v>
      </c>
      <c r="E5467" s="184">
        <v>17</v>
      </c>
      <c r="F5467" s="184">
        <v>4166</v>
      </c>
      <c r="G5467" s="184">
        <v>7</v>
      </c>
      <c r="H5467" s="184">
        <v>3</v>
      </c>
    </row>
    <row r="5468" spans="1:8" hidden="1" x14ac:dyDescent="0.2">
      <c r="A5468" s="184" t="s">
        <v>7241</v>
      </c>
      <c r="B5468" s="184">
        <v>4586</v>
      </c>
      <c r="C5468" s="184">
        <v>512037</v>
      </c>
      <c r="D5468" s="184">
        <v>71</v>
      </c>
      <c r="E5468" s="184">
        <v>17</v>
      </c>
      <c r="F5468" s="184">
        <v>4166</v>
      </c>
      <c r="G5468" s="184">
        <v>7</v>
      </c>
      <c r="H5468" s="184">
        <v>3</v>
      </c>
    </row>
    <row r="5469" spans="1:8" hidden="1" x14ac:dyDescent="0.2">
      <c r="A5469" s="184" t="s">
        <v>7242</v>
      </c>
      <c r="B5469" s="184">
        <v>4178</v>
      </c>
      <c r="C5469" s="184">
        <v>512038</v>
      </c>
      <c r="D5469" s="184">
        <v>72</v>
      </c>
      <c r="E5469" s="184">
        <v>17</v>
      </c>
      <c r="F5469" s="184">
        <v>4166</v>
      </c>
      <c r="G5469" s="184">
        <v>7</v>
      </c>
      <c r="H5469" s="184">
        <v>3</v>
      </c>
    </row>
    <row r="5470" spans="1:8" hidden="1" x14ac:dyDescent="0.2">
      <c r="A5470" s="184" t="s">
        <v>7243</v>
      </c>
      <c r="B5470" s="184">
        <v>4585</v>
      </c>
      <c r="C5470" s="184">
        <v>512039</v>
      </c>
      <c r="D5470" s="184">
        <v>73</v>
      </c>
      <c r="E5470" s="184">
        <v>17</v>
      </c>
      <c r="F5470" s="184">
        <v>4166</v>
      </c>
      <c r="G5470" s="184">
        <v>7</v>
      </c>
      <c r="H5470" s="184">
        <v>3</v>
      </c>
    </row>
    <row r="5471" spans="1:8" hidden="1" x14ac:dyDescent="0.2">
      <c r="A5471" s="184" t="s">
        <v>7244</v>
      </c>
      <c r="B5471" s="184">
        <v>4584</v>
      </c>
      <c r="C5471" s="184">
        <v>512040</v>
      </c>
      <c r="D5471" s="184">
        <v>74</v>
      </c>
      <c r="E5471" s="184">
        <v>17</v>
      </c>
      <c r="F5471" s="184">
        <v>4166</v>
      </c>
      <c r="G5471" s="184">
        <v>7</v>
      </c>
      <c r="H5471" s="184">
        <v>3</v>
      </c>
    </row>
    <row r="5472" spans="1:8" hidden="1" x14ac:dyDescent="0.2">
      <c r="A5472" s="184" t="s">
        <v>7245</v>
      </c>
      <c r="B5472" s="184">
        <v>4583</v>
      </c>
      <c r="C5472" s="184">
        <v>512041</v>
      </c>
      <c r="D5472" s="184">
        <v>75</v>
      </c>
      <c r="E5472" s="184">
        <v>17</v>
      </c>
      <c r="F5472" s="184">
        <v>4166</v>
      </c>
      <c r="G5472" s="184">
        <v>7</v>
      </c>
      <c r="H5472" s="184">
        <v>3</v>
      </c>
    </row>
    <row r="5473" spans="1:8" hidden="1" x14ac:dyDescent="0.2">
      <c r="A5473" s="184" t="s">
        <v>7246</v>
      </c>
      <c r="B5473" s="184">
        <v>4582</v>
      </c>
      <c r="C5473" s="184">
        <v>512042</v>
      </c>
      <c r="D5473" s="184">
        <v>76</v>
      </c>
      <c r="E5473" s="184">
        <v>17</v>
      </c>
      <c r="F5473" s="184">
        <v>4166</v>
      </c>
      <c r="G5473" s="184">
        <v>7</v>
      </c>
      <c r="H5473" s="184">
        <v>3</v>
      </c>
    </row>
    <row r="5474" spans="1:8" hidden="1" x14ac:dyDescent="0.2">
      <c r="A5474" s="184" t="s">
        <v>7247</v>
      </c>
      <c r="B5474" s="184">
        <v>4581</v>
      </c>
      <c r="C5474" s="184">
        <v>512043</v>
      </c>
      <c r="D5474" s="184">
        <v>77</v>
      </c>
      <c r="E5474" s="184">
        <v>17</v>
      </c>
      <c r="F5474" s="184">
        <v>4166</v>
      </c>
      <c r="G5474" s="184">
        <v>7</v>
      </c>
      <c r="H5474" s="184">
        <v>3</v>
      </c>
    </row>
    <row r="5475" spans="1:8" hidden="1" x14ac:dyDescent="0.2">
      <c r="A5475" s="184" t="s">
        <v>7248</v>
      </c>
      <c r="B5475" s="184">
        <v>4580</v>
      </c>
      <c r="C5475" s="184">
        <v>512044</v>
      </c>
      <c r="D5475" s="184">
        <v>78</v>
      </c>
      <c r="E5475" s="184">
        <v>17</v>
      </c>
      <c r="F5475" s="184">
        <v>4166</v>
      </c>
      <c r="G5475" s="184">
        <v>7</v>
      </c>
      <c r="H5475" s="184">
        <v>3</v>
      </c>
    </row>
    <row r="5476" spans="1:8" hidden="1" x14ac:dyDescent="0.2">
      <c r="A5476" s="184" t="s">
        <v>7249</v>
      </c>
      <c r="B5476" s="184">
        <v>4579</v>
      </c>
      <c r="C5476" s="184">
        <v>512045</v>
      </c>
      <c r="D5476" s="184">
        <v>79</v>
      </c>
      <c r="E5476" s="184">
        <v>17</v>
      </c>
      <c r="F5476" s="184">
        <v>4166</v>
      </c>
      <c r="G5476" s="184">
        <v>7</v>
      </c>
      <c r="H5476" s="184">
        <v>3</v>
      </c>
    </row>
    <row r="5477" spans="1:8" hidden="1" x14ac:dyDescent="0.2">
      <c r="A5477" s="184" t="s">
        <v>7250</v>
      </c>
      <c r="B5477" s="184">
        <v>4578</v>
      </c>
      <c r="C5477" s="184">
        <v>512046</v>
      </c>
      <c r="D5477" s="184">
        <v>80</v>
      </c>
      <c r="E5477" s="184">
        <v>17</v>
      </c>
      <c r="F5477" s="184">
        <v>4166</v>
      </c>
      <c r="G5477" s="184">
        <v>7</v>
      </c>
      <c r="H5477" s="184">
        <v>3</v>
      </c>
    </row>
    <row r="5478" spans="1:8" hidden="1" x14ac:dyDescent="0.2">
      <c r="A5478" s="184" t="s">
        <v>7251</v>
      </c>
      <c r="B5478" s="184">
        <v>4577</v>
      </c>
      <c r="C5478" s="184">
        <v>512047</v>
      </c>
      <c r="D5478" s="184">
        <v>81</v>
      </c>
      <c r="E5478" s="184">
        <v>17</v>
      </c>
      <c r="F5478" s="184">
        <v>4166</v>
      </c>
      <c r="G5478" s="184">
        <v>7</v>
      </c>
      <c r="H5478" s="184">
        <v>3</v>
      </c>
    </row>
    <row r="5479" spans="1:8" hidden="1" x14ac:dyDescent="0.2">
      <c r="A5479" s="184" t="s">
        <v>7252</v>
      </c>
      <c r="B5479" s="184">
        <v>5068</v>
      </c>
      <c r="C5479" s="184">
        <v>512537</v>
      </c>
      <c r="D5479" s="184">
        <v>1</v>
      </c>
      <c r="E5479" s="184">
        <v>17</v>
      </c>
      <c r="F5479" s="184">
        <v>4846</v>
      </c>
      <c r="G5479" s="184">
        <v>7</v>
      </c>
      <c r="H5479" s="184">
        <v>3</v>
      </c>
    </row>
    <row r="5480" spans="1:8" hidden="1" x14ac:dyDescent="0.2">
      <c r="A5480" s="184" t="s">
        <v>7253</v>
      </c>
      <c r="B5480" s="184">
        <v>4574</v>
      </c>
      <c r="C5480" s="184">
        <v>512056</v>
      </c>
      <c r="D5480" s="184">
        <v>1</v>
      </c>
      <c r="E5480" s="184">
        <v>17</v>
      </c>
      <c r="F5480" s="184">
        <v>4170</v>
      </c>
      <c r="G5480" s="184">
        <v>7</v>
      </c>
      <c r="H5480" s="184">
        <v>3</v>
      </c>
    </row>
    <row r="5481" spans="1:8" hidden="1" x14ac:dyDescent="0.2">
      <c r="A5481" s="184" t="s">
        <v>7254</v>
      </c>
      <c r="B5481" s="184">
        <v>4573</v>
      </c>
      <c r="C5481" s="184">
        <v>512057</v>
      </c>
      <c r="D5481" s="184">
        <v>2</v>
      </c>
      <c r="E5481" s="184">
        <v>17</v>
      </c>
      <c r="F5481" s="184">
        <v>4170</v>
      </c>
      <c r="G5481" s="184">
        <v>7</v>
      </c>
      <c r="H5481" s="184">
        <v>3</v>
      </c>
    </row>
    <row r="5482" spans="1:8" hidden="1" x14ac:dyDescent="0.2">
      <c r="A5482" s="184" t="s">
        <v>7255</v>
      </c>
      <c r="B5482" s="184">
        <v>4572</v>
      </c>
      <c r="C5482" s="184">
        <v>512058</v>
      </c>
      <c r="D5482" s="184">
        <v>3</v>
      </c>
      <c r="E5482" s="184">
        <v>17</v>
      </c>
      <c r="F5482" s="184">
        <v>4170</v>
      </c>
      <c r="G5482" s="184">
        <v>7</v>
      </c>
      <c r="H5482" s="184">
        <v>3</v>
      </c>
    </row>
    <row r="5483" spans="1:8" hidden="1" x14ac:dyDescent="0.2">
      <c r="A5483" s="184" t="s">
        <v>7256</v>
      </c>
      <c r="B5483" s="184">
        <v>4571</v>
      </c>
      <c r="C5483" s="184">
        <v>512059</v>
      </c>
      <c r="D5483" s="184">
        <v>4</v>
      </c>
      <c r="E5483" s="184">
        <v>17</v>
      </c>
      <c r="F5483" s="184">
        <v>4170</v>
      </c>
      <c r="G5483" s="184">
        <v>7</v>
      </c>
      <c r="H5483" s="184">
        <v>3</v>
      </c>
    </row>
    <row r="5484" spans="1:8" hidden="1" x14ac:dyDescent="0.2">
      <c r="A5484" s="184" t="s">
        <v>7257</v>
      </c>
      <c r="B5484" s="184">
        <v>4570</v>
      </c>
      <c r="C5484" s="184">
        <v>512060</v>
      </c>
      <c r="D5484" s="184">
        <v>5</v>
      </c>
      <c r="E5484" s="184">
        <v>17</v>
      </c>
      <c r="F5484" s="184">
        <v>4170</v>
      </c>
      <c r="G5484" s="184">
        <v>7</v>
      </c>
      <c r="H5484" s="184">
        <v>3</v>
      </c>
    </row>
    <row r="5485" spans="1:8" hidden="1" x14ac:dyDescent="0.2">
      <c r="A5485" s="184" t="s">
        <v>7258</v>
      </c>
      <c r="B5485" s="184">
        <v>4544</v>
      </c>
      <c r="C5485" s="184">
        <v>512094</v>
      </c>
      <c r="D5485" s="184">
        <v>1</v>
      </c>
      <c r="E5485" s="184">
        <v>17</v>
      </c>
      <c r="F5485" s="184">
        <v>4179</v>
      </c>
      <c r="G5485" s="184">
        <v>7</v>
      </c>
      <c r="H5485" s="184">
        <v>3</v>
      </c>
    </row>
    <row r="5486" spans="1:8" hidden="1" x14ac:dyDescent="0.2">
      <c r="A5486" s="184" t="s">
        <v>7259</v>
      </c>
      <c r="B5486" s="184">
        <v>4543</v>
      </c>
      <c r="C5486" s="184">
        <v>512095</v>
      </c>
      <c r="D5486" s="184">
        <v>2</v>
      </c>
      <c r="E5486" s="184">
        <v>17</v>
      </c>
      <c r="F5486" s="184">
        <v>4179</v>
      </c>
      <c r="G5486" s="184">
        <v>7</v>
      </c>
      <c r="H5486" s="184">
        <v>3</v>
      </c>
    </row>
    <row r="5487" spans="1:8" hidden="1" x14ac:dyDescent="0.2">
      <c r="A5487" s="184" t="s">
        <v>7260</v>
      </c>
      <c r="B5487" s="184">
        <v>4542</v>
      </c>
      <c r="C5487" s="184">
        <v>512096</v>
      </c>
      <c r="D5487" s="184">
        <v>3</v>
      </c>
      <c r="E5487" s="184">
        <v>17</v>
      </c>
      <c r="F5487" s="184">
        <v>4179</v>
      </c>
      <c r="G5487" s="184">
        <v>7</v>
      </c>
      <c r="H5487" s="184">
        <v>3</v>
      </c>
    </row>
    <row r="5488" spans="1:8" hidden="1" x14ac:dyDescent="0.2">
      <c r="A5488" s="184" t="s">
        <v>7261</v>
      </c>
      <c r="B5488" s="184">
        <v>4541</v>
      </c>
      <c r="C5488" s="184">
        <v>512097</v>
      </c>
      <c r="D5488" s="184">
        <v>4</v>
      </c>
      <c r="E5488" s="184">
        <v>17</v>
      </c>
      <c r="F5488" s="184">
        <v>4179</v>
      </c>
      <c r="G5488" s="184">
        <v>7</v>
      </c>
      <c r="H5488" s="184">
        <v>3</v>
      </c>
    </row>
    <row r="5489" spans="1:8" hidden="1" x14ac:dyDescent="0.2">
      <c r="A5489" s="184" t="s">
        <v>7262</v>
      </c>
      <c r="B5489" s="184">
        <v>4540</v>
      </c>
      <c r="C5489" s="184">
        <v>512098</v>
      </c>
      <c r="D5489" s="184">
        <v>5</v>
      </c>
      <c r="E5489" s="184">
        <v>17</v>
      </c>
      <c r="F5489" s="184">
        <v>4179</v>
      </c>
      <c r="G5489" s="184">
        <v>7</v>
      </c>
      <c r="H5489" s="184">
        <v>3</v>
      </c>
    </row>
    <row r="5490" spans="1:8" hidden="1" x14ac:dyDescent="0.2">
      <c r="A5490" s="184" t="s">
        <v>7263</v>
      </c>
      <c r="B5490" s="184">
        <v>4539</v>
      </c>
      <c r="C5490" s="184">
        <v>512099</v>
      </c>
      <c r="D5490" s="184">
        <v>6</v>
      </c>
      <c r="E5490" s="184">
        <v>17</v>
      </c>
      <c r="F5490" s="184">
        <v>4179</v>
      </c>
      <c r="G5490" s="184">
        <v>7</v>
      </c>
      <c r="H5490" s="184">
        <v>3</v>
      </c>
    </row>
    <row r="5491" spans="1:8" hidden="1" x14ac:dyDescent="0.2">
      <c r="A5491" s="184" t="s">
        <v>7264</v>
      </c>
      <c r="B5491" s="184">
        <v>4538</v>
      </c>
      <c r="C5491" s="184">
        <v>512100</v>
      </c>
      <c r="D5491" s="184">
        <v>9</v>
      </c>
      <c r="E5491" s="184">
        <v>17</v>
      </c>
      <c r="F5491" s="184">
        <v>4179</v>
      </c>
      <c r="G5491" s="184">
        <v>7</v>
      </c>
      <c r="H5491" s="184">
        <v>3</v>
      </c>
    </row>
    <row r="5492" spans="1:8" hidden="1" x14ac:dyDescent="0.2">
      <c r="A5492" s="184" t="s">
        <v>7265</v>
      </c>
      <c r="B5492" s="184">
        <v>4537</v>
      </c>
      <c r="C5492" s="184">
        <v>512101</v>
      </c>
      <c r="D5492" s="184">
        <v>12</v>
      </c>
      <c r="E5492" s="184">
        <v>17</v>
      </c>
      <c r="F5492" s="184">
        <v>4179</v>
      </c>
      <c r="G5492" s="184">
        <v>7</v>
      </c>
      <c r="H5492" s="184">
        <v>3</v>
      </c>
    </row>
    <row r="5493" spans="1:8" hidden="1" x14ac:dyDescent="0.2">
      <c r="A5493" s="184" t="s">
        <v>7266</v>
      </c>
      <c r="B5493" s="184">
        <v>4536</v>
      </c>
      <c r="C5493" s="184">
        <v>512102</v>
      </c>
      <c r="D5493" s="184">
        <v>13</v>
      </c>
      <c r="E5493" s="184">
        <v>17</v>
      </c>
      <c r="F5493" s="184">
        <v>4179</v>
      </c>
      <c r="G5493" s="184">
        <v>7</v>
      </c>
      <c r="H5493" s="184">
        <v>3</v>
      </c>
    </row>
    <row r="5494" spans="1:8" hidden="1" x14ac:dyDescent="0.2">
      <c r="A5494" s="184" t="s">
        <v>7267</v>
      </c>
      <c r="B5494" s="184">
        <v>4567</v>
      </c>
      <c r="C5494" s="184">
        <v>512066</v>
      </c>
      <c r="D5494" s="184">
        <v>1</v>
      </c>
      <c r="E5494" s="184">
        <v>17</v>
      </c>
      <c r="F5494" s="184">
        <v>4171</v>
      </c>
      <c r="G5494" s="184">
        <v>7</v>
      </c>
      <c r="H5494" s="184">
        <v>3</v>
      </c>
    </row>
    <row r="5495" spans="1:8" hidden="1" x14ac:dyDescent="0.2">
      <c r="A5495" s="184" t="s">
        <v>7268</v>
      </c>
      <c r="B5495" s="184">
        <v>4566</v>
      </c>
      <c r="C5495" s="184">
        <v>512067</v>
      </c>
      <c r="D5495" s="184">
        <v>2</v>
      </c>
      <c r="E5495" s="184">
        <v>17</v>
      </c>
      <c r="F5495" s="184">
        <v>4171</v>
      </c>
      <c r="G5495" s="184">
        <v>7</v>
      </c>
      <c r="H5495" s="184">
        <v>3</v>
      </c>
    </row>
    <row r="5496" spans="1:8" hidden="1" x14ac:dyDescent="0.2">
      <c r="A5496" s="184" t="s">
        <v>7269</v>
      </c>
      <c r="B5496" s="184">
        <v>4565</v>
      </c>
      <c r="C5496" s="184">
        <v>512068</v>
      </c>
      <c r="D5496" s="184">
        <v>3</v>
      </c>
      <c r="E5496" s="184">
        <v>17</v>
      </c>
      <c r="F5496" s="184">
        <v>4171</v>
      </c>
      <c r="G5496" s="184">
        <v>7</v>
      </c>
      <c r="H5496" s="184">
        <v>3</v>
      </c>
    </row>
    <row r="5497" spans="1:8" hidden="1" x14ac:dyDescent="0.2">
      <c r="A5497" s="184" t="s">
        <v>7270</v>
      </c>
      <c r="B5497" s="184">
        <v>4564</v>
      </c>
      <c r="C5497" s="184">
        <v>512069</v>
      </c>
      <c r="D5497" s="184">
        <v>4</v>
      </c>
      <c r="E5497" s="184">
        <v>17</v>
      </c>
      <c r="F5497" s="184">
        <v>4171</v>
      </c>
      <c r="G5497" s="184">
        <v>7</v>
      </c>
      <c r="H5497" s="184">
        <v>3</v>
      </c>
    </row>
    <row r="5498" spans="1:8" hidden="1" x14ac:dyDescent="0.2">
      <c r="A5498" s="184" t="s">
        <v>7271</v>
      </c>
      <c r="B5498" s="184">
        <v>4563</v>
      </c>
      <c r="C5498" s="184">
        <v>512070</v>
      </c>
      <c r="D5498" s="184">
        <v>5</v>
      </c>
      <c r="E5498" s="184">
        <v>17</v>
      </c>
      <c r="F5498" s="184">
        <v>4171</v>
      </c>
      <c r="G5498" s="184">
        <v>7</v>
      </c>
      <c r="H5498" s="184">
        <v>3</v>
      </c>
    </row>
    <row r="5499" spans="1:8" hidden="1" x14ac:dyDescent="0.2">
      <c r="A5499" s="184" t="s">
        <v>7272</v>
      </c>
      <c r="B5499" s="184">
        <v>4562</v>
      </c>
      <c r="C5499" s="184">
        <v>512071</v>
      </c>
      <c r="D5499" s="184">
        <v>6</v>
      </c>
      <c r="E5499" s="184">
        <v>17</v>
      </c>
      <c r="F5499" s="184">
        <v>4171</v>
      </c>
      <c r="G5499" s="184">
        <v>7</v>
      </c>
      <c r="H5499" s="184">
        <v>3</v>
      </c>
    </row>
    <row r="5500" spans="1:8" hidden="1" x14ac:dyDescent="0.2">
      <c r="A5500" s="184" t="s">
        <v>7273</v>
      </c>
      <c r="B5500" s="184">
        <v>4561</v>
      </c>
      <c r="C5500" s="184">
        <v>512072</v>
      </c>
      <c r="D5500" s="184">
        <v>7</v>
      </c>
      <c r="E5500" s="184">
        <v>17</v>
      </c>
      <c r="F5500" s="184">
        <v>4171</v>
      </c>
      <c r="G5500" s="184">
        <v>7</v>
      </c>
      <c r="H5500" s="184">
        <v>3</v>
      </c>
    </row>
    <row r="5501" spans="1:8" hidden="1" x14ac:dyDescent="0.2">
      <c r="A5501" s="184" t="s">
        <v>7274</v>
      </c>
      <c r="B5501" s="184">
        <v>4560</v>
      </c>
      <c r="C5501" s="184">
        <v>512073</v>
      </c>
      <c r="D5501" s="184">
        <v>8</v>
      </c>
      <c r="E5501" s="184">
        <v>17</v>
      </c>
      <c r="F5501" s="184">
        <v>4171</v>
      </c>
      <c r="G5501" s="184">
        <v>7</v>
      </c>
      <c r="H5501" s="184">
        <v>3</v>
      </c>
    </row>
    <row r="5502" spans="1:8" hidden="1" x14ac:dyDescent="0.2">
      <c r="A5502" s="184" t="s">
        <v>7275</v>
      </c>
      <c r="B5502" s="184">
        <v>4559</v>
      </c>
      <c r="C5502" s="184">
        <v>512074</v>
      </c>
      <c r="D5502" s="184">
        <v>9</v>
      </c>
      <c r="E5502" s="184">
        <v>17</v>
      </c>
      <c r="F5502" s="184">
        <v>4171</v>
      </c>
      <c r="G5502" s="184">
        <v>7</v>
      </c>
      <c r="H5502" s="184">
        <v>3</v>
      </c>
    </row>
    <row r="5503" spans="1:8" hidden="1" x14ac:dyDescent="0.2">
      <c r="A5503" s="184" t="s">
        <v>7276</v>
      </c>
      <c r="B5503" s="184">
        <v>4558</v>
      </c>
      <c r="C5503" s="184">
        <v>512075</v>
      </c>
      <c r="D5503" s="184">
        <v>10</v>
      </c>
      <c r="E5503" s="184">
        <v>17</v>
      </c>
      <c r="F5503" s="184">
        <v>4171</v>
      </c>
      <c r="G5503" s="184">
        <v>7</v>
      </c>
      <c r="H5503" s="184">
        <v>3</v>
      </c>
    </row>
    <row r="5504" spans="1:8" hidden="1" x14ac:dyDescent="0.2">
      <c r="A5504" s="184" t="s">
        <v>7277</v>
      </c>
      <c r="B5504" s="184">
        <v>4557</v>
      </c>
      <c r="C5504" s="184">
        <v>512076</v>
      </c>
      <c r="D5504" s="184">
        <v>11</v>
      </c>
      <c r="E5504" s="184">
        <v>17</v>
      </c>
      <c r="F5504" s="184">
        <v>4171</v>
      </c>
      <c r="G5504" s="184">
        <v>7</v>
      </c>
      <c r="H5504" s="184">
        <v>3</v>
      </c>
    </row>
    <row r="5505" spans="1:8" hidden="1" x14ac:dyDescent="0.2">
      <c r="A5505" s="184" t="s">
        <v>7278</v>
      </c>
      <c r="B5505" s="184">
        <v>4556</v>
      </c>
      <c r="C5505" s="184">
        <v>512077</v>
      </c>
      <c r="D5505" s="184">
        <v>12</v>
      </c>
      <c r="E5505" s="184">
        <v>17</v>
      </c>
      <c r="F5505" s="184">
        <v>4171</v>
      </c>
      <c r="G5505" s="184">
        <v>7</v>
      </c>
      <c r="H5505" s="184">
        <v>3</v>
      </c>
    </row>
    <row r="5506" spans="1:8" hidden="1" x14ac:dyDescent="0.2">
      <c r="A5506" s="184" t="s">
        <v>7279</v>
      </c>
      <c r="B5506" s="184">
        <v>4555</v>
      </c>
      <c r="C5506" s="184">
        <v>512078</v>
      </c>
      <c r="D5506" s="184">
        <v>13</v>
      </c>
      <c r="E5506" s="184">
        <v>17</v>
      </c>
      <c r="F5506" s="184">
        <v>4171</v>
      </c>
      <c r="G5506" s="184">
        <v>7</v>
      </c>
      <c r="H5506" s="184">
        <v>3</v>
      </c>
    </row>
    <row r="5507" spans="1:8" hidden="1" x14ac:dyDescent="0.2">
      <c r="A5507" s="184" t="s">
        <v>7280</v>
      </c>
      <c r="B5507" s="184">
        <v>4554</v>
      </c>
      <c r="C5507" s="184">
        <v>512079</v>
      </c>
      <c r="D5507" s="184">
        <v>14</v>
      </c>
      <c r="E5507" s="184">
        <v>17</v>
      </c>
      <c r="F5507" s="184">
        <v>4171</v>
      </c>
      <c r="G5507" s="184">
        <v>7</v>
      </c>
      <c r="H5507" s="184">
        <v>3</v>
      </c>
    </row>
    <row r="5508" spans="1:8" hidden="1" x14ac:dyDescent="0.2">
      <c r="A5508" s="184" t="s">
        <v>7281</v>
      </c>
      <c r="B5508" s="184">
        <v>4553</v>
      </c>
      <c r="C5508" s="184">
        <v>512080</v>
      </c>
      <c r="D5508" s="184">
        <v>15</v>
      </c>
      <c r="E5508" s="184">
        <v>17</v>
      </c>
      <c r="F5508" s="184">
        <v>4171</v>
      </c>
      <c r="G5508" s="184">
        <v>7</v>
      </c>
      <c r="H5508" s="184">
        <v>3</v>
      </c>
    </row>
    <row r="5509" spans="1:8" hidden="1" x14ac:dyDescent="0.2">
      <c r="A5509" s="184" t="s">
        <v>7282</v>
      </c>
      <c r="B5509" s="184">
        <v>4552</v>
      </c>
      <c r="C5509" s="184">
        <v>512081</v>
      </c>
      <c r="D5509" s="184">
        <v>16</v>
      </c>
      <c r="E5509" s="184">
        <v>17</v>
      </c>
      <c r="F5509" s="184">
        <v>4171</v>
      </c>
      <c r="G5509" s="184">
        <v>7</v>
      </c>
      <c r="H5509" s="184">
        <v>3</v>
      </c>
    </row>
    <row r="5510" spans="1:8" hidden="1" x14ac:dyDescent="0.2">
      <c r="A5510" s="184" t="s">
        <v>7283</v>
      </c>
      <c r="B5510" s="184">
        <v>4551</v>
      </c>
      <c r="C5510" s="184">
        <v>512082</v>
      </c>
      <c r="D5510" s="184">
        <v>17</v>
      </c>
      <c r="E5510" s="184">
        <v>17</v>
      </c>
      <c r="F5510" s="184">
        <v>4171</v>
      </c>
      <c r="G5510" s="184">
        <v>7</v>
      </c>
      <c r="H5510" s="184">
        <v>3</v>
      </c>
    </row>
    <row r="5511" spans="1:8" hidden="1" x14ac:dyDescent="0.2">
      <c r="A5511" s="184" t="s">
        <v>7284</v>
      </c>
      <c r="B5511" s="184">
        <v>4550</v>
      </c>
      <c r="C5511" s="184">
        <v>512083</v>
      </c>
      <c r="D5511" s="184">
        <v>18</v>
      </c>
      <c r="E5511" s="184">
        <v>17</v>
      </c>
      <c r="F5511" s="184">
        <v>4171</v>
      </c>
      <c r="G5511" s="184">
        <v>7</v>
      </c>
      <c r="H5511" s="184">
        <v>3</v>
      </c>
    </row>
    <row r="5512" spans="1:8" hidden="1" x14ac:dyDescent="0.2">
      <c r="A5512" s="184" t="s">
        <v>7285</v>
      </c>
      <c r="B5512" s="184">
        <v>4549</v>
      </c>
      <c r="C5512" s="184">
        <v>512084</v>
      </c>
      <c r="D5512" s="184">
        <v>19</v>
      </c>
      <c r="E5512" s="184">
        <v>17</v>
      </c>
      <c r="F5512" s="184">
        <v>4171</v>
      </c>
      <c r="G5512" s="184">
        <v>7</v>
      </c>
      <c r="H5512" s="184">
        <v>3</v>
      </c>
    </row>
    <row r="5513" spans="1:8" hidden="1" x14ac:dyDescent="0.2">
      <c r="A5513" s="184" t="s">
        <v>7286</v>
      </c>
      <c r="B5513" s="184">
        <v>4548</v>
      </c>
      <c r="C5513" s="184">
        <v>512085</v>
      </c>
      <c r="D5513" s="184">
        <v>20</v>
      </c>
      <c r="E5513" s="184">
        <v>17</v>
      </c>
      <c r="F5513" s="184">
        <v>4171</v>
      </c>
      <c r="G5513" s="184">
        <v>7</v>
      </c>
      <c r="H5513" s="184">
        <v>3</v>
      </c>
    </row>
    <row r="5514" spans="1:8" hidden="1" x14ac:dyDescent="0.2">
      <c r="A5514" s="184" t="s">
        <v>7287</v>
      </c>
      <c r="B5514" s="184">
        <v>4750</v>
      </c>
      <c r="C5514" s="184">
        <v>511853</v>
      </c>
      <c r="D5514" s="184">
        <v>2</v>
      </c>
      <c r="E5514" s="184">
        <v>17</v>
      </c>
      <c r="F5514" s="184">
        <v>4154</v>
      </c>
      <c r="G5514" s="184">
        <v>7</v>
      </c>
      <c r="H5514" s="184">
        <v>3</v>
      </c>
    </row>
    <row r="5515" spans="1:8" hidden="1" x14ac:dyDescent="0.2">
      <c r="A5515" s="184" t="s">
        <v>7288</v>
      </c>
      <c r="B5515" s="184">
        <v>4749</v>
      </c>
      <c r="C5515" s="184">
        <v>511854</v>
      </c>
      <c r="D5515" s="184">
        <v>3</v>
      </c>
      <c r="E5515" s="184">
        <v>17</v>
      </c>
      <c r="F5515" s="184">
        <v>4154</v>
      </c>
      <c r="G5515" s="184">
        <v>7</v>
      </c>
      <c r="H5515" s="184">
        <v>3</v>
      </c>
    </row>
    <row r="5516" spans="1:8" hidden="1" x14ac:dyDescent="0.2">
      <c r="A5516" s="184" t="s">
        <v>7289</v>
      </c>
      <c r="B5516" s="184">
        <v>4748</v>
      </c>
      <c r="C5516" s="184">
        <v>511855</v>
      </c>
      <c r="D5516" s="184">
        <v>4</v>
      </c>
      <c r="E5516" s="184">
        <v>17</v>
      </c>
      <c r="F5516" s="184">
        <v>4154</v>
      </c>
      <c r="G5516" s="184">
        <v>7</v>
      </c>
      <c r="H5516" s="184">
        <v>3</v>
      </c>
    </row>
    <row r="5517" spans="1:8" hidden="1" x14ac:dyDescent="0.2">
      <c r="A5517" s="184" t="s">
        <v>7290</v>
      </c>
      <c r="B5517" s="184">
        <v>4747</v>
      </c>
      <c r="C5517" s="184">
        <v>511856</v>
      </c>
      <c r="D5517" s="184">
        <v>5</v>
      </c>
      <c r="E5517" s="184">
        <v>17</v>
      </c>
      <c r="F5517" s="184">
        <v>4154</v>
      </c>
      <c r="G5517" s="184">
        <v>7</v>
      </c>
      <c r="H5517" s="184">
        <v>3</v>
      </c>
    </row>
    <row r="5518" spans="1:8" hidden="1" x14ac:dyDescent="0.2">
      <c r="A5518" s="184" t="s">
        <v>7291</v>
      </c>
      <c r="B5518" s="184">
        <v>4746</v>
      </c>
      <c r="C5518" s="184">
        <v>511857</v>
      </c>
      <c r="D5518" s="184">
        <v>6</v>
      </c>
      <c r="E5518" s="184">
        <v>17</v>
      </c>
      <c r="F5518" s="184">
        <v>4154</v>
      </c>
      <c r="G5518" s="184">
        <v>7</v>
      </c>
      <c r="H5518" s="184">
        <v>3</v>
      </c>
    </row>
    <row r="5519" spans="1:8" hidden="1" x14ac:dyDescent="0.2">
      <c r="A5519" s="184" t="s">
        <v>7292</v>
      </c>
      <c r="B5519" s="184">
        <v>4745</v>
      </c>
      <c r="C5519" s="184">
        <v>511858</v>
      </c>
      <c r="D5519" s="184">
        <v>7</v>
      </c>
      <c r="E5519" s="184">
        <v>17</v>
      </c>
      <c r="F5519" s="184">
        <v>4154</v>
      </c>
      <c r="G5519" s="184">
        <v>7</v>
      </c>
      <c r="H5519" s="184">
        <v>3</v>
      </c>
    </row>
    <row r="5520" spans="1:8" hidden="1" x14ac:dyDescent="0.2">
      <c r="A5520" s="184" t="s">
        <v>7293</v>
      </c>
      <c r="B5520" s="184">
        <v>4744</v>
      </c>
      <c r="C5520" s="184">
        <v>511859</v>
      </c>
      <c r="D5520" s="184">
        <v>8</v>
      </c>
      <c r="E5520" s="184">
        <v>17</v>
      </c>
      <c r="F5520" s="184">
        <v>4154</v>
      </c>
      <c r="G5520" s="184">
        <v>7</v>
      </c>
      <c r="H5520" s="184">
        <v>3</v>
      </c>
    </row>
    <row r="5521" spans="1:8" hidden="1" x14ac:dyDescent="0.2">
      <c r="A5521" s="184" t="s">
        <v>7294</v>
      </c>
      <c r="B5521" s="184">
        <v>4743</v>
      </c>
      <c r="C5521" s="184">
        <v>511860</v>
      </c>
      <c r="D5521" s="184">
        <v>9</v>
      </c>
      <c r="E5521" s="184">
        <v>17</v>
      </c>
      <c r="F5521" s="184">
        <v>4154</v>
      </c>
      <c r="G5521" s="184">
        <v>7</v>
      </c>
      <c r="H5521" s="184">
        <v>3</v>
      </c>
    </row>
    <row r="5522" spans="1:8" hidden="1" x14ac:dyDescent="0.2">
      <c r="A5522" s="184" t="s">
        <v>7295</v>
      </c>
      <c r="B5522" s="184">
        <v>4742</v>
      </c>
      <c r="C5522" s="184">
        <v>511861</v>
      </c>
      <c r="D5522" s="184">
        <v>10</v>
      </c>
      <c r="E5522" s="184">
        <v>17</v>
      </c>
      <c r="F5522" s="184">
        <v>4154</v>
      </c>
      <c r="G5522" s="184">
        <v>7</v>
      </c>
      <c r="H5522" s="184">
        <v>3</v>
      </c>
    </row>
    <row r="5523" spans="1:8" hidden="1" x14ac:dyDescent="0.2">
      <c r="A5523" s="184" t="s">
        <v>7296</v>
      </c>
      <c r="B5523" s="184">
        <v>4741</v>
      </c>
      <c r="C5523" s="184">
        <v>511862</v>
      </c>
      <c r="D5523" s="184">
        <v>11</v>
      </c>
      <c r="E5523" s="184">
        <v>17</v>
      </c>
      <c r="F5523" s="184">
        <v>4154</v>
      </c>
      <c r="G5523" s="184">
        <v>7</v>
      </c>
      <c r="H5523" s="184">
        <v>3</v>
      </c>
    </row>
    <row r="5524" spans="1:8" hidden="1" x14ac:dyDescent="0.2">
      <c r="A5524" s="184" t="s">
        <v>7297</v>
      </c>
      <c r="B5524" s="184">
        <v>4740</v>
      </c>
      <c r="C5524" s="184">
        <v>511863</v>
      </c>
      <c r="D5524" s="184">
        <v>12</v>
      </c>
      <c r="E5524" s="184">
        <v>17</v>
      </c>
      <c r="F5524" s="184">
        <v>4154</v>
      </c>
      <c r="G5524" s="184">
        <v>7</v>
      </c>
      <c r="H5524" s="184">
        <v>3</v>
      </c>
    </row>
    <row r="5525" spans="1:8" hidden="1" x14ac:dyDescent="0.2">
      <c r="A5525" s="184" t="s">
        <v>7298</v>
      </c>
      <c r="B5525" s="184">
        <v>4739</v>
      </c>
      <c r="C5525" s="184">
        <v>511864</v>
      </c>
      <c r="D5525" s="184">
        <v>13</v>
      </c>
      <c r="E5525" s="184">
        <v>17</v>
      </c>
      <c r="F5525" s="184">
        <v>4154</v>
      </c>
      <c r="G5525" s="184">
        <v>7</v>
      </c>
      <c r="H5525" s="184">
        <v>3</v>
      </c>
    </row>
    <row r="5526" spans="1:8" hidden="1" x14ac:dyDescent="0.2">
      <c r="A5526" s="184" t="s">
        <v>7299</v>
      </c>
      <c r="B5526" s="184">
        <v>4738</v>
      </c>
      <c r="C5526" s="184">
        <v>511865</v>
      </c>
      <c r="D5526" s="184">
        <v>14</v>
      </c>
      <c r="E5526" s="184">
        <v>17</v>
      </c>
      <c r="F5526" s="184">
        <v>4154</v>
      </c>
      <c r="G5526" s="184">
        <v>7</v>
      </c>
      <c r="H5526" s="184">
        <v>3</v>
      </c>
    </row>
    <row r="5527" spans="1:8" hidden="1" x14ac:dyDescent="0.2">
      <c r="A5527" s="184" t="s">
        <v>7300</v>
      </c>
      <c r="B5527" s="184">
        <v>4737</v>
      </c>
      <c r="C5527" s="184">
        <v>511866</v>
      </c>
      <c r="D5527" s="184">
        <v>15</v>
      </c>
      <c r="E5527" s="184">
        <v>17</v>
      </c>
      <c r="F5527" s="184">
        <v>4154</v>
      </c>
      <c r="G5527" s="184">
        <v>7</v>
      </c>
      <c r="H5527" s="184">
        <v>3</v>
      </c>
    </row>
    <row r="5528" spans="1:8" hidden="1" x14ac:dyDescent="0.2">
      <c r="A5528" s="184" t="s">
        <v>7301</v>
      </c>
      <c r="B5528" s="184">
        <v>4736</v>
      </c>
      <c r="C5528" s="184">
        <v>511867</v>
      </c>
      <c r="D5528" s="184">
        <v>16</v>
      </c>
      <c r="E5528" s="184">
        <v>17</v>
      </c>
      <c r="F5528" s="184">
        <v>4154</v>
      </c>
      <c r="G5528" s="184">
        <v>7</v>
      </c>
      <c r="H5528" s="184">
        <v>3</v>
      </c>
    </row>
    <row r="5529" spans="1:8" hidden="1" x14ac:dyDescent="0.2">
      <c r="A5529" s="184" t="s">
        <v>7302</v>
      </c>
      <c r="B5529" s="184">
        <v>4735</v>
      </c>
      <c r="C5529" s="184">
        <v>511868</v>
      </c>
      <c r="D5529" s="184">
        <v>17</v>
      </c>
      <c r="E5529" s="184">
        <v>17</v>
      </c>
      <c r="F5529" s="184">
        <v>4154</v>
      </c>
      <c r="G5529" s="184">
        <v>7</v>
      </c>
      <c r="H5529" s="184">
        <v>3</v>
      </c>
    </row>
    <row r="5530" spans="1:8" hidden="1" x14ac:dyDescent="0.2">
      <c r="A5530" s="184" t="s">
        <v>7303</v>
      </c>
      <c r="B5530" s="184">
        <v>4734</v>
      </c>
      <c r="C5530" s="184">
        <v>511869</v>
      </c>
      <c r="D5530" s="184">
        <v>18</v>
      </c>
      <c r="E5530" s="184">
        <v>17</v>
      </c>
      <c r="F5530" s="184">
        <v>4154</v>
      </c>
      <c r="G5530" s="184">
        <v>7</v>
      </c>
      <c r="H5530" s="184">
        <v>3</v>
      </c>
    </row>
    <row r="5531" spans="1:8" hidden="1" x14ac:dyDescent="0.2">
      <c r="A5531" s="184" t="s">
        <v>7304</v>
      </c>
      <c r="B5531" s="184">
        <v>4733</v>
      </c>
      <c r="C5531" s="184">
        <v>511870</v>
      </c>
      <c r="D5531" s="184">
        <v>19</v>
      </c>
      <c r="E5531" s="184">
        <v>17</v>
      </c>
      <c r="F5531" s="184">
        <v>4154</v>
      </c>
      <c r="G5531" s="184">
        <v>7</v>
      </c>
      <c r="H5531" s="184">
        <v>3</v>
      </c>
    </row>
    <row r="5532" spans="1:8" hidden="1" x14ac:dyDescent="0.2">
      <c r="A5532" s="184" t="s">
        <v>7305</v>
      </c>
      <c r="B5532" s="184">
        <v>4732</v>
      </c>
      <c r="C5532" s="184">
        <v>511871</v>
      </c>
      <c r="D5532" s="184">
        <v>20</v>
      </c>
      <c r="E5532" s="184">
        <v>17</v>
      </c>
      <c r="F5532" s="184">
        <v>4154</v>
      </c>
      <c r="G5532" s="184">
        <v>7</v>
      </c>
      <c r="H5532" s="184">
        <v>3</v>
      </c>
    </row>
    <row r="5533" spans="1:8" hidden="1" x14ac:dyDescent="0.2">
      <c r="A5533" s="184" t="s">
        <v>7306</v>
      </c>
      <c r="B5533" s="184">
        <v>4731</v>
      </c>
      <c r="C5533" s="184">
        <v>511872</v>
      </c>
      <c r="D5533" s="184">
        <v>21</v>
      </c>
      <c r="E5533" s="184">
        <v>17</v>
      </c>
      <c r="F5533" s="184">
        <v>4154</v>
      </c>
      <c r="G5533" s="184">
        <v>7</v>
      </c>
      <c r="H5533" s="184">
        <v>3</v>
      </c>
    </row>
    <row r="5534" spans="1:8" hidden="1" x14ac:dyDescent="0.2">
      <c r="A5534" s="184" t="s">
        <v>7307</v>
      </c>
      <c r="B5534" s="184">
        <v>4730</v>
      </c>
      <c r="C5534" s="184">
        <v>511873</v>
      </c>
      <c r="D5534" s="184">
        <v>22</v>
      </c>
      <c r="E5534" s="184">
        <v>17</v>
      </c>
      <c r="F5534" s="184">
        <v>4154</v>
      </c>
      <c r="G5534" s="184">
        <v>7</v>
      </c>
      <c r="H5534" s="184">
        <v>3</v>
      </c>
    </row>
    <row r="5535" spans="1:8" hidden="1" x14ac:dyDescent="0.2">
      <c r="A5535" s="184" t="s">
        <v>7308</v>
      </c>
      <c r="B5535" s="184">
        <v>4729</v>
      </c>
      <c r="C5535" s="184">
        <v>511874</v>
      </c>
      <c r="D5535" s="184">
        <v>23</v>
      </c>
      <c r="E5535" s="184">
        <v>17</v>
      </c>
      <c r="F5535" s="184">
        <v>4154</v>
      </c>
      <c r="G5535" s="184">
        <v>7</v>
      </c>
      <c r="H5535" s="184">
        <v>3</v>
      </c>
    </row>
    <row r="5536" spans="1:8" hidden="1" x14ac:dyDescent="0.2">
      <c r="A5536" s="184" t="s">
        <v>7309</v>
      </c>
      <c r="B5536" s="184">
        <v>4728</v>
      </c>
      <c r="C5536" s="184">
        <v>511875</v>
      </c>
      <c r="D5536" s="184">
        <v>24</v>
      </c>
      <c r="E5536" s="184">
        <v>17</v>
      </c>
      <c r="F5536" s="184">
        <v>4154</v>
      </c>
      <c r="G5536" s="184">
        <v>7</v>
      </c>
      <c r="H5536" s="184">
        <v>3</v>
      </c>
    </row>
    <row r="5537" spans="1:8" hidden="1" x14ac:dyDescent="0.2">
      <c r="A5537" s="184" t="s">
        <v>7310</v>
      </c>
      <c r="B5537" s="184">
        <v>4727</v>
      </c>
      <c r="C5537" s="184">
        <v>511876</v>
      </c>
      <c r="D5537" s="184">
        <v>25</v>
      </c>
      <c r="E5537" s="184">
        <v>17</v>
      </c>
      <c r="F5537" s="184">
        <v>4154</v>
      </c>
      <c r="G5537" s="184">
        <v>7</v>
      </c>
      <c r="H5537" s="184">
        <v>3</v>
      </c>
    </row>
    <row r="5538" spans="1:8" hidden="1" x14ac:dyDescent="0.2">
      <c r="A5538" s="184" t="s">
        <v>7311</v>
      </c>
      <c r="B5538" s="184">
        <v>5490</v>
      </c>
      <c r="C5538" s="184">
        <v>513186</v>
      </c>
      <c r="D5538" s="184" t="s">
        <v>7312</v>
      </c>
      <c r="E5538" s="184">
        <v>17</v>
      </c>
      <c r="F5538" s="184">
        <v>4154</v>
      </c>
      <c r="G5538" s="184">
        <v>7</v>
      </c>
      <c r="H5538" s="184">
        <v>3</v>
      </c>
    </row>
    <row r="5539" spans="1:8" hidden="1" x14ac:dyDescent="0.2">
      <c r="A5539" s="184" t="s">
        <v>7313</v>
      </c>
      <c r="B5539" s="184">
        <v>4751</v>
      </c>
      <c r="C5539" s="184">
        <v>511852</v>
      </c>
      <c r="D5539" s="184" t="s">
        <v>7314</v>
      </c>
      <c r="E5539" s="184">
        <v>17</v>
      </c>
      <c r="F5539" s="184">
        <v>4154</v>
      </c>
      <c r="G5539" s="184">
        <v>7</v>
      </c>
      <c r="H5539" s="184">
        <v>3</v>
      </c>
    </row>
    <row r="5540" spans="1:8" hidden="1" x14ac:dyDescent="0.2">
      <c r="A5540" s="184" t="s">
        <v>7315</v>
      </c>
      <c r="B5540" s="184">
        <v>4726</v>
      </c>
      <c r="C5540" s="184">
        <v>511877</v>
      </c>
      <c r="D5540" s="184">
        <v>26</v>
      </c>
      <c r="E5540" s="184">
        <v>17</v>
      </c>
      <c r="F5540" s="184">
        <v>4155</v>
      </c>
      <c r="G5540" s="184">
        <v>7</v>
      </c>
      <c r="H5540" s="184">
        <v>3</v>
      </c>
    </row>
    <row r="5541" spans="1:8" hidden="1" x14ac:dyDescent="0.2">
      <c r="A5541" s="184" t="s">
        <v>7316</v>
      </c>
      <c r="B5541" s="184">
        <v>4725</v>
      </c>
      <c r="C5541" s="184">
        <v>511878</v>
      </c>
      <c r="D5541" s="184">
        <v>27</v>
      </c>
      <c r="E5541" s="184">
        <v>17</v>
      </c>
      <c r="F5541" s="184">
        <v>4155</v>
      </c>
      <c r="G5541" s="184">
        <v>7</v>
      </c>
      <c r="H5541" s="184">
        <v>3</v>
      </c>
    </row>
    <row r="5542" spans="1:8" hidden="1" x14ac:dyDescent="0.2">
      <c r="A5542" s="184" t="s">
        <v>7317</v>
      </c>
      <c r="B5542" s="184">
        <v>4724</v>
      </c>
      <c r="C5542" s="184">
        <v>511879</v>
      </c>
      <c r="D5542" s="184">
        <v>28</v>
      </c>
      <c r="E5542" s="184">
        <v>17</v>
      </c>
      <c r="F5542" s="184">
        <v>4155</v>
      </c>
      <c r="G5542" s="184">
        <v>7</v>
      </c>
      <c r="H5542" s="184">
        <v>3</v>
      </c>
    </row>
    <row r="5543" spans="1:8" hidden="1" x14ac:dyDescent="0.2">
      <c r="A5543" s="184" t="s">
        <v>7318</v>
      </c>
      <c r="B5543" s="184">
        <v>4722</v>
      </c>
      <c r="C5543" s="184">
        <v>511881</v>
      </c>
      <c r="D5543" s="184">
        <v>29</v>
      </c>
      <c r="E5543" s="184">
        <v>17</v>
      </c>
      <c r="F5543" s="184">
        <v>4155</v>
      </c>
      <c r="G5543" s="184">
        <v>7</v>
      </c>
      <c r="H5543" s="184">
        <v>3</v>
      </c>
    </row>
    <row r="5544" spans="1:8" hidden="1" x14ac:dyDescent="0.2">
      <c r="A5544" s="184" t="s">
        <v>7319</v>
      </c>
      <c r="B5544" s="184">
        <v>4723</v>
      </c>
      <c r="C5544" s="184">
        <v>511880</v>
      </c>
      <c r="D5544" s="184">
        <v>30</v>
      </c>
      <c r="E5544" s="184">
        <v>17</v>
      </c>
      <c r="F5544" s="184">
        <v>4155</v>
      </c>
      <c r="G5544" s="184">
        <v>7</v>
      </c>
      <c r="H5544" s="184">
        <v>3</v>
      </c>
    </row>
    <row r="5545" spans="1:8" hidden="1" x14ac:dyDescent="0.2">
      <c r="A5545" s="184" t="s">
        <v>7320</v>
      </c>
      <c r="B5545" s="184">
        <v>4721</v>
      </c>
      <c r="C5545" s="184">
        <v>511882</v>
      </c>
      <c r="D5545" s="184">
        <v>31</v>
      </c>
      <c r="E5545" s="184">
        <v>17</v>
      </c>
      <c r="F5545" s="184">
        <v>4155</v>
      </c>
      <c r="G5545" s="184">
        <v>7</v>
      </c>
      <c r="H5545" s="184">
        <v>3</v>
      </c>
    </row>
    <row r="5546" spans="1:8" hidden="1" x14ac:dyDescent="0.2">
      <c r="A5546" s="184" t="s">
        <v>7321</v>
      </c>
      <c r="B5546" s="184">
        <v>4720</v>
      </c>
      <c r="C5546" s="184">
        <v>511883</v>
      </c>
      <c r="D5546" s="184">
        <v>32</v>
      </c>
      <c r="E5546" s="184">
        <v>17</v>
      </c>
      <c r="F5546" s="184">
        <v>4155</v>
      </c>
      <c r="G5546" s="184">
        <v>7</v>
      </c>
      <c r="H5546" s="184">
        <v>3</v>
      </c>
    </row>
    <row r="5547" spans="1:8" hidden="1" x14ac:dyDescent="0.2">
      <c r="A5547" s="184" t="s">
        <v>7322</v>
      </c>
      <c r="B5547" s="184">
        <v>4754</v>
      </c>
      <c r="C5547" s="184">
        <v>511847</v>
      </c>
      <c r="D5547" s="184">
        <v>1</v>
      </c>
      <c r="E5547" s="184">
        <v>17</v>
      </c>
      <c r="F5547" s="184">
        <v>4153</v>
      </c>
      <c r="G5547" s="184">
        <v>7</v>
      </c>
      <c r="H5547" s="184">
        <v>3</v>
      </c>
    </row>
    <row r="5548" spans="1:8" hidden="1" x14ac:dyDescent="0.2">
      <c r="A5548" s="184" t="s">
        <v>7323</v>
      </c>
      <c r="B5548" s="184">
        <v>4753</v>
      </c>
      <c r="C5548" s="184">
        <v>511848</v>
      </c>
      <c r="D5548" s="184">
        <v>2</v>
      </c>
      <c r="E5548" s="184">
        <v>17</v>
      </c>
      <c r="F5548" s="184">
        <v>4153</v>
      </c>
      <c r="G5548" s="184">
        <v>7</v>
      </c>
      <c r="H5548" s="184">
        <v>3</v>
      </c>
    </row>
    <row r="5549" spans="1:8" hidden="1" x14ac:dyDescent="0.2">
      <c r="A5549" s="184" t="s">
        <v>7324</v>
      </c>
      <c r="B5549" s="184">
        <v>4718</v>
      </c>
      <c r="C5549" s="184">
        <v>511888</v>
      </c>
      <c r="D5549" s="184">
        <v>41</v>
      </c>
      <c r="E5549" s="184">
        <v>17</v>
      </c>
      <c r="F5549" s="184">
        <v>4156</v>
      </c>
      <c r="G5549" s="184">
        <v>7</v>
      </c>
      <c r="H5549" s="184">
        <v>3</v>
      </c>
    </row>
    <row r="5550" spans="1:8" hidden="1" x14ac:dyDescent="0.2">
      <c r="A5550" s="184" t="s">
        <v>7325</v>
      </c>
      <c r="B5550" s="184">
        <v>4717</v>
      </c>
      <c r="C5550" s="184">
        <v>511889</v>
      </c>
      <c r="D5550" s="184">
        <v>42</v>
      </c>
      <c r="E5550" s="184">
        <v>17</v>
      </c>
      <c r="F5550" s="184">
        <v>4156</v>
      </c>
      <c r="G5550" s="184">
        <v>7</v>
      </c>
      <c r="H5550" s="184">
        <v>3</v>
      </c>
    </row>
    <row r="5551" spans="1:8" hidden="1" x14ac:dyDescent="0.2">
      <c r="A5551" s="184" t="s">
        <v>7326</v>
      </c>
      <c r="B5551" s="184">
        <v>4716</v>
      </c>
      <c r="C5551" s="184">
        <v>511890</v>
      </c>
      <c r="D5551" s="184">
        <v>43</v>
      </c>
      <c r="E5551" s="184">
        <v>17</v>
      </c>
      <c r="F5551" s="184">
        <v>4156</v>
      </c>
      <c r="G5551" s="184">
        <v>7</v>
      </c>
      <c r="H5551" s="184">
        <v>3</v>
      </c>
    </row>
    <row r="5552" spans="1:8" hidden="1" x14ac:dyDescent="0.2">
      <c r="A5552" s="184" t="s">
        <v>7327</v>
      </c>
      <c r="B5552" s="184">
        <v>4715</v>
      </c>
      <c r="C5552" s="184">
        <v>511891</v>
      </c>
      <c r="D5552" s="184">
        <v>44</v>
      </c>
      <c r="E5552" s="184">
        <v>17</v>
      </c>
      <c r="F5552" s="184">
        <v>4156</v>
      </c>
      <c r="G5552" s="184">
        <v>7</v>
      </c>
      <c r="H5552" s="184">
        <v>3</v>
      </c>
    </row>
    <row r="5553" spans="1:8" hidden="1" x14ac:dyDescent="0.2">
      <c r="A5553" s="184" t="s">
        <v>7328</v>
      </c>
      <c r="B5553" s="184">
        <v>4714</v>
      </c>
      <c r="C5553" s="184">
        <v>511892</v>
      </c>
      <c r="D5553" s="184">
        <v>45</v>
      </c>
      <c r="E5553" s="184">
        <v>17</v>
      </c>
      <c r="F5553" s="184">
        <v>4156</v>
      </c>
      <c r="G5553" s="184">
        <v>7</v>
      </c>
      <c r="H5553" s="184">
        <v>3</v>
      </c>
    </row>
    <row r="5554" spans="1:8" hidden="1" x14ac:dyDescent="0.2">
      <c r="A5554" s="184" t="s">
        <v>7329</v>
      </c>
      <c r="B5554" s="184">
        <v>4713</v>
      </c>
      <c r="C5554" s="184">
        <v>511893</v>
      </c>
      <c r="D5554" s="184">
        <v>46</v>
      </c>
      <c r="E5554" s="184">
        <v>17</v>
      </c>
      <c r="F5554" s="184">
        <v>4156</v>
      </c>
      <c r="G5554" s="184">
        <v>7</v>
      </c>
      <c r="H5554" s="184">
        <v>3</v>
      </c>
    </row>
    <row r="5555" spans="1:8" hidden="1" x14ac:dyDescent="0.2">
      <c r="A5555" s="184" t="s">
        <v>7330</v>
      </c>
      <c r="B5555" s="184">
        <v>4712</v>
      </c>
      <c r="C5555" s="184">
        <v>511894</v>
      </c>
      <c r="D5555" s="184">
        <v>47</v>
      </c>
      <c r="E5555" s="184">
        <v>17</v>
      </c>
      <c r="F5555" s="184">
        <v>4156</v>
      </c>
      <c r="G5555" s="184">
        <v>7</v>
      </c>
      <c r="H5555" s="184">
        <v>3</v>
      </c>
    </row>
    <row r="5556" spans="1:8" hidden="1" x14ac:dyDescent="0.2">
      <c r="A5556" s="184" t="s">
        <v>7331</v>
      </c>
      <c r="B5556" s="184">
        <v>4711</v>
      </c>
      <c r="C5556" s="184">
        <v>511895</v>
      </c>
      <c r="D5556" s="184">
        <v>48</v>
      </c>
      <c r="E5556" s="184">
        <v>17</v>
      </c>
      <c r="F5556" s="184">
        <v>4156</v>
      </c>
      <c r="G5556" s="184">
        <v>7</v>
      </c>
      <c r="H5556" s="184">
        <v>3</v>
      </c>
    </row>
    <row r="5557" spans="1:8" hidden="1" x14ac:dyDescent="0.2">
      <c r="A5557" s="184" t="s">
        <v>7332</v>
      </c>
      <c r="B5557" s="184">
        <v>4710</v>
      </c>
      <c r="C5557" s="184">
        <v>511896</v>
      </c>
      <c r="D5557" s="184">
        <v>49</v>
      </c>
      <c r="E5557" s="184">
        <v>17</v>
      </c>
      <c r="F5557" s="184">
        <v>4156</v>
      </c>
      <c r="G5557" s="184">
        <v>7</v>
      </c>
      <c r="H5557" s="184">
        <v>3</v>
      </c>
    </row>
    <row r="5558" spans="1:8" hidden="1" x14ac:dyDescent="0.2">
      <c r="A5558" s="184" t="s">
        <v>7333</v>
      </c>
      <c r="B5558" s="184">
        <v>4709</v>
      </c>
      <c r="C5558" s="184">
        <v>511897</v>
      </c>
      <c r="D5558" s="184">
        <v>50</v>
      </c>
      <c r="E5558" s="184">
        <v>17</v>
      </c>
      <c r="F5558" s="184">
        <v>4156</v>
      </c>
      <c r="G5558" s="184">
        <v>7</v>
      </c>
      <c r="H5558" s="184">
        <v>3</v>
      </c>
    </row>
    <row r="5559" spans="1:8" hidden="1" x14ac:dyDescent="0.2">
      <c r="A5559" s="184" t="s">
        <v>7334</v>
      </c>
      <c r="B5559" s="184">
        <v>4708</v>
      </c>
      <c r="C5559" s="184">
        <v>511898</v>
      </c>
      <c r="D5559" s="184">
        <v>51</v>
      </c>
      <c r="E5559" s="184">
        <v>17</v>
      </c>
      <c r="F5559" s="184">
        <v>4156</v>
      </c>
      <c r="G5559" s="184">
        <v>7</v>
      </c>
      <c r="H5559" s="184">
        <v>3</v>
      </c>
    </row>
    <row r="5560" spans="1:8" hidden="1" x14ac:dyDescent="0.2">
      <c r="A5560" s="184" t="s">
        <v>7335</v>
      </c>
      <c r="B5560" s="184">
        <v>4707</v>
      </c>
      <c r="C5560" s="184">
        <v>511899</v>
      </c>
      <c r="D5560" s="184">
        <v>52</v>
      </c>
      <c r="E5560" s="184">
        <v>17</v>
      </c>
      <c r="F5560" s="184">
        <v>4156</v>
      </c>
      <c r="G5560" s="184">
        <v>7</v>
      </c>
      <c r="H5560" s="184">
        <v>3</v>
      </c>
    </row>
    <row r="5561" spans="1:8" hidden="1" x14ac:dyDescent="0.2">
      <c r="A5561" s="184" t="s">
        <v>7336</v>
      </c>
      <c r="B5561" s="184">
        <v>4706</v>
      </c>
      <c r="C5561" s="184">
        <v>511900</v>
      </c>
      <c r="D5561" s="184">
        <v>53</v>
      </c>
      <c r="E5561" s="184">
        <v>17</v>
      </c>
      <c r="F5561" s="184">
        <v>4156</v>
      </c>
      <c r="G5561" s="184">
        <v>7</v>
      </c>
      <c r="H5561" s="184">
        <v>3</v>
      </c>
    </row>
    <row r="5562" spans="1:8" hidden="1" x14ac:dyDescent="0.2">
      <c r="A5562" s="184" t="s">
        <v>7337</v>
      </c>
      <c r="B5562" s="184">
        <v>4705</v>
      </c>
      <c r="C5562" s="184">
        <v>511901</v>
      </c>
      <c r="D5562" s="184">
        <v>54</v>
      </c>
      <c r="E5562" s="184">
        <v>17</v>
      </c>
      <c r="F5562" s="184">
        <v>4156</v>
      </c>
      <c r="G5562" s="184">
        <v>7</v>
      </c>
      <c r="H5562" s="184">
        <v>3</v>
      </c>
    </row>
    <row r="5563" spans="1:8" hidden="1" x14ac:dyDescent="0.2">
      <c r="A5563" s="184" t="s">
        <v>7338</v>
      </c>
      <c r="B5563" s="184">
        <v>4704</v>
      </c>
      <c r="C5563" s="184">
        <v>511902</v>
      </c>
      <c r="D5563" s="184">
        <v>55</v>
      </c>
      <c r="E5563" s="184">
        <v>17</v>
      </c>
      <c r="F5563" s="184">
        <v>4156</v>
      </c>
      <c r="G5563" s="184">
        <v>7</v>
      </c>
      <c r="H5563" s="184">
        <v>3</v>
      </c>
    </row>
    <row r="5564" spans="1:8" hidden="1" x14ac:dyDescent="0.2">
      <c r="A5564" s="184" t="s">
        <v>7339</v>
      </c>
      <c r="B5564" s="184">
        <v>4703</v>
      </c>
      <c r="C5564" s="184">
        <v>511903</v>
      </c>
      <c r="D5564" s="184">
        <v>56</v>
      </c>
      <c r="E5564" s="184">
        <v>17</v>
      </c>
      <c r="F5564" s="184">
        <v>4156</v>
      </c>
      <c r="G5564" s="184">
        <v>7</v>
      </c>
      <c r="H5564" s="184">
        <v>3</v>
      </c>
    </row>
    <row r="5565" spans="1:8" hidden="1" x14ac:dyDescent="0.2">
      <c r="A5565" s="184" t="s">
        <v>7340</v>
      </c>
      <c r="B5565" s="184">
        <v>4702</v>
      </c>
      <c r="C5565" s="184">
        <v>511904</v>
      </c>
      <c r="D5565" s="184">
        <v>57</v>
      </c>
      <c r="E5565" s="184">
        <v>17</v>
      </c>
      <c r="F5565" s="184">
        <v>4156</v>
      </c>
      <c r="G5565" s="184">
        <v>7</v>
      </c>
      <c r="H5565" s="184">
        <v>3</v>
      </c>
    </row>
    <row r="5566" spans="1:8" hidden="1" x14ac:dyDescent="0.2">
      <c r="A5566" s="184" t="s">
        <v>7341</v>
      </c>
      <c r="B5566" s="184">
        <v>4701</v>
      </c>
      <c r="C5566" s="184">
        <v>511905</v>
      </c>
      <c r="D5566" s="184">
        <v>58</v>
      </c>
      <c r="E5566" s="184">
        <v>17</v>
      </c>
      <c r="F5566" s="184">
        <v>4156</v>
      </c>
      <c r="G5566" s="184">
        <v>7</v>
      </c>
      <c r="H5566" s="184">
        <v>3</v>
      </c>
    </row>
    <row r="5567" spans="1:8" hidden="1" x14ac:dyDescent="0.2">
      <c r="A5567" s="184" t="s">
        <v>7342</v>
      </c>
      <c r="B5567" s="184">
        <v>4700</v>
      </c>
      <c r="C5567" s="184">
        <v>511906</v>
      </c>
      <c r="D5567" s="184">
        <v>59</v>
      </c>
      <c r="E5567" s="184">
        <v>17</v>
      </c>
      <c r="F5567" s="184">
        <v>4156</v>
      </c>
      <c r="G5567" s="184">
        <v>7</v>
      </c>
      <c r="H5567" s="184">
        <v>3</v>
      </c>
    </row>
    <row r="5568" spans="1:8" hidden="1" x14ac:dyDescent="0.2">
      <c r="A5568" s="184" t="s">
        <v>7343</v>
      </c>
      <c r="B5568" s="184">
        <v>4699</v>
      </c>
      <c r="C5568" s="184">
        <v>511907</v>
      </c>
      <c r="D5568" s="184">
        <v>60</v>
      </c>
      <c r="E5568" s="184">
        <v>17</v>
      </c>
      <c r="F5568" s="184">
        <v>4156</v>
      </c>
      <c r="G5568" s="184">
        <v>7</v>
      </c>
      <c r="H5568" s="184">
        <v>3</v>
      </c>
    </row>
    <row r="5569" spans="1:8" hidden="1" x14ac:dyDescent="0.2">
      <c r="A5569" s="184" t="s">
        <v>7344</v>
      </c>
      <c r="B5569" s="184">
        <v>4698</v>
      </c>
      <c r="C5569" s="184">
        <v>511908</v>
      </c>
      <c r="D5569" s="184">
        <v>61</v>
      </c>
      <c r="E5569" s="184">
        <v>17</v>
      </c>
      <c r="F5569" s="184">
        <v>4156</v>
      </c>
      <c r="G5569" s="184">
        <v>7</v>
      </c>
      <c r="H5569" s="184">
        <v>3</v>
      </c>
    </row>
    <row r="5570" spans="1:8" hidden="1" x14ac:dyDescent="0.2">
      <c r="A5570" s="184" t="s">
        <v>7345</v>
      </c>
      <c r="B5570" s="184">
        <v>4697</v>
      </c>
      <c r="C5570" s="184">
        <v>511909</v>
      </c>
      <c r="D5570" s="184">
        <v>62</v>
      </c>
      <c r="E5570" s="184">
        <v>17</v>
      </c>
      <c r="F5570" s="184">
        <v>4156</v>
      </c>
      <c r="G5570" s="184">
        <v>7</v>
      </c>
      <c r="H5570" s="184">
        <v>3</v>
      </c>
    </row>
    <row r="5571" spans="1:8" hidden="1" x14ac:dyDescent="0.2">
      <c r="A5571" s="184" t="s">
        <v>7346</v>
      </c>
      <c r="B5571" s="184">
        <v>4696</v>
      </c>
      <c r="C5571" s="184">
        <v>511910</v>
      </c>
      <c r="D5571" s="184">
        <v>63</v>
      </c>
      <c r="E5571" s="184">
        <v>17</v>
      </c>
      <c r="F5571" s="184">
        <v>4156</v>
      </c>
      <c r="G5571" s="184">
        <v>7</v>
      </c>
      <c r="H5571" s="184">
        <v>3</v>
      </c>
    </row>
    <row r="5572" spans="1:8" hidden="1" x14ac:dyDescent="0.2">
      <c r="A5572" s="184" t="s">
        <v>7347</v>
      </c>
      <c r="B5572" s="184">
        <v>4695</v>
      </c>
      <c r="C5572" s="184">
        <v>511911</v>
      </c>
      <c r="D5572" s="184">
        <v>64</v>
      </c>
      <c r="E5572" s="184">
        <v>17</v>
      </c>
      <c r="F5572" s="184">
        <v>4156</v>
      </c>
      <c r="G5572" s="184">
        <v>7</v>
      </c>
      <c r="H5572" s="184">
        <v>3</v>
      </c>
    </row>
    <row r="5573" spans="1:8" hidden="1" x14ac:dyDescent="0.2">
      <c r="A5573" s="184" t="s">
        <v>7348</v>
      </c>
      <c r="B5573" s="184">
        <v>4694</v>
      </c>
      <c r="C5573" s="184">
        <v>511912</v>
      </c>
      <c r="D5573" s="184">
        <v>65</v>
      </c>
      <c r="E5573" s="184">
        <v>17</v>
      </c>
      <c r="F5573" s="184">
        <v>4156</v>
      </c>
      <c r="G5573" s="184">
        <v>7</v>
      </c>
      <c r="H5573" s="184">
        <v>3</v>
      </c>
    </row>
    <row r="5574" spans="1:8" hidden="1" x14ac:dyDescent="0.2">
      <c r="A5574" s="184" t="s">
        <v>7349</v>
      </c>
      <c r="B5574" s="184">
        <v>4693</v>
      </c>
      <c r="C5574" s="184">
        <v>511913</v>
      </c>
      <c r="D5574" s="184">
        <v>75</v>
      </c>
      <c r="E5574" s="184">
        <v>17</v>
      </c>
      <c r="F5574" s="184">
        <v>4157</v>
      </c>
      <c r="G5574" s="184">
        <v>7</v>
      </c>
      <c r="H5574" s="184">
        <v>3</v>
      </c>
    </row>
    <row r="5575" spans="1:8" hidden="1" x14ac:dyDescent="0.2">
      <c r="A5575" s="184" t="s">
        <v>7350</v>
      </c>
      <c r="B5575" s="184">
        <v>4692</v>
      </c>
      <c r="C5575" s="184">
        <v>511914</v>
      </c>
      <c r="D5575" s="184">
        <v>76</v>
      </c>
      <c r="E5575" s="184">
        <v>17</v>
      </c>
      <c r="F5575" s="184">
        <v>4157</v>
      </c>
      <c r="G5575" s="184">
        <v>7</v>
      </c>
      <c r="H5575" s="184">
        <v>3</v>
      </c>
    </row>
    <row r="5576" spans="1:8" hidden="1" x14ac:dyDescent="0.2">
      <c r="A5576" s="184" t="s">
        <v>7351</v>
      </c>
      <c r="B5576" s="184">
        <v>4691</v>
      </c>
      <c r="C5576" s="184">
        <v>511915</v>
      </c>
      <c r="D5576" s="184">
        <v>77</v>
      </c>
      <c r="E5576" s="184">
        <v>17</v>
      </c>
      <c r="F5576" s="184">
        <v>4157</v>
      </c>
      <c r="G5576" s="184">
        <v>7</v>
      </c>
      <c r="H5576" s="184">
        <v>3</v>
      </c>
    </row>
    <row r="5577" spans="1:8" hidden="1" x14ac:dyDescent="0.2">
      <c r="A5577" s="184" t="s">
        <v>7352</v>
      </c>
      <c r="B5577" s="184">
        <v>4690</v>
      </c>
      <c r="C5577" s="184">
        <v>511916</v>
      </c>
      <c r="D5577" s="184">
        <v>78</v>
      </c>
      <c r="E5577" s="184">
        <v>17</v>
      </c>
      <c r="F5577" s="184">
        <v>4157</v>
      </c>
      <c r="G5577" s="184">
        <v>7</v>
      </c>
      <c r="H5577" s="184">
        <v>3</v>
      </c>
    </row>
    <row r="5578" spans="1:8" hidden="1" x14ac:dyDescent="0.2">
      <c r="A5578" s="184" t="s">
        <v>7353</v>
      </c>
      <c r="B5578" s="184">
        <v>4689</v>
      </c>
      <c r="C5578" s="184">
        <v>511917</v>
      </c>
      <c r="D5578" s="184">
        <v>79</v>
      </c>
      <c r="E5578" s="184">
        <v>17</v>
      </c>
      <c r="F5578" s="184">
        <v>4157</v>
      </c>
      <c r="G5578" s="184">
        <v>7</v>
      </c>
      <c r="H5578" s="184">
        <v>3</v>
      </c>
    </row>
    <row r="5579" spans="1:8" hidden="1" x14ac:dyDescent="0.2">
      <c r="A5579" s="184" t="s">
        <v>7354</v>
      </c>
      <c r="B5579" s="184">
        <v>4688</v>
      </c>
      <c r="C5579" s="184">
        <v>511918</v>
      </c>
      <c r="D5579" s="184">
        <v>80</v>
      </c>
      <c r="E5579" s="184">
        <v>17</v>
      </c>
      <c r="F5579" s="184">
        <v>4157</v>
      </c>
      <c r="G5579" s="184">
        <v>7</v>
      </c>
      <c r="H5579" s="184">
        <v>3</v>
      </c>
    </row>
    <row r="5580" spans="1:8" hidden="1" x14ac:dyDescent="0.2">
      <c r="A5580" s="184" t="s">
        <v>7355</v>
      </c>
      <c r="B5580" s="184">
        <v>4687</v>
      </c>
      <c r="C5580" s="184">
        <v>511921</v>
      </c>
      <c r="D5580" s="184">
        <v>86</v>
      </c>
      <c r="E5580" s="184">
        <v>17</v>
      </c>
      <c r="F5580" s="184">
        <v>4158</v>
      </c>
      <c r="G5580" s="184">
        <v>7</v>
      </c>
      <c r="H5580" s="184">
        <v>3</v>
      </c>
    </row>
    <row r="5581" spans="1:8" hidden="1" x14ac:dyDescent="0.2">
      <c r="A5581" s="184" t="s">
        <v>7356</v>
      </c>
      <c r="B5581" s="184">
        <v>4686</v>
      </c>
      <c r="C5581" s="184">
        <v>511922</v>
      </c>
      <c r="D5581" s="184">
        <v>87</v>
      </c>
      <c r="E5581" s="184">
        <v>17</v>
      </c>
      <c r="F5581" s="184">
        <v>4158</v>
      </c>
      <c r="G5581" s="184">
        <v>7</v>
      </c>
      <c r="H5581" s="184">
        <v>3</v>
      </c>
    </row>
    <row r="5582" spans="1:8" hidden="1" x14ac:dyDescent="0.2">
      <c r="A5582" s="184" t="s">
        <v>7357</v>
      </c>
      <c r="B5582" s="184">
        <v>4685</v>
      </c>
      <c r="C5582" s="184">
        <v>511923</v>
      </c>
      <c r="D5582" s="184">
        <v>88</v>
      </c>
      <c r="E5582" s="184">
        <v>17</v>
      </c>
      <c r="F5582" s="184">
        <v>4158</v>
      </c>
      <c r="G5582" s="184">
        <v>7</v>
      </c>
      <c r="H5582" s="184">
        <v>3</v>
      </c>
    </row>
    <row r="5583" spans="1:8" hidden="1" x14ac:dyDescent="0.2">
      <c r="A5583" s="184" t="s">
        <v>7358</v>
      </c>
      <c r="B5583" s="184">
        <v>4684</v>
      </c>
      <c r="C5583" s="184">
        <v>511924</v>
      </c>
      <c r="D5583" s="184">
        <v>89</v>
      </c>
      <c r="E5583" s="184">
        <v>17</v>
      </c>
      <c r="F5583" s="184">
        <v>4158</v>
      </c>
      <c r="G5583" s="184">
        <v>7</v>
      </c>
      <c r="H5583" s="184">
        <v>3</v>
      </c>
    </row>
    <row r="5584" spans="1:8" hidden="1" x14ac:dyDescent="0.2">
      <c r="A5584" s="184" t="s">
        <v>7359</v>
      </c>
      <c r="B5584" s="184">
        <v>4683</v>
      </c>
      <c r="C5584" s="184">
        <v>511925</v>
      </c>
      <c r="D5584" s="184">
        <v>90</v>
      </c>
      <c r="E5584" s="184">
        <v>17</v>
      </c>
      <c r="F5584" s="184">
        <v>4158</v>
      </c>
      <c r="G5584" s="184">
        <v>7</v>
      </c>
      <c r="H5584" s="184">
        <v>3</v>
      </c>
    </row>
    <row r="5585" spans="1:8" hidden="1" x14ac:dyDescent="0.2">
      <c r="A5585" s="184" t="s">
        <v>7360</v>
      </c>
      <c r="B5585" s="184">
        <v>4682</v>
      </c>
      <c r="C5585" s="184">
        <v>511926</v>
      </c>
      <c r="D5585" s="184">
        <v>91</v>
      </c>
      <c r="E5585" s="184">
        <v>17</v>
      </c>
      <c r="F5585" s="184">
        <v>4158</v>
      </c>
      <c r="G5585" s="184">
        <v>7</v>
      </c>
      <c r="H5585" s="184">
        <v>3</v>
      </c>
    </row>
    <row r="5586" spans="1:8" hidden="1" x14ac:dyDescent="0.2">
      <c r="A5586" s="184" t="s">
        <v>7361</v>
      </c>
      <c r="B5586" s="184">
        <v>4681</v>
      </c>
      <c r="C5586" s="184">
        <v>511927</v>
      </c>
      <c r="D5586" s="184">
        <v>92</v>
      </c>
      <c r="E5586" s="184">
        <v>17</v>
      </c>
      <c r="F5586" s="184">
        <v>4158</v>
      </c>
      <c r="G5586" s="184">
        <v>7</v>
      </c>
      <c r="H5586" s="184">
        <v>3</v>
      </c>
    </row>
    <row r="5587" spans="1:8" hidden="1" x14ac:dyDescent="0.2">
      <c r="A5587" s="184" t="s">
        <v>7362</v>
      </c>
      <c r="B5587" s="184">
        <v>4680</v>
      </c>
      <c r="C5587" s="184">
        <v>511928</v>
      </c>
      <c r="D5587" s="184">
        <v>93</v>
      </c>
      <c r="E5587" s="184">
        <v>17</v>
      </c>
      <c r="F5587" s="184">
        <v>4158</v>
      </c>
      <c r="G5587" s="184">
        <v>7</v>
      </c>
      <c r="H5587" s="184">
        <v>3</v>
      </c>
    </row>
    <row r="5588" spans="1:8" hidden="1" x14ac:dyDescent="0.2">
      <c r="A5588" s="184" t="s">
        <v>7363</v>
      </c>
      <c r="B5588" s="184">
        <v>4679</v>
      </c>
      <c r="C5588" s="184">
        <v>511929</v>
      </c>
      <c r="D5588" s="184">
        <v>94</v>
      </c>
      <c r="E5588" s="184">
        <v>17</v>
      </c>
      <c r="F5588" s="184">
        <v>4158</v>
      </c>
      <c r="G5588" s="184">
        <v>7</v>
      </c>
      <c r="H5588" s="184">
        <v>3</v>
      </c>
    </row>
    <row r="5589" spans="1:8" hidden="1" x14ac:dyDescent="0.2">
      <c r="A5589" s="184" t="s">
        <v>7364</v>
      </c>
      <c r="B5589" s="184">
        <v>4678</v>
      </c>
      <c r="C5589" s="184">
        <v>511930</v>
      </c>
      <c r="D5589" s="184">
        <v>95</v>
      </c>
      <c r="E5589" s="184">
        <v>17</v>
      </c>
      <c r="F5589" s="184">
        <v>4158</v>
      </c>
      <c r="G5589" s="184">
        <v>7</v>
      </c>
      <c r="H5589" s="184">
        <v>3</v>
      </c>
    </row>
    <row r="5590" spans="1:8" hidden="1" x14ac:dyDescent="0.2">
      <c r="A5590" s="184" t="s">
        <v>7365</v>
      </c>
      <c r="B5590" s="184">
        <v>4677</v>
      </c>
      <c r="C5590" s="184">
        <v>511931</v>
      </c>
      <c r="D5590" s="184">
        <v>96</v>
      </c>
      <c r="E5590" s="184">
        <v>17</v>
      </c>
      <c r="F5590" s="184">
        <v>4158</v>
      </c>
      <c r="G5590" s="184">
        <v>7</v>
      </c>
      <c r="H5590" s="184">
        <v>3</v>
      </c>
    </row>
    <row r="5591" spans="1:8" hidden="1" x14ac:dyDescent="0.2">
      <c r="A5591" s="184" t="s">
        <v>7366</v>
      </c>
      <c r="B5591" s="184">
        <v>4676</v>
      </c>
      <c r="C5591" s="184">
        <v>511932</v>
      </c>
      <c r="D5591" s="184">
        <v>97</v>
      </c>
      <c r="E5591" s="184">
        <v>17</v>
      </c>
      <c r="F5591" s="184">
        <v>4158</v>
      </c>
      <c r="G5591" s="184">
        <v>7</v>
      </c>
      <c r="H5591" s="184">
        <v>3</v>
      </c>
    </row>
    <row r="5592" spans="1:8" hidden="1" x14ac:dyDescent="0.2">
      <c r="A5592" s="184" t="s">
        <v>7367</v>
      </c>
      <c r="B5592" s="184">
        <v>4673</v>
      </c>
      <c r="C5592" s="184">
        <v>511937</v>
      </c>
      <c r="D5592" s="184">
        <v>33</v>
      </c>
      <c r="E5592" s="184">
        <v>17</v>
      </c>
      <c r="F5592" s="184">
        <v>4159</v>
      </c>
      <c r="G5592" s="184">
        <v>7</v>
      </c>
      <c r="H5592" s="184">
        <v>3</v>
      </c>
    </row>
    <row r="5593" spans="1:8" hidden="1" x14ac:dyDescent="0.2">
      <c r="A5593" s="184" t="s">
        <v>7368</v>
      </c>
      <c r="B5593" s="184">
        <v>4671</v>
      </c>
      <c r="C5593" s="184">
        <v>511939</v>
      </c>
      <c r="D5593" s="184">
        <v>34</v>
      </c>
      <c r="E5593" s="184">
        <v>17</v>
      </c>
      <c r="F5593" s="184">
        <v>4159</v>
      </c>
      <c r="G5593" s="184">
        <v>7</v>
      </c>
      <c r="H5593" s="184">
        <v>3</v>
      </c>
    </row>
    <row r="5594" spans="1:8" hidden="1" x14ac:dyDescent="0.2">
      <c r="A5594" s="184" t="s">
        <v>7369</v>
      </c>
      <c r="B5594" s="184">
        <v>4670</v>
      </c>
      <c r="C5594" s="184">
        <v>511940</v>
      </c>
      <c r="D5594" s="184">
        <v>35</v>
      </c>
      <c r="E5594" s="184">
        <v>17</v>
      </c>
      <c r="F5594" s="184">
        <v>4159</v>
      </c>
      <c r="G5594" s="184">
        <v>7</v>
      </c>
      <c r="H5594" s="184">
        <v>3</v>
      </c>
    </row>
    <row r="5595" spans="1:8" hidden="1" x14ac:dyDescent="0.2">
      <c r="A5595" s="184" t="s">
        <v>7370</v>
      </c>
      <c r="B5595" s="184">
        <v>4669</v>
      </c>
      <c r="C5595" s="184">
        <v>511941</v>
      </c>
      <c r="D5595" s="184">
        <v>36</v>
      </c>
      <c r="E5595" s="184">
        <v>17</v>
      </c>
      <c r="F5595" s="184">
        <v>4159</v>
      </c>
      <c r="G5595" s="184">
        <v>7</v>
      </c>
      <c r="H5595" s="184">
        <v>3</v>
      </c>
    </row>
    <row r="5596" spans="1:8" hidden="1" x14ac:dyDescent="0.2">
      <c r="A5596" s="184" t="s">
        <v>7371</v>
      </c>
      <c r="B5596" s="184">
        <v>4668</v>
      </c>
      <c r="C5596" s="184">
        <v>511942</v>
      </c>
      <c r="D5596" s="184">
        <v>37</v>
      </c>
      <c r="E5596" s="184">
        <v>17</v>
      </c>
      <c r="F5596" s="184">
        <v>4159</v>
      </c>
      <c r="G5596" s="184">
        <v>7</v>
      </c>
      <c r="H5596" s="184">
        <v>3</v>
      </c>
    </row>
    <row r="5597" spans="1:8" hidden="1" x14ac:dyDescent="0.2">
      <c r="A5597" s="184" t="s">
        <v>7372</v>
      </c>
      <c r="B5597" s="184">
        <v>4667</v>
      </c>
      <c r="C5597" s="184">
        <v>511943</v>
      </c>
      <c r="D5597" s="184">
        <v>38</v>
      </c>
      <c r="E5597" s="184">
        <v>17</v>
      </c>
      <c r="F5597" s="184">
        <v>4159</v>
      </c>
      <c r="G5597" s="184">
        <v>7</v>
      </c>
      <c r="H5597" s="184">
        <v>3</v>
      </c>
    </row>
    <row r="5598" spans="1:8" hidden="1" x14ac:dyDescent="0.2">
      <c r="A5598" s="184" t="s">
        <v>7373</v>
      </c>
      <c r="B5598" s="184">
        <v>4666</v>
      </c>
      <c r="C5598" s="184">
        <v>511944</v>
      </c>
      <c r="D5598" s="184">
        <v>39</v>
      </c>
      <c r="E5598" s="184">
        <v>17</v>
      </c>
      <c r="F5598" s="184">
        <v>4159</v>
      </c>
      <c r="G5598" s="184">
        <v>7</v>
      </c>
      <c r="H5598" s="184">
        <v>3</v>
      </c>
    </row>
    <row r="5599" spans="1:8" hidden="1" x14ac:dyDescent="0.2">
      <c r="A5599" s="184" t="s">
        <v>7374</v>
      </c>
      <c r="B5599" s="184">
        <v>4672</v>
      </c>
      <c r="C5599" s="184">
        <v>511938</v>
      </c>
      <c r="D5599" s="184">
        <v>40</v>
      </c>
      <c r="E5599" s="184">
        <v>17</v>
      </c>
      <c r="F5599" s="184">
        <v>4159</v>
      </c>
      <c r="G5599" s="184">
        <v>7</v>
      </c>
      <c r="H5599" s="184">
        <v>3</v>
      </c>
    </row>
    <row r="5600" spans="1:8" hidden="1" x14ac:dyDescent="0.2">
      <c r="A5600" s="184" t="s">
        <v>7375</v>
      </c>
      <c r="B5600" s="184">
        <v>4665</v>
      </c>
      <c r="C5600" s="184">
        <v>511947</v>
      </c>
      <c r="D5600" s="184">
        <v>66</v>
      </c>
      <c r="E5600" s="184">
        <v>17</v>
      </c>
      <c r="F5600" s="184">
        <v>4160</v>
      </c>
      <c r="G5600" s="184">
        <v>7</v>
      </c>
      <c r="H5600" s="184">
        <v>3</v>
      </c>
    </row>
    <row r="5601" spans="1:8" hidden="1" x14ac:dyDescent="0.2">
      <c r="A5601" s="184" t="s">
        <v>7376</v>
      </c>
      <c r="B5601" s="184">
        <v>4664</v>
      </c>
      <c r="C5601" s="184">
        <v>511948</v>
      </c>
      <c r="D5601" s="184">
        <v>67</v>
      </c>
      <c r="E5601" s="184">
        <v>17</v>
      </c>
      <c r="F5601" s="184">
        <v>4160</v>
      </c>
      <c r="G5601" s="184">
        <v>7</v>
      </c>
      <c r="H5601" s="184">
        <v>3</v>
      </c>
    </row>
    <row r="5602" spans="1:8" hidden="1" x14ac:dyDescent="0.2">
      <c r="A5602" s="184" t="s">
        <v>7377</v>
      </c>
      <c r="B5602" s="184">
        <v>4663</v>
      </c>
      <c r="C5602" s="184">
        <v>511949</v>
      </c>
      <c r="D5602" s="184">
        <v>68</v>
      </c>
      <c r="E5602" s="184">
        <v>17</v>
      </c>
      <c r="F5602" s="184">
        <v>4160</v>
      </c>
      <c r="G5602" s="184">
        <v>7</v>
      </c>
      <c r="H5602" s="184">
        <v>3</v>
      </c>
    </row>
    <row r="5603" spans="1:8" hidden="1" x14ac:dyDescent="0.2">
      <c r="A5603" s="184" t="s">
        <v>7378</v>
      </c>
      <c r="B5603" s="184">
        <v>4662</v>
      </c>
      <c r="C5603" s="184">
        <v>511950</v>
      </c>
      <c r="D5603" s="184">
        <v>69</v>
      </c>
      <c r="E5603" s="184">
        <v>17</v>
      </c>
      <c r="F5603" s="184">
        <v>4160</v>
      </c>
      <c r="G5603" s="184">
        <v>7</v>
      </c>
      <c r="H5603" s="184">
        <v>3</v>
      </c>
    </row>
    <row r="5604" spans="1:8" hidden="1" x14ac:dyDescent="0.2">
      <c r="A5604" s="184" t="s">
        <v>7379</v>
      </c>
      <c r="B5604" s="184">
        <v>4661</v>
      </c>
      <c r="C5604" s="184">
        <v>511951</v>
      </c>
      <c r="D5604" s="184">
        <v>70</v>
      </c>
      <c r="E5604" s="184">
        <v>17</v>
      </c>
      <c r="F5604" s="184">
        <v>4160</v>
      </c>
      <c r="G5604" s="184">
        <v>7</v>
      </c>
      <c r="H5604" s="184">
        <v>3</v>
      </c>
    </row>
    <row r="5605" spans="1:8" hidden="1" x14ac:dyDescent="0.2">
      <c r="A5605" s="184" t="s">
        <v>7380</v>
      </c>
      <c r="B5605" s="184">
        <v>4660</v>
      </c>
      <c r="C5605" s="184">
        <v>511952</v>
      </c>
      <c r="D5605" s="184">
        <v>71</v>
      </c>
      <c r="E5605" s="184">
        <v>17</v>
      </c>
      <c r="F5605" s="184">
        <v>4160</v>
      </c>
      <c r="G5605" s="184">
        <v>7</v>
      </c>
      <c r="H5605" s="184">
        <v>3</v>
      </c>
    </row>
    <row r="5606" spans="1:8" hidden="1" x14ac:dyDescent="0.2">
      <c r="A5606" s="184" t="s">
        <v>7381</v>
      </c>
      <c r="B5606" s="184">
        <v>4659</v>
      </c>
      <c r="C5606" s="184">
        <v>511953</v>
      </c>
      <c r="D5606" s="184">
        <v>72</v>
      </c>
      <c r="E5606" s="184">
        <v>17</v>
      </c>
      <c r="F5606" s="184">
        <v>4160</v>
      </c>
      <c r="G5606" s="184">
        <v>7</v>
      </c>
      <c r="H5606" s="184">
        <v>3</v>
      </c>
    </row>
    <row r="5607" spans="1:8" hidden="1" x14ac:dyDescent="0.2">
      <c r="A5607" s="184" t="s">
        <v>7382</v>
      </c>
      <c r="B5607" s="184">
        <v>4658</v>
      </c>
      <c r="C5607" s="184">
        <v>511954</v>
      </c>
      <c r="D5607" s="184">
        <v>73</v>
      </c>
      <c r="E5607" s="184">
        <v>17</v>
      </c>
      <c r="F5607" s="184">
        <v>4160</v>
      </c>
      <c r="G5607" s="184">
        <v>7</v>
      </c>
      <c r="H5607" s="184">
        <v>3</v>
      </c>
    </row>
    <row r="5608" spans="1:8" hidden="1" x14ac:dyDescent="0.2">
      <c r="A5608" s="184" t="s">
        <v>7383</v>
      </c>
      <c r="B5608" s="184">
        <v>4657</v>
      </c>
      <c r="C5608" s="184">
        <v>511955</v>
      </c>
      <c r="D5608" s="184">
        <v>74</v>
      </c>
      <c r="E5608" s="184">
        <v>17</v>
      </c>
      <c r="F5608" s="184">
        <v>4160</v>
      </c>
      <c r="G5608" s="184">
        <v>7</v>
      </c>
      <c r="H5608" s="184">
        <v>3</v>
      </c>
    </row>
    <row r="5609" spans="1:8" x14ac:dyDescent="0.2">
      <c r="A5609" s="184" t="s">
        <v>7384</v>
      </c>
      <c r="B5609" s="184">
        <v>3274</v>
      </c>
      <c r="C5609" s="184">
        <v>510911</v>
      </c>
      <c r="D5609" s="184">
        <v>780</v>
      </c>
      <c r="E5609" s="184">
        <v>6</v>
      </c>
      <c r="F5609" s="184">
        <v>3273</v>
      </c>
      <c r="G5609" s="184">
        <v>7</v>
      </c>
      <c r="H5609" s="184">
        <v>4</v>
      </c>
    </row>
    <row r="5610" spans="1:8" x14ac:dyDescent="0.2">
      <c r="A5610" s="184" t="s">
        <v>7384</v>
      </c>
      <c r="B5610" s="184">
        <v>3324</v>
      </c>
      <c r="C5610" s="184">
        <v>510961</v>
      </c>
      <c r="D5610" s="184">
        <v>780</v>
      </c>
      <c r="E5610" s="184">
        <v>6</v>
      </c>
      <c r="F5610" s="184">
        <v>3273</v>
      </c>
      <c r="G5610" s="184">
        <v>7</v>
      </c>
      <c r="H5610" s="184">
        <v>4</v>
      </c>
    </row>
    <row r="5611" spans="1:8" x14ac:dyDescent="0.2">
      <c r="A5611" s="184" t="s">
        <v>7385</v>
      </c>
      <c r="B5611" s="184">
        <v>3323</v>
      </c>
      <c r="C5611" s="184">
        <v>510960</v>
      </c>
      <c r="D5611" s="184" t="s">
        <v>7386</v>
      </c>
      <c r="E5611" s="184">
        <v>6</v>
      </c>
      <c r="F5611" s="184">
        <v>3273</v>
      </c>
      <c r="G5611" s="184">
        <v>7</v>
      </c>
      <c r="H5611" s="184">
        <v>4</v>
      </c>
    </row>
    <row r="5612" spans="1:8" x14ac:dyDescent="0.2">
      <c r="A5612" s="184" t="s">
        <v>7387</v>
      </c>
      <c r="B5612" s="184">
        <v>3275</v>
      </c>
      <c r="C5612" s="184">
        <v>510912</v>
      </c>
      <c r="D5612" s="184">
        <v>781</v>
      </c>
      <c r="E5612" s="184">
        <v>6</v>
      </c>
      <c r="F5612" s="184">
        <v>3273</v>
      </c>
      <c r="G5612" s="184">
        <v>7</v>
      </c>
      <c r="H5612" s="184">
        <v>4</v>
      </c>
    </row>
    <row r="5613" spans="1:8" x14ac:dyDescent="0.2">
      <c r="A5613" s="184" t="s">
        <v>7388</v>
      </c>
      <c r="B5613" s="184">
        <v>3325</v>
      </c>
      <c r="C5613" s="184">
        <v>510962</v>
      </c>
      <c r="D5613" s="184">
        <v>-781</v>
      </c>
      <c r="E5613" s="184">
        <v>6</v>
      </c>
      <c r="F5613" s="184">
        <v>3273</v>
      </c>
      <c r="G5613" s="184">
        <v>7</v>
      </c>
      <c r="H5613" s="184">
        <v>4</v>
      </c>
    </row>
    <row r="5614" spans="1:8" x14ac:dyDescent="0.2">
      <c r="A5614" s="184" t="s">
        <v>7389</v>
      </c>
      <c r="B5614" s="184">
        <v>3276</v>
      </c>
      <c r="C5614" s="184">
        <v>510913</v>
      </c>
      <c r="D5614" s="184">
        <v>782</v>
      </c>
      <c r="E5614" s="184">
        <v>6</v>
      </c>
      <c r="F5614" s="184">
        <v>3273</v>
      </c>
      <c r="G5614" s="184">
        <v>7</v>
      </c>
      <c r="H5614" s="184">
        <v>4</v>
      </c>
    </row>
    <row r="5615" spans="1:8" x14ac:dyDescent="0.2">
      <c r="A5615" s="184" t="s">
        <v>7390</v>
      </c>
      <c r="B5615" s="184">
        <v>3326</v>
      </c>
      <c r="C5615" s="184">
        <v>510963</v>
      </c>
      <c r="D5615" s="184">
        <v>-782</v>
      </c>
      <c r="E5615" s="184">
        <v>6</v>
      </c>
      <c r="F5615" s="184">
        <v>3273</v>
      </c>
      <c r="G5615" s="184">
        <v>7</v>
      </c>
      <c r="H5615" s="184">
        <v>4</v>
      </c>
    </row>
    <row r="5616" spans="1:8" x14ac:dyDescent="0.2">
      <c r="A5616" s="184" t="s">
        <v>7391</v>
      </c>
      <c r="B5616" s="184">
        <v>3277</v>
      </c>
      <c r="C5616" s="184">
        <v>510914</v>
      </c>
      <c r="D5616" s="184">
        <v>783</v>
      </c>
      <c r="E5616" s="184">
        <v>6</v>
      </c>
      <c r="F5616" s="184">
        <v>3273</v>
      </c>
      <c r="G5616" s="184">
        <v>7</v>
      </c>
      <c r="H5616" s="184">
        <v>4</v>
      </c>
    </row>
    <row r="5617" spans="1:8" x14ac:dyDescent="0.2">
      <c r="A5617" s="184" t="s">
        <v>7392</v>
      </c>
      <c r="B5617" s="184">
        <v>3327</v>
      </c>
      <c r="C5617" s="184">
        <v>510964</v>
      </c>
      <c r="D5617" s="184">
        <v>-783</v>
      </c>
      <c r="E5617" s="184">
        <v>6</v>
      </c>
      <c r="F5617" s="184">
        <v>3273</v>
      </c>
      <c r="G5617" s="184">
        <v>7</v>
      </c>
      <c r="H5617" s="184">
        <v>4</v>
      </c>
    </row>
    <row r="5618" spans="1:8" x14ac:dyDescent="0.2">
      <c r="A5618" s="184" t="s">
        <v>7393</v>
      </c>
      <c r="B5618" s="184">
        <v>3278</v>
      </c>
      <c r="C5618" s="184">
        <v>510915</v>
      </c>
      <c r="D5618" s="184">
        <v>784</v>
      </c>
      <c r="E5618" s="184">
        <v>6</v>
      </c>
      <c r="F5618" s="184">
        <v>3273</v>
      </c>
      <c r="G5618" s="184">
        <v>7</v>
      </c>
      <c r="H5618" s="184">
        <v>4</v>
      </c>
    </row>
    <row r="5619" spans="1:8" x14ac:dyDescent="0.2">
      <c r="A5619" s="184" t="s">
        <v>7394</v>
      </c>
      <c r="B5619" s="184">
        <v>3328</v>
      </c>
      <c r="C5619" s="184">
        <v>510965</v>
      </c>
      <c r="D5619" s="184">
        <v>-784</v>
      </c>
      <c r="E5619" s="184">
        <v>6</v>
      </c>
      <c r="F5619" s="184">
        <v>3273</v>
      </c>
      <c r="G5619" s="184">
        <v>7</v>
      </c>
      <c r="H5619" s="184">
        <v>4</v>
      </c>
    </row>
    <row r="5620" spans="1:8" x14ac:dyDescent="0.2">
      <c r="A5620" s="184" t="s">
        <v>7395</v>
      </c>
      <c r="B5620" s="184">
        <v>3279</v>
      </c>
      <c r="C5620" s="184">
        <v>510916</v>
      </c>
      <c r="D5620" s="184">
        <v>785</v>
      </c>
      <c r="E5620" s="184">
        <v>6</v>
      </c>
      <c r="F5620" s="184">
        <v>3273</v>
      </c>
      <c r="G5620" s="184">
        <v>7</v>
      </c>
      <c r="H5620" s="184">
        <v>4</v>
      </c>
    </row>
    <row r="5621" spans="1:8" x14ac:dyDescent="0.2">
      <c r="A5621" s="184" t="s">
        <v>7396</v>
      </c>
      <c r="B5621" s="184">
        <v>3329</v>
      </c>
      <c r="C5621" s="184">
        <v>510966</v>
      </c>
      <c r="D5621" s="184">
        <v>-785</v>
      </c>
      <c r="E5621" s="184">
        <v>6</v>
      </c>
      <c r="F5621" s="184">
        <v>3273</v>
      </c>
      <c r="G5621" s="184">
        <v>7</v>
      </c>
      <c r="H5621" s="184">
        <v>4</v>
      </c>
    </row>
    <row r="5622" spans="1:8" x14ac:dyDescent="0.2">
      <c r="A5622" s="184" t="s">
        <v>7397</v>
      </c>
      <c r="B5622" s="184">
        <v>3280</v>
      </c>
      <c r="C5622" s="184">
        <v>510917</v>
      </c>
      <c r="D5622" s="184">
        <v>786</v>
      </c>
      <c r="E5622" s="184">
        <v>6</v>
      </c>
      <c r="F5622" s="184">
        <v>3273</v>
      </c>
      <c r="G5622" s="184">
        <v>7</v>
      </c>
      <c r="H5622" s="184">
        <v>4</v>
      </c>
    </row>
    <row r="5623" spans="1:8" x14ac:dyDescent="0.2">
      <c r="A5623" s="184" t="s">
        <v>7398</v>
      </c>
      <c r="B5623" s="184">
        <v>3330</v>
      </c>
      <c r="C5623" s="184">
        <v>510967</v>
      </c>
      <c r="D5623" s="184">
        <v>-786</v>
      </c>
      <c r="E5623" s="184">
        <v>6</v>
      </c>
      <c r="F5623" s="184">
        <v>3273</v>
      </c>
      <c r="G5623" s="184">
        <v>7</v>
      </c>
      <c r="H5623" s="184">
        <v>4</v>
      </c>
    </row>
    <row r="5624" spans="1:8" x14ac:dyDescent="0.2">
      <c r="A5624" s="184" t="s">
        <v>7399</v>
      </c>
      <c r="B5624" s="184">
        <v>3281</v>
      </c>
      <c r="C5624" s="184">
        <v>510918</v>
      </c>
      <c r="D5624" s="184">
        <v>787</v>
      </c>
      <c r="E5624" s="184">
        <v>6</v>
      </c>
      <c r="F5624" s="184">
        <v>3273</v>
      </c>
      <c r="G5624" s="184">
        <v>7</v>
      </c>
      <c r="H5624" s="184">
        <v>4</v>
      </c>
    </row>
    <row r="5625" spans="1:8" x14ac:dyDescent="0.2">
      <c r="A5625" s="184" t="s">
        <v>7400</v>
      </c>
      <c r="B5625" s="184">
        <v>3331</v>
      </c>
      <c r="C5625" s="184">
        <v>510968</v>
      </c>
      <c r="D5625" s="184">
        <v>-787</v>
      </c>
      <c r="E5625" s="184">
        <v>6</v>
      </c>
      <c r="F5625" s="184">
        <v>3273</v>
      </c>
      <c r="G5625" s="184">
        <v>7</v>
      </c>
      <c r="H5625" s="184">
        <v>4</v>
      </c>
    </row>
    <row r="5626" spans="1:8" x14ac:dyDescent="0.2">
      <c r="A5626" s="184" t="s">
        <v>7401</v>
      </c>
      <c r="B5626" s="184">
        <v>3282</v>
      </c>
      <c r="C5626" s="184">
        <v>510919</v>
      </c>
      <c r="D5626" s="184">
        <v>788</v>
      </c>
      <c r="E5626" s="184">
        <v>6</v>
      </c>
      <c r="F5626" s="184">
        <v>3273</v>
      </c>
      <c r="G5626" s="184">
        <v>7</v>
      </c>
      <c r="H5626" s="184">
        <v>4</v>
      </c>
    </row>
    <row r="5627" spans="1:8" x14ac:dyDescent="0.2">
      <c r="A5627" s="184" t="s">
        <v>7402</v>
      </c>
      <c r="B5627" s="184">
        <v>3332</v>
      </c>
      <c r="C5627" s="184">
        <v>510969</v>
      </c>
      <c r="D5627" s="184">
        <v>-788</v>
      </c>
      <c r="E5627" s="184">
        <v>6</v>
      </c>
      <c r="F5627" s="184">
        <v>3273</v>
      </c>
      <c r="G5627" s="184">
        <v>7</v>
      </c>
      <c r="H5627" s="184">
        <v>4</v>
      </c>
    </row>
    <row r="5628" spans="1:8" x14ac:dyDescent="0.2">
      <c r="A5628" s="184" t="s">
        <v>7403</v>
      </c>
      <c r="B5628" s="184">
        <v>3283</v>
      </c>
      <c r="C5628" s="184">
        <v>510920</v>
      </c>
      <c r="D5628" s="184">
        <v>789</v>
      </c>
      <c r="E5628" s="184">
        <v>6</v>
      </c>
      <c r="F5628" s="184">
        <v>3273</v>
      </c>
      <c r="G5628" s="184">
        <v>7</v>
      </c>
      <c r="H5628" s="184">
        <v>4</v>
      </c>
    </row>
    <row r="5629" spans="1:8" x14ac:dyDescent="0.2">
      <c r="A5629" s="184" t="s">
        <v>7404</v>
      </c>
      <c r="B5629" s="184">
        <v>3333</v>
      </c>
      <c r="C5629" s="184">
        <v>510970</v>
      </c>
      <c r="D5629" s="184">
        <v>-789</v>
      </c>
      <c r="E5629" s="184">
        <v>6</v>
      </c>
      <c r="F5629" s="184">
        <v>3273</v>
      </c>
      <c r="G5629" s="184">
        <v>7</v>
      </c>
      <c r="H5629" s="184">
        <v>4</v>
      </c>
    </row>
    <row r="5630" spans="1:8" x14ac:dyDescent="0.2">
      <c r="A5630" s="184" t="s">
        <v>7405</v>
      </c>
      <c r="B5630" s="184">
        <v>3284</v>
      </c>
      <c r="C5630" s="184">
        <v>510921</v>
      </c>
      <c r="D5630" s="184">
        <v>790</v>
      </c>
      <c r="E5630" s="184">
        <v>6</v>
      </c>
      <c r="F5630" s="184">
        <v>3273</v>
      </c>
      <c r="G5630" s="184">
        <v>7</v>
      </c>
      <c r="H5630" s="184">
        <v>4</v>
      </c>
    </row>
    <row r="5631" spans="1:8" x14ac:dyDescent="0.2">
      <c r="A5631" s="184" t="s">
        <v>7406</v>
      </c>
      <c r="B5631" s="184">
        <v>3334</v>
      </c>
      <c r="C5631" s="184">
        <v>510971</v>
      </c>
      <c r="D5631" s="184">
        <v>-790</v>
      </c>
      <c r="E5631" s="184">
        <v>6</v>
      </c>
      <c r="F5631" s="184">
        <v>3273</v>
      </c>
      <c r="G5631" s="184">
        <v>7</v>
      </c>
      <c r="H5631" s="184">
        <v>4</v>
      </c>
    </row>
    <row r="5632" spans="1:8" x14ac:dyDescent="0.2">
      <c r="A5632" s="184" t="s">
        <v>7407</v>
      </c>
      <c r="B5632" s="184">
        <v>3285</v>
      </c>
      <c r="C5632" s="184">
        <v>510922</v>
      </c>
      <c r="D5632" s="184">
        <v>791</v>
      </c>
      <c r="E5632" s="184">
        <v>6</v>
      </c>
      <c r="F5632" s="184">
        <v>3273</v>
      </c>
      <c r="G5632" s="184">
        <v>7</v>
      </c>
      <c r="H5632" s="184">
        <v>4</v>
      </c>
    </row>
    <row r="5633" spans="1:8" x14ac:dyDescent="0.2">
      <c r="A5633" s="184" t="s">
        <v>7408</v>
      </c>
      <c r="B5633" s="184">
        <v>3335</v>
      </c>
      <c r="C5633" s="184">
        <v>510972</v>
      </c>
      <c r="D5633" s="184">
        <v>-791</v>
      </c>
      <c r="E5633" s="184">
        <v>6</v>
      </c>
      <c r="F5633" s="184">
        <v>3273</v>
      </c>
      <c r="G5633" s="184">
        <v>7</v>
      </c>
      <c r="H5633" s="184">
        <v>4</v>
      </c>
    </row>
    <row r="5634" spans="1:8" x14ac:dyDescent="0.2">
      <c r="A5634" s="184" t="s">
        <v>7409</v>
      </c>
      <c r="B5634" s="184">
        <v>3286</v>
      </c>
      <c r="C5634" s="184">
        <v>510923</v>
      </c>
      <c r="D5634" s="184">
        <v>792</v>
      </c>
      <c r="E5634" s="184">
        <v>6</v>
      </c>
      <c r="F5634" s="184">
        <v>3273</v>
      </c>
      <c r="G5634" s="184">
        <v>7</v>
      </c>
      <c r="H5634" s="184">
        <v>4</v>
      </c>
    </row>
    <row r="5635" spans="1:8" x14ac:dyDescent="0.2">
      <c r="A5635" s="184" t="s">
        <v>7410</v>
      </c>
      <c r="B5635" s="184">
        <v>3336</v>
      </c>
      <c r="C5635" s="184">
        <v>510973</v>
      </c>
      <c r="D5635" s="184">
        <v>-792</v>
      </c>
      <c r="E5635" s="184">
        <v>6</v>
      </c>
      <c r="F5635" s="184">
        <v>3273</v>
      </c>
      <c r="G5635" s="184">
        <v>7</v>
      </c>
      <c r="H5635" s="184">
        <v>4</v>
      </c>
    </row>
    <row r="5636" spans="1:8" x14ac:dyDescent="0.2">
      <c r="A5636" s="184" t="s">
        <v>7411</v>
      </c>
      <c r="B5636" s="184">
        <v>3287</v>
      </c>
      <c r="C5636" s="184">
        <v>510924</v>
      </c>
      <c r="D5636" s="184">
        <v>793</v>
      </c>
      <c r="E5636" s="184">
        <v>6</v>
      </c>
      <c r="F5636" s="184">
        <v>3273</v>
      </c>
      <c r="G5636" s="184">
        <v>7</v>
      </c>
      <c r="H5636" s="184">
        <v>4</v>
      </c>
    </row>
    <row r="5637" spans="1:8" x14ac:dyDescent="0.2">
      <c r="A5637" s="184" t="s">
        <v>7412</v>
      </c>
      <c r="B5637" s="184">
        <v>3337</v>
      </c>
      <c r="C5637" s="184">
        <v>510974</v>
      </c>
      <c r="D5637" s="184">
        <v>-793</v>
      </c>
      <c r="E5637" s="184">
        <v>6</v>
      </c>
      <c r="F5637" s="184">
        <v>3273</v>
      </c>
      <c r="G5637" s="184">
        <v>7</v>
      </c>
      <c r="H5637" s="184">
        <v>4</v>
      </c>
    </row>
    <row r="5638" spans="1:8" x14ac:dyDescent="0.2">
      <c r="A5638" s="184" t="s">
        <v>7413</v>
      </c>
      <c r="B5638" s="184">
        <v>3288</v>
      </c>
      <c r="C5638" s="184">
        <v>510925</v>
      </c>
      <c r="D5638" s="184">
        <v>794</v>
      </c>
      <c r="E5638" s="184">
        <v>6</v>
      </c>
      <c r="F5638" s="184">
        <v>3273</v>
      </c>
      <c r="G5638" s="184">
        <v>7</v>
      </c>
      <c r="H5638" s="184">
        <v>4</v>
      </c>
    </row>
    <row r="5639" spans="1:8" x14ac:dyDescent="0.2">
      <c r="A5639" s="184" t="s">
        <v>7414</v>
      </c>
      <c r="B5639" s="184">
        <v>3338</v>
      </c>
      <c r="C5639" s="184">
        <v>510975</v>
      </c>
      <c r="D5639" s="184">
        <v>-794</v>
      </c>
      <c r="E5639" s="184">
        <v>6</v>
      </c>
      <c r="F5639" s="184">
        <v>3273</v>
      </c>
      <c r="G5639" s="184">
        <v>7</v>
      </c>
      <c r="H5639" s="184">
        <v>4</v>
      </c>
    </row>
    <row r="5640" spans="1:8" x14ac:dyDescent="0.2">
      <c r="A5640" s="184" t="s">
        <v>7415</v>
      </c>
      <c r="B5640" s="184">
        <v>3289</v>
      </c>
      <c r="C5640" s="184">
        <v>510926</v>
      </c>
      <c r="D5640" s="184">
        <v>795</v>
      </c>
      <c r="E5640" s="184">
        <v>6</v>
      </c>
      <c r="F5640" s="184">
        <v>3273</v>
      </c>
      <c r="G5640" s="184">
        <v>7</v>
      </c>
      <c r="H5640" s="184">
        <v>4</v>
      </c>
    </row>
    <row r="5641" spans="1:8" x14ac:dyDescent="0.2">
      <c r="A5641" s="184" t="s">
        <v>7416</v>
      </c>
      <c r="B5641" s="184">
        <v>3339</v>
      </c>
      <c r="C5641" s="184">
        <v>510976</v>
      </c>
      <c r="D5641" s="184">
        <v>-795</v>
      </c>
      <c r="E5641" s="184">
        <v>6</v>
      </c>
      <c r="F5641" s="184">
        <v>3273</v>
      </c>
      <c r="G5641" s="184">
        <v>7</v>
      </c>
      <c r="H5641" s="184">
        <v>4</v>
      </c>
    </row>
    <row r="5642" spans="1:8" x14ac:dyDescent="0.2">
      <c r="A5642" s="184" t="s">
        <v>7417</v>
      </c>
      <c r="B5642" s="184">
        <v>3290</v>
      </c>
      <c r="C5642" s="184">
        <v>510927</v>
      </c>
      <c r="D5642" s="184">
        <v>796</v>
      </c>
      <c r="E5642" s="184">
        <v>6</v>
      </c>
      <c r="F5642" s="184">
        <v>3273</v>
      </c>
      <c r="G5642" s="184">
        <v>7</v>
      </c>
      <c r="H5642" s="184">
        <v>4</v>
      </c>
    </row>
    <row r="5643" spans="1:8" x14ac:dyDescent="0.2">
      <c r="A5643" s="184" t="s">
        <v>7418</v>
      </c>
      <c r="B5643" s="184">
        <v>3340</v>
      </c>
      <c r="C5643" s="184">
        <v>510977</v>
      </c>
      <c r="D5643" s="184">
        <v>-796</v>
      </c>
      <c r="E5643" s="184">
        <v>6</v>
      </c>
      <c r="F5643" s="184">
        <v>3273</v>
      </c>
      <c r="G5643" s="184">
        <v>7</v>
      </c>
      <c r="H5643" s="184">
        <v>4</v>
      </c>
    </row>
    <row r="5644" spans="1:8" x14ac:dyDescent="0.2">
      <c r="A5644" s="184" t="s">
        <v>7419</v>
      </c>
      <c r="B5644" s="184">
        <v>3291</v>
      </c>
      <c r="C5644" s="184">
        <v>510928</v>
      </c>
      <c r="D5644" s="184">
        <v>797</v>
      </c>
      <c r="E5644" s="184">
        <v>6</v>
      </c>
      <c r="F5644" s="184">
        <v>3273</v>
      </c>
      <c r="G5644" s="184">
        <v>7</v>
      </c>
      <c r="H5644" s="184">
        <v>4</v>
      </c>
    </row>
    <row r="5645" spans="1:8" x14ac:dyDescent="0.2">
      <c r="A5645" s="184" t="s">
        <v>7420</v>
      </c>
      <c r="B5645" s="184">
        <v>3341</v>
      </c>
      <c r="C5645" s="184">
        <v>510978</v>
      </c>
      <c r="D5645" s="184">
        <v>-797</v>
      </c>
      <c r="E5645" s="184">
        <v>6</v>
      </c>
      <c r="F5645" s="184">
        <v>3273</v>
      </c>
      <c r="G5645" s="184">
        <v>7</v>
      </c>
      <c r="H5645" s="184">
        <v>4</v>
      </c>
    </row>
    <row r="5646" spans="1:8" x14ac:dyDescent="0.2">
      <c r="A5646" s="184" t="s">
        <v>7421</v>
      </c>
      <c r="B5646" s="184">
        <v>3292</v>
      </c>
      <c r="C5646" s="184">
        <v>510929</v>
      </c>
      <c r="D5646" s="184">
        <v>798</v>
      </c>
      <c r="E5646" s="184">
        <v>6</v>
      </c>
      <c r="F5646" s="184">
        <v>3273</v>
      </c>
      <c r="G5646" s="184">
        <v>7</v>
      </c>
      <c r="H5646" s="184">
        <v>4</v>
      </c>
    </row>
    <row r="5647" spans="1:8" x14ac:dyDescent="0.2">
      <c r="A5647" s="184" t="s">
        <v>7422</v>
      </c>
      <c r="B5647" s="184">
        <v>3342</v>
      </c>
      <c r="C5647" s="184">
        <v>510979</v>
      </c>
      <c r="D5647" s="184">
        <v>-798</v>
      </c>
      <c r="E5647" s="184">
        <v>6</v>
      </c>
      <c r="F5647" s="184">
        <v>3273</v>
      </c>
      <c r="G5647" s="184">
        <v>7</v>
      </c>
      <c r="H5647" s="184">
        <v>4</v>
      </c>
    </row>
    <row r="5648" spans="1:8" x14ac:dyDescent="0.2">
      <c r="A5648" s="184" t="s">
        <v>7423</v>
      </c>
      <c r="B5648" s="184">
        <v>3293</v>
      </c>
      <c r="C5648" s="184">
        <v>510930</v>
      </c>
      <c r="D5648" s="184">
        <v>799</v>
      </c>
      <c r="E5648" s="184">
        <v>6</v>
      </c>
      <c r="F5648" s="184">
        <v>3273</v>
      </c>
      <c r="G5648" s="184">
        <v>7</v>
      </c>
      <c r="H5648" s="184">
        <v>4</v>
      </c>
    </row>
    <row r="5649" spans="1:8" x14ac:dyDescent="0.2">
      <c r="A5649" s="184" t="s">
        <v>7424</v>
      </c>
      <c r="B5649" s="184">
        <v>3343</v>
      </c>
      <c r="C5649" s="184">
        <v>510980</v>
      </c>
      <c r="D5649" s="184">
        <v>-799</v>
      </c>
      <c r="E5649" s="184">
        <v>6</v>
      </c>
      <c r="F5649" s="184">
        <v>3273</v>
      </c>
      <c r="G5649" s="184">
        <v>7</v>
      </c>
      <c r="H5649" s="184">
        <v>4</v>
      </c>
    </row>
    <row r="5650" spans="1:8" x14ac:dyDescent="0.2">
      <c r="A5650" s="184" t="s">
        <v>7425</v>
      </c>
      <c r="B5650" s="184">
        <v>3294</v>
      </c>
      <c r="C5650" s="184">
        <v>510931</v>
      </c>
      <c r="D5650" s="184">
        <v>800</v>
      </c>
      <c r="E5650" s="184">
        <v>6</v>
      </c>
      <c r="F5650" s="184">
        <v>3273</v>
      </c>
      <c r="G5650" s="184">
        <v>7</v>
      </c>
      <c r="H5650" s="184">
        <v>4</v>
      </c>
    </row>
    <row r="5651" spans="1:8" x14ac:dyDescent="0.2">
      <c r="A5651" s="184" t="s">
        <v>7426</v>
      </c>
      <c r="B5651" s="184">
        <v>3344</v>
      </c>
      <c r="C5651" s="184">
        <v>510981</v>
      </c>
      <c r="D5651" s="184">
        <v>-800</v>
      </c>
      <c r="E5651" s="184">
        <v>6</v>
      </c>
      <c r="F5651" s="184">
        <v>3273</v>
      </c>
      <c r="G5651" s="184">
        <v>7</v>
      </c>
      <c r="H5651" s="184">
        <v>4</v>
      </c>
    </row>
    <row r="5652" spans="1:8" x14ac:dyDescent="0.2">
      <c r="A5652" s="184" t="s">
        <v>7427</v>
      </c>
      <c r="B5652" s="184">
        <v>3295</v>
      </c>
      <c r="C5652" s="184">
        <v>510932</v>
      </c>
      <c r="D5652" s="184">
        <v>801</v>
      </c>
      <c r="E5652" s="184">
        <v>6</v>
      </c>
      <c r="F5652" s="184">
        <v>3273</v>
      </c>
      <c r="G5652" s="184">
        <v>7</v>
      </c>
      <c r="H5652" s="184">
        <v>4</v>
      </c>
    </row>
    <row r="5653" spans="1:8" x14ac:dyDescent="0.2">
      <c r="A5653" s="184" t="s">
        <v>7428</v>
      </c>
      <c r="B5653" s="184">
        <v>3345</v>
      </c>
      <c r="C5653" s="184">
        <v>510982</v>
      </c>
      <c r="D5653" s="184">
        <v>-801</v>
      </c>
      <c r="E5653" s="184">
        <v>6</v>
      </c>
      <c r="F5653" s="184">
        <v>3273</v>
      </c>
      <c r="G5653" s="184">
        <v>7</v>
      </c>
      <c r="H5653" s="184">
        <v>4</v>
      </c>
    </row>
    <row r="5654" spans="1:8" x14ac:dyDescent="0.2">
      <c r="A5654" s="184" t="s">
        <v>7429</v>
      </c>
      <c r="B5654" s="184">
        <v>3296</v>
      </c>
      <c r="C5654" s="184">
        <v>510933</v>
      </c>
      <c r="D5654" s="184">
        <v>802</v>
      </c>
      <c r="E5654" s="184">
        <v>6</v>
      </c>
      <c r="F5654" s="184">
        <v>3273</v>
      </c>
      <c r="G5654" s="184">
        <v>7</v>
      </c>
      <c r="H5654" s="184">
        <v>4</v>
      </c>
    </row>
    <row r="5655" spans="1:8" x14ac:dyDescent="0.2">
      <c r="A5655" s="184" t="s">
        <v>7430</v>
      </c>
      <c r="B5655" s="184">
        <v>3346</v>
      </c>
      <c r="C5655" s="184">
        <v>510983</v>
      </c>
      <c r="D5655" s="184">
        <v>-802</v>
      </c>
      <c r="E5655" s="184">
        <v>6</v>
      </c>
      <c r="F5655" s="184">
        <v>3273</v>
      </c>
      <c r="G5655" s="184">
        <v>7</v>
      </c>
      <c r="H5655" s="184">
        <v>4</v>
      </c>
    </row>
    <row r="5656" spans="1:8" x14ac:dyDescent="0.2">
      <c r="A5656" s="184" t="s">
        <v>7431</v>
      </c>
      <c r="B5656" s="184">
        <v>3297</v>
      </c>
      <c r="C5656" s="184">
        <v>510934</v>
      </c>
      <c r="D5656" s="184">
        <v>803</v>
      </c>
      <c r="E5656" s="184">
        <v>6</v>
      </c>
      <c r="F5656" s="184">
        <v>3273</v>
      </c>
      <c r="G5656" s="184">
        <v>7</v>
      </c>
      <c r="H5656" s="184">
        <v>4</v>
      </c>
    </row>
    <row r="5657" spans="1:8" x14ac:dyDescent="0.2">
      <c r="A5657" s="184" t="s">
        <v>7432</v>
      </c>
      <c r="B5657" s="184">
        <v>3347</v>
      </c>
      <c r="C5657" s="184">
        <v>510984</v>
      </c>
      <c r="D5657" s="184">
        <v>-803</v>
      </c>
      <c r="E5657" s="184">
        <v>6</v>
      </c>
      <c r="F5657" s="184">
        <v>3273</v>
      </c>
      <c r="G5657" s="184">
        <v>7</v>
      </c>
      <c r="H5657" s="184">
        <v>4</v>
      </c>
    </row>
    <row r="5658" spans="1:8" x14ac:dyDescent="0.2">
      <c r="A5658" s="184" t="s">
        <v>7433</v>
      </c>
      <c r="B5658" s="184">
        <v>3298</v>
      </c>
      <c r="C5658" s="184">
        <v>510935</v>
      </c>
      <c r="D5658" s="184">
        <v>804</v>
      </c>
      <c r="E5658" s="184">
        <v>6</v>
      </c>
      <c r="F5658" s="184">
        <v>3273</v>
      </c>
      <c r="G5658" s="184">
        <v>7</v>
      </c>
      <c r="H5658" s="184">
        <v>4</v>
      </c>
    </row>
    <row r="5659" spans="1:8" x14ac:dyDescent="0.2">
      <c r="A5659" s="184" t="s">
        <v>7434</v>
      </c>
      <c r="B5659" s="184">
        <v>3348</v>
      </c>
      <c r="C5659" s="184">
        <v>510985</v>
      </c>
      <c r="D5659" s="184">
        <v>-804</v>
      </c>
      <c r="E5659" s="184">
        <v>6</v>
      </c>
      <c r="F5659" s="184">
        <v>3273</v>
      </c>
      <c r="G5659" s="184">
        <v>7</v>
      </c>
      <c r="H5659" s="184">
        <v>4</v>
      </c>
    </row>
    <row r="5660" spans="1:8" x14ac:dyDescent="0.2">
      <c r="A5660" s="184" t="s">
        <v>7435</v>
      </c>
      <c r="B5660" s="184">
        <v>3299</v>
      </c>
      <c r="C5660" s="184">
        <v>510936</v>
      </c>
      <c r="D5660" s="184">
        <v>805</v>
      </c>
      <c r="E5660" s="184">
        <v>6</v>
      </c>
      <c r="F5660" s="184">
        <v>3273</v>
      </c>
      <c r="G5660" s="184">
        <v>7</v>
      </c>
      <c r="H5660" s="184">
        <v>4</v>
      </c>
    </row>
    <row r="5661" spans="1:8" x14ac:dyDescent="0.2">
      <c r="A5661" s="184" t="s">
        <v>7436</v>
      </c>
      <c r="B5661" s="184">
        <v>3349</v>
      </c>
      <c r="C5661" s="184">
        <v>510986</v>
      </c>
      <c r="D5661" s="184">
        <v>-805</v>
      </c>
      <c r="E5661" s="184">
        <v>6</v>
      </c>
      <c r="F5661" s="184">
        <v>3273</v>
      </c>
      <c r="G5661" s="184">
        <v>7</v>
      </c>
      <c r="H5661" s="184">
        <v>4</v>
      </c>
    </row>
    <row r="5662" spans="1:8" x14ac:dyDescent="0.2">
      <c r="A5662" s="184" t="s">
        <v>7437</v>
      </c>
      <c r="B5662" s="184">
        <v>3300</v>
      </c>
      <c r="C5662" s="184">
        <v>510937</v>
      </c>
      <c r="D5662" s="184">
        <v>806</v>
      </c>
      <c r="E5662" s="184">
        <v>6</v>
      </c>
      <c r="F5662" s="184">
        <v>3273</v>
      </c>
      <c r="G5662" s="184">
        <v>7</v>
      </c>
      <c r="H5662" s="184">
        <v>4</v>
      </c>
    </row>
    <row r="5663" spans="1:8" x14ac:dyDescent="0.2">
      <c r="A5663" s="184" t="s">
        <v>7438</v>
      </c>
      <c r="B5663" s="184">
        <v>3350</v>
      </c>
      <c r="C5663" s="184">
        <v>510987</v>
      </c>
      <c r="D5663" s="184">
        <v>-806</v>
      </c>
      <c r="E5663" s="184">
        <v>6</v>
      </c>
      <c r="F5663" s="184">
        <v>3273</v>
      </c>
      <c r="G5663" s="184">
        <v>7</v>
      </c>
      <c r="H5663" s="184">
        <v>4</v>
      </c>
    </row>
    <row r="5664" spans="1:8" x14ac:dyDescent="0.2">
      <c r="A5664" s="184" t="s">
        <v>7439</v>
      </c>
      <c r="B5664" s="184">
        <v>3301</v>
      </c>
      <c r="C5664" s="184">
        <v>510938</v>
      </c>
      <c r="D5664" s="184">
        <v>807</v>
      </c>
      <c r="E5664" s="184">
        <v>6</v>
      </c>
      <c r="F5664" s="184">
        <v>3273</v>
      </c>
      <c r="G5664" s="184">
        <v>7</v>
      </c>
      <c r="H5664" s="184">
        <v>4</v>
      </c>
    </row>
    <row r="5665" spans="1:8" x14ac:dyDescent="0.2">
      <c r="A5665" s="184" t="s">
        <v>7440</v>
      </c>
      <c r="B5665" s="184">
        <v>3351</v>
      </c>
      <c r="C5665" s="184">
        <v>510988</v>
      </c>
      <c r="D5665" s="184">
        <v>-807</v>
      </c>
      <c r="E5665" s="184">
        <v>6</v>
      </c>
      <c r="F5665" s="184">
        <v>3273</v>
      </c>
      <c r="G5665" s="184">
        <v>7</v>
      </c>
      <c r="H5665" s="184">
        <v>4</v>
      </c>
    </row>
    <row r="5666" spans="1:8" x14ac:dyDescent="0.2">
      <c r="A5666" s="184" t="s">
        <v>7441</v>
      </c>
      <c r="B5666" s="184">
        <v>3302</v>
      </c>
      <c r="C5666" s="184">
        <v>510939</v>
      </c>
      <c r="D5666" s="184">
        <v>808</v>
      </c>
      <c r="E5666" s="184">
        <v>6</v>
      </c>
      <c r="F5666" s="184">
        <v>3273</v>
      </c>
      <c r="G5666" s="184">
        <v>7</v>
      </c>
      <c r="H5666" s="184">
        <v>4</v>
      </c>
    </row>
    <row r="5667" spans="1:8" x14ac:dyDescent="0.2">
      <c r="A5667" s="184" t="s">
        <v>7442</v>
      </c>
      <c r="B5667" s="184">
        <v>3352</v>
      </c>
      <c r="C5667" s="184">
        <v>510989</v>
      </c>
      <c r="D5667" s="184">
        <v>-808</v>
      </c>
      <c r="E5667" s="184">
        <v>6</v>
      </c>
      <c r="F5667" s="184">
        <v>3273</v>
      </c>
      <c r="G5667" s="184">
        <v>7</v>
      </c>
      <c r="H5667" s="184">
        <v>4</v>
      </c>
    </row>
    <row r="5668" spans="1:8" x14ac:dyDescent="0.2">
      <c r="A5668" s="184" t="s">
        <v>7443</v>
      </c>
      <c r="B5668" s="184">
        <v>3303</v>
      </c>
      <c r="C5668" s="184">
        <v>510940</v>
      </c>
      <c r="D5668" s="184">
        <v>809</v>
      </c>
      <c r="E5668" s="184">
        <v>6</v>
      </c>
      <c r="F5668" s="184">
        <v>3273</v>
      </c>
      <c r="G5668" s="184">
        <v>7</v>
      </c>
      <c r="H5668" s="184">
        <v>4</v>
      </c>
    </row>
    <row r="5669" spans="1:8" x14ac:dyDescent="0.2">
      <c r="A5669" s="184" t="s">
        <v>7444</v>
      </c>
      <c r="B5669" s="184">
        <v>3353</v>
      </c>
      <c r="C5669" s="184">
        <v>510990</v>
      </c>
      <c r="D5669" s="184">
        <v>-809</v>
      </c>
      <c r="E5669" s="184">
        <v>6</v>
      </c>
      <c r="F5669" s="184">
        <v>3273</v>
      </c>
      <c r="G5669" s="184">
        <v>7</v>
      </c>
      <c r="H5669" s="184">
        <v>4</v>
      </c>
    </row>
    <row r="5670" spans="1:8" x14ac:dyDescent="0.2">
      <c r="A5670" s="184" t="s">
        <v>7445</v>
      </c>
      <c r="B5670" s="184">
        <v>3304</v>
      </c>
      <c r="C5670" s="184">
        <v>510941</v>
      </c>
      <c r="D5670" s="184">
        <v>810</v>
      </c>
      <c r="E5670" s="184">
        <v>6</v>
      </c>
      <c r="F5670" s="184">
        <v>3273</v>
      </c>
      <c r="G5670" s="184">
        <v>7</v>
      </c>
      <c r="H5670" s="184">
        <v>4</v>
      </c>
    </row>
    <row r="5671" spans="1:8" x14ac:dyDescent="0.2">
      <c r="A5671" s="184" t="s">
        <v>7446</v>
      </c>
      <c r="B5671" s="184">
        <v>3354</v>
      </c>
      <c r="C5671" s="184">
        <v>510991</v>
      </c>
      <c r="D5671" s="184">
        <v>-810</v>
      </c>
      <c r="E5671" s="184">
        <v>6</v>
      </c>
      <c r="F5671" s="184">
        <v>3273</v>
      </c>
      <c r="G5671" s="184">
        <v>7</v>
      </c>
      <c r="H5671" s="184">
        <v>4</v>
      </c>
    </row>
    <row r="5672" spans="1:8" x14ac:dyDescent="0.2">
      <c r="A5672" s="184" t="s">
        <v>7447</v>
      </c>
      <c r="B5672" s="184">
        <v>3305</v>
      </c>
      <c r="C5672" s="184">
        <v>510942</v>
      </c>
      <c r="D5672" s="184">
        <v>811</v>
      </c>
      <c r="E5672" s="184">
        <v>6</v>
      </c>
      <c r="F5672" s="184">
        <v>3273</v>
      </c>
      <c r="G5672" s="184">
        <v>7</v>
      </c>
      <c r="H5672" s="184">
        <v>4</v>
      </c>
    </row>
    <row r="5673" spans="1:8" x14ac:dyDescent="0.2">
      <c r="A5673" s="184" t="s">
        <v>7448</v>
      </c>
      <c r="B5673" s="184">
        <v>3355</v>
      </c>
      <c r="C5673" s="184">
        <v>510992</v>
      </c>
      <c r="D5673" s="184">
        <v>-811</v>
      </c>
      <c r="E5673" s="184">
        <v>6</v>
      </c>
      <c r="F5673" s="184">
        <v>3273</v>
      </c>
      <c r="G5673" s="184">
        <v>7</v>
      </c>
      <c r="H5673" s="184">
        <v>4</v>
      </c>
    </row>
    <row r="5674" spans="1:8" x14ac:dyDescent="0.2">
      <c r="A5674" s="184" t="s">
        <v>7449</v>
      </c>
      <c r="B5674" s="184">
        <v>3306</v>
      </c>
      <c r="C5674" s="184">
        <v>510943</v>
      </c>
      <c r="D5674" s="184">
        <v>812</v>
      </c>
      <c r="E5674" s="184">
        <v>6</v>
      </c>
      <c r="F5674" s="184">
        <v>3273</v>
      </c>
      <c r="G5674" s="184">
        <v>7</v>
      </c>
      <c r="H5674" s="184">
        <v>4</v>
      </c>
    </row>
    <row r="5675" spans="1:8" x14ac:dyDescent="0.2">
      <c r="A5675" s="184" t="s">
        <v>7450</v>
      </c>
      <c r="B5675" s="184">
        <v>3356</v>
      </c>
      <c r="C5675" s="184">
        <v>510993</v>
      </c>
      <c r="D5675" s="184">
        <v>-812</v>
      </c>
      <c r="E5675" s="184">
        <v>6</v>
      </c>
      <c r="F5675" s="184">
        <v>3273</v>
      </c>
      <c r="G5675" s="184">
        <v>7</v>
      </c>
      <c r="H5675" s="184">
        <v>4</v>
      </c>
    </row>
    <row r="5676" spans="1:8" hidden="1" x14ac:dyDescent="0.2">
      <c r="A5676" s="184" t="s">
        <v>7451</v>
      </c>
      <c r="B5676" s="184">
        <v>1338</v>
      </c>
      <c r="C5676" s="184">
        <v>506597</v>
      </c>
      <c r="D5676" s="184">
        <v>501</v>
      </c>
      <c r="E5676" s="184">
        <v>5</v>
      </c>
      <c r="F5676" s="184">
        <v>1328</v>
      </c>
      <c r="G5676" s="184">
        <v>7</v>
      </c>
      <c r="H5676" s="184">
        <v>4</v>
      </c>
    </row>
    <row r="5677" spans="1:8" hidden="1" x14ac:dyDescent="0.2">
      <c r="A5677" s="184" t="s">
        <v>7452</v>
      </c>
      <c r="B5677" s="184">
        <v>1339</v>
      </c>
      <c r="C5677" s="184">
        <v>506598</v>
      </c>
      <c r="D5677" s="184">
        <v>502</v>
      </c>
      <c r="E5677" s="184">
        <v>5</v>
      </c>
      <c r="F5677" s="184">
        <v>1328</v>
      </c>
      <c r="G5677" s="184">
        <v>7</v>
      </c>
      <c r="H5677" s="184">
        <v>4</v>
      </c>
    </row>
    <row r="5678" spans="1:8" hidden="1" x14ac:dyDescent="0.2">
      <c r="A5678" s="184" t="s">
        <v>7453</v>
      </c>
      <c r="B5678" s="184">
        <v>1329</v>
      </c>
      <c r="C5678" s="184">
        <v>506588</v>
      </c>
      <c r="D5678" s="184">
        <v>503</v>
      </c>
      <c r="E5678" s="184">
        <v>5</v>
      </c>
      <c r="F5678" s="184">
        <v>1328</v>
      </c>
      <c r="G5678" s="184">
        <v>7</v>
      </c>
      <c r="H5678" s="184">
        <v>4</v>
      </c>
    </row>
    <row r="5679" spans="1:8" hidden="1" x14ac:dyDescent="0.2">
      <c r="A5679" s="184" t="s">
        <v>7454</v>
      </c>
      <c r="B5679" s="184">
        <v>1330</v>
      </c>
      <c r="C5679" s="184">
        <v>506589</v>
      </c>
      <c r="D5679" s="184">
        <v>504</v>
      </c>
      <c r="E5679" s="184">
        <v>5</v>
      </c>
      <c r="F5679" s="184">
        <v>1328</v>
      </c>
      <c r="G5679" s="184">
        <v>7</v>
      </c>
      <c r="H5679" s="184">
        <v>4</v>
      </c>
    </row>
    <row r="5680" spans="1:8" hidden="1" x14ac:dyDescent="0.2">
      <c r="A5680" s="184" t="s">
        <v>7455</v>
      </c>
      <c r="B5680" s="184">
        <v>1331</v>
      </c>
      <c r="C5680" s="184">
        <v>506590</v>
      </c>
      <c r="D5680" s="184">
        <v>505</v>
      </c>
      <c r="E5680" s="184">
        <v>5</v>
      </c>
      <c r="F5680" s="184">
        <v>1328</v>
      </c>
      <c r="G5680" s="184">
        <v>7</v>
      </c>
      <c r="H5680" s="184">
        <v>4</v>
      </c>
    </row>
    <row r="5681" spans="1:8" hidden="1" x14ac:dyDescent="0.2">
      <c r="A5681" s="184" t="s">
        <v>7456</v>
      </c>
      <c r="B5681" s="184">
        <v>1332</v>
      </c>
      <c r="C5681" s="184">
        <v>506591</v>
      </c>
      <c r="D5681" s="184">
        <v>506</v>
      </c>
      <c r="E5681" s="184">
        <v>5</v>
      </c>
      <c r="F5681" s="184">
        <v>1328</v>
      </c>
      <c r="G5681" s="184">
        <v>7</v>
      </c>
      <c r="H5681" s="184">
        <v>4</v>
      </c>
    </row>
    <row r="5682" spans="1:8" hidden="1" x14ac:dyDescent="0.2">
      <c r="A5682" s="184" t="s">
        <v>7457</v>
      </c>
      <c r="B5682" s="184">
        <v>1333</v>
      </c>
      <c r="C5682" s="184">
        <v>506592</v>
      </c>
      <c r="D5682" s="184">
        <v>507</v>
      </c>
      <c r="E5682" s="184">
        <v>5</v>
      </c>
      <c r="F5682" s="184">
        <v>1328</v>
      </c>
      <c r="G5682" s="184">
        <v>7</v>
      </c>
      <c r="H5682" s="184">
        <v>4</v>
      </c>
    </row>
    <row r="5683" spans="1:8" hidden="1" x14ac:dyDescent="0.2">
      <c r="A5683" s="184" t="s">
        <v>7458</v>
      </c>
      <c r="B5683" s="184">
        <v>1334</v>
      </c>
      <c r="C5683" s="184">
        <v>506593</v>
      </c>
      <c r="D5683" s="184">
        <v>508</v>
      </c>
      <c r="E5683" s="184">
        <v>5</v>
      </c>
      <c r="F5683" s="184">
        <v>1328</v>
      </c>
      <c r="G5683" s="184">
        <v>7</v>
      </c>
      <c r="H5683" s="184">
        <v>4</v>
      </c>
    </row>
    <row r="5684" spans="1:8" hidden="1" x14ac:dyDescent="0.2">
      <c r="A5684" s="184" t="s">
        <v>7459</v>
      </c>
      <c r="B5684" s="184">
        <v>1335</v>
      </c>
      <c r="C5684" s="184">
        <v>506594</v>
      </c>
      <c r="D5684" s="184">
        <v>509</v>
      </c>
      <c r="E5684" s="184">
        <v>5</v>
      </c>
      <c r="F5684" s="184">
        <v>1328</v>
      </c>
      <c r="G5684" s="184">
        <v>7</v>
      </c>
      <c r="H5684" s="184">
        <v>4</v>
      </c>
    </row>
    <row r="5685" spans="1:8" hidden="1" x14ac:dyDescent="0.2">
      <c r="A5685" s="184" t="s">
        <v>7460</v>
      </c>
      <c r="B5685" s="184">
        <v>1336</v>
      </c>
      <c r="C5685" s="184">
        <v>506595</v>
      </c>
      <c r="D5685" s="184">
        <v>510</v>
      </c>
      <c r="E5685" s="184">
        <v>5</v>
      </c>
      <c r="F5685" s="184">
        <v>1328</v>
      </c>
      <c r="G5685" s="184">
        <v>7</v>
      </c>
      <c r="H5685" s="184">
        <v>4</v>
      </c>
    </row>
    <row r="5686" spans="1:8" hidden="1" x14ac:dyDescent="0.2">
      <c r="A5686" s="184" t="s">
        <v>7461</v>
      </c>
      <c r="B5686" s="184">
        <v>1337</v>
      </c>
      <c r="C5686" s="184">
        <v>506596</v>
      </c>
      <c r="D5686" s="184">
        <v>511</v>
      </c>
      <c r="E5686" s="184">
        <v>5</v>
      </c>
      <c r="F5686" s="184">
        <v>1328</v>
      </c>
      <c r="G5686" s="184">
        <v>7</v>
      </c>
      <c r="H5686" s="184">
        <v>4</v>
      </c>
    </row>
    <row r="5687" spans="1:8" x14ac:dyDescent="0.2">
      <c r="A5687" s="184" t="s">
        <v>7462</v>
      </c>
      <c r="B5687" s="184">
        <v>3157</v>
      </c>
      <c r="C5687" s="184">
        <v>510794</v>
      </c>
      <c r="D5687" s="184" t="s">
        <v>7463</v>
      </c>
      <c r="E5687" s="184">
        <v>6</v>
      </c>
      <c r="F5687" s="184">
        <v>2594</v>
      </c>
      <c r="G5687" s="184">
        <v>7</v>
      </c>
      <c r="H5687" s="184">
        <v>4</v>
      </c>
    </row>
    <row r="5688" spans="1:8" x14ac:dyDescent="0.2">
      <c r="A5688" s="184" t="s">
        <v>7464</v>
      </c>
      <c r="B5688" s="184">
        <v>3158</v>
      </c>
      <c r="C5688" s="184">
        <v>510795</v>
      </c>
      <c r="D5688" s="184" t="s">
        <v>7465</v>
      </c>
      <c r="E5688" s="184">
        <v>6</v>
      </c>
      <c r="F5688" s="184">
        <v>2594</v>
      </c>
      <c r="G5688" s="184">
        <v>7</v>
      </c>
      <c r="H5688" s="184">
        <v>4</v>
      </c>
    </row>
    <row r="5689" spans="1:8" x14ac:dyDescent="0.2">
      <c r="A5689" s="184" t="s">
        <v>7466</v>
      </c>
      <c r="B5689" s="184">
        <v>3159</v>
      </c>
      <c r="C5689" s="184">
        <v>510796</v>
      </c>
      <c r="D5689" s="184" t="s">
        <v>7467</v>
      </c>
      <c r="E5689" s="184">
        <v>6</v>
      </c>
      <c r="F5689" s="184">
        <v>2594</v>
      </c>
      <c r="G5689" s="184">
        <v>7</v>
      </c>
      <c r="H5689" s="184">
        <v>4</v>
      </c>
    </row>
    <row r="5690" spans="1:8" x14ac:dyDescent="0.2">
      <c r="A5690" s="184" t="s">
        <v>7468</v>
      </c>
      <c r="B5690" s="184">
        <v>2458</v>
      </c>
      <c r="C5690" s="184">
        <v>509703</v>
      </c>
      <c r="D5690" s="184">
        <v>614</v>
      </c>
      <c r="E5690" s="184">
        <v>6</v>
      </c>
      <c r="F5690" s="184">
        <v>2594</v>
      </c>
      <c r="G5690" s="184">
        <v>7</v>
      </c>
      <c r="H5690" s="184">
        <v>4</v>
      </c>
    </row>
    <row r="5691" spans="1:8" x14ac:dyDescent="0.2">
      <c r="A5691" s="184" t="s">
        <v>7469</v>
      </c>
      <c r="B5691" s="184">
        <v>2459</v>
      </c>
      <c r="C5691" s="184">
        <v>509704</v>
      </c>
      <c r="D5691" s="184">
        <v>615</v>
      </c>
      <c r="E5691" s="184">
        <v>6</v>
      </c>
      <c r="F5691" s="184">
        <v>2594</v>
      </c>
      <c r="G5691" s="184">
        <v>7</v>
      </c>
      <c r="H5691" s="184">
        <v>4</v>
      </c>
    </row>
    <row r="5692" spans="1:8" x14ac:dyDescent="0.2">
      <c r="A5692" s="184" t="s">
        <v>7470</v>
      </c>
      <c r="B5692" s="184">
        <v>2460</v>
      </c>
      <c r="C5692" s="184">
        <v>509705</v>
      </c>
      <c r="D5692" s="184">
        <v>616</v>
      </c>
      <c r="E5692" s="184">
        <v>6</v>
      </c>
      <c r="F5692" s="184">
        <v>2594</v>
      </c>
      <c r="G5692" s="184">
        <v>7</v>
      </c>
      <c r="H5692" s="184">
        <v>4</v>
      </c>
    </row>
    <row r="5693" spans="1:8" x14ac:dyDescent="0.2">
      <c r="A5693" s="184" t="s">
        <v>7471</v>
      </c>
      <c r="B5693" s="184">
        <v>2461</v>
      </c>
      <c r="C5693" s="184">
        <v>509706</v>
      </c>
      <c r="D5693" s="184">
        <v>617</v>
      </c>
      <c r="E5693" s="184">
        <v>6</v>
      </c>
      <c r="F5693" s="184">
        <v>2594</v>
      </c>
      <c r="G5693" s="184">
        <v>7</v>
      </c>
      <c r="H5693" s="184">
        <v>4</v>
      </c>
    </row>
    <row r="5694" spans="1:8" x14ac:dyDescent="0.2">
      <c r="A5694" s="184" t="s">
        <v>7472</v>
      </c>
      <c r="B5694" s="184">
        <v>2462</v>
      </c>
      <c r="C5694" s="184">
        <v>509707</v>
      </c>
      <c r="D5694" s="184">
        <v>618</v>
      </c>
      <c r="E5694" s="184">
        <v>6</v>
      </c>
      <c r="F5694" s="184">
        <v>2594</v>
      </c>
      <c r="G5694" s="184">
        <v>7</v>
      </c>
      <c r="H5694" s="184">
        <v>4</v>
      </c>
    </row>
    <row r="5695" spans="1:8" x14ac:dyDescent="0.2">
      <c r="A5695" s="184" t="s">
        <v>7473</v>
      </c>
      <c r="B5695" s="184">
        <v>2463</v>
      </c>
      <c r="C5695" s="184">
        <v>509708</v>
      </c>
      <c r="D5695" s="184">
        <v>619</v>
      </c>
      <c r="E5695" s="184">
        <v>6</v>
      </c>
      <c r="F5695" s="184">
        <v>2594</v>
      </c>
      <c r="G5695" s="184">
        <v>7</v>
      </c>
      <c r="H5695" s="184">
        <v>4</v>
      </c>
    </row>
    <row r="5696" spans="1:8" x14ac:dyDescent="0.2">
      <c r="A5696" s="184" t="s">
        <v>7474</v>
      </c>
      <c r="B5696" s="184">
        <v>2464</v>
      </c>
      <c r="C5696" s="184">
        <v>509709</v>
      </c>
      <c r="D5696" s="184">
        <v>620</v>
      </c>
      <c r="E5696" s="184">
        <v>6</v>
      </c>
      <c r="F5696" s="184">
        <v>2594</v>
      </c>
      <c r="G5696" s="184">
        <v>7</v>
      </c>
      <c r="H5696" s="184">
        <v>4</v>
      </c>
    </row>
    <row r="5697" spans="1:8" x14ac:dyDescent="0.2">
      <c r="A5697" s="184" t="s">
        <v>7475</v>
      </c>
      <c r="B5697" s="184">
        <v>2465</v>
      </c>
      <c r="C5697" s="184">
        <v>509710</v>
      </c>
      <c r="D5697" s="184">
        <v>621</v>
      </c>
      <c r="E5697" s="184">
        <v>6</v>
      </c>
      <c r="F5697" s="184">
        <v>2594</v>
      </c>
      <c r="G5697" s="184">
        <v>7</v>
      </c>
      <c r="H5697" s="184">
        <v>4</v>
      </c>
    </row>
    <row r="5698" spans="1:8" x14ac:dyDescent="0.2">
      <c r="A5698" s="184" t="s">
        <v>7476</v>
      </c>
      <c r="B5698" s="184">
        <v>2466</v>
      </c>
      <c r="C5698" s="184">
        <v>509711</v>
      </c>
      <c r="D5698" s="184">
        <v>622</v>
      </c>
      <c r="E5698" s="184">
        <v>6</v>
      </c>
      <c r="F5698" s="184">
        <v>2594</v>
      </c>
      <c r="G5698" s="184">
        <v>7</v>
      </c>
      <c r="H5698" s="184">
        <v>4</v>
      </c>
    </row>
    <row r="5699" spans="1:8" x14ac:dyDescent="0.2">
      <c r="A5699" s="184" t="s">
        <v>7477</v>
      </c>
      <c r="B5699" s="184">
        <v>2467</v>
      </c>
      <c r="C5699" s="184">
        <v>509712</v>
      </c>
      <c r="D5699" s="184">
        <v>623</v>
      </c>
      <c r="E5699" s="184">
        <v>6</v>
      </c>
      <c r="F5699" s="184">
        <v>2594</v>
      </c>
      <c r="G5699" s="184">
        <v>7</v>
      </c>
      <c r="H5699" s="184">
        <v>4</v>
      </c>
    </row>
    <row r="5700" spans="1:8" x14ac:dyDescent="0.2">
      <c r="A5700" s="184" t="s">
        <v>7478</v>
      </c>
      <c r="B5700" s="184">
        <v>2468</v>
      </c>
      <c r="C5700" s="184">
        <v>509713</v>
      </c>
      <c r="D5700" s="184">
        <v>624</v>
      </c>
      <c r="E5700" s="184">
        <v>6</v>
      </c>
      <c r="F5700" s="184">
        <v>2594</v>
      </c>
      <c r="G5700" s="184">
        <v>7</v>
      </c>
      <c r="H5700" s="184">
        <v>4</v>
      </c>
    </row>
    <row r="5701" spans="1:8" x14ac:dyDescent="0.2">
      <c r="A5701" s="184" t="s">
        <v>7479</v>
      </c>
      <c r="B5701" s="184">
        <v>2469</v>
      </c>
      <c r="C5701" s="184">
        <v>509714</v>
      </c>
      <c r="D5701" s="184">
        <v>625</v>
      </c>
      <c r="E5701" s="184">
        <v>6</v>
      </c>
      <c r="F5701" s="184">
        <v>2594</v>
      </c>
      <c r="G5701" s="184">
        <v>7</v>
      </c>
      <c r="H5701" s="184">
        <v>4</v>
      </c>
    </row>
    <row r="5702" spans="1:8" x14ac:dyDescent="0.2">
      <c r="A5702" s="184" t="s">
        <v>7480</v>
      </c>
      <c r="B5702" s="184">
        <v>2470</v>
      </c>
      <c r="C5702" s="184">
        <v>509715</v>
      </c>
      <c r="D5702" s="184">
        <v>626</v>
      </c>
      <c r="E5702" s="184">
        <v>6</v>
      </c>
      <c r="F5702" s="184">
        <v>2594</v>
      </c>
      <c r="G5702" s="184">
        <v>7</v>
      </c>
      <c r="H5702" s="184">
        <v>4</v>
      </c>
    </row>
    <row r="5703" spans="1:8" x14ac:dyDescent="0.2">
      <c r="A5703" s="184" t="s">
        <v>7481</v>
      </c>
      <c r="B5703" s="184">
        <v>2471</v>
      </c>
      <c r="C5703" s="184">
        <v>509716</v>
      </c>
      <c r="D5703" s="184">
        <v>627</v>
      </c>
      <c r="E5703" s="184">
        <v>6</v>
      </c>
      <c r="F5703" s="184">
        <v>2594</v>
      </c>
      <c r="G5703" s="184">
        <v>7</v>
      </c>
      <c r="H5703" s="184">
        <v>4</v>
      </c>
    </row>
    <row r="5704" spans="1:8" x14ac:dyDescent="0.2">
      <c r="A5704" s="184" t="s">
        <v>7482</v>
      </c>
      <c r="B5704" s="184">
        <v>2472</v>
      </c>
      <c r="C5704" s="184">
        <v>509717</v>
      </c>
      <c r="D5704" s="184">
        <v>628</v>
      </c>
      <c r="E5704" s="184">
        <v>6</v>
      </c>
      <c r="F5704" s="184">
        <v>2594</v>
      </c>
      <c r="G5704" s="184">
        <v>7</v>
      </c>
      <c r="H5704" s="184">
        <v>4</v>
      </c>
    </row>
    <row r="5705" spans="1:8" x14ac:dyDescent="0.2">
      <c r="A5705" s="184" t="s">
        <v>7483</v>
      </c>
      <c r="B5705" s="184">
        <v>2473</v>
      </c>
      <c r="C5705" s="184">
        <v>509718</v>
      </c>
      <c r="D5705" s="184">
        <v>629</v>
      </c>
      <c r="E5705" s="184">
        <v>6</v>
      </c>
      <c r="F5705" s="184">
        <v>2594</v>
      </c>
      <c r="G5705" s="184">
        <v>7</v>
      </c>
      <c r="H5705" s="184">
        <v>4</v>
      </c>
    </row>
    <row r="5706" spans="1:8" x14ac:dyDescent="0.2">
      <c r="A5706" s="184" t="s">
        <v>7484</v>
      </c>
      <c r="B5706" s="184">
        <v>2474</v>
      </c>
      <c r="C5706" s="184">
        <v>509719</v>
      </c>
      <c r="D5706" s="184">
        <v>630</v>
      </c>
      <c r="E5706" s="184">
        <v>6</v>
      </c>
      <c r="F5706" s="184">
        <v>2594</v>
      </c>
      <c r="G5706" s="184">
        <v>7</v>
      </c>
      <c r="H5706" s="184">
        <v>4</v>
      </c>
    </row>
    <row r="5707" spans="1:8" x14ac:dyDescent="0.2">
      <c r="A5707" s="184" t="s">
        <v>7485</v>
      </c>
      <c r="B5707" s="184">
        <v>2475</v>
      </c>
      <c r="C5707" s="184">
        <v>509720</v>
      </c>
      <c r="D5707" s="184">
        <v>631</v>
      </c>
      <c r="E5707" s="184">
        <v>6</v>
      </c>
      <c r="F5707" s="184">
        <v>2594</v>
      </c>
      <c r="G5707" s="184">
        <v>7</v>
      </c>
      <c r="H5707" s="184">
        <v>4</v>
      </c>
    </row>
    <row r="5708" spans="1:8" x14ac:dyDescent="0.2">
      <c r="A5708" s="184" t="s">
        <v>7486</v>
      </c>
      <c r="B5708" s="184">
        <v>2476</v>
      </c>
      <c r="C5708" s="184">
        <v>509721</v>
      </c>
      <c r="D5708" s="184">
        <v>632</v>
      </c>
      <c r="E5708" s="184">
        <v>6</v>
      </c>
      <c r="F5708" s="184">
        <v>2594</v>
      </c>
      <c r="G5708" s="184">
        <v>7</v>
      </c>
      <c r="H5708" s="184">
        <v>4</v>
      </c>
    </row>
    <row r="5709" spans="1:8" x14ac:dyDescent="0.2">
      <c r="A5709" s="184" t="s">
        <v>7487</v>
      </c>
      <c r="B5709" s="184">
        <v>2477</v>
      </c>
      <c r="C5709" s="184">
        <v>509722</v>
      </c>
      <c r="D5709" s="184">
        <v>633</v>
      </c>
      <c r="E5709" s="184">
        <v>6</v>
      </c>
      <c r="F5709" s="184">
        <v>2594</v>
      </c>
      <c r="G5709" s="184">
        <v>7</v>
      </c>
      <c r="H5709" s="184">
        <v>4</v>
      </c>
    </row>
    <row r="5710" spans="1:8" x14ac:dyDescent="0.2">
      <c r="A5710" s="184" t="s">
        <v>7488</v>
      </c>
      <c r="B5710" s="184">
        <v>2478</v>
      </c>
      <c r="C5710" s="184">
        <v>509723</v>
      </c>
      <c r="D5710" s="184">
        <v>634</v>
      </c>
      <c r="E5710" s="184">
        <v>6</v>
      </c>
      <c r="F5710" s="184">
        <v>2594</v>
      </c>
      <c r="G5710" s="184">
        <v>7</v>
      </c>
      <c r="H5710" s="184">
        <v>4</v>
      </c>
    </row>
    <row r="5711" spans="1:8" x14ac:dyDescent="0.2">
      <c r="A5711" s="184" t="s">
        <v>7489</v>
      </c>
      <c r="B5711" s="184">
        <v>2479</v>
      </c>
      <c r="C5711" s="184">
        <v>509724</v>
      </c>
      <c r="D5711" s="184">
        <v>635</v>
      </c>
      <c r="E5711" s="184">
        <v>6</v>
      </c>
      <c r="F5711" s="184">
        <v>2594</v>
      </c>
      <c r="G5711" s="184">
        <v>7</v>
      </c>
      <c r="H5711" s="184">
        <v>4</v>
      </c>
    </row>
    <row r="5712" spans="1:8" x14ac:dyDescent="0.2">
      <c r="A5712" s="184" t="s">
        <v>7490</v>
      </c>
      <c r="B5712" s="184">
        <v>2480</v>
      </c>
      <c r="C5712" s="184">
        <v>509725</v>
      </c>
      <c r="D5712" s="184">
        <v>636</v>
      </c>
      <c r="E5712" s="184">
        <v>6</v>
      </c>
      <c r="F5712" s="184">
        <v>2594</v>
      </c>
      <c r="G5712" s="184">
        <v>7</v>
      </c>
      <c r="H5712" s="184">
        <v>4</v>
      </c>
    </row>
    <row r="5713" spans="1:8" x14ac:dyDescent="0.2">
      <c r="A5713" s="184" t="s">
        <v>7491</v>
      </c>
      <c r="B5713" s="184">
        <v>2481</v>
      </c>
      <c r="C5713" s="184">
        <v>509726</v>
      </c>
      <c r="D5713" s="184">
        <v>637</v>
      </c>
      <c r="E5713" s="184">
        <v>6</v>
      </c>
      <c r="F5713" s="184">
        <v>2594</v>
      </c>
      <c r="G5713" s="184">
        <v>7</v>
      </c>
      <c r="H5713" s="184">
        <v>4</v>
      </c>
    </row>
    <row r="5714" spans="1:8" x14ac:dyDescent="0.2">
      <c r="A5714" s="184" t="s">
        <v>7492</v>
      </c>
      <c r="B5714" s="184">
        <v>2482</v>
      </c>
      <c r="C5714" s="184">
        <v>509727</v>
      </c>
      <c r="D5714" s="184">
        <v>638</v>
      </c>
      <c r="E5714" s="184">
        <v>6</v>
      </c>
      <c r="F5714" s="184">
        <v>2594</v>
      </c>
      <c r="G5714" s="184">
        <v>7</v>
      </c>
      <c r="H5714" s="184">
        <v>4</v>
      </c>
    </row>
    <row r="5715" spans="1:8" x14ac:dyDescent="0.2">
      <c r="A5715" s="184" t="s">
        <v>7493</v>
      </c>
      <c r="B5715" s="184">
        <v>2483</v>
      </c>
      <c r="C5715" s="184">
        <v>509728</v>
      </c>
      <c r="D5715" s="184">
        <v>639</v>
      </c>
      <c r="E5715" s="184">
        <v>6</v>
      </c>
      <c r="F5715" s="184">
        <v>2594</v>
      </c>
      <c r="G5715" s="184">
        <v>7</v>
      </c>
      <c r="H5715" s="184">
        <v>4</v>
      </c>
    </row>
    <row r="5716" spans="1:8" x14ac:dyDescent="0.2">
      <c r="A5716" s="184" t="s">
        <v>7494</v>
      </c>
      <c r="B5716" s="184">
        <v>2484</v>
      </c>
      <c r="C5716" s="184">
        <v>509729</v>
      </c>
      <c r="D5716" s="184">
        <v>640</v>
      </c>
      <c r="E5716" s="184">
        <v>6</v>
      </c>
      <c r="F5716" s="184">
        <v>2594</v>
      </c>
      <c r="G5716" s="184">
        <v>7</v>
      </c>
      <c r="H5716" s="184">
        <v>4</v>
      </c>
    </row>
    <row r="5717" spans="1:8" x14ac:dyDescent="0.2">
      <c r="A5717" s="184" t="s">
        <v>7495</v>
      </c>
      <c r="B5717" s="184">
        <v>2485</v>
      </c>
      <c r="C5717" s="184">
        <v>509730</v>
      </c>
      <c r="D5717" s="184">
        <v>641</v>
      </c>
      <c r="E5717" s="184">
        <v>6</v>
      </c>
      <c r="F5717" s="184">
        <v>2594</v>
      </c>
      <c r="G5717" s="184">
        <v>7</v>
      </c>
      <c r="H5717" s="184">
        <v>4</v>
      </c>
    </row>
    <row r="5718" spans="1:8" x14ac:dyDescent="0.2">
      <c r="A5718" s="184" t="s">
        <v>7496</v>
      </c>
      <c r="B5718" s="184">
        <v>2486</v>
      </c>
      <c r="C5718" s="184">
        <v>509731</v>
      </c>
      <c r="D5718" s="184">
        <v>642</v>
      </c>
      <c r="E5718" s="184">
        <v>6</v>
      </c>
      <c r="F5718" s="184">
        <v>2594</v>
      </c>
      <c r="G5718" s="184">
        <v>7</v>
      </c>
      <c r="H5718" s="184">
        <v>4</v>
      </c>
    </row>
    <row r="5719" spans="1:8" x14ac:dyDescent="0.2">
      <c r="A5719" s="184" t="s">
        <v>7497</v>
      </c>
      <c r="B5719" s="184">
        <v>2487</v>
      </c>
      <c r="C5719" s="184">
        <v>509732</v>
      </c>
      <c r="D5719" s="184">
        <v>643</v>
      </c>
      <c r="E5719" s="184">
        <v>6</v>
      </c>
      <c r="F5719" s="184">
        <v>2594</v>
      </c>
      <c r="G5719" s="184">
        <v>7</v>
      </c>
      <c r="H5719" s="184">
        <v>4</v>
      </c>
    </row>
    <row r="5720" spans="1:8" x14ac:dyDescent="0.2">
      <c r="A5720" s="184" t="s">
        <v>7498</v>
      </c>
      <c r="B5720" s="184">
        <v>2488</v>
      </c>
      <c r="C5720" s="184">
        <v>509733</v>
      </c>
      <c r="D5720" s="184">
        <v>644</v>
      </c>
      <c r="E5720" s="184">
        <v>6</v>
      </c>
      <c r="F5720" s="184">
        <v>2594</v>
      </c>
      <c r="G5720" s="184">
        <v>7</v>
      </c>
      <c r="H5720" s="184">
        <v>4</v>
      </c>
    </row>
    <row r="5721" spans="1:8" x14ac:dyDescent="0.2">
      <c r="A5721" s="184" t="s">
        <v>7499</v>
      </c>
      <c r="B5721" s="184">
        <v>2489</v>
      </c>
      <c r="C5721" s="184">
        <v>509734</v>
      </c>
      <c r="D5721" s="184">
        <v>645</v>
      </c>
      <c r="E5721" s="184">
        <v>6</v>
      </c>
      <c r="F5721" s="184">
        <v>2594</v>
      </c>
      <c r="G5721" s="184">
        <v>7</v>
      </c>
      <c r="H5721" s="184">
        <v>4</v>
      </c>
    </row>
    <row r="5722" spans="1:8" x14ac:dyDescent="0.2">
      <c r="A5722" s="184" t="s">
        <v>7500</v>
      </c>
      <c r="B5722" s="184">
        <v>2490</v>
      </c>
      <c r="C5722" s="184">
        <v>509735</v>
      </c>
      <c r="D5722" s="184">
        <v>646</v>
      </c>
      <c r="E5722" s="184">
        <v>6</v>
      </c>
      <c r="F5722" s="184">
        <v>2594</v>
      </c>
      <c r="G5722" s="184">
        <v>7</v>
      </c>
      <c r="H5722" s="184">
        <v>4</v>
      </c>
    </row>
    <row r="5723" spans="1:8" x14ac:dyDescent="0.2">
      <c r="A5723" s="184" t="s">
        <v>7501</v>
      </c>
      <c r="B5723" s="184">
        <v>2491</v>
      </c>
      <c r="C5723" s="184">
        <v>509736</v>
      </c>
      <c r="D5723" s="184">
        <v>647</v>
      </c>
      <c r="E5723" s="184">
        <v>6</v>
      </c>
      <c r="F5723" s="184">
        <v>2594</v>
      </c>
      <c r="G5723" s="184">
        <v>7</v>
      </c>
      <c r="H5723" s="184">
        <v>4</v>
      </c>
    </row>
    <row r="5724" spans="1:8" x14ac:dyDescent="0.2">
      <c r="A5724" s="184" t="s">
        <v>7502</v>
      </c>
      <c r="B5724" s="184">
        <v>2492</v>
      </c>
      <c r="C5724" s="184">
        <v>509737</v>
      </c>
      <c r="D5724" s="184">
        <v>648</v>
      </c>
      <c r="E5724" s="184">
        <v>6</v>
      </c>
      <c r="F5724" s="184">
        <v>2594</v>
      </c>
      <c r="G5724" s="184">
        <v>7</v>
      </c>
      <c r="H5724" s="184">
        <v>4</v>
      </c>
    </row>
    <row r="5725" spans="1:8" x14ac:dyDescent="0.2">
      <c r="A5725" s="184" t="s">
        <v>7503</v>
      </c>
      <c r="B5725" s="184">
        <v>2493</v>
      </c>
      <c r="C5725" s="184">
        <v>509738</v>
      </c>
      <c r="D5725" s="184">
        <v>649</v>
      </c>
      <c r="E5725" s="184">
        <v>6</v>
      </c>
      <c r="F5725" s="184">
        <v>2594</v>
      </c>
      <c r="G5725" s="184">
        <v>7</v>
      </c>
      <c r="H5725" s="184">
        <v>4</v>
      </c>
    </row>
    <row r="5726" spans="1:8" x14ac:dyDescent="0.2">
      <c r="A5726" s="184" t="s">
        <v>7504</v>
      </c>
      <c r="B5726" s="184">
        <v>2494</v>
      </c>
      <c r="C5726" s="184">
        <v>509739</v>
      </c>
      <c r="D5726" s="184">
        <v>650</v>
      </c>
      <c r="E5726" s="184">
        <v>6</v>
      </c>
      <c r="F5726" s="184">
        <v>2594</v>
      </c>
      <c r="G5726" s="184">
        <v>7</v>
      </c>
      <c r="H5726" s="184">
        <v>4</v>
      </c>
    </row>
    <row r="5727" spans="1:8" x14ac:dyDescent="0.2">
      <c r="A5727" s="184" t="s">
        <v>7505</v>
      </c>
      <c r="B5727" s="184">
        <v>2495</v>
      </c>
      <c r="C5727" s="184">
        <v>509740</v>
      </c>
      <c r="D5727" s="184">
        <v>651</v>
      </c>
      <c r="E5727" s="184">
        <v>6</v>
      </c>
      <c r="F5727" s="184">
        <v>2594</v>
      </c>
      <c r="G5727" s="184">
        <v>7</v>
      </c>
      <c r="H5727" s="184">
        <v>4</v>
      </c>
    </row>
    <row r="5728" spans="1:8" x14ac:dyDescent="0.2">
      <c r="A5728" s="184" t="s">
        <v>7506</v>
      </c>
      <c r="B5728" s="184">
        <v>2496</v>
      </c>
      <c r="C5728" s="184">
        <v>509741</v>
      </c>
      <c r="D5728" s="184">
        <v>652</v>
      </c>
      <c r="E5728" s="184">
        <v>6</v>
      </c>
      <c r="F5728" s="184">
        <v>2594</v>
      </c>
      <c r="G5728" s="184">
        <v>7</v>
      </c>
      <c r="H5728" s="184">
        <v>4</v>
      </c>
    </row>
    <row r="5729" spans="1:8" x14ac:dyDescent="0.2">
      <c r="A5729" s="184" t="s">
        <v>7507</v>
      </c>
      <c r="B5729" s="184">
        <v>2497</v>
      </c>
      <c r="C5729" s="184">
        <v>509742</v>
      </c>
      <c r="D5729" s="184">
        <v>653</v>
      </c>
      <c r="E5729" s="184">
        <v>6</v>
      </c>
      <c r="F5729" s="184">
        <v>2594</v>
      </c>
      <c r="G5729" s="184">
        <v>7</v>
      </c>
      <c r="H5729" s="184">
        <v>4</v>
      </c>
    </row>
    <row r="5730" spans="1:8" x14ac:dyDescent="0.2">
      <c r="A5730" s="184" t="s">
        <v>7508</v>
      </c>
      <c r="B5730" s="184">
        <v>2498</v>
      </c>
      <c r="C5730" s="184">
        <v>509743</v>
      </c>
      <c r="D5730" s="184">
        <v>654</v>
      </c>
      <c r="E5730" s="184">
        <v>6</v>
      </c>
      <c r="F5730" s="184">
        <v>2594</v>
      </c>
      <c r="G5730" s="184">
        <v>7</v>
      </c>
      <c r="H5730" s="184">
        <v>4</v>
      </c>
    </row>
    <row r="5731" spans="1:8" x14ac:dyDescent="0.2">
      <c r="A5731" s="184" t="s">
        <v>7509</v>
      </c>
      <c r="B5731" s="184">
        <v>2499</v>
      </c>
      <c r="C5731" s="184">
        <v>509744</v>
      </c>
      <c r="D5731" s="184">
        <v>655</v>
      </c>
      <c r="E5731" s="184">
        <v>6</v>
      </c>
      <c r="F5731" s="184">
        <v>2594</v>
      </c>
      <c r="G5731" s="184">
        <v>7</v>
      </c>
      <c r="H5731" s="184">
        <v>4</v>
      </c>
    </row>
    <row r="5732" spans="1:8" x14ac:dyDescent="0.2">
      <c r="A5732" s="184" t="s">
        <v>7510</v>
      </c>
      <c r="B5732" s="184">
        <v>2500</v>
      </c>
      <c r="C5732" s="184">
        <v>509745</v>
      </c>
      <c r="D5732" s="184">
        <v>656</v>
      </c>
      <c r="E5732" s="184">
        <v>6</v>
      </c>
      <c r="F5732" s="184">
        <v>2594</v>
      </c>
      <c r="G5732" s="184">
        <v>7</v>
      </c>
      <c r="H5732" s="184">
        <v>4</v>
      </c>
    </row>
    <row r="5733" spans="1:8" x14ac:dyDescent="0.2">
      <c r="A5733" s="184" t="s">
        <v>7511</v>
      </c>
      <c r="B5733" s="184">
        <v>2501</v>
      </c>
      <c r="C5733" s="184">
        <v>509746</v>
      </c>
      <c r="D5733" s="184">
        <v>657</v>
      </c>
      <c r="E5733" s="184">
        <v>6</v>
      </c>
      <c r="F5733" s="184">
        <v>2594</v>
      </c>
      <c r="G5733" s="184">
        <v>7</v>
      </c>
      <c r="H5733" s="184">
        <v>4</v>
      </c>
    </row>
    <row r="5734" spans="1:8" x14ac:dyDescent="0.2">
      <c r="A5734" s="184" t="s">
        <v>7512</v>
      </c>
      <c r="B5734" s="184">
        <v>2502</v>
      </c>
      <c r="C5734" s="184">
        <v>509747</v>
      </c>
      <c r="D5734" s="184">
        <v>658</v>
      </c>
      <c r="E5734" s="184">
        <v>6</v>
      </c>
      <c r="F5734" s="184">
        <v>2594</v>
      </c>
      <c r="G5734" s="184">
        <v>7</v>
      </c>
      <c r="H5734" s="184">
        <v>4</v>
      </c>
    </row>
    <row r="5735" spans="1:8" x14ac:dyDescent="0.2">
      <c r="A5735" s="184" t="s">
        <v>7513</v>
      </c>
      <c r="B5735" s="184">
        <v>2503</v>
      </c>
      <c r="C5735" s="184">
        <v>509748</v>
      </c>
      <c r="D5735" s="184">
        <v>659</v>
      </c>
      <c r="E5735" s="184">
        <v>6</v>
      </c>
      <c r="F5735" s="184">
        <v>2594</v>
      </c>
      <c r="G5735" s="184">
        <v>7</v>
      </c>
      <c r="H5735" s="184">
        <v>4</v>
      </c>
    </row>
    <row r="5736" spans="1:8" x14ac:dyDescent="0.2">
      <c r="A5736" s="184" t="s">
        <v>7514</v>
      </c>
      <c r="B5736" s="184">
        <v>2504</v>
      </c>
      <c r="C5736" s="184">
        <v>509749</v>
      </c>
      <c r="D5736" s="184">
        <v>660</v>
      </c>
      <c r="E5736" s="184">
        <v>6</v>
      </c>
      <c r="F5736" s="184">
        <v>2594</v>
      </c>
      <c r="G5736" s="184">
        <v>7</v>
      </c>
      <c r="H5736" s="184">
        <v>4</v>
      </c>
    </row>
    <row r="5737" spans="1:8" x14ac:dyDescent="0.2">
      <c r="A5737" s="184" t="s">
        <v>7515</v>
      </c>
      <c r="B5737" s="184">
        <v>3413</v>
      </c>
      <c r="C5737" s="184">
        <v>511050</v>
      </c>
      <c r="D5737" s="184">
        <v>780</v>
      </c>
      <c r="E5737" s="184">
        <v>6</v>
      </c>
      <c r="F5737" s="184">
        <v>3412</v>
      </c>
      <c r="G5737" s="184">
        <v>7</v>
      </c>
      <c r="H5737" s="184">
        <v>4</v>
      </c>
    </row>
    <row r="5738" spans="1:8" x14ac:dyDescent="0.2">
      <c r="A5738" s="184" t="s">
        <v>7516</v>
      </c>
      <c r="B5738" s="184">
        <v>3414</v>
      </c>
      <c r="C5738" s="184">
        <v>511051</v>
      </c>
      <c r="D5738" s="184">
        <v>781</v>
      </c>
      <c r="E5738" s="184">
        <v>6</v>
      </c>
      <c r="F5738" s="184">
        <v>3412</v>
      </c>
      <c r="G5738" s="184">
        <v>7</v>
      </c>
      <c r="H5738" s="184">
        <v>4</v>
      </c>
    </row>
    <row r="5739" spans="1:8" x14ac:dyDescent="0.2">
      <c r="A5739" s="184" t="s">
        <v>7517</v>
      </c>
      <c r="B5739" s="184">
        <v>3415</v>
      </c>
      <c r="C5739" s="184">
        <v>511052</v>
      </c>
      <c r="D5739" s="184">
        <v>782</v>
      </c>
      <c r="E5739" s="184">
        <v>6</v>
      </c>
      <c r="F5739" s="184">
        <v>3412</v>
      </c>
      <c r="G5739" s="184">
        <v>7</v>
      </c>
      <c r="H5739" s="184">
        <v>4</v>
      </c>
    </row>
    <row r="5740" spans="1:8" x14ac:dyDescent="0.2">
      <c r="A5740" s="184" t="s">
        <v>7518</v>
      </c>
      <c r="B5740" s="184">
        <v>3416</v>
      </c>
      <c r="C5740" s="184">
        <v>511053</v>
      </c>
      <c r="D5740" s="184">
        <v>783</v>
      </c>
      <c r="E5740" s="184">
        <v>6</v>
      </c>
      <c r="F5740" s="184">
        <v>3412</v>
      </c>
      <c r="G5740" s="184">
        <v>7</v>
      </c>
      <c r="H5740" s="184">
        <v>4</v>
      </c>
    </row>
    <row r="5741" spans="1:8" x14ac:dyDescent="0.2">
      <c r="A5741" s="184" t="s">
        <v>7519</v>
      </c>
      <c r="B5741" s="184">
        <v>3417</v>
      </c>
      <c r="C5741" s="184">
        <v>511054</v>
      </c>
      <c r="D5741" s="184">
        <v>784</v>
      </c>
      <c r="E5741" s="184">
        <v>6</v>
      </c>
      <c r="F5741" s="184">
        <v>3412</v>
      </c>
      <c r="G5741" s="184">
        <v>7</v>
      </c>
      <c r="H5741" s="184">
        <v>4</v>
      </c>
    </row>
    <row r="5742" spans="1:8" x14ac:dyDescent="0.2">
      <c r="A5742" s="184" t="s">
        <v>7520</v>
      </c>
      <c r="B5742" s="184">
        <v>3418</v>
      </c>
      <c r="C5742" s="184">
        <v>511055</v>
      </c>
      <c r="D5742" s="184">
        <v>785</v>
      </c>
      <c r="E5742" s="184">
        <v>6</v>
      </c>
      <c r="F5742" s="184">
        <v>3412</v>
      </c>
      <c r="G5742" s="184">
        <v>7</v>
      </c>
      <c r="H5742" s="184">
        <v>4</v>
      </c>
    </row>
    <row r="5743" spans="1:8" x14ac:dyDescent="0.2">
      <c r="A5743" s="184" t="s">
        <v>7521</v>
      </c>
      <c r="B5743" s="184">
        <v>3419</v>
      </c>
      <c r="C5743" s="184">
        <v>511056</v>
      </c>
      <c r="D5743" s="184">
        <v>786</v>
      </c>
      <c r="E5743" s="184">
        <v>6</v>
      </c>
      <c r="F5743" s="184">
        <v>3412</v>
      </c>
      <c r="G5743" s="184">
        <v>7</v>
      </c>
      <c r="H5743" s="184">
        <v>4</v>
      </c>
    </row>
    <row r="5744" spans="1:8" x14ac:dyDescent="0.2">
      <c r="A5744" s="184" t="s">
        <v>7522</v>
      </c>
      <c r="B5744" s="184">
        <v>3420</v>
      </c>
      <c r="C5744" s="184">
        <v>511057</v>
      </c>
      <c r="D5744" s="184">
        <v>787</v>
      </c>
      <c r="E5744" s="184">
        <v>6</v>
      </c>
      <c r="F5744" s="184">
        <v>3412</v>
      </c>
      <c r="G5744" s="184">
        <v>7</v>
      </c>
      <c r="H5744" s="184">
        <v>4</v>
      </c>
    </row>
    <row r="5745" spans="1:8" x14ac:dyDescent="0.2">
      <c r="A5745" s="184" t="s">
        <v>7523</v>
      </c>
      <c r="B5745" s="184">
        <v>3421</v>
      </c>
      <c r="C5745" s="184">
        <v>511058</v>
      </c>
      <c r="D5745" s="184">
        <v>788</v>
      </c>
      <c r="E5745" s="184">
        <v>6</v>
      </c>
      <c r="F5745" s="184">
        <v>3412</v>
      </c>
      <c r="G5745" s="184">
        <v>7</v>
      </c>
      <c r="H5745" s="184">
        <v>4</v>
      </c>
    </row>
    <row r="5746" spans="1:8" x14ac:dyDescent="0.2">
      <c r="A5746" s="184" t="s">
        <v>7524</v>
      </c>
      <c r="B5746" s="184">
        <v>3422</v>
      </c>
      <c r="C5746" s="184">
        <v>511059</v>
      </c>
      <c r="D5746" s="184">
        <v>789</v>
      </c>
      <c r="E5746" s="184">
        <v>6</v>
      </c>
      <c r="F5746" s="184">
        <v>3412</v>
      </c>
      <c r="G5746" s="184">
        <v>7</v>
      </c>
      <c r="H5746" s="184">
        <v>4</v>
      </c>
    </row>
    <row r="5747" spans="1:8" x14ac:dyDescent="0.2">
      <c r="A5747" s="184" t="s">
        <v>7525</v>
      </c>
      <c r="B5747" s="184">
        <v>3423</v>
      </c>
      <c r="C5747" s="184">
        <v>511060</v>
      </c>
      <c r="D5747" s="184">
        <v>790</v>
      </c>
      <c r="E5747" s="184">
        <v>6</v>
      </c>
      <c r="F5747" s="184">
        <v>3412</v>
      </c>
      <c r="G5747" s="184">
        <v>7</v>
      </c>
      <c r="H5747" s="184">
        <v>4</v>
      </c>
    </row>
    <row r="5748" spans="1:8" x14ac:dyDescent="0.2">
      <c r="A5748" s="184" t="s">
        <v>7526</v>
      </c>
      <c r="B5748" s="184">
        <v>3424</v>
      </c>
      <c r="C5748" s="184">
        <v>511061</v>
      </c>
      <c r="D5748" s="184">
        <v>791</v>
      </c>
      <c r="E5748" s="184">
        <v>6</v>
      </c>
      <c r="F5748" s="184">
        <v>3412</v>
      </c>
      <c r="G5748" s="184">
        <v>7</v>
      </c>
      <c r="H5748" s="184">
        <v>4</v>
      </c>
    </row>
    <row r="5749" spans="1:8" x14ac:dyDescent="0.2">
      <c r="A5749" s="184" t="s">
        <v>7527</v>
      </c>
      <c r="B5749" s="184">
        <v>3425</v>
      </c>
      <c r="C5749" s="184">
        <v>511062</v>
      </c>
      <c r="D5749" s="184">
        <v>792</v>
      </c>
      <c r="E5749" s="184">
        <v>6</v>
      </c>
      <c r="F5749" s="184">
        <v>3412</v>
      </c>
      <c r="G5749" s="184">
        <v>7</v>
      </c>
      <c r="H5749" s="184">
        <v>4</v>
      </c>
    </row>
    <row r="5750" spans="1:8" x14ac:dyDescent="0.2">
      <c r="A5750" s="184" t="s">
        <v>7528</v>
      </c>
      <c r="B5750" s="184">
        <v>3426</v>
      </c>
      <c r="C5750" s="184">
        <v>511063</v>
      </c>
      <c r="D5750" s="184">
        <v>793</v>
      </c>
      <c r="E5750" s="184">
        <v>6</v>
      </c>
      <c r="F5750" s="184">
        <v>3412</v>
      </c>
      <c r="G5750" s="184">
        <v>7</v>
      </c>
      <c r="H5750" s="184">
        <v>4</v>
      </c>
    </row>
    <row r="5751" spans="1:8" x14ac:dyDescent="0.2">
      <c r="A5751" s="184" t="s">
        <v>7529</v>
      </c>
      <c r="B5751" s="184">
        <v>3427</v>
      </c>
      <c r="C5751" s="184">
        <v>511064</v>
      </c>
      <c r="D5751" s="184">
        <v>794</v>
      </c>
      <c r="E5751" s="184">
        <v>6</v>
      </c>
      <c r="F5751" s="184">
        <v>3412</v>
      </c>
      <c r="G5751" s="184">
        <v>7</v>
      </c>
      <c r="H5751" s="184">
        <v>4</v>
      </c>
    </row>
    <row r="5752" spans="1:8" x14ac:dyDescent="0.2">
      <c r="A5752" s="184" t="s">
        <v>7530</v>
      </c>
      <c r="B5752" s="184">
        <v>3428</v>
      </c>
      <c r="C5752" s="184">
        <v>511065</v>
      </c>
      <c r="D5752" s="184">
        <v>795</v>
      </c>
      <c r="E5752" s="184">
        <v>6</v>
      </c>
      <c r="F5752" s="184">
        <v>3412</v>
      </c>
      <c r="G5752" s="184">
        <v>7</v>
      </c>
      <c r="H5752" s="184">
        <v>4</v>
      </c>
    </row>
    <row r="5753" spans="1:8" x14ac:dyDescent="0.2">
      <c r="A5753" s="184" t="s">
        <v>7531</v>
      </c>
      <c r="B5753" s="184">
        <v>3429</v>
      </c>
      <c r="C5753" s="184">
        <v>511066</v>
      </c>
      <c r="D5753" s="184">
        <v>796</v>
      </c>
      <c r="E5753" s="184">
        <v>6</v>
      </c>
      <c r="F5753" s="184">
        <v>3412</v>
      </c>
      <c r="G5753" s="184">
        <v>7</v>
      </c>
      <c r="H5753" s="184">
        <v>4</v>
      </c>
    </row>
    <row r="5754" spans="1:8" x14ac:dyDescent="0.2">
      <c r="A5754" s="184" t="s">
        <v>7532</v>
      </c>
      <c r="B5754" s="184">
        <v>3430</v>
      </c>
      <c r="C5754" s="184">
        <v>511067</v>
      </c>
      <c r="D5754" s="184">
        <v>797</v>
      </c>
      <c r="E5754" s="184">
        <v>6</v>
      </c>
      <c r="F5754" s="184">
        <v>3412</v>
      </c>
      <c r="G5754" s="184">
        <v>7</v>
      </c>
      <c r="H5754" s="184">
        <v>4</v>
      </c>
    </row>
    <row r="5755" spans="1:8" x14ac:dyDescent="0.2">
      <c r="A5755" s="184" t="s">
        <v>7533</v>
      </c>
      <c r="B5755" s="184">
        <v>3431</v>
      </c>
      <c r="C5755" s="184">
        <v>511068</v>
      </c>
      <c r="D5755" s="184">
        <v>798</v>
      </c>
      <c r="E5755" s="184">
        <v>6</v>
      </c>
      <c r="F5755" s="184">
        <v>3412</v>
      </c>
      <c r="G5755" s="184">
        <v>7</v>
      </c>
      <c r="H5755" s="184">
        <v>4</v>
      </c>
    </row>
    <row r="5756" spans="1:8" x14ac:dyDescent="0.2">
      <c r="A5756" s="184" t="s">
        <v>7534</v>
      </c>
      <c r="B5756" s="184">
        <v>3432</v>
      </c>
      <c r="C5756" s="184">
        <v>511069</v>
      </c>
      <c r="D5756" s="184">
        <v>799</v>
      </c>
      <c r="E5756" s="184">
        <v>6</v>
      </c>
      <c r="F5756" s="184">
        <v>3412</v>
      </c>
      <c r="G5756" s="184">
        <v>7</v>
      </c>
      <c r="H5756" s="184">
        <v>4</v>
      </c>
    </row>
    <row r="5757" spans="1:8" x14ac:dyDescent="0.2">
      <c r="A5757" s="184" t="s">
        <v>7535</v>
      </c>
      <c r="B5757" s="184">
        <v>3433</v>
      </c>
      <c r="C5757" s="184">
        <v>511070</v>
      </c>
      <c r="D5757" s="184">
        <v>800</v>
      </c>
      <c r="E5757" s="184">
        <v>6</v>
      </c>
      <c r="F5757" s="184">
        <v>3412</v>
      </c>
      <c r="G5757" s="184">
        <v>7</v>
      </c>
      <c r="H5757" s="184">
        <v>4</v>
      </c>
    </row>
    <row r="5758" spans="1:8" x14ac:dyDescent="0.2">
      <c r="A5758" s="184" t="s">
        <v>7536</v>
      </c>
      <c r="B5758" s="184">
        <v>2377</v>
      </c>
      <c r="C5758" s="184">
        <v>509340</v>
      </c>
      <c r="D5758" s="184">
        <v>535</v>
      </c>
      <c r="E5758" s="184">
        <v>6</v>
      </c>
      <c r="F5758" s="184">
        <v>2609</v>
      </c>
      <c r="G5758" s="184">
        <v>7</v>
      </c>
      <c r="H5758" s="184">
        <v>4</v>
      </c>
    </row>
    <row r="5759" spans="1:8" x14ac:dyDescent="0.2">
      <c r="A5759" s="184" t="s">
        <v>7537</v>
      </c>
      <c r="B5759" s="184">
        <v>2378</v>
      </c>
      <c r="C5759" s="184">
        <v>509341</v>
      </c>
      <c r="D5759" s="184">
        <v>536</v>
      </c>
      <c r="E5759" s="184">
        <v>6</v>
      </c>
      <c r="F5759" s="184">
        <v>2609</v>
      </c>
      <c r="G5759" s="184">
        <v>7</v>
      </c>
      <c r="H5759" s="184">
        <v>4</v>
      </c>
    </row>
    <row r="5760" spans="1:8" x14ac:dyDescent="0.2">
      <c r="A5760" s="184" t="s">
        <v>7538</v>
      </c>
      <c r="B5760" s="184">
        <v>2379</v>
      </c>
      <c r="C5760" s="184">
        <v>509342</v>
      </c>
      <c r="D5760" s="184">
        <v>537</v>
      </c>
      <c r="E5760" s="184">
        <v>6</v>
      </c>
      <c r="F5760" s="184">
        <v>2609</v>
      </c>
      <c r="G5760" s="184">
        <v>7</v>
      </c>
      <c r="H5760" s="184">
        <v>4</v>
      </c>
    </row>
    <row r="5761" spans="1:8" x14ac:dyDescent="0.2">
      <c r="A5761" s="184" t="s">
        <v>7539</v>
      </c>
      <c r="B5761" s="184">
        <v>2380</v>
      </c>
      <c r="C5761" s="184">
        <v>509343</v>
      </c>
      <c r="D5761" s="184">
        <v>538</v>
      </c>
      <c r="E5761" s="184">
        <v>6</v>
      </c>
      <c r="F5761" s="184">
        <v>2609</v>
      </c>
      <c r="G5761" s="184">
        <v>7</v>
      </c>
      <c r="H5761" s="184">
        <v>4</v>
      </c>
    </row>
    <row r="5762" spans="1:8" x14ac:dyDescent="0.2">
      <c r="A5762" s="184" t="s">
        <v>7540</v>
      </c>
      <c r="B5762" s="184">
        <v>2381</v>
      </c>
      <c r="C5762" s="184">
        <v>509344</v>
      </c>
      <c r="D5762" s="184">
        <v>539</v>
      </c>
      <c r="E5762" s="184">
        <v>6</v>
      </c>
      <c r="F5762" s="184">
        <v>2609</v>
      </c>
      <c r="G5762" s="184">
        <v>7</v>
      </c>
      <c r="H5762" s="184">
        <v>4</v>
      </c>
    </row>
    <row r="5763" spans="1:8" x14ac:dyDescent="0.2">
      <c r="A5763" s="184" t="s">
        <v>7541</v>
      </c>
      <c r="B5763" s="184">
        <v>2382</v>
      </c>
      <c r="C5763" s="184">
        <v>509345</v>
      </c>
      <c r="D5763" s="184">
        <v>540</v>
      </c>
      <c r="E5763" s="184">
        <v>6</v>
      </c>
      <c r="F5763" s="184">
        <v>2609</v>
      </c>
      <c r="G5763" s="184">
        <v>7</v>
      </c>
      <c r="H5763" s="184">
        <v>4</v>
      </c>
    </row>
    <row r="5764" spans="1:8" x14ac:dyDescent="0.2">
      <c r="A5764" s="184" t="s">
        <v>7542</v>
      </c>
      <c r="B5764" s="184">
        <v>2383</v>
      </c>
      <c r="C5764" s="184">
        <v>509346</v>
      </c>
      <c r="D5764" s="184">
        <v>541</v>
      </c>
      <c r="E5764" s="184">
        <v>6</v>
      </c>
      <c r="F5764" s="184">
        <v>2609</v>
      </c>
      <c r="G5764" s="184">
        <v>7</v>
      </c>
      <c r="H5764" s="184">
        <v>4</v>
      </c>
    </row>
    <row r="5765" spans="1:8" x14ac:dyDescent="0.2">
      <c r="A5765" s="184" t="s">
        <v>7543</v>
      </c>
      <c r="B5765" s="184">
        <v>2384</v>
      </c>
      <c r="C5765" s="184">
        <v>509347</v>
      </c>
      <c r="D5765" s="184">
        <v>542</v>
      </c>
      <c r="E5765" s="184">
        <v>6</v>
      </c>
      <c r="F5765" s="184">
        <v>2609</v>
      </c>
      <c r="G5765" s="184">
        <v>7</v>
      </c>
      <c r="H5765" s="184">
        <v>4</v>
      </c>
    </row>
    <row r="5766" spans="1:8" x14ac:dyDescent="0.2">
      <c r="A5766" s="184" t="s">
        <v>7544</v>
      </c>
      <c r="B5766" s="184">
        <v>2385</v>
      </c>
      <c r="C5766" s="184">
        <v>509348</v>
      </c>
      <c r="D5766" s="184">
        <v>543</v>
      </c>
      <c r="E5766" s="184">
        <v>6</v>
      </c>
      <c r="F5766" s="184">
        <v>2609</v>
      </c>
      <c r="G5766" s="184">
        <v>7</v>
      </c>
      <c r="H5766" s="184">
        <v>4</v>
      </c>
    </row>
    <row r="5767" spans="1:8" x14ac:dyDescent="0.2">
      <c r="A5767" s="184" t="s">
        <v>7545</v>
      </c>
      <c r="B5767" s="184">
        <v>2386</v>
      </c>
      <c r="C5767" s="184">
        <v>509349</v>
      </c>
      <c r="D5767" s="184">
        <v>544</v>
      </c>
      <c r="E5767" s="184">
        <v>6</v>
      </c>
      <c r="F5767" s="184">
        <v>2609</v>
      </c>
      <c r="G5767" s="184">
        <v>7</v>
      </c>
      <c r="H5767" s="184">
        <v>4</v>
      </c>
    </row>
    <row r="5768" spans="1:8" x14ac:dyDescent="0.2">
      <c r="A5768" s="184" t="s">
        <v>7546</v>
      </c>
      <c r="B5768" s="184">
        <v>2387</v>
      </c>
      <c r="C5768" s="184">
        <v>509350</v>
      </c>
      <c r="D5768" s="184">
        <v>545</v>
      </c>
      <c r="E5768" s="184">
        <v>6</v>
      </c>
      <c r="F5768" s="184">
        <v>2609</v>
      </c>
      <c r="G5768" s="184">
        <v>7</v>
      </c>
      <c r="H5768" s="184">
        <v>4</v>
      </c>
    </row>
    <row r="5769" spans="1:8" x14ac:dyDescent="0.2">
      <c r="A5769" s="184" t="s">
        <v>7547</v>
      </c>
      <c r="B5769" s="184">
        <v>2388</v>
      </c>
      <c r="C5769" s="184">
        <v>509351</v>
      </c>
      <c r="D5769" s="184">
        <v>546</v>
      </c>
      <c r="E5769" s="184">
        <v>6</v>
      </c>
      <c r="F5769" s="184">
        <v>2609</v>
      </c>
      <c r="G5769" s="184">
        <v>7</v>
      </c>
      <c r="H5769" s="184">
        <v>4</v>
      </c>
    </row>
    <row r="5770" spans="1:8" x14ac:dyDescent="0.2">
      <c r="A5770" s="184" t="s">
        <v>7548</v>
      </c>
      <c r="B5770" s="184">
        <v>2389</v>
      </c>
      <c r="C5770" s="184">
        <v>509352</v>
      </c>
      <c r="D5770" s="184">
        <v>547</v>
      </c>
      <c r="E5770" s="184">
        <v>6</v>
      </c>
      <c r="F5770" s="184">
        <v>2609</v>
      </c>
      <c r="G5770" s="184">
        <v>7</v>
      </c>
      <c r="H5770" s="184">
        <v>4</v>
      </c>
    </row>
    <row r="5771" spans="1:8" x14ac:dyDescent="0.2">
      <c r="A5771" s="184" t="s">
        <v>7549</v>
      </c>
      <c r="B5771" s="184">
        <v>2390</v>
      </c>
      <c r="C5771" s="184">
        <v>509353</v>
      </c>
      <c r="D5771" s="184">
        <v>548</v>
      </c>
      <c r="E5771" s="184">
        <v>6</v>
      </c>
      <c r="F5771" s="184">
        <v>2609</v>
      </c>
      <c r="G5771" s="184">
        <v>7</v>
      </c>
      <c r="H5771" s="184">
        <v>4</v>
      </c>
    </row>
    <row r="5772" spans="1:8" x14ac:dyDescent="0.2">
      <c r="A5772" s="184" t="s">
        <v>7550</v>
      </c>
      <c r="B5772" s="184">
        <v>2391</v>
      </c>
      <c r="C5772" s="184">
        <v>509354</v>
      </c>
      <c r="D5772" s="184">
        <v>549</v>
      </c>
      <c r="E5772" s="184">
        <v>6</v>
      </c>
      <c r="F5772" s="184">
        <v>2609</v>
      </c>
      <c r="G5772" s="184">
        <v>7</v>
      </c>
      <c r="H5772" s="184">
        <v>4</v>
      </c>
    </row>
    <row r="5773" spans="1:8" x14ac:dyDescent="0.2">
      <c r="A5773" s="184" t="s">
        <v>7551</v>
      </c>
      <c r="B5773" s="184">
        <v>2392</v>
      </c>
      <c r="C5773" s="184">
        <v>509355</v>
      </c>
      <c r="D5773" s="184">
        <v>550</v>
      </c>
      <c r="E5773" s="184">
        <v>6</v>
      </c>
      <c r="F5773" s="184">
        <v>2609</v>
      </c>
      <c r="G5773" s="184">
        <v>7</v>
      </c>
      <c r="H5773" s="184">
        <v>4</v>
      </c>
    </row>
    <row r="5774" spans="1:8" x14ac:dyDescent="0.2">
      <c r="A5774" s="184" t="s">
        <v>7552</v>
      </c>
      <c r="B5774" s="184">
        <v>2393</v>
      </c>
      <c r="C5774" s="184">
        <v>509356</v>
      </c>
      <c r="D5774" s="184">
        <v>551</v>
      </c>
      <c r="E5774" s="184">
        <v>6</v>
      </c>
      <c r="F5774" s="184">
        <v>2609</v>
      </c>
      <c r="G5774" s="184">
        <v>7</v>
      </c>
      <c r="H5774" s="184">
        <v>4</v>
      </c>
    </row>
    <row r="5775" spans="1:8" x14ac:dyDescent="0.2">
      <c r="A5775" s="184" t="s">
        <v>7553</v>
      </c>
      <c r="B5775" s="184">
        <v>2394</v>
      </c>
      <c r="C5775" s="184">
        <v>509357</v>
      </c>
      <c r="D5775" s="184">
        <v>552</v>
      </c>
      <c r="E5775" s="184">
        <v>6</v>
      </c>
      <c r="F5775" s="184">
        <v>2609</v>
      </c>
      <c r="G5775" s="184">
        <v>7</v>
      </c>
      <c r="H5775" s="184">
        <v>4</v>
      </c>
    </row>
    <row r="5776" spans="1:8" x14ac:dyDescent="0.2">
      <c r="A5776" s="184" t="s">
        <v>7554</v>
      </c>
      <c r="B5776" s="184">
        <v>2395</v>
      </c>
      <c r="C5776" s="184">
        <v>509358</v>
      </c>
      <c r="D5776" s="184">
        <v>553</v>
      </c>
      <c r="E5776" s="184">
        <v>6</v>
      </c>
      <c r="F5776" s="184">
        <v>2609</v>
      </c>
      <c r="G5776" s="184">
        <v>7</v>
      </c>
      <c r="H5776" s="184">
        <v>4</v>
      </c>
    </row>
    <row r="5777" spans="1:8" x14ac:dyDescent="0.2">
      <c r="A5777" s="184" t="s">
        <v>7555</v>
      </c>
      <c r="B5777" s="184">
        <v>2396</v>
      </c>
      <c r="C5777" s="184">
        <v>509359</v>
      </c>
      <c r="D5777" s="184">
        <v>554</v>
      </c>
      <c r="E5777" s="184">
        <v>6</v>
      </c>
      <c r="F5777" s="184">
        <v>2609</v>
      </c>
      <c r="G5777" s="184">
        <v>7</v>
      </c>
      <c r="H5777" s="184">
        <v>4</v>
      </c>
    </row>
    <row r="5778" spans="1:8" x14ac:dyDescent="0.2">
      <c r="A5778" s="184" t="s">
        <v>7556</v>
      </c>
      <c r="B5778" s="184">
        <v>2397</v>
      </c>
      <c r="C5778" s="184">
        <v>509360</v>
      </c>
      <c r="D5778" s="184">
        <v>555</v>
      </c>
      <c r="E5778" s="184">
        <v>6</v>
      </c>
      <c r="F5778" s="184">
        <v>2609</v>
      </c>
      <c r="G5778" s="184">
        <v>7</v>
      </c>
      <c r="H5778" s="184">
        <v>4</v>
      </c>
    </row>
    <row r="5779" spans="1:8" x14ac:dyDescent="0.2">
      <c r="A5779" s="184" t="s">
        <v>7557</v>
      </c>
      <c r="B5779" s="184">
        <v>2398</v>
      </c>
      <c r="C5779" s="184">
        <v>509361</v>
      </c>
      <c r="D5779" s="184">
        <v>556</v>
      </c>
      <c r="E5779" s="184">
        <v>6</v>
      </c>
      <c r="F5779" s="184">
        <v>2609</v>
      </c>
      <c r="G5779" s="184">
        <v>7</v>
      </c>
      <c r="H5779" s="184">
        <v>4</v>
      </c>
    </row>
    <row r="5780" spans="1:8" x14ac:dyDescent="0.2">
      <c r="A5780" s="184" t="s">
        <v>7558</v>
      </c>
      <c r="B5780" s="184">
        <v>2399</v>
      </c>
      <c r="C5780" s="184">
        <v>509362</v>
      </c>
      <c r="D5780" s="184">
        <v>557</v>
      </c>
      <c r="E5780" s="184">
        <v>6</v>
      </c>
      <c r="F5780" s="184">
        <v>2609</v>
      </c>
      <c r="G5780" s="184">
        <v>7</v>
      </c>
      <c r="H5780" s="184">
        <v>4</v>
      </c>
    </row>
    <row r="5781" spans="1:8" x14ac:dyDescent="0.2">
      <c r="A5781" s="184" t="s">
        <v>7559</v>
      </c>
      <c r="B5781" s="184">
        <v>2400</v>
      </c>
      <c r="C5781" s="184">
        <v>509363</v>
      </c>
      <c r="D5781" s="184">
        <v>558</v>
      </c>
      <c r="E5781" s="184">
        <v>6</v>
      </c>
      <c r="F5781" s="184">
        <v>2609</v>
      </c>
      <c r="G5781" s="184">
        <v>7</v>
      </c>
      <c r="H5781" s="184">
        <v>4</v>
      </c>
    </row>
    <row r="5782" spans="1:8" x14ac:dyDescent="0.2">
      <c r="A5782" s="184" t="s">
        <v>7560</v>
      </c>
      <c r="B5782" s="184">
        <v>2401</v>
      </c>
      <c r="C5782" s="184">
        <v>509364</v>
      </c>
      <c r="D5782" s="184">
        <v>559</v>
      </c>
      <c r="E5782" s="184">
        <v>6</v>
      </c>
      <c r="F5782" s="184">
        <v>2609</v>
      </c>
      <c r="G5782" s="184">
        <v>7</v>
      </c>
      <c r="H5782" s="184">
        <v>4</v>
      </c>
    </row>
    <row r="5783" spans="1:8" x14ac:dyDescent="0.2">
      <c r="A5783" s="184" t="s">
        <v>7561</v>
      </c>
      <c r="B5783" s="184">
        <v>2402</v>
      </c>
      <c r="C5783" s="184">
        <v>509365</v>
      </c>
      <c r="D5783" s="184">
        <v>560</v>
      </c>
      <c r="E5783" s="184">
        <v>6</v>
      </c>
      <c r="F5783" s="184">
        <v>2609</v>
      </c>
      <c r="G5783" s="184">
        <v>7</v>
      </c>
      <c r="H5783" s="184">
        <v>4</v>
      </c>
    </row>
    <row r="5784" spans="1:8" x14ac:dyDescent="0.2">
      <c r="A5784" s="184" t="s">
        <v>7562</v>
      </c>
      <c r="B5784" s="184">
        <v>2403</v>
      </c>
      <c r="C5784" s="184">
        <v>509366</v>
      </c>
      <c r="D5784" s="184">
        <v>561</v>
      </c>
      <c r="E5784" s="184">
        <v>6</v>
      </c>
      <c r="F5784" s="184">
        <v>2609</v>
      </c>
      <c r="G5784" s="184">
        <v>7</v>
      </c>
      <c r="H5784" s="184">
        <v>4</v>
      </c>
    </row>
    <row r="5785" spans="1:8" x14ac:dyDescent="0.2">
      <c r="A5785" s="184" t="s">
        <v>7563</v>
      </c>
      <c r="B5785" s="184">
        <v>3243</v>
      </c>
      <c r="C5785" s="184">
        <v>510880</v>
      </c>
      <c r="D5785" s="184">
        <v>750</v>
      </c>
      <c r="E5785" s="184">
        <v>6</v>
      </c>
      <c r="F5785" s="184">
        <v>3242</v>
      </c>
      <c r="G5785" s="184">
        <v>7</v>
      </c>
      <c r="H5785" s="184">
        <v>4</v>
      </c>
    </row>
    <row r="5786" spans="1:8" x14ac:dyDescent="0.2">
      <c r="A5786" s="184" t="s">
        <v>7564</v>
      </c>
      <c r="B5786" s="184">
        <v>3244</v>
      </c>
      <c r="C5786" s="184">
        <v>510881</v>
      </c>
      <c r="D5786" s="184">
        <v>751</v>
      </c>
      <c r="E5786" s="184">
        <v>6</v>
      </c>
      <c r="F5786" s="184">
        <v>3242</v>
      </c>
      <c r="G5786" s="184">
        <v>7</v>
      </c>
      <c r="H5786" s="184">
        <v>4</v>
      </c>
    </row>
    <row r="5787" spans="1:8" x14ac:dyDescent="0.2">
      <c r="A5787" s="184" t="s">
        <v>7565</v>
      </c>
      <c r="B5787" s="184">
        <v>3245</v>
      </c>
      <c r="C5787" s="184">
        <v>510882</v>
      </c>
      <c r="D5787" s="184">
        <v>752</v>
      </c>
      <c r="E5787" s="184">
        <v>6</v>
      </c>
      <c r="F5787" s="184">
        <v>3242</v>
      </c>
      <c r="G5787" s="184">
        <v>7</v>
      </c>
      <c r="H5787" s="184">
        <v>4</v>
      </c>
    </row>
    <row r="5788" spans="1:8" x14ac:dyDescent="0.2">
      <c r="A5788" s="184" t="s">
        <v>7566</v>
      </c>
      <c r="B5788" s="184">
        <v>3246</v>
      </c>
      <c r="C5788" s="184">
        <v>510883</v>
      </c>
      <c r="D5788" s="184">
        <v>753</v>
      </c>
      <c r="E5788" s="184">
        <v>6</v>
      </c>
      <c r="F5788" s="184">
        <v>3242</v>
      </c>
      <c r="G5788" s="184">
        <v>7</v>
      </c>
      <c r="H5788" s="184">
        <v>4</v>
      </c>
    </row>
    <row r="5789" spans="1:8" x14ac:dyDescent="0.2">
      <c r="A5789" s="184" t="s">
        <v>7567</v>
      </c>
      <c r="B5789" s="184">
        <v>3247</v>
      </c>
      <c r="C5789" s="184">
        <v>510884</v>
      </c>
      <c r="D5789" s="184">
        <v>754</v>
      </c>
      <c r="E5789" s="184">
        <v>6</v>
      </c>
      <c r="F5789" s="184">
        <v>3242</v>
      </c>
      <c r="G5789" s="184">
        <v>7</v>
      </c>
      <c r="H5789" s="184">
        <v>4</v>
      </c>
    </row>
    <row r="5790" spans="1:8" x14ac:dyDescent="0.2">
      <c r="A5790" s="184" t="s">
        <v>7568</v>
      </c>
      <c r="B5790" s="184">
        <v>3248</v>
      </c>
      <c r="C5790" s="184">
        <v>510885</v>
      </c>
      <c r="D5790" s="184">
        <v>755</v>
      </c>
      <c r="E5790" s="184">
        <v>6</v>
      </c>
      <c r="F5790" s="184">
        <v>3242</v>
      </c>
      <c r="G5790" s="184">
        <v>7</v>
      </c>
      <c r="H5790" s="184">
        <v>4</v>
      </c>
    </row>
    <row r="5791" spans="1:8" x14ac:dyDescent="0.2">
      <c r="A5791" s="184" t="s">
        <v>7569</v>
      </c>
      <c r="B5791" s="184">
        <v>3249</v>
      </c>
      <c r="C5791" s="184">
        <v>510886</v>
      </c>
      <c r="D5791" s="184">
        <v>756</v>
      </c>
      <c r="E5791" s="184">
        <v>6</v>
      </c>
      <c r="F5791" s="184">
        <v>3242</v>
      </c>
      <c r="G5791" s="184">
        <v>7</v>
      </c>
      <c r="H5791" s="184">
        <v>4</v>
      </c>
    </row>
    <row r="5792" spans="1:8" x14ac:dyDescent="0.2">
      <c r="A5792" s="184" t="s">
        <v>7570</v>
      </c>
      <c r="B5792" s="184">
        <v>3250</v>
      </c>
      <c r="C5792" s="184">
        <v>510887</v>
      </c>
      <c r="D5792" s="184">
        <v>757</v>
      </c>
      <c r="E5792" s="184">
        <v>6</v>
      </c>
      <c r="F5792" s="184">
        <v>3242</v>
      </c>
      <c r="G5792" s="184">
        <v>7</v>
      </c>
      <c r="H5792" s="184">
        <v>4</v>
      </c>
    </row>
    <row r="5793" spans="1:8" x14ac:dyDescent="0.2">
      <c r="A5793" s="184" t="s">
        <v>7571</v>
      </c>
      <c r="B5793" s="184">
        <v>3251</v>
      </c>
      <c r="C5793" s="184">
        <v>510888</v>
      </c>
      <c r="D5793" s="184">
        <v>758</v>
      </c>
      <c r="E5793" s="184">
        <v>6</v>
      </c>
      <c r="F5793" s="184">
        <v>3242</v>
      </c>
      <c r="G5793" s="184">
        <v>7</v>
      </c>
      <c r="H5793" s="184">
        <v>4</v>
      </c>
    </row>
    <row r="5794" spans="1:8" x14ac:dyDescent="0.2">
      <c r="A5794" s="184" t="s">
        <v>7572</v>
      </c>
      <c r="B5794" s="184">
        <v>3252</v>
      </c>
      <c r="C5794" s="184">
        <v>510889</v>
      </c>
      <c r="D5794" s="184">
        <v>759</v>
      </c>
      <c r="E5794" s="184">
        <v>6</v>
      </c>
      <c r="F5794" s="184">
        <v>3242</v>
      </c>
      <c r="G5794" s="184">
        <v>7</v>
      </c>
      <c r="H5794" s="184">
        <v>4</v>
      </c>
    </row>
    <row r="5795" spans="1:8" x14ac:dyDescent="0.2">
      <c r="A5795" s="184" t="s">
        <v>7573</v>
      </c>
      <c r="B5795" s="184">
        <v>3253</v>
      </c>
      <c r="C5795" s="184">
        <v>510890</v>
      </c>
      <c r="D5795" s="184">
        <v>760</v>
      </c>
      <c r="E5795" s="184">
        <v>6</v>
      </c>
      <c r="F5795" s="184">
        <v>3242</v>
      </c>
      <c r="G5795" s="184">
        <v>7</v>
      </c>
      <c r="H5795" s="184">
        <v>4</v>
      </c>
    </row>
    <row r="5796" spans="1:8" x14ac:dyDescent="0.2">
      <c r="A5796" s="184" t="s">
        <v>7574</v>
      </c>
      <c r="B5796" s="184">
        <v>3254</v>
      </c>
      <c r="C5796" s="184">
        <v>510891</v>
      </c>
      <c r="D5796" s="184">
        <v>761</v>
      </c>
      <c r="E5796" s="184">
        <v>6</v>
      </c>
      <c r="F5796" s="184">
        <v>3242</v>
      </c>
      <c r="G5796" s="184">
        <v>7</v>
      </c>
      <c r="H5796" s="184">
        <v>4</v>
      </c>
    </row>
    <row r="5797" spans="1:8" x14ac:dyDescent="0.2">
      <c r="A5797" s="184" t="s">
        <v>7575</v>
      </c>
      <c r="B5797" s="184">
        <v>3255</v>
      </c>
      <c r="C5797" s="184">
        <v>510892</v>
      </c>
      <c r="D5797" s="184">
        <v>762</v>
      </c>
      <c r="E5797" s="184">
        <v>6</v>
      </c>
      <c r="F5797" s="184">
        <v>3242</v>
      </c>
      <c r="G5797" s="184">
        <v>7</v>
      </c>
      <c r="H5797" s="184">
        <v>4</v>
      </c>
    </row>
    <row r="5798" spans="1:8" x14ac:dyDescent="0.2">
      <c r="A5798" s="184" t="s">
        <v>7576</v>
      </c>
      <c r="B5798" s="184">
        <v>3256</v>
      </c>
      <c r="C5798" s="184">
        <v>510893</v>
      </c>
      <c r="D5798" s="184">
        <v>763</v>
      </c>
      <c r="E5798" s="184">
        <v>6</v>
      </c>
      <c r="F5798" s="184">
        <v>3242</v>
      </c>
      <c r="G5798" s="184">
        <v>7</v>
      </c>
      <c r="H5798" s="184">
        <v>4</v>
      </c>
    </row>
    <row r="5799" spans="1:8" x14ac:dyDescent="0.2">
      <c r="A5799" s="184" t="s">
        <v>7577</v>
      </c>
      <c r="B5799" s="184">
        <v>3257</v>
      </c>
      <c r="C5799" s="184">
        <v>510894</v>
      </c>
      <c r="D5799" s="184">
        <v>764</v>
      </c>
      <c r="E5799" s="184">
        <v>6</v>
      </c>
      <c r="F5799" s="184">
        <v>3242</v>
      </c>
      <c r="G5799" s="184">
        <v>7</v>
      </c>
      <c r="H5799" s="184">
        <v>4</v>
      </c>
    </row>
    <row r="5800" spans="1:8" x14ac:dyDescent="0.2">
      <c r="A5800" s="184" t="s">
        <v>7578</v>
      </c>
      <c r="B5800" s="184">
        <v>3258</v>
      </c>
      <c r="C5800" s="184">
        <v>510895</v>
      </c>
      <c r="D5800" s="184">
        <v>765</v>
      </c>
      <c r="E5800" s="184">
        <v>6</v>
      </c>
      <c r="F5800" s="184">
        <v>3242</v>
      </c>
      <c r="G5800" s="184">
        <v>7</v>
      </c>
      <c r="H5800" s="184">
        <v>4</v>
      </c>
    </row>
    <row r="5801" spans="1:8" x14ac:dyDescent="0.2">
      <c r="A5801" s="184" t="s">
        <v>7579</v>
      </c>
      <c r="B5801" s="184">
        <v>3259</v>
      </c>
      <c r="C5801" s="184">
        <v>510896</v>
      </c>
      <c r="D5801" s="184">
        <v>766</v>
      </c>
      <c r="E5801" s="184">
        <v>6</v>
      </c>
      <c r="F5801" s="184">
        <v>3242</v>
      </c>
      <c r="G5801" s="184">
        <v>7</v>
      </c>
      <c r="H5801" s="184">
        <v>4</v>
      </c>
    </row>
    <row r="5802" spans="1:8" x14ac:dyDescent="0.2">
      <c r="A5802" s="184" t="s">
        <v>7580</v>
      </c>
      <c r="B5802" s="184">
        <v>3260</v>
      </c>
      <c r="C5802" s="184">
        <v>510897</v>
      </c>
      <c r="D5802" s="184">
        <v>767</v>
      </c>
      <c r="E5802" s="184">
        <v>6</v>
      </c>
      <c r="F5802" s="184">
        <v>3242</v>
      </c>
      <c r="G5802" s="184">
        <v>7</v>
      </c>
      <c r="H5802" s="184">
        <v>4</v>
      </c>
    </row>
    <row r="5803" spans="1:8" x14ac:dyDescent="0.2">
      <c r="A5803" s="184" t="s">
        <v>7581</v>
      </c>
      <c r="B5803" s="184">
        <v>3261</v>
      </c>
      <c r="C5803" s="184">
        <v>510898</v>
      </c>
      <c r="D5803" s="184">
        <v>768</v>
      </c>
      <c r="E5803" s="184">
        <v>6</v>
      </c>
      <c r="F5803" s="184">
        <v>3242</v>
      </c>
      <c r="G5803" s="184">
        <v>7</v>
      </c>
      <c r="H5803" s="184">
        <v>4</v>
      </c>
    </row>
    <row r="5804" spans="1:8" x14ac:dyDescent="0.2">
      <c r="A5804" s="184" t="s">
        <v>7582</v>
      </c>
      <c r="B5804" s="184">
        <v>3262</v>
      </c>
      <c r="C5804" s="184">
        <v>510899</v>
      </c>
      <c r="D5804" s="184">
        <v>769</v>
      </c>
      <c r="E5804" s="184">
        <v>6</v>
      </c>
      <c r="F5804" s="184">
        <v>3242</v>
      </c>
      <c r="G5804" s="184">
        <v>7</v>
      </c>
      <c r="H5804" s="184">
        <v>4</v>
      </c>
    </row>
    <row r="5805" spans="1:8" x14ac:dyDescent="0.2">
      <c r="A5805" s="184" t="s">
        <v>7583</v>
      </c>
      <c r="B5805" s="184">
        <v>3263</v>
      </c>
      <c r="C5805" s="184">
        <v>510900</v>
      </c>
      <c r="D5805" s="184">
        <v>770</v>
      </c>
      <c r="E5805" s="184">
        <v>6</v>
      </c>
      <c r="F5805" s="184">
        <v>3242</v>
      </c>
      <c r="G5805" s="184">
        <v>7</v>
      </c>
      <c r="H5805" s="184">
        <v>4</v>
      </c>
    </row>
    <row r="5806" spans="1:8" x14ac:dyDescent="0.2">
      <c r="A5806" s="184" t="s">
        <v>7584</v>
      </c>
      <c r="B5806" s="184">
        <v>3264</v>
      </c>
      <c r="C5806" s="184">
        <v>510901</v>
      </c>
      <c r="D5806" s="184">
        <v>771</v>
      </c>
      <c r="E5806" s="184">
        <v>6</v>
      </c>
      <c r="F5806" s="184">
        <v>3242</v>
      </c>
      <c r="G5806" s="184">
        <v>7</v>
      </c>
      <c r="H5806" s="184">
        <v>4</v>
      </c>
    </row>
    <row r="5807" spans="1:8" x14ac:dyDescent="0.2">
      <c r="A5807" s="184" t="s">
        <v>7585</v>
      </c>
      <c r="B5807" s="184">
        <v>3265</v>
      </c>
      <c r="C5807" s="184">
        <v>510902</v>
      </c>
      <c r="D5807" s="184">
        <v>772</v>
      </c>
      <c r="E5807" s="184">
        <v>6</v>
      </c>
      <c r="F5807" s="184">
        <v>3242</v>
      </c>
      <c r="G5807" s="184">
        <v>7</v>
      </c>
      <c r="H5807" s="184">
        <v>4</v>
      </c>
    </row>
    <row r="5808" spans="1:8" x14ac:dyDescent="0.2">
      <c r="A5808" s="184" t="s">
        <v>7586</v>
      </c>
      <c r="B5808" s="184">
        <v>3266</v>
      </c>
      <c r="C5808" s="184">
        <v>510903</v>
      </c>
      <c r="D5808" s="184">
        <v>773</v>
      </c>
      <c r="E5808" s="184">
        <v>6</v>
      </c>
      <c r="F5808" s="184">
        <v>3242</v>
      </c>
      <c r="G5808" s="184">
        <v>7</v>
      </c>
      <c r="H5808" s="184">
        <v>4</v>
      </c>
    </row>
    <row r="5809" spans="1:8" x14ac:dyDescent="0.2">
      <c r="A5809" s="184" t="s">
        <v>7587</v>
      </c>
      <c r="B5809" s="184">
        <v>3267</v>
      </c>
      <c r="C5809" s="184">
        <v>510904</v>
      </c>
      <c r="D5809" s="184">
        <v>774</v>
      </c>
      <c r="E5809" s="184">
        <v>6</v>
      </c>
      <c r="F5809" s="184">
        <v>3242</v>
      </c>
      <c r="G5809" s="184">
        <v>7</v>
      </c>
      <c r="H5809" s="184">
        <v>4</v>
      </c>
    </row>
    <row r="5810" spans="1:8" x14ac:dyDescent="0.2">
      <c r="A5810" s="184" t="s">
        <v>7588</v>
      </c>
      <c r="B5810" s="184">
        <v>3268</v>
      </c>
      <c r="C5810" s="184">
        <v>510905</v>
      </c>
      <c r="D5810" s="184">
        <v>775</v>
      </c>
      <c r="E5810" s="184">
        <v>6</v>
      </c>
      <c r="F5810" s="184">
        <v>3242</v>
      </c>
      <c r="G5810" s="184">
        <v>7</v>
      </c>
      <c r="H5810" s="184">
        <v>4</v>
      </c>
    </row>
    <row r="5811" spans="1:8" x14ac:dyDescent="0.2">
      <c r="A5811" s="184" t="s">
        <v>7589</v>
      </c>
      <c r="B5811" s="184">
        <v>3269</v>
      </c>
      <c r="C5811" s="184">
        <v>510906</v>
      </c>
      <c r="D5811" s="184">
        <v>776</v>
      </c>
      <c r="E5811" s="184">
        <v>6</v>
      </c>
      <c r="F5811" s="184">
        <v>3242</v>
      </c>
      <c r="G5811" s="184">
        <v>7</v>
      </c>
      <c r="H5811" s="184">
        <v>4</v>
      </c>
    </row>
    <row r="5812" spans="1:8" x14ac:dyDescent="0.2">
      <c r="A5812" s="184" t="s">
        <v>7590</v>
      </c>
      <c r="B5812" s="184">
        <v>3270</v>
      </c>
      <c r="C5812" s="184">
        <v>510907</v>
      </c>
      <c r="D5812" s="184">
        <v>777</v>
      </c>
      <c r="E5812" s="184">
        <v>6</v>
      </c>
      <c r="F5812" s="184">
        <v>3242</v>
      </c>
      <c r="G5812" s="184">
        <v>7</v>
      </c>
      <c r="H5812" s="184">
        <v>4</v>
      </c>
    </row>
    <row r="5813" spans="1:8" x14ac:dyDescent="0.2">
      <c r="A5813" s="184" t="s">
        <v>7591</v>
      </c>
      <c r="B5813" s="184">
        <v>3271</v>
      </c>
      <c r="C5813" s="184">
        <v>510908</v>
      </c>
      <c r="D5813" s="184">
        <v>778</v>
      </c>
      <c r="E5813" s="184">
        <v>6</v>
      </c>
      <c r="F5813" s="184">
        <v>3242</v>
      </c>
      <c r="G5813" s="184">
        <v>7</v>
      </c>
      <c r="H5813" s="184">
        <v>4</v>
      </c>
    </row>
    <row r="5814" spans="1:8" x14ac:dyDescent="0.2">
      <c r="A5814" s="184" t="s">
        <v>7592</v>
      </c>
      <c r="B5814" s="184">
        <v>3272</v>
      </c>
      <c r="C5814" s="184">
        <v>510909</v>
      </c>
      <c r="D5814" s="184">
        <v>779</v>
      </c>
      <c r="E5814" s="184">
        <v>6</v>
      </c>
      <c r="F5814" s="184">
        <v>3242</v>
      </c>
      <c r="G5814" s="184">
        <v>7</v>
      </c>
      <c r="H5814" s="184">
        <v>4</v>
      </c>
    </row>
    <row r="5815" spans="1:8" hidden="1" x14ac:dyDescent="0.2">
      <c r="A5815" s="184" t="s">
        <v>7593</v>
      </c>
      <c r="B5815" s="184">
        <v>1341</v>
      </c>
      <c r="C5815" s="184">
        <v>506600</v>
      </c>
      <c r="D5815" s="184">
        <v>551</v>
      </c>
      <c r="E5815" s="184">
        <v>5</v>
      </c>
      <c r="F5815" s="184">
        <v>1340</v>
      </c>
      <c r="G5815" s="184">
        <v>7</v>
      </c>
      <c r="H5815" s="184">
        <v>4</v>
      </c>
    </row>
    <row r="5816" spans="1:8" hidden="1" x14ac:dyDescent="0.2">
      <c r="A5816" s="184" t="s">
        <v>7594</v>
      </c>
      <c r="B5816" s="184">
        <v>1342</v>
      </c>
      <c r="C5816" s="184">
        <v>506601</v>
      </c>
      <c r="D5816" s="184">
        <v>552</v>
      </c>
      <c r="E5816" s="184">
        <v>5</v>
      </c>
      <c r="F5816" s="184">
        <v>1340</v>
      </c>
      <c r="G5816" s="184">
        <v>7</v>
      </c>
      <c r="H5816" s="184">
        <v>4</v>
      </c>
    </row>
    <row r="5817" spans="1:8" hidden="1" x14ac:dyDescent="0.2">
      <c r="A5817" s="184" t="s">
        <v>7595</v>
      </c>
      <c r="B5817" s="184">
        <v>1343</v>
      </c>
      <c r="C5817" s="184">
        <v>506602</v>
      </c>
      <c r="D5817" s="184">
        <v>553</v>
      </c>
      <c r="E5817" s="184">
        <v>5</v>
      </c>
      <c r="F5817" s="184">
        <v>1340</v>
      </c>
      <c r="G5817" s="184">
        <v>7</v>
      </c>
      <c r="H5817" s="184">
        <v>4</v>
      </c>
    </row>
    <row r="5818" spans="1:8" hidden="1" x14ac:dyDescent="0.2">
      <c r="A5818" s="184" t="s">
        <v>7596</v>
      </c>
      <c r="B5818" s="184">
        <v>1344</v>
      </c>
      <c r="C5818" s="184">
        <v>506603</v>
      </c>
      <c r="D5818" s="184">
        <v>554</v>
      </c>
      <c r="E5818" s="184">
        <v>5</v>
      </c>
      <c r="F5818" s="184">
        <v>1340</v>
      </c>
      <c r="G5818" s="184">
        <v>7</v>
      </c>
      <c r="H5818" s="184">
        <v>4</v>
      </c>
    </row>
    <row r="5819" spans="1:8" hidden="1" x14ac:dyDescent="0.2">
      <c r="A5819" s="184" t="s">
        <v>7597</v>
      </c>
      <c r="B5819" s="184">
        <v>1345</v>
      </c>
      <c r="C5819" s="184">
        <v>506604</v>
      </c>
      <c r="D5819" s="184">
        <v>555</v>
      </c>
      <c r="E5819" s="184">
        <v>5</v>
      </c>
      <c r="F5819" s="184">
        <v>1340</v>
      </c>
      <c r="G5819" s="184">
        <v>7</v>
      </c>
      <c r="H5819" s="184">
        <v>4</v>
      </c>
    </row>
    <row r="5820" spans="1:8" hidden="1" x14ac:dyDescent="0.2">
      <c r="A5820" s="184" t="s">
        <v>7598</v>
      </c>
      <c r="B5820" s="184">
        <v>1346</v>
      </c>
      <c r="C5820" s="184">
        <v>506605</v>
      </c>
      <c r="D5820" s="184">
        <v>556</v>
      </c>
      <c r="E5820" s="184">
        <v>5</v>
      </c>
      <c r="F5820" s="184">
        <v>1340</v>
      </c>
      <c r="G5820" s="184">
        <v>7</v>
      </c>
      <c r="H5820" s="184">
        <v>4</v>
      </c>
    </row>
    <row r="5821" spans="1:8" hidden="1" x14ac:dyDescent="0.2">
      <c r="A5821" s="184" t="s">
        <v>7599</v>
      </c>
      <c r="B5821" s="184">
        <v>1347</v>
      </c>
      <c r="C5821" s="184">
        <v>506606</v>
      </c>
      <c r="D5821" s="184">
        <v>557</v>
      </c>
      <c r="E5821" s="184">
        <v>5</v>
      </c>
      <c r="F5821" s="184">
        <v>1340</v>
      </c>
      <c r="G5821" s="184">
        <v>7</v>
      </c>
      <c r="H5821" s="184">
        <v>4</v>
      </c>
    </row>
    <row r="5822" spans="1:8" hidden="1" x14ac:dyDescent="0.2">
      <c r="A5822" s="184" t="s">
        <v>7600</v>
      </c>
      <c r="B5822" s="184">
        <v>1348</v>
      </c>
      <c r="C5822" s="184">
        <v>506607</v>
      </c>
      <c r="D5822" s="184">
        <v>558</v>
      </c>
      <c r="E5822" s="184">
        <v>5</v>
      </c>
      <c r="F5822" s="184">
        <v>1340</v>
      </c>
      <c r="G5822" s="184">
        <v>7</v>
      </c>
      <c r="H5822" s="184">
        <v>4</v>
      </c>
    </row>
    <row r="5823" spans="1:8" hidden="1" x14ac:dyDescent="0.2">
      <c r="A5823" s="184" t="s">
        <v>7601</v>
      </c>
      <c r="B5823" s="184">
        <v>1349</v>
      </c>
      <c r="C5823" s="184">
        <v>506608</v>
      </c>
      <c r="D5823" s="184">
        <v>559</v>
      </c>
      <c r="E5823" s="184">
        <v>5</v>
      </c>
      <c r="F5823" s="184">
        <v>1340</v>
      </c>
      <c r="G5823" s="184">
        <v>7</v>
      </c>
      <c r="H5823" s="184">
        <v>4</v>
      </c>
    </row>
    <row r="5824" spans="1:8" hidden="1" x14ac:dyDescent="0.2">
      <c r="A5824" s="184" t="s">
        <v>7602</v>
      </c>
      <c r="B5824" s="184">
        <v>1350</v>
      </c>
      <c r="C5824" s="184">
        <v>506609</v>
      </c>
      <c r="D5824" s="184">
        <v>560</v>
      </c>
      <c r="E5824" s="184">
        <v>5</v>
      </c>
      <c r="F5824" s="184">
        <v>1340</v>
      </c>
      <c r="G5824" s="184">
        <v>7</v>
      </c>
      <c r="H5824" s="184">
        <v>4</v>
      </c>
    </row>
    <row r="5825" spans="1:8" hidden="1" x14ac:dyDescent="0.2">
      <c r="A5825" s="184" t="s">
        <v>7603</v>
      </c>
      <c r="B5825" s="184">
        <v>1351</v>
      </c>
      <c r="C5825" s="184">
        <v>506610</v>
      </c>
      <c r="D5825" s="184">
        <v>561</v>
      </c>
      <c r="E5825" s="184">
        <v>5</v>
      </c>
      <c r="F5825" s="184">
        <v>1340</v>
      </c>
      <c r="G5825" s="184">
        <v>7</v>
      </c>
      <c r="H5825" s="184">
        <v>4</v>
      </c>
    </row>
    <row r="5826" spans="1:8" hidden="1" x14ac:dyDescent="0.2">
      <c r="A5826" s="184" t="s">
        <v>7604</v>
      </c>
      <c r="B5826" s="184">
        <v>1352</v>
      </c>
      <c r="C5826" s="184">
        <v>506611</v>
      </c>
      <c r="D5826" s="184">
        <v>562</v>
      </c>
      <c r="E5826" s="184">
        <v>5</v>
      </c>
      <c r="F5826" s="184">
        <v>1340</v>
      </c>
      <c r="G5826" s="184">
        <v>7</v>
      </c>
      <c r="H5826" s="184">
        <v>4</v>
      </c>
    </row>
    <row r="5827" spans="1:8" hidden="1" x14ac:dyDescent="0.2">
      <c r="A5827" s="184" t="s">
        <v>7605</v>
      </c>
      <c r="B5827" s="184">
        <v>1353</v>
      </c>
      <c r="C5827" s="184">
        <v>506612</v>
      </c>
      <c r="D5827" s="184">
        <v>563</v>
      </c>
      <c r="E5827" s="184">
        <v>5</v>
      </c>
      <c r="F5827" s="184">
        <v>1340</v>
      </c>
      <c r="G5827" s="184">
        <v>7</v>
      </c>
      <c r="H5827" s="184">
        <v>4</v>
      </c>
    </row>
    <row r="5828" spans="1:8" hidden="1" x14ac:dyDescent="0.2">
      <c r="A5828" s="184" t="s">
        <v>7606</v>
      </c>
      <c r="B5828" s="184">
        <v>1354</v>
      </c>
      <c r="C5828" s="184">
        <v>506613</v>
      </c>
      <c r="D5828" s="184">
        <v>564</v>
      </c>
      <c r="E5828" s="184">
        <v>5</v>
      </c>
      <c r="F5828" s="184">
        <v>1340</v>
      </c>
      <c r="G5828" s="184">
        <v>7</v>
      </c>
      <c r="H5828" s="184">
        <v>4</v>
      </c>
    </row>
    <row r="5829" spans="1:8" hidden="1" x14ac:dyDescent="0.2">
      <c r="A5829" s="184" t="s">
        <v>7607</v>
      </c>
      <c r="B5829" s="184">
        <v>1355</v>
      </c>
      <c r="C5829" s="184">
        <v>506614</v>
      </c>
      <c r="D5829" s="184">
        <v>565</v>
      </c>
      <c r="E5829" s="184">
        <v>5</v>
      </c>
      <c r="F5829" s="184">
        <v>1340</v>
      </c>
      <c r="G5829" s="184">
        <v>7</v>
      </c>
      <c r="H5829" s="184">
        <v>4</v>
      </c>
    </row>
    <row r="5830" spans="1:8" hidden="1" x14ac:dyDescent="0.2">
      <c r="A5830" s="184" t="s">
        <v>7608</v>
      </c>
      <c r="B5830" s="184">
        <v>1356</v>
      </c>
      <c r="C5830" s="184">
        <v>506615</v>
      </c>
      <c r="D5830" s="184">
        <v>566</v>
      </c>
      <c r="E5830" s="184">
        <v>5</v>
      </c>
      <c r="F5830" s="184">
        <v>1340</v>
      </c>
      <c r="G5830" s="184">
        <v>7</v>
      </c>
      <c r="H5830" s="184">
        <v>4</v>
      </c>
    </row>
    <row r="5831" spans="1:8" hidden="1" x14ac:dyDescent="0.2">
      <c r="A5831" s="184" t="s">
        <v>7609</v>
      </c>
      <c r="B5831" s="184">
        <v>1357</v>
      </c>
      <c r="C5831" s="184">
        <v>506616</v>
      </c>
      <c r="D5831" s="184">
        <v>567</v>
      </c>
      <c r="E5831" s="184">
        <v>5</v>
      </c>
      <c r="F5831" s="184">
        <v>1340</v>
      </c>
      <c r="G5831" s="184">
        <v>7</v>
      </c>
      <c r="H5831" s="184">
        <v>4</v>
      </c>
    </row>
    <row r="5832" spans="1:8" hidden="1" x14ac:dyDescent="0.2">
      <c r="A5832" s="184" t="s">
        <v>7610</v>
      </c>
      <c r="B5832" s="184">
        <v>1358</v>
      </c>
      <c r="C5832" s="184">
        <v>506617</v>
      </c>
      <c r="D5832" s="184">
        <v>568</v>
      </c>
      <c r="E5832" s="184">
        <v>5</v>
      </c>
      <c r="F5832" s="184">
        <v>1340</v>
      </c>
      <c r="G5832" s="184">
        <v>7</v>
      </c>
      <c r="H5832" s="184">
        <v>4</v>
      </c>
    </row>
    <row r="5833" spans="1:8" hidden="1" x14ac:dyDescent="0.2">
      <c r="A5833" s="184" t="s">
        <v>7611</v>
      </c>
      <c r="B5833" s="184">
        <v>1359</v>
      </c>
      <c r="C5833" s="184">
        <v>506618</v>
      </c>
      <c r="D5833" s="184">
        <v>569</v>
      </c>
      <c r="E5833" s="184">
        <v>5</v>
      </c>
      <c r="F5833" s="184">
        <v>1340</v>
      </c>
      <c r="G5833" s="184">
        <v>7</v>
      </c>
      <c r="H5833" s="184">
        <v>4</v>
      </c>
    </row>
    <row r="5834" spans="1:8" hidden="1" x14ac:dyDescent="0.2">
      <c r="A5834" s="184" t="s">
        <v>7612</v>
      </c>
      <c r="B5834" s="184">
        <v>1360</v>
      </c>
      <c r="C5834" s="184">
        <v>506619</v>
      </c>
      <c r="D5834" s="184">
        <v>570</v>
      </c>
      <c r="E5834" s="184">
        <v>5</v>
      </c>
      <c r="F5834" s="184">
        <v>1340</v>
      </c>
      <c r="G5834" s="184">
        <v>7</v>
      </c>
      <c r="H5834" s="184">
        <v>4</v>
      </c>
    </row>
    <row r="5835" spans="1:8" hidden="1" x14ac:dyDescent="0.2">
      <c r="A5835" s="184" t="s">
        <v>7613</v>
      </c>
      <c r="B5835" s="184">
        <v>1361</v>
      </c>
      <c r="C5835" s="184">
        <v>506620</v>
      </c>
      <c r="D5835" s="184">
        <v>571</v>
      </c>
      <c r="E5835" s="184">
        <v>5</v>
      </c>
      <c r="F5835" s="184">
        <v>1340</v>
      </c>
      <c r="G5835" s="184">
        <v>7</v>
      </c>
      <c r="H5835" s="184">
        <v>4</v>
      </c>
    </row>
    <row r="5836" spans="1:8" hidden="1" x14ac:dyDescent="0.2">
      <c r="A5836" s="184" t="s">
        <v>7614</v>
      </c>
      <c r="B5836" s="184">
        <v>1362</v>
      </c>
      <c r="C5836" s="184">
        <v>506621</v>
      </c>
      <c r="D5836" s="184">
        <v>572</v>
      </c>
      <c r="E5836" s="184">
        <v>5</v>
      </c>
      <c r="F5836" s="184">
        <v>1340</v>
      </c>
      <c r="G5836" s="184">
        <v>7</v>
      </c>
      <c r="H5836" s="184">
        <v>4</v>
      </c>
    </row>
    <row r="5837" spans="1:8" hidden="1" x14ac:dyDescent="0.2">
      <c r="A5837" s="184" t="s">
        <v>7615</v>
      </c>
      <c r="B5837" s="184">
        <v>1363</v>
      </c>
      <c r="C5837" s="184">
        <v>506622</v>
      </c>
      <c r="D5837" s="184">
        <v>573</v>
      </c>
      <c r="E5837" s="184">
        <v>5</v>
      </c>
      <c r="F5837" s="184">
        <v>1340</v>
      </c>
      <c r="G5837" s="184">
        <v>7</v>
      </c>
      <c r="H5837" s="184">
        <v>4</v>
      </c>
    </row>
    <row r="5838" spans="1:8" hidden="1" x14ac:dyDescent="0.2">
      <c r="A5838" s="184" t="s">
        <v>7616</v>
      </c>
      <c r="B5838" s="184">
        <v>1364</v>
      </c>
      <c r="C5838" s="184">
        <v>506623</v>
      </c>
      <c r="D5838" s="184">
        <v>574</v>
      </c>
      <c r="E5838" s="184">
        <v>5</v>
      </c>
      <c r="F5838" s="184">
        <v>1340</v>
      </c>
      <c r="G5838" s="184">
        <v>7</v>
      </c>
      <c r="H5838" s="184">
        <v>4</v>
      </c>
    </row>
    <row r="5839" spans="1:8" hidden="1" x14ac:dyDescent="0.2">
      <c r="A5839" s="184" t="s">
        <v>7617</v>
      </c>
      <c r="B5839" s="184">
        <v>1365</v>
      </c>
      <c r="C5839" s="184">
        <v>506624</v>
      </c>
      <c r="D5839" s="184">
        <v>575</v>
      </c>
      <c r="E5839" s="184">
        <v>5</v>
      </c>
      <c r="F5839" s="184">
        <v>1340</v>
      </c>
      <c r="G5839" s="184">
        <v>7</v>
      </c>
      <c r="H5839" s="184">
        <v>4</v>
      </c>
    </row>
    <row r="5840" spans="1:8" hidden="1" x14ac:dyDescent="0.2">
      <c r="A5840" s="184" t="s">
        <v>7618</v>
      </c>
      <c r="B5840" s="184">
        <v>1366</v>
      </c>
      <c r="C5840" s="184">
        <v>506625</v>
      </c>
      <c r="D5840" s="184">
        <v>576</v>
      </c>
      <c r="E5840" s="184">
        <v>5</v>
      </c>
      <c r="F5840" s="184">
        <v>1340</v>
      </c>
      <c r="G5840" s="184">
        <v>7</v>
      </c>
      <c r="H5840" s="184">
        <v>4</v>
      </c>
    </row>
    <row r="5841" spans="1:8" hidden="1" x14ac:dyDescent="0.2">
      <c r="A5841" s="184" t="s">
        <v>7619</v>
      </c>
      <c r="B5841" s="184">
        <v>1367</v>
      </c>
      <c r="C5841" s="184">
        <v>506626</v>
      </c>
      <c r="D5841" s="184">
        <v>577</v>
      </c>
      <c r="E5841" s="184">
        <v>5</v>
      </c>
      <c r="F5841" s="184">
        <v>1340</v>
      </c>
      <c r="G5841" s="184">
        <v>7</v>
      </c>
      <c r="H5841" s="184">
        <v>4</v>
      </c>
    </row>
    <row r="5842" spans="1:8" hidden="1" x14ac:dyDescent="0.2">
      <c r="A5842" s="184" t="s">
        <v>7620</v>
      </c>
      <c r="B5842" s="184">
        <v>1368</v>
      </c>
      <c r="C5842" s="184">
        <v>506627</v>
      </c>
      <c r="D5842" s="184">
        <v>578</v>
      </c>
      <c r="E5842" s="184">
        <v>5</v>
      </c>
      <c r="F5842" s="184">
        <v>1340</v>
      </c>
      <c r="G5842" s="184">
        <v>7</v>
      </c>
      <c r="H5842" s="184">
        <v>4</v>
      </c>
    </row>
    <row r="5843" spans="1:8" hidden="1" x14ac:dyDescent="0.2">
      <c r="A5843" s="184" t="s">
        <v>7621</v>
      </c>
      <c r="B5843" s="184">
        <v>1369</v>
      </c>
      <c r="C5843" s="184">
        <v>506628</v>
      </c>
      <c r="D5843" s="184">
        <v>579</v>
      </c>
      <c r="E5843" s="184">
        <v>5</v>
      </c>
      <c r="F5843" s="184">
        <v>1340</v>
      </c>
      <c r="G5843" s="184">
        <v>7</v>
      </c>
      <c r="H5843" s="184">
        <v>4</v>
      </c>
    </row>
    <row r="5844" spans="1:8" hidden="1" x14ac:dyDescent="0.2">
      <c r="A5844" s="184" t="s">
        <v>7622</v>
      </c>
      <c r="B5844" s="184">
        <v>1370</v>
      </c>
      <c r="C5844" s="184">
        <v>506629</v>
      </c>
      <c r="D5844" s="184">
        <v>580</v>
      </c>
      <c r="E5844" s="184">
        <v>5</v>
      </c>
      <c r="F5844" s="184">
        <v>1340</v>
      </c>
      <c r="G5844" s="184">
        <v>7</v>
      </c>
      <c r="H5844" s="184">
        <v>4</v>
      </c>
    </row>
    <row r="5845" spans="1:8" hidden="1" x14ac:dyDescent="0.2">
      <c r="A5845" s="184" t="s">
        <v>7623</v>
      </c>
      <c r="B5845" s="184">
        <v>1371</v>
      </c>
      <c r="C5845" s="184">
        <v>506630</v>
      </c>
      <c r="D5845" s="184">
        <v>581</v>
      </c>
      <c r="E5845" s="184">
        <v>5</v>
      </c>
      <c r="F5845" s="184">
        <v>1340</v>
      </c>
      <c r="G5845" s="184">
        <v>7</v>
      </c>
      <c r="H5845" s="184">
        <v>4</v>
      </c>
    </row>
    <row r="5846" spans="1:8" hidden="1" x14ac:dyDescent="0.2">
      <c r="A5846" s="184" t="s">
        <v>7624</v>
      </c>
      <c r="B5846" s="184">
        <v>1372</v>
      </c>
      <c r="C5846" s="184">
        <v>506631</v>
      </c>
      <c r="D5846" s="184">
        <v>582</v>
      </c>
      <c r="E5846" s="184">
        <v>5</v>
      </c>
      <c r="F5846" s="184">
        <v>1340</v>
      </c>
      <c r="G5846" s="184">
        <v>7</v>
      </c>
      <c r="H5846" s="184">
        <v>4</v>
      </c>
    </row>
    <row r="5847" spans="1:8" hidden="1" x14ac:dyDescent="0.2">
      <c r="A5847" s="184" t="s">
        <v>7625</v>
      </c>
      <c r="B5847" s="184">
        <v>1373</v>
      </c>
      <c r="C5847" s="184">
        <v>506632</v>
      </c>
      <c r="D5847" s="184">
        <v>583</v>
      </c>
      <c r="E5847" s="184">
        <v>5</v>
      </c>
      <c r="F5847" s="184">
        <v>1340</v>
      </c>
      <c r="G5847" s="184">
        <v>7</v>
      </c>
      <c r="H5847" s="184">
        <v>4</v>
      </c>
    </row>
    <row r="5848" spans="1:8" hidden="1" x14ac:dyDescent="0.2">
      <c r="A5848" s="184" t="s">
        <v>7626</v>
      </c>
      <c r="B5848" s="184">
        <v>1374</v>
      </c>
      <c r="C5848" s="184">
        <v>506633</v>
      </c>
      <c r="D5848" s="184">
        <v>584</v>
      </c>
      <c r="E5848" s="184">
        <v>5</v>
      </c>
      <c r="F5848" s="184">
        <v>1340</v>
      </c>
      <c r="G5848" s="184">
        <v>7</v>
      </c>
      <c r="H5848" s="184">
        <v>4</v>
      </c>
    </row>
    <row r="5849" spans="1:8" hidden="1" x14ac:dyDescent="0.2">
      <c r="A5849" s="184" t="s">
        <v>7627</v>
      </c>
      <c r="B5849" s="184">
        <v>1375</v>
      </c>
      <c r="C5849" s="184">
        <v>506634</v>
      </c>
      <c r="D5849" s="184">
        <v>585</v>
      </c>
      <c r="E5849" s="184">
        <v>5</v>
      </c>
      <c r="F5849" s="184">
        <v>1340</v>
      </c>
      <c r="G5849" s="184">
        <v>7</v>
      </c>
      <c r="H5849" s="184">
        <v>4</v>
      </c>
    </row>
    <row r="5850" spans="1:8" hidden="1" x14ac:dyDescent="0.2">
      <c r="A5850" s="184" t="s">
        <v>7628</v>
      </c>
      <c r="B5850" s="184">
        <v>1376</v>
      </c>
      <c r="C5850" s="184">
        <v>506635</v>
      </c>
      <c r="D5850" s="184">
        <v>586</v>
      </c>
      <c r="E5850" s="184">
        <v>5</v>
      </c>
      <c r="F5850" s="184">
        <v>1340</v>
      </c>
      <c r="G5850" s="184">
        <v>7</v>
      </c>
      <c r="H5850" s="184">
        <v>4</v>
      </c>
    </row>
    <row r="5851" spans="1:8" x14ac:dyDescent="0.2">
      <c r="A5851" s="184" t="s">
        <v>7629</v>
      </c>
      <c r="B5851" s="184">
        <v>2406</v>
      </c>
      <c r="C5851" s="184">
        <v>509650</v>
      </c>
      <c r="D5851" s="184">
        <v>562</v>
      </c>
      <c r="E5851" s="184">
        <v>6</v>
      </c>
      <c r="F5851" s="184">
        <v>2596</v>
      </c>
      <c r="G5851" s="184">
        <v>7</v>
      </c>
      <c r="H5851" s="184">
        <v>4</v>
      </c>
    </row>
    <row r="5852" spans="1:8" x14ac:dyDescent="0.2">
      <c r="A5852" s="184" t="s">
        <v>7630</v>
      </c>
      <c r="B5852" s="184">
        <v>2407</v>
      </c>
      <c r="C5852" s="184">
        <v>509651</v>
      </c>
      <c r="D5852" s="184">
        <v>563</v>
      </c>
      <c r="E5852" s="184">
        <v>6</v>
      </c>
      <c r="F5852" s="184">
        <v>2596</v>
      </c>
      <c r="G5852" s="184">
        <v>7</v>
      </c>
      <c r="H5852" s="184">
        <v>4</v>
      </c>
    </row>
    <row r="5853" spans="1:8" x14ac:dyDescent="0.2">
      <c r="A5853" s="184" t="s">
        <v>7631</v>
      </c>
      <c r="B5853" s="184">
        <v>2408</v>
      </c>
      <c r="C5853" s="184">
        <v>509652</v>
      </c>
      <c r="D5853" s="184">
        <v>564</v>
      </c>
      <c r="E5853" s="184">
        <v>6</v>
      </c>
      <c r="F5853" s="184">
        <v>2596</v>
      </c>
      <c r="G5853" s="184">
        <v>7</v>
      </c>
      <c r="H5853" s="184">
        <v>4</v>
      </c>
    </row>
    <row r="5854" spans="1:8" x14ac:dyDescent="0.2">
      <c r="A5854" s="184" t="s">
        <v>7632</v>
      </c>
      <c r="B5854" s="184">
        <v>2409</v>
      </c>
      <c r="C5854" s="184">
        <v>509653</v>
      </c>
      <c r="D5854" s="184">
        <v>565</v>
      </c>
      <c r="E5854" s="184">
        <v>6</v>
      </c>
      <c r="F5854" s="184">
        <v>2596</v>
      </c>
      <c r="G5854" s="184">
        <v>7</v>
      </c>
      <c r="H5854" s="184">
        <v>4</v>
      </c>
    </row>
    <row r="5855" spans="1:8" x14ac:dyDescent="0.2">
      <c r="A5855" s="184" t="s">
        <v>7633</v>
      </c>
      <c r="B5855" s="184">
        <v>2410</v>
      </c>
      <c r="C5855" s="184">
        <v>509654</v>
      </c>
      <c r="D5855" s="184">
        <v>566</v>
      </c>
      <c r="E5855" s="184">
        <v>6</v>
      </c>
      <c r="F5855" s="184">
        <v>2596</v>
      </c>
      <c r="G5855" s="184">
        <v>7</v>
      </c>
      <c r="H5855" s="184">
        <v>4</v>
      </c>
    </row>
    <row r="5856" spans="1:8" x14ac:dyDescent="0.2">
      <c r="A5856" s="184" t="s">
        <v>7634</v>
      </c>
      <c r="B5856" s="184">
        <v>2411</v>
      </c>
      <c r="C5856" s="184">
        <v>509655</v>
      </c>
      <c r="D5856" s="184">
        <v>567</v>
      </c>
      <c r="E5856" s="184">
        <v>6</v>
      </c>
      <c r="F5856" s="184">
        <v>2596</v>
      </c>
      <c r="G5856" s="184">
        <v>7</v>
      </c>
      <c r="H5856" s="184">
        <v>4</v>
      </c>
    </row>
    <row r="5857" spans="1:8" x14ac:dyDescent="0.2">
      <c r="A5857" s="184" t="s">
        <v>7635</v>
      </c>
      <c r="B5857" s="184">
        <v>2412</v>
      </c>
      <c r="C5857" s="184">
        <v>509656</v>
      </c>
      <c r="D5857" s="184">
        <v>568</v>
      </c>
      <c r="E5857" s="184">
        <v>6</v>
      </c>
      <c r="F5857" s="184">
        <v>2596</v>
      </c>
      <c r="G5857" s="184">
        <v>7</v>
      </c>
      <c r="H5857" s="184">
        <v>4</v>
      </c>
    </row>
    <row r="5858" spans="1:8" x14ac:dyDescent="0.2">
      <c r="A5858" s="184" t="s">
        <v>7636</v>
      </c>
      <c r="B5858" s="184">
        <v>2413</v>
      </c>
      <c r="C5858" s="184">
        <v>509657</v>
      </c>
      <c r="D5858" s="184">
        <v>569</v>
      </c>
      <c r="E5858" s="184">
        <v>6</v>
      </c>
      <c r="F5858" s="184">
        <v>2596</v>
      </c>
      <c r="G5858" s="184">
        <v>7</v>
      </c>
      <c r="H5858" s="184">
        <v>4</v>
      </c>
    </row>
    <row r="5859" spans="1:8" x14ac:dyDescent="0.2">
      <c r="A5859" s="184" t="s">
        <v>7637</v>
      </c>
      <c r="B5859" s="184">
        <v>2414</v>
      </c>
      <c r="C5859" s="184">
        <v>509658</v>
      </c>
      <c r="D5859" s="184">
        <v>570</v>
      </c>
      <c r="E5859" s="184">
        <v>6</v>
      </c>
      <c r="F5859" s="184">
        <v>2596</v>
      </c>
      <c r="G5859" s="184">
        <v>7</v>
      </c>
      <c r="H5859" s="184">
        <v>4</v>
      </c>
    </row>
    <row r="5860" spans="1:8" x14ac:dyDescent="0.2">
      <c r="A5860" s="184" t="s">
        <v>7638</v>
      </c>
      <c r="B5860" s="184">
        <v>2415</v>
      </c>
      <c r="C5860" s="184">
        <v>509659</v>
      </c>
      <c r="D5860" s="184">
        <v>571</v>
      </c>
      <c r="E5860" s="184">
        <v>6</v>
      </c>
      <c r="F5860" s="184">
        <v>2596</v>
      </c>
      <c r="G5860" s="184">
        <v>7</v>
      </c>
      <c r="H5860" s="184">
        <v>4</v>
      </c>
    </row>
    <row r="5861" spans="1:8" x14ac:dyDescent="0.2">
      <c r="A5861" s="184" t="s">
        <v>7639</v>
      </c>
      <c r="B5861" s="184">
        <v>2416</v>
      </c>
      <c r="C5861" s="184">
        <v>509660</v>
      </c>
      <c r="D5861" s="184">
        <v>572</v>
      </c>
      <c r="E5861" s="184">
        <v>6</v>
      </c>
      <c r="F5861" s="184">
        <v>2596</v>
      </c>
      <c r="G5861" s="184">
        <v>7</v>
      </c>
      <c r="H5861" s="184">
        <v>4</v>
      </c>
    </row>
    <row r="5862" spans="1:8" x14ac:dyDescent="0.2">
      <c r="A5862" s="184" t="s">
        <v>7640</v>
      </c>
      <c r="B5862" s="184">
        <v>2417</v>
      </c>
      <c r="C5862" s="184">
        <v>509661</v>
      </c>
      <c r="D5862" s="184">
        <v>573</v>
      </c>
      <c r="E5862" s="184">
        <v>6</v>
      </c>
      <c r="F5862" s="184">
        <v>2596</v>
      </c>
      <c r="G5862" s="184">
        <v>7</v>
      </c>
      <c r="H5862" s="184">
        <v>4</v>
      </c>
    </row>
    <row r="5863" spans="1:8" x14ac:dyDescent="0.2">
      <c r="A5863" s="184" t="s">
        <v>7641</v>
      </c>
      <c r="B5863" s="184">
        <v>2418</v>
      </c>
      <c r="C5863" s="184">
        <v>509662</v>
      </c>
      <c r="D5863" s="184">
        <v>574</v>
      </c>
      <c r="E5863" s="184">
        <v>6</v>
      </c>
      <c r="F5863" s="184">
        <v>2596</v>
      </c>
      <c r="G5863" s="184">
        <v>7</v>
      </c>
      <c r="H5863" s="184">
        <v>4</v>
      </c>
    </row>
    <row r="5864" spans="1:8" x14ac:dyDescent="0.2">
      <c r="A5864" s="184" t="s">
        <v>7642</v>
      </c>
      <c r="B5864" s="184">
        <v>2419</v>
      </c>
      <c r="C5864" s="184">
        <v>509663</v>
      </c>
      <c r="D5864" s="184">
        <v>575</v>
      </c>
      <c r="E5864" s="184">
        <v>6</v>
      </c>
      <c r="F5864" s="184">
        <v>2596</v>
      </c>
      <c r="G5864" s="184">
        <v>7</v>
      </c>
      <c r="H5864" s="184">
        <v>4</v>
      </c>
    </row>
    <row r="5865" spans="1:8" x14ac:dyDescent="0.2">
      <c r="A5865" s="184" t="s">
        <v>7643</v>
      </c>
      <c r="B5865" s="184">
        <v>2420</v>
      </c>
      <c r="C5865" s="184">
        <v>509664</v>
      </c>
      <c r="D5865" s="184">
        <v>576</v>
      </c>
      <c r="E5865" s="184">
        <v>6</v>
      </c>
      <c r="F5865" s="184">
        <v>2596</v>
      </c>
      <c r="G5865" s="184">
        <v>7</v>
      </c>
      <c r="H5865" s="184">
        <v>4</v>
      </c>
    </row>
    <row r="5866" spans="1:8" x14ac:dyDescent="0.2">
      <c r="A5866" s="184" t="s">
        <v>7644</v>
      </c>
      <c r="B5866" s="184">
        <v>2421</v>
      </c>
      <c r="C5866" s="184">
        <v>509665</v>
      </c>
      <c r="D5866" s="184">
        <v>577</v>
      </c>
      <c r="E5866" s="184">
        <v>6</v>
      </c>
      <c r="F5866" s="184">
        <v>2596</v>
      </c>
      <c r="G5866" s="184">
        <v>7</v>
      </c>
      <c r="H5866" s="184">
        <v>4</v>
      </c>
    </row>
    <row r="5867" spans="1:8" x14ac:dyDescent="0.2">
      <c r="A5867" s="184" t="s">
        <v>7645</v>
      </c>
      <c r="B5867" s="184">
        <v>2422</v>
      </c>
      <c r="C5867" s="184">
        <v>509666</v>
      </c>
      <c r="D5867" s="184">
        <v>578</v>
      </c>
      <c r="E5867" s="184">
        <v>6</v>
      </c>
      <c r="F5867" s="184">
        <v>2596</v>
      </c>
      <c r="G5867" s="184">
        <v>7</v>
      </c>
      <c r="H5867" s="184">
        <v>4</v>
      </c>
    </row>
    <row r="5868" spans="1:8" x14ac:dyDescent="0.2">
      <c r="A5868" s="184" t="s">
        <v>7646</v>
      </c>
      <c r="B5868" s="184">
        <v>2423</v>
      </c>
      <c r="C5868" s="184">
        <v>509667</v>
      </c>
      <c r="D5868" s="184">
        <v>579</v>
      </c>
      <c r="E5868" s="184">
        <v>6</v>
      </c>
      <c r="F5868" s="184">
        <v>2596</v>
      </c>
      <c r="G5868" s="184">
        <v>7</v>
      </c>
      <c r="H5868" s="184">
        <v>4</v>
      </c>
    </row>
    <row r="5869" spans="1:8" x14ac:dyDescent="0.2">
      <c r="A5869" s="184" t="s">
        <v>7647</v>
      </c>
      <c r="B5869" s="184">
        <v>2424</v>
      </c>
      <c r="C5869" s="184">
        <v>509668</v>
      </c>
      <c r="D5869" s="184">
        <v>580</v>
      </c>
      <c r="E5869" s="184">
        <v>6</v>
      </c>
      <c r="F5869" s="184">
        <v>2596</v>
      </c>
      <c r="G5869" s="184">
        <v>7</v>
      </c>
      <c r="H5869" s="184">
        <v>4</v>
      </c>
    </row>
    <row r="5870" spans="1:8" x14ac:dyDescent="0.2">
      <c r="A5870" s="184" t="s">
        <v>7648</v>
      </c>
      <c r="B5870" s="184">
        <v>2425</v>
      </c>
      <c r="C5870" s="184">
        <v>509669</v>
      </c>
      <c r="D5870" s="184">
        <v>581</v>
      </c>
      <c r="E5870" s="184">
        <v>6</v>
      </c>
      <c r="F5870" s="184">
        <v>2596</v>
      </c>
      <c r="G5870" s="184">
        <v>7</v>
      </c>
      <c r="H5870" s="184">
        <v>4</v>
      </c>
    </row>
    <row r="5871" spans="1:8" x14ac:dyDescent="0.2">
      <c r="A5871" s="184" t="s">
        <v>7649</v>
      </c>
      <c r="B5871" s="184">
        <v>2426</v>
      </c>
      <c r="C5871" s="184">
        <v>509670</v>
      </c>
      <c r="D5871" s="184">
        <v>582</v>
      </c>
      <c r="E5871" s="184">
        <v>6</v>
      </c>
      <c r="F5871" s="184">
        <v>2596</v>
      </c>
      <c r="G5871" s="184">
        <v>7</v>
      </c>
      <c r="H5871" s="184">
        <v>4</v>
      </c>
    </row>
    <row r="5872" spans="1:8" x14ac:dyDescent="0.2">
      <c r="A5872" s="184" t="s">
        <v>7650</v>
      </c>
      <c r="B5872" s="184">
        <v>2427</v>
      </c>
      <c r="C5872" s="184">
        <v>509671</v>
      </c>
      <c r="D5872" s="184">
        <v>583</v>
      </c>
      <c r="E5872" s="184">
        <v>6</v>
      </c>
      <c r="F5872" s="184">
        <v>2596</v>
      </c>
      <c r="G5872" s="184">
        <v>7</v>
      </c>
      <c r="H5872" s="184">
        <v>4</v>
      </c>
    </row>
    <row r="5873" spans="1:8" x14ac:dyDescent="0.2">
      <c r="A5873" s="184" t="s">
        <v>7651</v>
      </c>
      <c r="B5873" s="184">
        <v>2428</v>
      </c>
      <c r="C5873" s="184">
        <v>509672</v>
      </c>
      <c r="D5873" s="184">
        <v>584</v>
      </c>
      <c r="E5873" s="184">
        <v>6</v>
      </c>
      <c r="F5873" s="184">
        <v>2596</v>
      </c>
      <c r="G5873" s="184">
        <v>7</v>
      </c>
      <c r="H5873" s="184">
        <v>4</v>
      </c>
    </row>
    <row r="5874" spans="1:8" x14ac:dyDescent="0.2">
      <c r="A5874" s="184" t="s">
        <v>7652</v>
      </c>
      <c r="B5874" s="184">
        <v>2429</v>
      </c>
      <c r="C5874" s="184">
        <v>509673</v>
      </c>
      <c r="D5874" s="184">
        <v>585</v>
      </c>
      <c r="E5874" s="184">
        <v>6</v>
      </c>
      <c r="F5874" s="184">
        <v>2596</v>
      </c>
      <c r="G5874" s="184">
        <v>7</v>
      </c>
      <c r="H5874" s="184">
        <v>4</v>
      </c>
    </row>
    <row r="5875" spans="1:8" x14ac:dyDescent="0.2">
      <c r="A5875" s="184" t="s">
        <v>7653</v>
      </c>
      <c r="B5875" s="184">
        <v>2430</v>
      </c>
      <c r="C5875" s="184">
        <v>509674</v>
      </c>
      <c r="D5875" s="184">
        <v>586</v>
      </c>
      <c r="E5875" s="184">
        <v>6</v>
      </c>
      <c r="F5875" s="184">
        <v>2596</v>
      </c>
      <c r="G5875" s="184">
        <v>7</v>
      </c>
      <c r="H5875" s="184">
        <v>4</v>
      </c>
    </row>
    <row r="5876" spans="1:8" x14ac:dyDescent="0.2">
      <c r="A5876" s="184" t="s">
        <v>7654</v>
      </c>
      <c r="B5876" s="184">
        <v>2431</v>
      </c>
      <c r="C5876" s="184">
        <v>509675</v>
      </c>
      <c r="D5876" s="184">
        <v>587</v>
      </c>
      <c r="E5876" s="184">
        <v>6</v>
      </c>
      <c r="F5876" s="184">
        <v>2596</v>
      </c>
      <c r="G5876" s="184">
        <v>7</v>
      </c>
      <c r="H5876" s="184">
        <v>4</v>
      </c>
    </row>
    <row r="5877" spans="1:8" x14ac:dyDescent="0.2">
      <c r="A5877" s="184" t="s">
        <v>7655</v>
      </c>
      <c r="B5877" s="184">
        <v>2432</v>
      </c>
      <c r="C5877" s="184">
        <v>509676</v>
      </c>
      <c r="D5877" s="184">
        <v>588</v>
      </c>
      <c r="E5877" s="184">
        <v>6</v>
      </c>
      <c r="F5877" s="184">
        <v>2596</v>
      </c>
      <c r="G5877" s="184">
        <v>7</v>
      </c>
      <c r="H5877" s="184">
        <v>4</v>
      </c>
    </row>
    <row r="5878" spans="1:8" x14ac:dyDescent="0.2">
      <c r="A5878" s="184" t="s">
        <v>7656</v>
      </c>
      <c r="B5878" s="184">
        <v>2433</v>
      </c>
      <c r="C5878" s="184">
        <v>509677</v>
      </c>
      <c r="D5878" s="184">
        <v>589</v>
      </c>
      <c r="E5878" s="184">
        <v>6</v>
      </c>
      <c r="F5878" s="184">
        <v>2596</v>
      </c>
      <c r="G5878" s="184">
        <v>7</v>
      </c>
      <c r="H5878" s="184">
        <v>4</v>
      </c>
    </row>
    <row r="5879" spans="1:8" x14ac:dyDescent="0.2">
      <c r="A5879" s="184" t="s">
        <v>7657</v>
      </c>
      <c r="B5879" s="184">
        <v>2434</v>
      </c>
      <c r="C5879" s="184">
        <v>509678</v>
      </c>
      <c r="D5879" s="184">
        <v>590</v>
      </c>
      <c r="E5879" s="184">
        <v>6</v>
      </c>
      <c r="F5879" s="184">
        <v>2596</v>
      </c>
      <c r="G5879" s="184">
        <v>7</v>
      </c>
      <c r="H5879" s="184">
        <v>4</v>
      </c>
    </row>
    <row r="5880" spans="1:8" x14ac:dyDescent="0.2">
      <c r="A5880" s="184" t="s">
        <v>7658</v>
      </c>
      <c r="B5880" s="184">
        <v>2435</v>
      </c>
      <c r="C5880" s="184">
        <v>509679</v>
      </c>
      <c r="D5880" s="184">
        <v>591</v>
      </c>
      <c r="E5880" s="184">
        <v>6</v>
      </c>
      <c r="F5880" s="184">
        <v>2596</v>
      </c>
      <c r="G5880" s="184">
        <v>7</v>
      </c>
      <c r="H5880" s="184">
        <v>4</v>
      </c>
    </row>
    <row r="5881" spans="1:8" x14ac:dyDescent="0.2">
      <c r="A5881" s="184" t="s">
        <v>7659</v>
      </c>
      <c r="B5881" s="184">
        <v>2436</v>
      </c>
      <c r="C5881" s="184">
        <v>509680</v>
      </c>
      <c r="D5881" s="184">
        <v>592</v>
      </c>
      <c r="E5881" s="184">
        <v>6</v>
      </c>
      <c r="F5881" s="184">
        <v>2596</v>
      </c>
      <c r="G5881" s="184">
        <v>7</v>
      </c>
      <c r="H5881" s="184">
        <v>4</v>
      </c>
    </row>
    <row r="5882" spans="1:8" x14ac:dyDescent="0.2">
      <c r="A5882" s="184" t="s">
        <v>7660</v>
      </c>
      <c r="B5882" s="184">
        <v>2437</v>
      </c>
      <c r="C5882" s="184">
        <v>509681</v>
      </c>
      <c r="D5882" s="184">
        <v>593</v>
      </c>
      <c r="E5882" s="184">
        <v>6</v>
      </c>
      <c r="F5882" s="184">
        <v>2596</v>
      </c>
      <c r="G5882" s="184">
        <v>7</v>
      </c>
      <c r="H5882" s="184">
        <v>4</v>
      </c>
    </row>
    <row r="5883" spans="1:8" x14ac:dyDescent="0.2">
      <c r="A5883" s="184" t="s">
        <v>7661</v>
      </c>
      <c r="B5883" s="184">
        <v>2438</v>
      </c>
      <c r="C5883" s="184">
        <v>509682</v>
      </c>
      <c r="D5883" s="184">
        <v>594</v>
      </c>
      <c r="E5883" s="184">
        <v>6</v>
      </c>
      <c r="F5883" s="184">
        <v>2596</v>
      </c>
      <c r="G5883" s="184">
        <v>7</v>
      </c>
      <c r="H5883" s="184">
        <v>4</v>
      </c>
    </row>
    <row r="5884" spans="1:8" x14ac:dyDescent="0.2">
      <c r="A5884" s="184" t="s">
        <v>7662</v>
      </c>
      <c r="B5884" s="184">
        <v>2439</v>
      </c>
      <c r="C5884" s="184">
        <v>509683</v>
      </c>
      <c r="D5884" s="184">
        <v>595</v>
      </c>
      <c r="E5884" s="184">
        <v>6</v>
      </c>
      <c r="F5884" s="184">
        <v>2596</v>
      </c>
      <c r="G5884" s="184">
        <v>7</v>
      </c>
      <c r="H5884" s="184">
        <v>4</v>
      </c>
    </row>
    <row r="5885" spans="1:8" x14ac:dyDescent="0.2">
      <c r="A5885" s="184" t="s">
        <v>7663</v>
      </c>
      <c r="B5885" s="184">
        <v>2440</v>
      </c>
      <c r="C5885" s="184">
        <v>509684</v>
      </c>
      <c r="D5885" s="184">
        <v>596</v>
      </c>
      <c r="E5885" s="184">
        <v>6</v>
      </c>
      <c r="F5885" s="184">
        <v>2596</v>
      </c>
      <c r="G5885" s="184">
        <v>7</v>
      </c>
      <c r="H5885" s="184">
        <v>4</v>
      </c>
    </row>
    <row r="5886" spans="1:8" x14ac:dyDescent="0.2">
      <c r="A5886" s="184" t="s">
        <v>7664</v>
      </c>
      <c r="B5886" s="184">
        <v>2441</v>
      </c>
      <c r="C5886" s="184">
        <v>509685</v>
      </c>
      <c r="D5886" s="184">
        <v>597</v>
      </c>
      <c r="E5886" s="184">
        <v>6</v>
      </c>
      <c r="F5886" s="184">
        <v>2596</v>
      </c>
      <c r="G5886" s="184">
        <v>7</v>
      </c>
      <c r="H5886" s="184">
        <v>4</v>
      </c>
    </row>
    <row r="5887" spans="1:8" x14ac:dyDescent="0.2">
      <c r="A5887" s="184" t="s">
        <v>7665</v>
      </c>
      <c r="B5887" s="184">
        <v>2442</v>
      </c>
      <c r="C5887" s="184">
        <v>509686</v>
      </c>
      <c r="D5887" s="184">
        <v>598</v>
      </c>
      <c r="E5887" s="184">
        <v>6</v>
      </c>
      <c r="F5887" s="184">
        <v>2596</v>
      </c>
      <c r="G5887" s="184">
        <v>7</v>
      </c>
      <c r="H5887" s="184">
        <v>4</v>
      </c>
    </row>
    <row r="5888" spans="1:8" x14ac:dyDescent="0.2">
      <c r="A5888" s="184" t="s">
        <v>7666</v>
      </c>
      <c r="B5888" s="184">
        <v>2443</v>
      </c>
      <c r="C5888" s="184">
        <v>509687</v>
      </c>
      <c r="D5888" s="184">
        <v>599</v>
      </c>
      <c r="E5888" s="184">
        <v>6</v>
      </c>
      <c r="F5888" s="184">
        <v>2596</v>
      </c>
      <c r="G5888" s="184">
        <v>7</v>
      </c>
      <c r="H5888" s="184">
        <v>4</v>
      </c>
    </row>
    <row r="5889" spans="1:8" x14ac:dyDescent="0.2">
      <c r="A5889" s="184" t="s">
        <v>7667</v>
      </c>
      <c r="B5889" s="184">
        <v>2444</v>
      </c>
      <c r="C5889" s="184">
        <v>509689</v>
      </c>
      <c r="D5889" s="184">
        <v>600</v>
      </c>
      <c r="E5889" s="184">
        <v>6</v>
      </c>
      <c r="F5889" s="184">
        <v>2596</v>
      </c>
      <c r="G5889" s="184">
        <v>7</v>
      </c>
      <c r="H5889" s="184">
        <v>4</v>
      </c>
    </row>
    <row r="5890" spans="1:8" x14ac:dyDescent="0.2">
      <c r="A5890" s="184" t="s">
        <v>7668</v>
      </c>
      <c r="B5890" s="184">
        <v>2445</v>
      </c>
      <c r="C5890" s="184">
        <v>509690</v>
      </c>
      <c r="D5890" s="184">
        <v>601</v>
      </c>
      <c r="E5890" s="184">
        <v>6</v>
      </c>
      <c r="F5890" s="184">
        <v>2596</v>
      </c>
      <c r="G5890" s="184">
        <v>7</v>
      </c>
      <c r="H5890" s="184">
        <v>4</v>
      </c>
    </row>
    <row r="5891" spans="1:8" x14ac:dyDescent="0.2">
      <c r="A5891" s="184" t="s">
        <v>7669</v>
      </c>
      <c r="B5891" s="184">
        <v>2446</v>
      </c>
      <c r="C5891" s="184">
        <v>509691</v>
      </c>
      <c r="D5891" s="184">
        <v>602</v>
      </c>
      <c r="E5891" s="184">
        <v>6</v>
      </c>
      <c r="F5891" s="184">
        <v>2596</v>
      </c>
      <c r="G5891" s="184">
        <v>7</v>
      </c>
      <c r="H5891" s="184">
        <v>4</v>
      </c>
    </row>
    <row r="5892" spans="1:8" x14ac:dyDescent="0.2">
      <c r="A5892" s="184" t="s">
        <v>7670</v>
      </c>
      <c r="B5892" s="184">
        <v>2447</v>
      </c>
      <c r="C5892" s="184">
        <v>509692</v>
      </c>
      <c r="D5892" s="184">
        <v>603</v>
      </c>
      <c r="E5892" s="184">
        <v>6</v>
      </c>
      <c r="F5892" s="184">
        <v>2596</v>
      </c>
      <c r="G5892" s="184">
        <v>7</v>
      </c>
      <c r="H5892" s="184">
        <v>4</v>
      </c>
    </row>
    <row r="5893" spans="1:8" x14ac:dyDescent="0.2">
      <c r="A5893" s="184" t="s">
        <v>7671</v>
      </c>
      <c r="B5893" s="184">
        <v>2448</v>
      </c>
      <c r="C5893" s="184">
        <v>509693</v>
      </c>
      <c r="D5893" s="184">
        <v>604</v>
      </c>
      <c r="E5893" s="184">
        <v>6</v>
      </c>
      <c r="F5893" s="184">
        <v>2596</v>
      </c>
      <c r="G5893" s="184">
        <v>7</v>
      </c>
      <c r="H5893" s="184">
        <v>4</v>
      </c>
    </row>
    <row r="5894" spans="1:8" x14ac:dyDescent="0.2">
      <c r="A5894" s="184" t="s">
        <v>7672</v>
      </c>
      <c r="B5894" s="184">
        <v>2449</v>
      </c>
      <c r="C5894" s="184">
        <v>509694</v>
      </c>
      <c r="D5894" s="184">
        <v>605</v>
      </c>
      <c r="E5894" s="184">
        <v>6</v>
      </c>
      <c r="F5894" s="184">
        <v>2596</v>
      </c>
      <c r="G5894" s="184">
        <v>7</v>
      </c>
      <c r="H5894" s="184">
        <v>4</v>
      </c>
    </row>
    <row r="5895" spans="1:8" x14ac:dyDescent="0.2">
      <c r="A5895" s="184" t="s">
        <v>7673</v>
      </c>
      <c r="B5895" s="184">
        <v>2450</v>
      </c>
      <c r="C5895" s="184">
        <v>509695</v>
      </c>
      <c r="D5895" s="184">
        <v>606</v>
      </c>
      <c r="E5895" s="184">
        <v>6</v>
      </c>
      <c r="F5895" s="184">
        <v>2596</v>
      </c>
      <c r="G5895" s="184">
        <v>7</v>
      </c>
      <c r="H5895" s="184">
        <v>4</v>
      </c>
    </row>
    <row r="5896" spans="1:8" x14ac:dyDescent="0.2">
      <c r="A5896" s="184" t="s">
        <v>7674</v>
      </c>
      <c r="B5896" s="184">
        <v>2451</v>
      </c>
      <c r="C5896" s="184">
        <v>509696</v>
      </c>
      <c r="D5896" s="184">
        <v>607</v>
      </c>
      <c r="E5896" s="184">
        <v>6</v>
      </c>
      <c r="F5896" s="184">
        <v>2596</v>
      </c>
      <c r="G5896" s="184">
        <v>7</v>
      </c>
      <c r="H5896" s="184">
        <v>4</v>
      </c>
    </row>
    <row r="5897" spans="1:8" x14ac:dyDescent="0.2">
      <c r="A5897" s="184" t="s">
        <v>7675</v>
      </c>
      <c r="B5897" s="184">
        <v>2452</v>
      </c>
      <c r="C5897" s="184">
        <v>509697</v>
      </c>
      <c r="D5897" s="184">
        <v>608</v>
      </c>
      <c r="E5897" s="184">
        <v>6</v>
      </c>
      <c r="F5897" s="184">
        <v>2596</v>
      </c>
      <c r="G5897" s="184">
        <v>7</v>
      </c>
      <c r="H5897" s="184">
        <v>4</v>
      </c>
    </row>
    <row r="5898" spans="1:8" x14ac:dyDescent="0.2">
      <c r="A5898" s="184" t="s">
        <v>7676</v>
      </c>
      <c r="B5898" s="184">
        <v>2453</v>
      </c>
      <c r="C5898" s="184">
        <v>509698</v>
      </c>
      <c r="D5898" s="184">
        <v>609</v>
      </c>
      <c r="E5898" s="184">
        <v>6</v>
      </c>
      <c r="F5898" s="184">
        <v>2596</v>
      </c>
      <c r="G5898" s="184">
        <v>7</v>
      </c>
      <c r="H5898" s="184">
        <v>4</v>
      </c>
    </row>
    <row r="5899" spans="1:8" x14ac:dyDescent="0.2">
      <c r="A5899" s="184" t="s">
        <v>7677</v>
      </c>
      <c r="B5899" s="184">
        <v>2454</v>
      </c>
      <c r="C5899" s="184">
        <v>509699</v>
      </c>
      <c r="D5899" s="184">
        <v>610</v>
      </c>
      <c r="E5899" s="184">
        <v>6</v>
      </c>
      <c r="F5899" s="184">
        <v>2596</v>
      </c>
      <c r="G5899" s="184">
        <v>7</v>
      </c>
      <c r="H5899" s="184">
        <v>4</v>
      </c>
    </row>
    <row r="5900" spans="1:8" x14ac:dyDescent="0.2">
      <c r="A5900" s="184" t="s">
        <v>7678</v>
      </c>
      <c r="B5900" s="184">
        <v>2455</v>
      </c>
      <c r="C5900" s="184">
        <v>509700</v>
      </c>
      <c r="D5900" s="184">
        <v>611</v>
      </c>
      <c r="E5900" s="184">
        <v>6</v>
      </c>
      <c r="F5900" s="184">
        <v>2596</v>
      </c>
      <c r="G5900" s="184">
        <v>7</v>
      </c>
      <c r="H5900" s="184">
        <v>4</v>
      </c>
    </row>
    <row r="5901" spans="1:8" x14ac:dyDescent="0.2">
      <c r="A5901" s="184" t="s">
        <v>7679</v>
      </c>
      <c r="B5901" s="184">
        <v>2456</v>
      </c>
      <c r="C5901" s="184">
        <v>509701</v>
      </c>
      <c r="D5901" s="184">
        <v>612</v>
      </c>
      <c r="E5901" s="184">
        <v>6</v>
      </c>
      <c r="F5901" s="184">
        <v>2596</v>
      </c>
      <c r="G5901" s="184">
        <v>7</v>
      </c>
      <c r="H5901" s="184">
        <v>4</v>
      </c>
    </row>
    <row r="5902" spans="1:8" x14ac:dyDescent="0.2">
      <c r="A5902" s="184" t="s">
        <v>7680</v>
      </c>
      <c r="B5902" s="184">
        <v>2457</v>
      </c>
      <c r="C5902" s="184">
        <v>509702</v>
      </c>
      <c r="D5902" s="184">
        <v>613</v>
      </c>
      <c r="E5902" s="184">
        <v>6</v>
      </c>
      <c r="F5902" s="184">
        <v>2596</v>
      </c>
      <c r="G5902" s="184">
        <v>7</v>
      </c>
      <c r="H5902" s="184">
        <v>4</v>
      </c>
    </row>
    <row r="5903" spans="1:8" hidden="1" x14ac:dyDescent="0.2">
      <c r="A5903" s="184" t="s">
        <v>7681</v>
      </c>
      <c r="B5903" s="184">
        <v>1380</v>
      </c>
      <c r="C5903" s="184">
        <v>506643</v>
      </c>
      <c r="D5903" s="184">
        <v>601</v>
      </c>
      <c r="E5903" s="184">
        <v>5</v>
      </c>
      <c r="F5903" s="184">
        <v>1379</v>
      </c>
      <c r="G5903" s="184">
        <v>7</v>
      </c>
      <c r="H5903" s="184">
        <v>4</v>
      </c>
    </row>
    <row r="5904" spans="1:8" hidden="1" x14ac:dyDescent="0.2">
      <c r="A5904" s="184" t="s">
        <v>7682</v>
      </c>
      <c r="B5904" s="184">
        <v>1381</v>
      </c>
      <c r="C5904" s="184">
        <v>506644</v>
      </c>
      <c r="D5904" s="184">
        <v>602</v>
      </c>
      <c r="E5904" s="184">
        <v>5</v>
      </c>
      <c r="F5904" s="184">
        <v>1379</v>
      </c>
      <c r="G5904" s="184">
        <v>7</v>
      </c>
      <c r="H5904" s="184">
        <v>4</v>
      </c>
    </row>
    <row r="5905" spans="1:8" hidden="1" x14ac:dyDescent="0.2">
      <c r="A5905" s="184" t="s">
        <v>7683</v>
      </c>
      <c r="B5905" s="184">
        <v>1382</v>
      </c>
      <c r="C5905" s="184">
        <v>506645</v>
      </c>
      <c r="D5905" s="184">
        <v>603</v>
      </c>
      <c r="E5905" s="184">
        <v>5</v>
      </c>
      <c r="F5905" s="184">
        <v>1379</v>
      </c>
      <c r="G5905" s="184">
        <v>7</v>
      </c>
      <c r="H5905" s="184">
        <v>4</v>
      </c>
    </row>
    <row r="5906" spans="1:8" hidden="1" x14ac:dyDescent="0.2">
      <c r="A5906" s="184" t="s">
        <v>7684</v>
      </c>
      <c r="B5906" s="184">
        <v>1383</v>
      </c>
      <c r="C5906" s="184">
        <v>506646</v>
      </c>
      <c r="D5906" s="184">
        <v>604</v>
      </c>
      <c r="E5906" s="184">
        <v>5</v>
      </c>
      <c r="F5906" s="184">
        <v>1379</v>
      </c>
      <c r="G5906" s="184">
        <v>7</v>
      </c>
      <c r="H5906" s="184">
        <v>4</v>
      </c>
    </row>
    <row r="5907" spans="1:8" hidden="1" x14ac:dyDescent="0.2">
      <c r="A5907" s="184" t="s">
        <v>7685</v>
      </c>
      <c r="B5907" s="184">
        <v>1384</v>
      </c>
      <c r="C5907" s="184">
        <v>506647</v>
      </c>
      <c r="D5907" s="184">
        <v>605</v>
      </c>
      <c r="E5907" s="184">
        <v>5</v>
      </c>
      <c r="F5907" s="184">
        <v>1379</v>
      </c>
      <c r="G5907" s="184">
        <v>7</v>
      </c>
      <c r="H5907" s="184">
        <v>4</v>
      </c>
    </row>
    <row r="5908" spans="1:8" hidden="1" x14ac:dyDescent="0.2">
      <c r="A5908" s="184" t="s">
        <v>7686</v>
      </c>
      <c r="B5908" s="184">
        <v>1385</v>
      </c>
      <c r="C5908" s="184">
        <v>506648</v>
      </c>
      <c r="D5908" s="184">
        <v>606</v>
      </c>
      <c r="E5908" s="184">
        <v>5</v>
      </c>
      <c r="F5908" s="184">
        <v>1379</v>
      </c>
      <c r="G5908" s="184">
        <v>7</v>
      </c>
      <c r="H5908" s="184">
        <v>4</v>
      </c>
    </row>
    <row r="5909" spans="1:8" hidden="1" x14ac:dyDescent="0.2">
      <c r="A5909" s="184" t="s">
        <v>7687</v>
      </c>
      <c r="B5909" s="184">
        <v>1386</v>
      </c>
      <c r="C5909" s="184">
        <v>506649</v>
      </c>
      <c r="D5909" s="184">
        <v>607</v>
      </c>
      <c r="E5909" s="184">
        <v>5</v>
      </c>
      <c r="F5909" s="184">
        <v>1379</v>
      </c>
      <c r="G5909" s="184">
        <v>7</v>
      </c>
      <c r="H5909" s="184">
        <v>4</v>
      </c>
    </row>
    <row r="5910" spans="1:8" hidden="1" x14ac:dyDescent="0.2">
      <c r="A5910" s="184" t="s">
        <v>7688</v>
      </c>
      <c r="B5910" s="184">
        <v>1387</v>
      </c>
      <c r="C5910" s="184">
        <v>506650</v>
      </c>
      <c r="D5910" s="184">
        <v>608</v>
      </c>
      <c r="E5910" s="184">
        <v>5</v>
      </c>
      <c r="F5910" s="184">
        <v>1379</v>
      </c>
      <c r="G5910" s="184">
        <v>7</v>
      </c>
      <c r="H5910" s="184">
        <v>4</v>
      </c>
    </row>
    <row r="5911" spans="1:8" hidden="1" x14ac:dyDescent="0.2">
      <c r="A5911" s="184" t="s">
        <v>7689</v>
      </c>
      <c r="B5911" s="184">
        <v>1388</v>
      </c>
      <c r="C5911" s="184">
        <v>506651</v>
      </c>
      <c r="D5911" s="184">
        <v>609</v>
      </c>
      <c r="E5911" s="184">
        <v>5</v>
      </c>
      <c r="F5911" s="184">
        <v>1379</v>
      </c>
      <c r="G5911" s="184">
        <v>7</v>
      </c>
      <c r="H5911" s="184">
        <v>4</v>
      </c>
    </row>
    <row r="5912" spans="1:8" hidden="1" x14ac:dyDescent="0.2">
      <c r="A5912" s="184" t="s">
        <v>7690</v>
      </c>
      <c r="B5912" s="184">
        <v>1389</v>
      </c>
      <c r="C5912" s="184">
        <v>506652</v>
      </c>
      <c r="D5912" s="184">
        <v>610</v>
      </c>
      <c r="E5912" s="184">
        <v>5</v>
      </c>
      <c r="F5912" s="184">
        <v>1379</v>
      </c>
      <c r="G5912" s="184">
        <v>7</v>
      </c>
      <c r="H5912" s="184">
        <v>4</v>
      </c>
    </row>
    <row r="5913" spans="1:8" hidden="1" x14ac:dyDescent="0.2">
      <c r="A5913" s="184" t="s">
        <v>7691</v>
      </c>
      <c r="B5913" s="184">
        <v>1390</v>
      </c>
      <c r="C5913" s="184">
        <v>506653</v>
      </c>
      <c r="D5913" s="184">
        <v>611</v>
      </c>
      <c r="E5913" s="184">
        <v>5</v>
      </c>
      <c r="F5913" s="184">
        <v>1379</v>
      </c>
      <c r="G5913" s="184">
        <v>7</v>
      </c>
      <c r="H5913" s="184">
        <v>4</v>
      </c>
    </row>
    <row r="5914" spans="1:8" hidden="1" x14ac:dyDescent="0.2">
      <c r="A5914" s="184" t="s">
        <v>7692</v>
      </c>
      <c r="B5914" s="184">
        <v>1391</v>
      </c>
      <c r="C5914" s="184">
        <v>506654</v>
      </c>
      <c r="D5914" s="184">
        <v>612</v>
      </c>
      <c r="E5914" s="184">
        <v>5</v>
      </c>
      <c r="F5914" s="184">
        <v>1379</v>
      </c>
      <c r="G5914" s="184">
        <v>7</v>
      </c>
      <c r="H5914" s="184">
        <v>4</v>
      </c>
    </row>
    <row r="5915" spans="1:8" hidden="1" x14ac:dyDescent="0.2">
      <c r="A5915" s="184" t="s">
        <v>7693</v>
      </c>
      <c r="B5915" s="184">
        <v>1392</v>
      </c>
      <c r="C5915" s="184">
        <v>506655</v>
      </c>
      <c r="D5915" s="184">
        <v>613</v>
      </c>
      <c r="E5915" s="184">
        <v>5</v>
      </c>
      <c r="F5915" s="184">
        <v>1379</v>
      </c>
      <c r="G5915" s="184">
        <v>7</v>
      </c>
      <c r="H5915" s="184">
        <v>4</v>
      </c>
    </row>
    <row r="5916" spans="1:8" hidden="1" x14ac:dyDescent="0.2">
      <c r="A5916" s="184" t="s">
        <v>7694</v>
      </c>
      <c r="B5916" s="184">
        <v>1393</v>
      </c>
      <c r="C5916" s="184">
        <v>506656</v>
      </c>
      <c r="D5916" s="184">
        <v>614</v>
      </c>
      <c r="E5916" s="184">
        <v>5</v>
      </c>
      <c r="F5916" s="184">
        <v>1379</v>
      </c>
      <c r="G5916" s="184">
        <v>7</v>
      </c>
      <c r="H5916" s="184">
        <v>4</v>
      </c>
    </row>
    <row r="5917" spans="1:8" hidden="1" x14ac:dyDescent="0.2">
      <c r="A5917" s="184" t="s">
        <v>7695</v>
      </c>
      <c r="B5917" s="184">
        <v>1394</v>
      </c>
      <c r="C5917" s="184">
        <v>506657</v>
      </c>
      <c r="D5917" s="184">
        <v>615</v>
      </c>
      <c r="E5917" s="184">
        <v>5</v>
      </c>
      <c r="F5917" s="184">
        <v>1379</v>
      </c>
      <c r="G5917" s="184">
        <v>7</v>
      </c>
      <c r="H5917" s="184">
        <v>4</v>
      </c>
    </row>
    <row r="5918" spans="1:8" hidden="1" x14ac:dyDescent="0.2">
      <c r="A5918" s="184" t="s">
        <v>7696</v>
      </c>
      <c r="B5918" s="184">
        <v>1395</v>
      </c>
      <c r="C5918" s="184">
        <v>506658</v>
      </c>
      <c r="D5918" s="184">
        <v>616</v>
      </c>
      <c r="E5918" s="184">
        <v>5</v>
      </c>
      <c r="F5918" s="184">
        <v>1379</v>
      </c>
      <c r="G5918" s="184">
        <v>7</v>
      </c>
      <c r="H5918" s="184">
        <v>4</v>
      </c>
    </row>
    <row r="5919" spans="1:8" hidden="1" x14ac:dyDescent="0.2">
      <c r="A5919" s="184" t="s">
        <v>7697</v>
      </c>
      <c r="B5919" s="184">
        <v>1396</v>
      </c>
      <c r="C5919" s="184">
        <v>506659</v>
      </c>
      <c r="D5919" s="184">
        <v>617</v>
      </c>
      <c r="E5919" s="184">
        <v>5</v>
      </c>
      <c r="F5919" s="184">
        <v>1379</v>
      </c>
      <c r="G5919" s="184">
        <v>7</v>
      </c>
      <c r="H5919" s="184">
        <v>4</v>
      </c>
    </row>
    <row r="5920" spans="1:8" hidden="1" x14ac:dyDescent="0.2">
      <c r="A5920" s="184" t="s">
        <v>7698</v>
      </c>
      <c r="B5920" s="184">
        <v>1397</v>
      </c>
      <c r="C5920" s="184">
        <v>506660</v>
      </c>
      <c r="D5920" s="184">
        <v>618</v>
      </c>
      <c r="E5920" s="184">
        <v>5</v>
      </c>
      <c r="F5920" s="184">
        <v>1379</v>
      </c>
      <c r="G5920" s="184">
        <v>7</v>
      </c>
      <c r="H5920" s="184">
        <v>4</v>
      </c>
    </row>
    <row r="5921" spans="1:8" hidden="1" x14ac:dyDescent="0.2">
      <c r="A5921" s="184" t="s">
        <v>7699</v>
      </c>
      <c r="B5921" s="184">
        <v>1398</v>
      </c>
      <c r="C5921" s="184">
        <v>506661</v>
      </c>
      <c r="D5921" s="184">
        <v>619</v>
      </c>
      <c r="E5921" s="184">
        <v>5</v>
      </c>
      <c r="F5921" s="184">
        <v>1379</v>
      </c>
      <c r="G5921" s="184">
        <v>7</v>
      </c>
      <c r="H5921" s="184">
        <v>4</v>
      </c>
    </row>
    <row r="5922" spans="1:8" hidden="1" x14ac:dyDescent="0.2">
      <c r="A5922" s="184" t="s">
        <v>7700</v>
      </c>
      <c r="B5922" s="184">
        <v>1399</v>
      </c>
      <c r="C5922" s="184">
        <v>506662</v>
      </c>
      <c r="D5922" s="184">
        <v>620</v>
      </c>
      <c r="E5922" s="184">
        <v>5</v>
      </c>
      <c r="F5922" s="184">
        <v>1379</v>
      </c>
      <c r="G5922" s="184">
        <v>7</v>
      </c>
      <c r="H5922" s="184">
        <v>4</v>
      </c>
    </row>
    <row r="5923" spans="1:8" hidden="1" x14ac:dyDescent="0.2">
      <c r="A5923" s="184" t="s">
        <v>7701</v>
      </c>
      <c r="B5923" s="184">
        <v>1400</v>
      </c>
      <c r="C5923" s="184">
        <v>506663</v>
      </c>
      <c r="D5923" s="184">
        <v>621</v>
      </c>
      <c r="E5923" s="184">
        <v>5</v>
      </c>
      <c r="F5923" s="184">
        <v>1379</v>
      </c>
      <c r="G5923" s="184">
        <v>7</v>
      </c>
      <c r="H5923" s="184">
        <v>4</v>
      </c>
    </row>
    <row r="5924" spans="1:8" hidden="1" x14ac:dyDescent="0.2">
      <c r="A5924" s="184" t="s">
        <v>7702</v>
      </c>
      <c r="B5924" s="184">
        <v>1401</v>
      </c>
      <c r="C5924" s="184">
        <v>506664</v>
      </c>
      <c r="D5924" s="184">
        <v>622</v>
      </c>
      <c r="E5924" s="184">
        <v>5</v>
      </c>
      <c r="F5924" s="184">
        <v>1379</v>
      </c>
      <c r="G5924" s="184">
        <v>7</v>
      </c>
      <c r="H5924" s="184">
        <v>4</v>
      </c>
    </row>
    <row r="5925" spans="1:8" hidden="1" x14ac:dyDescent="0.2">
      <c r="A5925" s="184" t="s">
        <v>7703</v>
      </c>
      <c r="B5925" s="184">
        <v>1402</v>
      </c>
      <c r="C5925" s="184">
        <v>506665</v>
      </c>
      <c r="D5925" s="184">
        <v>623</v>
      </c>
      <c r="E5925" s="184">
        <v>5</v>
      </c>
      <c r="F5925" s="184">
        <v>1379</v>
      </c>
      <c r="G5925" s="184">
        <v>7</v>
      </c>
      <c r="H5925" s="184">
        <v>4</v>
      </c>
    </row>
    <row r="5926" spans="1:8" hidden="1" x14ac:dyDescent="0.2">
      <c r="A5926" s="184" t="s">
        <v>7704</v>
      </c>
      <c r="B5926" s="184">
        <v>1403</v>
      </c>
      <c r="C5926" s="184">
        <v>506666</v>
      </c>
      <c r="D5926" s="184">
        <v>624</v>
      </c>
      <c r="E5926" s="184">
        <v>5</v>
      </c>
      <c r="F5926" s="184">
        <v>1379</v>
      </c>
      <c r="G5926" s="184">
        <v>7</v>
      </c>
      <c r="H5926" s="184">
        <v>4</v>
      </c>
    </row>
    <row r="5927" spans="1:8" hidden="1" x14ac:dyDescent="0.2">
      <c r="A5927" s="184" t="s">
        <v>7705</v>
      </c>
      <c r="B5927" s="184">
        <v>1404</v>
      </c>
      <c r="C5927" s="184">
        <v>506667</v>
      </c>
      <c r="D5927" s="184">
        <v>625</v>
      </c>
      <c r="E5927" s="184">
        <v>5</v>
      </c>
      <c r="F5927" s="184">
        <v>1379</v>
      </c>
      <c r="G5927" s="184">
        <v>7</v>
      </c>
      <c r="H5927" s="184">
        <v>4</v>
      </c>
    </row>
    <row r="5928" spans="1:8" hidden="1" x14ac:dyDescent="0.2">
      <c r="A5928" s="184" t="s">
        <v>7706</v>
      </c>
      <c r="B5928" s="184">
        <v>1405</v>
      </c>
      <c r="C5928" s="184">
        <v>506668</v>
      </c>
      <c r="D5928" s="184">
        <v>626</v>
      </c>
      <c r="E5928" s="184">
        <v>5</v>
      </c>
      <c r="F5928" s="184">
        <v>1379</v>
      </c>
      <c r="G5928" s="184">
        <v>7</v>
      </c>
      <c r="H5928" s="184">
        <v>4</v>
      </c>
    </row>
    <row r="5929" spans="1:8" hidden="1" x14ac:dyDescent="0.2">
      <c r="A5929" s="184" t="s">
        <v>7707</v>
      </c>
      <c r="B5929" s="184">
        <v>1406</v>
      </c>
      <c r="C5929" s="184">
        <v>506669</v>
      </c>
      <c r="D5929" s="184">
        <v>627</v>
      </c>
      <c r="E5929" s="184">
        <v>5</v>
      </c>
      <c r="F5929" s="184">
        <v>1379</v>
      </c>
      <c r="G5929" s="184">
        <v>7</v>
      </c>
      <c r="H5929" s="184">
        <v>4</v>
      </c>
    </row>
    <row r="5930" spans="1:8" hidden="1" x14ac:dyDescent="0.2">
      <c r="A5930" s="184" t="s">
        <v>7708</v>
      </c>
      <c r="B5930" s="184">
        <v>1407</v>
      </c>
      <c r="C5930" s="184">
        <v>506670</v>
      </c>
      <c r="D5930" s="184">
        <v>628</v>
      </c>
      <c r="E5930" s="184">
        <v>5</v>
      </c>
      <c r="F5930" s="184">
        <v>1379</v>
      </c>
      <c r="G5930" s="184">
        <v>7</v>
      </c>
      <c r="H5930" s="184">
        <v>4</v>
      </c>
    </row>
    <row r="5931" spans="1:8" hidden="1" x14ac:dyDescent="0.2">
      <c r="A5931" s="184" t="s">
        <v>7709</v>
      </c>
      <c r="B5931" s="184">
        <v>1408</v>
      </c>
      <c r="C5931" s="184">
        <v>506671</v>
      </c>
      <c r="D5931" s="184">
        <v>629</v>
      </c>
      <c r="E5931" s="184">
        <v>5</v>
      </c>
      <c r="F5931" s="184">
        <v>1379</v>
      </c>
      <c r="G5931" s="184">
        <v>7</v>
      </c>
      <c r="H5931" s="184">
        <v>4</v>
      </c>
    </row>
    <row r="5932" spans="1:8" hidden="1" x14ac:dyDescent="0.2">
      <c r="A5932" s="184" t="s">
        <v>7710</v>
      </c>
      <c r="B5932" s="184">
        <v>1409</v>
      </c>
      <c r="C5932" s="184">
        <v>506672</v>
      </c>
      <c r="D5932" s="184">
        <v>630</v>
      </c>
      <c r="E5932" s="184">
        <v>5</v>
      </c>
      <c r="F5932" s="184">
        <v>1379</v>
      </c>
      <c r="G5932" s="184">
        <v>7</v>
      </c>
      <c r="H5932" s="184">
        <v>4</v>
      </c>
    </row>
    <row r="5933" spans="1:8" hidden="1" x14ac:dyDescent="0.2">
      <c r="A5933" s="184" t="s">
        <v>7711</v>
      </c>
      <c r="B5933" s="184">
        <v>1410</v>
      </c>
      <c r="C5933" s="184">
        <v>506673</v>
      </c>
      <c r="D5933" s="184">
        <v>631</v>
      </c>
      <c r="E5933" s="184">
        <v>5</v>
      </c>
      <c r="F5933" s="184">
        <v>1379</v>
      </c>
      <c r="G5933" s="184">
        <v>7</v>
      </c>
      <c r="H5933" s="184">
        <v>4</v>
      </c>
    </row>
    <row r="5934" spans="1:8" hidden="1" x14ac:dyDescent="0.2">
      <c r="A5934" s="184" t="s">
        <v>7712</v>
      </c>
      <c r="B5934" s="184">
        <v>1411</v>
      </c>
      <c r="C5934" s="184">
        <v>506674</v>
      </c>
      <c r="D5934" s="184">
        <v>632</v>
      </c>
      <c r="E5934" s="184">
        <v>5</v>
      </c>
      <c r="F5934" s="184">
        <v>1379</v>
      </c>
      <c r="G5934" s="184">
        <v>7</v>
      </c>
      <c r="H5934" s="184">
        <v>4</v>
      </c>
    </row>
    <row r="5935" spans="1:8" hidden="1" x14ac:dyDescent="0.2">
      <c r="A5935" s="184" t="s">
        <v>7713</v>
      </c>
      <c r="B5935" s="184">
        <v>1412</v>
      </c>
      <c r="C5935" s="184">
        <v>506675</v>
      </c>
      <c r="D5935" s="184">
        <v>633</v>
      </c>
      <c r="E5935" s="184">
        <v>5</v>
      </c>
      <c r="F5935" s="184">
        <v>1379</v>
      </c>
      <c r="G5935" s="184">
        <v>7</v>
      </c>
      <c r="H5935" s="184">
        <v>4</v>
      </c>
    </row>
    <row r="5936" spans="1:8" hidden="1" x14ac:dyDescent="0.2">
      <c r="A5936" s="184" t="s">
        <v>7714</v>
      </c>
      <c r="B5936" s="184">
        <v>1413</v>
      </c>
      <c r="C5936" s="184">
        <v>506676</v>
      </c>
      <c r="D5936" s="184">
        <v>634</v>
      </c>
      <c r="E5936" s="184">
        <v>5</v>
      </c>
      <c r="F5936" s="184">
        <v>1379</v>
      </c>
      <c r="G5936" s="184">
        <v>7</v>
      </c>
      <c r="H5936" s="184">
        <v>4</v>
      </c>
    </row>
    <row r="5937" spans="1:8" hidden="1" x14ac:dyDescent="0.2">
      <c r="A5937" s="184" t="s">
        <v>7715</v>
      </c>
      <c r="B5937" s="184">
        <v>1414</v>
      </c>
      <c r="C5937" s="184">
        <v>506677</v>
      </c>
      <c r="D5937" s="184">
        <v>635</v>
      </c>
      <c r="E5937" s="184">
        <v>5</v>
      </c>
      <c r="F5937" s="184">
        <v>1379</v>
      </c>
      <c r="G5937" s="184">
        <v>7</v>
      </c>
      <c r="H5937" s="184">
        <v>4</v>
      </c>
    </row>
    <row r="5938" spans="1:8" hidden="1" x14ac:dyDescent="0.2">
      <c r="A5938" s="184" t="s">
        <v>7716</v>
      </c>
      <c r="B5938" s="184">
        <v>1415</v>
      </c>
      <c r="C5938" s="184">
        <v>506678</v>
      </c>
      <c r="D5938" s="184">
        <v>636</v>
      </c>
      <c r="E5938" s="184">
        <v>5</v>
      </c>
      <c r="F5938" s="184">
        <v>1379</v>
      </c>
      <c r="G5938" s="184">
        <v>7</v>
      </c>
      <c r="H5938" s="184">
        <v>4</v>
      </c>
    </row>
    <row r="5939" spans="1:8" hidden="1" x14ac:dyDescent="0.2">
      <c r="A5939" s="184" t="s">
        <v>7717</v>
      </c>
      <c r="B5939" s="184">
        <v>1416</v>
      </c>
      <c r="C5939" s="184">
        <v>506679</v>
      </c>
      <c r="D5939" s="184">
        <v>637</v>
      </c>
      <c r="E5939" s="184">
        <v>5</v>
      </c>
      <c r="F5939" s="184">
        <v>1379</v>
      </c>
      <c r="G5939" s="184">
        <v>7</v>
      </c>
      <c r="H5939" s="184">
        <v>4</v>
      </c>
    </row>
    <row r="5940" spans="1:8" hidden="1" x14ac:dyDescent="0.2">
      <c r="A5940" s="184" t="s">
        <v>7718</v>
      </c>
      <c r="B5940" s="184">
        <v>1417</v>
      </c>
      <c r="C5940" s="184">
        <v>506680</v>
      </c>
      <c r="D5940" s="184">
        <v>638</v>
      </c>
      <c r="E5940" s="184">
        <v>5</v>
      </c>
      <c r="F5940" s="184">
        <v>1379</v>
      </c>
      <c r="G5940" s="184">
        <v>7</v>
      </c>
      <c r="H5940" s="184">
        <v>4</v>
      </c>
    </row>
    <row r="5941" spans="1:8" hidden="1" x14ac:dyDescent="0.2">
      <c r="A5941" s="184" t="s">
        <v>7719</v>
      </c>
      <c r="B5941" s="184">
        <v>1418</v>
      </c>
      <c r="C5941" s="184">
        <v>506681</v>
      </c>
      <c r="D5941" s="184">
        <v>639</v>
      </c>
      <c r="E5941" s="184">
        <v>5</v>
      </c>
      <c r="F5941" s="184">
        <v>1379</v>
      </c>
      <c r="G5941" s="184">
        <v>7</v>
      </c>
      <c r="H5941" s="184">
        <v>4</v>
      </c>
    </row>
    <row r="5942" spans="1:8" hidden="1" x14ac:dyDescent="0.2">
      <c r="A5942" s="184" t="s">
        <v>7720</v>
      </c>
      <c r="B5942" s="184">
        <v>1419</v>
      </c>
      <c r="C5942" s="184">
        <v>506682</v>
      </c>
      <c r="D5942" s="184">
        <v>640</v>
      </c>
      <c r="E5942" s="184">
        <v>5</v>
      </c>
      <c r="F5942" s="184">
        <v>1379</v>
      </c>
      <c r="G5942" s="184">
        <v>7</v>
      </c>
      <c r="H5942" s="184">
        <v>4</v>
      </c>
    </row>
    <row r="5943" spans="1:8" hidden="1" x14ac:dyDescent="0.2">
      <c r="A5943" s="184" t="s">
        <v>7721</v>
      </c>
      <c r="B5943" s="184">
        <v>1420</v>
      </c>
      <c r="C5943" s="184">
        <v>506683</v>
      </c>
      <c r="D5943" s="184">
        <v>641</v>
      </c>
      <c r="E5943" s="184">
        <v>5</v>
      </c>
      <c r="F5943" s="184">
        <v>1379</v>
      </c>
      <c r="G5943" s="184">
        <v>7</v>
      </c>
      <c r="H5943" s="184">
        <v>4</v>
      </c>
    </row>
    <row r="5944" spans="1:8" hidden="1" x14ac:dyDescent="0.2">
      <c r="A5944" s="184" t="s">
        <v>7722</v>
      </c>
      <c r="B5944" s="184">
        <v>1421</v>
      </c>
      <c r="C5944" s="184">
        <v>506684</v>
      </c>
      <c r="D5944" s="184">
        <v>642</v>
      </c>
      <c r="E5944" s="184">
        <v>5</v>
      </c>
      <c r="F5944" s="184">
        <v>1379</v>
      </c>
      <c r="G5944" s="184">
        <v>7</v>
      </c>
      <c r="H5944" s="184">
        <v>4</v>
      </c>
    </row>
    <row r="5945" spans="1:8" hidden="1" x14ac:dyDescent="0.2">
      <c r="A5945" s="184" t="s">
        <v>7723</v>
      </c>
      <c r="B5945" s="184">
        <v>1422</v>
      </c>
      <c r="C5945" s="184">
        <v>506685</v>
      </c>
      <c r="D5945" s="184">
        <v>643</v>
      </c>
      <c r="E5945" s="184">
        <v>5</v>
      </c>
      <c r="F5945" s="184">
        <v>1379</v>
      </c>
      <c r="G5945" s="184">
        <v>7</v>
      </c>
      <c r="H5945" s="184">
        <v>4</v>
      </c>
    </row>
    <row r="5946" spans="1:8" hidden="1" x14ac:dyDescent="0.2">
      <c r="A5946" s="184" t="s">
        <v>7724</v>
      </c>
      <c r="B5946" s="184">
        <v>1423</v>
      </c>
      <c r="C5946" s="184">
        <v>506686</v>
      </c>
      <c r="D5946" s="184">
        <v>644</v>
      </c>
      <c r="E5946" s="184">
        <v>5</v>
      </c>
      <c r="F5946" s="184">
        <v>1379</v>
      </c>
      <c r="G5946" s="184">
        <v>7</v>
      </c>
      <c r="H5946" s="184">
        <v>4</v>
      </c>
    </row>
    <row r="5947" spans="1:8" hidden="1" x14ac:dyDescent="0.2">
      <c r="A5947" s="184" t="s">
        <v>7725</v>
      </c>
      <c r="B5947" s="184">
        <v>1424</v>
      </c>
      <c r="C5947" s="184">
        <v>506687</v>
      </c>
      <c r="D5947" s="184">
        <v>645</v>
      </c>
      <c r="E5947" s="184">
        <v>5</v>
      </c>
      <c r="F5947" s="184">
        <v>1379</v>
      </c>
      <c r="G5947" s="184">
        <v>7</v>
      </c>
      <c r="H5947" s="184">
        <v>4</v>
      </c>
    </row>
    <row r="5948" spans="1:8" hidden="1" x14ac:dyDescent="0.2">
      <c r="A5948" s="184" t="s">
        <v>7726</v>
      </c>
      <c r="B5948" s="184">
        <v>1425</v>
      </c>
      <c r="C5948" s="184">
        <v>506688</v>
      </c>
      <c r="D5948" s="184">
        <v>646</v>
      </c>
      <c r="E5948" s="184">
        <v>5</v>
      </c>
      <c r="F5948" s="184">
        <v>1379</v>
      </c>
      <c r="G5948" s="184">
        <v>7</v>
      </c>
      <c r="H5948" s="184">
        <v>4</v>
      </c>
    </row>
    <row r="5949" spans="1:8" hidden="1" x14ac:dyDescent="0.2">
      <c r="A5949" s="184" t="s">
        <v>7727</v>
      </c>
      <c r="B5949" s="184">
        <v>1426</v>
      </c>
      <c r="C5949" s="184">
        <v>506689</v>
      </c>
      <c r="D5949" s="184">
        <v>647</v>
      </c>
      <c r="E5949" s="184">
        <v>5</v>
      </c>
      <c r="F5949" s="184">
        <v>1379</v>
      </c>
      <c r="G5949" s="184">
        <v>7</v>
      </c>
      <c r="H5949" s="184">
        <v>4</v>
      </c>
    </row>
    <row r="5950" spans="1:8" hidden="1" x14ac:dyDescent="0.2">
      <c r="A5950" s="184" t="s">
        <v>7728</v>
      </c>
      <c r="B5950" s="184">
        <v>1427</v>
      </c>
      <c r="C5950" s="184">
        <v>506690</v>
      </c>
      <c r="D5950" s="184">
        <v>648</v>
      </c>
      <c r="E5950" s="184">
        <v>5</v>
      </c>
      <c r="F5950" s="184">
        <v>1379</v>
      </c>
      <c r="G5950" s="184">
        <v>7</v>
      </c>
      <c r="H5950" s="184">
        <v>4</v>
      </c>
    </row>
    <row r="5951" spans="1:8" hidden="1" x14ac:dyDescent="0.2">
      <c r="A5951" s="184" t="s">
        <v>7729</v>
      </c>
      <c r="B5951" s="184">
        <v>1428</v>
      </c>
      <c r="C5951" s="184">
        <v>506691</v>
      </c>
      <c r="D5951" s="184">
        <v>649</v>
      </c>
      <c r="E5951" s="184">
        <v>5</v>
      </c>
      <c r="F5951" s="184">
        <v>1379</v>
      </c>
      <c r="G5951" s="184">
        <v>7</v>
      </c>
      <c r="H5951" s="184">
        <v>4</v>
      </c>
    </row>
    <row r="5952" spans="1:8" hidden="1" x14ac:dyDescent="0.2">
      <c r="A5952" s="184" t="s">
        <v>7730</v>
      </c>
      <c r="B5952" s="184">
        <v>1429</v>
      </c>
      <c r="C5952" s="184">
        <v>506692</v>
      </c>
      <c r="D5952" s="184">
        <v>650</v>
      </c>
      <c r="E5952" s="184">
        <v>5</v>
      </c>
      <c r="F5952" s="184">
        <v>1379</v>
      </c>
      <c r="G5952" s="184">
        <v>7</v>
      </c>
      <c r="H5952" s="184">
        <v>4</v>
      </c>
    </row>
    <row r="5953" spans="1:8" hidden="1" x14ac:dyDescent="0.2">
      <c r="A5953" s="184" t="s">
        <v>7731</v>
      </c>
      <c r="B5953" s="184">
        <v>1430</v>
      </c>
      <c r="C5953" s="184">
        <v>506695</v>
      </c>
      <c r="D5953" s="184">
        <v>651</v>
      </c>
      <c r="E5953" s="184">
        <v>5</v>
      </c>
      <c r="F5953" s="184">
        <v>1379</v>
      </c>
      <c r="G5953" s="184">
        <v>7</v>
      </c>
      <c r="H5953" s="184">
        <v>4</v>
      </c>
    </row>
    <row r="5954" spans="1:8" hidden="1" x14ac:dyDescent="0.2">
      <c r="A5954" s="184" t="s">
        <v>7732</v>
      </c>
      <c r="B5954" s="184">
        <v>1431</v>
      </c>
      <c r="C5954" s="184">
        <v>506696</v>
      </c>
      <c r="D5954" s="184">
        <v>652</v>
      </c>
      <c r="E5954" s="184">
        <v>5</v>
      </c>
      <c r="F5954" s="184">
        <v>1379</v>
      </c>
      <c r="G5954" s="184">
        <v>7</v>
      </c>
      <c r="H5954" s="184">
        <v>4</v>
      </c>
    </row>
    <row r="5955" spans="1:8" x14ac:dyDescent="0.2">
      <c r="A5955" s="184" t="s">
        <v>7733</v>
      </c>
      <c r="B5955" s="184">
        <v>2077</v>
      </c>
      <c r="C5955" s="184">
        <v>508462</v>
      </c>
      <c r="D5955" s="184">
        <v>500</v>
      </c>
      <c r="E5955" s="184">
        <v>3</v>
      </c>
      <c r="F5955" s="184">
        <v>2029</v>
      </c>
      <c r="G5955" s="184">
        <v>7</v>
      </c>
      <c r="H5955" s="184">
        <v>4</v>
      </c>
    </row>
    <row r="5956" spans="1:8" x14ac:dyDescent="0.2">
      <c r="A5956" s="184" t="s">
        <v>7734</v>
      </c>
      <c r="B5956" s="184">
        <v>2030</v>
      </c>
      <c r="C5956" s="184">
        <v>508414</v>
      </c>
      <c r="D5956" s="184">
        <v>501</v>
      </c>
      <c r="E5956" s="184">
        <v>3</v>
      </c>
      <c r="F5956" s="184">
        <v>2029</v>
      </c>
      <c r="G5956" s="184">
        <v>7</v>
      </c>
      <c r="H5956" s="184">
        <v>4</v>
      </c>
    </row>
    <row r="5957" spans="1:8" x14ac:dyDescent="0.2">
      <c r="A5957" s="184" t="s">
        <v>7735</v>
      </c>
      <c r="B5957" s="184">
        <v>2031</v>
      </c>
      <c r="C5957" s="184">
        <v>508415</v>
      </c>
      <c r="D5957" s="184">
        <v>502</v>
      </c>
      <c r="E5957" s="184">
        <v>3</v>
      </c>
      <c r="F5957" s="184">
        <v>2029</v>
      </c>
      <c r="G5957" s="184">
        <v>7</v>
      </c>
      <c r="H5957" s="184">
        <v>4</v>
      </c>
    </row>
    <row r="5958" spans="1:8" x14ac:dyDescent="0.2">
      <c r="A5958" s="184" t="s">
        <v>7736</v>
      </c>
      <c r="B5958" s="184">
        <v>2032</v>
      </c>
      <c r="C5958" s="184">
        <v>508416</v>
      </c>
      <c r="D5958" s="184">
        <v>503</v>
      </c>
      <c r="E5958" s="184">
        <v>3</v>
      </c>
      <c r="F5958" s="184">
        <v>2029</v>
      </c>
      <c r="G5958" s="184">
        <v>7</v>
      </c>
      <c r="H5958" s="184">
        <v>4</v>
      </c>
    </row>
    <row r="5959" spans="1:8" x14ac:dyDescent="0.2">
      <c r="A5959" s="184" t="s">
        <v>7737</v>
      </c>
      <c r="B5959" s="184">
        <v>2033</v>
      </c>
      <c r="C5959" s="184">
        <v>508417</v>
      </c>
      <c r="D5959" s="184">
        <v>504</v>
      </c>
      <c r="E5959" s="184">
        <v>3</v>
      </c>
      <c r="F5959" s="184">
        <v>2029</v>
      </c>
      <c r="G5959" s="184">
        <v>7</v>
      </c>
      <c r="H5959" s="184">
        <v>4</v>
      </c>
    </row>
    <row r="5960" spans="1:8" x14ac:dyDescent="0.2">
      <c r="A5960" s="184" t="s">
        <v>7738</v>
      </c>
      <c r="B5960" s="184">
        <v>2034</v>
      </c>
      <c r="C5960" s="184">
        <v>508418</v>
      </c>
      <c r="D5960" s="184">
        <v>505</v>
      </c>
      <c r="E5960" s="184">
        <v>3</v>
      </c>
      <c r="F5960" s="184">
        <v>2029</v>
      </c>
      <c r="G5960" s="184">
        <v>7</v>
      </c>
      <c r="H5960" s="184">
        <v>4</v>
      </c>
    </row>
    <row r="5961" spans="1:8" x14ac:dyDescent="0.2">
      <c r="A5961" s="184" t="s">
        <v>7739</v>
      </c>
      <c r="B5961" s="184">
        <v>2035</v>
      </c>
      <c r="C5961" s="184">
        <v>508419</v>
      </c>
      <c r="D5961" s="184">
        <v>506</v>
      </c>
      <c r="E5961" s="184">
        <v>3</v>
      </c>
      <c r="F5961" s="184">
        <v>2029</v>
      </c>
      <c r="G5961" s="184">
        <v>7</v>
      </c>
      <c r="H5961" s="184">
        <v>4</v>
      </c>
    </row>
    <row r="5962" spans="1:8" x14ac:dyDescent="0.2">
      <c r="A5962" s="184" t="s">
        <v>7740</v>
      </c>
      <c r="B5962" s="184">
        <v>2036</v>
      </c>
      <c r="C5962" s="184">
        <v>508420</v>
      </c>
      <c r="D5962" s="184">
        <v>507</v>
      </c>
      <c r="E5962" s="184">
        <v>3</v>
      </c>
      <c r="F5962" s="184">
        <v>2029</v>
      </c>
      <c r="G5962" s="184">
        <v>7</v>
      </c>
      <c r="H5962" s="184">
        <v>4</v>
      </c>
    </row>
    <row r="5963" spans="1:8" x14ac:dyDescent="0.2">
      <c r="A5963" s="184" t="s">
        <v>7741</v>
      </c>
      <c r="B5963" s="184">
        <v>2037</v>
      </c>
      <c r="C5963" s="184">
        <v>508421</v>
      </c>
      <c r="D5963" s="184">
        <v>508</v>
      </c>
      <c r="E5963" s="184">
        <v>3</v>
      </c>
      <c r="F5963" s="184">
        <v>2029</v>
      </c>
      <c r="G5963" s="184">
        <v>7</v>
      </c>
      <c r="H5963" s="184">
        <v>4</v>
      </c>
    </row>
    <row r="5964" spans="1:8" x14ac:dyDescent="0.2">
      <c r="A5964" s="184" t="s">
        <v>7742</v>
      </c>
      <c r="B5964" s="184">
        <v>2038</v>
      </c>
      <c r="C5964" s="184">
        <v>508422</v>
      </c>
      <c r="D5964" s="184">
        <v>509</v>
      </c>
      <c r="E5964" s="184">
        <v>3</v>
      </c>
      <c r="F5964" s="184">
        <v>2029</v>
      </c>
      <c r="G5964" s="184">
        <v>7</v>
      </c>
      <c r="H5964" s="184">
        <v>4</v>
      </c>
    </row>
    <row r="5965" spans="1:8" x14ac:dyDescent="0.2">
      <c r="A5965" s="184" t="s">
        <v>7743</v>
      </c>
      <c r="B5965" s="184">
        <v>2039</v>
      </c>
      <c r="C5965" s="184">
        <v>508423</v>
      </c>
      <c r="D5965" s="184">
        <v>510</v>
      </c>
      <c r="E5965" s="184">
        <v>3</v>
      </c>
      <c r="F5965" s="184">
        <v>2029</v>
      </c>
      <c r="G5965" s="184">
        <v>7</v>
      </c>
      <c r="H5965" s="184">
        <v>4</v>
      </c>
    </row>
    <row r="5966" spans="1:8" x14ac:dyDescent="0.2">
      <c r="A5966" s="184" t="s">
        <v>7744</v>
      </c>
      <c r="B5966" s="184">
        <v>2040</v>
      </c>
      <c r="C5966" s="184">
        <v>508424</v>
      </c>
      <c r="D5966" s="184">
        <v>511</v>
      </c>
      <c r="E5966" s="184">
        <v>3</v>
      </c>
      <c r="F5966" s="184">
        <v>2029</v>
      </c>
      <c r="G5966" s="184">
        <v>7</v>
      </c>
      <c r="H5966" s="184">
        <v>4</v>
      </c>
    </row>
    <row r="5967" spans="1:8" x14ac:dyDescent="0.2">
      <c r="A5967" s="184" t="s">
        <v>7745</v>
      </c>
      <c r="B5967" s="184">
        <v>2041</v>
      </c>
      <c r="C5967" s="184">
        <v>508425</v>
      </c>
      <c r="D5967" s="184">
        <v>512</v>
      </c>
      <c r="E5967" s="184">
        <v>3</v>
      </c>
      <c r="F5967" s="184">
        <v>2029</v>
      </c>
      <c r="G5967" s="184">
        <v>7</v>
      </c>
      <c r="H5967" s="184">
        <v>4</v>
      </c>
    </row>
    <row r="5968" spans="1:8" x14ac:dyDescent="0.2">
      <c r="A5968" s="184" t="s">
        <v>7746</v>
      </c>
      <c r="B5968" s="184">
        <v>2042</v>
      </c>
      <c r="C5968" s="184">
        <v>508426</v>
      </c>
      <c r="D5968" s="184">
        <v>513</v>
      </c>
      <c r="E5968" s="184">
        <v>3</v>
      </c>
      <c r="F5968" s="184">
        <v>2029</v>
      </c>
      <c r="G5968" s="184">
        <v>7</v>
      </c>
      <c r="H5968" s="184">
        <v>4</v>
      </c>
    </row>
    <row r="5969" spans="1:8" x14ac:dyDescent="0.2">
      <c r="A5969" s="184" t="s">
        <v>7747</v>
      </c>
      <c r="B5969" s="184">
        <v>2043</v>
      </c>
      <c r="C5969" s="184">
        <v>508427</v>
      </c>
      <c r="D5969" s="184">
        <v>514</v>
      </c>
      <c r="E5969" s="184">
        <v>3</v>
      </c>
      <c r="F5969" s="184">
        <v>2029</v>
      </c>
      <c r="G5969" s="184">
        <v>7</v>
      </c>
      <c r="H5969" s="184">
        <v>4</v>
      </c>
    </row>
    <row r="5970" spans="1:8" x14ac:dyDescent="0.2">
      <c r="A5970" s="184" t="s">
        <v>7748</v>
      </c>
      <c r="B5970" s="184">
        <v>2044</v>
      </c>
      <c r="C5970" s="184">
        <v>508428</v>
      </c>
      <c r="D5970" s="184">
        <v>515</v>
      </c>
      <c r="E5970" s="184">
        <v>3</v>
      </c>
      <c r="F5970" s="184">
        <v>2029</v>
      </c>
      <c r="G5970" s="184">
        <v>7</v>
      </c>
      <c r="H5970" s="184">
        <v>4</v>
      </c>
    </row>
    <row r="5971" spans="1:8" x14ac:dyDescent="0.2">
      <c r="A5971" s="184" t="s">
        <v>7749</v>
      </c>
      <c r="B5971" s="184">
        <v>2045</v>
      </c>
      <c r="C5971" s="184">
        <v>508429</v>
      </c>
      <c r="D5971" s="184">
        <v>516</v>
      </c>
      <c r="E5971" s="184">
        <v>3</v>
      </c>
      <c r="F5971" s="184">
        <v>2029</v>
      </c>
      <c r="G5971" s="184">
        <v>7</v>
      </c>
      <c r="H5971" s="184">
        <v>4</v>
      </c>
    </row>
    <row r="5972" spans="1:8" x14ac:dyDescent="0.2">
      <c r="A5972" s="184" t="s">
        <v>7750</v>
      </c>
      <c r="B5972" s="184">
        <v>2046</v>
      </c>
      <c r="C5972" s="184">
        <v>508430</v>
      </c>
      <c r="D5972" s="184">
        <v>517</v>
      </c>
      <c r="E5972" s="184">
        <v>3</v>
      </c>
      <c r="F5972" s="184">
        <v>2029</v>
      </c>
      <c r="G5972" s="184">
        <v>7</v>
      </c>
      <c r="H5972" s="184">
        <v>4</v>
      </c>
    </row>
    <row r="5973" spans="1:8" x14ac:dyDescent="0.2">
      <c r="A5973" s="184" t="s">
        <v>7751</v>
      </c>
      <c r="B5973" s="184">
        <v>2047</v>
      </c>
      <c r="C5973" s="184">
        <v>508431</v>
      </c>
      <c r="D5973" s="184">
        <v>518</v>
      </c>
      <c r="E5973" s="184">
        <v>3</v>
      </c>
      <c r="F5973" s="184">
        <v>2029</v>
      </c>
      <c r="G5973" s="184">
        <v>7</v>
      </c>
      <c r="H5973" s="184">
        <v>4</v>
      </c>
    </row>
    <row r="5974" spans="1:8" x14ac:dyDescent="0.2">
      <c r="A5974" s="184" t="s">
        <v>7752</v>
      </c>
      <c r="B5974" s="184">
        <v>2048</v>
      </c>
      <c r="C5974" s="184">
        <v>508432</v>
      </c>
      <c r="D5974" s="184">
        <v>519</v>
      </c>
      <c r="E5974" s="184">
        <v>3</v>
      </c>
      <c r="F5974" s="184">
        <v>2029</v>
      </c>
      <c r="G5974" s="184">
        <v>7</v>
      </c>
      <c r="H5974" s="184">
        <v>4</v>
      </c>
    </row>
    <row r="5975" spans="1:8" x14ac:dyDescent="0.2">
      <c r="A5975" s="184" t="s">
        <v>7753</v>
      </c>
      <c r="B5975" s="184">
        <v>2049</v>
      </c>
      <c r="C5975" s="184">
        <v>508433</v>
      </c>
      <c r="D5975" s="184">
        <v>520</v>
      </c>
      <c r="E5975" s="184">
        <v>3</v>
      </c>
      <c r="F5975" s="184">
        <v>2029</v>
      </c>
      <c r="G5975" s="184">
        <v>7</v>
      </c>
      <c r="H5975" s="184">
        <v>4</v>
      </c>
    </row>
    <row r="5976" spans="1:8" x14ac:dyDescent="0.2">
      <c r="A5976" s="184" t="s">
        <v>7754</v>
      </c>
      <c r="B5976" s="184">
        <v>2050</v>
      </c>
      <c r="C5976" s="184">
        <v>508434</v>
      </c>
      <c r="D5976" s="184">
        <v>521</v>
      </c>
      <c r="E5976" s="184">
        <v>3</v>
      </c>
      <c r="F5976" s="184">
        <v>2029</v>
      </c>
      <c r="G5976" s="184">
        <v>7</v>
      </c>
      <c r="H5976" s="184">
        <v>4</v>
      </c>
    </row>
    <row r="5977" spans="1:8" x14ac:dyDescent="0.2">
      <c r="A5977" s="184" t="s">
        <v>7755</v>
      </c>
      <c r="B5977" s="184">
        <v>2051</v>
      </c>
      <c r="C5977" s="184">
        <v>508435</v>
      </c>
      <c r="D5977" s="184">
        <v>522</v>
      </c>
      <c r="E5977" s="184">
        <v>3</v>
      </c>
      <c r="F5977" s="184">
        <v>2029</v>
      </c>
      <c r="G5977" s="184">
        <v>7</v>
      </c>
      <c r="H5977" s="184">
        <v>4</v>
      </c>
    </row>
    <row r="5978" spans="1:8" x14ac:dyDescent="0.2">
      <c r="A5978" s="184" t="s">
        <v>7756</v>
      </c>
      <c r="B5978" s="184">
        <v>2052</v>
      </c>
      <c r="C5978" s="184">
        <v>508436</v>
      </c>
      <c r="D5978" s="184">
        <v>523</v>
      </c>
      <c r="E5978" s="184">
        <v>3</v>
      </c>
      <c r="F5978" s="184">
        <v>2029</v>
      </c>
      <c r="G5978" s="184">
        <v>7</v>
      </c>
      <c r="H5978" s="184">
        <v>4</v>
      </c>
    </row>
    <row r="5979" spans="1:8" x14ac:dyDescent="0.2">
      <c r="A5979" s="184" t="s">
        <v>7757</v>
      </c>
      <c r="B5979" s="184">
        <v>2053</v>
      </c>
      <c r="C5979" s="184">
        <v>508437</v>
      </c>
      <c r="D5979" s="184">
        <v>524</v>
      </c>
      <c r="E5979" s="184">
        <v>3</v>
      </c>
      <c r="F5979" s="184">
        <v>2029</v>
      </c>
      <c r="G5979" s="184">
        <v>7</v>
      </c>
      <c r="H5979" s="184">
        <v>4</v>
      </c>
    </row>
    <row r="5980" spans="1:8" x14ac:dyDescent="0.2">
      <c r="A5980" s="184" t="s">
        <v>7758</v>
      </c>
      <c r="B5980" s="184">
        <v>2054</v>
      </c>
      <c r="C5980" s="184">
        <v>508438</v>
      </c>
      <c r="D5980" s="184">
        <v>525</v>
      </c>
      <c r="E5980" s="184">
        <v>3</v>
      </c>
      <c r="F5980" s="184">
        <v>2029</v>
      </c>
      <c r="G5980" s="184">
        <v>7</v>
      </c>
      <c r="H5980" s="184">
        <v>4</v>
      </c>
    </row>
    <row r="5981" spans="1:8" x14ac:dyDescent="0.2">
      <c r="A5981" s="184" t="s">
        <v>7759</v>
      </c>
      <c r="B5981" s="184">
        <v>2055</v>
      </c>
      <c r="C5981" s="184">
        <v>508439</v>
      </c>
      <c r="D5981" s="184">
        <v>526</v>
      </c>
      <c r="E5981" s="184">
        <v>3</v>
      </c>
      <c r="F5981" s="184">
        <v>2029</v>
      </c>
      <c r="G5981" s="184">
        <v>7</v>
      </c>
      <c r="H5981" s="184">
        <v>4</v>
      </c>
    </row>
    <row r="5982" spans="1:8" x14ac:dyDescent="0.2">
      <c r="A5982" s="184" t="s">
        <v>7760</v>
      </c>
      <c r="B5982" s="184">
        <v>2056</v>
      </c>
      <c r="C5982" s="184">
        <v>508440</v>
      </c>
      <c r="D5982" s="184">
        <v>527</v>
      </c>
      <c r="E5982" s="184">
        <v>3</v>
      </c>
      <c r="F5982" s="184">
        <v>2029</v>
      </c>
      <c r="G5982" s="184">
        <v>7</v>
      </c>
      <c r="H5982" s="184">
        <v>4</v>
      </c>
    </row>
    <row r="5983" spans="1:8" x14ac:dyDescent="0.2">
      <c r="A5983" s="184" t="s">
        <v>7761</v>
      </c>
      <c r="B5983" s="184">
        <v>2057</v>
      </c>
      <c r="C5983" s="184">
        <v>508441</v>
      </c>
      <c r="D5983" s="184">
        <v>528</v>
      </c>
      <c r="E5983" s="184">
        <v>3</v>
      </c>
      <c r="F5983" s="184">
        <v>2029</v>
      </c>
      <c r="G5983" s="184">
        <v>7</v>
      </c>
      <c r="H5983" s="184">
        <v>4</v>
      </c>
    </row>
    <row r="5984" spans="1:8" x14ac:dyDescent="0.2">
      <c r="A5984" s="184" t="s">
        <v>7762</v>
      </c>
      <c r="B5984" s="184">
        <v>2058</v>
      </c>
      <c r="C5984" s="184">
        <v>508442</v>
      </c>
      <c r="D5984" s="184">
        <v>529</v>
      </c>
      <c r="E5984" s="184">
        <v>3</v>
      </c>
      <c r="F5984" s="184">
        <v>2029</v>
      </c>
      <c r="G5984" s="184">
        <v>7</v>
      </c>
      <c r="H5984" s="184">
        <v>4</v>
      </c>
    </row>
    <row r="5985" spans="1:8" x14ac:dyDescent="0.2">
      <c r="A5985" s="184" t="s">
        <v>7763</v>
      </c>
      <c r="B5985" s="184">
        <v>2059</v>
      </c>
      <c r="C5985" s="184">
        <v>508443</v>
      </c>
      <c r="D5985" s="184">
        <v>530</v>
      </c>
      <c r="E5985" s="184">
        <v>3</v>
      </c>
      <c r="F5985" s="184">
        <v>2029</v>
      </c>
      <c r="G5985" s="184">
        <v>7</v>
      </c>
      <c r="H5985" s="184">
        <v>4</v>
      </c>
    </row>
    <row r="5986" spans="1:8" x14ac:dyDescent="0.2">
      <c r="A5986" s="184" t="s">
        <v>7764</v>
      </c>
      <c r="B5986" s="184">
        <v>2060</v>
      </c>
      <c r="C5986" s="184">
        <v>508444</v>
      </c>
      <c r="D5986" s="184">
        <v>531</v>
      </c>
      <c r="E5986" s="184">
        <v>3</v>
      </c>
      <c r="F5986" s="184">
        <v>2029</v>
      </c>
      <c r="G5986" s="184">
        <v>7</v>
      </c>
      <c r="H5986" s="184">
        <v>4</v>
      </c>
    </row>
    <row r="5987" spans="1:8" x14ac:dyDescent="0.2">
      <c r="A5987" s="184" t="s">
        <v>7765</v>
      </c>
      <c r="B5987" s="184">
        <v>2061</v>
      </c>
      <c r="C5987" s="184">
        <v>508445</v>
      </c>
      <c r="D5987" s="184">
        <v>532</v>
      </c>
      <c r="E5987" s="184">
        <v>3</v>
      </c>
      <c r="F5987" s="184">
        <v>2029</v>
      </c>
      <c r="G5987" s="184">
        <v>7</v>
      </c>
      <c r="H5987" s="184">
        <v>4</v>
      </c>
    </row>
    <row r="5988" spans="1:8" x14ac:dyDescent="0.2">
      <c r="A5988" s="184" t="s">
        <v>7766</v>
      </c>
      <c r="B5988" s="184">
        <v>2062</v>
      </c>
      <c r="C5988" s="184">
        <v>508446</v>
      </c>
      <c r="D5988" s="184">
        <v>533</v>
      </c>
      <c r="E5988" s="184">
        <v>3</v>
      </c>
      <c r="F5988" s="184">
        <v>2029</v>
      </c>
      <c r="G5988" s="184">
        <v>7</v>
      </c>
      <c r="H5988" s="184">
        <v>4</v>
      </c>
    </row>
    <row r="5989" spans="1:8" x14ac:dyDescent="0.2">
      <c r="A5989" s="184" t="s">
        <v>7767</v>
      </c>
      <c r="B5989" s="184">
        <v>2063</v>
      </c>
      <c r="C5989" s="184">
        <v>508447</v>
      </c>
      <c r="D5989" s="184">
        <v>534</v>
      </c>
      <c r="E5989" s="184">
        <v>3</v>
      </c>
      <c r="F5989" s="184">
        <v>2029</v>
      </c>
      <c r="G5989" s="184">
        <v>7</v>
      </c>
      <c r="H5989" s="184">
        <v>4</v>
      </c>
    </row>
    <row r="5990" spans="1:8" x14ac:dyDescent="0.2">
      <c r="A5990" s="184" t="s">
        <v>7768</v>
      </c>
      <c r="B5990" s="184">
        <v>2064</v>
      </c>
      <c r="C5990" s="184">
        <v>508448</v>
      </c>
      <c r="D5990" s="184">
        <v>535</v>
      </c>
      <c r="E5990" s="184">
        <v>3</v>
      </c>
      <c r="F5990" s="184">
        <v>2029</v>
      </c>
      <c r="G5990" s="184">
        <v>7</v>
      </c>
      <c r="H5990" s="184">
        <v>4</v>
      </c>
    </row>
    <row r="5991" spans="1:8" x14ac:dyDescent="0.2">
      <c r="A5991" s="184" t="s">
        <v>7769</v>
      </c>
      <c r="B5991" s="184">
        <v>2065</v>
      </c>
      <c r="C5991" s="184">
        <v>508449</v>
      </c>
      <c r="D5991" s="184">
        <v>536</v>
      </c>
      <c r="E5991" s="184">
        <v>3</v>
      </c>
      <c r="F5991" s="184">
        <v>2029</v>
      </c>
      <c r="G5991" s="184">
        <v>7</v>
      </c>
      <c r="H5991" s="184">
        <v>4</v>
      </c>
    </row>
    <row r="5992" spans="1:8" x14ac:dyDescent="0.2">
      <c r="A5992" s="184" t="s">
        <v>7770</v>
      </c>
      <c r="B5992" s="184">
        <v>2066</v>
      </c>
      <c r="C5992" s="184">
        <v>508450</v>
      </c>
      <c r="D5992" s="184">
        <v>537</v>
      </c>
      <c r="E5992" s="184">
        <v>3</v>
      </c>
      <c r="F5992" s="184">
        <v>2029</v>
      </c>
      <c r="G5992" s="184">
        <v>7</v>
      </c>
      <c r="H5992" s="184">
        <v>4</v>
      </c>
    </row>
    <row r="5993" spans="1:8" x14ac:dyDescent="0.2">
      <c r="A5993" s="184" t="s">
        <v>7771</v>
      </c>
      <c r="B5993" s="184">
        <v>2067</v>
      </c>
      <c r="C5993" s="184">
        <v>508451</v>
      </c>
      <c r="D5993" s="184">
        <v>538</v>
      </c>
      <c r="E5993" s="184">
        <v>3</v>
      </c>
      <c r="F5993" s="184">
        <v>2029</v>
      </c>
      <c r="G5993" s="184">
        <v>7</v>
      </c>
      <c r="H5993" s="184">
        <v>4</v>
      </c>
    </row>
    <row r="5994" spans="1:8" x14ac:dyDescent="0.2">
      <c r="A5994" s="184" t="s">
        <v>7772</v>
      </c>
      <c r="B5994" s="184">
        <v>2068</v>
      </c>
      <c r="C5994" s="184">
        <v>508452</v>
      </c>
      <c r="D5994" s="184">
        <v>539</v>
      </c>
      <c r="E5994" s="184">
        <v>3</v>
      </c>
      <c r="F5994" s="184">
        <v>2029</v>
      </c>
      <c r="G5994" s="184">
        <v>7</v>
      </c>
      <c r="H5994" s="184">
        <v>4</v>
      </c>
    </row>
    <row r="5995" spans="1:8" x14ac:dyDescent="0.2">
      <c r="A5995" s="184" t="s">
        <v>7773</v>
      </c>
      <c r="B5995" s="184">
        <v>2069</v>
      </c>
      <c r="C5995" s="184">
        <v>508453</v>
      </c>
      <c r="D5995" s="184">
        <v>540</v>
      </c>
      <c r="E5995" s="184">
        <v>3</v>
      </c>
      <c r="F5995" s="184">
        <v>2029</v>
      </c>
      <c r="G5995" s="184">
        <v>7</v>
      </c>
      <c r="H5995" s="184">
        <v>4</v>
      </c>
    </row>
    <row r="5996" spans="1:8" x14ac:dyDescent="0.2">
      <c r="A5996" s="184" t="s">
        <v>7774</v>
      </c>
      <c r="B5996" s="184">
        <v>2070</v>
      </c>
      <c r="C5996" s="184">
        <v>508454</v>
      </c>
      <c r="D5996" s="184">
        <v>541</v>
      </c>
      <c r="E5996" s="184">
        <v>3</v>
      </c>
      <c r="F5996" s="184">
        <v>2029</v>
      </c>
      <c r="G5996" s="184">
        <v>7</v>
      </c>
      <c r="H5996" s="184">
        <v>4</v>
      </c>
    </row>
    <row r="5997" spans="1:8" x14ac:dyDescent="0.2">
      <c r="A5997" s="184" t="s">
        <v>7775</v>
      </c>
      <c r="B5997" s="184">
        <v>2071</v>
      </c>
      <c r="C5997" s="184">
        <v>508455</v>
      </c>
      <c r="D5997" s="184">
        <v>542</v>
      </c>
      <c r="E5997" s="184">
        <v>3</v>
      </c>
      <c r="F5997" s="184">
        <v>2029</v>
      </c>
      <c r="G5997" s="184">
        <v>7</v>
      </c>
      <c r="H5997" s="184">
        <v>4</v>
      </c>
    </row>
    <row r="5998" spans="1:8" x14ac:dyDescent="0.2">
      <c r="A5998" s="184" t="s">
        <v>7776</v>
      </c>
      <c r="B5998" s="184">
        <v>2072</v>
      </c>
      <c r="C5998" s="184">
        <v>508456</v>
      </c>
      <c r="D5998" s="184">
        <v>543</v>
      </c>
      <c r="E5998" s="184">
        <v>3</v>
      </c>
      <c r="F5998" s="184">
        <v>2029</v>
      </c>
      <c r="G5998" s="184">
        <v>7</v>
      </c>
      <c r="H5998" s="184">
        <v>4</v>
      </c>
    </row>
    <row r="5999" spans="1:8" x14ac:dyDescent="0.2">
      <c r="A5999" s="184" t="s">
        <v>7777</v>
      </c>
      <c r="B5999" s="184">
        <v>2073</v>
      </c>
      <c r="C5999" s="184">
        <v>508457</v>
      </c>
      <c r="D5999" s="184">
        <v>544</v>
      </c>
      <c r="E5999" s="184">
        <v>3</v>
      </c>
      <c r="F5999" s="184">
        <v>2029</v>
      </c>
      <c r="G5999" s="184">
        <v>7</v>
      </c>
      <c r="H5999" s="184">
        <v>4</v>
      </c>
    </row>
    <row r="6000" spans="1:8" x14ac:dyDescent="0.2">
      <c r="A6000" s="184" t="s">
        <v>7778</v>
      </c>
      <c r="B6000" s="184">
        <v>2074</v>
      </c>
      <c r="C6000" s="184">
        <v>508458</v>
      </c>
      <c r="D6000" s="184">
        <v>545</v>
      </c>
      <c r="E6000" s="184">
        <v>3</v>
      </c>
      <c r="F6000" s="184">
        <v>2029</v>
      </c>
      <c r="G6000" s="184">
        <v>7</v>
      </c>
      <c r="H6000" s="184">
        <v>4</v>
      </c>
    </row>
    <row r="6001" spans="1:8" x14ac:dyDescent="0.2">
      <c r="A6001" s="184" t="s">
        <v>7779</v>
      </c>
      <c r="B6001" s="184">
        <v>2075</v>
      </c>
      <c r="C6001" s="184">
        <v>508459</v>
      </c>
      <c r="D6001" s="184">
        <v>546</v>
      </c>
      <c r="E6001" s="184">
        <v>3</v>
      </c>
      <c r="F6001" s="184">
        <v>2029</v>
      </c>
      <c r="G6001" s="184">
        <v>7</v>
      </c>
      <c r="H6001" s="184">
        <v>4</v>
      </c>
    </row>
    <row r="6002" spans="1:8" x14ac:dyDescent="0.2">
      <c r="A6002" s="184" t="s">
        <v>7780</v>
      </c>
      <c r="B6002" s="184">
        <v>2076</v>
      </c>
      <c r="C6002" s="184">
        <v>508460</v>
      </c>
      <c r="D6002" s="184">
        <v>547</v>
      </c>
      <c r="E6002" s="184">
        <v>3</v>
      </c>
      <c r="F6002" s="184">
        <v>2029</v>
      </c>
      <c r="G6002" s="184">
        <v>7</v>
      </c>
      <c r="H6002" s="184">
        <v>4</v>
      </c>
    </row>
    <row r="6003" spans="1:8" x14ac:dyDescent="0.2">
      <c r="A6003" s="184" t="s">
        <v>7781</v>
      </c>
      <c r="B6003" s="184">
        <v>2078</v>
      </c>
      <c r="C6003" s="184">
        <v>508464</v>
      </c>
      <c r="D6003" s="184">
        <v>548</v>
      </c>
      <c r="E6003" s="184">
        <v>3</v>
      </c>
      <c r="F6003" s="184">
        <v>2029</v>
      </c>
      <c r="G6003" s="184">
        <v>7</v>
      </c>
      <c r="H6003" s="184">
        <v>4</v>
      </c>
    </row>
    <row r="6004" spans="1:8" x14ac:dyDescent="0.2">
      <c r="A6004" s="184" t="s">
        <v>7782</v>
      </c>
      <c r="B6004" s="184">
        <v>2079</v>
      </c>
      <c r="C6004" s="184">
        <v>508465</v>
      </c>
      <c r="D6004" s="184">
        <v>549</v>
      </c>
      <c r="E6004" s="184">
        <v>3</v>
      </c>
      <c r="F6004" s="184">
        <v>2029</v>
      </c>
      <c r="G6004" s="184">
        <v>7</v>
      </c>
      <c r="H6004" s="184">
        <v>4</v>
      </c>
    </row>
    <row r="6005" spans="1:8" x14ac:dyDescent="0.2">
      <c r="A6005" s="184" t="s">
        <v>7783</v>
      </c>
      <c r="B6005" s="184">
        <v>2080</v>
      </c>
      <c r="C6005" s="184">
        <v>508466</v>
      </c>
      <c r="D6005" s="184">
        <v>550</v>
      </c>
      <c r="E6005" s="184">
        <v>3</v>
      </c>
      <c r="F6005" s="184">
        <v>2029</v>
      </c>
      <c r="G6005" s="184">
        <v>7</v>
      </c>
      <c r="H6005" s="184">
        <v>4</v>
      </c>
    </row>
    <row r="6006" spans="1:8" x14ac:dyDescent="0.2">
      <c r="A6006" s="184" t="s">
        <v>7784</v>
      </c>
      <c r="B6006" s="184">
        <v>2081</v>
      </c>
      <c r="C6006" s="184">
        <v>508467</v>
      </c>
      <c r="D6006" s="184">
        <v>551</v>
      </c>
      <c r="E6006" s="184">
        <v>3</v>
      </c>
      <c r="F6006" s="184">
        <v>2029</v>
      </c>
      <c r="G6006" s="184">
        <v>7</v>
      </c>
      <c r="H6006" s="184">
        <v>4</v>
      </c>
    </row>
    <row r="6007" spans="1:8" x14ac:dyDescent="0.2">
      <c r="A6007" s="184" t="s">
        <v>7785</v>
      </c>
      <c r="B6007" s="184">
        <v>2082</v>
      </c>
      <c r="C6007" s="184">
        <v>508468</v>
      </c>
      <c r="D6007" s="184">
        <v>552</v>
      </c>
      <c r="E6007" s="184">
        <v>3</v>
      </c>
      <c r="F6007" s="184">
        <v>2029</v>
      </c>
      <c r="G6007" s="184">
        <v>7</v>
      </c>
      <c r="H6007" s="184">
        <v>4</v>
      </c>
    </row>
    <row r="6008" spans="1:8" x14ac:dyDescent="0.2">
      <c r="A6008" s="184" t="s">
        <v>7786</v>
      </c>
      <c r="B6008" s="184">
        <v>2083</v>
      </c>
      <c r="C6008" s="184">
        <v>508469</v>
      </c>
      <c r="D6008" s="184">
        <v>553</v>
      </c>
      <c r="E6008" s="184">
        <v>3</v>
      </c>
      <c r="F6008" s="184">
        <v>2029</v>
      </c>
      <c r="G6008" s="184">
        <v>7</v>
      </c>
      <c r="H6008" s="184">
        <v>4</v>
      </c>
    </row>
    <row r="6009" spans="1:8" x14ac:dyDescent="0.2">
      <c r="A6009" s="184" t="s">
        <v>7787</v>
      </c>
      <c r="B6009" s="184">
        <v>2084</v>
      </c>
      <c r="C6009" s="184">
        <v>508470</v>
      </c>
      <c r="D6009" s="184">
        <v>554</v>
      </c>
      <c r="E6009" s="184">
        <v>3</v>
      </c>
      <c r="F6009" s="184">
        <v>2029</v>
      </c>
      <c r="G6009" s="184">
        <v>7</v>
      </c>
      <c r="H6009" s="184">
        <v>4</v>
      </c>
    </row>
    <row r="6010" spans="1:8" x14ac:dyDescent="0.2">
      <c r="A6010" s="184" t="s">
        <v>7788</v>
      </c>
      <c r="B6010" s="184">
        <v>2085</v>
      </c>
      <c r="C6010" s="184">
        <v>508471</v>
      </c>
      <c r="D6010" s="184">
        <v>555</v>
      </c>
      <c r="E6010" s="184">
        <v>3</v>
      </c>
      <c r="F6010" s="184">
        <v>2029</v>
      </c>
      <c r="G6010" s="184">
        <v>7</v>
      </c>
      <c r="H6010" s="184">
        <v>4</v>
      </c>
    </row>
    <row r="6011" spans="1:8" x14ac:dyDescent="0.2">
      <c r="A6011" s="184" t="s">
        <v>7789</v>
      </c>
      <c r="B6011" s="184">
        <v>2086</v>
      </c>
      <c r="C6011" s="184">
        <v>508472</v>
      </c>
      <c r="D6011" s="184">
        <v>556</v>
      </c>
      <c r="E6011" s="184">
        <v>3</v>
      </c>
      <c r="F6011" s="184">
        <v>2029</v>
      </c>
      <c r="G6011" s="184">
        <v>7</v>
      </c>
      <c r="H6011" s="184">
        <v>4</v>
      </c>
    </row>
    <row r="6012" spans="1:8" x14ac:dyDescent="0.2">
      <c r="A6012" s="184" t="s">
        <v>7790</v>
      </c>
      <c r="B6012" s="184">
        <v>2087</v>
      </c>
      <c r="C6012" s="184">
        <v>508473</v>
      </c>
      <c r="D6012" s="184">
        <v>557</v>
      </c>
      <c r="E6012" s="184">
        <v>3</v>
      </c>
      <c r="F6012" s="184">
        <v>2029</v>
      </c>
      <c r="G6012" s="184">
        <v>7</v>
      </c>
      <c r="H6012" s="184">
        <v>4</v>
      </c>
    </row>
    <row r="6013" spans="1:8" x14ac:dyDescent="0.2">
      <c r="A6013" s="184" t="s">
        <v>7791</v>
      </c>
      <c r="B6013" s="184">
        <v>2088</v>
      </c>
      <c r="C6013" s="184">
        <v>508474</v>
      </c>
      <c r="D6013" s="184">
        <v>558</v>
      </c>
      <c r="E6013" s="184">
        <v>3</v>
      </c>
      <c r="F6013" s="184">
        <v>2029</v>
      </c>
      <c r="G6013" s="184">
        <v>7</v>
      </c>
      <c r="H6013" s="184">
        <v>4</v>
      </c>
    </row>
    <row r="6014" spans="1:8" x14ac:dyDescent="0.2">
      <c r="A6014" s="184" t="s">
        <v>7792</v>
      </c>
      <c r="B6014" s="184">
        <v>2089</v>
      </c>
      <c r="C6014" s="184">
        <v>508475</v>
      </c>
      <c r="D6014" s="184">
        <v>559</v>
      </c>
      <c r="E6014" s="184">
        <v>3</v>
      </c>
      <c r="F6014" s="184">
        <v>2029</v>
      </c>
      <c r="G6014" s="184">
        <v>7</v>
      </c>
      <c r="H6014" s="184">
        <v>4</v>
      </c>
    </row>
    <row r="6015" spans="1:8" x14ac:dyDescent="0.2">
      <c r="A6015" s="184" t="s">
        <v>7793</v>
      </c>
      <c r="B6015" s="184">
        <v>2090</v>
      </c>
      <c r="C6015" s="184">
        <v>508476</v>
      </c>
      <c r="D6015" s="184">
        <v>560</v>
      </c>
      <c r="E6015" s="184">
        <v>3</v>
      </c>
      <c r="F6015" s="184">
        <v>2029</v>
      </c>
      <c r="G6015" s="184">
        <v>7</v>
      </c>
      <c r="H6015" s="184">
        <v>4</v>
      </c>
    </row>
    <row r="6016" spans="1:8" x14ac:dyDescent="0.2">
      <c r="A6016" s="184" t="s">
        <v>7794</v>
      </c>
      <c r="B6016" s="184">
        <v>2091</v>
      </c>
      <c r="C6016" s="184">
        <v>508477</v>
      </c>
      <c r="D6016" s="184">
        <v>561</v>
      </c>
      <c r="E6016" s="184">
        <v>3</v>
      </c>
      <c r="F6016" s="184">
        <v>2029</v>
      </c>
      <c r="G6016" s="184">
        <v>7</v>
      </c>
      <c r="H6016" s="184">
        <v>4</v>
      </c>
    </row>
    <row r="6017" spans="1:8" x14ac:dyDescent="0.2">
      <c r="A6017" s="184" t="s">
        <v>7795</v>
      </c>
      <c r="B6017" s="184">
        <v>2092</v>
      </c>
      <c r="C6017" s="184">
        <v>508478</v>
      </c>
      <c r="D6017" s="184">
        <v>562</v>
      </c>
      <c r="E6017" s="184">
        <v>3</v>
      </c>
      <c r="F6017" s="184">
        <v>2029</v>
      </c>
      <c r="G6017" s="184">
        <v>7</v>
      </c>
      <c r="H6017" s="184">
        <v>4</v>
      </c>
    </row>
    <row r="6018" spans="1:8" x14ac:dyDescent="0.2">
      <c r="A6018" s="184" t="s">
        <v>7796</v>
      </c>
      <c r="B6018" s="184">
        <v>2094</v>
      </c>
      <c r="C6018" s="184">
        <v>508482</v>
      </c>
      <c r="D6018" s="184">
        <v>563</v>
      </c>
      <c r="E6018" s="184">
        <v>3</v>
      </c>
      <c r="F6018" s="184">
        <v>2029</v>
      </c>
      <c r="G6018" s="184">
        <v>7</v>
      </c>
      <c r="H6018" s="184">
        <v>4</v>
      </c>
    </row>
    <row r="6019" spans="1:8" x14ac:dyDescent="0.2">
      <c r="A6019" s="184" t="s">
        <v>7797</v>
      </c>
      <c r="B6019" s="184">
        <v>2095</v>
      </c>
      <c r="C6019" s="184">
        <v>508483</v>
      </c>
      <c r="D6019" s="184">
        <v>564</v>
      </c>
      <c r="E6019" s="184">
        <v>3</v>
      </c>
      <c r="F6019" s="184">
        <v>2029</v>
      </c>
      <c r="G6019" s="184">
        <v>7</v>
      </c>
      <c r="H6019" s="184">
        <v>4</v>
      </c>
    </row>
    <row r="6020" spans="1:8" x14ac:dyDescent="0.2">
      <c r="A6020" s="184" t="s">
        <v>7798</v>
      </c>
      <c r="B6020" s="184">
        <v>2096</v>
      </c>
      <c r="C6020" s="184">
        <v>508484</v>
      </c>
      <c r="D6020" s="184">
        <v>565</v>
      </c>
      <c r="E6020" s="184">
        <v>3</v>
      </c>
      <c r="F6020" s="184">
        <v>2029</v>
      </c>
      <c r="G6020" s="184">
        <v>7</v>
      </c>
      <c r="H6020" s="184">
        <v>4</v>
      </c>
    </row>
    <row r="6021" spans="1:8" x14ac:dyDescent="0.2">
      <c r="A6021" s="184" t="s">
        <v>7799</v>
      </c>
      <c r="B6021" s="184">
        <v>2097</v>
      </c>
      <c r="C6021" s="184">
        <v>508485</v>
      </c>
      <c r="D6021" s="184">
        <v>566</v>
      </c>
      <c r="E6021" s="184">
        <v>3</v>
      </c>
      <c r="F6021" s="184">
        <v>2029</v>
      </c>
      <c r="G6021" s="184">
        <v>7</v>
      </c>
      <c r="H6021" s="184">
        <v>4</v>
      </c>
    </row>
    <row r="6022" spans="1:8" x14ac:dyDescent="0.2">
      <c r="A6022" s="184" t="s">
        <v>7800</v>
      </c>
      <c r="B6022" s="184">
        <v>2098</v>
      </c>
      <c r="C6022" s="184">
        <v>508486</v>
      </c>
      <c r="D6022" s="184">
        <v>567</v>
      </c>
      <c r="E6022" s="184">
        <v>3</v>
      </c>
      <c r="F6022" s="184">
        <v>2029</v>
      </c>
      <c r="G6022" s="184">
        <v>7</v>
      </c>
      <c r="H6022" s="184">
        <v>4</v>
      </c>
    </row>
    <row r="6023" spans="1:8" x14ac:dyDescent="0.2">
      <c r="A6023" s="184" t="s">
        <v>7801</v>
      </c>
      <c r="B6023" s="184">
        <v>2099</v>
      </c>
      <c r="C6023" s="184">
        <v>508487</v>
      </c>
      <c r="D6023" s="184">
        <v>568</v>
      </c>
      <c r="E6023" s="184">
        <v>3</v>
      </c>
      <c r="F6023" s="184">
        <v>2029</v>
      </c>
      <c r="G6023" s="184">
        <v>7</v>
      </c>
      <c r="H6023" s="184">
        <v>4</v>
      </c>
    </row>
    <row r="6024" spans="1:8" x14ac:dyDescent="0.2">
      <c r="A6024" s="184" t="s">
        <v>7802</v>
      </c>
      <c r="B6024" s="184">
        <v>2100</v>
      </c>
      <c r="C6024" s="184">
        <v>508488</v>
      </c>
      <c r="D6024" s="184">
        <v>569</v>
      </c>
      <c r="E6024" s="184">
        <v>3</v>
      </c>
      <c r="F6024" s="184">
        <v>2029</v>
      </c>
      <c r="G6024" s="184">
        <v>7</v>
      </c>
      <c r="H6024" s="184">
        <v>4</v>
      </c>
    </row>
    <row r="6025" spans="1:8" x14ac:dyDescent="0.2">
      <c r="A6025" s="184" t="s">
        <v>7803</v>
      </c>
      <c r="B6025" s="184">
        <v>2101</v>
      </c>
      <c r="C6025" s="184">
        <v>508489</v>
      </c>
      <c r="D6025" s="184">
        <v>570</v>
      </c>
      <c r="E6025" s="184">
        <v>3</v>
      </c>
      <c r="F6025" s="184">
        <v>2029</v>
      </c>
      <c r="G6025" s="184">
        <v>7</v>
      </c>
      <c r="H6025" s="184">
        <v>4</v>
      </c>
    </row>
    <row r="6026" spans="1:8" x14ac:dyDescent="0.2">
      <c r="A6026" s="184" t="s">
        <v>7804</v>
      </c>
      <c r="B6026" s="184">
        <v>2102</v>
      </c>
      <c r="C6026" s="184">
        <v>508490</v>
      </c>
      <c r="D6026" s="184">
        <v>571</v>
      </c>
      <c r="E6026" s="184">
        <v>3</v>
      </c>
      <c r="F6026" s="184">
        <v>2029</v>
      </c>
      <c r="G6026" s="184">
        <v>7</v>
      </c>
      <c r="H6026" s="184">
        <v>4</v>
      </c>
    </row>
    <row r="6027" spans="1:8" x14ac:dyDescent="0.2">
      <c r="A6027" s="184" t="s">
        <v>7805</v>
      </c>
      <c r="B6027" s="184">
        <v>2103</v>
      </c>
      <c r="C6027" s="184">
        <v>508491</v>
      </c>
      <c r="D6027" s="184">
        <v>572</v>
      </c>
      <c r="E6027" s="184">
        <v>3</v>
      </c>
      <c r="F6027" s="184">
        <v>2029</v>
      </c>
      <c r="G6027" s="184">
        <v>7</v>
      </c>
      <c r="H6027" s="184">
        <v>4</v>
      </c>
    </row>
    <row r="6028" spans="1:8" x14ac:dyDescent="0.2">
      <c r="A6028" s="184" t="s">
        <v>7806</v>
      </c>
      <c r="B6028" s="184">
        <v>2104</v>
      </c>
      <c r="C6028" s="184">
        <v>508492</v>
      </c>
      <c r="D6028" s="184">
        <v>573</v>
      </c>
      <c r="E6028" s="184">
        <v>3</v>
      </c>
      <c r="F6028" s="184">
        <v>2029</v>
      </c>
      <c r="G6028" s="184">
        <v>7</v>
      </c>
      <c r="H6028" s="184">
        <v>4</v>
      </c>
    </row>
    <row r="6029" spans="1:8" x14ac:dyDescent="0.2">
      <c r="A6029" s="184" t="s">
        <v>7807</v>
      </c>
      <c r="B6029" s="184">
        <v>2105</v>
      </c>
      <c r="C6029" s="184">
        <v>508493</v>
      </c>
      <c r="D6029" s="184">
        <v>574</v>
      </c>
      <c r="E6029" s="184">
        <v>3</v>
      </c>
      <c r="F6029" s="184">
        <v>2029</v>
      </c>
      <c r="G6029" s="184">
        <v>7</v>
      </c>
      <c r="H6029" s="184">
        <v>4</v>
      </c>
    </row>
    <row r="6030" spans="1:8" x14ac:dyDescent="0.2">
      <c r="A6030" s="184" t="s">
        <v>7808</v>
      </c>
      <c r="B6030" s="184">
        <v>2106</v>
      </c>
      <c r="C6030" s="184">
        <v>508494</v>
      </c>
      <c r="D6030" s="184">
        <v>575</v>
      </c>
      <c r="E6030" s="184">
        <v>3</v>
      </c>
      <c r="F6030" s="184">
        <v>2029</v>
      </c>
      <c r="G6030" s="184">
        <v>7</v>
      </c>
      <c r="H6030" s="184">
        <v>4</v>
      </c>
    </row>
    <row r="6031" spans="1:8" x14ac:dyDescent="0.2">
      <c r="A6031" s="184" t="s">
        <v>7809</v>
      </c>
      <c r="B6031" s="184">
        <v>2107</v>
      </c>
      <c r="C6031" s="184">
        <v>508495</v>
      </c>
      <c r="D6031" s="184">
        <v>576</v>
      </c>
      <c r="E6031" s="184">
        <v>3</v>
      </c>
      <c r="F6031" s="184">
        <v>2029</v>
      </c>
      <c r="G6031" s="184">
        <v>7</v>
      </c>
      <c r="H6031" s="184">
        <v>4</v>
      </c>
    </row>
    <row r="6032" spans="1:8" x14ac:dyDescent="0.2">
      <c r="A6032" s="184" t="s">
        <v>7810</v>
      </c>
      <c r="B6032" s="184">
        <v>2108</v>
      </c>
      <c r="C6032" s="184">
        <v>508496</v>
      </c>
      <c r="D6032" s="184">
        <v>577</v>
      </c>
      <c r="E6032" s="184">
        <v>3</v>
      </c>
      <c r="F6032" s="184">
        <v>2029</v>
      </c>
      <c r="G6032" s="184">
        <v>7</v>
      </c>
      <c r="H6032" s="184">
        <v>4</v>
      </c>
    </row>
    <row r="6033" spans="1:8" x14ac:dyDescent="0.2">
      <c r="A6033" s="184" t="s">
        <v>7811</v>
      </c>
      <c r="B6033" s="184">
        <v>2109</v>
      </c>
      <c r="C6033" s="184">
        <v>508497</v>
      </c>
      <c r="D6033" s="184">
        <v>578</v>
      </c>
      <c r="E6033" s="184">
        <v>3</v>
      </c>
      <c r="F6033" s="184">
        <v>2029</v>
      </c>
      <c r="G6033" s="184">
        <v>7</v>
      </c>
      <c r="H6033" s="184">
        <v>4</v>
      </c>
    </row>
    <row r="6034" spans="1:8" x14ac:dyDescent="0.2">
      <c r="A6034" s="184" t="s">
        <v>7812</v>
      </c>
      <c r="B6034" s="184">
        <v>2110</v>
      </c>
      <c r="C6034" s="184">
        <v>508498</v>
      </c>
      <c r="D6034" s="184">
        <v>579</v>
      </c>
      <c r="E6034" s="184">
        <v>3</v>
      </c>
      <c r="F6034" s="184">
        <v>2029</v>
      </c>
      <c r="G6034" s="184">
        <v>7</v>
      </c>
      <c r="H6034" s="184">
        <v>4</v>
      </c>
    </row>
    <row r="6035" spans="1:8" x14ac:dyDescent="0.2">
      <c r="A6035" s="184" t="s">
        <v>7813</v>
      </c>
      <c r="B6035" s="184">
        <v>2111</v>
      </c>
      <c r="C6035" s="184">
        <v>508499</v>
      </c>
      <c r="D6035" s="184">
        <v>580</v>
      </c>
      <c r="E6035" s="184">
        <v>3</v>
      </c>
      <c r="F6035" s="184">
        <v>2029</v>
      </c>
      <c r="G6035" s="184">
        <v>7</v>
      </c>
      <c r="H6035" s="184">
        <v>4</v>
      </c>
    </row>
    <row r="6036" spans="1:8" x14ac:dyDescent="0.2">
      <c r="A6036" s="184" t="s">
        <v>7814</v>
      </c>
      <c r="B6036" s="184">
        <v>2112</v>
      </c>
      <c r="C6036" s="184">
        <v>508500</v>
      </c>
      <c r="D6036" s="184">
        <v>581</v>
      </c>
      <c r="E6036" s="184">
        <v>3</v>
      </c>
      <c r="F6036" s="184">
        <v>2029</v>
      </c>
      <c r="G6036" s="184">
        <v>7</v>
      </c>
      <c r="H6036" s="184">
        <v>4</v>
      </c>
    </row>
    <row r="6037" spans="1:8" x14ac:dyDescent="0.2">
      <c r="A6037" s="184" t="s">
        <v>7815</v>
      </c>
      <c r="B6037" s="184">
        <v>2113</v>
      </c>
      <c r="C6037" s="184">
        <v>508501</v>
      </c>
      <c r="D6037" s="184">
        <v>582</v>
      </c>
      <c r="E6037" s="184">
        <v>3</v>
      </c>
      <c r="F6037" s="184">
        <v>2029</v>
      </c>
      <c r="G6037" s="184">
        <v>7</v>
      </c>
      <c r="H6037" s="184">
        <v>4</v>
      </c>
    </row>
    <row r="6038" spans="1:8" x14ac:dyDescent="0.2">
      <c r="A6038" s="184" t="s">
        <v>7816</v>
      </c>
      <c r="B6038" s="184">
        <v>2114</v>
      </c>
      <c r="C6038" s="184">
        <v>508502</v>
      </c>
      <c r="D6038" s="184">
        <v>583</v>
      </c>
      <c r="E6038" s="184">
        <v>3</v>
      </c>
      <c r="F6038" s="184">
        <v>2029</v>
      </c>
      <c r="G6038" s="184">
        <v>7</v>
      </c>
      <c r="H6038" s="184">
        <v>4</v>
      </c>
    </row>
    <row r="6039" spans="1:8" x14ac:dyDescent="0.2">
      <c r="A6039" s="184" t="s">
        <v>7817</v>
      </c>
      <c r="B6039" s="184">
        <v>2115</v>
      </c>
      <c r="C6039" s="184">
        <v>508503</v>
      </c>
      <c r="D6039" s="184">
        <v>584</v>
      </c>
      <c r="E6039" s="184">
        <v>3</v>
      </c>
      <c r="F6039" s="184">
        <v>2029</v>
      </c>
      <c r="G6039" s="184">
        <v>7</v>
      </c>
      <c r="H6039" s="184">
        <v>4</v>
      </c>
    </row>
    <row r="6040" spans="1:8" x14ac:dyDescent="0.2">
      <c r="A6040" s="184" t="s">
        <v>7818</v>
      </c>
      <c r="B6040" s="184">
        <v>2116</v>
      </c>
      <c r="C6040" s="184">
        <v>508504</v>
      </c>
      <c r="D6040" s="184">
        <v>585</v>
      </c>
      <c r="E6040" s="184">
        <v>3</v>
      </c>
      <c r="F6040" s="184">
        <v>2029</v>
      </c>
      <c r="G6040" s="184">
        <v>7</v>
      </c>
      <c r="H6040" s="184">
        <v>4</v>
      </c>
    </row>
    <row r="6041" spans="1:8" x14ac:dyDescent="0.2">
      <c r="A6041" s="184" t="s">
        <v>7819</v>
      </c>
      <c r="B6041" s="184">
        <v>2117</v>
      </c>
      <c r="C6041" s="184">
        <v>508505</v>
      </c>
      <c r="D6041" s="184">
        <v>586</v>
      </c>
      <c r="E6041" s="184">
        <v>3</v>
      </c>
      <c r="F6041" s="184">
        <v>2029</v>
      </c>
      <c r="G6041" s="184">
        <v>7</v>
      </c>
      <c r="H6041" s="184">
        <v>4</v>
      </c>
    </row>
    <row r="6042" spans="1:8" x14ac:dyDescent="0.2">
      <c r="A6042" s="184" t="s">
        <v>7820</v>
      </c>
      <c r="B6042" s="184">
        <v>2118</v>
      </c>
      <c r="C6042" s="184">
        <v>508506</v>
      </c>
      <c r="D6042" s="184">
        <v>587</v>
      </c>
      <c r="E6042" s="184">
        <v>3</v>
      </c>
      <c r="F6042" s="184">
        <v>2029</v>
      </c>
      <c r="G6042" s="184">
        <v>7</v>
      </c>
      <c r="H6042" s="184">
        <v>4</v>
      </c>
    </row>
    <row r="6043" spans="1:8" x14ac:dyDescent="0.2">
      <c r="A6043" s="184" t="s">
        <v>7821</v>
      </c>
      <c r="B6043" s="184">
        <v>2119</v>
      </c>
      <c r="C6043" s="184">
        <v>508507</v>
      </c>
      <c r="D6043" s="184">
        <v>588</v>
      </c>
      <c r="E6043" s="184">
        <v>3</v>
      </c>
      <c r="F6043" s="184">
        <v>2029</v>
      </c>
      <c r="G6043" s="184">
        <v>7</v>
      </c>
      <c r="H6043" s="184">
        <v>4</v>
      </c>
    </row>
    <row r="6044" spans="1:8" x14ac:dyDescent="0.2">
      <c r="A6044" s="184" t="s">
        <v>7822</v>
      </c>
      <c r="B6044" s="184">
        <v>2120</v>
      </c>
      <c r="C6044" s="184">
        <v>508508</v>
      </c>
      <c r="D6044" s="184">
        <v>589</v>
      </c>
      <c r="E6044" s="184">
        <v>3</v>
      </c>
      <c r="F6044" s="184">
        <v>2029</v>
      </c>
      <c r="G6044" s="184">
        <v>7</v>
      </c>
      <c r="H6044" s="184">
        <v>4</v>
      </c>
    </row>
    <row r="6045" spans="1:8" x14ac:dyDescent="0.2">
      <c r="A6045" s="184" t="s">
        <v>7823</v>
      </c>
      <c r="B6045" s="184">
        <v>2121</v>
      </c>
      <c r="C6045" s="184">
        <v>508509</v>
      </c>
      <c r="D6045" s="184">
        <v>590</v>
      </c>
      <c r="E6045" s="184">
        <v>3</v>
      </c>
      <c r="F6045" s="184">
        <v>2029</v>
      </c>
      <c r="G6045" s="184">
        <v>7</v>
      </c>
      <c r="H6045" s="184">
        <v>4</v>
      </c>
    </row>
    <row r="6046" spans="1:8" x14ac:dyDescent="0.2">
      <c r="A6046" s="184" t="s">
        <v>7824</v>
      </c>
      <c r="B6046" s="184">
        <v>2122</v>
      </c>
      <c r="C6046" s="184">
        <v>508510</v>
      </c>
      <c r="D6046" s="184">
        <v>591</v>
      </c>
      <c r="E6046" s="184">
        <v>3</v>
      </c>
      <c r="F6046" s="184">
        <v>2029</v>
      </c>
      <c r="G6046" s="184">
        <v>7</v>
      </c>
      <c r="H6046" s="184">
        <v>4</v>
      </c>
    </row>
    <row r="6047" spans="1:8" x14ac:dyDescent="0.2">
      <c r="A6047" s="184" t="s">
        <v>7825</v>
      </c>
      <c r="B6047" s="184">
        <v>2123</v>
      </c>
      <c r="C6047" s="184">
        <v>508511</v>
      </c>
      <c r="D6047" s="184">
        <v>592</v>
      </c>
      <c r="E6047" s="184">
        <v>3</v>
      </c>
      <c r="F6047" s="184">
        <v>2029</v>
      </c>
      <c r="G6047" s="184">
        <v>7</v>
      </c>
      <c r="H6047" s="184">
        <v>4</v>
      </c>
    </row>
    <row r="6048" spans="1:8" x14ac:dyDescent="0.2">
      <c r="A6048" s="184" t="s">
        <v>7826</v>
      </c>
      <c r="B6048" s="184">
        <v>2124</v>
      </c>
      <c r="C6048" s="184">
        <v>508512</v>
      </c>
      <c r="D6048" s="184">
        <v>593</v>
      </c>
      <c r="E6048" s="184">
        <v>3</v>
      </c>
      <c r="F6048" s="184">
        <v>2029</v>
      </c>
      <c r="G6048" s="184">
        <v>7</v>
      </c>
      <c r="H6048" s="184">
        <v>4</v>
      </c>
    </row>
    <row r="6049" spans="1:8" x14ac:dyDescent="0.2">
      <c r="A6049" s="184" t="s">
        <v>7827</v>
      </c>
      <c r="B6049" s="184">
        <v>2125</v>
      </c>
      <c r="C6049" s="184">
        <v>508513</v>
      </c>
      <c r="D6049" s="184">
        <v>594</v>
      </c>
      <c r="E6049" s="184">
        <v>3</v>
      </c>
      <c r="F6049" s="184">
        <v>2029</v>
      </c>
      <c r="G6049" s="184">
        <v>7</v>
      </c>
      <c r="H6049" s="184">
        <v>4</v>
      </c>
    </row>
    <row r="6050" spans="1:8" x14ac:dyDescent="0.2">
      <c r="A6050" s="184" t="s">
        <v>7828</v>
      </c>
      <c r="B6050" s="184">
        <v>2126</v>
      </c>
      <c r="C6050" s="184">
        <v>508514</v>
      </c>
      <c r="D6050" s="184">
        <v>595</v>
      </c>
      <c r="E6050" s="184">
        <v>3</v>
      </c>
      <c r="F6050" s="184">
        <v>2029</v>
      </c>
      <c r="G6050" s="184">
        <v>7</v>
      </c>
      <c r="H6050" s="184">
        <v>4</v>
      </c>
    </row>
    <row r="6051" spans="1:8" x14ac:dyDescent="0.2">
      <c r="A6051" s="184" t="s">
        <v>7829</v>
      </c>
      <c r="B6051" s="184">
        <v>2127</v>
      </c>
      <c r="C6051" s="184">
        <v>508515</v>
      </c>
      <c r="D6051" s="184">
        <v>596</v>
      </c>
      <c r="E6051" s="184">
        <v>3</v>
      </c>
      <c r="F6051" s="184">
        <v>2029</v>
      </c>
      <c r="G6051" s="184">
        <v>7</v>
      </c>
      <c r="H6051" s="184">
        <v>4</v>
      </c>
    </row>
    <row r="6052" spans="1:8" x14ac:dyDescent="0.2">
      <c r="A6052" s="184" t="s">
        <v>7830</v>
      </c>
      <c r="B6052" s="184">
        <v>2128</v>
      </c>
      <c r="C6052" s="184">
        <v>508516</v>
      </c>
      <c r="D6052" s="184">
        <v>597</v>
      </c>
      <c r="E6052" s="184">
        <v>3</v>
      </c>
      <c r="F6052" s="184">
        <v>2029</v>
      </c>
      <c r="G6052" s="184">
        <v>7</v>
      </c>
      <c r="H6052" s="184">
        <v>4</v>
      </c>
    </row>
    <row r="6053" spans="1:8" x14ac:dyDescent="0.2">
      <c r="A6053" s="184" t="s">
        <v>7831</v>
      </c>
      <c r="B6053" s="184">
        <v>2129</v>
      </c>
      <c r="C6053" s="184">
        <v>508517</v>
      </c>
      <c r="D6053" s="184">
        <v>598</v>
      </c>
      <c r="E6053" s="184">
        <v>3</v>
      </c>
      <c r="F6053" s="184">
        <v>2029</v>
      </c>
      <c r="G6053" s="184">
        <v>7</v>
      </c>
      <c r="H6053" s="184">
        <v>4</v>
      </c>
    </row>
    <row r="6054" spans="1:8" x14ac:dyDescent="0.2">
      <c r="A6054" s="184" t="s">
        <v>7832</v>
      </c>
      <c r="B6054" s="184">
        <v>2130</v>
      </c>
      <c r="C6054" s="184">
        <v>508518</v>
      </c>
      <c r="D6054" s="184">
        <v>599</v>
      </c>
      <c r="E6054" s="184">
        <v>3</v>
      </c>
      <c r="F6054" s="184">
        <v>2029</v>
      </c>
      <c r="G6054" s="184">
        <v>7</v>
      </c>
      <c r="H6054" s="184">
        <v>4</v>
      </c>
    </row>
    <row r="6055" spans="1:8" x14ac:dyDescent="0.2">
      <c r="A6055" s="184" t="s">
        <v>7833</v>
      </c>
      <c r="B6055" s="184">
        <v>2131</v>
      </c>
      <c r="C6055" s="184">
        <v>508521</v>
      </c>
      <c r="D6055" s="184">
        <v>600</v>
      </c>
      <c r="E6055" s="184">
        <v>3</v>
      </c>
      <c r="F6055" s="184">
        <v>2029</v>
      </c>
      <c r="G6055" s="184">
        <v>7</v>
      </c>
      <c r="H6055" s="184">
        <v>4</v>
      </c>
    </row>
    <row r="6056" spans="1:8" x14ac:dyDescent="0.2">
      <c r="A6056" s="184" t="s">
        <v>7834</v>
      </c>
      <c r="B6056" s="184">
        <v>2132</v>
      </c>
      <c r="C6056" s="184">
        <v>508522</v>
      </c>
      <c r="D6056" s="184">
        <v>601</v>
      </c>
      <c r="E6056" s="184">
        <v>3</v>
      </c>
      <c r="F6056" s="184">
        <v>2029</v>
      </c>
      <c r="G6056" s="184">
        <v>7</v>
      </c>
      <c r="H6056" s="184">
        <v>4</v>
      </c>
    </row>
    <row r="6057" spans="1:8" x14ac:dyDescent="0.2">
      <c r="A6057" s="184" t="s">
        <v>7835</v>
      </c>
      <c r="B6057" s="184">
        <v>2133</v>
      </c>
      <c r="C6057" s="184">
        <v>508523</v>
      </c>
      <c r="D6057" s="184">
        <v>602</v>
      </c>
      <c r="E6057" s="184">
        <v>3</v>
      </c>
      <c r="F6057" s="184">
        <v>2029</v>
      </c>
      <c r="G6057" s="184">
        <v>7</v>
      </c>
      <c r="H6057" s="184">
        <v>4</v>
      </c>
    </row>
    <row r="6058" spans="1:8" x14ac:dyDescent="0.2">
      <c r="A6058" s="184" t="s">
        <v>7836</v>
      </c>
      <c r="B6058" s="184">
        <v>2134</v>
      </c>
      <c r="C6058" s="184">
        <v>508524</v>
      </c>
      <c r="D6058" s="184">
        <v>603</v>
      </c>
      <c r="E6058" s="184">
        <v>3</v>
      </c>
      <c r="F6058" s="184">
        <v>2029</v>
      </c>
      <c r="G6058" s="184">
        <v>7</v>
      </c>
      <c r="H6058" s="184">
        <v>4</v>
      </c>
    </row>
    <row r="6059" spans="1:8" x14ac:dyDescent="0.2">
      <c r="A6059" s="184" t="s">
        <v>7837</v>
      </c>
      <c r="B6059" s="184">
        <v>2135</v>
      </c>
      <c r="C6059" s="184">
        <v>508525</v>
      </c>
      <c r="D6059" s="184">
        <v>604</v>
      </c>
      <c r="E6059" s="184">
        <v>3</v>
      </c>
      <c r="F6059" s="184">
        <v>2029</v>
      </c>
      <c r="G6059" s="184">
        <v>7</v>
      </c>
      <c r="H6059" s="184">
        <v>4</v>
      </c>
    </row>
    <row r="6060" spans="1:8" x14ac:dyDescent="0.2">
      <c r="A6060" s="184" t="s">
        <v>7838</v>
      </c>
      <c r="B6060" s="184">
        <v>2136</v>
      </c>
      <c r="C6060" s="184">
        <v>508526</v>
      </c>
      <c r="D6060" s="184">
        <v>605</v>
      </c>
      <c r="E6060" s="184">
        <v>3</v>
      </c>
      <c r="F6060" s="184">
        <v>2029</v>
      </c>
      <c r="G6060" s="184">
        <v>7</v>
      </c>
      <c r="H6060" s="184">
        <v>4</v>
      </c>
    </row>
    <row r="6061" spans="1:8" x14ac:dyDescent="0.2">
      <c r="A6061" s="184" t="s">
        <v>7839</v>
      </c>
      <c r="B6061" s="184">
        <v>2137</v>
      </c>
      <c r="C6061" s="184">
        <v>508527</v>
      </c>
      <c r="D6061" s="184">
        <v>606</v>
      </c>
      <c r="E6061" s="184">
        <v>3</v>
      </c>
      <c r="F6061" s="184">
        <v>2029</v>
      </c>
      <c r="G6061" s="184">
        <v>7</v>
      </c>
      <c r="H6061" s="184">
        <v>4</v>
      </c>
    </row>
    <row r="6062" spans="1:8" x14ac:dyDescent="0.2">
      <c r="A6062" s="184" t="s">
        <v>7840</v>
      </c>
      <c r="B6062" s="184">
        <v>2138</v>
      </c>
      <c r="C6062" s="184">
        <v>508528</v>
      </c>
      <c r="D6062" s="184">
        <v>607</v>
      </c>
      <c r="E6062" s="184">
        <v>3</v>
      </c>
      <c r="F6062" s="184">
        <v>2029</v>
      </c>
      <c r="G6062" s="184">
        <v>7</v>
      </c>
      <c r="H6062" s="184">
        <v>4</v>
      </c>
    </row>
    <row r="6063" spans="1:8" x14ac:dyDescent="0.2">
      <c r="A6063" s="184" t="s">
        <v>7841</v>
      </c>
      <c r="B6063" s="184">
        <v>2139</v>
      </c>
      <c r="C6063" s="184">
        <v>508529</v>
      </c>
      <c r="D6063" s="184">
        <v>608</v>
      </c>
      <c r="E6063" s="184">
        <v>3</v>
      </c>
      <c r="F6063" s="184">
        <v>2029</v>
      </c>
      <c r="G6063" s="184">
        <v>7</v>
      </c>
      <c r="H6063" s="184">
        <v>4</v>
      </c>
    </row>
    <row r="6064" spans="1:8" x14ac:dyDescent="0.2">
      <c r="A6064" s="184" t="s">
        <v>7842</v>
      </c>
      <c r="B6064" s="184">
        <v>2140</v>
      </c>
      <c r="C6064" s="184">
        <v>508530</v>
      </c>
      <c r="D6064" s="184">
        <v>609</v>
      </c>
      <c r="E6064" s="184">
        <v>3</v>
      </c>
      <c r="F6064" s="184">
        <v>2029</v>
      </c>
      <c r="G6064" s="184">
        <v>7</v>
      </c>
      <c r="H6064" s="184">
        <v>4</v>
      </c>
    </row>
    <row r="6065" spans="1:8" x14ac:dyDescent="0.2">
      <c r="A6065" s="184" t="s">
        <v>7843</v>
      </c>
      <c r="B6065" s="184">
        <v>2141</v>
      </c>
      <c r="C6065" s="184">
        <v>508531</v>
      </c>
      <c r="D6065" s="184">
        <v>610</v>
      </c>
      <c r="E6065" s="184">
        <v>3</v>
      </c>
      <c r="F6065" s="184">
        <v>2029</v>
      </c>
      <c r="G6065" s="184">
        <v>7</v>
      </c>
      <c r="H6065" s="184">
        <v>4</v>
      </c>
    </row>
    <row r="6066" spans="1:8" x14ac:dyDescent="0.2">
      <c r="A6066" s="184" t="s">
        <v>7844</v>
      </c>
      <c r="B6066" s="184">
        <v>2142</v>
      </c>
      <c r="C6066" s="184">
        <v>508532</v>
      </c>
      <c r="D6066" s="184">
        <v>611</v>
      </c>
      <c r="E6066" s="184">
        <v>3</v>
      </c>
      <c r="F6066" s="184">
        <v>2029</v>
      </c>
      <c r="G6066" s="184">
        <v>7</v>
      </c>
      <c r="H6066" s="184">
        <v>4</v>
      </c>
    </row>
    <row r="6067" spans="1:8" x14ac:dyDescent="0.2">
      <c r="A6067" s="184" t="s">
        <v>7845</v>
      </c>
      <c r="B6067" s="184">
        <v>2143</v>
      </c>
      <c r="C6067" s="184">
        <v>508533</v>
      </c>
      <c r="D6067" s="184">
        <v>612</v>
      </c>
      <c r="E6067" s="184">
        <v>3</v>
      </c>
      <c r="F6067" s="184">
        <v>2029</v>
      </c>
      <c r="G6067" s="184">
        <v>7</v>
      </c>
      <c r="H6067" s="184">
        <v>4</v>
      </c>
    </row>
    <row r="6068" spans="1:8" x14ac:dyDescent="0.2">
      <c r="A6068" s="184" t="s">
        <v>7846</v>
      </c>
      <c r="B6068" s="184">
        <v>2144</v>
      </c>
      <c r="C6068" s="184">
        <v>508534</v>
      </c>
      <c r="D6068" s="184">
        <v>613</v>
      </c>
      <c r="E6068" s="184">
        <v>3</v>
      </c>
      <c r="F6068" s="184">
        <v>2029</v>
      </c>
      <c r="G6068" s="184">
        <v>7</v>
      </c>
      <c r="H6068" s="184">
        <v>4</v>
      </c>
    </row>
    <row r="6069" spans="1:8" x14ac:dyDescent="0.2">
      <c r="A6069" s="184" t="s">
        <v>7847</v>
      </c>
      <c r="B6069" s="184">
        <v>2145</v>
      </c>
      <c r="C6069" s="184">
        <v>508535</v>
      </c>
      <c r="D6069" s="184">
        <v>614</v>
      </c>
      <c r="E6069" s="184">
        <v>3</v>
      </c>
      <c r="F6069" s="184">
        <v>2029</v>
      </c>
      <c r="G6069" s="184">
        <v>7</v>
      </c>
      <c r="H6069" s="184">
        <v>4</v>
      </c>
    </row>
    <row r="6070" spans="1:8" x14ac:dyDescent="0.2">
      <c r="A6070" s="184" t="s">
        <v>7848</v>
      </c>
      <c r="B6070" s="184">
        <v>2146</v>
      </c>
      <c r="C6070" s="184">
        <v>508536</v>
      </c>
      <c r="D6070" s="184">
        <v>615</v>
      </c>
      <c r="E6070" s="184">
        <v>3</v>
      </c>
      <c r="F6070" s="184">
        <v>2029</v>
      </c>
      <c r="G6070" s="184">
        <v>7</v>
      </c>
      <c r="H6070" s="184">
        <v>4</v>
      </c>
    </row>
    <row r="6071" spans="1:8" x14ac:dyDescent="0.2">
      <c r="A6071" s="184" t="s">
        <v>7849</v>
      </c>
      <c r="B6071" s="184">
        <v>2147</v>
      </c>
      <c r="C6071" s="184">
        <v>508537</v>
      </c>
      <c r="D6071" s="184">
        <v>616</v>
      </c>
      <c r="E6071" s="184">
        <v>3</v>
      </c>
      <c r="F6071" s="184">
        <v>2029</v>
      </c>
      <c r="G6071" s="184">
        <v>7</v>
      </c>
      <c r="H6071" s="184">
        <v>4</v>
      </c>
    </row>
    <row r="6072" spans="1:8" x14ac:dyDescent="0.2">
      <c r="A6072" s="184" t="s">
        <v>7850</v>
      </c>
      <c r="B6072" s="184">
        <v>2148</v>
      </c>
      <c r="C6072" s="184">
        <v>508538</v>
      </c>
      <c r="D6072" s="184">
        <v>617</v>
      </c>
      <c r="E6072" s="184">
        <v>3</v>
      </c>
      <c r="F6072" s="184">
        <v>2029</v>
      </c>
      <c r="G6072" s="184">
        <v>7</v>
      </c>
      <c r="H6072" s="184">
        <v>4</v>
      </c>
    </row>
    <row r="6073" spans="1:8" x14ac:dyDescent="0.2">
      <c r="A6073" s="184" t="s">
        <v>7851</v>
      </c>
      <c r="B6073" s="184">
        <v>2149</v>
      </c>
      <c r="C6073" s="184">
        <v>508539</v>
      </c>
      <c r="D6073" s="184">
        <v>618</v>
      </c>
      <c r="E6073" s="184">
        <v>3</v>
      </c>
      <c r="F6073" s="184">
        <v>2029</v>
      </c>
      <c r="G6073" s="184">
        <v>7</v>
      </c>
      <c r="H6073" s="184">
        <v>4</v>
      </c>
    </row>
    <row r="6074" spans="1:8" x14ac:dyDescent="0.2">
      <c r="A6074" s="184" t="s">
        <v>7852</v>
      </c>
      <c r="B6074" s="184">
        <v>2150</v>
      </c>
      <c r="C6074" s="184">
        <v>508540</v>
      </c>
      <c r="D6074" s="184">
        <v>619</v>
      </c>
      <c r="E6074" s="184">
        <v>3</v>
      </c>
      <c r="F6074" s="184">
        <v>2029</v>
      </c>
      <c r="G6074" s="184">
        <v>7</v>
      </c>
      <c r="H6074" s="184">
        <v>4</v>
      </c>
    </row>
    <row r="6075" spans="1:8" x14ac:dyDescent="0.2">
      <c r="A6075" s="184" t="s">
        <v>7853</v>
      </c>
      <c r="B6075" s="184">
        <v>2151</v>
      </c>
      <c r="C6075" s="184">
        <v>508541</v>
      </c>
      <c r="D6075" s="184">
        <v>620</v>
      </c>
      <c r="E6075" s="184">
        <v>3</v>
      </c>
      <c r="F6075" s="184">
        <v>2029</v>
      </c>
      <c r="G6075" s="184">
        <v>7</v>
      </c>
      <c r="H6075" s="184">
        <v>4</v>
      </c>
    </row>
    <row r="6076" spans="1:8" x14ac:dyDescent="0.2">
      <c r="A6076" s="184" t="s">
        <v>7854</v>
      </c>
      <c r="B6076" s="184">
        <v>2152</v>
      </c>
      <c r="C6076" s="184">
        <v>508542</v>
      </c>
      <c r="D6076" s="184">
        <v>621</v>
      </c>
      <c r="E6076" s="184">
        <v>3</v>
      </c>
      <c r="F6076" s="184">
        <v>2029</v>
      </c>
      <c r="G6076" s="184">
        <v>7</v>
      </c>
      <c r="H6076" s="184">
        <v>4</v>
      </c>
    </row>
    <row r="6077" spans="1:8" x14ac:dyDescent="0.2">
      <c r="A6077" s="184" t="s">
        <v>7855</v>
      </c>
      <c r="B6077" s="184">
        <v>2153</v>
      </c>
      <c r="C6077" s="184">
        <v>508543</v>
      </c>
      <c r="D6077" s="184">
        <v>622</v>
      </c>
      <c r="E6077" s="184">
        <v>3</v>
      </c>
      <c r="F6077" s="184">
        <v>2029</v>
      </c>
      <c r="G6077" s="184">
        <v>7</v>
      </c>
      <c r="H6077" s="184">
        <v>4</v>
      </c>
    </row>
    <row r="6078" spans="1:8" x14ac:dyDescent="0.2">
      <c r="A6078" s="184" t="s">
        <v>7856</v>
      </c>
      <c r="B6078" s="184">
        <v>2154</v>
      </c>
      <c r="C6078" s="184">
        <v>508544</v>
      </c>
      <c r="D6078" s="184">
        <v>623</v>
      </c>
      <c r="E6078" s="184">
        <v>3</v>
      </c>
      <c r="F6078" s="184">
        <v>2029</v>
      </c>
      <c r="G6078" s="184">
        <v>7</v>
      </c>
      <c r="H6078" s="184">
        <v>4</v>
      </c>
    </row>
    <row r="6079" spans="1:8" x14ac:dyDescent="0.2">
      <c r="A6079" s="184" t="s">
        <v>7857</v>
      </c>
      <c r="B6079" s="184">
        <v>2155</v>
      </c>
      <c r="C6079" s="184">
        <v>508545</v>
      </c>
      <c r="D6079" s="184">
        <v>624</v>
      </c>
      <c r="E6079" s="184">
        <v>3</v>
      </c>
      <c r="F6079" s="184">
        <v>2029</v>
      </c>
      <c r="G6079" s="184">
        <v>7</v>
      </c>
      <c r="H6079" s="184">
        <v>4</v>
      </c>
    </row>
    <row r="6080" spans="1:8" x14ac:dyDescent="0.2">
      <c r="A6080" s="184" t="s">
        <v>7858</v>
      </c>
      <c r="B6080" s="184">
        <v>2156</v>
      </c>
      <c r="C6080" s="184">
        <v>508546</v>
      </c>
      <c r="D6080" s="184">
        <v>625</v>
      </c>
      <c r="E6080" s="184">
        <v>3</v>
      </c>
      <c r="F6080" s="184">
        <v>2029</v>
      </c>
      <c r="G6080" s="184">
        <v>7</v>
      </c>
      <c r="H6080" s="184">
        <v>4</v>
      </c>
    </row>
    <row r="6081" spans="1:8" x14ac:dyDescent="0.2">
      <c r="A6081" s="184" t="s">
        <v>7859</v>
      </c>
      <c r="B6081" s="184">
        <v>2157</v>
      </c>
      <c r="C6081" s="184">
        <v>508547</v>
      </c>
      <c r="D6081" s="184">
        <v>626</v>
      </c>
      <c r="E6081" s="184">
        <v>3</v>
      </c>
      <c r="F6081" s="184">
        <v>2029</v>
      </c>
      <c r="G6081" s="184">
        <v>7</v>
      </c>
      <c r="H6081" s="184">
        <v>4</v>
      </c>
    </row>
    <row r="6082" spans="1:8" x14ac:dyDescent="0.2">
      <c r="A6082" s="184" t="s">
        <v>7860</v>
      </c>
      <c r="B6082" s="184">
        <v>2158</v>
      </c>
      <c r="C6082" s="184">
        <v>508548</v>
      </c>
      <c r="D6082" s="184">
        <v>627</v>
      </c>
      <c r="E6082" s="184">
        <v>3</v>
      </c>
      <c r="F6082" s="184">
        <v>2029</v>
      </c>
      <c r="G6082" s="184">
        <v>7</v>
      </c>
      <c r="H6082" s="184">
        <v>4</v>
      </c>
    </row>
    <row r="6083" spans="1:8" x14ac:dyDescent="0.2">
      <c r="A6083" s="184" t="s">
        <v>7861</v>
      </c>
      <c r="B6083" s="184">
        <v>2159</v>
      </c>
      <c r="C6083" s="184">
        <v>508549</v>
      </c>
      <c r="D6083" s="184">
        <v>628</v>
      </c>
      <c r="E6083" s="184">
        <v>3</v>
      </c>
      <c r="F6083" s="184">
        <v>2029</v>
      </c>
      <c r="G6083" s="184">
        <v>7</v>
      </c>
      <c r="H6083" s="184">
        <v>4</v>
      </c>
    </row>
    <row r="6084" spans="1:8" x14ac:dyDescent="0.2">
      <c r="A6084" s="184" t="s">
        <v>7862</v>
      </c>
      <c r="B6084" s="184">
        <v>2160</v>
      </c>
      <c r="C6084" s="184">
        <v>508550</v>
      </c>
      <c r="D6084" s="184">
        <v>629</v>
      </c>
      <c r="E6084" s="184">
        <v>3</v>
      </c>
      <c r="F6084" s="184">
        <v>2029</v>
      </c>
      <c r="G6084" s="184">
        <v>7</v>
      </c>
      <c r="H6084" s="184">
        <v>4</v>
      </c>
    </row>
    <row r="6085" spans="1:8" x14ac:dyDescent="0.2">
      <c r="A6085" s="184" t="s">
        <v>7863</v>
      </c>
      <c r="B6085" s="184">
        <v>2161</v>
      </c>
      <c r="C6085" s="184">
        <v>508551</v>
      </c>
      <c r="D6085" s="184">
        <v>630</v>
      </c>
      <c r="E6085" s="184">
        <v>3</v>
      </c>
      <c r="F6085" s="184">
        <v>2029</v>
      </c>
      <c r="G6085" s="184">
        <v>7</v>
      </c>
      <c r="H6085" s="184">
        <v>4</v>
      </c>
    </row>
    <row r="6086" spans="1:8" x14ac:dyDescent="0.2">
      <c r="A6086" s="184" t="s">
        <v>7864</v>
      </c>
      <c r="B6086" s="184">
        <v>2162</v>
      </c>
      <c r="C6086" s="184">
        <v>508552</v>
      </c>
      <c r="D6086" s="184">
        <v>631</v>
      </c>
      <c r="E6086" s="184">
        <v>3</v>
      </c>
      <c r="F6086" s="184">
        <v>2029</v>
      </c>
      <c r="G6086" s="184">
        <v>7</v>
      </c>
      <c r="H6086" s="184">
        <v>4</v>
      </c>
    </row>
    <row r="6087" spans="1:8" x14ac:dyDescent="0.2">
      <c r="A6087" s="184" t="s">
        <v>7865</v>
      </c>
      <c r="B6087" s="184">
        <v>2163</v>
      </c>
      <c r="C6087" s="184">
        <v>508553</v>
      </c>
      <c r="D6087" s="184">
        <v>632</v>
      </c>
      <c r="E6087" s="184">
        <v>3</v>
      </c>
      <c r="F6087" s="184">
        <v>2029</v>
      </c>
      <c r="G6087" s="184">
        <v>7</v>
      </c>
      <c r="H6087" s="184">
        <v>4</v>
      </c>
    </row>
    <row r="6088" spans="1:8" x14ac:dyDescent="0.2">
      <c r="A6088" s="184" t="s">
        <v>7866</v>
      </c>
      <c r="B6088" s="184">
        <v>2164</v>
      </c>
      <c r="C6088" s="184">
        <v>508554</v>
      </c>
      <c r="D6088" s="184">
        <v>633</v>
      </c>
      <c r="E6088" s="184">
        <v>3</v>
      </c>
      <c r="F6088" s="184">
        <v>2029</v>
      </c>
      <c r="G6088" s="184">
        <v>7</v>
      </c>
      <c r="H6088" s="184">
        <v>4</v>
      </c>
    </row>
    <row r="6089" spans="1:8" x14ac:dyDescent="0.2">
      <c r="A6089" s="184" t="s">
        <v>7867</v>
      </c>
      <c r="B6089" s="184">
        <v>2165</v>
      </c>
      <c r="C6089" s="184">
        <v>508555</v>
      </c>
      <c r="D6089" s="184">
        <v>634</v>
      </c>
      <c r="E6089" s="184">
        <v>3</v>
      </c>
      <c r="F6089" s="184">
        <v>2029</v>
      </c>
      <c r="G6089" s="184">
        <v>7</v>
      </c>
      <c r="H6089" s="184">
        <v>4</v>
      </c>
    </row>
    <row r="6090" spans="1:8" x14ac:dyDescent="0.2">
      <c r="A6090" s="184" t="s">
        <v>7868</v>
      </c>
      <c r="B6090" s="184">
        <v>2166</v>
      </c>
      <c r="C6090" s="184">
        <v>508556</v>
      </c>
      <c r="D6090" s="184">
        <v>635</v>
      </c>
      <c r="E6090" s="184">
        <v>3</v>
      </c>
      <c r="F6090" s="184">
        <v>2029</v>
      </c>
      <c r="G6090" s="184">
        <v>7</v>
      </c>
      <c r="H6090" s="184">
        <v>4</v>
      </c>
    </row>
    <row r="6091" spans="1:8" x14ac:dyDescent="0.2">
      <c r="A6091" s="184" t="s">
        <v>7869</v>
      </c>
      <c r="B6091" s="184">
        <v>2167</v>
      </c>
      <c r="C6091" s="184">
        <v>508557</v>
      </c>
      <c r="D6091" s="184">
        <v>636</v>
      </c>
      <c r="E6091" s="184">
        <v>3</v>
      </c>
      <c r="F6091" s="184">
        <v>2029</v>
      </c>
      <c r="G6091" s="184">
        <v>7</v>
      </c>
      <c r="H6091" s="184">
        <v>4</v>
      </c>
    </row>
    <row r="6092" spans="1:8" x14ac:dyDescent="0.2">
      <c r="A6092" s="184" t="s">
        <v>7870</v>
      </c>
      <c r="B6092" s="184">
        <v>2168</v>
      </c>
      <c r="C6092" s="184">
        <v>508558</v>
      </c>
      <c r="D6092" s="184">
        <v>637</v>
      </c>
      <c r="E6092" s="184">
        <v>3</v>
      </c>
      <c r="F6092" s="184">
        <v>2029</v>
      </c>
      <c r="G6092" s="184">
        <v>7</v>
      </c>
      <c r="H6092" s="184">
        <v>4</v>
      </c>
    </row>
    <row r="6093" spans="1:8" x14ac:dyDescent="0.2">
      <c r="A6093" s="184" t="s">
        <v>7871</v>
      </c>
      <c r="B6093" s="184">
        <v>2169</v>
      </c>
      <c r="C6093" s="184">
        <v>508559</v>
      </c>
      <c r="D6093" s="184">
        <v>638</v>
      </c>
      <c r="E6093" s="184">
        <v>3</v>
      </c>
      <c r="F6093" s="184">
        <v>2029</v>
      </c>
      <c r="G6093" s="184">
        <v>7</v>
      </c>
      <c r="H6093" s="184">
        <v>4</v>
      </c>
    </row>
    <row r="6094" spans="1:8" x14ac:dyDescent="0.2">
      <c r="A6094" s="184" t="s">
        <v>7872</v>
      </c>
      <c r="B6094" s="184">
        <v>2170</v>
      </c>
      <c r="C6094" s="184">
        <v>508560</v>
      </c>
      <c r="D6094" s="184">
        <v>639</v>
      </c>
      <c r="E6094" s="184">
        <v>3</v>
      </c>
      <c r="F6094" s="184">
        <v>2029</v>
      </c>
      <c r="G6094" s="184">
        <v>7</v>
      </c>
      <c r="H6094" s="184">
        <v>4</v>
      </c>
    </row>
    <row r="6095" spans="1:8" x14ac:dyDescent="0.2">
      <c r="A6095" s="184" t="s">
        <v>7873</v>
      </c>
      <c r="B6095" s="184">
        <v>2171</v>
      </c>
      <c r="C6095" s="184">
        <v>508561</v>
      </c>
      <c r="D6095" s="184">
        <v>640</v>
      </c>
      <c r="E6095" s="184">
        <v>3</v>
      </c>
      <c r="F6095" s="184">
        <v>2029</v>
      </c>
      <c r="G6095" s="184">
        <v>7</v>
      </c>
      <c r="H6095" s="184">
        <v>4</v>
      </c>
    </row>
    <row r="6096" spans="1:8" x14ac:dyDescent="0.2">
      <c r="A6096" s="184" t="s">
        <v>7874</v>
      </c>
      <c r="B6096" s="184">
        <v>2172</v>
      </c>
      <c r="C6096" s="184">
        <v>508562</v>
      </c>
      <c r="D6096" s="184">
        <v>641</v>
      </c>
      <c r="E6096" s="184">
        <v>3</v>
      </c>
      <c r="F6096" s="184">
        <v>2029</v>
      </c>
      <c r="G6096" s="184">
        <v>7</v>
      </c>
      <c r="H6096" s="184">
        <v>4</v>
      </c>
    </row>
    <row r="6097" spans="1:8" x14ac:dyDescent="0.2">
      <c r="A6097" s="184" t="s">
        <v>7875</v>
      </c>
      <c r="B6097" s="184">
        <v>2173</v>
      </c>
      <c r="C6097" s="184">
        <v>508563</v>
      </c>
      <c r="D6097" s="184">
        <v>642</v>
      </c>
      <c r="E6097" s="184">
        <v>3</v>
      </c>
      <c r="F6097" s="184">
        <v>2029</v>
      </c>
      <c r="G6097" s="184">
        <v>7</v>
      </c>
      <c r="H6097" s="184">
        <v>4</v>
      </c>
    </row>
    <row r="6098" spans="1:8" x14ac:dyDescent="0.2">
      <c r="A6098" s="184" t="s">
        <v>7876</v>
      </c>
      <c r="B6098" s="184">
        <v>2174</v>
      </c>
      <c r="C6098" s="184">
        <v>508564</v>
      </c>
      <c r="D6098" s="184">
        <v>643</v>
      </c>
      <c r="E6098" s="184">
        <v>3</v>
      </c>
      <c r="F6098" s="184">
        <v>2029</v>
      </c>
      <c r="G6098" s="184">
        <v>7</v>
      </c>
      <c r="H6098" s="184">
        <v>4</v>
      </c>
    </row>
    <row r="6099" spans="1:8" x14ac:dyDescent="0.2">
      <c r="A6099" s="184" t="s">
        <v>7877</v>
      </c>
      <c r="B6099" s="184">
        <v>2175</v>
      </c>
      <c r="C6099" s="184">
        <v>508565</v>
      </c>
      <c r="D6099" s="184">
        <v>644</v>
      </c>
      <c r="E6099" s="184">
        <v>3</v>
      </c>
      <c r="F6099" s="184">
        <v>2029</v>
      </c>
      <c r="G6099" s="184">
        <v>7</v>
      </c>
      <c r="H6099" s="184">
        <v>4</v>
      </c>
    </row>
    <row r="6100" spans="1:8" x14ac:dyDescent="0.2">
      <c r="A6100" s="184" t="s">
        <v>7878</v>
      </c>
      <c r="B6100" s="184">
        <v>2176</v>
      </c>
      <c r="C6100" s="184">
        <v>508566</v>
      </c>
      <c r="D6100" s="184">
        <v>645</v>
      </c>
      <c r="E6100" s="184">
        <v>3</v>
      </c>
      <c r="F6100" s="184">
        <v>2029</v>
      </c>
      <c r="G6100" s="184">
        <v>7</v>
      </c>
      <c r="H6100" s="184">
        <v>4</v>
      </c>
    </row>
    <row r="6101" spans="1:8" x14ac:dyDescent="0.2">
      <c r="A6101" s="184" t="s">
        <v>7879</v>
      </c>
      <c r="B6101" s="184">
        <v>2177</v>
      </c>
      <c r="C6101" s="184">
        <v>508567</v>
      </c>
      <c r="D6101" s="184">
        <v>646</v>
      </c>
      <c r="E6101" s="184">
        <v>3</v>
      </c>
      <c r="F6101" s="184">
        <v>2029</v>
      </c>
      <c r="G6101" s="184">
        <v>7</v>
      </c>
      <c r="H6101" s="184">
        <v>4</v>
      </c>
    </row>
    <row r="6102" spans="1:8" x14ac:dyDescent="0.2">
      <c r="A6102" s="184" t="s">
        <v>7880</v>
      </c>
      <c r="B6102" s="184">
        <v>2178</v>
      </c>
      <c r="C6102" s="184">
        <v>508568</v>
      </c>
      <c r="D6102" s="184">
        <v>647</v>
      </c>
      <c r="E6102" s="184">
        <v>3</v>
      </c>
      <c r="F6102" s="184">
        <v>2029</v>
      </c>
      <c r="G6102" s="184">
        <v>7</v>
      </c>
      <c r="H6102" s="184">
        <v>4</v>
      </c>
    </row>
    <row r="6103" spans="1:8" x14ac:dyDescent="0.2">
      <c r="A6103" s="184" t="s">
        <v>7881</v>
      </c>
      <c r="B6103" s="184">
        <v>2179</v>
      </c>
      <c r="C6103" s="184">
        <v>508569</v>
      </c>
      <c r="D6103" s="184">
        <v>648</v>
      </c>
      <c r="E6103" s="184">
        <v>3</v>
      </c>
      <c r="F6103" s="184">
        <v>2029</v>
      </c>
      <c r="G6103" s="184">
        <v>7</v>
      </c>
      <c r="H6103" s="184">
        <v>4</v>
      </c>
    </row>
    <row r="6104" spans="1:8" x14ac:dyDescent="0.2">
      <c r="A6104" s="184" t="s">
        <v>7882</v>
      </c>
      <c r="B6104" s="184">
        <v>2180</v>
      </c>
      <c r="C6104" s="184">
        <v>508570</v>
      </c>
      <c r="D6104" s="184">
        <v>649</v>
      </c>
      <c r="E6104" s="184">
        <v>3</v>
      </c>
      <c r="F6104" s="184">
        <v>2029</v>
      </c>
      <c r="G6104" s="184">
        <v>7</v>
      </c>
      <c r="H6104" s="184">
        <v>4</v>
      </c>
    </row>
    <row r="6105" spans="1:8" x14ac:dyDescent="0.2">
      <c r="A6105" s="184" t="s">
        <v>7883</v>
      </c>
      <c r="B6105" s="184">
        <v>2181</v>
      </c>
      <c r="C6105" s="184">
        <v>508571</v>
      </c>
      <c r="D6105" s="184">
        <v>650</v>
      </c>
      <c r="E6105" s="184">
        <v>3</v>
      </c>
      <c r="F6105" s="184">
        <v>2029</v>
      </c>
      <c r="G6105" s="184">
        <v>7</v>
      </c>
      <c r="H6105" s="184">
        <v>4</v>
      </c>
    </row>
    <row r="6106" spans="1:8" x14ac:dyDescent="0.2">
      <c r="A6106" s="184" t="s">
        <v>7884</v>
      </c>
      <c r="B6106" s="184">
        <v>2182</v>
      </c>
      <c r="C6106" s="184">
        <v>508572</v>
      </c>
      <c r="D6106" s="184">
        <v>651</v>
      </c>
      <c r="E6106" s="184">
        <v>3</v>
      </c>
      <c r="F6106" s="184">
        <v>2029</v>
      </c>
      <c r="G6106" s="184">
        <v>7</v>
      </c>
      <c r="H6106" s="184">
        <v>4</v>
      </c>
    </row>
    <row r="6107" spans="1:8" x14ac:dyDescent="0.2">
      <c r="A6107" s="184" t="s">
        <v>7885</v>
      </c>
      <c r="B6107" s="184">
        <v>2183</v>
      </c>
      <c r="C6107" s="184">
        <v>508573</v>
      </c>
      <c r="D6107" s="184">
        <v>652</v>
      </c>
      <c r="E6107" s="184">
        <v>3</v>
      </c>
      <c r="F6107" s="184">
        <v>2029</v>
      </c>
      <c r="G6107" s="184">
        <v>7</v>
      </c>
      <c r="H6107" s="184">
        <v>4</v>
      </c>
    </row>
    <row r="6108" spans="1:8" x14ac:dyDescent="0.2">
      <c r="A6108" s="184" t="s">
        <v>7886</v>
      </c>
      <c r="B6108" s="184">
        <v>2184</v>
      </c>
      <c r="C6108" s="184">
        <v>508574</v>
      </c>
      <c r="D6108" s="184">
        <v>653</v>
      </c>
      <c r="E6108" s="184">
        <v>3</v>
      </c>
      <c r="F6108" s="184">
        <v>2029</v>
      </c>
      <c r="G6108" s="184">
        <v>7</v>
      </c>
      <c r="H6108" s="184">
        <v>4</v>
      </c>
    </row>
    <row r="6109" spans="1:8" x14ac:dyDescent="0.2">
      <c r="A6109" s="184" t="s">
        <v>1959</v>
      </c>
      <c r="B6109" s="184">
        <v>3106</v>
      </c>
      <c r="C6109" s="184">
        <v>510743</v>
      </c>
      <c r="D6109" s="184" t="s">
        <v>1960</v>
      </c>
      <c r="E6109" s="184">
        <v>6</v>
      </c>
      <c r="F6109" s="184">
        <v>3099</v>
      </c>
      <c r="G6109" s="184">
        <v>7</v>
      </c>
      <c r="H6109" s="184">
        <v>4</v>
      </c>
    </row>
    <row r="6110" spans="1:8" x14ac:dyDescent="0.2">
      <c r="A6110" s="184" t="s">
        <v>1959</v>
      </c>
      <c r="B6110" s="184">
        <v>3108</v>
      </c>
      <c r="C6110" s="184">
        <v>510745</v>
      </c>
      <c r="D6110" s="184" t="s">
        <v>1960</v>
      </c>
      <c r="E6110" s="184">
        <v>6</v>
      </c>
      <c r="F6110" s="184">
        <v>3107</v>
      </c>
      <c r="G6110" s="184">
        <v>7</v>
      </c>
      <c r="H6110" s="184">
        <v>4</v>
      </c>
    </row>
    <row r="6111" spans="1:8" x14ac:dyDescent="0.2">
      <c r="A6111" s="184" t="s">
        <v>7887</v>
      </c>
      <c r="B6111" s="184">
        <v>2505</v>
      </c>
      <c r="C6111" s="184">
        <v>509750</v>
      </c>
      <c r="D6111" s="184">
        <v>661</v>
      </c>
      <c r="E6111" s="184">
        <v>6</v>
      </c>
      <c r="F6111" s="184">
        <v>2592</v>
      </c>
      <c r="G6111" s="184">
        <v>7</v>
      </c>
      <c r="H6111" s="184">
        <v>4</v>
      </c>
    </row>
    <row r="6112" spans="1:8" x14ac:dyDescent="0.2">
      <c r="A6112" s="184" t="s">
        <v>7888</v>
      </c>
      <c r="B6112" s="184">
        <v>2506</v>
      </c>
      <c r="C6112" s="184">
        <v>509751</v>
      </c>
      <c r="D6112" s="184">
        <v>662</v>
      </c>
      <c r="E6112" s="184">
        <v>6</v>
      </c>
      <c r="F6112" s="184">
        <v>2592</v>
      </c>
      <c r="G6112" s="184">
        <v>7</v>
      </c>
      <c r="H6112" s="184">
        <v>4</v>
      </c>
    </row>
    <row r="6113" spans="1:8" x14ac:dyDescent="0.2">
      <c r="A6113" s="184" t="s">
        <v>7889</v>
      </c>
      <c r="B6113" s="184">
        <v>2507</v>
      </c>
      <c r="C6113" s="184">
        <v>509752</v>
      </c>
      <c r="D6113" s="184">
        <v>663</v>
      </c>
      <c r="E6113" s="184">
        <v>6</v>
      </c>
      <c r="F6113" s="184">
        <v>2592</v>
      </c>
      <c r="G6113" s="184">
        <v>7</v>
      </c>
      <c r="H6113" s="184">
        <v>4</v>
      </c>
    </row>
    <row r="6114" spans="1:8" x14ac:dyDescent="0.2">
      <c r="A6114" s="184" t="s">
        <v>7890</v>
      </c>
      <c r="B6114" s="184">
        <v>2508</v>
      </c>
      <c r="C6114" s="184">
        <v>509753</v>
      </c>
      <c r="D6114" s="184">
        <v>664</v>
      </c>
      <c r="E6114" s="184">
        <v>6</v>
      </c>
      <c r="F6114" s="184">
        <v>2592</v>
      </c>
      <c r="G6114" s="184">
        <v>7</v>
      </c>
      <c r="H6114" s="184">
        <v>4</v>
      </c>
    </row>
    <row r="6115" spans="1:8" x14ac:dyDescent="0.2">
      <c r="A6115" s="184" t="s">
        <v>7891</v>
      </c>
      <c r="B6115" s="184">
        <v>2509</v>
      </c>
      <c r="C6115" s="184">
        <v>509754</v>
      </c>
      <c r="D6115" s="184">
        <v>665</v>
      </c>
      <c r="E6115" s="184">
        <v>6</v>
      </c>
      <c r="F6115" s="184">
        <v>2592</v>
      </c>
      <c r="G6115" s="184">
        <v>7</v>
      </c>
      <c r="H6115" s="184">
        <v>4</v>
      </c>
    </row>
    <row r="6116" spans="1:8" x14ac:dyDescent="0.2">
      <c r="A6116" s="184" t="s">
        <v>7892</v>
      </c>
      <c r="B6116" s="184">
        <v>2510</v>
      </c>
      <c r="C6116" s="184">
        <v>509755</v>
      </c>
      <c r="D6116" s="184">
        <v>666</v>
      </c>
      <c r="E6116" s="184">
        <v>6</v>
      </c>
      <c r="F6116" s="184">
        <v>2592</v>
      </c>
      <c r="G6116" s="184">
        <v>7</v>
      </c>
      <c r="H6116" s="184">
        <v>4</v>
      </c>
    </row>
    <row r="6117" spans="1:8" x14ac:dyDescent="0.2">
      <c r="A6117" s="184" t="s">
        <v>7893</v>
      </c>
      <c r="B6117" s="184">
        <v>2511</v>
      </c>
      <c r="C6117" s="184">
        <v>509756</v>
      </c>
      <c r="D6117" s="184">
        <v>667</v>
      </c>
      <c r="E6117" s="184">
        <v>6</v>
      </c>
      <c r="F6117" s="184">
        <v>2592</v>
      </c>
      <c r="G6117" s="184">
        <v>7</v>
      </c>
      <c r="H6117" s="184">
        <v>4</v>
      </c>
    </row>
    <row r="6118" spans="1:8" x14ac:dyDescent="0.2">
      <c r="A6118" s="184" t="s">
        <v>7894</v>
      </c>
      <c r="B6118" s="184">
        <v>2512</v>
      </c>
      <c r="C6118" s="184">
        <v>509757</v>
      </c>
      <c r="D6118" s="184">
        <v>668</v>
      </c>
      <c r="E6118" s="184">
        <v>6</v>
      </c>
      <c r="F6118" s="184">
        <v>2592</v>
      </c>
      <c r="G6118" s="184">
        <v>7</v>
      </c>
      <c r="H6118" s="184">
        <v>4</v>
      </c>
    </row>
    <row r="6119" spans="1:8" x14ac:dyDescent="0.2">
      <c r="A6119" s="184" t="s">
        <v>7895</v>
      </c>
      <c r="B6119" s="184">
        <v>2513</v>
      </c>
      <c r="C6119" s="184">
        <v>509758</v>
      </c>
      <c r="D6119" s="184">
        <v>669</v>
      </c>
      <c r="E6119" s="184">
        <v>6</v>
      </c>
      <c r="F6119" s="184">
        <v>2592</v>
      </c>
      <c r="G6119" s="184">
        <v>7</v>
      </c>
      <c r="H6119" s="184">
        <v>4</v>
      </c>
    </row>
    <row r="6120" spans="1:8" x14ac:dyDescent="0.2">
      <c r="A6120" s="184" t="s">
        <v>7896</v>
      </c>
      <c r="B6120" s="184">
        <v>2514</v>
      </c>
      <c r="C6120" s="184">
        <v>509759</v>
      </c>
      <c r="D6120" s="184">
        <v>670</v>
      </c>
      <c r="E6120" s="184">
        <v>6</v>
      </c>
      <c r="F6120" s="184">
        <v>2592</v>
      </c>
      <c r="G6120" s="184">
        <v>7</v>
      </c>
      <c r="H6120" s="184">
        <v>4</v>
      </c>
    </row>
    <row r="6121" spans="1:8" x14ac:dyDescent="0.2">
      <c r="A6121" s="184" t="s">
        <v>7897</v>
      </c>
      <c r="B6121" s="184">
        <v>2515</v>
      </c>
      <c r="C6121" s="184">
        <v>509760</v>
      </c>
      <c r="D6121" s="184">
        <v>671</v>
      </c>
      <c r="E6121" s="184">
        <v>6</v>
      </c>
      <c r="F6121" s="184">
        <v>2592</v>
      </c>
      <c r="G6121" s="184">
        <v>7</v>
      </c>
      <c r="H6121" s="184">
        <v>4</v>
      </c>
    </row>
    <row r="6122" spans="1:8" x14ac:dyDescent="0.2">
      <c r="A6122" s="184" t="s">
        <v>7898</v>
      </c>
      <c r="B6122" s="184">
        <v>2516</v>
      </c>
      <c r="C6122" s="184">
        <v>509761</v>
      </c>
      <c r="D6122" s="184">
        <v>672</v>
      </c>
      <c r="E6122" s="184">
        <v>6</v>
      </c>
      <c r="F6122" s="184">
        <v>2592</v>
      </c>
      <c r="G6122" s="184">
        <v>7</v>
      </c>
      <c r="H6122" s="184">
        <v>4</v>
      </c>
    </row>
    <row r="6123" spans="1:8" x14ac:dyDescent="0.2">
      <c r="A6123" s="184" t="s">
        <v>7899</v>
      </c>
      <c r="B6123" s="184">
        <v>2517</v>
      </c>
      <c r="C6123" s="184">
        <v>509762</v>
      </c>
      <c r="D6123" s="184">
        <v>673</v>
      </c>
      <c r="E6123" s="184">
        <v>6</v>
      </c>
      <c r="F6123" s="184">
        <v>2592</v>
      </c>
      <c r="G6123" s="184">
        <v>7</v>
      </c>
      <c r="H6123" s="184">
        <v>4</v>
      </c>
    </row>
    <row r="6124" spans="1:8" x14ac:dyDescent="0.2">
      <c r="A6124" s="184" t="s">
        <v>7900</v>
      </c>
      <c r="B6124" s="184">
        <v>2518</v>
      </c>
      <c r="C6124" s="184">
        <v>509763</v>
      </c>
      <c r="D6124" s="184">
        <v>674</v>
      </c>
      <c r="E6124" s="184">
        <v>6</v>
      </c>
      <c r="F6124" s="184">
        <v>2592</v>
      </c>
      <c r="G6124" s="184">
        <v>7</v>
      </c>
      <c r="H6124" s="184">
        <v>4</v>
      </c>
    </row>
    <row r="6125" spans="1:8" x14ac:dyDescent="0.2">
      <c r="A6125" s="184" t="s">
        <v>7901</v>
      </c>
      <c r="B6125" s="184">
        <v>2519</v>
      </c>
      <c r="C6125" s="184">
        <v>509764</v>
      </c>
      <c r="D6125" s="184">
        <v>675</v>
      </c>
      <c r="E6125" s="184">
        <v>6</v>
      </c>
      <c r="F6125" s="184">
        <v>2592</v>
      </c>
      <c r="G6125" s="184">
        <v>7</v>
      </c>
      <c r="H6125" s="184">
        <v>4</v>
      </c>
    </row>
    <row r="6126" spans="1:8" x14ac:dyDescent="0.2">
      <c r="A6126" s="184" t="s">
        <v>7902</v>
      </c>
      <c r="B6126" s="184">
        <v>2520</v>
      </c>
      <c r="C6126" s="184">
        <v>509765</v>
      </c>
      <c r="D6126" s="184">
        <v>676</v>
      </c>
      <c r="E6126" s="184">
        <v>6</v>
      </c>
      <c r="F6126" s="184">
        <v>2592</v>
      </c>
      <c r="G6126" s="184">
        <v>7</v>
      </c>
      <c r="H6126" s="184">
        <v>4</v>
      </c>
    </row>
    <row r="6127" spans="1:8" x14ac:dyDescent="0.2">
      <c r="A6127" s="184" t="s">
        <v>7903</v>
      </c>
      <c r="B6127" s="184">
        <v>2521</v>
      </c>
      <c r="C6127" s="184">
        <v>509766</v>
      </c>
      <c r="D6127" s="184">
        <v>677</v>
      </c>
      <c r="E6127" s="184">
        <v>6</v>
      </c>
      <c r="F6127" s="184">
        <v>2592</v>
      </c>
      <c r="G6127" s="184">
        <v>7</v>
      </c>
      <c r="H6127" s="184">
        <v>4</v>
      </c>
    </row>
    <row r="6128" spans="1:8" x14ac:dyDescent="0.2">
      <c r="A6128" s="184" t="s">
        <v>7904</v>
      </c>
      <c r="B6128" s="184">
        <v>2522</v>
      </c>
      <c r="C6128" s="184">
        <v>509767</v>
      </c>
      <c r="D6128" s="184">
        <v>678</v>
      </c>
      <c r="E6128" s="184">
        <v>6</v>
      </c>
      <c r="F6128" s="184">
        <v>2592</v>
      </c>
      <c r="G6128" s="184">
        <v>7</v>
      </c>
      <c r="H6128" s="184">
        <v>4</v>
      </c>
    </row>
    <row r="6129" spans="1:8" x14ac:dyDescent="0.2">
      <c r="A6129" s="184" t="s">
        <v>7905</v>
      </c>
      <c r="B6129" s="184">
        <v>2523</v>
      </c>
      <c r="C6129" s="184">
        <v>509768</v>
      </c>
      <c r="D6129" s="184">
        <v>679</v>
      </c>
      <c r="E6129" s="184">
        <v>6</v>
      </c>
      <c r="F6129" s="184">
        <v>2592</v>
      </c>
      <c r="G6129" s="184">
        <v>7</v>
      </c>
      <c r="H6129" s="184">
        <v>4</v>
      </c>
    </row>
    <row r="6130" spans="1:8" x14ac:dyDescent="0.2">
      <c r="A6130" s="184" t="s">
        <v>7906</v>
      </c>
      <c r="B6130" s="184">
        <v>2524</v>
      </c>
      <c r="C6130" s="184">
        <v>509769</v>
      </c>
      <c r="D6130" s="184">
        <v>680</v>
      </c>
      <c r="E6130" s="184">
        <v>6</v>
      </c>
      <c r="F6130" s="184">
        <v>2592</v>
      </c>
      <c r="G6130" s="184">
        <v>7</v>
      </c>
      <c r="H6130" s="184">
        <v>4</v>
      </c>
    </row>
    <row r="6131" spans="1:8" x14ac:dyDescent="0.2">
      <c r="A6131" s="184" t="s">
        <v>7907</v>
      </c>
      <c r="B6131" s="184">
        <v>2525</v>
      </c>
      <c r="C6131" s="184">
        <v>509770</v>
      </c>
      <c r="D6131" s="184">
        <v>681</v>
      </c>
      <c r="E6131" s="184">
        <v>6</v>
      </c>
      <c r="F6131" s="184">
        <v>2592</v>
      </c>
      <c r="G6131" s="184">
        <v>7</v>
      </c>
      <c r="H6131" s="184">
        <v>4</v>
      </c>
    </row>
    <row r="6132" spans="1:8" x14ac:dyDescent="0.2">
      <c r="A6132" s="184" t="s">
        <v>7908</v>
      </c>
      <c r="B6132" s="184">
        <v>2526</v>
      </c>
      <c r="C6132" s="184">
        <v>509771</v>
      </c>
      <c r="D6132" s="184">
        <v>682</v>
      </c>
      <c r="E6132" s="184">
        <v>6</v>
      </c>
      <c r="F6132" s="184">
        <v>2592</v>
      </c>
      <c r="G6132" s="184">
        <v>7</v>
      </c>
      <c r="H6132" s="184">
        <v>4</v>
      </c>
    </row>
    <row r="6133" spans="1:8" x14ac:dyDescent="0.2">
      <c r="A6133" s="184" t="s">
        <v>7909</v>
      </c>
      <c r="B6133" s="184">
        <v>2527</v>
      </c>
      <c r="C6133" s="184">
        <v>509772</v>
      </c>
      <c r="D6133" s="184">
        <v>683</v>
      </c>
      <c r="E6133" s="184">
        <v>6</v>
      </c>
      <c r="F6133" s="184">
        <v>2592</v>
      </c>
      <c r="G6133" s="184">
        <v>7</v>
      </c>
      <c r="H6133" s="184">
        <v>4</v>
      </c>
    </row>
    <row r="6134" spans="1:8" x14ac:dyDescent="0.2">
      <c r="A6134" s="184" t="s">
        <v>7910</v>
      </c>
      <c r="B6134" s="184">
        <v>2528</v>
      </c>
      <c r="C6134" s="184">
        <v>509773</v>
      </c>
      <c r="D6134" s="184">
        <v>684</v>
      </c>
      <c r="E6134" s="184">
        <v>6</v>
      </c>
      <c r="F6134" s="184">
        <v>2592</v>
      </c>
      <c r="G6134" s="184">
        <v>7</v>
      </c>
      <c r="H6134" s="184">
        <v>4</v>
      </c>
    </row>
    <row r="6135" spans="1:8" x14ac:dyDescent="0.2">
      <c r="A6135" s="184" t="s">
        <v>7911</v>
      </c>
      <c r="B6135" s="184">
        <v>2529</v>
      </c>
      <c r="C6135" s="184">
        <v>509774</v>
      </c>
      <c r="D6135" s="184">
        <v>685</v>
      </c>
      <c r="E6135" s="184">
        <v>6</v>
      </c>
      <c r="F6135" s="184">
        <v>2592</v>
      </c>
      <c r="G6135" s="184">
        <v>7</v>
      </c>
      <c r="H6135" s="184">
        <v>4</v>
      </c>
    </row>
    <row r="6136" spans="1:8" x14ac:dyDescent="0.2">
      <c r="A6136" s="184" t="s">
        <v>7912</v>
      </c>
      <c r="B6136" s="184">
        <v>2530</v>
      </c>
      <c r="C6136" s="184">
        <v>509775</v>
      </c>
      <c r="D6136" s="184">
        <v>686</v>
      </c>
      <c r="E6136" s="184">
        <v>6</v>
      </c>
      <c r="F6136" s="184">
        <v>2592</v>
      </c>
      <c r="G6136" s="184">
        <v>7</v>
      </c>
      <c r="H6136" s="184">
        <v>4</v>
      </c>
    </row>
    <row r="6137" spans="1:8" x14ac:dyDescent="0.2">
      <c r="A6137" s="184" t="s">
        <v>7913</v>
      </c>
      <c r="B6137" s="184">
        <v>2531</v>
      </c>
      <c r="C6137" s="184">
        <v>509776</v>
      </c>
      <c r="D6137" s="184">
        <v>687</v>
      </c>
      <c r="E6137" s="184">
        <v>6</v>
      </c>
      <c r="F6137" s="184">
        <v>2592</v>
      </c>
      <c r="G6137" s="184">
        <v>7</v>
      </c>
      <c r="H6137" s="184">
        <v>4</v>
      </c>
    </row>
    <row r="6138" spans="1:8" x14ac:dyDescent="0.2">
      <c r="A6138" s="184" t="s">
        <v>7914</v>
      </c>
      <c r="B6138" s="184">
        <v>2532</v>
      </c>
      <c r="C6138" s="184">
        <v>509777</v>
      </c>
      <c r="D6138" s="184">
        <v>688</v>
      </c>
      <c r="E6138" s="184">
        <v>6</v>
      </c>
      <c r="F6138" s="184">
        <v>2592</v>
      </c>
      <c r="G6138" s="184">
        <v>7</v>
      </c>
      <c r="H6138" s="184">
        <v>4</v>
      </c>
    </row>
    <row r="6139" spans="1:8" x14ac:dyDescent="0.2">
      <c r="A6139" s="184" t="s">
        <v>7915</v>
      </c>
      <c r="B6139" s="184">
        <v>2533</v>
      </c>
      <c r="C6139" s="184">
        <v>509778</v>
      </c>
      <c r="D6139" s="184">
        <v>689</v>
      </c>
      <c r="E6139" s="184">
        <v>6</v>
      </c>
      <c r="F6139" s="184">
        <v>2592</v>
      </c>
      <c r="G6139" s="184">
        <v>7</v>
      </c>
      <c r="H6139" s="184">
        <v>4</v>
      </c>
    </row>
    <row r="6140" spans="1:8" x14ac:dyDescent="0.2">
      <c r="A6140" s="184" t="s">
        <v>7916</v>
      </c>
      <c r="B6140" s="184">
        <v>2534</v>
      </c>
      <c r="C6140" s="184">
        <v>509779</v>
      </c>
      <c r="D6140" s="184">
        <v>690</v>
      </c>
      <c r="E6140" s="184">
        <v>6</v>
      </c>
      <c r="F6140" s="184">
        <v>2592</v>
      </c>
      <c r="G6140" s="184">
        <v>7</v>
      </c>
      <c r="H6140" s="184">
        <v>4</v>
      </c>
    </row>
    <row r="6141" spans="1:8" x14ac:dyDescent="0.2">
      <c r="A6141" s="184" t="s">
        <v>7917</v>
      </c>
      <c r="B6141" s="184">
        <v>2535</v>
      </c>
      <c r="C6141" s="184">
        <v>509780</v>
      </c>
      <c r="D6141" s="184">
        <v>691</v>
      </c>
      <c r="E6141" s="184">
        <v>6</v>
      </c>
      <c r="F6141" s="184">
        <v>2592</v>
      </c>
      <c r="G6141" s="184">
        <v>7</v>
      </c>
      <c r="H6141" s="184">
        <v>4</v>
      </c>
    </row>
    <row r="6142" spans="1:8" x14ac:dyDescent="0.2">
      <c r="A6142" s="184" t="s">
        <v>7918</v>
      </c>
      <c r="B6142" s="184">
        <v>2536</v>
      </c>
      <c r="C6142" s="184">
        <v>509781</v>
      </c>
      <c r="D6142" s="184">
        <v>692</v>
      </c>
      <c r="E6142" s="184">
        <v>6</v>
      </c>
      <c r="F6142" s="184">
        <v>2592</v>
      </c>
      <c r="G6142" s="184">
        <v>7</v>
      </c>
      <c r="H6142" s="184">
        <v>4</v>
      </c>
    </row>
    <row r="6143" spans="1:8" x14ac:dyDescent="0.2">
      <c r="A6143" s="184" t="s">
        <v>7919</v>
      </c>
      <c r="B6143" s="184">
        <v>2537</v>
      </c>
      <c r="C6143" s="184">
        <v>509782</v>
      </c>
      <c r="D6143" s="184">
        <v>693</v>
      </c>
      <c r="E6143" s="184">
        <v>6</v>
      </c>
      <c r="F6143" s="184">
        <v>2592</v>
      </c>
      <c r="G6143" s="184">
        <v>7</v>
      </c>
      <c r="H6143" s="184">
        <v>4</v>
      </c>
    </row>
    <row r="6144" spans="1:8" x14ac:dyDescent="0.2">
      <c r="A6144" s="184" t="s">
        <v>7920</v>
      </c>
      <c r="B6144" s="184">
        <v>2538</v>
      </c>
      <c r="C6144" s="184">
        <v>509783</v>
      </c>
      <c r="D6144" s="184">
        <v>694</v>
      </c>
      <c r="E6144" s="184">
        <v>6</v>
      </c>
      <c r="F6144" s="184">
        <v>2592</v>
      </c>
      <c r="G6144" s="184">
        <v>7</v>
      </c>
      <c r="H6144" s="184">
        <v>4</v>
      </c>
    </row>
    <row r="6145" spans="1:8" x14ac:dyDescent="0.2">
      <c r="A6145" s="184" t="s">
        <v>7921</v>
      </c>
      <c r="B6145" s="184">
        <v>2539</v>
      </c>
      <c r="C6145" s="184">
        <v>509784</v>
      </c>
      <c r="D6145" s="184">
        <v>695</v>
      </c>
      <c r="E6145" s="184">
        <v>6</v>
      </c>
      <c r="F6145" s="184">
        <v>2592</v>
      </c>
      <c r="G6145" s="184">
        <v>7</v>
      </c>
      <c r="H6145" s="184">
        <v>4</v>
      </c>
    </row>
    <row r="6146" spans="1:8" x14ac:dyDescent="0.2">
      <c r="A6146" s="184" t="s">
        <v>7922</v>
      </c>
      <c r="B6146" s="184">
        <v>2540</v>
      </c>
      <c r="C6146" s="184">
        <v>509785</v>
      </c>
      <c r="D6146" s="184">
        <v>696</v>
      </c>
      <c r="E6146" s="184">
        <v>6</v>
      </c>
      <c r="F6146" s="184">
        <v>2592</v>
      </c>
      <c r="G6146" s="184">
        <v>7</v>
      </c>
      <c r="H6146" s="184">
        <v>4</v>
      </c>
    </row>
    <row r="6147" spans="1:8" x14ac:dyDescent="0.2">
      <c r="A6147" s="184" t="s">
        <v>7923</v>
      </c>
      <c r="B6147" s="184">
        <v>2541</v>
      </c>
      <c r="C6147" s="184">
        <v>509786</v>
      </c>
      <c r="D6147" s="184">
        <v>697</v>
      </c>
      <c r="E6147" s="184">
        <v>6</v>
      </c>
      <c r="F6147" s="184">
        <v>2592</v>
      </c>
      <c r="G6147" s="184">
        <v>7</v>
      </c>
      <c r="H6147" s="184">
        <v>4</v>
      </c>
    </row>
    <row r="6148" spans="1:8" x14ac:dyDescent="0.2">
      <c r="A6148" s="184" t="s">
        <v>7924</v>
      </c>
      <c r="B6148" s="184">
        <v>2542</v>
      </c>
      <c r="C6148" s="184">
        <v>509787</v>
      </c>
      <c r="D6148" s="184">
        <v>698</v>
      </c>
      <c r="E6148" s="184">
        <v>6</v>
      </c>
      <c r="F6148" s="184">
        <v>2592</v>
      </c>
      <c r="G6148" s="184">
        <v>7</v>
      </c>
      <c r="H6148" s="184">
        <v>4</v>
      </c>
    </row>
    <row r="6149" spans="1:8" x14ac:dyDescent="0.2">
      <c r="A6149" s="184" t="s">
        <v>7925</v>
      </c>
      <c r="B6149" s="184">
        <v>2543</v>
      </c>
      <c r="C6149" s="184">
        <v>509788</v>
      </c>
      <c r="D6149" s="184">
        <v>699</v>
      </c>
      <c r="E6149" s="184">
        <v>6</v>
      </c>
      <c r="F6149" s="184">
        <v>2592</v>
      </c>
      <c r="G6149" s="184">
        <v>7</v>
      </c>
      <c r="H6149" s="184">
        <v>4</v>
      </c>
    </row>
    <row r="6150" spans="1:8" x14ac:dyDescent="0.2">
      <c r="A6150" s="184" t="s">
        <v>7926</v>
      </c>
      <c r="B6150" s="184">
        <v>2544</v>
      </c>
      <c r="C6150" s="184">
        <v>509790</v>
      </c>
      <c r="D6150" s="184">
        <v>700</v>
      </c>
      <c r="E6150" s="184">
        <v>6</v>
      </c>
      <c r="F6150" s="184">
        <v>2592</v>
      </c>
      <c r="G6150" s="184">
        <v>7</v>
      </c>
      <c r="H6150" s="184">
        <v>4</v>
      </c>
    </row>
    <row r="6151" spans="1:8" x14ac:dyDescent="0.2">
      <c r="A6151" s="184" t="s">
        <v>7927</v>
      </c>
      <c r="B6151" s="184">
        <v>2545</v>
      </c>
      <c r="C6151" s="184">
        <v>509791</v>
      </c>
      <c r="D6151" s="184">
        <v>701</v>
      </c>
      <c r="E6151" s="184">
        <v>6</v>
      </c>
      <c r="F6151" s="184">
        <v>2592</v>
      </c>
      <c r="G6151" s="184">
        <v>7</v>
      </c>
      <c r="H6151" s="184">
        <v>4</v>
      </c>
    </row>
    <row r="6152" spans="1:8" x14ac:dyDescent="0.2">
      <c r="A6152" s="184" t="s">
        <v>7928</v>
      </c>
      <c r="B6152" s="184">
        <v>2546</v>
      </c>
      <c r="C6152" s="184">
        <v>509792</v>
      </c>
      <c r="D6152" s="184">
        <v>702</v>
      </c>
      <c r="E6152" s="184">
        <v>6</v>
      </c>
      <c r="F6152" s="184">
        <v>2592</v>
      </c>
      <c r="G6152" s="184">
        <v>7</v>
      </c>
      <c r="H6152" s="184">
        <v>4</v>
      </c>
    </row>
    <row r="6153" spans="1:8" x14ac:dyDescent="0.2">
      <c r="A6153" s="184" t="s">
        <v>7929</v>
      </c>
      <c r="B6153" s="184">
        <v>2547</v>
      </c>
      <c r="C6153" s="184">
        <v>509793</v>
      </c>
      <c r="D6153" s="184">
        <v>703</v>
      </c>
      <c r="E6153" s="184">
        <v>6</v>
      </c>
      <c r="F6153" s="184">
        <v>2592</v>
      </c>
      <c r="G6153" s="184">
        <v>7</v>
      </c>
      <c r="H6153" s="184">
        <v>4</v>
      </c>
    </row>
    <row r="6154" spans="1:8" x14ac:dyDescent="0.2">
      <c r="A6154" s="184" t="s">
        <v>7930</v>
      </c>
      <c r="B6154" s="184">
        <v>2548</v>
      </c>
      <c r="C6154" s="184">
        <v>509794</v>
      </c>
      <c r="D6154" s="184">
        <v>704</v>
      </c>
      <c r="E6154" s="184">
        <v>6</v>
      </c>
      <c r="F6154" s="184">
        <v>2592</v>
      </c>
      <c r="G6154" s="184">
        <v>7</v>
      </c>
      <c r="H6154" s="184">
        <v>4</v>
      </c>
    </row>
    <row r="6155" spans="1:8" x14ac:dyDescent="0.2">
      <c r="A6155" s="184" t="s">
        <v>7931</v>
      </c>
      <c r="B6155" s="184">
        <v>2549</v>
      </c>
      <c r="C6155" s="184">
        <v>509795</v>
      </c>
      <c r="D6155" s="184">
        <v>705</v>
      </c>
      <c r="E6155" s="184">
        <v>6</v>
      </c>
      <c r="F6155" s="184">
        <v>2592</v>
      </c>
      <c r="G6155" s="184">
        <v>7</v>
      </c>
      <c r="H6155" s="184">
        <v>4</v>
      </c>
    </row>
    <row r="6156" spans="1:8" x14ac:dyDescent="0.2">
      <c r="A6156" s="184" t="s">
        <v>7932</v>
      </c>
      <c r="B6156" s="184">
        <v>2550</v>
      </c>
      <c r="C6156" s="184">
        <v>509796</v>
      </c>
      <c r="D6156" s="184">
        <v>706</v>
      </c>
      <c r="E6156" s="184">
        <v>6</v>
      </c>
      <c r="F6156" s="184">
        <v>2592</v>
      </c>
      <c r="G6156" s="184">
        <v>7</v>
      </c>
      <c r="H6156" s="184">
        <v>4</v>
      </c>
    </row>
    <row r="6157" spans="1:8" x14ac:dyDescent="0.2">
      <c r="A6157" s="184" t="s">
        <v>7933</v>
      </c>
      <c r="B6157" s="184">
        <v>2551</v>
      </c>
      <c r="C6157" s="184">
        <v>509797</v>
      </c>
      <c r="D6157" s="184">
        <v>707</v>
      </c>
      <c r="E6157" s="184">
        <v>6</v>
      </c>
      <c r="F6157" s="184">
        <v>2592</v>
      </c>
      <c r="G6157" s="184">
        <v>7</v>
      </c>
      <c r="H6157" s="184">
        <v>4</v>
      </c>
    </row>
    <row r="6158" spans="1:8" x14ac:dyDescent="0.2">
      <c r="A6158" s="184" t="s">
        <v>7934</v>
      </c>
      <c r="B6158" s="184">
        <v>2552</v>
      </c>
      <c r="C6158" s="184">
        <v>509798</v>
      </c>
      <c r="D6158" s="184">
        <v>708</v>
      </c>
      <c r="E6158" s="184">
        <v>6</v>
      </c>
      <c r="F6158" s="184">
        <v>2592</v>
      </c>
      <c r="G6158" s="184">
        <v>7</v>
      </c>
      <c r="H6158" s="184">
        <v>4</v>
      </c>
    </row>
    <row r="6159" spans="1:8" x14ac:dyDescent="0.2">
      <c r="A6159" s="184" t="s">
        <v>7935</v>
      </c>
      <c r="B6159" s="184">
        <v>2553</v>
      </c>
      <c r="C6159" s="184">
        <v>509799</v>
      </c>
      <c r="D6159" s="184">
        <v>709</v>
      </c>
      <c r="E6159" s="184">
        <v>6</v>
      </c>
      <c r="F6159" s="184">
        <v>2592</v>
      </c>
      <c r="G6159" s="184">
        <v>7</v>
      </c>
      <c r="H6159" s="184">
        <v>4</v>
      </c>
    </row>
    <row r="6160" spans="1:8" x14ac:dyDescent="0.2">
      <c r="A6160" s="184" t="s">
        <v>7936</v>
      </c>
      <c r="B6160" s="184">
        <v>2554</v>
      </c>
      <c r="C6160" s="184">
        <v>509800</v>
      </c>
      <c r="D6160" s="184">
        <v>710</v>
      </c>
      <c r="E6160" s="184">
        <v>6</v>
      </c>
      <c r="F6160" s="184">
        <v>2592</v>
      </c>
      <c r="G6160" s="184">
        <v>7</v>
      </c>
      <c r="H6160" s="184">
        <v>4</v>
      </c>
    </row>
    <row r="6161" spans="1:8" x14ac:dyDescent="0.2">
      <c r="A6161" s="184" t="s">
        <v>7937</v>
      </c>
      <c r="B6161" s="184">
        <v>2555</v>
      </c>
      <c r="C6161" s="184">
        <v>509801</v>
      </c>
      <c r="D6161" s="184">
        <v>711</v>
      </c>
      <c r="E6161" s="184">
        <v>6</v>
      </c>
      <c r="F6161" s="184">
        <v>2592</v>
      </c>
      <c r="G6161" s="184">
        <v>7</v>
      </c>
      <c r="H6161" s="184">
        <v>4</v>
      </c>
    </row>
    <row r="6162" spans="1:8" x14ac:dyDescent="0.2">
      <c r="A6162" s="184" t="s">
        <v>7938</v>
      </c>
      <c r="B6162" s="184">
        <v>2556</v>
      </c>
      <c r="C6162" s="184">
        <v>509802</v>
      </c>
      <c r="D6162" s="184">
        <v>712</v>
      </c>
      <c r="E6162" s="184">
        <v>6</v>
      </c>
      <c r="F6162" s="184">
        <v>2592</v>
      </c>
      <c r="G6162" s="184">
        <v>7</v>
      </c>
      <c r="H6162" s="184">
        <v>4</v>
      </c>
    </row>
    <row r="6163" spans="1:8" x14ac:dyDescent="0.2">
      <c r="A6163" s="184" t="s">
        <v>7939</v>
      </c>
      <c r="B6163" s="184">
        <v>2557</v>
      </c>
      <c r="C6163" s="184">
        <v>509803</v>
      </c>
      <c r="D6163" s="184">
        <v>713</v>
      </c>
      <c r="E6163" s="184">
        <v>6</v>
      </c>
      <c r="F6163" s="184">
        <v>2592</v>
      </c>
      <c r="G6163" s="184">
        <v>7</v>
      </c>
      <c r="H6163" s="184">
        <v>4</v>
      </c>
    </row>
    <row r="6164" spans="1:8" x14ac:dyDescent="0.2">
      <c r="A6164" s="184" t="s">
        <v>7940</v>
      </c>
      <c r="B6164" s="184">
        <v>2558</v>
      </c>
      <c r="C6164" s="184">
        <v>509804</v>
      </c>
      <c r="D6164" s="184">
        <v>714</v>
      </c>
      <c r="E6164" s="184">
        <v>6</v>
      </c>
      <c r="F6164" s="184">
        <v>2592</v>
      </c>
      <c r="G6164" s="184">
        <v>7</v>
      </c>
      <c r="H6164" s="184">
        <v>4</v>
      </c>
    </row>
    <row r="6165" spans="1:8" x14ac:dyDescent="0.2">
      <c r="A6165" s="184" t="s">
        <v>7941</v>
      </c>
      <c r="B6165" s="184">
        <v>2559</v>
      </c>
      <c r="C6165" s="184">
        <v>509805</v>
      </c>
      <c r="D6165" s="184">
        <v>715</v>
      </c>
      <c r="E6165" s="184">
        <v>6</v>
      </c>
      <c r="F6165" s="184">
        <v>2592</v>
      </c>
      <c r="G6165" s="184">
        <v>7</v>
      </c>
      <c r="H6165" s="184">
        <v>4</v>
      </c>
    </row>
    <row r="6166" spans="1:8" x14ac:dyDescent="0.2">
      <c r="A6166" s="184" t="s">
        <v>7942</v>
      </c>
      <c r="B6166" s="184">
        <v>2560</v>
      </c>
      <c r="C6166" s="184">
        <v>509806</v>
      </c>
      <c r="D6166" s="184">
        <v>716</v>
      </c>
      <c r="E6166" s="184">
        <v>6</v>
      </c>
      <c r="F6166" s="184">
        <v>2592</v>
      </c>
      <c r="G6166" s="184">
        <v>7</v>
      </c>
      <c r="H6166" s="184">
        <v>4</v>
      </c>
    </row>
    <row r="6167" spans="1:8" x14ac:dyDescent="0.2">
      <c r="A6167" s="184" t="s">
        <v>7943</v>
      </c>
      <c r="B6167" s="184">
        <v>2561</v>
      </c>
      <c r="C6167" s="184">
        <v>509807</v>
      </c>
      <c r="D6167" s="184">
        <v>717</v>
      </c>
      <c r="E6167" s="184">
        <v>6</v>
      </c>
      <c r="F6167" s="184">
        <v>2592</v>
      </c>
      <c r="G6167" s="184">
        <v>7</v>
      </c>
      <c r="H6167" s="184">
        <v>4</v>
      </c>
    </row>
    <row r="6168" spans="1:8" x14ac:dyDescent="0.2">
      <c r="A6168" s="184" t="s">
        <v>7944</v>
      </c>
      <c r="B6168" s="184">
        <v>2562</v>
      </c>
      <c r="C6168" s="184">
        <v>509808</v>
      </c>
      <c r="D6168" s="184">
        <v>718</v>
      </c>
      <c r="E6168" s="184">
        <v>6</v>
      </c>
      <c r="F6168" s="184">
        <v>2592</v>
      </c>
      <c r="G6168" s="184">
        <v>7</v>
      </c>
      <c r="H6168" s="184">
        <v>4</v>
      </c>
    </row>
    <row r="6169" spans="1:8" x14ac:dyDescent="0.2">
      <c r="A6169" s="184" t="s">
        <v>7945</v>
      </c>
      <c r="B6169" s="184">
        <v>2563</v>
      </c>
      <c r="C6169" s="184">
        <v>509809</v>
      </c>
      <c r="D6169" s="184">
        <v>719</v>
      </c>
      <c r="E6169" s="184">
        <v>6</v>
      </c>
      <c r="F6169" s="184">
        <v>2592</v>
      </c>
      <c r="G6169" s="184">
        <v>7</v>
      </c>
      <c r="H6169" s="184">
        <v>4</v>
      </c>
    </row>
    <row r="6170" spans="1:8" x14ac:dyDescent="0.2">
      <c r="A6170" s="184" t="s">
        <v>7946</v>
      </c>
      <c r="B6170" s="184">
        <v>2610</v>
      </c>
      <c r="C6170" s="184">
        <v>509891</v>
      </c>
      <c r="D6170" s="184">
        <v>720</v>
      </c>
      <c r="E6170" s="184">
        <v>6</v>
      </c>
      <c r="F6170" s="184">
        <v>2592</v>
      </c>
      <c r="G6170" s="184">
        <v>7</v>
      </c>
      <c r="H6170" s="184">
        <v>4</v>
      </c>
    </row>
    <row r="6171" spans="1:8" hidden="1" x14ac:dyDescent="0.2">
      <c r="A6171" s="184" t="s">
        <v>7947</v>
      </c>
      <c r="B6171" s="184">
        <v>1326</v>
      </c>
      <c r="C6171" s="184">
        <v>506555</v>
      </c>
      <c r="D6171" s="184">
        <v>512</v>
      </c>
      <c r="E6171" s="184">
        <v>5</v>
      </c>
      <c r="F6171" s="184">
        <v>1325</v>
      </c>
      <c r="G6171" s="184">
        <v>7</v>
      </c>
      <c r="H6171" s="184">
        <v>4</v>
      </c>
    </row>
    <row r="6172" spans="1:8" hidden="1" x14ac:dyDescent="0.2">
      <c r="A6172" s="184" t="s">
        <v>7948</v>
      </c>
      <c r="B6172" s="184">
        <v>1327</v>
      </c>
      <c r="C6172" s="184">
        <v>506556</v>
      </c>
      <c r="D6172" s="184">
        <v>513</v>
      </c>
      <c r="E6172" s="184">
        <v>5</v>
      </c>
      <c r="F6172" s="184">
        <v>1325</v>
      </c>
      <c r="G6172" s="184">
        <v>7</v>
      </c>
      <c r="H6172" s="184">
        <v>4</v>
      </c>
    </row>
    <row r="6173" spans="1:8" hidden="1" x14ac:dyDescent="0.2">
      <c r="A6173" s="184" t="s">
        <v>7949</v>
      </c>
      <c r="B6173" s="184">
        <v>3140</v>
      </c>
      <c r="C6173" s="184">
        <v>510777</v>
      </c>
      <c r="D6173" s="184">
        <v>697</v>
      </c>
      <c r="E6173" s="184">
        <v>5</v>
      </c>
      <c r="F6173" s="184">
        <v>1378</v>
      </c>
      <c r="G6173" s="184">
        <v>7</v>
      </c>
      <c r="H6173" s="184">
        <v>4</v>
      </c>
    </row>
    <row r="6174" spans="1:8" hidden="1" x14ac:dyDescent="0.2">
      <c r="A6174" s="184" t="s">
        <v>7950</v>
      </c>
      <c r="B6174" s="184">
        <v>3139</v>
      </c>
      <c r="C6174" s="184">
        <v>510776</v>
      </c>
      <c r="D6174" s="184">
        <v>698</v>
      </c>
      <c r="E6174" s="184">
        <v>5</v>
      </c>
      <c r="F6174" s="184">
        <v>1378</v>
      </c>
      <c r="G6174" s="184">
        <v>7</v>
      </c>
      <c r="H6174" s="184">
        <v>4</v>
      </c>
    </row>
    <row r="6175" spans="1:8" hidden="1" x14ac:dyDescent="0.2">
      <c r="A6175" s="184" t="s">
        <v>7951</v>
      </c>
      <c r="B6175" s="184">
        <v>3138</v>
      </c>
      <c r="C6175" s="184">
        <v>510775</v>
      </c>
      <c r="D6175" s="184">
        <v>699</v>
      </c>
      <c r="E6175" s="184">
        <v>5</v>
      </c>
      <c r="F6175" s="184">
        <v>1378</v>
      </c>
      <c r="G6175" s="184">
        <v>7</v>
      </c>
      <c r="H6175" s="184">
        <v>4</v>
      </c>
    </row>
    <row r="6176" spans="1:8" hidden="1" x14ac:dyDescent="0.2">
      <c r="A6176" s="184" t="s">
        <v>7952</v>
      </c>
      <c r="B6176" s="184">
        <v>3137</v>
      </c>
      <c r="C6176" s="184">
        <v>510774</v>
      </c>
      <c r="D6176" s="184">
        <v>700</v>
      </c>
      <c r="E6176" s="184">
        <v>5</v>
      </c>
      <c r="F6176" s="184">
        <v>1378</v>
      </c>
      <c r="G6176" s="184">
        <v>7</v>
      </c>
      <c r="H6176" s="184">
        <v>4</v>
      </c>
    </row>
    <row r="6177" spans="1:8" hidden="1" x14ac:dyDescent="0.2">
      <c r="A6177" s="184" t="s">
        <v>7953</v>
      </c>
      <c r="B6177" s="184">
        <v>1432</v>
      </c>
      <c r="C6177" s="184">
        <v>506697</v>
      </c>
      <c r="D6177" s="184">
        <v>701</v>
      </c>
      <c r="E6177" s="184">
        <v>5</v>
      </c>
      <c r="F6177" s="184">
        <v>1378</v>
      </c>
      <c r="G6177" s="184">
        <v>7</v>
      </c>
      <c r="H6177" s="184">
        <v>4</v>
      </c>
    </row>
    <row r="6178" spans="1:8" hidden="1" x14ac:dyDescent="0.2">
      <c r="A6178" s="184" t="s">
        <v>7954</v>
      </c>
      <c r="B6178" s="184">
        <v>1433</v>
      </c>
      <c r="C6178" s="184">
        <v>506698</v>
      </c>
      <c r="D6178" s="184">
        <v>702</v>
      </c>
      <c r="E6178" s="184">
        <v>5</v>
      </c>
      <c r="F6178" s="184">
        <v>1378</v>
      </c>
      <c r="G6178" s="184">
        <v>7</v>
      </c>
      <c r="H6178" s="184">
        <v>4</v>
      </c>
    </row>
    <row r="6179" spans="1:8" hidden="1" x14ac:dyDescent="0.2">
      <c r="A6179" s="184" t="s">
        <v>7955</v>
      </c>
      <c r="B6179" s="184">
        <v>1434</v>
      </c>
      <c r="C6179" s="184">
        <v>506699</v>
      </c>
      <c r="D6179" s="184">
        <v>703</v>
      </c>
      <c r="E6179" s="184">
        <v>5</v>
      </c>
      <c r="F6179" s="184">
        <v>1378</v>
      </c>
      <c r="G6179" s="184">
        <v>7</v>
      </c>
      <c r="H6179" s="184">
        <v>4</v>
      </c>
    </row>
    <row r="6180" spans="1:8" hidden="1" x14ac:dyDescent="0.2">
      <c r="A6180" s="184" t="s">
        <v>7956</v>
      </c>
      <c r="B6180" s="184">
        <v>1435</v>
      </c>
      <c r="C6180" s="184">
        <v>506700</v>
      </c>
      <c r="D6180" s="184">
        <v>704</v>
      </c>
      <c r="E6180" s="184">
        <v>5</v>
      </c>
      <c r="F6180" s="184">
        <v>1378</v>
      </c>
      <c r="G6180" s="184">
        <v>7</v>
      </c>
      <c r="H6180" s="184">
        <v>4</v>
      </c>
    </row>
    <row r="6181" spans="1:8" hidden="1" x14ac:dyDescent="0.2">
      <c r="A6181" s="184" t="s">
        <v>7957</v>
      </c>
      <c r="B6181" s="184">
        <v>1436</v>
      </c>
      <c r="C6181" s="184">
        <v>506701</v>
      </c>
      <c r="D6181" s="184">
        <v>705</v>
      </c>
      <c r="E6181" s="184">
        <v>5</v>
      </c>
      <c r="F6181" s="184">
        <v>1378</v>
      </c>
      <c r="G6181" s="184">
        <v>7</v>
      </c>
      <c r="H6181" s="184">
        <v>4</v>
      </c>
    </row>
    <row r="6182" spans="1:8" hidden="1" x14ac:dyDescent="0.2">
      <c r="A6182" s="184" t="s">
        <v>7958</v>
      </c>
      <c r="B6182" s="184">
        <v>1437</v>
      </c>
      <c r="C6182" s="184">
        <v>506702</v>
      </c>
      <c r="D6182" s="184">
        <v>706</v>
      </c>
      <c r="E6182" s="184">
        <v>5</v>
      </c>
      <c r="F6182" s="184">
        <v>1378</v>
      </c>
      <c r="G6182" s="184">
        <v>7</v>
      </c>
      <c r="H6182" s="184">
        <v>4</v>
      </c>
    </row>
    <row r="6183" spans="1:8" hidden="1" x14ac:dyDescent="0.2">
      <c r="A6183" s="184" t="s">
        <v>7959</v>
      </c>
      <c r="B6183" s="184">
        <v>1438</v>
      </c>
      <c r="C6183" s="184">
        <v>506703</v>
      </c>
      <c r="D6183" s="184">
        <v>707</v>
      </c>
      <c r="E6183" s="184">
        <v>5</v>
      </c>
      <c r="F6183" s="184">
        <v>1378</v>
      </c>
      <c r="G6183" s="184">
        <v>7</v>
      </c>
      <c r="H6183" s="184">
        <v>4</v>
      </c>
    </row>
    <row r="6184" spans="1:8" hidden="1" x14ac:dyDescent="0.2">
      <c r="A6184" s="184" t="s">
        <v>7960</v>
      </c>
      <c r="B6184" s="184">
        <v>1439</v>
      </c>
      <c r="C6184" s="184">
        <v>506704</v>
      </c>
      <c r="D6184" s="184">
        <v>708</v>
      </c>
      <c r="E6184" s="184">
        <v>5</v>
      </c>
      <c r="F6184" s="184">
        <v>1378</v>
      </c>
      <c r="G6184" s="184">
        <v>7</v>
      </c>
      <c r="H6184" s="184">
        <v>4</v>
      </c>
    </row>
    <row r="6185" spans="1:8" hidden="1" x14ac:dyDescent="0.2">
      <c r="A6185" s="184" t="s">
        <v>7961</v>
      </c>
      <c r="B6185" s="184">
        <v>1440</v>
      </c>
      <c r="C6185" s="184">
        <v>506705</v>
      </c>
      <c r="D6185" s="184">
        <v>709</v>
      </c>
      <c r="E6185" s="184">
        <v>5</v>
      </c>
      <c r="F6185" s="184">
        <v>1378</v>
      </c>
      <c r="G6185" s="184">
        <v>7</v>
      </c>
      <c r="H6185" s="184">
        <v>4</v>
      </c>
    </row>
    <row r="6186" spans="1:8" hidden="1" x14ac:dyDescent="0.2">
      <c r="A6186" s="184" t="s">
        <v>7962</v>
      </c>
      <c r="B6186" s="184">
        <v>1441</v>
      </c>
      <c r="C6186" s="184">
        <v>506706</v>
      </c>
      <c r="D6186" s="184">
        <v>710</v>
      </c>
      <c r="E6186" s="184">
        <v>5</v>
      </c>
      <c r="F6186" s="184">
        <v>1378</v>
      </c>
      <c r="G6186" s="184">
        <v>7</v>
      </c>
      <c r="H6186" s="184">
        <v>4</v>
      </c>
    </row>
    <row r="6187" spans="1:8" hidden="1" x14ac:dyDescent="0.2">
      <c r="A6187" s="184" t="s">
        <v>7963</v>
      </c>
      <c r="B6187" s="184">
        <v>1442</v>
      </c>
      <c r="C6187" s="184">
        <v>506707</v>
      </c>
      <c r="D6187" s="184">
        <v>711</v>
      </c>
      <c r="E6187" s="184">
        <v>5</v>
      </c>
      <c r="F6187" s="184">
        <v>1378</v>
      </c>
      <c r="G6187" s="184">
        <v>7</v>
      </c>
      <c r="H6187" s="184">
        <v>4</v>
      </c>
    </row>
    <row r="6188" spans="1:8" hidden="1" x14ac:dyDescent="0.2">
      <c r="A6188" s="184" t="s">
        <v>7964</v>
      </c>
      <c r="B6188" s="184">
        <v>1443</v>
      </c>
      <c r="C6188" s="184">
        <v>506708</v>
      </c>
      <c r="D6188" s="184">
        <v>712</v>
      </c>
      <c r="E6188" s="184">
        <v>5</v>
      </c>
      <c r="F6188" s="184">
        <v>1378</v>
      </c>
      <c r="G6188" s="184">
        <v>7</v>
      </c>
      <c r="H6188" s="184">
        <v>4</v>
      </c>
    </row>
    <row r="6189" spans="1:8" hidden="1" x14ac:dyDescent="0.2">
      <c r="A6189" s="184" t="s">
        <v>7965</v>
      </c>
      <c r="B6189" s="184">
        <v>1444</v>
      </c>
      <c r="C6189" s="184">
        <v>506709</v>
      </c>
      <c r="D6189" s="184">
        <v>713</v>
      </c>
      <c r="E6189" s="184">
        <v>5</v>
      </c>
      <c r="F6189" s="184">
        <v>1378</v>
      </c>
      <c r="G6189" s="184">
        <v>7</v>
      </c>
      <c r="H6189" s="184">
        <v>4</v>
      </c>
    </row>
    <row r="6190" spans="1:8" hidden="1" x14ac:dyDescent="0.2">
      <c r="A6190" s="184" t="s">
        <v>7966</v>
      </c>
      <c r="B6190" s="184">
        <v>1445</v>
      </c>
      <c r="C6190" s="184">
        <v>506710</v>
      </c>
      <c r="D6190" s="184">
        <v>714</v>
      </c>
      <c r="E6190" s="184">
        <v>5</v>
      </c>
      <c r="F6190" s="184">
        <v>1378</v>
      </c>
      <c r="G6190" s="184">
        <v>7</v>
      </c>
      <c r="H6190" s="184">
        <v>4</v>
      </c>
    </row>
    <row r="6191" spans="1:8" hidden="1" x14ac:dyDescent="0.2">
      <c r="A6191" s="184" t="s">
        <v>7967</v>
      </c>
      <c r="B6191" s="184">
        <v>1446</v>
      </c>
      <c r="C6191" s="184">
        <v>506711</v>
      </c>
      <c r="D6191" s="184">
        <v>715</v>
      </c>
      <c r="E6191" s="184">
        <v>5</v>
      </c>
      <c r="F6191" s="184">
        <v>1378</v>
      </c>
      <c r="G6191" s="184">
        <v>7</v>
      </c>
      <c r="H6191" s="184">
        <v>4</v>
      </c>
    </row>
    <row r="6192" spans="1:8" hidden="1" x14ac:dyDescent="0.2">
      <c r="A6192" s="184" t="s">
        <v>7968</v>
      </c>
      <c r="B6192" s="184">
        <v>1447</v>
      </c>
      <c r="C6192" s="184">
        <v>506712</v>
      </c>
      <c r="D6192" s="184">
        <v>716</v>
      </c>
      <c r="E6192" s="184">
        <v>5</v>
      </c>
      <c r="F6192" s="184">
        <v>1378</v>
      </c>
      <c r="G6192" s="184">
        <v>7</v>
      </c>
      <c r="H6192" s="184">
        <v>4</v>
      </c>
    </row>
    <row r="6193" spans="1:8" hidden="1" x14ac:dyDescent="0.2">
      <c r="A6193" s="184" t="s">
        <v>7969</v>
      </c>
      <c r="B6193" s="184">
        <v>1448</v>
      </c>
      <c r="C6193" s="184">
        <v>506713</v>
      </c>
      <c r="D6193" s="184">
        <v>717</v>
      </c>
      <c r="E6193" s="184">
        <v>5</v>
      </c>
      <c r="F6193" s="184">
        <v>1378</v>
      </c>
      <c r="G6193" s="184">
        <v>7</v>
      </c>
      <c r="H6193" s="184">
        <v>4</v>
      </c>
    </row>
    <row r="6194" spans="1:8" hidden="1" x14ac:dyDescent="0.2">
      <c r="A6194" s="184" t="s">
        <v>7970</v>
      </c>
      <c r="B6194" s="184">
        <v>1449</v>
      </c>
      <c r="C6194" s="184">
        <v>506714</v>
      </c>
      <c r="D6194" s="184">
        <v>718</v>
      </c>
      <c r="E6194" s="184">
        <v>5</v>
      </c>
      <c r="F6194" s="184">
        <v>1378</v>
      </c>
      <c r="G6194" s="184">
        <v>7</v>
      </c>
      <c r="H6194" s="184">
        <v>4</v>
      </c>
    </row>
    <row r="6195" spans="1:8" x14ac:dyDescent="0.2">
      <c r="A6195" s="184" t="s">
        <v>7971</v>
      </c>
      <c r="B6195" s="184">
        <v>3063</v>
      </c>
      <c r="C6195" s="184">
        <v>510700</v>
      </c>
      <c r="D6195" s="184">
        <v>500</v>
      </c>
      <c r="E6195" s="184">
        <v>6</v>
      </c>
      <c r="F6195" s="184">
        <v>2348</v>
      </c>
      <c r="G6195" s="184">
        <v>7</v>
      </c>
      <c r="H6195" s="184">
        <v>4</v>
      </c>
    </row>
    <row r="6196" spans="1:8" x14ac:dyDescent="0.2">
      <c r="A6196" s="184" t="s">
        <v>7972</v>
      </c>
      <c r="B6196" s="184">
        <v>3064</v>
      </c>
      <c r="C6196" s="184">
        <v>510701</v>
      </c>
      <c r="D6196" s="184">
        <v>501</v>
      </c>
      <c r="E6196" s="184">
        <v>6</v>
      </c>
      <c r="F6196" s="184">
        <v>2348</v>
      </c>
      <c r="G6196" s="184">
        <v>7</v>
      </c>
      <c r="H6196" s="184">
        <v>4</v>
      </c>
    </row>
    <row r="6197" spans="1:8" x14ac:dyDescent="0.2">
      <c r="A6197" s="184" t="s">
        <v>7973</v>
      </c>
      <c r="B6197" s="184">
        <v>3065</v>
      </c>
      <c r="C6197" s="184">
        <v>510702</v>
      </c>
      <c r="D6197" s="184">
        <v>502</v>
      </c>
      <c r="E6197" s="184">
        <v>6</v>
      </c>
      <c r="F6197" s="184">
        <v>2348</v>
      </c>
      <c r="G6197" s="184">
        <v>7</v>
      </c>
      <c r="H6197" s="184">
        <v>4</v>
      </c>
    </row>
    <row r="6198" spans="1:8" x14ac:dyDescent="0.2">
      <c r="A6198" s="184" t="s">
        <v>7974</v>
      </c>
      <c r="B6198" s="184">
        <v>3066</v>
      </c>
      <c r="C6198" s="184">
        <v>510703</v>
      </c>
      <c r="D6198" s="184">
        <v>503</v>
      </c>
      <c r="E6198" s="184">
        <v>6</v>
      </c>
      <c r="F6198" s="184">
        <v>2348</v>
      </c>
      <c r="G6198" s="184">
        <v>7</v>
      </c>
      <c r="H6198" s="184">
        <v>4</v>
      </c>
    </row>
    <row r="6199" spans="1:8" x14ac:dyDescent="0.2">
      <c r="A6199" s="184" t="s">
        <v>7975</v>
      </c>
      <c r="B6199" s="184">
        <v>3067</v>
      </c>
      <c r="C6199" s="184">
        <v>510704</v>
      </c>
      <c r="D6199" s="184">
        <v>504</v>
      </c>
      <c r="E6199" s="184">
        <v>6</v>
      </c>
      <c r="F6199" s="184">
        <v>2348</v>
      </c>
      <c r="G6199" s="184">
        <v>7</v>
      </c>
      <c r="H6199" s="184">
        <v>4</v>
      </c>
    </row>
    <row r="6200" spans="1:8" x14ac:dyDescent="0.2">
      <c r="A6200" s="184" t="s">
        <v>7976</v>
      </c>
      <c r="B6200" s="184">
        <v>3068</v>
      </c>
      <c r="C6200" s="184">
        <v>510705</v>
      </c>
      <c r="D6200" s="184">
        <v>505</v>
      </c>
      <c r="E6200" s="184">
        <v>6</v>
      </c>
      <c r="F6200" s="184">
        <v>2348</v>
      </c>
      <c r="G6200" s="184">
        <v>7</v>
      </c>
      <c r="H6200" s="184">
        <v>4</v>
      </c>
    </row>
    <row r="6201" spans="1:8" x14ac:dyDescent="0.2">
      <c r="A6201" s="184" t="s">
        <v>7977</v>
      </c>
      <c r="B6201" s="184">
        <v>3069</v>
      </c>
      <c r="C6201" s="184">
        <v>510706</v>
      </c>
      <c r="D6201" s="184">
        <v>506</v>
      </c>
      <c r="E6201" s="184">
        <v>6</v>
      </c>
      <c r="F6201" s="184">
        <v>2348</v>
      </c>
      <c r="G6201" s="184">
        <v>7</v>
      </c>
      <c r="H6201" s="184">
        <v>4</v>
      </c>
    </row>
    <row r="6202" spans="1:8" x14ac:dyDescent="0.2">
      <c r="A6202" s="184" t="s">
        <v>7978</v>
      </c>
      <c r="B6202" s="184">
        <v>2349</v>
      </c>
      <c r="C6202" s="184">
        <v>509312</v>
      </c>
      <c r="D6202" s="184">
        <v>507</v>
      </c>
      <c r="E6202" s="184">
        <v>6</v>
      </c>
      <c r="F6202" s="184">
        <v>2348</v>
      </c>
      <c r="G6202" s="184">
        <v>7</v>
      </c>
      <c r="H6202" s="184">
        <v>4</v>
      </c>
    </row>
    <row r="6203" spans="1:8" x14ac:dyDescent="0.2">
      <c r="A6203" s="184" t="s">
        <v>7979</v>
      </c>
      <c r="B6203" s="184">
        <v>2350</v>
      </c>
      <c r="C6203" s="184">
        <v>509313</v>
      </c>
      <c r="D6203" s="184">
        <v>508</v>
      </c>
      <c r="E6203" s="184">
        <v>6</v>
      </c>
      <c r="F6203" s="184">
        <v>2348</v>
      </c>
      <c r="G6203" s="184">
        <v>7</v>
      </c>
      <c r="H6203" s="184">
        <v>4</v>
      </c>
    </row>
    <row r="6204" spans="1:8" x14ac:dyDescent="0.2">
      <c r="A6204" s="184" t="s">
        <v>7980</v>
      </c>
      <c r="B6204" s="184">
        <v>2351</v>
      </c>
      <c r="C6204" s="184">
        <v>509314</v>
      </c>
      <c r="D6204" s="184">
        <v>509</v>
      </c>
      <c r="E6204" s="184">
        <v>6</v>
      </c>
      <c r="F6204" s="184">
        <v>2348</v>
      </c>
      <c r="G6204" s="184">
        <v>7</v>
      </c>
      <c r="H6204" s="184">
        <v>4</v>
      </c>
    </row>
    <row r="6205" spans="1:8" x14ac:dyDescent="0.2">
      <c r="A6205" s="184" t="s">
        <v>7981</v>
      </c>
      <c r="B6205" s="184">
        <v>2352</v>
      </c>
      <c r="C6205" s="184">
        <v>509315</v>
      </c>
      <c r="D6205" s="184">
        <v>510</v>
      </c>
      <c r="E6205" s="184">
        <v>6</v>
      </c>
      <c r="F6205" s="184">
        <v>2348</v>
      </c>
      <c r="G6205" s="184">
        <v>7</v>
      </c>
      <c r="H6205" s="184">
        <v>4</v>
      </c>
    </row>
    <row r="6206" spans="1:8" x14ac:dyDescent="0.2">
      <c r="A6206" s="184" t="s">
        <v>7982</v>
      </c>
      <c r="B6206" s="184">
        <v>2353</v>
      </c>
      <c r="C6206" s="184">
        <v>509316</v>
      </c>
      <c r="D6206" s="184">
        <v>511</v>
      </c>
      <c r="E6206" s="184">
        <v>6</v>
      </c>
      <c r="F6206" s="184">
        <v>2348</v>
      </c>
      <c r="G6206" s="184">
        <v>7</v>
      </c>
      <c r="H6206" s="184">
        <v>4</v>
      </c>
    </row>
    <row r="6207" spans="1:8" x14ac:dyDescent="0.2">
      <c r="A6207" s="184" t="s">
        <v>7983</v>
      </c>
      <c r="B6207" s="184">
        <v>2354</v>
      </c>
      <c r="C6207" s="184">
        <v>509317</v>
      </c>
      <c r="D6207" s="184">
        <v>512</v>
      </c>
      <c r="E6207" s="184">
        <v>6</v>
      </c>
      <c r="F6207" s="184">
        <v>2348</v>
      </c>
      <c r="G6207" s="184">
        <v>7</v>
      </c>
      <c r="H6207" s="184">
        <v>4</v>
      </c>
    </row>
    <row r="6208" spans="1:8" x14ac:dyDescent="0.2">
      <c r="A6208" s="184" t="s">
        <v>7984</v>
      </c>
      <c r="B6208" s="184">
        <v>2355</v>
      </c>
      <c r="C6208" s="184">
        <v>509318</v>
      </c>
      <c r="D6208" s="184">
        <v>513</v>
      </c>
      <c r="E6208" s="184">
        <v>6</v>
      </c>
      <c r="F6208" s="184">
        <v>2348</v>
      </c>
      <c r="G6208" s="184">
        <v>7</v>
      </c>
      <c r="H6208" s="184">
        <v>4</v>
      </c>
    </row>
    <row r="6209" spans="1:8" x14ac:dyDescent="0.2">
      <c r="A6209" s="184" t="s">
        <v>7985</v>
      </c>
      <c r="B6209" s="184">
        <v>2356</v>
      </c>
      <c r="C6209" s="184">
        <v>509319</v>
      </c>
      <c r="D6209" s="184">
        <v>514</v>
      </c>
      <c r="E6209" s="184">
        <v>6</v>
      </c>
      <c r="F6209" s="184">
        <v>2348</v>
      </c>
      <c r="G6209" s="184">
        <v>7</v>
      </c>
      <c r="H6209" s="184">
        <v>4</v>
      </c>
    </row>
    <row r="6210" spans="1:8" x14ac:dyDescent="0.2">
      <c r="A6210" s="184" t="s">
        <v>7986</v>
      </c>
      <c r="B6210" s="184">
        <v>2357</v>
      </c>
      <c r="C6210" s="184">
        <v>509320</v>
      </c>
      <c r="D6210" s="184">
        <v>515</v>
      </c>
      <c r="E6210" s="184">
        <v>6</v>
      </c>
      <c r="F6210" s="184">
        <v>2348</v>
      </c>
      <c r="G6210" s="184">
        <v>7</v>
      </c>
      <c r="H6210" s="184">
        <v>4</v>
      </c>
    </row>
    <row r="6211" spans="1:8" x14ac:dyDescent="0.2">
      <c r="A6211" s="184" t="s">
        <v>7987</v>
      </c>
      <c r="B6211" s="184">
        <v>2358</v>
      </c>
      <c r="C6211" s="184">
        <v>509321</v>
      </c>
      <c r="D6211" s="184">
        <v>516</v>
      </c>
      <c r="E6211" s="184">
        <v>6</v>
      </c>
      <c r="F6211" s="184">
        <v>2348</v>
      </c>
      <c r="G6211" s="184">
        <v>7</v>
      </c>
      <c r="H6211" s="184">
        <v>4</v>
      </c>
    </row>
    <row r="6212" spans="1:8" x14ac:dyDescent="0.2">
      <c r="A6212" s="184" t="s">
        <v>7988</v>
      </c>
      <c r="B6212" s="184">
        <v>2359</v>
      </c>
      <c r="C6212" s="184">
        <v>509322</v>
      </c>
      <c r="D6212" s="184">
        <v>517</v>
      </c>
      <c r="E6212" s="184">
        <v>6</v>
      </c>
      <c r="F6212" s="184">
        <v>2348</v>
      </c>
      <c r="G6212" s="184">
        <v>7</v>
      </c>
      <c r="H6212" s="184">
        <v>4</v>
      </c>
    </row>
    <row r="6213" spans="1:8" x14ac:dyDescent="0.2">
      <c r="A6213" s="184" t="s">
        <v>7989</v>
      </c>
      <c r="B6213" s="184">
        <v>2360</v>
      </c>
      <c r="C6213" s="184">
        <v>509323</v>
      </c>
      <c r="D6213" s="184">
        <v>518</v>
      </c>
      <c r="E6213" s="184">
        <v>6</v>
      </c>
      <c r="F6213" s="184">
        <v>2348</v>
      </c>
      <c r="G6213" s="184">
        <v>7</v>
      </c>
      <c r="H6213" s="184">
        <v>4</v>
      </c>
    </row>
    <row r="6214" spans="1:8" x14ac:dyDescent="0.2">
      <c r="A6214" s="184" t="s">
        <v>7990</v>
      </c>
      <c r="B6214" s="184">
        <v>2361</v>
      </c>
      <c r="C6214" s="184">
        <v>509324</v>
      </c>
      <c r="D6214" s="184">
        <v>519</v>
      </c>
      <c r="E6214" s="184">
        <v>6</v>
      </c>
      <c r="F6214" s="184">
        <v>2348</v>
      </c>
      <c r="G6214" s="184">
        <v>7</v>
      </c>
      <c r="H6214" s="184">
        <v>4</v>
      </c>
    </row>
    <row r="6215" spans="1:8" x14ac:dyDescent="0.2">
      <c r="A6215" s="184" t="s">
        <v>7991</v>
      </c>
      <c r="B6215" s="184">
        <v>2362</v>
      </c>
      <c r="C6215" s="184">
        <v>509325</v>
      </c>
      <c r="D6215" s="184">
        <v>520</v>
      </c>
      <c r="E6215" s="184">
        <v>6</v>
      </c>
      <c r="F6215" s="184">
        <v>2348</v>
      </c>
      <c r="G6215" s="184">
        <v>7</v>
      </c>
      <c r="H6215" s="184">
        <v>4</v>
      </c>
    </row>
    <row r="6216" spans="1:8" x14ac:dyDescent="0.2">
      <c r="A6216" s="184" t="s">
        <v>7992</v>
      </c>
      <c r="B6216" s="184">
        <v>2363</v>
      </c>
      <c r="C6216" s="184">
        <v>509326</v>
      </c>
      <c r="D6216" s="184">
        <v>521</v>
      </c>
      <c r="E6216" s="184">
        <v>6</v>
      </c>
      <c r="F6216" s="184">
        <v>2348</v>
      </c>
      <c r="G6216" s="184">
        <v>7</v>
      </c>
      <c r="H6216" s="184">
        <v>4</v>
      </c>
    </row>
    <row r="6217" spans="1:8" x14ac:dyDescent="0.2">
      <c r="A6217" s="184" t="s">
        <v>7993</v>
      </c>
      <c r="B6217" s="184">
        <v>2364</v>
      </c>
      <c r="C6217" s="184">
        <v>509327</v>
      </c>
      <c r="D6217" s="184">
        <v>522</v>
      </c>
      <c r="E6217" s="184">
        <v>6</v>
      </c>
      <c r="F6217" s="184">
        <v>2348</v>
      </c>
      <c r="G6217" s="184">
        <v>7</v>
      </c>
      <c r="H6217" s="184">
        <v>4</v>
      </c>
    </row>
    <row r="6218" spans="1:8" x14ac:dyDescent="0.2">
      <c r="A6218" s="184" t="s">
        <v>7994</v>
      </c>
      <c r="B6218" s="184">
        <v>2365</v>
      </c>
      <c r="C6218" s="184">
        <v>509328</v>
      </c>
      <c r="D6218" s="184">
        <v>523</v>
      </c>
      <c r="E6218" s="184">
        <v>6</v>
      </c>
      <c r="F6218" s="184">
        <v>2348</v>
      </c>
      <c r="G6218" s="184">
        <v>7</v>
      </c>
      <c r="H6218" s="184">
        <v>4</v>
      </c>
    </row>
    <row r="6219" spans="1:8" x14ac:dyDescent="0.2">
      <c r="A6219" s="184" t="s">
        <v>7995</v>
      </c>
      <c r="B6219" s="184">
        <v>2366</v>
      </c>
      <c r="C6219" s="184">
        <v>509329</v>
      </c>
      <c r="D6219" s="184">
        <v>524</v>
      </c>
      <c r="E6219" s="184">
        <v>6</v>
      </c>
      <c r="F6219" s="184">
        <v>2348</v>
      </c>
      <c r="G6219" s="184">
        <v>7</v>
      </c>
      <c r="H6219" s="184">
        <v>4</v>
      </c>
    </row>
    <row r="6220" spans="1:8" x14ac:dyDescent="0.2">
      <c r="A6220" s="184" t="s">
        <v>7996</v>
      </c>
      <c r="B6220" s="184">
        <v>2367</v>
      </c>
      <c r="C6220" s="184">
        <v>509330</v>
      </c>
      <c r="D6220" s="184">
        <v>525</v>
      </c>
      <c r="E6220" s="184">
        <v>6</v>
      </c>
      <c r="F6220" s="184">
        <v>2348</v>
      </c>
      <c r="G6220" s="184">
        <v>7</v>
      </c>
      <c r="H6220" s="184">
        <v>4</v>
      </c>
    </row>
    <row r="6221" spans="1:8" x14ac:dyDescent="0.2">
      <c r="A6221" s="184" t="s">
        <v>7997</v>
      </c>
      <c r="B6221" s="184">
        <v>2368</v>
      </c>
      <c r="C6221" s="184">
        <v>509331</v>
      </c>
      <c r="D6221" s="184">
        <v>526</v>
      </c>
      <c r="E6221" s="184">
        <v>6</v>
      </c>
      <c r="F6221" s="184">
        <v>2348</v>
      </c>
      <c r="G6221" s="184">
        <v>7</v>
      </c>
      <c r="H6221" s="184">
        <v>4</v>
      </c>
    </row>
    <row r="6222" spans="1:8" x14ac:dyDescent="0.2">
      <c r="A6222" s="184" t="s">
        <v>7998</v>
      </c>
      <c r="B6222" s="184">
        <v>2369</v>
      </c>
      <c r="C6222" s="184">
        <v>509332</v>
      </c>
      <c r="D6222" s="184">
        <v>527</v>
      </c>
      <c r="E6222" s="184">
        <v>6</v>
      </c>
      <c r="F6222" s="184">
        <v>2348</v>
      </c>
      <c r="G6222" s="184">
        <v>7</v>
      </c>
      <c r="H6222" s="184">
        <v>4</v>
      </c>
    </row>
    <row r="6223" spans="1:8" x14ac:dyDescent="0.2">
      <c r="A6223" s="184" t="s">
        <v>7999</v>
      </c>
      <c r="B6223" s="184">
        <v>2370</v>
      </c>
      <c r="C6223" s="184">
        <v>509333</v>
      </c>
      <c r="D6223" s="184">
        <v>528</v>
      </c>
      <c r="E6223" s="184">
        <v>6</v>
      </c>
      <c r="F6223" s="184">
        <v>2348</v>
      </c>
      <c r="G6223" s="184">
        <v>7</v>
      </c>
      <c r="H6223" s="184">
        <v>4</v>
      </c>
    </row>
    <row r="6224" spans="1:8" x14ac:dyDescent="0.2">
      <c r="A6224" s="184" t="s">
        <v>8000</v>
      </c>
      <c r="B6224" s="184">
        <v>2371</v>
      </c>
      <c r="C6224" s="184">
        <v>509334</v>
      </c>
      <c r="D6224" s="184">
        <v>529</v>
      </c>
      <c r="E6224" s="184">
        <v>6</v>
      </c>
      <c r="F6224" s="184">
        <v>2348</v>
      </c>
      <c r="G6224" s="184">
        <v>7</v>
      </c>
      <c r="H6224" s="184">
        <v>4</v>
      </c>
    </row>
    <row r="6225" spans="1:8" x14ac:dyDescent="0.2">
      <c r="A6225" s="184" t="s">
        <v>8001</v>
      </c>
      <c r="B6225" s="184">
        <v>2372</v>
      </c>
      <c r="C6225" s="184">
        <v>509335</v>
      </c>
      <c r="D6225" s="184">
        <v>530</v>
      </c>
      <c r="E6225" s="184">
        <v>6</v>
      </c>
      <c r="F6225" s="184">
        <v>2348</v>
      </c>
      <c r="G6225" s="184">
        <v>7</v>
      </c>
      <c r="H6225" s="184">
        <v>4</v>
      </c>
    </row>
    <row r="6226" spans="1:8" x14ac:dyDescent="0.2">
      <c r="A6226" s="184" t="s">
        <v>8002</v>
      </c>
      <c r="B6226" s="184">
        <v>2373</v>
      </c>
      <c r="C6226" s="184">
        <v>509336</v>
      </c>
      <c r="D6226" s="184">
        <v>531</v>
      </c>
      <c r="E6226" s="184">
        <v>6</v>
      </c>
      <c r="F6226" s="184">
        <v>2348</v>
      </c>
      <c r="G6226" s="184">
        <v>7</v>
      </c>
      <c r="H6226" s="184">
        <v>4</v>
      </c>
    </row>
    <row r="6227" spans="1:8" x14ac:dyDescent="0.2">
      <c r="A6227" s="184" t="s">
        <v>8003</v>
      </c>
      <c r="B6227" s="184">
        <v>2374</v>
      </c>
      <c r="C6227" s="184">
        <v>509337</v>
      </c>
      <c r="D6227" s="184">
        <v>532</v>
      </c>
      <c r="E6227" s="184">
        <v>6</v>
      </c>
      <c r="F6227" s="184">
        <v>2348</v>
      </c>
      <c r="G6227" s="184">
        <v>7</v>
      </c>
      <c r="H6227" s="184">
        <v>4</v>
      </c>
    </row>
    <row r="6228" spans="1:8" x14ac:dyDescent="0.2">
      <c r="A6228" s="184" t="s">
        <v>8004</v>
      </c>
      <c r="B6228" s="184">
        <v>2375</v>
      </c>
      <c r="C6228" s="184">
        <v>509338</v>
      </c>
      <c r="D6228" s="184">
        <v>533</v>
      </c>
      <c r="E6228" s="184">
        <v>6</v>
      </c>
      <c r="F6228" s="184">
        <v>2348</v>
      </c>
      <c r="G6228" s="184">
        <v>7</v>
      </c>
      <c r="H6228" s="184">
        <v>4</v>
      </c>
    </row>
    <row r="6229" spans="1:8" x14ac:dyDescent="0.2">
      <c r="A6229" s="184" t="s">
        <v>8005</v>
      </c>
      <c r="B6229" s="184">
        <v>2376</v>
      </c>
      <c r="C6229" s="184">
        <v>509339</v>
      </c>
      <c r="D6229" s="184">
        <v>534</v>
      </c>
      <c r="E6229" s="184">
        <v>6</v>
      </c>
      <c r="F6229" s="184">
        <v>2348</v>
      </c>
      <c r="G6229" s="184">
        <v>7</v>
      </c>
      <c r="H6229" s="184">
        <v>4</v>
      </c>
    </row>
    <row r="6230" spans="1:8" hidden="1" x14ac:dyDescent="0.2">
      <c r="A6230" s="184" t="s">
        <v>8006</v>
      </c>
      <c r="B6230" s="184">
        <v>1474</v>
      </c>
      <c r="C6230" s="184">
        <v>506757</v>
      </c>
      <c r="D6230" s="184">
        <v>801</v>
      </c>
      <c r="E6230" s="184">
        <v>5</v>
      </c>
      <c r="F6230" s="184">
        <v>1473</v>
      </c>
      <c r="G6230" s="184">
        <v>7</v>
      </c>
      <c r="H6230" s="184">
        <v>4</v>
      </c>
    </row>
    <row r="6231" spans="1:8" hidden="1" x14ac:dyDescent="0.2">
      <c r="A6231" s="184" t="s">
        <v>8007</v>
      </c>
      <c r="B6231" s="184">
        <v>1475</v>
      </c>
      <c r="C6231" s="184">
        <v>506758</v>
      </c>
      <c r="D6231" s="184">
        <v>802</v>
      </c>
      <c r="E6231" s="184">
        <v>5</v>
      </c>
      <c r="F6231" s="184">
        <v>1473</v>
      </c>
      <c r="G6231" s="184">
        <v>7</v>
      </c>
      <c r="H6231" s="184">
        <v>4</v>
      </c>
    </row>
    <row r="6232" spans="1:8" hidden="1" x14ac:dyDescent="0.2">
      <c r="A6232" s="184" t="s">
        <v>8008</v>
      </c>
      <c r="B6232" s="184">
        <v>1476</v>
      </c>
      <c r="C6232" s="184">
        <v>506759</v>
      </c>
      <c r="D6232" s="184">
        <v>803</v>
      </c>
      <c r="E6232" s="184">
        <v>5</v>
      </c>
      <c r="F6232" s="184">
        <v>1473</v>
      </c>
      <c r="G6232" s="184">
        <v>7</v>
      </c>
      <c r="H6232" s="184">
        <v>4</v>
      </c>
    </row>
    <row r="6233" spans="1:8" hidden="1" x14ac:dyDescent="0.2">
      <c r="A6233" s="184" t="s">
        <v>8009</v>
      </c>
      <c r="B6233" s="184">
        <v>1477</v>
      </c>
      <c r="C6233" s="184">
        <v>506760</v>
      </c>
      <c r="D6233" s="184">
        <v>804</v>
      </c>
      <c r="E6233" s="184">
        <v>5</v>
      </c>
      <c r="F6233" s="184">
        <v>1473</v>
      </c>
      <c r="G6233" s="184">
        <v>7</v>
      </c>
      <c r="H6233" s="184">
        <v>4</v>
      </c>
    </row>
    <row r="6234" spans="1:8" hidden="1" x14ac:dyDescent="0.2">
      <c r="A6234" s="184" t="s">
        <v>8010</v>
      </c>
      <c r="B6234" s="184">
        <v>1478</v>
      </c>
      <c r="C6234" s="184">
        <v>506761</v>
      </c>
      <c r="D6234" s="184">
        <v>805</v>
      </c>
      <c r="E6234" s="184">
        <v>5</v>
      </c>
      <c r="F6234" s="184">
        <v>1473</v>
      </c>
      <c r="G6234" s="184">
        <v>7</v>
      </c>
      <c r="H6234" s="184">
        <v>4</v>
      </c>
    </row>
    <row r="6235" spans="1:8" hidden="1" x14ac:dyDescent="0.2">
      <c r="A6235" s="184" t="s">
        <v>8011</v>
      </c>
      <c r="B6235" s="184">
        <v>1479</v>
      </c>
      <c r="C6235" s="184">
        <v>506762</v>
      </c>
      <c r="D6235" s="184">
        <v>806</v>
      </c>
      <c r="E6235" s="184">
        <v>5</v>
      </c>
      <c r="F6235" s="184">
        <v>1473</v>
      </c>
      <c r="G6235" s="184">
        <v>7</v>
      </c>
      <c r="H6235" s="184">
        <v>4</v>
      </c>
    </row>
    <row r="6236" spans="1:8" hidden="1" x14ac:dyDescent="0.2">
      <c r="A6236" s="184" t="s">
        <v>8012</v>
      </c>
      <c r="B6236" s="184">
        <v>1480</v>
      </c>
      <c r="C6236" s="184">
        <v>506763</v>
      </c>
      <c r="D6236" s="184">
        <v>807</v>
      </c>
      <c r="E6236" s="184">
        <v>5</v>
      </c>
      <c r="F6236" s="184">
        <v>1473</v>
      </c>
      <c r="G6236" s="184">
        <v>7</v>
      </c>
      <c r="H6236" s="184">
        <v>4</v>
      </c>
    </row>
    <row r="6237" spans="1:8" hidden="1" x14ac:dyDescent="0.2">
      <c r="A6237" s="184" t="s">
        <v>8013</v>
      </c>
      <c r="B6237" s="184">
        <v>1481</v>
      </c>
      <c r="C6237" s="184">
        <v>506764</v>
      </c>
      <c r="D6237" s="184">
        <v>808</v>
      </c>
      <c r="E6237" s="184">
        <v>5</v>
      </c>
      <c r="F6237" s="184">
        <v>1473</v>
      </c>
      <c r="G6237" s="184">
        <v>7</v>
      </c>
      <c r="H6237" s="184">
        <v>4</v>
      </c>
    </row>
    <row r="6238" spans="1:8" hidden="1" x14ac:dyDescent="0.2">
      <c r="A6238" s="184" t="s">
        <v>8014</v>
      </c>
      <c r="B6238" s="184">
        <v>1482</v>
      </c>
      <c r="C6238" s="184">
        <v>506765</v>
      </c>
      <c r="D6238" s="184">
        <v>809</v>
      </c>
      <c r="E6238" s="184">
        <v>5</v>
      </c>
      <c r="F6238" s="184">
        <v>1473</v>
      </c>
      <c r="G6238" s="184">
        <v>7</v>
      </c>
      <c r="H6238" s="184">
        <v>4</v>
      </c>
    </row>
    <row r="6239" spans="1:8" hidden="1" x14ac:dyDescent="0.2">
      <c r="A6239" s="184" t="s">
        <v>8015</v>
      </c>
      <c r="B6239" s="184">
        <v>1483</v>
      </c>
      <c r="C6239" s="184">
        <v>506766</v>
      </c>
      <c r="D6239" s="184">
        <v>810</v>
      </c>
      <c r="E6239" s="184">
        <v>5</v>
      </c>
      <c r="F6239" s="184">
        <v>1473</v>
      </c>
      <c r="G6239" s="184">
        <v>7</v>
      </c>
      <c r="H6239" s="184">
        <v>4</v>
      </c>
    </row>
    <row r="6240" spans="1:8" hidden="1" x14ac:dyDescent="0.2">
      <c r="A6240" s="184" t="s">
        <v>8016</v>
      </c>
      <c r="B6240" s="184">
        <v>1484</v>
      </c>
      <c r="C6240" s="184">
        <v>506767</v>
      </c>
      <c r="D6240" s="184">
        <v>811</v>
      </c>
      <c r="E6240" s="184">
        <v>5</v>
      </c>
      <c r="F6240" s="184">
        <v>1473</v>
      </c>
      <c r="G6240" s="184">
        <v>7</v>
      </c>
      <c r="H6240" s="184">
        <v>4</v>
      </c>
    </row>
    <row r="6241" spans="1:8" hidden="1" x14ac:dyDescent="0.2">
      <c r="A6241" s="184" t="s">
        <v>8017</v>
      </c>
      <c r="B6241" s="184">
        <v>1485</v>
      </c>
      <c r="C6241" s="184">
        <v>506768</v>
      </c>
      <c r="D6241" s="184">
        <v>812</v>
      </c>
      <c r="E6241" s="184">
        <v>5</v>
      </c>
      <c r="F6241" s="184">
        <v>1473</v>
      </c>
      <c r="G6241" s="184">
        <v>7</v>
      </c>
      <c r="H6241" s="184">
        <v>4</v>
      </c>
    </row>
    <row r="6242" spans="1:8" hidden="1" x14ac:dyDescent="0.2">
      <c r="A6242" s="184" t="s">
        <v>8018</v>
      </c>
      <c r="B6242" s="184">
        <v>1486</v>
      </c>
      <c r="C6242" s="184">
        <v>506769</v>
      </c>
      <c r="D6242" s="184">
        <v>813</v>
      </c>
      <c r="E6242" s="184">
        <v>5</v>
      </c>
      <c r="F6242" s="184">
        <v>1473</v>
      </c>
      <c r="G6242" s="184">
        <v>7</v>
      </c>
      <c r="H6242" s="184">
        <v>4</v>
      </c>
    </row>
    <row r="6243" spans="1:8" hidden="1" x14ac:dyDescent="0.2">
      <c r="A6243" s="184" t="s">
        <v>8019</v>
      </c>
      <c r="B6243" s="184">
        <v>1487</v>
      </c>
      <c r="C6243" s="184">
        <v>506770</v>
      </c>
      <c r="D6243" s="184">
        <v>814</v>
      </c>
      <c r="E6243" s="184">
        <v>5</v>
      </c>
      <c r="F6243" s="184">
        <v>1473</v>
      </c>
      <c r="G6243" s="184">
        <v>7</v>
      </c>
      <c r="H6243" s="184">
        <v>4</v>
      </c>
    </row>
    <row r="6244" spans="1:8" hidden="1" x14ac:dyDescent="0.2">
      <c r="A6244" s="184" t="s">
        <v>8020</v>
      </c>
      <c r="B6244" s="184">
        <v>1488</v>
      </c>
      <c r="C6244" s="184">
        <v>506771</v>
      </c>
      <c r="D6244" s="184">
        <v>815</v>
      </c>
      <c r="E6244" s="184">
        <v>5</v>
      </c>
      <c r="F6244" s="184">
        <v>1473</v>
      </c>
      <c r="G6244" s="184">
        <v>7</v>
      </c>
      <c r="H6244" s="184">
        <v>4</v>
      </c>
    </row>
    <row r="6245" spans="1:8" hidden="1" x14ac:dyDescent="0.2">
      <c r="A6245" s="184" t="s">
        <v>8021</v>
      </c>
      <c r="B6245" s="184">
        <v>1489</v>
      </c>
      <c r="C6245" s="184">
        <v>506772</v>
      </c>
      <c r="D6245" s="184">
        <v>816</v>
      </c>
      <c r="E6245" s="184">
        <v>5</v>
      </c>
      <c r="F6245" s="184">
        <v>1473</v>
      </c>
      <c r="G6245" s="184">
        <v>7</v>
      </c>
      <c r="H6245" s="184">
        <v>4</v>
      </c>
    </row>
    <row r="6246" spans="1:8" hidden="1" x14ac:dyDescent="0.2">
      <c r="A6246" s="184" t="s">
        <v>8022</v>
      </c>
      <c r="B6246" s="184">
        <v>1490</v>
      </c>
      <c r="C6246" s="184">
        <v>506773</v>
      </c>
      <c r="D6246" s="184">
        <v>817</v>
      </c>
      <c r="E6246" s="184">
        <v>5</v>
      </c>
      <c r="F6246" s="184">
        <v>1473</v>
      </c>
      <c r="G6246" s="184">
        <v>7</v>
      </c>
      <c r="H6246" s="184">
        <v>4</v>
      </c>
    </row>
    <row r="6247" spans="1:8" hidden="1" x14ac:dyDescent="0.2">
      <c r="A6247" s="184" t="s">
        <v>8023</v>
      </c>
      <c r="B6247" s="184">
        <v>1491</v>
      </c>
      <c r="C6247" s="184">
        <v>506774</v>
      </c>
      <c r="D6247" s="184">
        <v>818</v>
      </c>
      <c r="E6247" s="184">
        <v>5</v>
      </c>
      <c r="F6247" s="184">
        <v>1473</v>
      </c>
      <c r="G6247" s="184">
        <v>7</v>
      </c>
      <c r="H6247" s="184">
        <v>4</v>
      </c>
    </row>
    <row r="6248" spans="1:8" hidden="1" x14ac:dyDescent="0.2">
      <c r="A6248" s="184" t="s">
        <v>8024</v>
      </c>
      <c r="B6248" s="184">
        <v>1492</v>
      </c>
      <c r="C6248" s="184">
        <v>506775</v>
      </c>
      <c r="D6248" s="184">
        <v>819</v>
      </c>
      <c r="E6248" s="184">
        <v>5</v>
      </c>
      <c r="F6248" s="184">
        <v>1473</v>
      </c>
      <c r="G6248" s="184">
        <v>7</v>
      </c>
      <c r="H6248" s="184">
        <v>4</v>
      </c>
    </row>
    <row r="6249" spans="1:8" hidden="1" x14ac:dyDescent="0.2">
      <c r="A6249" s="184" t="s">
        <v>8025</v>
      </c>
      <c r="B6249" s="184">
        <v>1493</v>
      </c>
      <c r="C6249" s="184">
        <v>506776</v>
      </c>
      <c r="D6249" s="184">
        <v>820</v>
      </c>
      <c r="E6249" s="184">
        <v>5</v>
      </c>
      <c r="F6249" s="184">
        <v>1473</v>
      </c>
      <c r="G6249" s="184">
        <v>7</v>
      </c>
      <c r="H6249" s="184">
        <v>4</v>
      </c>
    </row>
    <row r="6250" spans="1:8" hidden="1" x14ac:dyDescent="0.2">
      <c r="A6250" s="184" t="s">
        <v>8026</v>
      </c>
      <c r="B6250" s="184">
        <v>1494</v>
      </c>
      <c r="C6250" s="184">
        <v>506777</v>
      </c>
      <c r="D6250" s="184">
        <v>821</v>
      </c>
      <c r="E6250" s="184">
        <v>5</v>
      </c>
      <c r="F6250" s="184">
        <v>1473</v>
      </c>
      <c r="G6250" s="184">
        <v>7</v>
      </c>
      <c r="H6250" s="184">
        <v>4</v>
      </c>
    </row>
    <row r="6251" spans="1:8" hidden="1" x14ac:dyDescent="0.2">
      <c r="A6251" s="184" t="s">
        <v>8027</v>
      </c>
      <c r="B6251" s="184">
        <v>1495</v>
      </c>
      <c r="C6251" s="184">
        <v>506778</v>
      </c>
      <c r="D6251" s="184">
        <v>822</v>
      </c>
      <c r="E6251" s="184">
        <v>5</v>
      </c>
      <c r="F6251" s="184">
        <v>1473</v>
      </c>
      <c r="G6251" s="184">
        <v>7</v>
      </c>
      <c r="H6251" s="184">
        <v>4</v>
      </c>
    </row>
    <row r="6252" spans="1:8" hidden="1" x14ac:dyDescent="0.2">
      <c r="A6252" s="184" t="s">
        <v>8028</v>
      </c>
      <c r="B6252" s="184">
        <v>1496</v>
      </c>
      <c r="C6252" s="184">
        <v>506779</v>
      </c>
      <c r="D6252" s="184">
        <v>823</v>
      </c>
      <c r="E6252" s="184">
        <v>5</v>
      </c>
      <c r="F6252" s="184">
        <v>1473</v>
      </c>
      <c r="G6252" s="184">
        <v>7</v>
      </c>
      <c r="H6252" s="184">
        <v>4</v>
      </c>
    </row>
    <row r="6253" spans="1:8" hidden="1" x14ac:dyDescent="0.2">
      <c r="A6253" s="184" t="s">
        <v>8029</v>
      </c>
      <c r="B6253" s="184">
        <v>1906</v>
      </c>
      <c r="C6253" s="184">
        <v>507760</v>
      </c>
      <c r="D6253" s="184">
        <v>824</v>
      </c>
      <c r="E6253" s="184">
        <v>5</v>
      </c>
      <c r="F6253" s="184">
        <v>1473</v>
      </c>
      <c r="G6253" s="184">
        <v>7</v>
      </c>
      <c r="H6253" s="184">
        <v>4</v>
      </c>
    </row>
    <row r="6254" spans="1:8" hidden="1" x14ac:dyDescent="0.2">
      <c r="A6254" s="184" t="s">
        <v>8030</v>
      </c>
      <c r="B6254" s="184">
        <v>1497</v>
      </c>
      <c r="C6254" s="184">
        <v>506780</v>
      </c>
      <c r="D6254" s="184">
        <v>825</v>
      </c>
      <c r="E6254" s="184">
        <v>5</v>
      </c>
      <c r="F6254" s="184">
        <v>1473</v>
      </c>
      <c r="G6254" s="184">
        <v>7</v>
      </c>
      <c r="H6254" s="184">
        <v>4</v>
      </c>
    </row>
    <row r="6255" spans="1:8" hidden="1" x14ac:dyDescent="0.2">
      <c r="A6255" s="184" t="s">
        <v>8031</v>
      </c>
      <c r="B6255" s="184">
        <v>1498</v>
      </c>
      <c r="C6255" s="184">
        <v>506781</v>
      </c>
      <c r="D6255" s="184">
        <v>826</v>
      </c>
      <c r="E6255" s="184">
        <v>5</v>
      </c>
      <c r="F6255" s="184">
        <v>1473</v>
      </c>
      <c r="G6255" s="184">
        <v>7</v>
      </c>
      <c r="H6255" s="184">
        <v>4</v>
      </c>
    </row>
    <row r="6256" spans="1:8" hidden="1" x14ac:dyDescent="0.2">
      <c r="A6256" s="184" t="s">
        <v>8032</v>
      </c>
      <c r="B6256" s="184">
        <v>1499</v>
      </c>
      <c r="C6256" s="184">
        <v>506782</v>
      </c>
      <c r="D6256" s="184">
        <v>827</v>
      </c>
      <c r="E6256" s="184">
        <v>5</v>
      </c>
      <c r="F6256" s="184">
        <v>1473</v>
      </c>
      <c r="G6256" s="184">
        <v>7</v>
      </c>
      <c r="H6256" s="184">
        <v>4</v>
      </c>
    </row>
    <row r="6257" spans="1:8" hidden="1" x14ac:dyDescent="0.2">
      <c r="A6257" s="184" t="s">
        <v>8033</v>
      </c>
      <c r="B6257" s="184">
        <v>1500</v>
      </c>
      <c r="C6257" s="184">
        <v>506783</v>
      </c>
      <c r="D6257" s="184">
        <v>828</v>
      </c>
      <c r="E6257" s="184">
        <v>5</v>
      </c>
      <c r="F6257" s="184">
        <v>1473</v>
      </c>
      <c r="G6257" s="184">
        <v>7</v>
      </c>
      <c r="H6257" s="184">
        <v>4</v>
      </c>
    </row>
    <row r="6258" spans="1:8" hidden="1" x14ac:dyDescent="0.2">
      <c r="A6258" s="184" t="s">
        <v>8034</v>
      </c>
      <c r="B6258" s="184">
        <v>1501</v>
      </c>
      <c r="C6258" s="184">
        <v>506784</v>
      </c>
      <c r="D6258" s="184">
        <v>829</v>
      </c>
      <c r="E6258" s="184">
        <v>5</v>
      </c>
      <c r="F6258" s="184">
        <v>1473</v>
      </c>
      <c r="G6258" s="184">
        <v>7</v>
      </c>
      <c r="H6258" s="184">
        <v>4</v>
      </c>
    </row>
    <row r="6259" spans="1:8" hidden="1" x14ac:dyDescent="0.2">
      <c r="A6259" s="184" t="s">
        <v>8035</v>
      </c>
      <c r="B6259" s="184">
        <v>1502</v>
      </c>
      <c r="C6259" s="184">
        <v>506785</v>
      </c>
      <c r="D6259" s="184">
        <v>830</v>
      </c>
      <c r="E6259" s="184">
        <v>5</v>
      </c>
      <c r="F6259" s="184">
        <v>1473</v>
      </c>
      <c r="G6259" s="184">
        <v>7</v>
      </c>
      <c r="H6259" s="184">
        <v>4</v>
      </c>
    </row>
    <row r="6260" spans="1:8" hidden="1" x14ac:dyDescent="0.2">
      <c r="A6260" s="184" t="s">
        <v>8036</v>
      </c>
      <c r="B6260" s="184">
        <v>1503</v>
      </c>
      <c r="C6260" s="184">
        <v>506786</v>
      </c>
      <c r="D6260" s="184">
        <v>831</v>
      </c>
      <c r="E6260" s="184">
        <v>5</v>
      </c>
      <c r="F6260" s="184">
        <v>1473</v>
      </c>
      <c r="G6260" s="184">
        <v>7</v>
      </c>
      <c r="H6260" s="184">
        <v>4</v>
      </c>
    </row>
    <row r="6261" spans="1:8" hidden="1" x14ac:dyDescent="0.2">
      <c r="A6261" s="184" t="s">
        <v>8037</v>
      </c>
      <c r="B6261" s="184">
        <v>1504</v>
      </c>
      <c r="C6261" s="184">
        <v>506787</v>
      </c>
      <c r="D6261" s="184">
        <v>832</v>
      </c>
      <c r="E6261" s="184">
        <v>5</v>
      </c>
      <c r="F6261" s="184">
        <v>1473</v>
      </c>
      <c r="G6261" s="184">
        <v>7</v>
      </c>
      <c r="H6261" s="184">
        <v>4</v>
      </c>
    </row>
    <row r="6262" spans="1:8" hidden="1" x14ac:dyDescent="0.2">
      <c r="A6262" s="184" t="s">
        <v>8038</v>
      </c>
      <c r="B6262" s="184">
        <v>1505</v>
      </c>
      <c r="C6262" s="184">
        <v>506788</v>
      </c>
      <c r="D6262" s="184">
        <v>833</v>
      </c>
      <c r="E6262" s="184">
        <v>5</v>
      </c>
      <c r="F6262" s="184">
        <v>1473</v>
      </c>
      <c r="G6262" s="184">
        <v>7</v>
      </c>
      <c r="H6262" s="184">
        <v>4</v>
      </c>
    </row>
    <row r="6263" spans="1:8" hidden="1" x14ac:dyDescent="0.2">
      <c r="A6263" s="184" t="s">
        <v>8039</v>
      </c>
      <c r="B6263" s="184">
        <v>1506</v>
      </c>
      <c r="C6263" s="184">
        <v>506789</v>
      </c>
      <c r="D6263" s="184">
        <v>834</v>
      </c>
      <c r="E6263" s="184">
        <v>5</v>
      </c>
      <c r="F6263" s="184">
        <v>1473</v>
      </c>
      <c r="G6263" s="184">
        <v>7</v>
      </c>
      <c r="H6263" s="184">
        <v>4</v>
      </c>
    </row>
    <row r="6264" spans="1:8" hidden="1" x14ac:dyDescent="0.2">
      <c r="A6264" s="184" t="s">
        <v>8040</v>
      </c>
      <c r="B6264" s="184">
        <v>1507</v>
      </c>
      <c r="C6264" s="184">
        <v>506790</v>
      </c>
      <c r="D6264" s="184">
        <v>835</v>
      </c>
      <c r="E6264" s="184">
        <v>5</v>
      </c>
      <c r="F6264" s="184">
        <v>1473</v>
      </c>
      <c r="G6264" s="184">
        <v>7</v>
      </c>
      <c r="H6264" s="184">
        <v>4</v>
      </c>
    </row>
    <row r="6265" spans="1:8" hidden="1" x14ac:dyDescent="0.2">
      <c r="A6265" s="184" t="s">
        <v>8041</v>
      </c>
      <c r="B6265" s="184">
        <v>1508</v>
      </c>
      <c r="C6265" s="184">
        <v>506791</v>
      </c>
      <c r="D6265" s="184">
        <v>836</v>
      </c>
      <c r="E6265" s="184">
        <v>5</v>
      </c>
      <c r="F6265" s="184">
        <v>1473</v>
      </c>
      <c r="G6265" s="184">
        <v>7</v>
      </c>
      <c r="H6265" s="184">
        <v>4</v>
      </c>
    </row>
    <row r="6266" spans="1:8" hidden="1" x14ac:dyDescent="0.2">
      <c r="A6266" s="184" t="s">
        <v>8042</v>
      </c>
      <c r="B6266" s="184">
        <v>1509</v>
      </c>
      <c r="C6266" s="184">
        <v>506792</v>
      </c>
      <c r="D6266" s="184">
        <v>837</v>
      </c>
      <c r="E6266" s="184">
        <v>5</v>
      </c>
      <c r="F6266" s="184">
        <v>1473</v>
      </c>
      <c r="G6266" s="184">
        <v>7</v>
      </c>
      <c r="H6266" s="184">
        <v>4</v>
      </c>
    </row>
    <row r="6267" spans="1:8" hidden="1" x14ac:dyDescent="0.2">
      <c r="A6267" s="184" t="s">
        <v>8043</v>
      </c>
      <c r="B6267" s="184">
        <v>1510</v>
      </c>
      <c r="C6267" s="184">
        <v>506793</v>
      </c>
      <c r="D6267" s="184">
        <v>838</v>
      </c>
      <c r="E6267" s="184">
        <v>5</v>
      </c>
      <c r="F6267" s="184">
        <v>1473</v>
      </c>
      <c r="G6267" s="184">
        <v>7</v>
      </c>
      <c r="H6267" s="184">
        <v>4</v>
      </c>
    </row>
    <row r="6268" spans="1:8" hidden="1" x14ac:dyDescent="0.2">
      <c r="A6268" s="184" t="s">
        <v>8044</v>
      </c>
      <c r="B6268" s="184">
        <v>1511</v>
      </c>
      <c r="C6268" s="184">
        <v>506794</v>
      </c>
      <c r="D6268" s="184">
        <v>839</v>
      </c>
      <c r="E6268" s="184">
        <v>5</v>
      </c>
      <c r="F6268" s="184">
        <v>1473</v>
      </c>
      <c r="G6268" s="184">
        <v>7</v>
      </c>
      <c r="H6268" s="184">
        <v>4</v>
      </c>
    </row>
    <row r="6269" spans="1:8" hidden="1" x14ac:dyDescent="0.2">
      <c r="A6269" s="184" t="s">
        <v>8045</v>
      </c>
      <c r="B6269" s="184">
        <v>1512</v>
      </c>
      <c r="C6269" s="184">
        <v>506795</v>
      </c>
      <c r="D6269" s="184">
        <v>840</v>
      </c>
      <c r="E6269" s="184">
        <v>5</v>
      </c>
      <c r="F6269" s="184">
        <v>1473</v>
      </c>
      <c r="G6269" s="184">
        <v>7</v>
      </c>
      <c r="H6269" s="184">
        <v>4</v>
      </c>
    </row>
    <row r="6270" spans="1:8" hidden="1" x14ac:dyDescent="0.2">
      <c r="A6270" s="184" t="s">
        <v>8046</v>
      </c>
      <c r="B6270" s="184">
        <v>1513</v>
      </c>
      <c r="C6270" s="184">
        <v>506796</v>
      </c>
      <c r="D6270" s="184">
        <v>841</v>
      </c>
      <c r="E6270" s="184">
        <v>5</v>
      </c>
      <c r="F6270" s="184">
        <v>1473</v>
      </c>
      <c r="G6270" s="184">
        <v>7</v>
      </c>
      <c r="H6270" s="184">
        <v>4</v>
      </c>
    </row>
    <row r="6271" spans="1:8" hidden="1" x14ac:dyDescent="0.2">
      <c r="A6271" s="184" t="s">
        <v>8047</v>
      </c>
      <c r="B6271" s="184">
        <v>1514</v>
      </c>
      <c r="C6271" s="184">
        <v>506798</v>
      </c>
      <c r="D6271" s="184">
        <v>842</v>
      </c>
      <c r="E6271" s="184">
        <v>5</v>
      </c>
      <c r="F6271" s="184">
        <v>1473</v>
      </c>
      <c r="G6271" s="184">
        <v>7</v>
      </c>
      <c r="H6271" s="184">
        <v>4</v>
      </c>
    </row>
    <row r="6272" spans="1:8" hidden="1" x14ac:dyDescent="0.2">
      <c r="A6272" s="184" t="s">
        <v>8048</v>
      </c>
      <c r="B6272" s="184">
        <v>1451</v>
      </c>
      <c r="C6272" s="184">
        <v>506720</v>
      </c>
      <c r="D6272" s="184">
        <v>719</v>
      </c>
      <c r="E6272" s="184">
        <v>5</v>
      </c>
      <c r="F6272" s="184">
        <v>1450</v>
      </c>
      <c r="G6272" s="184">
        <v>7</v>
      </c>
      <c r="H6272" s="184">
        <v>4</v>
      </c>
    </row>
    <row r="6273" spans="1:8" hidden="1" x14ac:dyDescent="0.2">
      <c r="A6273" s="184" t="s">
        <v>8049</v>
      </c>
      <c r="B6273" s="184">
        <v>1452</v>
      </c>
      <c r="C6273" s="184">
        <v>506721</v>
      </c>
      <c r="D6273" s="184">
        <v>720</v>
      </c>
      <c r="E6273" s="184">
        <v>5</v>
      </c>
      <c r="F6273" s="184">
        <v>1450</v>
      </c>
      <c r="G6273" s="184">
        <v>7</v>
      </c>
      <c r="H6273" s="184">
        <v>4</v>
      </c>
    </row>
    <row r="6274" spans="1:8" hidden="1" x14ac:dyDescent="0.2">
      <c r="A6274" s="184" t="s">
        <v>8050</v>
      </c>
      <c r="B6274" s="184">
        <v>1453</v>
      </c>
      <c r="C6274" s="184">
        <v>506722</v>
      </c>
      <c r="D6274" s="184">
        <v>721</v>
      </c>
      <c r="E6274" s="184">
        <v>5</v>
      </c>
      <c r="F6274" s="184">
        <v>1450</v>
      </c>
      <c r="G6274" s="184">
        <v>7</v>
      </c>
      <c r="H6274" s="184">
        <v>4</v>
      </c>
    </row>
    <row r="6275" spans="1:8" hidden="1" x14ac:dyDescent="0.2">
      <c r="A6275" s="184" t="s">
        <v>8051</v>
      </c>
      <c r="B6275" s="184">
        <v>1454</v>
      </c>
      <c r="C6275" s="184">
        <v>506723</v>
      </c>
      <c r="D6275" s="184">
        <v>722</v>
      </c>
      <c r="E6275" s="184">
        <v>5</v>
      </c>
      <c r="F6275" s="184">
        <v>1450</v>
      </c>
      <c r="G6275" s="184">
        <v>7</v>
      </c>
      <c r="H6275" s="184">
        <v>4</v>
      </c>
    </row>
    <row r="6276" spans="1:8" hidden="1" x14ac:dyDescent="0.2">
      <c r="A6276" s="184" t="s">
        <v>8052</v>
      </c>
      <c r="B6276" s="184">
        <v>1455</v>
      </c>
      <c r="C6276" s="184">
        <v>506724</v>
      </c>
      <c r="D6276" s="184">
        <v>723</v>
      </c>
      <c r="E6276" s="184">
        <v>5</v>
      </c>
      <c r="F6276" s="184">
        <v>1450</v>
      </c>
      <c r="G6276" s="184">
        <v>7</v>
      </c>
      <c r="H6276" s="184">
        <v>4</v>
      </c>
    </row>
    <row r="6277" spans="1:8" hidden="1" x14ac:dyDescent="0.2">
      <c r="A6277" s="184" t="s">
        <v>8053</v>
      </c>
      <c r="B6277" s="184">
        <v>1456</v>
      </c>
      <c r="C6277" s="184">
        <v>506725</v>
      </c>
      <c r="D6277" s="184">
        <v>724</v>
      </c>
      <c r="E6277" s="184">
        <v>5</v>
      </c>
      <c r="F6277" s="184">
        <v>1450</v>
      </c>
      <c r="G6277" s="184">
        <v>7</v>
      </c>
      <c r="H6277" s="184">
        <v>4</v>
      </c>
    </row>
    <row r="6278" spans="1:8" hidden="1" x14ac:dyDescent="0.2">
      <c r="A6278" s="184" t="s">
        <v>8054</v>
      </c>
      <c r="B6278" s="184">
        <v>1457</v>
      </c>
      <c r="C6278" s="184">
        <v>506726</v>
      </c>
      <c r="D6278" s="184">
        <v>725</v>
      </c>
      <c r="E6278" s="184">
        <v>5</v>
      </c>
      <c r="F6278" s="184">
        <v>1450</v>
      </c>
      <c r="G6278" s="184">
        <v>7</v>
      </c>
      <c r="H6278" s="184">
        <v>4</v>
      </c>
    </row>
    <row r="6279" spans="1:8" hidden="1" x14ac:dyDescent="0.2">
      <c r="A6279" s="184" t="s">
        <v>8055</v>
      </c>
      <c r="B6279" s="184">
        <v>1458</v>
      </c>
      <c r="C6279" s="184">
        <v>506727</v>
      </c>
      <c r="D6279" s="184">
        <v>726</v>
      </c>
      <c r="E6279" s="184">
        <v>5</v>
      </c>
      <c r="F6279" s="184">
        <v>1450</v>
      </c>
      <c r="G6279" s="184">
        <v>7</v>
      </c>
      <c r="H6279" s="184">
        <v>4</v>
      </c>
    </row>
    <row r="6280" spans="1:8" hidden="1" x14ac:dyDescent="0.2">
      <c r="A6280" s="184" t="s">
        <v>8056</v>
      </c>
      <c r="B6280" s="184">
        <v>1459</v>
      </c>
      <c r="C6280" s="184">
        <v>506728</v>
      </c>
      <c r="D6280" s="184">
        <v>727</v>
      </c>
      <c r="E6280" s="184">
        <v>5</v>
      </c>
      <c r="F6280" s="184">
        <v>1450</v>
      </c>
      <c r="G6280" s="184">
        <v>7</v>
      </c>
      <c r="H6280" s="184">
        <v>4</v>
      </c>
    </row>
    <row r="6281" spans="1:8" hidden="1" x14ac:dyDescent="0.2">
      <c r="A6281" s="184" t="s">
        <v>8057</v>
      </c>
      <c r="B6281" s="184">
        <v>1460</v>
      </c>
      <c r="C6281" s="184">
        <v>506729</v>
      </c>
      <c r="D6281" s="184">
        <v>728</v>
      </c>
      <c r="E6281" s="184">
        <v>5</v>
      </c>
      <c r="F6281" s="184">
        <v>1450</v>
      </c>
      <c r="G6281" s="184">
        <v>7</v>
      </c>
      <c r="H6281" s="184">
        <v>4</v>
      </c>
    </row>
    <row r="6282" spans="1:8" hidden="1" x14ac:dyDescent="0.2">
      <c r="A6282" s="184" t="s">
        <v>8058</v>
      </c>
      <c r="B6282" s="184">
        <v>1461</v>
      </c>
      <c r="C6282" s="184">
        <v>506730</v>
      </c>
      <c r="D6282" s="184">
        <v>729</v>
      </c>
      <c r="E6282" s="184">
        <v>5</v>
      </c>
      <c r="F6282" s="184">
        <v>1450</v>
      </c>
      <c r="G6282" s="184">
        <v>7</v>
      </c>
      <c r="H6282" s="184">
        <v>4</v>
      </c>
    </row>
    <row r="6283" spans="1:8" hidden="1" x14ac:dyDescent="0.2">
      <c r="A6283" s="184" t="s">
        <v>8059</v>
      </c>
      <c r="B6283" s="184">
        <v>1462</v>
      </c>
      <c r="C6283" s="184">
        <v>506731</v>
      </c>
      <c r="D6283" s="184">
        <v>730</v>
      </c>
      <c r="E6283" s="184">
        <v>5</v>
      </c>
      <c r="F6283" s="184">
        <v>1450</v>
      </c>
      <c r="G6283" s="184">
        <v>7</v>
      </c>
      <c r="H6283" s="184">
        <v>4</v>
      </c>
    </row>
    <row r="6284" spans="1:8" hidden="1" x14ac:dyDescent="0.2">
      <c r="A6284" s="184" t="s">
        <v>8060</v>
      </c>
      <c r="B6284" s="184">
        <v>1463</v>
      </c>
      <c r="C6284" s="184">
        <v>506732</v>
      </c>
      <c r="D6284" s="184">
        <v>731</v>
      </c>
      <c r="E6284" s="184">
        <v>5</v>
      </c>
      <c r="F6284" s="184">
        <v>1450</v>
      </c>
      <c r="G6284" s="184">
        <v>7</v>
      </c>
      <c r="H6284" s="184">
        <v>4</v>
      </c>
    </row>
    <row r="6285" spans="1:8" hidden="1" x14ac:dyDescent="0.2">
      <c r="A6285" s="184" t="s">
        <v>8061</v>
      </c>
      <c r="B6285" s="184">
        <v>1464</v>
      </c>
      <c r="C6285" s="184">
        <v>506733</v>
      </c>
      <c r="D6285" s="184">
        <v>732</v>
      </c>
      <c r="E6285" s="184">
        <v>5</v>
      </c>
      <c r="F6285" s="184">
        <v>1450</v>
      </c>
      <c r="G6285" s="184">
        <v>7</v>
      </c>
      <c r="H6285" s="184">
        <v>4</v>
      </c>
    </row>
    <row r="6286" spans="1:8" hidden="1" x14ac:dyDescent="0.2">
      <c r="A6286" s="184" t="s">
        <v>8062</v>
      </c>
      <c r="B6286" s="184">
        <v>1465</v>
      </c>
      <c r="C6286" s="184">
        <v>506734</v>
      </c>
      <c r="D6286" s="184">
        <v>733</v>
      </c>
      <c r="E6286" s="184">
        <v>5</v>
      </c>
      <c r="F6286" s="184">
        <v>1450</v>
      </c>
      <c r="G6286" s="184">
        <v>7</v>
      </c>
      <c r="H6286" s="184">
        <v>4</v>
      </c>
    </row>
    <row r="6287" spans="1:8" hidden="1" x14ac:dyDescent="0.2">
      <c r="A6287" s="184" t="s">
        <v>8063</v>
      </c>
      <c r="B6287" s="184">
        <v>1466</v>
      </c>
      <c r="C6287" s="184">
        <v>506735</v>
      </c>
      <c r="D6287" s="184">
        <v>734</v>
      </c>
      <c r="E6287" s="184">
        <v>5</v>
      </c>
      <c r="F6287" s="184">
        <v>1450</v>
      </c>
      <c r="G6287" s="184">
        <v>7</v>
      </c>
      <c r="H6287" s="184">
        <v>4</v>
      </c>
    </row>
    <row r="6288" spans="1:8" hidden="1" x14ac:dyDescent="0.2">
      <c r="A6288" s="184" t="s">
        <v>8064</v>
      </c>
      <c r="B6288" s="184">
        <v>1467</v>
      </c>
      <c r="C6288" s="184">
        <v>506736</v>
      </c>
      <c r="D6288" s="184">
        <v>735</v>
      </c>
      <c r="E6288" s="184">
        <v>5</v>
      </c>
      <c r="F6288" s="184">
        <v>1450</v>
      </c>
      <c r="G6288" s="184">
        <v>7</v>
      </c>
      <c r="H6288" s="184">
        <v>4</v>
      </c>
    </row>
    <row r="6289" spans="1:8" hidden="1" x14ac:dyDescent="0.2">
      <c r="A6289" s="184" t="s">
        <v>8065</v>
      </c>
      <c r="B6289" s="184">
        <v>1468</v>
      </c>
      <c r="C6289" s="184">
        <v>506737</v>
      </c>
      <c r="D6289" s="184">
        <v>736</v>
      </c>
      <c r="E6289" s="184">
        <v>5</v>
      </c>
      <c r="F6289" s="184">
        <v>1450</v>
      </c>
      <c r="G6289" s="184">
        <v>7</v>
      </c>
      <c r="H6289" s="184">
        <v>4</v>
      </c>
    </row>
    <row r="6290" spans="1:8" hidden="1" x14ac:dyDescent="0.2">
      <c r="A6290" s="184" t="s">
        <v>8066</v>
      </c>
      <c r="B6290" s="184">
        <v>1469</v>
      </c>
      <c r="C6290" s="184">
        <v>506738</v>
      </c>
      <c r="D6290" s="184">
        <v>737</v>
      </c>
      <c r="E6290" s="184">
        <v>5</v>
      </c>
      <c r="F6290" s="184">
        <v>1450</v>
      </c>
      <c r="G6290" s="184">
        <v>7</v>
      </c>
      <c r="H6290" s="184">
        <v>4</v>
      </c>
    </row>
    <row r="6291" spans="1:8" hidden="1" x14ac:dyDescent="0.2">
      <c r="A6291" s="184" t="s">
        <v>8067</v>
      </c>
      <c r="B6291" s="184">
        <v>1470</v>
      </c>
      <c r="C6291" s="184">
        <v>506739</v>
      </c>
      <c r="D6291" s="184">
        <v>738</v>
      </c>
      <c r="E6291" s="184">
        <v>5</v>
      </c>
      <c r="F6291" s="184">
        <v>1450</v>
      </c>
      <c r="G6291" s="184">
        <v>7</v>
      </c>
      <c r="H6291" s="184">
        <v>4</v>
      </c>
    </row>
    <row r="6292" spans="1:8" hidden="1" x14ac:dyDescent="0.2">
      <c r="A6292" s="184" t="s">
        <v>8068</v>
      </c>
      <c r="B6292" s="184">
        <v>1471</v>
      </c>
      <c r="C6292" s="184">
        <v>506740</v>
      </c>
      <c r="D6292" s="184">
        <v>739</v>
      </c>
      <c r="E6292" s="184">
        <v>5</v>
      </c>
      <c r="F6292" s="184">
        <v>1450</v>
      </c>
      <c r="G6292" s="184">
        <v>7</v>
      </c>
      <c r="H6292" s="184">
        <v>4</v>
      </c>
    </row>
    <row r="6293" spans="1:8" hidden="1" x14ac:dyDescent="0.2">
      <c r="A6293" s="184" t="s">
        <v>8069</v>
      </c>
      <c r="B6293" s="184">
        <v>1472</v>
      </c>
      <c r="C6293" s="184">
        <v>506741</v>
      </c>
      <c r="D6293" s="184">
        <v>740</v>
      </c>
      <c r="E6293" s="184">
        <v>5</v>
      </c>
      <c r="F6293" s="184">
        <v>1450</v>
      </c>
      <c r="G6293" s="184">
        <v>7</v>
      </c>
      <c r="H6293" s="184">
        <v>4</v>
      </c>
    </row>
    <row r="6294" spans="1:8" hidden="1" x14ac:dyDescent="0.2">
      <c r="A6294" s="184" t="s">
        <v>4742</v>
      </c>
      <c r="B6294" s="184">
        <v>3143</v>
      </c>
      <c r="C6294" s="184">
        <v>510780</v>
      </c>
      <c r="D6294" s="184">
        <v>901</v>
      </c>
      <c r="E6294" s="184">
        <v>5</v>
      </c>
      <c r="F6294" s="184">
        <v>3142</v>
      </c>
      <c r="G6294" s="184">
        <v>7</v>
      </c>
      <c r="H6294" s="184">
        <v>4</v>
      </c>
    </row>
    <row r="6295" spans="1:8" hidden="1" x14ac:dyDescent="0.2">
      <c r="A6295" s="184" t="s">
        <v>8070</v>
      </c>
      <c r="B6295" s="184">
        <v>3144</v>
      </c>
      <c r="C6295" s="184">
        <v>510781</v>
      </c>
      <c r="D6295" s="184">
        <v>902</v>
      </c>
      <c r="E6295" s="184">
        <v>5</v>
      </c>
      <c r="F6295" s="184">
        <v>3142</v>
      </c>
      <c r="G6295" s="184">
        <v>7</v>
      </c>
      <c r="H6295" s="184">
        <v>4</v>
      </c>
    </row>
    <row r="6296" spans="1:8" hidden="1" x14ac:dyDescent="0.2">
      <c r="A6296" s="184" t="s">
        <v>8071</v>
      </c>
      <c r="B6296" s="184">
        <v>3145</v>
      </c>
      <c r="C6296" s="184">
        <v>510782</v>
      </c>
      <c r="D6296" s="184">
        <v>903</v>
      </c>
      <c r="E6296" s="184">
        <v>5</v>
      </c>
      <c r="F6296" s="184">
        <v>3142</v>
      </c>
      <c r="G6296" s="184">
        <v>7</v>
      </c>
      <c r="H6296" s="184">
        <v>4</v>
      </c>
    </row>
    <row r="6297" spans="1:8" hidden="1" x14ac:dyDescent="0.2">
      <c r="A6297" s="184" t="s">
        <v>8072</v>
      </c>
      <c r="B6297" s="184">
        <v>3146</v>
      </c>
      <c r="C6297" s="184">
        <v>510783</v>
      </c>
      <c r="D6297" s="184">
        <v>904</v>
      </c>
      <c r="E6297" s="184">
        <v>5</v>
      </c>
      <c r="F6297" s="184">
        <v>3142</v>
      </c>
      <c r="G6297" s="184">
        <v>7</v>
      </c>
      <c r="H6297" s="184">
        <v>4</v>
      </c>
    </row>
    <row r="6298" spans="1:8" hidden="1" x14ac:dyDescent="0.2">
      <c r="A6298" s="184" t="s">
        <v>8073</v>
      </c>
      <c r="B6298" s="184">
        <v>3147</v>
      </c>
      <c r="C6298" s="184">
        <v>510784</v>
      </c>
      <c r="D6298" s="184">
        <v>905</v>
      </c>
      <c r="E6298" s="184">
        <v>5</v>
      </c>
      <c r="F6298" s="184">
        <v>3142</v>
      </c>
      <c r="G6298" s="184">
        <v>7</v>
      </c>
      <c r="H6298" s="184">
        <v>4</v>
      </c>
    </row>
    <row r="6299" spans="1:8" hidden="1" x14ac:dyDescent="0.2">
      <c r="A6299" s="184" t="s">
        <v>8074</v>
      </c>
      <c r="B6299" s="184">
        <v>3148</v>
      </c>
      <c r="C6299" s="184">
        <v>510785</v>
      </c>
      <c r="D6299" s="184">
        <v>906</v>
      </c>
      <c r="E6299" s="184">
        <v>5</v>
      </c>
      <c r="F6299" s="184">
        <v>3142</v>
      </c>
      <c r="G6299" s="184">
        <v>7</v>
      </c>
      <c r="H6299" s="184">
        <v>4</v>
      </c>
    </row>
    <row r="6300" spans="1:8" x14ac:dyDescent="0.2">
      <c r="A6300" s="184" t="s">
        <v>8075</v>
      </c>
      <c r="B6300" s="184">
        <v>3434</v>
      </c>
      <c r="C6300" s="184">
        <v>511071</v>
      </c>
      <c r="D6300" s="184">
        <v>801</v>
      </c>
      <c r="E6300" s="184">
        <v>6</v>
      </c>
      <c r="F6300" s="184">
        <v>2338</v>
      </c>
      <c r="G6300" s="184">
        <v>7</v>
      </c>
      <c r="H6300" s="184">
        <v>4</v>
      </c>
    </row>
    <row r="6301" spans="1:8" x14ac:dyDescent="0.2">
      <c r="A6301" s="184" t="s">
        <v>8076</v>
      </c>
      <c r="B6301" s="184">
        <v>3435</v>
      </c>
      <c r="C6301" s="184">
        <v>511072</v>
      </c>
      <c r="D6301" s="184">
        <v>802</v>
      </c>
      <c r="E6301" s="184">
        <v>6</v>
      </c>
      <c r="F6301" s="184">
        <v>2338</v>
      </c>
      <c r="G6301" s="184">
        <v>7</v>
      </c>
      <c r="H6301" s="184">
        <v>4</v>
      </c>
    </row>
    <row r="6302" spans="1:8" x14ac:dyDescent="0.2">
      <c r="A6302" s="184" t="s">
        <v>8077</v>
      </c>
      <c r="B6302" s="184">
        <v>3436</v>
      </c>
      <c r="C6302" s="184">
        <v>511073</v>
      </c>
      <c r="D6302" s="184">
        <v>803</v>
      </c>
      <c r="E6302" s="184">
        <v>6</v>
      </c>
      <c r="F6302" s="184">
        <v>2338</v>
      </c>
      <c r="G6302" s="184">
        <v>7</v>
      </c>
      <c r="H6302" s="184">
        <v>4</v>
      </c>
    </row>
    <row r="6303" spans="1:8" x14ac:dyDescent="0.2">
      <c r="A6303" s="184" t="s">
        <v>8078</v>
      </c>
      <c r="B6303" s="184">
        <v>3437</v>
      </c>
      <c r="C6303" s="184">
        <v>511074</v>
      </c>
      <c r="D6303" s="184">
        <v>804</v>
      </c>
      <c r="E6303" s="184">
        <v>6</v>
      </c>
      <c r="F6303" s="184">
        <v>2338</v>
      </c>
      <c r="G6303" s="184">
        <v>7</v>
      </c>
      <c r="H6303" s="184">
        <v>4</v>
      </c>
    </row>
    <row r="6304" spans="1:8" x14ac:dyDescent="0.2">
      <c r="A6304" s="184" t="s">
        <v>8079</v>
      </c>
      <c r="B6304" s="184">
        <v>3438</v>
      </c>
      <c r="C6304" s="184">
        <v>511075</v>
      </c>
      <c r="D6304" s="184">
        <v>805</v>
      </c>
      <c r="E6304" s="184">
        <v>6</v>
      </c>
      <c r="F6304" s="184">
        <v>2338</v>
      </c>
      <c r="G6304" s="184">
        <v>7</v>
      </c>
      <c r="H6304" s="184">
        <v>4</v>
      </c>
    </row>
    <row r="6305" spans="1:8" x14ac:dyDescent="0.2">
      <c r="A6305" s="184" t="s">
        <v>8080</v>
      </c>
      <c r="B6305" s="184">
        <v>3439</v>
      </c>
      <c r="C6305" s="184">
        <v>511076</v>
      </c>
      <c r="D6305" s="184">
        <v>806</v>
      </c>
      <c r="E6305" s="184">
        <v>6</v>
      </c>
      <c r="F6305" s="184">
        <v>2338</v>
      </c>
      <c r="G6305" s="184">
        <v>7</v>
      </c>
      <c r="H6305" s="184">
        <v>4</v>
      </c>
    </row>
    <row r="6306" spans="1:8" x14ac:dyDescent="0.2">
      <c r="A6306" s="184" t="s">
        <v>8081</v>
      </c>
      <c r="B6306" s="184">
        <v>3440</v>
      </c>
      <c r="C6306" s="184">
        <v>511077</v>
      </c>
      <c r="D6306" s="184">
        <v>807</v>
      </c>
      <c r="E6306" s="184">
        <v>6</v>
      </c>
      <c r="F6306" s="184">
        <v>2338</v>
      </c>
      <c r="G6306" s="184">
        <v>7</v>
      </c>
      <c r="H6306" s="184">
        <v>4</v>
      </c>
    </row>
    <row r="6307" spans="1:8" x14ac:dyDescent="0.2">
      <c r="A6307" s="184" t="s">
        <v>8082</v>
      </c>
      <c r="B6307" s="184">
        <v>3441</v>
      </c>
      <c r="C6307" s="184">
        <v>511078</v>
      </c>
      <c r="D6307" s="184">
        <v>808</v>
      </c>
      <c r="E6307" s="184">
        <v>6</v>
      </c>
      <c r="F6307" s="184">
        <v>2338</v>
      </c>
      <c r="G6307" s="184">
        <v>7</v>
      </c>
      <c r="H6307" s="184">
        <v>4</v>
      </c>
    </row>
    <row r="6308" spans="1:8" x14ac:dyDescent="0.2">
      <c r="A6308" s="184" t="s">
        <v>8083</v>
      </c>
      <c r="B6308" s="184">
        <v>3442</v>
      </c>
      <c r="C6308" s="184">
        <v>511079</v>
      </c>
      <c r="D6308" s="184">
        <v>809</v>
      </c>
      <c r="E6308" s="184">
        <v>6</v>
      </c>
      <c r="F6308" s="184">
        <v>2338</v>
      </c>
      <c r="G6308" s="184">
        <v>7</v>
      </c>
      <c r="H6308" s="184">
        <v>4</v>
      </c>
    </row>
    <row r="6309" spans="1:8" x14ac:dyDescent="0.2">
      <c r="A6309" s="184" t="s">
        <v>8084</v>
      </c>
      <c r="B6309" s="184">
        <v>3443</v>
      </c>
      <c r="C6309" s="184">
        <v>511080</v>
      </c>
      <c r="D6309" s="184">
        <v>810</v>
      </c>
      <c r="E6309" s="184">
        <v>6</v>
      </c>
      <c r="F6309" s="184">
        <v>2338</v>
      </c>
      <c r="G6309" s="184">
        <v>7</v>
      </c>
      <c r="H6309" s="184">
        <v>4</v>
      </c>
    </row>
    <row r="6310" spans="1:8" x14ac:dyDescent="0.2">
      <c r="A6310" s="184" t="s">
        <v>8085</v>
      </c>
      <c r="B6310" s="184">
        <v>3444</v>
      </c>
      <c r="C6310" s="184">
        <v>511081</v>
      </c>
      <c r="D6310" s="184">
        <v>811</v>
      </c>
      <c r="E6310" s="184">
        <v>6</v>
      </c>
      <c r="F6310" s="184">
        <v>2338</v>
      </c>
      <c r="G6310" s="184">
        <v>7</v>
      </c>
      <c r="H6310" s="184">
        <v>4</v>
      </c>
    </row>
    <row r="6311" spans="1:8" x14ac:dyDescent="0.2">
      <c r="A6311" s="184" t="s">
        <v>8086</v>
      </c>
      <c r="B6311" s="184">
        <v>3445</v>
      </c>
      <c r="C6311" s="184">
        <v>511082</v>
      </c>
      <c r="D6311" s="184">
        <v>812</v>
      </c>
      <c r="E6311" s="184">
        <v>6</v>
      </c>
      <c r="F6311" s="184">
        <v>2338</v>
      </c>
      <c r="G6311" s="184">
        <v>7</v>
      </c>
      <c r="H6311" s="184">
        <v>4</v>
      </c>
    </row>
    <row r="6312" spans="1:8" x14ac:dyDescent="0.2">
      <c r="A6312" s="184" t="s">
        <v>8087</v>
      </c>
      <c r="B6312" s="184">
        <v>2339</v>
      </c>
      <c r="C6312" s="184">
        <v>508790</v>
      </c>
      <c r="D6312" s="184">
        <v>950</v>
      </c>
      <c r="E6312" s="184">
        <v>6</v>
      </c>
      <c r="F6312" s="184">
        <v>2338</v>
      </c>
      <c r="G6312" s="184">
        <v>7</v>
      </c>
      <c r="H6312" s="184">
        <v>4</v>
      </c>
    </row>
    <row r="6313" spans="1:8" x14ac:dyDescent="0.2">
      <c r="A6313" s="184" t="s">
        <v>8088</v>
      </c>
      <c r="B6313" s="184">
        <v>2340</v>
      </c>
      <c r="C6313" s="184">
        <v>508791</v>
      </c>
      <c r="D6313" s="184">
        <v>951</v>
      </c>
      <c r="E6313" s="184">
        <v>6</v>
      </c>
      <c r="F6313" s="184">
        <v>2338</v>
      </c>
      <c r="G6313" s="184">
        <v>7</v>
      </c>
      <c r="H6313" s="184">
        <v>4</v>
      </c>
    </row>
    <row r="6314" spans="1:8" x14ac:dyDescent="0.2">
      <c r="A6314" s="184" t="s">
        <v>8089</v>
      </c>
      <c r="B6314" s="184">
        <v>2341</v>
      </c>
      <c r="C6314" s="184">
        <v>508792</v>
      </c>
      <c r="D6314" s="184">
        <v>952</v>
      </c>
      <c r="E6314" s="184">
        <v>6</v>
      </c>
      <c r="F6314" s="184">
        <v>2338</v>
      </c>
      <c r="G6314" s="184">
        <v>7</v>
      </c>
      <c r="H6314" s="184">
        <v>4</v>
      </c>
    </row>
    <row r="6315" spans="1:8" x14ac:dyDescent="0.2">
      <c r="A6315" s="184" t="s">
        <v>8090</v>
      </c>
      <c r="B6315" s="184">
        <v>2342</v>
      </c>
      <c r="C6315" s="184">
        <v>508793</v>
      </c>
      <c r="D6315" s="184">
        <v>953</v>
      </c>
      <c r="E6315" s="184">
        <v>6</v>
      </c>
      <c r="F6315" s="184">
        <v>2338</v>
      </c>
      <c r="G6315" s="184">
        <v>7</v>
      </c>
      <c r="H6315" s="184">
        <v>4</v>
      </c>
    </row>
    <row r="6316" spans="1:8" x14ac:dyDescent="0.2">
      <c r="A6316" s="184" t="s">
        <v>8091</v>
      </c>
      <c r="B6316" s="184">
        <v>2343</v>
      </c>
      <c r="C6316" s="184">
        <v>508794</v>
      </c>
      <c r="D6316" s="184">
        <v>954</v>
      </c>
      <c r="E6316" s="184">
        <v>6</v>
      </c>
      <c r="F6316" s="184">
        <v>2338</v>
      </c>
      <c r="G6316" s="184">
        <v>7</v>
      </c>
      <c r="H6316" s="184">
        <v>4</v>
      </c>
    </row>
    <row r="6317" spans="1:8" x14ac:dyDescent="0.2">
      <c r="A6317" s="184" t="s">
        <v>8092</v>
      </c>
      <c r="B6317" s="184">
        <v>2344</v>
      </c>
      <c r="C6317" s="184">
        <v>508795</v>
      </c>
      <c r="D6317" s="184">
        <v>955</v>
      </c>
      <c r="E6317" s="184">
        <v>6</v>
      </c>
      <c r="F6317" s="184">
        <v>2338</v>
      </c>
      <c r="G6317" s="184">
        <v>7</v>
      </c>
      <c r="H6317" s="184">
        <v>4</v>
      </c>
    </row>
    <row r="6318" spans="1:8" x14ac:dyDescent="0.2">
      <c r="A6318" s="184" t="s">
        <v>8093</v>
      </c>
      <c r="B6318" s="184">
        <v>2345</v>
      </c>
      <c r="C6318" s="184">
        <v>508796</v>
      </c>
      <c r="D6318" s="184">
        <v>956</v>
      </c>
      <c r="E6318" s="184">
        <v>6</v>
      </c>
      <c r="F6318" s="184">
        <v>2338</v>
      </c>
      <c r="G6318" s="184">
        <v>7</v>
      </c>
      <c r="H6318" s="184">
        <v>4</v>
      </c>
    </row>
    <row r="6319" spans="1:8" x14ac:dyDescent="0.2">
      <c r="A6319" s="184" t="s">
        <v>8094</v>
      </c>
      <c r="B6319" s="184">
        <v>3479</v>
      </c>
      <c r="C6319" s="184">
        <v>511116</v>
      </c>
      <c r="D6319" s="184">
        <v>958</v>
      </c>
      <c r="E6319" s="184">
        <v>6</v>
      </c>
      <c r="F6319" s="184">
        <v>2338</v>
      </c>
      <c r="G6319" s="184">
        <v>7</v>
      </c>
      <c r="H6319" s="184">
        <v>4</v>
      </c>
    </row>
    <row r="6320" spans="1:8" x14ac:dyDescent="0.2">
      <c r="A6320" s="184" t="s">
        <v>8095</v>
      </c>
      <c r="B6320" s="184">
        <v>3480</v>
      </c>
      <c r="C6320" s="184">
        <v>511117</v>
      </c>
      <c r="D6320" s="184">
        <v>959</v>
      </c>
      <c r="E6320" s="184">
        <v>6</v>
      </c>
      <c r="F6320" s="184">
        <v>2338</v>
      </c>
      <c r="G6320" s="184">
        <v>7</v>
      </c>
      <c r="H6320" s="184">
        <v>4</v>
      </c>
    </row>
    <row r="6321" spans="1:8" x14ac:dyDescent="0.2">
      <c r="A6321" s="184" t="s">
        <v>8096</v>
      </c>
      <c r="B6321" s="184">
        <v>3481</v>
      </c>
      <c r="C6321" s="184">
        <v>511118</v>
      </c>
      <c r="D6321" s="184">
        <v>960</v>
      </c>
      <c r="E6321" s="184">
        <v>6</v>
      </c>
      <c r="F6321" s="184">
        <v>2338</v>
      </c>
      <c r="G6321" s="184">
        <v>7</v>
      </c>
      <c r="H6321" s="184">
        <v>4</v>
      </c>
    </row>
    <row r="6322" spans="1:8" x14ac:dyDescent="0.2">
      <c r="A6322" s="184" t="s">
        <v>8097</v>
      </c>
      <c r="B6322" s="184">
        <v>3482</v>
      </c>
      <c r="C6322" s="184">
        <v>511119</v>
      </c>
      <c r="D6322" s="184">
        <v>961</v>
      </c>
      <c r="E6322" s="184">
        <v>6</v>
      </c>
      <c r="F6322" s="184">
        <v>2338</v>
      </c>
      <c r="G6322" s="184">
        <v>7</v>
      </c>
      <c r="H6322" s="184">
        <v>4</v>
      </c>
    </row>
    <row r="6323" spans="1:8" x14ac:dyDescent="0.2">
      <c r="A6323" s="184" t="s">
        <v>8098</v>
      </c>
      <c r="B6323" s="184">
        <v>3483</v>
      </c>
      <c r="C6323" s="184">
        <v>511120</v>
      </c>
      <c r="D6323" s="184">
        <v>962</v>
      </c>
      <c r="E6323" s="184">
        <v>6</v>
      </c>
      <c r="F6323" s="184">
        <v>2338</v>
      </c>
      <c r="G6323" s="184">
        <v>7</v>
      </c>
      <c r="H6323" s="184">
        <v>4</v>
      </c>
    </row>
    <row r="6324" spans="1:8" hidden="1" x14ac:dyDescent="0.2">
      <c r="A6324" s="183" t="s">
        <v>8099</v>
      </c>
      <c r="B6324" s="184"/>
      <c r="C6324" s="184"/>
      <c r="D6324" s="184"/>
      <c r="E6324" s="184"/>
      <c r="F6324" s="184"/>
      <c r="G6324" s="184">
        <v>-1</v>
      </c>
      <c r="H6324" s="184"/>
    </row>
    <row r="6325" spans="1:8" hidden="1" x14ac:dyDescent="0.2">
      <c r="A6325" s="183" t="s">
        <v>8100</v>
      </c>
      <c r="B6325" s="184"/>
      <c r="C6325" s="184"/>
      <c r="D6325" s="184"/>
      <c r="E6325" s="184"/>
      <c r="F6325" s="184"/>
      <c r="G6325" s="184">
        <v>-1</v>
      </c>
      <c r="H6325" s="184"/>
    </row>
    <row r="6326" spans="1:8" hidden="1" x14ac:dyDescent="0.2">
      <c r="A6326" s="183" t="s">
        <v>8101</v>
      </c>
      <c r="B6326" s="184"/>
      <c r="C6326" s="184"/>
      <c r="D6326" s="184"/>
      <c r="E6326" s="184"/>
      <c r="F6326" s="184"/>
      <c r="G6326" s="184">
        <v>-1</v>
      </c>
      <c r="H6326" s="184"/>
    </row>
    <row r="6327" spans="1:8" hidden="1" x14ac:dyDescent="0.2">
      <c r="A6327" s="183" t="s">
        <v>8102</v>
      </c>
      <c r="B6327" s="184"/>
      <c r="C6327" s="184"/>
      <c r="D6327" s="184"/>
      <c r="E6327" s="184"/>
      <c r="F6327" s="184"/>
      <c r="G6327" s="184">
        <v>-1</v>
      </c>
      <c r="H6327" s="184"/>
    </row>
    <row r="6328" spans="1:8" hidden="1" x14ac:dyDescent="0.2">
      <c r="A6328" s="183" t="s">
        <v>8103</v>
      </c>
      <c r="B6328" s="184"/>
      <c r="C6328" s="184"/>
      <c r="D6328" s="184"/>
      <c r="E6328" s="184"/>
      <c r="F6328" s="184"/>
      <c r="G6328" s="184">
        <v>-1</v>
      </c>
      <c r="H6328" s="184"/>
    </row>
    <row r="6329" spans="1:8" hidden="1" x14ac:dyDescent="0.2">
      <c r="A6329" s="183" t="s">
        <v>8104</v>
      </c>
      <c r="B6329" s="184"/>
      <c r="C6329" s="184"/>
      <c r="D6329" s="184"/>
      <c r="E6329" s="184"/>
      <c r="F6329" s="184"/>
      <c r="G6329" s="184">
        <v>-1</v>
      </c>
      <c r="H6329" s="184"/>
    </row>
    <row r="6330" spans="1:8" hidden="1" x14ac:dyDescent="0.2">
      <c r="A6330" s="183" t="s">
        <v>8105</v>
      </c>
      <c r="B6330" s="184"/>
      <c r="C6330" s="184"/>
      <c r="D6330" s="184"/>
      <c r="E6330" s="184"/>
      <c r="F6330" s="184"/>
      <c r="G6330" s="184">
        <v>-1</v>
      </c>
      <c r="H6330" s="184"/>
    </row>
    <row r="6331" spans="1:8" hidden="1" x14ac:dyDescent="0.2">
      <c r="A6331" s="183" t="s">
        <v>8106</v>
      </c>
      <c r="B6331" s="184"/>
      <c r="C6331" s="184"/>
      <c r="D6331" s="184"/>
      <c r="E6331" s="184"/>
      <c r="F6331" s="184"/>
      <c r="G6331" s="184">
        <v>-1</v>
      </c>
      <c r="H6331" s="184"/>
    </row>
    <row r="6332" spans="1:8" hidden="1" x14ac:dyDescent="0.2">
      <c r="A6332" s="183" t="s">
        <v>8107</v>
      </c>
      <c r="B6332" s="184"/>
      <c r="C6332" s="184"/>
      <c r="D6332" s="184"/>
      <c r="E6332" s="184"/>
      <c r="F6332" s="184"/>
      <c r="G6332" s="184">
        <v>-1</v>
      </c>
      <c r="H6332" s="184"/>
    </row>
    <row r="6333" spans="1:8" hidden="1" x14ac:dyDescent="0.2">
      <c r="A6333" s="183" t="s">
        <v>8108</v>
      </c>
      <c r="B6333" s="184"/>
      <c r="C6333" s="184"/>
      <c r="D6333" s="184"/>
      <c r="E6333" s="184"/>
      <c r="F6333" s="184"/>
      <c r="G6333" s="184">
        <v>-1</v>
      </c>
      <c r="H6333" s="184"/>
    </row>
    <row r="6334" spans="1:8" hidden="1" x14ac:dyDescent="0.2">
      <c r="A6334" s="183" t="s">
        <v>8109</v>
      </c>
      <c r="B6334" s="184"/>
      <c r="C6334" s="184"/>
      <c r="D6334" s="184"/>
      <c r="E6334" s="184"/>
      <c r="F6334" s="184"/>
      <c r="G6334" s="184">
        <v>-1</v>
      </c>
      <c r="H6334" s="184"/>
    </row>
    <row r="6335" spans="1:8" hidden="1" x14ac:dyDescent="0.2">
      <c r="A6335" s="183" t="s">
        <v>8110</v>
      </c>
      <c r="B6335" s="184"/>
      <c r="C6335" s="184"/>
      <c r="D6335" s="184"/>
      <c r="E6335" s="184"/>
      <c r="F6335" s="184"/>
      <c r="G6335" s="184">
        <v>-1</v>
      </c>
      <c r="H6335" s="184"/>
    </row>
    <row r="6336" spans="1:8" hidden="1" x14ac:dyDescent="0.2">
      <c r="A6336" s="183" t="s">
        <v>8111</v>
      </c>
      <c r="B6336" s="184"/>
      <c r="C6336" s="184"/>
      <c r="D6336" s="184"/>
      <c r="E6336" s="184"/>
      <c r="F6336" s="184"/>
      <c r="G6336" s="184">
        <v>-1</v>
      </c>
      <c r="H6336" s="184"/>
    </row>
    <row r="6337" spans="1:8" hidden="1" x14ac:dyDescent="0.2">
      <c r="A6337" s="183" t="s">
        <v>8112</v>
      </c>
      <c r="B6337" s="184"/>
      <c r="C6337" s="184"/>
      <c r="D6337" s="184"/>
      <c r="E6337" s="184"/>
      <c r="F6337" s="184"/>
      <c r="G6337" s="184">
        <v>-1</v>
      </c>
      <c r="H6337" s="184"/>
    </row>
    <row r="6338" spans="1:8" hidden="1" x14ac:dyDescent="0.2">
      <c r="A6338" s="183" t="s">
        <v>8113</v>
      </c>
      <c r="B6338" s="184"/>
      <c r="C6338" s="184"/>
      <c r="D6338" s="184"/>
      <c r="E6338" s="184"/>
      <c r="F6338" s="184"/>
      <c r="G6338" s="184">
        <v>-1</v>
      </c>
      <c r="H6338" s="184"/>
    </row>
    <row r="6339" spans="1:8" hidden="1" x14ac:dyDescent="0.2">
      <c r="A6339" s="183" t="s">
        <v>8114</v>
      </c>
      <c r="B6339" s="184"/>
      <c r="C6339" s="184"/>
      <c r="D6339" s="184"/>
      <c r="E6339" s="184"/>
      <c r="F6339" s="184"/>
      <c r="G6339" s="184">
        <v>-1</v>
      </c>
      <c r="H6339" s="184"/>
    </row>
    <row r="6340" spans="1:8" hidden="1" x14ac:dyDescent="0.2">
      <c r="A6340" s="183" t="s">
        <v>8115</v>
      </c>
      <c r="B6340" s="184"/>
      <c r="C6340" s="184"/>
      <c r="D6340" s="184"/>
      <c r="E6340" s="184"/>
      <c r="F6340" s="184"/>
      <c r="G6340" s="184">
        <v>-1</v>
      </c>
      <c r="H6340" s="184"/>
    </row>
    <row r="6341" spans="1:8" hidden="1" x14ac:dyDescent="0.2">
      <c r="A6341" s="183" t="s">
        <v>8116</v>
      </c>
      <c r="B6341" s="184"/>
      <c r="C6341" s="184"/>
      <c r="D6341" s="184"/>
      <c r="E6341" s="184"/>
      <c r="F6341" s="184"/>
      <c r="G6341" s="184">
        <v>-1</v>
      </c>
      <c r="H6341" s="184"/>
    </row>
    <row r="6342" spans="1:8" hidden="1" x14ac:dyDescent="0.2">
      <c r="A6342" s="183" t="s">
        <v>8117</v>
      </c>
      <c r="B6342" s="184"/>
      <c r="C6342" s="184"/>
      <c r="D6342" s="184"/>
      <c r="E6342" s="184"/>
      <c r="F6342" s="184"/>
      <c r="G6342" s="184">
        <v>-1</v>
      </c>
      <c r="H6342" s="184"/>
    </row>
    <row r="6343" spans="1:8" hidden="1" x14ac:dyDescent="0.2">
      <c r="A6343" s="183" t="s">
        <v>8118</v>
      </c>
      <c r="B6343" s="184"/>
      <c r="C6343" s="184"/>
      <c r="D6343" s="184"/>
      <c r="E6343" s="184"/>
      <c r="F6343" s="184"/>
      <c r="G6343" s="184">
        <v>-1</v>
      </c>
      <c r="H6343" s="184"/>
    </row>
    <row r="6344" spans="1:8" hidden="1" x14ac:dyDescent="0.2">
      <c r="A6344" s="183" t="s">
        <v>8119</v>
      </c>
      <c r="B6344" s="184"/>
      <c r="C6344" s="184"/>
      <c r="D6344" s="184"/>
      <c r="E6344" s="184"/>
      <c r="F6344" s="184"/>
      <c r="G6344" s="184">
        <v>-1</v>
      </c>
      <c r="H6344" s="184"/>
    </row>
    <row r="6345" spans="1:8" hidden="1" x14ac:dyDescent="0.2">
      <c r="A6345" s="183" t="s">
        <v>8120</v>
      </c>
      <c r="B6345" s="184"/>
      <c r="C6345" s="184"/>
      <c r="D6345" s="184"/>
      <c r="E6345" s="184"/>
      <c r="F6345" s="184"/>
      <c r="G6345" s="184">
        <v>-1</v>
      </c>
      <c r="H6345" s="184"/>
    </row>
    <row r="6346" spans="1:8" hidden="1" x14ac:dyDescent="0.2">
      <c r="A6346" s="183" t="s">
        <v>8121</v>
      </c>
      <c r="B6346" s="184"/>
      <c r="C6346" s="184"/>
      <c r="D6346" s="184"/>
      <c r="E6346" s="184"/>
      <c r="F6346" s="184"/>
      <c r="G6346" s="184">
        <v>-1</v>
      </c>
      <c r="H6346" s="184"/>
    </row>
    <row r="6347" spans="1:8" hidden="1" x14ac:dyDescent="0.2">
      <c r="A6347" s="183" t="s">
        <v>8122</v>
      </c>
      <c r="B6347" s="184"/>
      <c r="C6347" s="184"/>
      <c r="D6347" s="184"/>
      <c r="E6347" s="184"/>
      <c r="F6347" s="184"/>
      <c r="G6347" s="184">
        <v>-1</v>
      </c>
      <c r="H6347" s="184"/>
    </row>
    <row r="6348" spans="1:8" hidden="1" x14ac:dyDescent="0.2">
      <c r="A6348" s="183" t="s">
        <v>8123</v>
      </c>
      <c r="B6348" s="184"/>
      <c r="C6348" s="184"/>
      <c r="D6348" s="184"/>
      <c r="E6348" s="184"/>
      <c r="F6348" s="184"/>
      <c r="G6348" s="184">
        <v>-1</v>
      </c>
      <c r="H6348" s="184"/>
    </row>
    <row r="6349" spans="1:8" hidden="1" x14ac:dyDescent="0.2">
      <c r="A6349" s="183" t="s">
        <v>8124</v>
      </c>
      <c r="B6349" s="184"/>
      <c r="C6349" s="184"/>
      <c r="D6349" s="184"/>
      <c r="E6349" s="184"/>
      <c r="F6349" s="184"/>
      <c r="G6349" s="184">
        <v>-1</v>
      </c>
      <c r="H6349" s="184"/>
    </row>
    <row r="6350" spans="1:8" hidden="1" x14ac:dyDescent="0.2">
      <c r="A6350" s="183" t="s">
        <v>8125</v>
      </c>
      <c r="B6350" s="184"/>
      <c r="C6350" s="184"/>
      <c r="D6350" s="184"/>
      <c r="E6350" s="184"/>
      <c r="F6350" s="184"/>
      <c r="G6350" s="184">
        <v>-1</v>
      </c>
      <c r="H6350" s="184"/>
    </row>
    <row r="6351" spans="1:8" hidden="1" x14ac:dyDescent="0.2">
      <c r="A6351" s="183" t="s">
        <v>8126</v>
      </c>
      <c r="B6351" s="184"/>
      <c r="C6351" s="184"/>
      <c r="D6351" s="184"/>
      <c r="E6351" s="184"/>
      <c r="F6351" s="184"/>
      <c r="G6351" s="184">
        <v>-1</v>
      </c>
      <c r="H6351" s="184"/>
    </row>
    <row r="6352" spans="1:8" hidden="1" x14ac:dyDescent="0.2">
      <c r="A6352" s="183" t="s">
        <v>8127</v>
      </c>
      <c r="B6352" s="184"/>
      <c r="C6352" s="184"/>
      <c r="D6352" s="184"/>
      <c r="E6352" s="184"/>
      <c r="F6352" s="184"/>
      <c r="G6352" s="184">
        <v>-1</v>
      </c>
      <c r="H6352" s="184"/>
    </row>
    <row r="6353" spans="1:8" hidden="1" x14ac:dyDescent="0.2">
      <c r="A6353" s="183" t="s">
        <v>8128</v>
      </c>
      <c r="B6353" s="184"/>
      <c r="C6353" s="184"/>
      <c r="D6353" s="184"/>
      <c r="E6353" s="184"/>
      <c r="F6353" s="184"/>
      <c r="G6353" s="184">
        <v>-1</v>
      </c>
      <c r="H6353" s="184"/>
    </row>
    <row r="6354" spans="1:8" hidden="1" x14ac:dyDescent="0.2">
      <c r="A6354" s="183" t="s">
        <v>8129</v>
      </c>
      <c r="B6354" s="184"/>
      <c r="C6354" s="184"/>
      <c r="D6354" s="184"/>
      <c r="E6354" s="184"/>
      <c r="F6354" s="184"/>
      <c r="G6354" s="184">
        <v>-1</v>
      </c>
      <c r="H6354" s="184"/>
    </row>
    <row r="6355" spans="1:8" hidden="1" x14ac:dyDescent="0.2">
      <c r="A6355" s="183" t="s">
        <v>8130</v>
      </c>
      <c r="B6355" s="184"/>
      <c r="C6355" s="184"/>
      <c r="D6355" s="184"/>
      <c r="E6355" s="184"/>
      <c r="F6355" s="184"/>
      <c r="G6355" s="184">
        <v>-1</v>
      </c>
      <c r="H6355" s="184"/>
    </row>
    <row r="6356" spans="1:8" hidden="1" x14ac:dyDescent="0.2">
      <c r="A6356" s="183" t="s">
        <v>8131</v>
      </c>
      <c r="B6356" s="184"/>
      <c r="C6356" s="184"/>
      <c r="D6356" s="184"/>
      <c r="E6356" s="184"/>
      <c r="F6356" s="184"/>
      <c r="G6356" s="184">
        <v>-1</v>
      </c>
      <c r="H6356" s="184"/>
    </row>
    <row r="6357" spans="1:8" hidden="1" x14ac:dyDescent="0.2">
      <c r="A6357" s="183" t="s">
        <v>8132</v>
      </c>
      <c r="B6357" s="184"/>
      <c r="C6357" s="184"/>
      <c r="D6357" s="184"/>
      <c r="E6357" s="184"/>
      <c r="F6357" s="184"/>
      <c r="G6357" s="184">
        <v>-1</v>
      </c>
      <c r="H6357" s="184"/>
    </row>
    <row r="6358" spans="1:8" hidden="1" x14ac:dyDescent="0.2">
      <c r="A6358" s="183" t="s">
        <v>8133</v>
      </c>
      <c r="B6358" s="184"/>
      <c r="C6358" s="184"/>
      <c r="D6358" s="184"/>
      <c r="E6358" s="184"/>
      <c r="F6358" s="184"/>
      <c r="G6358" s="184">
        <v>-1</v>
      </c>
      <c r="H6358" s="184"/>
    </row>
    <row r="6359" spans="1:8" hidden="1" x14ac:dyDescent="0.2">
      <c r="A6359" s="183" t="s">
        <v>8134</v>
      </c>
      <c r="B6359" s="184"/>
      <c r="C6359" s="184"/>
      <c r="D6359" s="184"/>
      <c r="E6359" s="184"/>
      <c r="F6359" s="184"/>
      <c r="G6359" s="184">
        <v>-1</v>
      </c>
      <c r="H6359" s="184"/>
    </row>
    <row r="6360" spans="1:8" hidden="1" x14ac:dyDescent="0.2">
      <c r="A6360" s="183" t="s">
        <v>8135</v>
      </c>
      <c r="B6360" s="184"/>
      <c r="C6360" s="184"/>
      <c r="D6360" s="184"/>
      <c r="E6360" s="184"/>
      <c r="F6360" s="184"/>
      <c r="G6360" s="184">
        <v>-1</v>
      </c>
      <c r="H6360" s="184"/>
    </row>
    <row r="6361" spans="1:8" hidden="1" x14ac:dyDescent="0.2">
      <c r="A6361" s="183" t="s">
        <v>8136</v>
      </c>
      <c r="B6361" s="184"/>
      <c r="C6361" s="184"/>
      <c r="D6361" s="184"/>
      <c r="E6361" s="184"/>
      <c r="F6361" s="184"/>
      <c r="G6361" s="184">
        <v>-1</v>
      </c>
      <c r="H6361" s="184"/>
    </row>
    <row r="6362" spans="1:8" hidden="1" x14ac:dyDescent="0.2">
      <c r="A6362" s="183" t="s">
        <v>8137</v>
      </c>
      <c r="B6362" s="184"/>
      <c r="C6362" s="184"/>
      <c r="D6362" s="184"/>
      <c r="E6362" s="184"/>
      <c r="F6362" s="184"/>
      <c r="G6362" s="184">
        <v>-1</v>
      </c>
      <c r="H6362" s="184"/>
    </row>
    <row r="6363" spans="1:8" hidden="1" x14ac:dyDescent="0.2">
      <c r="A6363" s="183" t="s">
        <v>8138</v>
      </c>
      <c r="B6363" s="184"/>
      <c r="C6363" s="184"/>
      <c r="D6363" s="184"/>
      <c r="E6363" s="184"/>
      <c r="F6363" s="184"/>
      <c r="G6363" s="184">
        <v>-1</v>
      </c>
      <c r="H6363" s="184"/>
    </row>
    <row r="6364" spans="1:8" hidden="1" x14ac:dyDescent="0.2">
      <c r="A6364" s="183" t="s">
        <v>8139</v>
      </c>
      <c r="B6364" s="184"/>
      <c r="C6364" s="184"/>
      <c r="D6364" s="184"/>
      <c r="E6364" s="184"/>
      <c r="F6364" s="184"/>
      <c r="G6364" s="184">
        <v>-1</v>
      </c>
      <c r="H6364" s="184"/>
    </row>
    <row r="6365" spans="1:8" hidden="1" x14ac:dyDescent="0.2">
      <c r="A6365" s="183" t="s">
        <v>8140</v>
      </c>
      <c r="B6365" s="184"/>
      <c r="C6365" s="184"/>
      <c r="D6365" s="184"/>
      <c r="E6365" s="184"/>
      <c r="F6365" s="184"/>
      <c r="G6365" s="184">
        <v>-1</v>
      </c>
      <c r="H6365" s="184"/>
    </row>
    <row r="6366" spans="1:8" hidden="1" x14ac:dyDescent="0.2">
      <c r="A6366" s="183" t="s">
        <v>8141</v>
      </c>
      <c r="B6366" s="184"/>
      <c r="C6366" s="184"/>
      <c r="D6366" s="184"/>
      <c r="E6366" s="184"/>
      <c r="F6366" s="184"/>
      <c r="G6366" s="184">
        <v>-1</v>
      </c>
      <c r="H6366" s="184"/>
    </row>
    <row r="6367" spans="1:8" hidden="1" x14ac:dyDescent="0.2">
      <c r="A6367" s="183" t="s">
        <v>8142</v>
      </c>
      <c r="B6367" s="184"/>
      <c r="C6367" s="184"/>
      <c r="D6367" s="184"/>
      <c r="E6367" s="184"/>
      <c r="F6367" s="184"/>
      <c r="G6367" s="184">
        <v>-1</v>
      </c>
      <c r="H6367" s="184"/>
    </row>
    <row r="6368" spans="1:8" hidden="1" x14ac:dyDescent="0.2">
      <c r="A6368" s="183" t="s">
        <v>8143</v>
      </c>
      <c r="B6368" s="184"/>
      <c r="C6368" s="184"/>
      <c r="D6368" s="184"/>
      <c r="E6368" s="184"/>
      <c r="F6368" s="184"/>
      <c r="G6368" s="184">
        <v>-1</v>
      </c>
      <c r="H6368" s="184"/>
    </row>
    <row r="6369" spans="1:8" hidden="1" x14ac:dyDescent="0.2">
      <c r="A6369" s="183" t="s">
        <v>8144</v>
      </c>
      <c r="B6369" s="184"/>
      <c r="C6369" s="184"/>
      <c r="D6369" s="184"/>
      <c r="E6369" s="184"/>
      <c r="F6369" s="184"/>
      <c r="G6369" s="184">
        <v>-1</v>
      </c>
      <c r="H6369" s="184"/>
    </row>
    <row r="6370" spans="1:8" hidden="1" x14ac:dyDescent="0.2">
      <c r="A6370" s="183" t="s">
        <v>8145</v>
      </c>
      <c r="B6370" s="184"/>
      <c r="C6370" s="184"/>
      <c r="D6370" s="184"/>
      <c r="E6370" s="184"/>
      <c r="F6370" s="184"/>
      <c r="G6370" s="184">
        <v>-1</v>
      </c>
      <c r="H6370" s="184"/>
    </row>
    <row r="6371" spans="1:8" hidden="1" x14ac:dyDescent="0.2">
      <c r="A6371" s="183" t="s">
        <v>8146</v>
      </c>
      <c r="B6371" s="184"/>
      <c r="C6371" s="184"/>
      <c r="D6371" s="184"/>
      <c r="E6371" s="184"/>
      <c r="F6371" s="184"/>
      <c r="G6371" s="184">
        <v>-1</v>
      </c>
      <c r="H6371" s="184"/>
    </row>
    <row r="6372" spans="1:8" hidden="1" x14ac:dyDescent="0.2">
      <c r="A6372" s="183" t="s">
        <v>8147</v>
      </c>
      <c r="B6372" s="184"/>
      <c r="C6372" s="184"/>
      <c r="D6372" s="184"/>
      <c r="E6372" s="184"/>
      <c r="F6372" s="184"/>
      <c r="G6372" s="184">
        <v>-1</v>
      </c>
      <c r="H6372" s="184"/>
    </row>
    <row r="6373" spans="1:8" hidden="1" x14ac:dyDescent="0.2">
      <c r="A6373" s="183" t="s">
        <v>8148</v>
      </c>
      <c r="B6373" s="184"/>
      <c r="C6373" s="184"/>
      <c r="D6373" s="184"/>
      <c r="E6373" s="184"/>
      <c r="F6373" s="184"/>
      <c r="G6373" s="184">
        <v>-1</v>
      </c>
      <c r="H6373" s="184"/>
    </row>
    <row r="6374" spans="1:8" hidden="1" x14ac:dyDescent="0.2">
      <c r="A6374" s="183" t="s">
        <v>8149</v>
      </c>
      <c r="B6374" s="184"/>
      <c r="C6374" s="184"/>
      <c r="D6374" s="184"/>
      <c r="E6374" s="184"/>
      <c r="F6374" s="184"/>
      <c r="G6374" s="184">
        <v>-1</v>
      </c>
      <c r="H6374" s="184"/>
    </row>
    <row r="6375" spans="1:8" hidden="1" x14ac:dyDescent="0.2">
      <c r="A6375" s="183" t="s">
        <v>8150</v>
      </c>
      <c r="B6375" s="184"/>
      <c r="C6375" s="184"/>
      <c r="D6375" s="184"/>
      <c r="E6375" s="184"/>
      <c r="F6375" s="184"/>
      <c r="G6375" s="184">
        <v>-1</v>
      </c>
      <c r="H6375" s="184"/>
    </row>
    <row r="6376" spans="1:8" hidden="1" x14ac:dyDescent="0.2">
      <c r="A6376" s="183" t="s">
        <v>8151</v>
      </c>
      <c r="B6376" s="184"/>
      <c r="C6376" s="184"/>
      <c r="D6376" s="184"/>
      <c r="E6376" s="184"/>
      <c r="F6376" s="184"/>
      <c r="G6376" s="184">
        <v>-1</v>
      </c>
      <c r="H6376" s="184"/>
    </row>
    <row r="6377" spans="1:8" hidden="1" x14ac:dyDescent="0.2">
      <c r="A6377" s="183" t="s">
        <v>8152</v>
      </c>
      <c r="B6377" s="184"/>
      <c r="C6377" s="184"/>
      <c r="D6377" s="184"/>
      <c r="E6377" s="184"/>
      <c r="F6377" s="184"/>
      <c r="G6377" s="184">
        <v>-1</v>
      </c>
      <c r="H6377" s="184"/>
    </row>
    <row r="6378" spans="1:8" hidden="1" x14ac:dyDescent="0.2">
      <c r="A6378" s="183" t="s">
        <v>8153</v>
      </c>
      <c r="B6378" s="184"/>
      <c r="C6378" s="184"/>
      <c r="D6378" s="184"/>
      <c r="E6378" s="184"/>
      <c r="F6378" s="184"/>
      <c r="G6378" s="184">
        <v>-1</v>
      </c>
      <c r="H6378" s="184"/>
    </row>
    <row r="6379" spans="1:8" hidden="1" x14ac:dyDescent="0.2">
      <c r="A6379" s="183" t="s">
        <v>8154</v>
      </c>
      <c r="B6379" s="184"/>
      <c r="C6379" s="184"/>
      <c r="D6379" s="184"/>
      <c r="E6379" s="184"/>
      <c r="F6379" s="184"/>
      <c r="G6379" s="184">
        <v>-1</v>
      </c>
      <c r="H6379" s="184"/>
    </row>
    <row r="6380" spans="1:8" hidden="1" x14ac:dyDescent="0.2">
      <c r="A6380" s="183" t="s">
        <v>8155</v>
      </c>
      <c r="B6380" s="184"/>
      <c r="C6380" s="184"/>
      <c r="D6380" s="184"/>
      <c r="E6380" s="184"/>
      <c r="F6380" s="184"/>
      <c r="G6380" s="184">
        <v>-1</v>
      </c>
      <c r="H6380" s="184"/>
    </row>
    <row r="6381" spans="1:8" hidden="1" x14ac:dyDescent="0.2">
      <c r="A6381" s="183" t="s">
        <v>8156</v>
      </c>
      <c r="B6381" s="184"/>
      <c r="C6381" s="184"/>
      <c r="D6381" s="184"/>
      <c r="E6381" s="184"/>
      <c r="F6381" s="184"/>
      <c r="G6381" s="184">
        <v>-1</v>
      </c>
      <c r="H6381" s="184"/>
    </row>
    <row r="6382" spans="1:8" hidden="1" x14ac:dyDescent="0.2">
      <c r="A6382" s="183" t="s">
        <v>8157</v>
      </c>
      <c r="B6382" s="184"/>
      <c r="C6382" s="184"/>
      <c r="D6382" s="184"/>
      <c r="E6382" s="184"/>
      <c r="F6382" s="184"/>
      <c r="G6382" s="184">
        <v>-1</v>
      </c>
      <c r="H6382" s="184"/>
    </row>
    <row r="6383" spans="1:8" hidden="1" x14ac:dyDescent="0.2">
      <c r="A6383" s="183" t="s">
        <v>8158</v>
      </c>
      <c r="B6383" s="184"/>
      <c r="C6383" s="184"/>
      <c r="D6383" s="184"/>
      <c r="E6383" s="184"/>
      <c r="F6383" s="184"/>
      <c r="G6383" s="184">
        <v>-1</v>
      </c>
      <c r="H6383" s="184"/>
    </row>
    <row r="6384" spans="1:8" hidden="1" x14ac:dyDescent="0.2">
      <c r="A6384" s="183" t="s">
        <v>8159</v>
      </c>
      <c r="B6384" s="184"/>
      <c r="C6384" s="184"/>
      <c r="D6384" s="184"/>
      <c r="E6384" s="184"/>
      <c r="F6384" s="184"/>
      <c r="G6384" s="184">
        <v>-1</v>
      </c>
      <c r="H6384" s="184"/>
    </row>
    <row r="6385" spans="1:8" hidden="1" x14ac:dyDescent="0.2">
      <c r="A6385" s="183" t="s">
        <v>8160</v>
      </c>
      <c r="B6385" s="184"/>
      <c r="C6385" s="184"/>
      <c r="D6385" s="184"/>
      <c r="E6385" s="184"/>
      <c r="F6385" s="184"/>
      <c r="G6385" s="184">
        <v>-1</v>
      </c>
      <c r="H6385" s="184"/>
    </row>
    <row r="6386" spans="1:8" hidden="1" x14ac:dyDescent="0.2">
      <c r="A6386" s="183" t="s">
        <v>8161</v>
      </c>
      <c r="B6386" s="184"/>
      <c r="C6386" s="184"/>
      <c r="D6386" s="184"/>
      <c r="E6386" s="184"/>
      <c r="F6386" s="184"/>
      <c r="G6386" s="184">
        <v>-1</v>
      </c>
      <c r="H6386" s="184"/>
    </row>
    <row r="6387" spans="1:8" hidden="1" x14ac:dyDescent="0.2">
      <c r="A6387" s="183" t="s">
        <v>8162</v>
      </c>
      <c r="B6387" s="184"/>
      <c r="C6387" s="184"/>
      <c r="D6387" s="184"/>
      <c r="E6387" s="184"/>
      <c r="F6387" s="184"/>
      <c r="G6387" s="184">
        <v>-1</v>
      </c>
      <c r="H6387" s="184"/>
    </row>
    <row r="6388" spans="1:8" hidden="1" x14ac:dyDescent="0.2">
      <c r="A6388" s="183" t="s">
        <v>8163</v>
      </c>
      <c r="B6388" s="184"/>
      <c r="C6388" s="184"/>
      <c r="D6388" s="184"/>
      <c r="E6388" s="184"/>
      <c r="F6388" s="184"/>
      <c r="G6388" s="184">
        <v>-1</v>
      </c>
      <c r="H6388" s="184"/>
    </row>
    <row r="6389" spans="1:8" hidden="1" x14ac:dyDescent="0.2">
      <c r="A6389" s="183" t="s">
        <v>8164</v>
      </c>
      <c r="B6389" s="184"/>
      <c r="C6389" s="184"/>
      <c r="D6389" s="184"/>
      <c r="E6389" s="184"/>
      <c r="F6389" s="184"/>
      <c r="G6389" s="184">
        <v>-1</v>
      </c>
      <c r="H6389" s="184"/>
    </row>
    <row r="6390" spans="1:8" hidden="1" x14ac:dyDescent="0.2">
      <c r="A6390" s="183" t="s">
        <v>8165</v>
      </c>
      <c r="B6390" s="184"/>
      <c r="C6390" s="184"/>
      <c r="D6390" s="184"/>
      <c r="E6390" s="184"/>
      <c r="F6390" s="184"/>
      <c r="G6390" s="184">
        <v>-1</v>
      </c>
      <c r="H6390" s="184"/>
    </row>
    <row r="6391" spans="1:8" hidden="1" x14ac:dyDescent="0.2">
      <c r="A6391" s="183" t="s">
        <v>8166</v>
      </c>
      <c r="B6391" s="184"/>
      <c r="C6391" s="184"/>
      <c r="D6391" s="184"/>
      <c r="E6391" s="184"/>
      <c r="F6391" s="184"/>
      <c r="G6391" s="184">
        <v>-1</v>
      </c>
      <c r="H6391" s="184"/>
    </row>
    <row r="6392" spans="1:8" hidden="1" x14ac:dyDescent="0.2">
      <c r="A6392" s="183" t="s">
        <v>8167</v>
      </c>
      <c r="B6392" s="184"/>
      <c r="C6392" s="184"/>
      <c r="D6392" s="184"/>
      <c r="E6392" s="184"/>
      <c r="F6392" s="184"/>
      <c r="G6392" s="184">
        <v>-1</v>
      </c>
      <c r="H6392" s="184"/>
    </row>
    <row r="6393" spans="1:8" hidden="1" x14ac:dyDescent="0.2">
      <c r="A6393" s="183" t="s">
        <v>8168</v>
      </c>
      <c r="B6393" s="184"/>
      <c r="C6393" s="184"/>
      <c r="D6393" s="184"/>
      <c r="E6393" s="184"/>
      <c r="F6393" s="184"/>
      <c r="G6393" s="184">
        <v>-1</v>
      </c>
      <c r="H6393" s="184"/>
    </row>
  </sheetData>
  <sheetProtection algorithmName="SHA-512" hashValue="hLHihR6sLJctKJnMUIJbWsAFZgcJeRfy2OC45z7BEdNQ8R+Jaev2WfrC5GcektUBV2a7JF+xJWXfYhwx9Hx1qQ==" saltValue="IKWnDicqKYUePpArlvg9FQ==" spinCount="100000" sheet="1" objects="1" scenario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theme="3" tint="0.79998168889431442"/>
  </sheetPr>
  <dimension ref="A1:B38"/>
  <sheetViews>
    <sheetView workbookViewId="0">
      <selection activeCell="D239" sqref="D239"/>
    </sheetView>
  </sheetViews>
  <sheetFormatPr defaultRowHeight="15" x14ac:dyDescent="0.25"/>
  <cols>
    <col min="1" max="1" width="11.28515625" customWidth="1"/>
    <col min="2" max="2" width="29" customWidth="1"/>
  </cols>
  <sheetData>
    <row r="1" spans="1:2" x14ac:dyDescent="0.25">
      <c r="A1" s="45" t="s">
        <v>583</v>
      </c>
      <c r="B1" s="45" t="s">
        <v>584</v>
      </c>
    </row>
    <row r="2" spans="1:2" x14ac:dyDescent="0.25">
      <c r="A2">
        <v>1</v>
      </c>
      <c r="B2" s="1" t="s">
        <v>585</v>
      </c>
    </row>
    <row r="3" spans="1:2" x14ac:dyDescent="0.25">
      <c r="A3">
        <v>2</v>
      </c>
      <c r="B3" s="1" t="s">
        <v>328</v>
      </c>
    </row>
    <row r="4" spans="1:2" x14ac:dyDescent="0.25">
      <c r="A4">
        <v>3</v>
      </c>
      <c r="B4" s="1" t="s">
        <v>391</v>
      </c>
    </row>
    <row r="5" spans="1:2" x14ac:dyDescent="0.25">
      <c r="A5">
        <v>4</v>
      </c>
      <c r="B5" s="1" t="s">
        <v>322</v>
      </c>
    </row>
    <row r="6" spans="1:2" x14ac:dyDescent="0.25">
      <c r="A6">
        <v>5</v>
      </c>
      <c r="B6" s="1" t="s">
        <v>586</v>
      </c>
    </row>
    <row r="7" spans="1:2" x14ac:dyDescent="0.25">
      <c r="A7">
        <v>6</v>
      </c>
      <c r="B7" s="1" t="s">
        <v>353</v>
      </c>
    </row>
    <row r="8" spans="1:2" x14ac:dyDescent="0.25">
      <c r="A8">
        <v>7</v>
      </c>
      <c r="B8" s="1" t="s">
        <v>587</v>
      </c>
    </row>
    <row r="9" spans="1:2" x14ac:dyDescent="0.25">
      <c r="A9">
        <v>8</v>
      </c>
      <c r="B9" s="1" t="s">
        <v>588</v>
      </c>
    </row>
    <row r="10" spans="1:2" x14ac:dyDescent="0.25">
      <c r="A10">
        <v>9</v>
      </c>
      <c r="B10" s="46" t="s">
        <v>464</v>
      </c>
    </row>
    <row r="11" spans="1:2" x14ac:dyDescent="0.25">
      <c r="A11">
        <v>10</v>
      </c>
      <c r="B11" s="1" t="s">
        <v>589</v>
      </c>
    </row>
    <row r="12" spans="1:2" x14ac:dyDescent="0.25">
      <c r="A12">
        <v>11</v>
      </c>
      <c r="B12" s="46" t="s">
        <v>590</v>
      </c>
    </row>
    <row r="13" spans="1:2" x14ac:dyDescent="0.25">
      <c r="A13">
        <v>12</v>
      </c>
      <c r="B13" s="1" t="s">
        <v>369</v>
      </c>
    </row>
    <row r="14" spans="1:2" x14ac:dyDescent="0.25">
      <c r="A14">
        <v>13</v>
      </c>
      <c r="B14" s="1" t="s">
        <v>591</v>
      </c>
    </row>
    <row r="15" spans="1:2" x14ac:dyDescent="0.25">
      <c r="A15">
        <v>14</v>
      </c>
      <c r="B15" s="1" t="s">
        <v>592</v>
      </c>
    </row>
    <row r="16" spans="1:2" x14ac:dyDescent="0.25">
      <c r="A16">
        <v>15</v>
      </c>
      <c r="B16" s="1" t="s">
        <v>352</v>
      </c>
    </row>
    <row r="17" spans="1:2" x14ac:dyDescent="0.25">
      <c r="A17">
        <v>16</v>
      </c>
      <c r="B17" s="1" t="s">
        <v>593</v>
      </c>
    </row>
    <row r="18" spans="1:2" x14ac:dyDescent="0.25">
      <c r="A18">
        <v>17</v>
      </c>
      <c r="B18" s="1" t="s">
        <v>594</v>
      </c>
    </row>
    <row r="19" spans="1:2" x14ac:dyDescent="0.25">
      <c r="A19">
        <v>18</v>
      </c>
      <c r="B19" s="1" t="s">
        <v>595</v>
      </c>
    </row>
    <row r="20" spans="1:2" x14ac:dyDescent="0.25">
      <c r="A20">
        <v>19</v>
      </c>
      <c r="B20" s="1" t="s">
        <v>325</v>
      </c>
    </row>
    <row r="21" spans="1:2" x14ac:dyDescent="0.25">
      <c r="A21">
        <v>20</v>
      </c>
      <c r="B21" s="46" t="s">
        <v>368</v>
      </c>
    </row>
    <row r="22" spans="1:2" x14ac:dyDescent="0.25">
      <c r="A22">
        <v>21</v>
      </c>
      <c r="B22" s="1" t="s">
        <v>596</v>
      </c>
    </row>
    <row r="23" spans="1:2" x14ac:dyDescent="0.25">
      <c r="A23">
        <v>22</v>
      </c>
      <c r="B23" s="1" t="s">
        <v>597</v>
      </c>
    </row>
    <row r="24" spans="1:2" x14ac:dyDescent="0.25">
      <c r="A24">
        <v>23</v>
      </c>
      <c r="B24" s="1" t="s">
        <v>329</v>
      </c>
    </row>
    <row r="25" spans="1:2" x14ac:dyDescent="0.25">
      <c r="A25">
        <v>24</v>
      </c>
      <c r="B25" s="1" t="s">
        <v>226</v>
      </c>
    </row>
    <row r="26" spans="1:2" x14ac:dyDescent="0.25">
      <c r="A26">
        <v>25</v>
      </c>
      <c r="B26" s="1" t="s">
        <v>349</v>
      </c>
    </row>
    <row r="27" spans="1:2" x14ac:dyDescent="0.25">
      <c r="A27">
        <v>26</v>
      </c>
      <c r="B27" s="46" t="s">
        <v>598</v>
      </c>
    </row>
    <row r="28" spans="1:2" x14ac:dyDescent="0.25">
      <c r="A28">
        <v>27</v>
      </c>
      <c r="B28" s="1" t="s">
        <v>652</v>
      </c>
    </row>
    <row r="29" spans="1:2" x14ac:dyDescent="0.25">
      <c r="A29">
        <v>28</v>
      </c>
      <c r="B29" s="46" t="s">
        <v>511</v>
      </c>
    </row>
    <row r="30" spans="1:2" x14ac:dyDescent="0.25">
      <c r="A30">
        <v>29</v>
      </c>
      <c r="B30" s="46" t="s">
        <v>599</v>
      </c>
    </row>
    <row r="31" spans="1:2" x14ac:dyDescent="0.25">
      <c r="A31">
        <v>30</v>
      </c>
      <c r="B31" s="46" t="s">
        <v>602</v>
      </c>
    </row>
    <row r="32" spans="1:2" x14ac:dyDescent="0.25">
      <c r="A32">
        <v>31</v>
      </c>
      <c r="B32" s="1" t="s">
        <v>603</v>
      </c>
    </row>
    <row r="33" spans="1:2" x14ac:dyDescent="0.25">
      <c r="A33">
        <v>32</v>
      </c>
      <c r="B33" s="1" t="s">
        <v>327</v>
      </c>
    </row>
    <row r="34" spans="1:2" x14ac:dyDescent="0.25">
      <c r="A34">
        <v>33</v>
      </c>
      <c r="B34" t="s">
        <v>662</v>
      </c>
    </row>
    <row r="35" spans="1:2" x14ac:dyDescent="0.25">
      <c r="A35">
        <v>33</v>
      </c>
      <c r="B35" s="1" t="s">
        <v>600</v>
      </c>
    </row>
    <row r="36" spans="1:2" x14ac:dyDescent="0.25">
      <c r="A36">
        <v>33</v>
      </c>
      <c r="B36" t="s">
        <v>330</v>
      </c>
    </row>
    <row r="37" spans="1:2" x14ac:dyDescent="0.25">
      <c r="A37">
        <v>34</v>
      </c>
      <c r="B37" t="s">
        <v>601</v>
      </c>
    </row>
    <row r="38" spans="1:2" x14ac:dyDescent="0.25">
      <c r="A38">
        <v>35</v>
      </c>
      <c r="B38" t="s">
        <v>647</v>
      </c>
    </row>
  </sheetData>
  <sheetProtection algorithmName="SHA-512" hashValue="O3i1g0KL1KSl5wMoiRi1k4S0pRBUJzJd5hg2JC9aFYo+2A/y0VSxsuQmgOZmxH2XMMk3tgWZXvUbuaQDtREUsA==" saltValue="E1+h5rc0zpyCdRrM/R1H9g==" spinCount="100000" sheet="1" objects="1" scenarios="1"/>
  <sortState xmlns:xlrd2="http://schemas.microsoft.com/office/spreadsheetml/2017/richdata2" ref="B2:B38">
    <sortCondition ref="B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theme="3" tint="0.79998168889431442"/>
  </sheetPr>
  <dimension ref="A1:I416"/>
  <sheetViews>
    <sheetView zoomScaleNormal="100" workbookViewId="0">
      <pane ySplit="1" topLeftCell="A8" activePane="bottomLeft" state="frozen"/>
      <selection activeCell="A7" sqref="A7"/>
      <selection pane="bottomLeft" activeCell="I17" sqref="I17"/>
    </sheetView>
  </sheetViews>
  <sheetFormatPr defaultRowHeight="15" x14ac:dyDescent="0.25"/>
  <cols>
    <col min="1" max="1" width="11.5703125" customWidth="1"/>
    <col min="2" max="2" width="47.28515625" customWidth="1"/>
    <col min="3" max="3" width="23.5703125" customWidth="1"/>
    <col min="4" max="4" width="19.7109375" customWidth="1"/>
    <col min="5" max="5" width="17.7109375" customWidth="1"/>
    <col min="6" max="6" width="18" customWidth="1"/>
    <col min="7" max="7" width="17.28515625" customWidth="1"/>
    <col min="8" max="8" width="18.5703125" customWidth="1"/>
    <col min="9" max="9" width="18.42578125" customWidth="1"/>
  </cols>
  <sheetData>
    <row r="1" spans="1:9" x14ac:dyDescent="0.25">
      <c r="A1" s="47" t="s">
        <v>365</v>
      </c>
      <c r="B1" s="47" t="s">
        <v>366</v>
      </c>
      <c r="C1" s="47" t="s">
        <v>376</v>
      </c>
      <c r="D1" s="47" t="s">
        <v>378</v>
      </c>
      <c r="E1" s="47" t="s">
        <v>379</v>
      </c>
      <c r="F1" s="47" t="s">
        <v>348</v>
      </c>
      <c r="G1" s="47" t="s">
        <v>377</v>
      </c>
      <c r="H1" s="47" t="s">
        <v>816</v>
      </c>
      <c r="I1" s="47" t="s">
        <v>859</v>
      </c>
    </row>
    <row r="2" spans="1:9" x14ac:dyDescent="0.25">
      <c r="A2" t="s">
        <v>804</v>
      </c>
      <c r="B2" t="s">
        <v>805</v>
      </c>
      <c r="C2" t="s">
        <v>8201</v>
      </c>
      <c r="D2" t="s">
        <v>594</v>
      </c>
      <c r="E2" t="s">
        <v>594</v>
      </c>
      <c r="F2" t="s">
        <v>594</v>
      </c>
      <c r="G2" t="s">
        <v>594</v>
      </c>
      <c r="H2" t="s">
        <v>8201</v>
      </c>
      <c r="I2" t="s">
        <v>8201</v>
      </c>
    </row>
    <row r="3" spans="1:9" x14ac:dyDescent="0.25">
      <c r="A3" t="s">
        <v>800</v>
      </c>
      <c r="B3" t="s">
        <v>801</v>
      </c>
      <c r="C3" t="s">
        <v>8201</v>
      </c>
      <c r="D3" t="s">
        <v>594</v>
      </c>
      <c r="E3" t="s">
        <v>594</v>
      </c>
      <c r="F3" t="s">
        <v>594</v>
      </c>
      <c r="G3" t="s">
        <v>594</v>
      </c>
      <c r="H3" t="s">
        <v>8201</v>
      </c>
      <c r="I3" t="s">
        <v>8201</v>
      </c>
    </row>
    <row r="4" spans="1:9" x14ac:dyDescent="0.25">
      <c r="A4" t="s">
        <v>802</v>
      </c>
      <c r="B4" t="s">
        <v>803</v>
      </c>
      <c r="C4" t="s">
        <v>8201</v>
      </c>
      <c r="D4" t="s">
        <v>594</v>
      </c>
      <c r="E4" t="s">
        <v>594</v>
      </c>
      <c r="F4" t="s">
        <v>594</v>
      </c>
      <c r="G4" t="s">
        <v>594</v>
      </c>
      <c r="H4" t="s">
        <v>8201</v>
      </c>
      <c r="I4" t="s">
        <v>8201</v>
      </c>
    </row>
    <row r="5" spans="1:9" x14ac:dyDescent="0.25">
      <c r="A5" t="s">
        <v>380</v>
      </c>
      <c r="B5" t="s">
        <v>381</v>
      </c>
      <c r="C5" t="s">
        <v>594</v>
      </c>
      <c r="D5" t="s">
        <v>594</v>
      </c>
      <c r="E5" t="s">
        <v>594</v>
      </c>
      <c r="F5" t="s">
        <v>594</v>
      </c>
      <c r="G5" t="s">
        <v>594</v>
      </c>
      <c r="H5" t="s">
        <v>326</v>
      </c>
      <c r="I5" t="s">
        <v>8201</v>
      </c>
    </row>
    <row r="6" spans="1:9" x14ac:dyDescent="0.25">
      <c r="A6" t="s">
        <v>0</v>
      </c>
      <c r="B6" t="s">
        <v>1</v>
      </c>
      <c r="C6" t="s">
        <v>594</v>
      </c>
      <c r="D6" t="s">
        <v>594</v>
      </c>
      <c r="E6" t="s">
        <v>589</v>
      </c>
      <c r="F6" t="s">
        <v>594</v>
      </c>
      <c r="G6" t="s">
        <v>594</v>
      </c>
      <c r="H6" t="s">
        <v>594</v>
      </c>
      <c r="I6" t="s">
        <v>8201</v>
      </c>
    </row>
    <row r="7" spans="1:9" x14ac:dyDescent="0.25">
      <c r="A7" t="s">
        <v>382</v>
      </c>
      <c r="B7" t="s">
        <v>383</v>
      </c>
      <c r="C7" t="s">
        <v>594</v>
      </c>
      <c r="D7" t="s">
        <v>594</v>
      </c>
      <c r="E7" t="s">
        <v>589</v>
      </c>
      <c r="F7" t="s">
        <v>594</v>
      </c>
      <c r="G7" t="s">
        <v>594</v>
      </c>
      <c r="H7" t="s">
        <v>594</v>
      </c>
      <c r="I7" t="s">
        <v>8201</v>
      </c>
    </row>
    <row r="8" spans="1:9" x14ac:dyDescent="0.25">
      <c r="A8" t="s">
        <v>2</v>
      </c>
      <c r="B8" t="s">
        <v>3</v>
      </c>
      <c r="C8" t="s">
        <v>594</v>
      </c>
      <c r="D8" t="s">
        <v>594</v>
      </c>
      <c r="E8" t="s">
        <v>589</v>
      </c>
      <c r="F8" t="s">
        <v>594</v>
      </c>
      <c r="G8" t="s">
        <v>594</v>
      </c>
      <c r="H8" t="s">
        <v>594</v>
      </c>
      <c r="I8" t="s">
        <v>8201</v>
      </c>
    </row>
    <row r="9" spans="1:9" x14ac:dyDescent="0.25">
      <c r="A9" t="s">
        <v>4</v>
      </c>
      <c r="B9" t="s">
        <v>5</v>
      </c>
      <c r="C9" t="s">
        <v>594</v>
      </c>
      <c r="D9" t="s">
        <v>594</v>
      </c>
      <c r="E9" t="s">
        <v>594</v>
      </c>
      <c r="F9" t="s">
        <v>594</v>
      </c>
      <c r="G9" t="s">
        <v>594</v>
      </c>
      <c r="H9" t="s">
        <v>594</v>
      </c>
      <c r="I9" t="s">
        <v>8201</v>
      </c>
    </row>
    <row r="10" spans="1:9" x14ac:dyDescent="0.25">
      <c r="A10" t="s">
        <v>6</v>
      </c>
      <c r="B10" t="s">
        <v>7</v>
      </c>
      <c r="C10" t="s">
        <v>594</v>
      </c>
      <c r="D10" t="s">
        <v>589</v>
      </c>
      <c r="E10" t="s">
        <v>594</v>
      </c>
      <c r="F10" t="s">
        <v>594</v>
      </c>
      <c r="G10" t="s">
        <v>594</v>
      </c>
      <c r="H10" t="s">
        <v>594</v>
      </c>
      <c r="I10" t="s">
        <v>8201</v>
      </c>
    </row>
    <row r="11" spans="1:9" x14ac:dyDescent="0.25">
      <c r="A11" t="s">
        <v>384</v>
      </c>
      <c r="B11" t="s">
        <v>385</v>
      </c>
      <c r="C11" t="s">
        <v>594</v>
      </c>
      <c r="D11" t="s">
        <v>589</v>
      </c>
      <c r="E11" t="s">
        <v>594</v>
      </c>
      <c r="F11" t="s">
        <v>594</v>
      </c>
      <c r="G11" t="s">
        <v>594</v>
      </c>
      <c r="H11" t="s">
        <v>594</v>
      </c>
      <c r="I11" t="s">
        <v>8201</v>
      </c>
    </row>
    <row r="12" spans="1:9" x14ac:dyDescent="0.25">
      <c r="A12" t="s">
        <v>8</v>
      </c>
      <c r="B12" t="s">
        <v>9</v>
      </c>
      <c r="C12" t="s">
        <v>594</v>
      </c>
      <c r="D12" t="s">
        <v>594</v>
      </c>
      <c r="E12" t="s">
        <v>594</v>
      </c>
      <c r="F12" t="s">
        <v>594</v>
      </c>
      <c r="G12" t="s">
        <v>589</v>
      </c>
      <c r="H12" t="s">
        <v>594</v>
      </c>
      <c r="I12" t="s">
        <v>8201</v>
      </c>
    </row>
    <row r="13" spans="1:9" x14ac:dyDescent="0.25">
      <c r="A13" t="s">
        <v>10</v>
      </c>
      <c r="B13" t="s">
        <v>11</v>
      </c>
      <c r="C13" t="s">
        <v>594</v>
      </c>
      <c r="D13" t="s">
        <v>594</v>
      </c>
      <c r="E13" t="s">
        <v>594</v>
      </c>
      <c r="F13" t="s">
        <v>594</v>
      </c>
      <c r="G13" t="s">
        <v>589</v>
      </c>
      <c r="H13" t="s">
        <v>594</v>
      </c>
      <c r="I13" t="s">
        <v>8201</v>
      </c>
    </row>
    <row r="14" spans="1:9" x14ac:dyDescent="0.25">
      <c r="A14" t="s">
        <v>386</v>
      </c>
      <c r="B14" t="s">
        <v>387</v>
      </c>
      <c r="C14" t="s">
        <v>594</v>
      </c>
      <c r="D14" t="s">
        <v>594</v>
      </c>
      <c r="E14" t="s">
        <v>594</v>
      </c>
      <c r="F14" t="s">
        <v>594</v>
      </c>
      <c r="G14" t="s">
        <v>589</v>
      </c>
      <c r="H14" t="s">
        <v>594</v>
      </c>
      <c r="I14" t="s">
        <v>8201</v>
      </c>
    </row>
    <row r="15" spans="1:9" x14ac:dyDescent="0.25">
      <c r="A15" t="s">
        <v>12</v>
      </c>
      <c r="B15" t="s">
        <v>13</v>
      </c>
      <c r="C15" t="s">
        <v>595</v>
      </c>
      <c r="D15" t="s">
        <v>595</v>
      </c>
      <c r="E15" t="s">
        <v>595</v>
      </c>
      <c r="F15" t="s">
        <v>594</v>
      </c>
      <c r="G15" t="s">
        <v>594</v>
      </c>
      <c r="H15" t="s">
        <v>8201</v>
      </c>
      <c r="I15" t="s">
        <v>8201</v>
      </c>
    </row>
    <row r="16" spans="1:9" x14ac:dyDescent="0.25">
      <c r="A16" t="s">
        <v>331</v>
      </c>
      <c r="B16" t="s">
        <v>512</v>
      </c>
      <c r="C16" t="s">
        <v>598</v>
      </c>
      <c r="D16" t="s">
        <v>8201</v>
      </c>
      <c r="E16" t="s">
        <v>8201</v>
      </c>
      <c r="F16" t="s">
        <v>8201</v>
      </c>
      <c r="G16" t="s">
        <v>8201</v>
      </c>
      <c r="H16" t="s">
        <v>8201</v>
      </c>
      <c r="I16" t="s">
        <v>8201</v>
      </c>
    </row>
    <row r="17" spans="1:9" x14ac:dyDescent="0.25">
      <c r="A17" t="s">
        <v>14</v>
      </c>
      <c r="B17" t="s">
        <v>619</v>
      </c>
      <c r="C17" t="s">
        <v>586</v>
      </c>
      <c r="D17" t="s">
        <v>817</v>
      </c>
      <c r="E17" t="s">
        <v>817</v>
      </c>
      <c r="F17" t="s">
        <v>817</v>
      </c>
      <c r="G17" t="s">
        <v>817</v>
      </c>
      <c r="H17" t="s">
        <v>8201</v>
      </c>
      <c r="I17" t="s">
        <v>8201</v>
      </c>
    </row>
    <row r="18" spans="1:9" x14ac:dyDescent="0.25">
      <c r="A18" t="s">
        <v>15</v>
      </c>
      <c r="B18" t="s">
        <v>16</v>
      </c>
      <c r="C18" t="s">
        <v>587</v>
      </c>
      <c r="D18" t="s">
        <v>817</v>
      </c>
      <c r="E18" t="s">
        <v>817</v>
      </c>
      <c r="F18" t="s">
        <v>817</v>
      </c>
      <c r="G18" t="s">
        <v>817</v>
      </c>
      <c r="H18" t="s">
        <v>8201</v>
      </c>
      <c r="I18" t="s">
        <v>8201</v>
      </c>
    </row>
    <row r="19" spans="1:9" x14ac:dyDescent="0.25">
      <c r="A19" t="s">
        <v>17</v>
      </c>
      <c r="B19" t="s">
        <v>18</v>
      </c>
      <c r="C19" t="s">
        <v>592</v>
      </c>
      <c r="D19" t="s">
        <v>817</v>
      </c>
      <c r="E19" t="s">
        <v>817</v>
      </c>
      <c r="F19" t="s">
        <v>817</v>
      </c>
      <c r="G19" t="s">
        <v>817</v>
      </c>
      <c r="H19" t="s">
        <v>8201</v>
      </c>
      <c r="I19" t="s">
        <v>8201</v>
      </c>
    </row>
    <row r="20" spans="1:9" x14ac:dyDescent="0.25">
      <c r="A20" t="s">
        <v>19</v>
      </c>
      <c r="B20" t="s">
        <v>20</v>
      </c>
      <c r="C20" t="s">
        <v>349</v>
      </c>
      <c r="D20" t="s">
        <v>817</v>
      </c>
      <c r="E20" t="s">
        <v>817</v>
      </c>
      <c r="F20" t="s">
        <v>817</v>
      </c>
      <c r="G20" t="s">
        <v>817</v>
      </c>
      <c r="H20" t="s">
        <v>8201</v>
      </c>
      <c r="I20" t="s">
        <v>8201</v>
      </c>
    </row>
    <row r="21" spans="1:9" x14ac:dyDescent="0.25">
      <c r="A21" t="s">
        <v>655</v>
      </c>
      <c r="B21" t="s">
        <v>665</v>
      </c>
      <c r="C21" t="s">
        <v>591</v>
      </c>
      <c r="D21" t="s">
        <v>817</v>
      </c>
      <c r="E21" t="s">
        <v>817</v>
      </c>
      <c r="F21" t="s">
        <v>817</v>
      </c>
      <c r="G21" t="s">
        <v>817</v>
      </c>
      <c r="H21" t="s">
        <v>8201</v>
      </c>
      <c r="I21" t="s">
        <v>8201</v>
      </c>
    </row>
    <row r="22" spans="1:9" x14ac:dyDescent="0.25">
      <c r="A22" t="s">
        <v>21</v>
      </c>
      <c r="B22" t="s">
        <v>22</v>
      </c>
      <c r="C22" t="s">
        <v>588</v>
      </c>
      <c r="D22" t="s">
        <v>817</v>
      </c>
      <c r="E22" t="s">
        <v>817</v>
      </c>
      <c r="F22" t="s">
        <v>817</v>
      </c>
      <c r="G22" t="s">
        <v>817</v>
      </c>
      <c r="H22" t="s">
        <v>8201</v>
      </c>
      <c r="I22" t="s">
        <v>8201</v>
      </c>
    </row>
    <row r="23" spans="1:9" x14ac:dyDescent="0.25">
      <c r="A23" t="s">
        <v>23</v>
      </c>
      <c r="B23" t="s">
        <v>24</v>
      </c>
      <c r="C23" t="s">
        <v>325</v>
      </c>
      <c r="D23" t="s">
        <v>817</v>
      </c>
      <c r="E23" t="s">
        <v>817</v>
      </c>
      <c r="F23" t="s">
        <v>817</v>
      </c>
      <c r="G23" t="s">
        <v>817</v>
      </c>
      <c r="H23" t="s">
        <v>8201</v>
      </c>
      <c r="I23" t="s">
        <v>8201</v>
      </c>
    </row>
    <row r="24" spans="1:9" x14ac:dyDescent="0.25">
      <c r="A24" t="s">
        <v>25</v>
      </c>
      <c r="B24" t="s">
        <v>622</v>
      </c>
      <c r="C24" t="s">
        <v>596</v>
      </c>
      <c r="D24" t="s">
        <v>817</v>
      </c>
      <c r="E24" t="s">
        <v>817</v>
      </c>
      <c r="F24" t="s">
        <v>817</v>
      </c>
      <c r="G24" t="s">
        <v>817</v>
      </c>
      <c r="H24" t="s">
        <v>8201</v>
      </c>
      <c r="I24" t="s">
        <v>594</v>
      </c>
    </row>
    <row r="25" spans="1:9" x14ac:dyDescent="0.25">
      <c r="A25" t="s">
        <v>26</v>
      </c>
      <c r="B25" t="s">
        <v>27</v>
      </c>
      <c r="C25" t="s">
        <v>349</v>
      </c>
      <c r="D25" t="s">
        <v>817</v>
      </c>
      <c r="E25" t="s">
        <v>817</v>
      </c>
      <c r="F25" t="s">
        <v>817</v>
      </c>
      <c r="G25" t="s">
        <v>817</v>
      </c>
      <c r="H25" t="s">
        <v>8201</v>
      </c>
      <c r="I25" t="s">
        <v>8201</v>
      </c>
    </row>
    <row r="26" spans="1:9" x14ac:dyDescent="0.25">
      <c r="A26" t="s">
        <v>776</v>
      </c>
      <c r="B26" t="s">
        <v>777</v>
      </c>
      <c r="C26" t="s">
        <v>8201</v>
      </c>
      <c r="D26" t="s">
        <v>817</v>
      </c>
      <c r="E26" t="s">
        <v>817</v>
      </c>
      <c r="F26" t="s">
        <v>817</v>
      </c>
      <c r="G26" t="s">
        <v>817</v>
      </c>
      <c r="H26" t="s">
        <v>326</v>
      </c>
      <c r="I26" t="s">
        <v>8201</v>
      </c>
    </row>
    <row r="27" spans="1:9" x14ac:dyDescent="0.25">
      <c r="A27" t="s">
        <v>28</v>
      </c>
      <c r="B27" t="s">
        <v>606</v>
      </c>
      <c r="C27" t="s">
        <v>585</v>
      </c>
      <c r="D27" t="s">
        <v>817</v>
      </c>
      <c r="E27" t="s">
        <v>817</v>
      </c>
      <c r="F27" t="s">
        <v>817</v>
      </c>
      <c r="G27" t="s">
        <v>817</v>
      </c>
      <c r="H27" t="s">
        <v>8201</v>
      </c>
      <c r="I27" t="s">
        <v>8201</v>
      </c>
    </row>
    <row r="28" spans="1:9" x14ac:dyDescent="0.25">
      <c r="A28" t="s">
        <v>774</v>
      </c>
      <c r="B28" t="s">
        <v>775</v>
      </c>
      <c r="C28" t="s">
        <v>817</v>
      </c>
      <c r="D28" t="s">
        <v>817</v>
      </c>
      <c r="E28" t="s">
        <v>817</v>
      </c>
      <c r="F28" t="s">
        <v>817</v>
      </c>
      <c r="G28" t="s">
        <v>817</v>
      </c>
      <c r="H28" t="s">
        <v>326</v>
      </c>
      <c r="I28" t="s">
        <v>8201</v>
      </c>
    </row>
    <row r="29" spans="1:9" x14ac:dyDescent="0.25">
      <c r="A29" t="s">
        <v>790</v>
      </c>
      <c r="B29" t="s">
        <v>791</v>
      </c>
      <c r="C29" t="s">
        <v>8201</v>
      </c>
      <c r="D29" t="s">
        <v>594</v>
      </c>
      <c r="E29" t="s">
        <v>594</v>
      </c>
      <c r="F29" t="s">
        <v>594</v>
      </c>
      <c r="G29" t="s">
        <v>594</v>
      </c>
      <c r="H29" t="s">
        <v>8201</v>
      </c>
      <c r="I29" t="s">
        <v>8201</v>
      </c>
    </row>
    <row r="30" spans="1:9" x14ac:dyDescent="0.25">
      <c r="A30" t="s">
        <v>794</v>
      </c>
      <c r="B30" t="s">
        <v>795</v>
      </c>
      <c r="C30" t="s">
        <v>8201</v>
      </c>
      <c r="D30" t="s">
        <v>594</v>
      </c>
      <c r="E30" t="s">
        <v>594</v>
      </c>
      <c r="F30" t="s">
        <v>594</v>
      </c>
      <c r="G30" t="s">
        <v>594</v>
      </c>
      <c r="H30" t="s">
        <v>8201</v>
      </c>
      <c r="I30" t="s">
        <v>8201</v>
      </c>
    </row>
    <row r="31" spans="1:9" x14ac:dyDescent="0.25">
      <c r="A31" t="s">
        <v>814</v>
      </c>
      <c r="B31" t="s">
        <v>815</v>
      </c>
      <c r="C31" t="s">
        <v>8201</v>
      </c>
      <c r="D31" t="s">
        <v>594</v>
      </c>
      <c r="E31" t="s">
        <v>594</v>
      </c>
      <c r="F31" t="s">
        <v>594</v>
      </c>
      <c r="G31" t="s">
        <v>594</v>
      </c>
      <c r="H31" t="s">
        <v>8201</v>
      </c>
      <c r="I31" t="s">
        <v>8201</v>
      </c>
    </row>
    <row r="32" spans="1:9" x14ac:dyDescent="0.25">
      <c r="A32" t="s">
        <v>513</v>
      </c>
      <c r="B32" t="s">
        <v>514</v>
      </c>
      <c r="C32" t="s">
        <v>591</v>
      </c>
      <c r="D32" t="s">
        <v>594</v>
      </c>
      <c r="E32" t="s">
        <v>594</v>
      </c>
      <c r="F32" t="s">
        <v>594</v>
      </c>
      <c r="G32" t="s">
        <v>594</v>
      </c>
      <c r="H32" t="s">
        <v>8201</v>
      </c>
      <c r="I32" t="s">
        <v>8201</v>
      </c>
    </row>
    <row r="33" spans="1:9" x14ac:dyDescent="0.25">
      <c r="A33" t="s">
        <v>515</v>
      </c>
      <c r="B33" t="s">
        <v>516</v>
      </c>
      <c r="C33" t="s">
        <v>589</v>
      </c>
      <c r="D33" t="s">
        <v>594</v>
      </c>
      <c r="E33" t="s">
        <v>594</v>
      </c>
      <c r="F33" t="s">
        <v>594</v>
      </c>
      <c r="G33" t="s">
        <v>594</v>
      </c>
      <c r="H33" t="s">
        <v>326</v>
      </c>
      <c r="I33" t="s">
        <v>8201</v>
      </c>
    </row>
    <row r="34" spans="1:9" x14ac:dyDescent="0.25">
      <c r="A34" t="s">
        <v>29</v>
      </c>
      <c r="B34" t="s">
        <v>30</v>
      </c>
      <c r="C34" t="s">
        <v>589</v>
      </c>
      <c r="D34" t="s">
        <v>817</v>
      </c>
      <c r="E34" t="s">
        <v>817</v>
      </c>
      <c r="F34" t="s">
        <v>594</v>
      </c>
      <c r="G34" t="s">
        <v>594</v>
      </c>
      <c r="H34" t="s">
        <v>326</v>
      </c>
      <c r="I34" t="s">
        <v>8201</v>
      </c>
    </row>
    <row r="35" spans="1:9" x14ac:dyDescent="0.25">
      <c r="A35" t="s">
        <v>517</v>
      </c>
      <c r="B35" t="s">
        <v>518</v>
      </c>
      <c r="C35" t="s">
        <v>589</v>
      </c>
      <c r="D35" t="s">
        <v>594</v>
      </c>
      <c r="E35" t="s">
        <v>594</v>
      </c>
      <c r="F35" t="s">
        <v>594</v>
      </c>
      <c r="G35" t="s">
        <v>594</v>
      </c>
      <c r="H35" t="s">
        <v>326</v>
      </c>
      <c r="I35" t="s">
        <v>8201</v>
      </c>
    </row>
    <row r="36" spans="1:9" x14ac:dyDescent="0.25">
      <c r="A36" t="s">
        <v>581</v>
      </c>
      <c r="B36" t="s">
        <v>582</v>
      </c>
      <c r="C36" t="s">
        <v>589</v>
      </c>
      <c r="D36" t="s">
        <v>594</v>
      </c>
      <c r="E36" t="s">
        <v>594</v>
      </c>
      <c r="F36" t="s">
        <v>594</v>
      </c>
      <c r="G36" t="s">
        <v>594</v>
      </c>
      <c r="H36" t="s">
        <v>326</v>
      </c>
      <c r="I36" t="s">
        <v>8201</v>
      </c>
    </row>
    <row r="37" spans="1:9" x14ac:dyDescent="0.25">
      <c r="A37" t="s">
        <v>31</v>
      </c>
      <c r="B37" t="s">
        <v>32</v>
      </c>
      <c r="C37" t="s">
        <v>328</v>
      </c>
      <c r="D37" t="s">
        <v>817</v>
      </c>
      <c r="E37" t="s">
        <v>817</v>
      </c>
      <c r="F37" t="s">
        <v>594</v>
      </c>
      <c r="G37" t="s">
        <v>594</v>
      </c>
      <c r="H37" t="s">
        <v>817</v>
      </c>
      <c r="I37" t="s">
        <v>8201</v>
      </c>
    </row>
    <row r="38" spans="1:9" x14ac:dyDescent="0.25">
      <c r="A38" t="s">
        <v>33</v>
      </c>
      <c r="B38" t="s">
        <v>607</v>
      </c>
      <c r="C38" t="s">
        <v>328</v>
      </c>
      <c r="D38" t="s">
        <v>817</v>
      </c>
      <c r="E38" t="s">
        <v>817</v>
      </c>
      <c r="F38" t="s">
        <v>594</v>
      </c>
      <c r="G38" t="s">
        <v>594</v>
      </c>
      <c r="H38" t="s">
        <v>817</v>
      </c>
      <c r="I38" t="s">
        <v>8201</v>
      </c>
    </row>
    <row r="39" spans="1:9" x14ac:dyDescent="0.25">
      <c r="A39" t="s">
        <v>34</v>
      </c>
      <c r="B39" t="s">
        <v>35</v>
      </c>
      <c r="C39" t="s">
        <v>817</v>
      </c>
      <c r="D39" t="s">
        <v>817</v>
      </c>
      <c r="E39" t="s">
        <v>349</v>
      </c>
      <c r="F39" t="s">
        <v>594</v>
      </c>
      <c r="G39" t="s">
        <v>594</v>
      </c>
      <c r="H39" t="s">
        <v>8201</v>
      </c>
      <c r="I39" t="s">
        <v>8201</v>
      </c>
    </row>
    <row r="40" spans="1:9" x14ac:dyDescent="0.25">
      <c r="A40" t="s">
        <v>36</v>
      </c>
      <c r="B40" t="s">
        <v>37</v>
      </c>
      <c r="C40" t="s">
        <v>8201</v>
      </c>
      <c r="D40" t="s">
        <v>817</v>
      </c>
      <c r="E40" t="s">
        <v>8201</v>
      </c>
      <c r="F40" t="s">
        <v>602</v>
      </c>
      <c r="G40" t="s">
        <v>594</v>
      </c>
      <c r="H40" t="s">
        <v>817</v>
      </c>
      <c r="I40" t="s">
        <v>8201</v>
      </c>
    </row>
    <row r="41" spans="1:9" x14ac:dyDescent="0.25">
      <c r="A41" t="s">
        <v>38</v>
      </c>
      <c r="B41" t="s">
        <v>519</v>
      </c>
      <c r="C41" t="s">
        <v>817</v>
      </c>
      <c r="D41" t="s">
        <v>817</v>
      </c>
      <c r="E41" t="s">
        <v>589</v>
      </c>
      <c r="F41" t="s">
        <v>594</v>
      </c>
      <c r="G41" t="s">
        <v>594</v>
      </c>
      <c r="H41" t="s">
        <v>817</v>
      </c>
      <c r="I41" t="s">
        <v>8201</v>
      </c>
    </row>
    <row r="42" spans="1:9" x14ac:dyDescent="0.25">
      <c r="A42" t="s">
        <v>520</v>
      </c>
      <c r="B42" t="s">
        <v>521</v>
      </c>
      <c r="C42" t="s">
        <v>511</v>
      </c>
      <c r="D42" t="s">
        <v>594</v>
      </c>
      <c r="E42" t="s">
        <v>594</v>
      </c>
      <c r="F42" t="s">
        <v>594</v>
      </c>
      <c r="G42" t="s">
        <v>594</v>
      </c>
      <c r="H42" t="s">
        <v>8201</v>
      </c>
      <c r="I42" t="s">
        <v>8201</v>
      </c>
    </row>
    <row r="43" spans="1:9" x14ac:dyDescent="0.25">
      <c r="A43" t="s">
        <v>39</v>
      </c>
      <c r="B43" t="s">
        <v>40</v>
      </c>
      <c r="C43" t="s">
        <v>8201</v>
      </c>
      <c r="D43" t="s">
        <v>8201</v>
      </c>
      <c r="E43" t="s">
        <v>594</v>
      </c>
      <c r="F43" t="s">
        <v>594</v>
      </c>
      <c r="G43" t="s">
        <v>594</v>
      </c>
      <c r="H43" t="s">
        <v>8201</v>
      </c>
      <c r="I43" t="s">
        <v>8201</v>
      </c>
    </row>
    <row r="44" spans="1:9" x14ac:dyDescent="0.25">
      <c r="A44" t="s">
        <v>822</v>
      </c>
      <c r="B44" t="s">
        <v>823</v>
      </c>
      <c r="C44" t="s">
        <v>594</v>
      </c>
      <c r="D44" t="s">
        <v>594</v>
      </c>
      <c r="E44" t="s">
        <v>594</v>
      </c>
      <c r="F44" t="s">
        <v>594</v>
      </c>
      <c r="G44" t="s">
        <v>594</v>
      </c>
      <c r="H44" t="s">
        <v>594</v>
      </c>
      <c r="I44" t="s">
        <v>8201</v>
      </c>
    </row>
    <row r="45" spans="1:9" x14ac:dyDescent="0.25">
      <c r="A45" t="s">
        <v>824</v>
      </c>
      <c r="B45" t="s">
        <v>825</v>
      </c>
      <c r="C45" t="s">
        <v>594</v>
      </c>
      <c r="D45" t="s">
        <v>594</v>
      </c>
      <c r="E45" t="s">
        <v>594</v>
      </c>
      <c r="F45" t="s">
        <v>594</v>
      </c>
      <c r="G45" t="s">
        <v>594</v>
      </c>
      <c r="H45" t="s">
        <v>594</v>
      </c>
      <c r="I45" t="s">
        <v>8201</v>
      </c>
    </row>
    <row r="46" spans="1:9" x14ac:dyDescent="0.25">
      <c r="A46" t="s">
        <v>41</v>
      </c>
      <c r="B46" t="s">
        <v>625</v>
      </c>
      <c r="C46" t="s">
        <v>599</v>
      </c>
      <c r="D46" t="s">
        <v>817</v>
      </c>
      <c r="E46" t="s">
        <v>8201</v>
      </c>
      <c r="F46" t="s">
        <v>594</v>
      </c>
      <c r="G46" t="s">
        <v>594</v>
      </c>
      <c r="H46" t="s">
        <v>8201</v>
      </c>
      <c r="I46" t="s">
        <v>8201</v>
      </c>
    </row>
    <row r="47" spans="1:9" x14ac:dyDescent="0.25">
      <c r="A47" t="s">
        <v>522</v>
      </c>
      <c r="B47" t="s">
        <v>626</v>
      </c>
      <c r="C47" t="s">
        <v>591</v>
      </c>
      <c r="D47" t="s">
        <v>594</v>
      </c>
      <c r="E47" t="s">
        <v>594</v>
      </c>
      <c r="F47" t="s">
        <v>594</v>
      </c>
      <c r="G47" t="s">
        <v>594</v>
      </c>
      <c r="H47" t="s">
        <v>8201</v>
      </c>
      <c r="I47" t="s">
        <v>8201</v>
      </c>
    </row>
    <row r="48" spans="1:9" x14ac:dyDescent="0.25">
      <c r="A48" t="s">
        <v>42</v>
      </c>
      <c r="B48" t="s">
        <v>627</v>
      </c>
      <c r="C48" t="s">
        <v>599</v>
      </c>
      <c r="D48" t="s">
        <v>817</v>
      </c>
      <c r="E48" t="s">
        <v>817</v>
      </c>
      <c r="F48" t="s">
        <v>594</v>
      </c>
      <c r="G48" t="s">
        <v>594</v>
      </c>
      <c r="H48" t="s">
        <v>8201</v>
      </c>
      <c r="I48" t="s">
        <v>8201</v>
      </c>
    </row>
    <row r="49" spans="1:9" x14ac:dyDescent="0.25">
      <c r="A49" t="s">
        <v>43</v>
      </c>
      <c r="B49" t="s">
        <v>44</v>
      </c>
      <c r="C49" t="s">
        <v>327</v>
      </c>
      <c r="D49" t="s">
        <v>327</v>
      </c>
      <c r="E49" t="s">
        <v>817</v>
      </c>
      <c r="F49" t="s">
        <v>594</v>
      </c>
      <c r="G49" t="s">
        <v>594</v>
      </c>
      <c r="H49" t="s">
        <v>8201</v>
      </c>
      <c r="I49" t="s">
        <v>8201</v>
      </c>
    </row>
    <row r="50" spans="1:9" x14ac:dyDescent="0.25">
      <c r="A50" t="s">
        <v>765</v>
      </c>
      <c r="B50" t="s">
        <v>766</v>
      </c>
      <c r="C50" t="s">
        <v>327</v>
      </c>
      <c r="D50" t="s">
        <v>327</v>
      </c>
      <c r="E50" t="s">
        <v>594</v>
      </c>
      <c r="F50" t="s">
        <v>594</v>
      </c>
      <c r="G50" t="s">
        <v>594</v>
      </c>
      <c r="H50" t="s">
        <v>8201</v>
      </c>
      <c r="I50" t="s">
        <v>8201</v>
      </c>
    </row>
    <row r="51" spans="1:9" x14ac:dyDescent="0.25">
      <c r="A51" t="s">
        <v>357</v>
      </c>
      <c r="B51" t="s">
        <v>826</v>
      </c>
      <c r="C51" t="s">
        <v>368</v>
      </c>
      <c r="D51" t="s">
        <v>368</v>
      </c>
      <c r="E51" t="s">
        <v>368</v>
      </c>
      <c r="F51" t="s">
        <v>594</v>
      </c>
      <c r="G51" t="s">
        <v>594</v>
      </c>
      <c r="H51" t="s">
        <v>368</v>
      </c>
      <c r="I51" t="s">
        <v>8201</v>
      </c>
    </row>
    <row r="52" spans="1:9" x14ac:dyDescent="0.25">
      <c r="A52" t="s">
        <v>45</v>
      </c>
      <c r="B52" t="s">
        <v>350</v>
      </c>
      <c r="C52" t="s">
        <v>817</v>
      </c>
      <c r="D52" t="s">
        <v>349</v>
      </c>
      <c r="E52" t="s">
        <v>817</v>
      </c>
      <c r="F52" t="s">
        <v>594</v>
      </c>
      <c r="G52" t="s">
        <v>8201</v>
      </c>
      <c r="H52" t="s">
        <v>817</v>
      </c>
      <c r="I52" t="s">
        <v>8201</v>
      </c>
    </row>
    <row r="53" spans="1:9" x14ac:dyDescent="0.25">
      <c r="A53" t="s">
        <v>46</v>
      </c>
      <c r="B53" t="s">
        <v>47</v>
      </c>
      <c r="C53" t="s">
        <v>817</v>
      </c>
      <c r="D53" t="s">
        <v>588</v>
      </c>
      <c r="E53" t="s">
        <v>817</v>
      </c>
      <c r="F53" t="s">
        <v>594</v>
      </c>
      <c r="G53" t="s">
        <v>594</v>
      </c>
      <c r="H53" t="s">
        <v>817</v>
      </c>
      <c r="I53" t="s">
        <v>8201</v>
      </c>
    </row>
    <row r="54" spans="1:9" x14ac:dyDescent="0.25">
      <c r="A54" t="s">
        <v>48</v>
      </c>
      <c r="B54" t="s">
        <v>49</v>
      </c>
      <c r="C54" t="s">
        <v>817</v>
      </c>
      <c r="D54" t="s">
        <v>325</v>
      </c>
      <c r="E54" t="s">
        <v>817</v>
      </c>
      <c r="F54" t="s">
        <v>594</v>
      </c>
      <c r="G54" t="s">
        <v>594</v>
      </c>
      <c r="H54" t="s">
        <v>817</v>
      </c>
      <c r="I54" t="s">
        <v>8201</v>
      </c>
    </row>
    <row r="55" spans="1:9" x14ac:dyDescent="0.25">
      <c r="A55" t="s">
        <v>50</v>
      </c>
      <c r="B55" t="s">
        <v>51</v>
      </c>
      <c r="C55" t="s">
        <v>817</v>
      </c>
      <c r="D55" t="s">
        <v>589</v>
      </c>
      <c r="E55" t="s">
        <v>817</v>
      </c>
      <c r="F55" t="s">
        <v>594</v>
      </c>
      <c r="G55" t="s">
        <v>594</v>
      </c>
      <c r="H55" t="s">
        <v>817</v>
      </c>
      <c r="I55" t="s">
        <v>8201</v>
      </c>
    </row>
    <row r="56" spans="1:9" x14ac:dyDescent="0.25">
      <c r="A56" t="s">
        <v>52</v>
      </c>
      <c r="B56" t="s">
        <v>523</v>
      </c>
      <c r="C56" t="s">
        <v>817</v>
      </c>
      <c r="D56" t="s">
        <v>349</v>
      </c>
      <c r="E56" t="s">
        <v>817</v>
      </c>
      <c r="F56" t="s">
        <v>594</v>
      </c>
      <c r="G56" t="s">
        <v>8201</v>
      </c>
      <c r="H56" t="s">
        <v>817</v>
      </c>
      <c r="I56" t="s">
        <v>8201</v>
      </c>
    </row>
    <row r="57" spans="1:9" x14ac:dyDescent="0.25">
      <c r="A57" t="s">
        <v>53</v>
      </c>
      <c r="B57" t="s">
        <v>608</v>
      </c>
      <c r="C57" t="s">
        <v>817</v>
      </c>
      <c r="D57" t="s">
        <v>585</v>
      </c>
      <c r="E57" t="s">
        <v>817</v>
      </c>
      <c r="F57" t="s">
        <v>594</v>
      </c>
      <c r="G57" t="s">
        <v>594</v>
      </c>
      <c r="H57" t="s">
        <v>817</v>
      </c>
      <c r="I57" t="s">
        <v>8201</v>
      </c>
    </row>
    <row r="58" spans="1:9" x14ac:dyDescent="0.25">
      <c r="A58" t="s">
        <v>666</v>
      </c>
      <c r="B58" t="s">
        <v>667</v>
      </c>
      <c r="C58" t="s">
        <v>594</v>
      </c>
      <c r="D58" t="s">
        <v>594</v>
      </c>
      <c r="E58" t="s">
        <v>594</v>
      </c>
      <c r="F58" t="s">
        <v>594</v>
      </c>
      <c r="G58" t="s">
        <v>594</v>
      </c>
      <c r="H58" t="s">
        <v>594</v>
      </c>
      <c r="I58" t="s">
        <v>8201</v>
      </c>
    </row>
    <row r="59" spans="1:9" x14ac:dyDescent="0.25">
      <c r="A59" t="s">
        <v>54</v>
      </c>
      <c r="B59" t="s">
        <v>55</v>
      </c>
      <c r="C59" t="s">
        <v>817</v>
      </c>
      <c r="D59" t="s">
        <v>817</v>
      </c>
      <c r="E59" t="s">
        <v>817</v>
      </c>
      <c r="F59" t="s">
        <v>594</v>
      </c>
      <c r="G59" t="s">
        <v>589</v>
      </c>
      <c r="H59" t="s">
        <v>817</v>
      </c>
      <c r="I59" t="s">
        <v>8201</v>
      </c>
    </row>
    <row r="60" spans="1:9" x14ac:dyDescent="0.25">
      <c r="A60" t="s">
        <v>56</v>
      </c>
      <c r="B60" t="s">
        <v>524</v>
      </c>
      <c r="C60" t="s">
        <v>598</v>
      </c>
      <c r="D60" t="s">
        <v>391</v>
      </c>
      <c r="E60" t="s">
        <v>594</v>
      </c>
      <c r="F60" t="s">
        <v>594</v>
      </c>
      <c r="G60" t="s">
        <v>594</v>
      </c>
      <c r="H60" t="s">
        <v>8201</v>
      </c>
      <c r="I60" t="s">
        <v>8201</v>
      </c>
    </row>
    <row r="61" spans="1:9" x14ac:dyDescent="0.25">
      <c r="A61" t="s">
        <v>57</v>
      </c>
      <c r="B61" t="s">
        <v>358</v>
      </c>
      <c r="C61" t="s">
        <v>598</v>
      </c>
      <c r="D61" t="s">
        <v>594</v>
      </c>
      <c r="E61" t="s">
        <v>594</v>
      </c>
      <c r="F61" t="s">
        <v>594</v>
      </c>
      <c r="G61" t="s">
        <v>594</v>
      </c>
      <c r="H61" t="s">
        <v>594</v>
      </c>
      <c r="I61" t="s">
        <v>8201</v>
      </c>
    </row>
    <row r="62" spans="1:9" x14ac:dyDescent="0.25">
      <c r="A62" t="s">
        <v>525</v>
      </c>
      <c r="B62" t="s">
        <v>526</v>
      </c>
      <c r="C62" t="s">
        <v>594</v>
      </c>
      <c r="D62" t="s">
        <v>594</v>
      </c>
      <c r="E62" t="s">
        <v>594</v>
      </c>
      <c r="F62" t="s">
        <v>594</v>
      </c>
      <c r="G62" t="s">
        <v>594</v>
      </c>
      <c r="H62" t="s">
        <v>594</v>
      </c>
      <c r="I62" t="s">
        <v>8201</v>
      </c>
    </row>
    <row r="63" spans="1:9" x14ac:dyDescent="0.25">
      <c r="A63" t="s">
        <v>810</v>
      </c>
      <c r="B63" t="s">
        <v>811</v>
      </c>
      <c r="C63" t="s">
        <v>8201</v>
      </c>
      <c r="D63" t="s">
        <v>594</v>
      </c>
      <c r="E63" t="s">
        <v>594</v>
      </c>
      <c r="F63" t="s">
        <v>594</v>
      </c>
      <c r="G63" t="s">
        <v>594</v>
      </c>
      <c r="H63" t="s">
        <v>8201</v>
      </c>
      <c r="I63" t="s">
        <v>8201</v>
      </c>
    </row>
    <row r="64" spans="1:9" x14ac:dyDescent="0.25">
      <c r="A64" t="s">
        <v>367</v>
      </c>
      <c r="B64" t="s">
        <v>527</v>
      </c>
      <c r="C64" t="s">
        <v>589</v>
      </c>
      <c r="D64" t="s">
        <v>8201</v>
      </c>
      <c r="E64" t="s">
        <v>8201</v>
      </c>
      <c r="F64" t="s">
        <v>594</v>
      </c>
      <c r="G64" t="s">
        <v>594</v>
      </c>
      <c r="H64" t="s">
        <v>326</v>
      </c>
      <c r="I64" t="s">
        <v>8201</v>
      </c>
    </row>
    <row r="65" spans="1:9" x14ac:dyDescent="0.25">
      <c r="A65" t="s">
        <v>359</v>
      </c>
      <c r="B65" t="s">
        <v>528</v>
      </c>
      <c r="C65" t="s">
        <v>8201</v>
      </c>
      <c r="D65" t="s">
        <v>8201</v>
      </c>
      <c r="E65" t="s">
        <v>8201</v>
      </c>
      <c r="F65" t="s">
        <v>594</v>
      </c>
      <c r="G65" t="s">
        <v>594</v>
      </c>
      <c r="H65" t="s">
        <v>8201</v>
      </c>
      <c r="I65" t="s">
        <v>8201</v>
      </c>
    </row>
    <row r="66" spans="1:9" x14ac:dyDescent="0.25">
      <c r="A66" t="s">
        <v>668</v>
      </c>
      <c r="B66" t="s">
        <v>669</v>
      </c>
      <c r="C66" t="s">
        <v>594</v>
      </c>
      <c r="D66" t="s">
        <v>594</v>
      </c>
      <c r="E66" t="s">
        <v>589</v>
      </c>
      <c r="F66" t="s">
        <v>594</v>
      </c>
      <c r="G66" t="s">
        <v>594</v>
      </c>
      <c r="H66" t="s">
        <v>594</v>
      </c>
      <c r="I66" t="s">
        <v>8201</v>
      </c>
    </row>
    <row r="67" spans="1:9" x14ac:dyDescent="0.25">
      <c r="A67" t="s">
        <v>510</v>
      </c>
      <c r="B67" t="s">
        <v>529</v>
      </c>
      <c r="C67" t="s">
        <v>8201</v>
      </c>
      <c r="D67" t="s">
        <v>589</v>
      </c>
      <c r="E67" t="s">
        <v>8201</v>
      </c>
      <c r="F67" t="s">
        <v>594</v>
      </c>
      <c r="G67" t="s">
        <v>594</v>
      </c>
      <c r="H67" t="s">
        <v>8201</v>
      </c>
      <c r="I67" t="s">
        <v>8201</v>
      </c>
    </row>
    <row r="68" spans="1:9" x14ac:dyDescent="0.25">
      <c r="A68" t="s">
        <v>388</v>
      </c>
      <c r="B68" t="s">
        <v>530</v>
      </c>
      <c r="C68" t="s">
        <v>8201</v>
      </c>
      <c r="D68" t="s">
        <v>8201</v>
      </c>
      <c r="E68" t="s">
        <v>8201</v>
      </c>
      <c r="F68" t="s">
        <v>594</v>
      </c>
      <c r="G68" t="s">
        <v>589</v>
      </c>
      <c r="H68" t="s">
        <v>8201</v>
      </c>
      <c r="I68" t="s">
        <v>8201</v>
      </c>
    </row>
    <row r="69" spans="1:9" x14ac:dyDescent="0.25">
      <c r="A69" t="s">
        <v>58</v>
      </c>
      <c r="B69" t="s">
        <v>59</v>
      </c>
      <c r="C69" t="s">
        <v>598</v>
      </c>
      <c r="D69" t="s">
        <v>598</v>
      </c>
      <c r="E69" t="s">
        <v>594</v>
      </c>
      <c r="F69" t="s">
        <v>594</v>
      </c>
      <c r="G69" t="s">
        <v>594</v>
      </c>
      <c r="H69" t="s">
        <v>8201</v>
      </c>
      <c r="I69" t="s">
        <v>8201</v>
      </c>
    </row>
    <row r="70" spans="1:9" x14ac:dyDescent="0.25">
      <c r="A70" t="s">
        <v>60</v>
      </c>
      <c r="B70" t="s">
        <v>61</v>
      </c>
      <c r="C70" t="s">
        <v>588</v>
      </c>
      <c r="D70" t="s">
        <v>594</v>
      </c>
      <c r="E70" t="s">
        <v>594</v>
      </c>
      <c r="F70" t="s">
        <v>594</v>
      </c>
      <c r="G70" t="s">
        <v>594</v>
      </c>
      <c r="H70" t="s">
        <v>8201</v>
      </c>
      <c r="I70" t="s">
        <v>8201</v>
      </c>
    </row>
    <row r="71" spans="1:9" x14ac:dyDescent="0.25">
      <c r="A71" t="s">
        <v>62</v>
      </c>
      <c r="B71" t="s">
        <v>63</v>
      </c>
      <c r="C71" t="s">
        <v>8201</v>
      </c>
      <c r="D71" t="s">
        <v>817</v>
      </c>
      <c r="E71" t="s">
        <v>817</v>
      </c>
      <c r="F71" t="s">
        <v>602</v>
      </c>
      <c r="G71" t="s">
        <v>594</v>
      </c>
      <c r="H71" t="s">
        <v>8201</v>
      </c>
      <c r="I71" t="s">
        <v>8201</v>
      </c>
    </row>
    <row r="72" spans="1:9" x14ac:dyDescent="0.25">
      <c r="A72" t="s">
        <v>64</v>
      </c>
      <c r="B72" t="s">
        <v>615</v>
      </c>
      <c r="C72" t="s">
        <v>593</v>
      </c>
      <c r="D72" t="s">
        <v>817</v>
      </c>
      <c r="E72" t="s">
        <v>817</v>
      </c>
      <c r="F72" t="s">
        <v>594</v>
      </c>
      <c r="G72" t="s">
        <v>594</v>
      </c>
      <c r="H72" t="s">
        <v>8201</v>
      </c>
      <c r="I72" t="s">
        <v>8201</v>
      </c>
    </row>
    <row r="73" spans="1:9" x14ac:dyDescent="0.25">
      <c r="A73" t="s">
        <v>531</v>
      </c>
      <c r="B73" t="s">
        <v>635</v>
      </c>
      <c r="C73" t="s">
        <v>352</v>
      </c>
      <c r="D73" t="s">
        <v>817</v>
      </c>
      <c r="E73" t="s">
        <v>817</v>
      </c>
      <c r="F73" t="s">
        <v>817</v>
      </c>
      <c r="G73" t="s">
        <v>817</v>
      </c>
      <c r="H73" t="s">
        <v>817</v>
      </c>
      <c r="I73" t="s">
        <v>8201</v>
      </c>
    </row>
    <row r="74" spans="1:9" x14ac:dyDescent="0.25">
      <c r="A74" t="s">
        <v>532</v>
      </c>
      <c r="B74" t="s">
        <v>636</v>
      </c>
      <c r="C74" t="s">
        <v>352</v>
      </c>
      <c r="D74" t="s">
        <v>817</v>
      </c>
      <c r="E74" t="s">
        <v>817</v>
      </c>
      <c r="F74" t="s">
        <v>817</v>
      </c>
      <c r="G74" t="s">
        <v>817</v>
      </c>
      <c r="H74" t="s">
        <v>817</v>
      </c>
      <c r="I74" t="s">
        <v>8201</v>
      </c>
    </row>
    <row r="75" spans="1:9" x14ac:dyDescent="0.25">
      <c r="A75" t="s">
        <v>533</v>
      </c>
      <c r="B75" t="s">
        <v>637</v>
      </c>
      <c r="C75" t="s">
        <v>352</v>
      </c>
      <c r="D75" t="s">
        <v>817</v>
      </c>
      <c r="E75" t="s">
        <v>817</v>
      </c>
      <c r="F75" t="s">
        <v>817</v>
      </c>
      <c r="G75" t="s">
        <v>817</v>
      </c>
      <c r="H75" t="s">
        <v>817</v>
      </c>
      <c r="I75" t="s">
        <v>8201</v>
      </c>
    </row>
    <row r="76" spans="1:9" x14ac:dyDescent="0.25">
      <c r="A76" t="s">
        <v>658</v>
      </c>
      <c r="B76" t="s">
        <v>659</v>
      </c>
      <c r="C76" t="s">
        <v>598</v>
      </c>
      <c r="D76" t="s">
        <v>598</v>
      </c>
      <c r="E76" t="s">
        <v>598</v>
      </c>
      <c r="F76" t="s">
        <v>598</v>
      </c>
      <c r="G76" t="s">
        <v>598</v>
      </c>
      <c r="H76" t="s">
        <v>8201</v>
      </c>
      <c r="I76" t="s">
        <v>8201</v>
      </c>
    </row>
    <row r="77" spans="1:9" x14ac:dyDescent="0.25">
      <c r="A77" t="s">
        <v>389</v>
      </c>
      <c r="B77" t="s">
        <v>390</v>
      </c>
      <c r="C77" t="s">
        <v>594</v>
      </c>
      <c r="D77" t="s">
        <v>594</v>
      </c>
      <c r="E77" t="s">
        <v>594</v>
      </c>
      <c r="F77" t="s">
        <v>594</v>
      </c>
      <c r="G77" t="s">
        <v>594</v>
      </c>
      <c r="H77" t="s">
        <v>594</v>
      </c>
      <c r="I77" t="s">
        <v>8201</v>
      </c>
    </row>
    <row r="78" spans="1:9" x14ac:dyDescent="0.25">
      <c r="A78" t="s">
        <v>660</v>
      </c>
      <c r="B78" t="s">
        <v>661</v>
      </c>
      <c r="C78" t="s">
        <v>662</v>
      </c>
      <c r="D78" t="s">
        <v>594</v>
      </c>
      <c r="E78" t="s">
        <v>594</v>
      </c>
      <c r="F78" t="s">
        <v>594</v>
      </c>
      <c r="G78" t="s">
        <v>594</v>
      </c>
      <c r="H78" t="s">
        <v>594</v>
      </c>
      <c r="I78" t="s">
        <v>8201</v>
      </c>
    </row>
    <row r="79" spans="1:9" x14ac:dyDescent="0.25">
      <c r="A79" t="s">
        <v>670</v>
      </c>
      <c r="B79" t="s">
        <v>671</v>
      </c>
      <c r="C79" t="s">
        <v>594</v>
      </c>
      <c r="D79" t="s">
        <v>594</v>
      </c>
      <c r="E79" t="s">
        <v>594</v>
      </c>
      <c r="F79" t="s">
        <v>594</v>
      </c>
      <c r="G79" t="s">
        <v>594</v>
      </c>
      <c r="H79" t="s">
        <v>594</v>
      </c>
      <c r="I79" t="s">
        <v>8201</v>
      </c>
    </row>
    <row r="80" spans="1:9" x14ac:dyDescent="0.25">
      <c r="A80" t="s">
        <v>392</v>
      </c>
      <c r="B80" t="s">
        <v>393</v>
      </c>
      <c r="C80" t="s">
        <v>594</v>
      </c>
      <c r="D80" t="s">
        <v>594</v>
      </c>
      <c r="E80" t="s">
        <v>594</v>
      </c>
      <c r="F80" t="s">
        <v>594</v>
      </c>
      <c r="G80" t="s">
        <v>594</v>
      </c>
      <c r="H80" t="s">
        <v>594</v>
      </c>
      <c r="I80" t="s">
        <v>8201</v>
      </c>
    </row>
    <row r="81" spans="1:9" x14ac:dyDescent="0.25">
      <c r="A81" t="s">
        <v>770</v>
      </c>
      <c r="B81" t="s">
        <v>771</v>
      </c>
      <c r="C81" t="s">
        <v>8201</v>
      </c>
      <c r="D81" t="s">
        <v>594</v>
      </c>
      <c r="E81" t="s">
        <v>594</v>
      </c>
      <c r="F81" t="s">
        <v>594</v>
      </c>
      <c r="G81" t="s">
        <v>594</v>
      </c>
      <c r="H81" t="s">
        <v>326</v>
      </c>
      <c r="I81" t="s">
        <v>8201</v>
      </c>
    </row>
    <row r="82" spans="1:9" x14ac:dyDescent="0.25">
      <c r="A82" t="s">
        <v>772</v>
      </c>
      <c r="B82" t="s">
        <v>773</v>
      </c>
      <c r="C82" t="s">
        <v>8201</v>
      </c>
      <c r="D82" t="s">
        <v>594</v>
      </c>
      <c r="E82" t="s">
        <v>594</v>
      </c>
      <c r="F82" t="s">
        <v>594</v>
      </c>
      <c r="G82" t="s">
        <v>594</v>
      </c>
      <c r="H82" t="s">
        <v>8201</v>
      </c>
      <c r="I82" t="s">
        <v>8201</v>
      </c>
    </row>
    <row r="83" spans="1:9" x14ac:dyDescent="0.25">
      <c r="A83" t="s">
        <v>650</v>
      </c>
      <c r="B83" t="s">
        <v>651</v>
      </c>
      <c r="C83" t="s">
        <v>598</v>
      </c>
      <c r="D83" t="s">
        <v>598</v>
      </c>
      <c r="E83" t="s">
        <v>598</v>
      </c>
      <c r="F83" t="s">
        <v>598</v>
      </c>
      <c r="G83" t="s">
        <v>598</v>
      </c>
      <c r="H83" t="s">
        <v>598</v>
      </c>
      <c r="I83" t="s">
        <v>8201</v>
      </c>
    </row>
    <row r="84" spans="1:9" x14ac:dyDescent="0.25">
      <c r="A84" t="s">
        <v>65</v>
      </c>
      <c r="B84" t="s">
        <v>66</v>
      </c>
      <c r="C84" t="s">
        <v>8201</v>
      </c>
      <c r="D84" t="s">
        <v>391</v>
      </c>
      <c r="E84" t="s">
        <v>8201</v>
      </c>
      <c r="F84" t="s">
        <v>8201</v>
      </c>
      <c r="G84" t="s">
        <v>8201</v>
      </c>
      <c r="H84" t="s">
        <v>8201</v>
      </c>
      <c r="I84" t="s">
        <v>8201</v>
      </c>
    </row>
    <row r="85" spans="1:9" x14ac:dyDescent="0.25">
      <c r="A85" t="s">
        <v>67</v>
      </c>
      <c r="B85" t="s">
        <v>68</v>
      </c>
      <c r="C85" t="s">
        <v>226</v>
      </c>
      <c r="D85" t="s">
        <v>594</v>
      </c>
      <c r="E85" t="s">
        <v>594</v>
      </c>
      <c r="F85" t="s">
        <v>594</v>
      </c>
      <c r="G85" t="s">
        <v>594</v>
      </c>
      <c r="H85" t="s">
        <v>226</v>
      </c>
      <c r="I85" t="s">
        <v>8201</v>
      </c>
    </row>
    <row r="86" spans="1:9" x14ac:dyDescent="0.25">
      <c r="A86" t="s">
        <v>69</v>
      </c>
      <c r="B86" t="s">
        <v>609</v>
      </c>
      <c r="C86" t="s">
        <v>585</v>
      </c>
      <c r="D86" t="s">
        <v>594</v>
      </c>
      <c r="E86" t="s">
        <v>594</v>
      </c>
      <c r="F86" t="s">
        <v>594</v>
      </c>
      <c r="G86" t="s">
        <v>594</v>
      </c>
      <c r="H86" t="s">
        <v>8201</v>
      </c>
      <c r="I86" t="s">
        <v>8201</v>
      </c>
    </row>
    <row r="87" spans="1:9" x14ac:dyDescent="0.25">
      <c r="A87" t="s">
        <v>534</v>
      </c>
      <c r="B87" t="s">
        <v>535</v>
      </c>
      <c r="C87" t="s">
        <v>594</v>
      </c>
      <c r="D87" t="s">
        <v>594</v>
      </c>
      <c r="E87" t="s">
        <v>594</v>
      </c>
      <c r="F87" t="s">
        <v>594</v>
      </c>
      <c r="G87" t="s">
        <v>594</v>
      </c>
      <c r="H87" t="s">
        <v>594</v>
      </c>
      <c r="I87" t="s">
        <v>594</v>
      </c>
    </row>
    <row r="88" spans="1:9" x14ac:dyDescent="0.25">
      <c r="A88" t="s">
        <v>374</v>
      </c>
      <c r="B88" t="s">
        <v>536</v>
      </c>
      <c r="C88" t="s">
        <v>598</v>
      </c>
      <c r="D88" t="s">
        <v>594</v>
      </c>
      <c r="E88" t="s">
        <v>594</v>
      </c>
      <c r="F88" t="s">
        <v>594</v>
      </c>
      <c r="G88" t="s">
        <v>594</v>
      </c>
      <c r="H88" t="s">
        <v>594</v>
      </c>
      <c r="I88" t="s">
        <v>8201</v>
      </c>
    </row>
    <row r="89" spans="1:9" x14ac:dyDescent="0.25">
      <c r="A89" t="s">
        <v>394</v>
      </c>
      <c r="B89" t="s">
        <v>395</v>
      </c>
      <c r="C89" t="s">
        <v>594</v>
      </c>
      <c r="D89" t="s">
        <v>594</v>
      </c>
      <c r="E89" t="s">
        <v>594</v>
      </c>
      <c r="F89" t="s">
        <v>594</v>
      </c>
      <c r="G89" t="s">
        <v>594</v>
      </c>
      <c r="H89" t="s">
        <v>594</v>
      </c>
      <c r="I89" t="s">
        <v>8201</v>
      </c>
    </row>
    <row r="90" spans="1:9" x14ac:dyDescent="0.25">
      <c r="A90" t="s">
        <v>70</v>
      </c>
      <c r="B90" t="s">
        <v>71</v>
      </c>
      <c r="C90" t="s">
        <v>368</v>
      </c>
      <c r="D90" t="s">
        <v>464</v>
      </c>
      <c r="E90" t="s">
        <v>368</v>
      </c>
      <c r="F90" t="s">
        <v>594</v>
      </c>
      <c r="G90" t="s">
        <v>594</v>
      </c>
      <c r="H90" t="s">
        <v>368</v>
      </c>
      <c r="I90" t="s">
        <v>8201</v>
      </c>
    </row>
    <row r="91" spans="1:9" x14ac:dyDescent="0.25">
      <c r="A91" t="s">
        <v>883</v>
      </c>
      <c r="B91" t="s">
        <v>883</v>
      </c>
      <c r="C91" t="s">
        <v>594</v>
      </c>
      <c r="D91" t="s">
        <v>594</v>
      </c>
      <c r="E91" t="s">
        <v>594</v>
      </c>
      <c r="F91" t="s">
        <v>647</v>
      </c>
      <c r="G91" t="s">
        <v>594</v>
      </c>
      <c r="H91" t="s">
        <v>594</v>
      </c>
      <c r="I91" t="s">
        <v>647</v>
      </c>
    </row>
    <row r="92" spans="1:9" x14ac:dyDescent="0.25">
      <c r="A92" t="s">
        <v>396</v>
      </c>
      <c r="B92" t="s">
        <v>397</v>
      </c>
      <c r="C92" t="s">
        <v>594</v>
      </c>
      <c r="D92" t="s">
        <v>594</v>
      </c>
      <c r="E92" t="s">
        <v>594</v>
      </c>
      <c r="F92" t="s">
        <v>647</v>
      </c>
      <c r="G92" t="s">
        <v>594</v>
      </c>
      <c r="H92" t="s">
        <v>594</v>
      </c>
      <c r="I92" t="s">
        <v>8201</v>
      </c>
    </row>
    <row r="93" spans="1:9" x14ac:dyDescent="0.25">
      <c r="A93" t="s">
        <v>72</v>
      </c>
      <c r="B93" t="s">
        <v>73</v>
      </c>
      <c r="C93" t="s">
        <v>592</v>
      </c>
      <c r="D93" t="s">
        <v>817</v>
      </c>
      <c r="E93" t="s">
        <v>817</v>
      </c>
      <c r="F93" t="s">
        <v>594</v>
      </c>
      <c r="G93" t="s">
        <v>594</v>
      </c>
      <c r="H93" t="s">
        <v>8201</v>
      </c>
      <c r="I93" t="s">
        <v>8201</v>
      </c>
    </row>
    <row r="94" spans="1:9" x14ac:dyDescent="0.25">
      <c r="A94" t="s">
        <v>74</v>
      </c>
      <c r="B94" t="s">
        <v>75</v>
      </c>
      <c r="C94" t="s">
        <v>349</v>
      </c>
      <c r="D94" t="s">
        <v>817</v>
      </c>
      <c r="E94" t="s">
        <v>817</v>
      </c>
      <c r="F94" t="s">
        <v>594</v>
      </c>
      <c r="G94" t="s">
        <v>594</v>
      </c>
      <c r="H94" t="s">
        <v>8201</v>
      </c>
      <c r="I94" t="s">
        <v>8201</v>
      </c>
    </row>
    <row r="95" spans="1:9" x14ac:dyDescent="0.25">
      <c r="A95" t="s">
        <v>76</v>
      </c>
      <c r="B95" t="s">
        <v>77</v>
      </c>
      <c r="C95" t="s">
        <v>588</v>
      </c>
      <c r="D95" t="s">
        <v>817</v>
      </c>
      <c r="E95" t="s">
        <v>817</v>
      </c>
      <c r="F95" t="s">
        <v>594</v>
      </c>
      <c r="G95" t="s">
        <v>594</v>
      </c>
      <c r="H95" t="s">
        <v>8201</v>
      </c>
      <c r="I95" t="s">
        <v>8201</v>
      </c>
    </row>
    <row r="96" spans="1:9" x14ac:dyDescent="0.25">
      <c r="A96" t="s">
        <v>78</v>
      </c>
      <c r="B96" t="s">
        <v>79</v>
      </c>
      <c r="C96" t="s">
        <v>325</v>
      </c>
      <c r="D96" t="s">
        <v>817</v>
      </c>
      <c r="E96" t="s">
        <v>817</v>
      </c>
      <c r="F96" t="s">
        <v>594</v>
      </c>
      <c r="G96" t="s">
        <v>594</v>
      </c>
      <c r="H96" t="s">
        <v>8201</v>
      </c>
      <c r="I96" t="s">
        <v>8201</v>
      </c>
    </row>
    <row r="97" spans="1:9" x14ac:dyDescent="0.25">
      <c r="A97" t="s">
        <v>80</v>
      </c>
      <c r="B97" t="s">
        <v>81</v>
      </c>
      <c r="C97" t="s">
        <v>349</v>
      </c>
      <c r="D97" t="s">
        <v>817</v>
      </c>
      <c r="E97" t="s">
        <v>817</v>
      </c>
      <c r="F97" t="s">
        <v>594</v>
      </c>
      <c r="G97" t="s">
        <v>594</v>
      </c>
      <c r="H97" t="s">
        <v>8201</v>
      </c>
      <c r="I97" t="s">
        <v>8201</v>
      </c>
    </row>
    <row r="98" spans="1:9" x14ac:dyDescent="0.25">
      <c r="A98" t="s">
        <v>782</v>
      </c>
      <c r="B98" t="s">
        <v>783</v>
      </c>
      <c r="C98" t="s">
        <v>8201</v>
      </c>
      <c r="D98" t="s">
        <v>817</v>
      </c>
      <c r="E98" t="s">
        <v>817</v>
      </c>
      <c r="F98" t="s">
        <v>817</v>
      </c>
      <c r="G98" t="s">
        <v>817</v>
      </c>
      <c r="H98" t="s">
        <v>326</v>
      </c>
      <c r="I98" t="s">
        <v>8201</v>
      </c>
    </row>
    <row r="99" spans="1:9" x14ac:dyDescent="0.25">
      <c r="A99" t="s">
        <v>537</v>
      </c>
      <c r="B99" t="s">
        <v>538</v>
      </c>
      <c r="C99" t="s">
        <v>594</v>
      </c>
      <c r="D99" t="s">
        <v>391</v>
      </c>
      <c r="E99" t="s">
        <v>594</v>
      </c>
      <c r="F99" t="s">
        <v>594</v>
      </c>
      <c r="G99" t="s">
        <v>594</v>
      </c>
      <c r="H99" t="s">
        <v>594</v>
      </c>
      <c r="I99" t="s">
        <v>8201</v>
      </c>
    </row>
    <row r="100" spans="1:9" x14ac:dyDescent="0.25">
      <c r="A100" t="s">
        <v>878</v>
      </c>
      <c r="C100" t="s">
        <v>594</v>
      </c>
      <c r="D100" t="s">
        <v>327</v>
      </c>
      <c r="E100" t="s">
        <v>594</v>
      </c>
      <c r="F100" t="s">
        <v>594</v>
      </c>
      <c r="G100" t="s">
        <v>594</v>
      </c>
      <c r="H100" t="s">
        <v>594</v>
      </c>
      <c r="I100" t="s">
        <v>8201</v>
      </c>
    </row>
    <row r="101" spans="1:9" x14ac:dyDescent="0.25">
      <c r="A101" t="s">
        <v>398</v>
      </c>
      <c r="B101" t="s">
        <v>399</v>
      </c>
      <c r="C101" t="s">
        <v>594</v>
      </c>
      <c r="D101" t="s">
        <v>594</v>
      </c>
      <c r="E101" t="s">
        <v>594</v>
      </c>
      <c r="F101" t="s">
        <v>594</v>
      </c>
      <c r="G101" t="s">
        <v>594</v>
      </c>
      <c r="H101" t="s">
        <v>594</v>
      </c>
      <c r="I101" t="s">
        <v>594</v>
      </c>
    </row>
    <row r="102" spans="1:9" x14ac:dyDescent="0.25">
      <c r="A102" t="s">
        <v>400</v>
      </c>
      <c r="B102" t="s">
        <v>399</v>
      </c>
      <c r="C102" t="s">
        <v>594</v>
      </c>
      <c r="D102" t="s">
        <v>594</v>
      </c>
      <c r="E102" t="s">
        <v>594</v>
      </c>
      <c r="F102" t="s">
        <v>594</v>
      </c>
      <c r="G102" t="s">
        <v>594</v>
      </c>
      <c r="H102" t="s">
        <v>594</v>
      </c>
      <c r="I102" t="s">
        <v>594</v>
      </c>
    </row>
    <row r="103" spans="1:9" x14ac:dyDescent="0.25">
      <c r="A103" t="s">
        <v>401</v>
      </c>
      <c r="B103" t="s">
        <v>399</v>
      </c>
      <c r="C103" t="s">
        <v>594</v>
      </c>
      <c r="D103" t="s">
        <v>594</v>
      </c>
      <c r="E103" t="s">
        <v>594</v>
      </c>
      <c r="F103" t="s">
        <v>594</v>
      </c>
      <c r="G103" t="s">
        <v>594</v>
      </c>
      <c r="H103" t="s">
        <v>594</v>
      </c>
      <c r="I103" t="s">
        <v>594</v>
      </c>
    </row>
    <row r="104" spans="1:9" x14ac:dyDescent="0.25">
      <c r="A104" t="s">
        <v>402</v>
      </c>
      <c r="B104" t="s">
        <v>399</v>
      </c>
      <c r="C104" t="s">
        <v>594</v>
      </c>
      <c r="D104" t="s">
        <v>594</v>
      </c>
      <c r="E104" t="s">
        <v>594</v>
      </c>
      <c r="F104" t="s">
        <v>594</v>
      </c>
      <c r="G104" t="s">
        <v>594</v>
      </c>
      <c r="H104" t="s">
        <v>594</v>
      </c>
      <c r="I104" t="s">
        <v>594</v>
      </c>
    </row>
    <row r="105" spans="1:9" x14ac:dyDescent="0.25">
      <c r="A105" t="s">
        <v>403</v>
      </c>
      <c r="B105" t="s">
        <v>399</v>
      </c>
      <c r="C105" t="s">
        <v>594</v>
      </c>
      <c r="D105" t="s">
        <v>594</v>
      </c>
      <c r="E105" t="s">
        <v>594</v>
      </c>
      <c r="F105" t="s">
        <v>594</v>
      </c>
      <c r="G105" t="s">
        <v>594</v>
      </c>
      <c r="H105" t="s">
        <v>594</v>
      </c>
      <c r="I105" t="s">
        <v>594</v>
      </c>
    </row>
    <row r="106" spans="1:9" x14ac:dyDescent="0.25">
      <c r="A106" t="s">
        <v>404</v>
      </c>
      <c r="B106" t="s">
        <v>399</v>
      </c>
      <c r="C106" t="s">
        <v>594</v>
      </c>
      <c r="D106" t="s">
        <v>594</v>
      </c>
      <c r="E106" t="s">
        <v>594</v>
      </c>
      <c r="F106" t="s">
        <v>594</v>
      </c>
      <c r="G106" t="s">
        <v>594</v>
      </c>
      <c r="H106" t="s">
        <v>594</v>
      </c>
      <c r="I106" t="s">
        <v>594</v>
      </c>
    </row>
    <row r="107" spans="1:9" x14ac:dyDescent="0.25">
      <c r="A107" t="s">
        <v>82</v>
      </c>
      <c r="B107" t="s">
        <v>83</v>
      </c>
      <c r="C107" t="s">
        <v>589</v>
      </c>
      <c r="D107" t="s">
        <v>589</v>
      </c>
      <c r="E107" t="s">
        <v>594</v>
      </c>
      <c r="F107" t="s">
        <v>594</v>
      </c>
      <c r="G107" t="s">
        <v>594</v>
      </c>
      <c r="H107" t="s">
        <v>326</v>
      </c>
      <c r="I107" t="s">
        <v>594</v>
      </c>
    </row>
    <row r="108" spans="1:9" x14ac:dyDescent="0.25">
      <c r="A108" t="s">
        <v>405</v>
      </c>
      <c r="B108" t="s">
        <v>406</v>
      </c>
      <c r="C108" t="s">
        <v>594</v>
      </c>
      <c r="D108" t="s">
        <v>594</v>
      </c>
      <c r="E108" t="s">
        <v>594</v>
      </c>
      <c r="F108" t="s">
        <v>594</v>
      </c>
      <c r="G108" t="s">
        <v>594</v>
      </c>
      <c r="H108" t="s">
        <v>594</v>
      </c>
      <c r="I108" t="s">
        <v>8201</v>
      </c>
    </row>
    <row r="109" spans="1:9" x14ac:dyDescent="0.25">
      <c r="A109" t="s">
        <v>84</v>
      </c>
      <c r="B109" t="s">
        <v>539</v>
      </c>
      <c r="C109" t="s">
        <v>391</v>
      </c>
      <c r="D109" t="s">
        <v>391</v>
      </c>
      <c r="E109" t="s">
        <v>391</v>
      </c>
      <c r="F109" t="s">
        <v>391</v>
      </c>
      <c r="G109" t="s">
        <v>391</v>
      </c>
      <c r="H109" t="s">
        <v>391</v>
      </c>
      <c r="I109" t="s">
        <v>594</v>
      </c>
    </row>
    <row r="110" spans="1:9" x14ac:dyDescent="0.25">
      <c r="A110" t="s">
        <v>827</v>
      </c>
      <c r="B110" t="s">
        <v>828</v>
      </c>
      <c r="C110" t="s">
        <v>8201</v>
      </c>
      <c r="D110" t="s">
        <v>391</v>
      </c>
      <c r="E110" t="s">
        <v>594</v>
      </c>
      <c r="F110" t="s">
        <v>594</v>
      </c>
      <c r="G110" t="s">
        <v>594</v>
      </c>
      <c r="H110" t="s">
        <v>594</v>
      </c>
      <c r="I110" t="s">
        <v>8201</v>
      </c>
    </row>
    <row r="111" spans="1:9" x14ac:dyDescent="0.25">
      <c r="A111" t="s">
        <v>407</v>
      </c>
      <c r="B111" t="s">
        <v>408</v>
      </c>
      <c r="C111" t="s">
        <v>594</v>
      </c>
      <c r="D111" t="s">
        <v>594</v>
      </c>
      <c r="E111" t="s">
        <v>391</v>
      </c>
      <c r="F111" t="s">
        <v>594</v>
      </c>
      <c r="G111" t="s">
        <v>594</v>
      </c>
      <c r="H111" t="s">
        <v>594</v>
      </c>
      <c r="I111" t="s">
        <v>8201</v>
      </c>
    </row>
    <row r="112" spans="1:9" x14ac:dyDescent="0.25">
      <c r="A112" t="s">
        <v>85</v>
      </c>
      <c r="B112" t="s">
        <v>86</v>
      </c>
      <c r="C112" t="s">
        <v>8201</v>
      </c>
      <c r="D112" t="s">
        <v>391</v>
      </c>
      <c r="E112" t="s">
        <v>8201</v>
      </c>
      <c r="F112" t="s">
        <v>594</v>
      </c>
      <c r="G112" t="s">
        <v>594</v>
      </c>
      <c r="H112" t="s">
        <v>8201</v>
      </c>
      <c r="I112" t="s">
        <v>8201</v>
      </c>
    </row>
    <row r="113" spans="1:9" x14ac:dyDescent="0.25">
      <c r="A113" t="s">
        <v>409</v>
      </c>
      <c r="B113" t="s">
        <v>410</v>
      </c>
      <c r="C113" t="s">
        <v>598</v>
      </c>
      <c r="D113" t="s">
        <v>598</v>
      </c>
      <c r="E113" t="s">
        <v>598</v>
      </c>
      <c r="F113" t="s">
        <v>594</v>
      </c>
      <c r="G113" t="s">
        <v>594</v>
      </c>
      <c r="H113" t="s">
        <v>598</v>
      </c>
      <c r="I113" t="s">
        <v>8201</v>
      </c>
    </row>
    <row r="114" spans="1:9" x14ac:dyDescent="0.25">
      <c r="A114" t="s">
        <v>540</v>
      </c>
      <c r="B114" t="s">
        <v>541</v>
      </c>
      <c r="C114" t="s">
        <v>594</v>
      </c>
      <c r="D114" t="s">
        <v>594</v>
      </c>
      <c r="E114" t="s">
        <v>594</v>
      </c>
      <c r="F114" t="s">
        <v>594</v>
      </c>
      <c r="G114" t="s">
        <v>594</v>
      </c>
      <c r="H114" t="s">
        <v>594</v>
      </c>
      <c r="I114" t="s">
        <v>594</v>
      </c>
    </row>
    <row r="115" spans="1:9" x14ac:dyDescent="0.25">
      <c r="A115" t="s">
        <v>87</v>
      </c>
      <c r="B115" t="s">
        <v>88</v>
      </c>
      <c r="C115" t="s">
        <v>592</v>
      </c>
      <c r="D115" t="s">
        <v>817</v>
      </c>
      <c r="E115" t="s">
        <v>817</v>
      </c>
      <c r="F115" t="s">
        <v>594</v>
      </c>
      <c r="G115" t="s">
        <v>594</v>
      </c>
      <c r="H115" t="s">
        <v>8201</v>
      </c>
      <c r="I115" t="s">
        <v>8201</v>
      </c>
    </row>
    <row r="116" spans="1:9" x14ac:dyDescent="0.25">
      <c r="A116" t="s">
        <v>798</v>
      </c>
      <c r="B116" t="s">
        <v>799</v>
      </c>
      <c r="C116" t="s">
        <v>8201</v>
      </c>
      <c r="D116" t="s">
        <v>594</v>
      </c>
      <c r="E116" t="s">
        <v>594</v>
      </c>
      <c r="F116" t="s">
        <v>594</v>
      </c>
      <c r="G116" t="s">
        <v>594</v>
      </c>
      <c r="H116" t="s">
        <v>8201</v>
      </c>
      <c r="I116" t="s">
        <v>8201</v>
      </c>
    </row>
    <row r="117" spans="1:9" x14ac:dyDescent="0.25">
      <c r="A117" t="s">
        <v>89</v>
      </c>
      <c r="B117" t="s">
        <v>90</v>
      </c>
      <c r="C117" t="s">
        <v>349</v>
      </c>
      <c r="D117" t="s">
        <v>8201</v>
      </c>
      <c r="E117" t="s">
        <v>8201</v>
      </c>
      <c r="F117" t="s">
        <v>594</v>
      </c>
      <c r="G117" t="s">
        <v>594</v>
      </c>
      <c r="H117" t="s">
        <v>8201</v>
      </c>
      <c r="I117" t="s">
        <v>8201</v>
      </c>
    </row>
    <row r="118" spans="1:9" x14ac:dyDescent="0.25">
      <c r="A118" t="s">
        <v>91</v>
      </c>
      <c r="B118" t="s">
        <v>94</v>
      </c>
      <c r="C118" t="s">
        <v>588</v>
      </c>
      <c r="D118" t="s">
        <v>8201</v>
      </c>
      <c r="E118" t="s">
        <v>8201</v>
      </c>
      <c r="F118" t="s">
        <v>594</v>
      </c>
      <c r="G118" t="s">
        <v>594</v>
      </c>
      <c r="H118" t="s">
        <v>8201</v>
      </c>
      <c r="I118" t="s">
        <v>8201</v>
      </c>
    </row>
    <row r="119" spans="1:9" x14ac:dyDescent="0.25">
      <c r="A119" t="s">
        <v>92</v>
      </c>
      <c r="B119" t="s">
        <v>93</v>
      </c>
      <c r="C119" t="s">
        <v>589</v>
      </c>
      <c r="D119" t="s">
        <v>8201</v>
      </c>
      <c r="E119" t="s">
        <v>8201</v>
      </c>
      <c r="F119" t="s">
        <v>594</v>
      </c>
      <c r="G119" t="s">
        <v>594</v>
      </c>
      <c r="H119" t="s">
        <v>326</v>
      </c>
      <c r="I119" t="s">
        <v>8201</v>
      </c>
    </row>
    <row r="120" spans="1:9" x14ac:dyDescent="0.25">
      <c r="A120" t="s">
        <v>672</v>
      </c>
      <c r="B120" t="s">
        <v>673</v>
      </c>
      <c r="C120" t="s">
        <v>594</v>
      </c>
      <c r="D120" t="s">
        <v>594</v>
      </c>
      <c r="E120" t="s">
        <v>349</v>
      </c>
      <c r="F120" t="s">
        <v>594</v>
      </c>
      <c r="G120" t="s">
        <v>594</v>
      </c>
      <c r="H120" t="s">
        <v>594</v>
      </c>
      <c r="I120" t="s">
        <v>8201</v>
      </c>
    </row>
    <row r="121" spans="1:9" x14ac:dyDescent="0.25">
      <c r="A121" t="s">
        <v>95</v>
      </c>
      <c r="B121" t="s">
        <v>96</v>
      </c>
      <c r="C121" t="s">
        <v>8201</v>
      </c>
      <c r="D121" t="s">
        <v>8201</v>
      </c>
      <c r="E121" t="s">
        <v>8201</v>
      </c>
      <c r="F121" t="s">
        <v>603</v>
      </c>
      <c r="G121" t="s">
        <v>594</v>
      </c>
      <c r="H121" t="s">
        <v>8201</v>
      </c>
      <c r="I121" t="s">
        <v>8201</v>
      </c>
    </row>
    <row r="122" spans="1:9" x14ac:dyDescent="0.25">
      <c r="A122" t="s">
        <v>674</v>
      </c>
      <c r="B122" t="s">
        <v>675</v>
      </c>
      <c r="C122" t="s">
        <v>594</v>
      </c>
      <c r="D122" t="s">
        <v>594</v>
      </c>
      <c r="E122" t="s">
        <v>589</v>
      </c>
      <c r="F122" t="s">
        <v>594</v>
      </c>
      <c r="G122" t="s">
        <v>594</v>
      </c>
      <c r="H122" t="s">
        <v>594</v>
      </c>
      <c r="I122" t="s">
        <v>8201</v>
      </c>
    </row>
    <row r="123" spans="1:9" x14ac:dyDescent="0.25">
      <c r="A123" t="s">
        <v>97</v>
      </c>
      <c r="B123" t="s">
        <v>98</v>
      </c>
      <c r="C123" t="s">
        <v>817</v>
      </c>
      <c r="D123" t="s">
        <v>588</v>
      </c>
      <c r="E123" t="s">
        <v>8201</v>
      </c>
      <c r="F123" t="s">
        <v>594</v>
      </c>
      <c r="G123" t="s">
        <v>594</v>
      </c>
      <c r="H123" t="s">
        <v>817</v>
      </c>
      <c r="I123" t="s">
        <v>8201</v>
      </c>
    </row>
    <row r="124" spans="1:9" x14ac:dyDescent="0.25">
      <c r="A124" t="s">
        <v>676</v>
      </c>
      <c r="B124" t="s">
        <v>677</v>
      </c>
      <c r="C124" t="s">
        <v>594</v>
      </c>
      <c r="D124" t="s">
        <v>589</v>
      </c>
      <c r="E124" t="s">
        <v>594</v>
      </c>
      <c r="F124" t="s">
        <v>594</v>
      </c>
      <c r="G124" t="s">
        <v>594</v>
      </c>
      <c r="H124" t="s">
        <v>594</v>
      </c>
      <c r="I124" t="s">
        <v>8201</v>
      </c>
    </row>
    <row r="125" spans="1:9" x14ac:dyDescent="0.25">
      <c r="A125" t="s">
        <v>411</v>
      </c>
      <c r="B125" t="s">
        <v>628</v>
      </c>
      <c r="C125" t="s">
        <v>599</v>
      </c>
      <c r="D125" t="s">
        <v>8201</v>
      </c>
      <c r="E125" t="s">
        <v>594</v>
      </c>
      <c r="F125" t="s">
        <v>594</v>
      </c>
      <c r="G125" t="s">
        <v>594</v>
      </c>
      <c r="H125" t="s">
        <v>8201</v>
      </c>
      <c r="I125" t="s">
        <v>594</v>
      </c>
    </row>
    <row r="126" spans="1:9" x14ac:dyDescent="0.25">
      <c r="A126" t="s">
        <v>412</v>
      </c>
      <c r="B126" t="s">
        <v>413</v>
      </c>
      <c r="C126" t="s">
        <v>594</v>
      </c>
      <c r="D126" t="s">
        <v>353</v>
      </c>
      <c r="E126" t="s">
        <v>391</v>
      </c>
      <c r="F126" t="s">
        <v>647</v>
      </c>
      <c r="G126" t="s">
        <v>594</v>
      </c>
      <c r="H126" t="s">
        <v>594</v>
      </c>
      <c r="I126" t="s">
        <v>8201</v>
      </c>
    </row>
    <row r="127" spans="1:9" x14ac:dyDescent="0.25">
      <c r="A127" t="s">
        <v>829</v>
      </c>
      <c r="B127" t="s">
        <v>829</v>
      </c>
      <c r="C127" t="s">
        <v>8201</v>
      </c>
      <c r="D127" t="s">
        <v>594</v>
      </c>
      <c r="E127" t="s">
        <v>594</v>
      </c>
      <c r="F127" t="s">
        <v>594</v>
      </c>
      <c r="G127" t="s">
        <v>594</v>
      </c>
      <c r="H127" t="s">
        <v>817</v>
      </c>
      <c r="I127" t="s">
        <v>8201</v>
      </c>
    </row>
    <row r="128" spans="1:9" x14ac:dyDescent="0.25">
      <c r="A128" t="s">
        <v>414</v>
      </c>
      <c r="B128" t="s">
        <v>415</v>
      </c>
      <c r="C128" t="s">
        <v>594</v>
      </c>
      <c r="D128" t="s">
        <v>594</v>
      </c>
      <c r="E128" t="s">
        <v>391</v>
      </c>
      <c r="F128" t="s">
        <v>594</v>
      </c>
      <c r="G128" t="s">
        <v>594</v>
      </c>
      <c r="H128" t="s">
        <v>594</v>
      </c>
      <c r="I128" t="s">
        <v>8201</v>
      </c>
    </row>
    <row r="129" spans="1:9" x14ac:dyDescent="0.25">
      <c r="A129" t="s">
        <v>416</v>
      </c>
      <c r="B129" t="s">
        <v>417</v>
      </c>
      <c r="C129" t="s">
        <v>391</v>
      </c>
      <c r="D129" t="s">
        <v>391</v>
      </c>
      <c r="E129" t="s">
        <v>391</v>
      </c>
      <c r="F129" t="s">
        <v>603</v>
      </c>
      <c r="G129" t="s">
        <v>594</v>
      </c>
      <c r="H129" t="s">
        <v>391</v>
      </c>
      <c r="I129" t="s">
        <v>594</v>
      </c>
    </row>
    <row r="130" spans="1:9" x14ac:dyDescent="0.25">
      <c r="A130" t="s">
        <v>99</v>
      </c>
      <c r="B130" t="s">
        <v>616</v>
      </c>
      <c r="C130" t="s">
        <v>593</v>
      </c>
      <c r="D130" t="s">
        <v>593</v>
      </c>
      <c r="E130" t="s">
        <v>594</v>
      </c>
      <c r="F130" t="s">
        <v>594</v>
      </c>
      <c r="G130" t="s">
        <v>594</v>
      </c>
      <c r="H130" t="s">
        <v>8201</v>
      </c>
      <c r="I130" t="s">
        <v>8201</v>
      </c>
    </row>
    <row r="131" spans="1:9" x14ac:dyDescent="0.25">
      <c r="A131" t="s">
        <v>100</v>
      </c>
      <c r="B131" t="s">
        <v>372</v>
      </c>
      <c r="C131" t="s">
        <v>598</v>
      </c>
      <c r="D131" t="s">
        <v>594</v>
      </c>
      <c r="E131" t="s">
        <v>594</v>
      </c>
      <c r="F131" t="s">
        <v>594</v>
      </c>
      <c r="G131" t="s">
        <v>594</v>
      </c>
      <c r="H131" t="s">
        <v>594</v>
      </c>
      <c r="I131" t="s">
        <v>8201</v>
      </c>
    </row>
    <row r="132" spans="1:9" x14ac:dyDescent="0.25">
      <c r="A132" t="s">
        <v>101</v>
      </c>
      <c r="B132" t="s">
        <v>102</v>
      </c>
      <c r="C132" t="s">
        <v>598</v>
      </c>
      <c r="D132" t="s">
        <v>594</v>
      </c>
      <c r="E132" t="s">
        <v>594</v>
      </c>
      <c r="F132" t="s">
        <v>594</v>
      </c>
      <c r="G132" t="s">
        <v>594</v>
      </c>
      <c r="H132" t="s">
        <v>594</v>
      </c>
      <c r="I132" t="s">
        <v>8201</v>
      </c>
    </row>
    <row r="133" spans="1:9" x14ac:dyDescent="0.25">
      <c r="A133" t="s">
        <v>103</v>
      </c>
      <c r="B133" t="s">
        <v>542</v>
      </c>
      <c r="C133" t="s">
        <v>353</v>
      </c>
      <c r="D133" t="s">
        <v>353</v>
      </c>
      <c r="E133" t="s">
        <v>353</v>
      </c>
      <c r="F133" t="s">
        <v>594</v>
      </c>
      <c r="G133" t="s">
        <v>594</v>
      </c>
      <c r="H133" t="s">
        <v>353</v>
      </c>
      <c r="I133" t="s">
        <v>8201</v>
      </c>
    </row>
    <row r="134" spans="1:9" x14ac:dyDescent="0.25">
      <c r="A134" t="s">
        <v>104</v>
      </c>
      <c r="B134" t="s">
        <v>105</v>
      </c>
      <c r="C134" t="s">
        <v>353</v>
      </c>
      <c r="D134" t="s">
        <v>353</v>
      </c>
      <c r="E134" t="s">
        <v>353</v>
      </c>
      <c r="F134" t="s">
        <v>594</v>
      </c>
      <c r="G134" t="s">
        <v>594</v>
      </c>
      <c r="H134" t="s">
        <v>353</v>
      </c>
      <c r="I134" t="s">
        <v>8201</v>
      </c>
    </row>
    <row r="135" spans="1:9" x14ac:dyDescent="0.25">
      <c r="A135" t="s">
        <v>106</v>
      </c>
      <c r="B135" t="s">
        <v>613</v>
      </c>
      <c r="C135" t="s">
        <v>592</v>
      </c>
      <c r="D135" t="s">
        <v>594</v>
      </c>
      <c r="E135" t="s">
        <v>594</v>
      </c>
      <c r="F135" t="s">
        <v>594</v>
      </c>
      <c r="G135" t="s">
        <v>594</v>
      </c>
      <c r="H135" t="s">
        <v>8201</v>
      </c>
      <c r="I135" t="s">
        <v>8201</v>
      </c>
    </row>
    <row r="136" spans="1:9" x14ac:dyDescent="0.25">
      <c r="A136" t="s">
        <v>107</v>
      </c>
      <c r="B136" t="s">
        <v>617</v>
      </c>
      <c r="C136" t="s">
        <v>593</v>
      </c>
      <c r="D136" t="s">
        <v>593</v>
      </c>
      <c r="E136" t="s">
        <v>594</v>
      </c>
      <c r="F136" t="s">
        <v>594</v>
      </c>
      <c r="G136" t="s">
        <v>594</v>
      </c>
      <c r="H136" t="s">
        <v>8201</v>
      </c>
      <c r="I136" t="s">
        <v>8201</v>
      </c>
    </row>
    <row r="137" spans="1:9" x14ac:dyDescent="0.25">
      <c r="A137" t="s">
        <v>108</v>
      </c>
      <c r="B137" t="s">
        <v>543</v>
      </c>
      <c r="C137" t="s">
        <v>593</v>
      </c>
      <c r="D137" t="s">
        <v>593</v>
      </c>
      <c r="E137" t="s">
        <v>594</v>
      </c>
      <c r="F137" t="s">
        <v>594</v>
      </c>
      <c r="G137" t="s">
        <v>594</v>
      </c>
      <c r="H137" t="s">
        <v>8201</v>
      </c>
      <c r="I137" t="s">
        <v>8201</v>
      </c>
    </row>
    <row r="138" spans="1:9" x14ac:dyDescent="0.25">
      <c r="A138" t="s">
        <v>418</v>
      </c>
      <c r="B138" t="s">
        <v>419</v>
      </c>
      <c r="C138" t="s">
        <v>594</v>
      </c>
      <c r="D138" t="s">
        <v>594</v>
      </c>
      <c r="E138" t="s">
        <v>594</v>
      </c>
      <c r="F138" t="s">
        <v>594</v>
      </c>
      <c r="G138" t="s">
        <v>594</v>
      </c>
      <c r="H138" t="s">
        <v>594</v>
      </c>
      <c r="I138" t="s">
        <v>8201</v>
      </c>
    </row>
    <row r="139" spans="1:9" x14ac:dyDescent="0.25">
      <c r="A139" t="s">
        <v>109</v>
      </c>
      <c r="B139" t="s">
        <v>110</v>
      </c>
      <c r="C139" t="s">
        <v>593</v>
      </c>
      <c r="D139" t="s">
        <v>593</v>
      </c>
      <c r="E139" t="s">
        <v>594</v>
      </c>
      <c r="F139" t="s">
        <v>594</v>
      </c>
      <c r="G139" t="s">
        <v>594</v>
      </c>
      <c r="H139" t="s">
        <v>8201</v>
      </c>
      <c r="I139" t="s">
        <v>8201</v>
      </c>
    </row>
    <row r="140" spans="1:9" x14ac:dyDescent="0.25">
      <c r="A140" t="s">
        <v>420</v>
      </c>
      <c r="B140" t="s">
        <v>421</v>
      </c>
      <c r="C140" t="s">
        <v>594</v>
      </c>
      <c r="D140" t="s">
        <v>594</v>
      </c>
      <c r="E140" t="s">
        <v>594</v>
      </c>
      <c r="F140" t="s">
        <v>594</v>
      </c>
      <c r="G140" t="s">
        <v>594</v>
      </c>
      <c r="H140" t="s">
        <v>594</v>
      </c>
      <c r="I140" t="s">
        <v>8201</v>
      </c>
    </row>
    <row r="141" spans="1:9" x14ac:dyDescent="0.25">
      <c r="A141" t="s">
        <v>422</v>
      </c>
      <c r="B141" t="s">
        <v>423</v>
      </c>
      <c r="C141" t="s">
        <v>594</v>
      </c>
      <c r="D141" t="s">
        <v>594</v>
      </c>
      <c r="E141" t="s">
        <v>594</v>
      </c>
      <c r="F141" t="s">
        <v>594</v>
      </c>
      <c r="G141" t="s">
        <v>594</v>
      </c>
      <c r="H141" t="s">
        <v>594</v>
      </c>
      <c r="I141" t="s">
        <v>8201</v>
      </c>
    </row>
    <row r="142" spans="1:9" x14ac:dyDescent="0.25">
      <c r="A142" t="s">
        <v>678</v>
      </c>
      <c r="B142" t="s">
        <v>679</v>
      </c>
      <c r="C142" t="s">
        <v>594</v>
      </c>
      <c r="D142" t="s">
        <v>594</v>
      </c>
      <c r="E142" t="s">
        <v>594</v>
      </c>
      <c r="F142" t="s">
        <v>594</v>
      </c>
      <c r="G142" t="s">
        <v>594</v>
      </c>
      <c r="H142" t="s">
        <v>594</v>
      </c>
      <c r="I142" t="s">
        <v>8201</v>
      </c>
    </row>
    <row r="143" spans="1:9" x14ac:dyDescent="0.25">
      <c r="A143" t="s">
        <v>830</v>
      </c>
      <c r="B143" t="s">
        <v>831</v>
      </c>
      <c r="C143" t="s">
        <v>391</v>
      </c>
      <c r="D143" t="s">
        <v>391</v>
      </c>
      <c r="E143" t="s">
        <v>594</v>
      </c>
      <c r="F143" t="s">
        <v>594</v>
      </c>
      <c r="G143" t="s">
        <v>594</v>
      </c>
      <c r="H143" t="s">
        <v>391</v>
      </c>
      <c r="I143" t="s">
        <v>594</v>
      </c>
    </row>
    <row r="144" spans="1:9" x14ac:dyDescent="0.25">
      <c r="A144" t="s">
        <v>111</v>
      </c>
      <c r="B144" t="s">
        <v>112</v>
      </c>
      <c r="C144" t="s">
        <v>598</v>
      </c>
      <c r="D144" t="s">
        <v>391</v>
      </c>
      <c r="E144" t="s">
        <v>8201</v>
      </c>
      <c r="F144" t="s">
        <v>594</v>
      </c>
      <c r="G144" t="s">
        <v>594</v>
      </c>
      <c r="H144" t="s">
        <v>8201</v>
      </c>
      <c r="I144" t="s">
        <v>8201</v>
      </c>
    </row>
    <row r="145" spans="1:9" x14ac:dyDescent="0.25">
      <c r="A145" t="s">
        <v>832</v>
      </c>
      <c r="B145" t="s">
        <v>833</v>
      </c>
      <c r="C145" t="s">
        <v>594</v>
      </c>
      <c r="D145" t="s">
        <v>594</v>
      </c>
      <c r="E145" t="s">
        <v>594</v>
      </c>
      <c r="F145" t="s">
        <v>594</v>
      </c>
      <c r="G145" t="s">
        <v>594</v>
      </c>
      <c r="H145" t="s">
        <v>594</v>
      </c>
      <c r="I145" t="s">
        <v>647</v>
      </c>
    </row>
    <row r="146" spans="1:9" x14ac:dyDescent="0.25">
      <c r="A146" t="s">
        <v>834</v>
      </c>
      <c r="B146" t="s">
        <v>835</v>
      </c>
      <c r="C146" t="s">
        <v>594</v>
      </c>
      <c r="D146" t="s">
        <v>8201</v>
      </c>
      <c r="E146" t="s">
        <v>594</v>
      </c>
      <c r="F146" t="s">
        <v>594</v>
      </c>
      <c r="G146" t="s">
        <v>594</v>
      </c>
      <c r="H146" t="s">
        <v>594</v>
      </c>
      <c r="I146" t="s">
        <v>594</v>
      </c>
    </row>
    <row r="147" spans="1:9" x14ac:dyDescent="0.25">
      <c r="A147" t="s">
        <v>836</v>
      </c>
      <c r="B147" t="s">
        <v>837</v>
      </c>
      <c r="C147" t="s">
        <v>8201</v>
      </c>
      <c r="D147" t="s">
        <v>594</v>
      </c>
      <c r="E147" t="s">
        <v>594</v>
      </c>
      <c r="F147" t="s">
        <v>594</v>
      </c>
      <c r="G147" t="s">
        <v>594</v>
      </c>
      <c r="H147" t="s">
        <v>594</v>
      </c>
      <c r="I147" t="s">
        <v>594</v>
      </c>
    </row>
    <row r="148" spans="1:9" x14ac:dyDescent="0.25">
      <c r="A148" t="s">
        <v>838</v>
      </c>
      <c r="B148" t="s">
        <v>839</v>
      </c>
      <c r="C148" t="s">
        <v>594</v>
      </c>
      <c r="D148" t="s">
        <v>594</v>
      </c>
      <c r="E148" t="s">
        <v>594</v>
      </c>
      <c r="F148" t="s">
        <v>8201</v>
      </c>
      <c r="G148" t="s">
        <v>594</v>
      </c>
      <c r="H148" t="s">
        <v>594</v>
      </c>
      <c r="I148" t="s">
        <v>594</v>
      </c>
    </row>
    <row r="149" spans="1:9" x14ac:dyDescent="0.25">
      <c r="A149" t="s">
        <v>840</v>
      </c>
      <c r="B149" t="s">
        <v>841</v>
      </c>
      <c r="C149" t="s">
        <v>594</v>
      </c>
      <c r="D149" t="s">
        <v>594</v>
      </c>
      <c r="E149" t="s">
        <v>8201</v>
      </c>
      <c r="F149" t="s">
        <v>594</v>
      </c>
      <c r="G149" t="s">
        <v>594</v>
      </c>
      <c r="H149" t="s">
        <v>594</v>
      </c>
      <c r="I149" t="s">
        <v>594</v>
      </c>
    </row>
    <row r="150" spans="1:9" x14ac:dyDescent="0.25">
      <c r="A150" t="s">
        <v>842</v>
      </c>
      <c r="B150" t="s">
        <v>843</v>
      </c>
      <c r="C150" t="s">
        <v>594</v>
      </c>
      <c r="D150" t="s">
        <v>594</v>
      </c>
      <c r="E150" t="s">
        <v>594</v>
      </c>
      <c r="F150" t="s">
        <v>594</v>
      </c>
      <c r="G150" t="s">
        <v>8201</v>
      </c>
      <c r="H150" t="s">
        <v>594</v>
      </c>
      <c r="I150" t="s">
        <v>594</v>
      </c>
    </row>
    <row r="151" spans="1:9" x14ac:dyDescent="0.25">
      <c r="A151" t="s">
        <v>424</v>
      </c>
      <c r="B151" t="s">
        <v>620</v>
      </c>
      <c r="C151" t="s">
        <v>594</v>
      </c>
      <c r="D151" t="s">
        <v>594</v>
      </c>
      <c r="E151" t="s">
        <v>594</v>
      </c>
      <c r="F151" t="s">
        <v>594</v>
      </c>
      <c r="G151" t="s">
        <v>594</v>
      </c>
      <c r="H151" t="s">
        <v>594</v>
      </c>
      <c r="I151" t="s">
        <v>8201</v>
      </c>
    </row>
    <row r="152" spans="1:9" x14ac:dyDescent="0.25">
      <c r="A152" t="s">
        <v>425</v>
      </c>
      <c r="B152" t="s">
        <v>426</v>
      </c>
      <c r="C152" t="s">
        <v>594</v>
      </c>
      <c r="D152" t="s">
        <v>594</v>
      </c>
      <c r="E152" t="s">
        <v>594</v>
      </c>
      <c r="F152" t="s">
        <v>594</v>
      </c>
      <c r="G152" t="s">
        <v>594</v>
      </c>
      <c r="H152" t="s">
        <v>594</v>
      </c>
      <c r="I152" t="s">
        <v>8201</v>
      </c>
    </row>
    <row r="153" spans="1:9" x14ac:dyDescent="0.25">
      <c r="A153" t="s">
        <v>427</v>
      </c>
      <c r="B153" t="s">
        <v>428</v>
      </c>
      <c r="C153" t="s">
        <v>594</v>
      </c>
      <c r="D153" t="s">
        <v>594</v>
      </c>
      <c r="E153" t="s">
        <v>594</v>
      </c>
      <c r="F153" t="s">
        <v>594</v>
      </c>
      <c r="G153" t="s">
        <v>594</v>
      </c>
      <c r="H153" t="s">
        <v>594</v>
      </c>
      <c r="I153" t="s">
        <v>8201</v>
      </c>
    </row>
    <row r="154" spans="1:9" x14ac:dyDescent="0.25">
      <c r="A154" t="s">
        <v>663</v>
      </c>
      <c r="B154" t="s">
        <v>664</v>
      </c>
      <c r="C154" t="s">
        <v>8201</v>
      </c>
      <c r="D154" t="s">
        <v>594</v>
      </c>
      <c r="E154" t="s">
        <v>594</v>
      </c>
      <c r="F154" t="s">
        <v>594</v>
      </c>
      <c r="G154" t="s">
        <v>594</v>
      </c>
      <c r="H154" t="s">
        <v>8201</v>
      </c>
      <c r="I154" t="s">
        <v>8201</v>
      </c>
    </row>
    <row r="155" spans="1:9" x14ac:dyDescent="0.25">
      <c r="A155" t="s">
        <v>429</v>
      </c>
      <c r="B155" t="s">
        <v>430</v>
      </c>
      <c r="C155" t="s">
        <v>594</v>
      </c>
      <c r="D155" t="s">
        <v>594</v>
      </c>
      <c r="E155" t="s">
        <v>594</v>
      </c>
      <c r="F155" t="s">
        <v>594</v>
      </c>
      <c r="G155" t="s">
        <v>594</v>
      </c>
      <c r="H155" t="s">
        <v>594</v>
      </c>
      <c r="I155" t="s">
        <v>8201</v>
      </c>
    </row>
    <row r="156" spans="1:9" x14ac:dyDescent="0.25">
      <c r="A156" t="s">
        <v>431</v>
      </c>
      <c r="B156" t="s">
        <v>432</v>
      </c>
      <c r="C156" t="s">
        <v>594</v>
      </c>
      <c r="D156" t="s">
        <v>594</v>
      </c>
      <c r="E156" t="s">
        <v>594</v>
      </c>
      <c r="F156" t="s">
        <v>594</v>
      </c>
      <c r="G156" t="s">
        <v>594</v>
      </c>
      <c r="H156" t="s">
        <v>594</v>
      </c>
      <c r="I156" t="s">
        <v>8201</v>
      </c>
    </row>
    <row r="157" spans="1:9" x14ac:dyDescent="0.25">
      <c r="A157" t="s">
        <v>433</v>
      </c>
      <c r="B157" t="s">
        <v>434</v>
      </c>
      <c r="C157" t="s">
        <v>594</v>
      </c>
      <c r="D157" t="s">
        <v>594</v>
      </c>
      <c r="E157" t="s">
        <v>594</v>
      </c>
      <c r="F157" t="s">
        <v>594</v>
      </c>
      <c r="G157" t="s">
        <v>594</v>
      </c>
      <c r="H157" t="s">
        <v>594</v>
      </c>
      <c r="I157" t="s">
        <v>8201</v>
      </c>
    </row>
    <row r="158" spans="1:9" x14ac:dyDescent="0.25">
      <c r="A158" t="s">
        <v>780</v>
      </c>
      <c r="B158" t="s">
        <v>781</v>
      </c>
      <c r="C158" t="s">
        <v>594</v>
      </c>
      <c r="D158" t="s">
        <v>594</v>
      </c>
      <c r="E158" t="s">
        <v>594</v>
      </c>
      <c r="F158" t="s">
        <v>594</v>
      </c>
      <c r="G158" t="s">
        <v>594</v>
      </c>
      <c r="H158" t="s">
        <v>594</v>
      </c>
      <c r="I158" t="s">
        <v>8201</v>
      </c>
    </row>
    <row r="159" spans="1:9" x14ac:dyDescent="0.25">
      <c r="A159" t="s">
        <v>435</v>
      </c>
      <c r="B159" t="s">
        <v>610</v>
      </c>
      <c r="C159" t="s">
        <v>594</v>
      </c>
      <c r="D159" t="s">
        <v>594</v>
      </c>
      <c r="E159" t="s">
        <v>594</v>
      </c>
      <c r="F159" t="s">
        <v>594</v>
      </c>
      <c r="G159" t="s">
        <v>594</v>
      </c>
      <c r="H159" t="s">
        <v>594</v>
      </c>
      <c r="I159" t="s">
        <v>8201</v>
      </c>
    </row>
    <row r="160" spans="1:9" x14ac:dyDescent="0.25">
      <c r="A160" t="s">
        <v>778</v>
      </c>
      <c r="B160" t="s">
        <v>779</v>
      </c>
      <c r="C160" t="s">
        <v>594</v>
      </c>
      <c r="D160" t="s">
        <v>594</v>
      </c>
      <c r="E160" t="s">
        <v>594</v>
      </c>
      <c r="F160" t="s">
        <v>594</v>
      </c>
      <c r="G160" t="s">
        <v>594</v>
      </c>
      <c r="H160" t="s">
        <v>594</v>
      </c>
      <c r="I160" t="s">
        <v>8201</v>
      </c>
    </row>
    <row r="161" spans="1:9" x14ac:dyDescent="0.25">
      <c r="A161" t="s">
        <v>844</v>
      </c>
      <c r="C161" t="s">
        <v>598</v>
      </c>
      <c r="D161" t="s">
        <v>598</v>
      </c>
      <c r="E161" t="s">
        <v>598</v>
      </c>
      <c r="F161" t="s">
        <v>598</v>
      </c>
      <c r="G161" t="s">
        <v>598</v>
      </c>
      <c r="H161" t="s">
        <v>8201</v>
      </c>
      <c r="I161" t="s">
        <v>8201</v>
      </c>
    </row>
    <row r="162" spans="1:9" x14ac:dyDescent="0.25">
      <c r="A162" t="s">
        <v>436</v>
      </c>
      <c r="B162" t="s">
        <v>437</v>
      </c>
      <c r="C162" t="s">
        <v>594</v>
      </c>
      <c r="D162" t="s">
        <v>594</v>
      </c>
      <c r="E162" t="s">
        <v>594</v>
      </c>
      <c r="F162" t="s">
        <v>594</v>
      </c>
      <c r="G162" t="s">
        <v>594</v>
      </c>
      <c r="H162" t="s">
        <v>594</v>
      </c>
      <c r="I162" t="s">
        <v>8201</v>
      </c>
    </row>
    <row r="163" spans="1:9" x14ac:dyDescent="0.25">
      <c r="A163" t="s">
        <v>438</v>
      </c>
      <c r="B163" t="s">
        <v>611</v>
      </c>
      <c r="C163" t="s">
        <v>594</v>
      </c>
      <c r="D163" t="s">
        <v>594</v>
      </c>
      <c r="E163" t="s">
        <v>594</v>
      </c>
      <c r="F163" t="s">
        <v>594</v>
      </c>
      <c r="G163" t="s">
        <v>594</v>
      </c>
      <c r="H163" t="s">
        <v>594</v>
      </c>
      <c r="I163" t="s">
        <v>8201</v>
      </c>
    </row>
    <row r="164" spans="1:9" x14ac:dyDescent="0.25">
      <c r="A164" t="s">
        <v>439</v>
      </c>
      <c r="B164" t="s">
        <v>440</v>
      </c>
      <c r="C164" t="s">
        <v>594</v>
      </c>
      <c r="D164" t="s">
        <v>594</v>
      </c>
      <c r="E164" t="s">
        <v>594</v>
      </c>
      <c r="F164" t="s">
        <v>594</v>
      </c>
      <c r="G164" t="s">
        <v>594</v>
      </c>
      <c r="H164" t="s">
        <v>594</v>
      </c>
      <c r="I164" t="s">
        <v>8201</v>
      </c>
    </row>
    <row r="165" spans="1:9" x14ac:dyDescent="0.25">
      <c r="A165" t="s">
        <v>113</v>
      </c>
      <c r="B165" t="s">
        <v>114</v>
      </c>
      <c r="C165" t="s">
        <v>594</v>
      </c>
      <c r="D165" t="s">
        <v>594</v>
      </c>
      <c r="E165" t="s">
        <v>594</v>
      </c>
      <c r="F165" t="s">
        <v>594</v>
      </c>
      <c r="G165" t="s">
        <v>594</v>
      </c>
      <c r="H165" t="s">
        <v>594</v>
      </c>
      <c r="I165" t="s">
        <v>8201</v>
      </c>
    </row>
    <row r="166" spans="1:9" x14ac:dyDescent="0.25">
      <c r="A166" t="s">
        <v>441</v>
      </c>
      <c r="B166" t="s">
        <v>442</v>
      </c>
      <c r="C166" t="s">
        <v>594</v>
      </c>
      <c r="D166" t="s">
        <v>594</v>
      </c>
      <c r="E166" t="s">
        <v>594</v>
      </c>
      <c r="F166" t="s">
        <v>594</v>
      </c>
      <c r="G166" t="s">
        <v>594</v>
      </c>
      <c r="H166" t="s">
        <v>594</v>
      </c>
      <c r="I166" t="s">
        <v>8201</v>
      </c>
    </row>
    <row r="167" spans="1:9" x14ac:dyDescent="0.25">
      <c r="A167" t="s">
        <v>115</v>
      </c>
      <c r="B167" t="s">
        <v>116</v>
      </c>
      <c r="C167" t="s">
        <v>594</v>
      </c>
      <c r="D167" t="s">
        <v>594</v>
      </c>
      <c r="E167" t="s">
        <v>594</v>
      </c>
      <c r="F167" t="s">
        <v>594</v>
      </c>
      <c r="G167" t="s">
        <v>594</v>
      </c>
      <c r="H167" t="s">
        <v>594</v>
      </c>
      <c r="I167" t="s">
        <v>8201</v>
      </c>
    </row>
    <row r="168" spans="1:9" x14ac:dyDescent="0.25">
      <c r="A168" t="s">
        <v>680</v>
      </c>
      <c r="B168" t="s">
        <v>443</v>
      </c>
      <c r="C168" t="s">
        <v>594</v>
      </c>
      <c r="D168" t="s">
        <v>594</v>
      </c>
      <c r="E168" t="s">
        <v>594</v>
      </c>
      <c r="F168" t="s">
        <v>594</v>
      </c>
      <c r="G168" t="s">
        <v>594</v>
      </c>
      <c r="H168" t="s">
        <v>594</v>
      </c>
      <c r="I168" t="s">
        <v>8201</v>
      </c>
    </row>
    <row r="169" spans="1:9" x14ac:dyDescent="0.25">
      <c r="A169" t="s">
        <v>444</v>
      </c>
      <c r="B169" t="s">
        <v>629</v>
      </c>
      <c r="C169" t="s">
        <v>8201</v>
      </c>
      <c r="D169" t="s">
        <v>594</v>
      </c>
      <c r="E169" t="s">
        <v>594</v>
      </c>
      <c r="F169" t="s">
        <v>594</v>
      </c>
      <c r="G169" t="s">
        <v>594</v>
      </c>
      <c r="H169" t="s">
        <v>8201</v>
      </c>
      <c r="I169" t="s">
        <v>8201</v>
      </c>
    </row>
    <row r="170" spans="1:9" x14ac:dyDescent="0.25">
      <c r="A170" t="s">
        <v>445</v>
      </c>
      <c r="B170" t="s">
        <v>446</v>
      </c>
      <c r="C170" t="s">
        <v>594</v>
      </c>
      <c r="D170" t="s">
        <v>594</v>
      </c>
      <c r="E170" t="s">
        <v>594</v>
      </c>
      <c r="F170" t="s">
        <v>594</v>
      </c>
      <c r="G170" t="s">
        <v>594</v>
      </c>
      <c r="H170" t="s">
        <v>594</v>
      </c>
      <c r="I170" t="s">
        <v>8201</v>
      </c>
    </row>
    <row r="171" spans="1:9" x14ac:dyDescent="0.25">
      <c r="A171" t="s">
        <v>447</v>
      </c>
      <c r="B171" t="s">
        <v>448</v>
      </c>
      <c r="C171" t="s">
        <v>594</v>
      </c>
      <c r="D171" t="s">
        <v>594</v>
      </c>
      <c r="E171" t="s">
        <v>594</v>
      </c>
      <c r="F171" t="s">
        <v>594</v>
      </c>
      <c r="G171" t="s">
        <v>594</v>
      </c>
      <c r="H171" t="s">
        <v>594</v>
      </c>
      <c r="I171" t="s">
        <v>8201</v>
      </c>
    </row>
    <row r="172" spans="1:9" x14ac:dyDescent="0.25">
      <c r="A172" t="s">
        <v>449</v>
      </c>
      <c r="B172" t="s">
        <v>450</v>
      </c>
      <c r="C172" t="s">
        <v>594</v>
      </c>
      <c r="D172" t="s">
        <v>594</v>
      </c>
      <c r="E172" t="s">
        <v>594</v>
      </c>
      <c r="F172" t="s">
        <v>594</v>
      </c>
      <c r="G172" t="s">
        <v>594</v>
      </c>
      <c r="H172" t="s">
        <v>594</v>
      </c>
      <c r="I172" t="s">
        <v>8201</v>
      </c>
    </row>
    <row r="173" spans="1:9" x14ac:dyDescent="0.25">
      <c r="A173" t="s">
        <v>451</v>
      </c>
      <c r="B173" t="s">
        <v>452</v>
      </c>
      <c r="C173" t="s">
        <v>594</v>
      </c>
      <c r="D173" t="s">
        <v>594</v>
      </c>
      <c r="E173" t="s">
        <v>594</v>
      </c>
      <c r="F173" t="s">
        <v>594</v>
      </c>
      <c r="G173" t="s">
        <v>594</v>
      </c>
      <c r="H173" t="s">
        <v>594</v>
      </c>
      <c r="I173" t="s">
        <v>8201</v>
      </c>
    </row>
    <row r="174" spans="1:9" x14ac:dyDescent="0.25">
      <c r="A174" t="s">
        <v>453</v>
      </c>
      <c r="B174" t="s">
        <v>454</v>
      </c>
      <c r="C174" t="s">
        <v>594</v>
      </c>
      <c r="D174" t="s">
        <v>594</v>
      </c>
      <c r="E174" t="s">
        <v>594</v>
      </c>
      <c r="F174" t="s">
        <v>594</v>
      </c>
      <c r="G174" t="s">
        <v>594</v>
      </c>
      <c r="H174" t="s">
        <v>594</v>
      </c>
      <c r="I174" t="s">
        <v>8201</v>
      </c>
    </row>
    <row r="175" spans="1:9" x14ac:dyDescent="0.25">
      <c r="A175" t="s">
        <v>455</v>
      </c>
      <c r="B175" t="s">
        <v>456</v>
      </c>
      <c r="C175" t="s">
        <v>594</v>
      </c>
      <c r="D175" t="s">
        <v>594</v>
      </c>
      <c r="E175" t="s">
        <v>594</v>
      </c>
      <c r="F175" t="s">
        <v>594</v>
      </c>
      <c r="G175" t="s">
        <v>594</v>
      </c>
      <c r="H175" t="s">
        <v>594</v>
      </c>
      <c r="I175" t="s">
        <v>8201</v>
      </c>
    </row>
    <row r="176" spans="1:9" x14ac:dyDescent="0.25">
      <c r="A176" t="s">
        <v>457</v>
      </c>
      <c r="B176" t="s">
        <v>458</v>
      </c>
      <c r="C176" t="s">
        <v>594</v>
      </c>
      <c r="D176" t="s">
        <v>594</v>
      </c>
      <c r="E176" t="s">
        <v>594</v>
      </c>
      <c r="F176" t="s">
        <v>594</v>
      </c>
      <c r="G176" t="s">
        <v>594</v>
      </c>
      <c r="H176" t="s">
        <v>594</v>
      </c>
      <c r="I176" t="s">
        <v>8201</v>
      </c>
    </row>
    <row r="177" spans="1:9" x14ac:dyDescent="0.25">
      <c r="A177" t="s">
        <v>459</v>
      </c>
      <c r="B177" t="s">
        <v>460</v>
      </c>
      <c r="C177" t="s">
        <v>594</v>
      </c>
      <c r="D177" t="s">
        <v>594</v>
      </c>
      <c r="E177" t="s">
        <v>594</v>
      </c>
      <c r="F177" t="s">
        <v>594</v>
      </c>
      <c r="G177" t="s">
        <v>594</v>
      </c>
      <c r="H177" t="s">
        <v>594</v>
      </c>
      <c r="I177" t="s">
        <v>8201</v>
      </c>
    </row>
    <row r="178" spans="1:9" x14ac:dyDescent="0.25">
      <c r="A178" t="s">
        <v>461</v>
      </c>
      <c r="B178" t="s">
        <v>612</v>
      </c>
      <c r="C178" t="s">
        <v>594</v>
      </c>
      <c r="D178" t="s">
        <v>594</v>
      </c>
      <c r="E178" t="s">
        <v>594</v>
      </c>
      <c r="F178" t="s">
        <v>594</v>
      </c>
      <c r="G178" t="s">
        <v>594</v>
      </c>
      <c r="H178" t="s">
        <v>594</v>
      </c>
      <c r="I178" t="s">
        <v>8201</v>
      </c>
    </row>
    <row r="179" spans="1:9" x14ac:dyDescent="0.25">
      <c r="A179" t="s">
        <v>462</v>
      </c>
      <c r="B179" t="s">
        <v>463</v>
      </c>
      <c r="C179" t="s">
        <v>594</v>
      </c>
      <c r="D179" t="s">
        <v>594</v>
      </c>
      <c r="E179" t="s">
        <v>594</v>
      </c>
      <c r="F179" t="s">
        <v>594</v>
      </c>
      <c r="G179" t="s">
        <v>8201</v>
      </c>
      <c r="H179" t="s">
        <v>594</v>
      </c>
      <c r="I179" t="s">
        <v>8201</v>
      </c>
    </row>
    <row r="180" spans="1:9" x14ac:dyDescent="0.25">
      <c r="A180" t="s">
        <v>117</v>
      </c>
      <c r="B180" t="s">
        <v>119</v>
      </c>
      <c r="C180" t="s">
        <v>598</v>
      </c>
      <c r="D180" t="s">
        <v>598</v>
      </c>
      <c r="E180" t="s">
        <v>598</v>
      </c>
      <c r="F180" t="s">
        <v>598</v>
      </c>
      <c r="G180" t="s">
        <v>598</v>
      </c>
      <c r="H180" t="s">
        <v>598</v>
      </c>
      <c r="I180" t="s">
        <v>8201</v>
      </c>
    </row>
    <row r="181" spans="1:9" x14ac:dyDescent="0.25">
      <c r="A181" t="s">
        <v>118</v>
      </c>
      <c r="B181" t="s">
        <v>120</v>
      </c>
      <c r="C181" t="s">
        <v>368</v>
      </c>
      <c r="D181" t="s">
        <v>368</v>
      </c>
      <c r="E181" t="s">
        <v>594</v>
      </c>
      <c r="F181" t="s">
        <v>594</v>
      </c>
      <c r="G181" t="s">
        <v>594</v>
      </c>
      <c r="H181" t="s">
        <v>368</v>
      </c>
      <c r="I181" t="s">
        <v>8201</v>
      </c>
    </row>
    <row r="182" spans="1:9" x14ac:dyDescent="0.25">
      <c r="A182" t="s">
        <v>121</v>
      </c>
      <c r="B182" t="s">
        <v>544</v>
      </c>
      <c r="C182" t="s">
        <v>8201</v>
      </c>
      <c r="D182" t="s">
        <v>391</v>
      </c>
      <c r="E182" t="s">
        <v>8201</v>
      </c>
      <c r="F182" t="s">
        <v>594</v>
      </c>
      <c r="G182" t="s">
        <v>594</v>
      </c>
      <c r="H182" t="s">
        <v>8201</v>
      </c>
      <c r="I182" t="s">
        <v>8201</v>
      </c>
    </row>
    <row r="183" spans="1:9" x14ac:dyDescent="0.25">
      <c r="A183" t="s">
        <v>122</v>
      </c>
      <c r="B183" t="s">
        <v>123</v>
      </c>
      <c r="C183" t="s">
        <v>594</v>
      </c>
      <c r="D183" t="s">
        <v>594</v>
      </c>
      <c r="E183" t="s">
        <v>594</v>
      </c>
      <c r="F183" t="s">
        <v>594</v>
      </c>
      <c r="G183" t="s">
        <v>391</v>
      </c>
      <c r="H183" t="s">
        <v>598</v>
      </c>
      <c r="I183" t="s">
        <v>8201</v>
      </c>
    </row>
    <row r="184" spans="1:9" x14ac:dyDescent="0.25">
      <c r="A184" t="s">
        <v>124</v>
      </c>
      <c r="B184" t="s">
        <v>125</v>
      </c>
      <c r="C184" t="s">
        <v>8201</v>
      </c>
      <c r="D184" t="s">
        <v>8201</v>
      </c>
      <c r="E184" t="s">
        <v>8201</v>
      </c>
      <c r="F184" t="s">
        <v>594</v>
      </c>
      <c r="G184" t="s">
        <v>594</v>
      </c>
      <c r="H184" t="s">
        <v>8201</v>
      </c>
      <c r="I184" t="s">
        <v>8201</v>
      </c>
    </row>
    <row r="185" spans="1:9" x14ac:dyDescent="0.25">
      <c r="A185" t="s">
        <v>126</v>
      </c>
      <c r="B185" t="s">
        <v>127</v>
      </c>
      <c r="C185" t="s">
        <v>329</v>
      </c>
      <c r="D185" t="s">
        <v>329</v>
      </c>
      <c r="E185" t="s">
        <v>329</v>
      </c>
      <c r="F185" t="s">
        <v>594</v>
      </c>
      <c r="G185" t="s">
        <v>594</v>
      </c>
      <c r="H185" t="s">
        <v>329</v>
      </c>
      <c r="I185" t="s">
        <v>8201</v>
      </c>
    </row>
    <row r="186" spans="1:9" x14ac:dyDescent="0.25">
      <c r="A186" t="s">
        <v>128</v>
      </c>
      <c r="B186" t="s">
        <v>130</v>
      </c>
      <c r="C186" t="s">
        <v>329</v>
      </c>
      <c r="D186" t="s">
        <v>329</v>
      </c>
      <c r="E186" t="s">
        <v>329</v>
      </c>
      <c r="F186" t="s">
        <v>594</v>
      </c>
      <c r="G186" t="s">
        <v>594</v>
      </c>
      <c r="H186" t="s">
        <v>329</v>
      </c>
      <c r="I186" t="s">
        <v>8201</v>
      </c>
    </row>
    <row r="187" spans="1:9" x14ac:dyDescent="0.25">
      <c r="A187" t="s">
        <v>129</v>
      </c>
      <c r="B187" t="s">
        <v>131</v>
      </c>
      <c r="C187" t="s">
        <v>329</v>
      </c>
      <c r="D187" t="s">
        <v>329</v>
      </c>
      <c r="E187" t="s">
        <v>329</v>
      </c>
      <c r="F187" t="s">
        <v>594</v>
      </c>
      <c r="G187" t="s">
        <v>594</v>
      </c>
      <c r="H187" t="s">
        <v>329</v>
      </c>
      <c r="I187" t="s">
        <v>8201</v>
      </c>
    </row>
    <row r="188" spans="1:9" x14ac:dyDescent="0.25">
      <c r="A188" t="s">
        <v>132</v>
      </c>
      <c r="B188" t="s">
        <v>133</v>
      </c>
      <c r="C188" t="s">
        <v>329</v>
      </c>
      <c r="D188" t="s">
        <v>329</v>
      </c>
      <c r="E188" t="s">
        <v>329</v>
      </c>
      <c r="F188" t="s">
        <v>594</v>
      </c>
      <c r="G188" t="s">
        <v>594</v>
      </c>
      <c r="H188" t="s">
        <v>329</v>
      </c>
      <c r="I188" t="s">
        <v>8201</v>
      </c>
    </row>
    <row r="189" spans="1:9" x14ac:dyDescent="0.25">
      <c r="A189" t="s">
        <v>134</v>
      </c>
      <c r="B189" t="s">
        <v>135</v>
      </c>
      <c r="C189" t="s">
        <v>329</v>
      </c>
      <c r="D189" t="s">
        <v>329</v>
      </c>
      <c r="E189" t="s">
        <v>329</v>
      </c>
      <c r="F189" t="s">
        <v>594</v>
      </c>
      <c r="G189" t="s">
        <v>594</v>
      </c>
      <c r="H189" t="s">
        <v>329</v>
      </c>
      <c r="I189" t="s">
        <v>8201</v>
      </c>
    </row>
    <row r="190" spans="1:9" x14ac:dyDescent="0.25">
      <c r="A190" t="s">
        <v>136</v>
      </c>
      <c r="B190" t="s">
        <v>137</v>
      </c>
      <c r="C190" t="s">
        <v>329</v>
      </c>
      <c r="D190" t="s">
        <v>329</v>
      </c>
      <c r="E190" t="s">
        <v>329</v>
      </c>
      <c r="F190" t="s">
        <v>594</v>
      </c>
      <c r="G190" t="s">
        <v>594</v>
      </c>
      <c r="H190" t="s">
        <v>329</v>
      </c>
      <c r="I190" t="s">
        <v>8201</v>
      </c>
    </row>
    <row r="191" spans="1:9" x14ac:dyDescent="0.25">
      <c r="A191" t="s">
        <v>138</v>
      </c>
      <c r="B191" t="s">
        <v>139</v>
      </c>
      <c r="C191" t="s">
        <v>329</v>
      </c>
      <c r="D191" t="s">
        <v>329</v>
      </c>
      <c r="E191" t="s">
        <v>329</v>
      </c>
      <c r="F191" t="s">
        <v>594</v>
      </c>
      <c r="G191" t="s">
        <v>594</v>
      </c>
      <c r="H191" t="s">
        <v>329</v>
      </c>
      <c r="I191" t="s">
        <v>8201</v>
      </c>
    </row>
    <row r="192" spans="1:9" x14ac:dyDescent="0.25">
      <c r="A192" t="s">
        <v>140</v>
      </c>
      <c r="B192" t="s">
        <v>141</v>
      </c>
      <c r="C192" t="s">
        <v>329</v>
      </c>
      <c r="D192" t="s">
        <v>329</v>
      </c>
      <c r="E192" t="s">
        <v>329</v>
      </c>
      <c r="F192" t="s">
        <v>594</v>
      </c>
      <c r="G192" t="s">
        <v>594</v>
      </c>
      <c r="H192" t="s">
        <v>329</v>
      </c>
      <c r="I192" t="s">
        <v>8201</v>
      </c>
    </row>
    <row r="193" spans="1:9" x14ac:dyDescent="0.25">
      <c r="A193" t="s">
        <v>142</v>
      </c>
      <c r="B193" t="s">
        <v>143</v>
      </c>
      <c r="C193" t="s">
        <v>329</v>
      </c>
      <c r="D193" t="s">
        <v>329</v>
      </c>
      <c r="E193" t="s">
        <v>329</v>
      </c>
      <c r="F193" t="s">
        <v>594</v>
      </c>
      <c r="G193" t="s">
        <v>594</v>
      </c>
      <c r="H193" t="s">
        <v>329</v>
      </c>
      <c r="I193" t="s">
        <v>8201</v>
      </c>
    </row>
    <row r="194" spans="1:9" x14ac:dyDescent="0.25">
      <c r="A194" t="s">
        <v>144</v>
      </c>
      <c r="B194" t="s">
        <v>145</v>
      </c>
      <c r="C194" t="s">
        <v>329</v>
      </c>
      <c r="D194" t="s">
        <v>329</v>
      </c>
      <c r="E194" t="s">
        <v>329</v>
      </c>
      <c r="F194" t="s">
        <v>594</v>
      </c>
      <c r="G194" t="s">
        <v>594</v>
      </c>
      <c r="H194" t="s">
        <v>329</v>
      </c>
      <c r="I194" t="s">
        <v>8201</v>
      </c>
    </row>
    <row r="195" spans="1:9" x14ac:dyDescent="0.25">
      <c r="A195" t="s">
        <v>146</v>
      </c>
      <c r="B195" t="s">
        <v>147</v>
      </c>
      <c r="C195" t="s">
        <v>329</v>
      </c>
      <c r="D195" t="s">
        <v>329</v>
      </c>
      <c r="E195" t="s">
        <v>329</v>
      </c>
      <c r="F195" t="s">
        <v>594</v>
      </c>
      <c r="G195" t="s">
        <v>594</v>
      </c>
      <c r="H195" t="s">
        <v>329</v>
      </c>
      <c r="I195" t="s">
        <v>8201</v>
      </c>
    </row>
    <row r="196" spans="1:9" x14ac:dyDescent="0.25">
      <c r="A196" t="s">
        <v>148</v>
      </c>
      <c r="B196" t="s">
        <v>149</v>
      </c>
      <c r="C196" t="s">
        <v>329</v>
      </c>
      <c r="D196" t="s">
        <v>329</v>
      </c>
      <c r="E196" t="s">
        <v>329</v>
      </c>
      <c r="F196" t="s">
        <v>594</v>
      </c>
      <c r="G196" t="s">
        <v>594</v>
      </c>
      <c r="H196" t="s">
        <v>329</v>
      </c>
      <c r="I196" t="s">
        <v>8201</v>
      </c>
    </row>
    <row r="197" spans="1:9" x14ac:dyDescent="0.25">
      <c r="A197" t="s">
        <v>150</v>
      </c>
      <c r="B197" t="s">
        <v>151</v>
      </c>
      <c r="C197" t="s">
        <v>329</v>
      </c>
      <c r="D197" t="s">
        <v>329</v>
      </c>
      <c r="E197" t="s">
        <v>329</v>
      </c>
      <c r="F197" t="s">
        <v>594</v>
      </c>
      <c r="G197" t="s">
        <v>594</v>
      </c>
      <c r="H197" t="s">
        <v>329</v>
      </c>
      <c r="I197" t="s">
        <v>8201</v>
      </c>
    </row>
    <row r="198" spans="1:9" x14ac:dyDescent="0.25">
      <c r="A198" t="s">
        <v>152</v>
      </c>
      <c r="B198" t="s">
        <v>153</v>
      </c>
      <c r="C198" t="s">
        <v>329</v>
      </c>
      <c r="D198" t="s">
        <v>329</v>
      </c>
      <c r="E198" t="s">
        <v>329</v>
      </c>
      <c r="F198" t="s">
        <v>594</v>
      </c>
      <c r="G198" t="s">
        <v>594</v>
      </c>
      <c r="H198" t="s">
        <v>329</v>
      </c>
      <c r="I198" t="s">
        <v>8201</v>
      </c>
    </row>
    <row r="199" spans="1:9" x14ac:dyDescent="0.25">
      <c r="A199" t="s">
        <v>154</v>
      </c>
      <c r="B199" t="s">
        <v>155</v>
      </c>
      <c r="C199" t="s">
        <v>329</v>
      </c>
      <c r="D199" t="s">
        <v>329</v>
      </c>
      <c r="E199" t="s">
        <v>329</v>
      </c>
      <c r="F199" t="s">
        <v>594</v>
      </c>
      <c r="G199" t="s">
        <v>594</v>
      </c>
      <c r="H199" t="s">
        <v>329</v>
      </c>
      <c r="I199" t="s">
        <v>8201</v>
      </c>
    </row>
    <row r="200" spans="1:9" x14ac:dyDescent="0.25">
      <c r="A200" t="s">
        <v>156</v>
      </c>
      <c r="B200" t="s">
        <v>157</v>
      </c>
      <c r="C200" t="s">
        <v>329</v>
      </c>
      <c r="D200" t="s">
        <v>329</v>
      </c>
      <c r="E200" t="s">
        <v>329</v>
      </c>
      <c r="F200" t="s">
        <v>594</v>
      </c>
      <c r="G200" t="s">
        <v>594</v>
      </c>
      <c r="H200" t="s">
        <v>329</v>
      </c>
      <c r="I200" t="s">
        <v>8201</v>
      </c>
    </row>
    <row r="201" spans="1:9" x14ac:dyDescent="0.25">
      <c r="A201" t="s">
        <v>158</v>
      </c>
      <c r="B201" t="s">
        <v>159</v>
      </c>
      <c r="C201" t="s">
        <v>329</v>
      </c>
      <c r="D201" t="s">
        <v>329</v>
      </c>
      <c r="E201" t="s">
        <v>329</v>
      </c>
      <c r="F201" t="s">
        <v>594</v>
      </c>
      <c r="G201" t="s">
        <v>594</v>
      </c>
      <c r="H201" t="s">
        <v>329</v>
      </c>
      <c r="I201" t="s">
        <v>8201</v>
      </c>
    </row>
    <row r="202" spans="1:9" x14ac:dyDescent="0.25">
      <c r="A202" t="s">
        <v>160</v>
      </c>
      <c r="B202" t="s">
        <v>161</v>
      </c>
      <c r="C202" t="s">
        <v>329</v>
      </c>
      <c r="D202" t="s">
        <v>329</v>
      </c>
      <c r="E202" t="s">
        <v>329</v>
      </c>
      <c r="F202" t="s">
        <v>594</v>
      </c>
      <c r="G202" t="s">
        <v>594</v>
      </c>
      <c r="H202" t="s">
        <v>329</v>
      </c>
      <c r="I202" t="s">
        <v>8201</v>
      </c>
    </row>
    <row r="203" spans="1:9" x14ac:dyDescent="0.25">
      <c r="A203" t="s">
        <v>162</v>
      </c>
      <c r="B203" t="s">
        <v>163</v>
      </c>
      <c r="C203" t="s">
        <v>329</v>
      </c>
      <c r="D203" t="s">
        <v>329</v>
      </c>
      <c r="E203" t="s">
        <v>329</v>
      </c>
      <c r="F203" t="s">
        <v>594</v>
      </c>
      <c r="G203" t="s">
        <v>594</v>
      </c>
      <c r="H203" t="s">
        <v>329</v>
      </c>
      <c r="I203" t="s">
        <v>8201</v>
      </c>
    </row>
    <row r="204" spans="1:9" x14ac:dyDescent="0.25">
      <c r="A204" t="s">
        <v>164</v>
      </c>
      <c r="B204" t="s">
        <v>165</v>
      </c>
      <c r="C204" t="s">
        <v>329</v>
      </c>
      <c r="D204" t="s">
        <v>329</v>
      </c>
      <c r="E204" t="s">
        <v>329</v>
      </c>
      <c r="F204" t="s">
        <v>594</v>
      </c>
      <c r="G204" t="s">
        <v>594</v>
      </c>
      <c r="H204" t="s">
        <v>329</v>
      </c>
      <c r="I204" t="s">
        <v>8201</v>
      </c>
    </row>
    <row r="205" spans="1:9" x14ac:dyDescent="0.25">
      <c r="A205" t="s">
        <v>166</v>
      </c>
      <c r="B205" t="s">
        <v>167</v>
      </c>
      <c r="C205" t="s">
        <v>329</v>
      </c>
      <c r="D205" t="s">
        <v>329</v>
      </c>
      <c r="E205" t="s">
        <v>329</v>
      </c>
      <c r="F205" t="s">
        <v>594</v>
      </c>
      <c r="G205" t="s">
        <v>594</v>
      </c>
      <c r="H205" t="s">
        <v>329</v>
      </c>
      <c r="I205" t="s">
        <v>8201</v>
      </c>
    </row>
    <row r="206" spans="1:9" x14ac:dyDescent="0.25">
      <c r="A206" t="s">
        <v>168</v>
      </c>
      <c r="B206" t="s">
        <v>169</v>
      </c>
      <c r="C206" t="s">
        <v>598</v>
      </c>
      <c r="D206" t="s">
        <v>598</v>
      </c>
      <c r="E206" t="s">
        <v>598</v>
      </c>
      <c r="F206" t="s">
        <v>594</v>
      </c>
      <c r="G206" t="s">
        <v>594</v>
      </c>
      <c r="H206" t="s">
        <v>598</v>
      </c>
      <c r="I206" t="s">
        <v>8201</v>
      </c>
    </row>
    <row r="207" spans="1:9" x14ac:dyDescent="0.25">
      <c r="A207" t="s">
        <v>545</v>
      </c>
      <c r="B207" t="s">
        <v>546</v>
      </c>
      <c r="C207" t="s">
        <v>598</v>
      </c>
      <c r="D207" t="s">
        <v>391</v>
      </c>
      <c r="E207" t="s">
        <v>594</v>
      </c>
      <c r="F207" t="s">
        <v>594</v>
      </c>
      <c r="G207" t="s">
        <v>594</v>
      </c>
      <c r="H207" t="s">
        <v>8201</v>
      </c>
      <c r="I207" t="s">
        <v>8201</v>
      </c>
    </row>
    <row r="208" spans="1:9" x14ac:dyDescent="0.25">
      <c r="A208" t="s">
        <v>170</v>
      </c>
      <c r="B208" t="s">
        <v>547</v>
      </c>
      <c r="C208" t="s">
        <v>598</v>
      </c>
      <c r="D208" t="s">
        <v>594</v>
      </c>
      <c r="E208" t="s">
        <v>594</v>
      </c>
      <c r="F208" t="s">
        <v>594</v>
      </c>
      <c r="G208" t="s">
        <v>594</v>
      </c>
      <c r="H208" t="s">
        <v>594</v>
      </c>
      <c r="I208" t="s">
        <v>8201</v>
      </c>
    </row>
    <row r="209" spans="1:9" x14ac:dyDescent="0.25">
      <c r="A209" t="s">
        <v>171</v>
      </c>
      <c r="B209" t="s">
        <v>172</v>
      </c>
      <c r="C209" t="s">
        <v>8201</v>
      </c>
      <c r="D209" t="s">
        <v>391</v>
      </c>
      <c r="E209" t="s">
        <v>8201</v>
      </c>
      <c r="F209" t="s">
        <v>594</v>
      </c>
      <c r="G209" t="s">
        <v>594</v>
      </c>
      <c r="H209" t="s">
        <v>8201</v>
      </c>
      <c r="I209" t="s">
        <v>8201</v>
      </c>
    </row>
    <row r="210" spans="1:9" x14ac:dyDescent="0.25">
      <c r="A210" t="s">
        <v>548</v>
      </c>
      <c r="B210" t="s">
        <v>638</v>
      </c>
      <c r="C210" t="s">
        <v>8201</v>
      </c>
      <c r="D210" t="s">
        <v>8201</v>
      </c>
      <c r="E210" t="s">
        <v>594</v>
      </c>
      <c r="F210" t="s">
        <v>594</v>
      </c>
      <c r="G210" t="s">
        <v>594</v>
      </c>
      <c r="H210" t="s">
        <v>8201</v>
      </c>
      <c r="I210" t="s">
        <v>8201</v>
      </c>
    </row>
    <row r="211" spans="1:9" x14ac:dyDescent="0.25">
      <c r="A211" t="s">
        <v>549</v>
      </c>
      <c r="B211" t="s">
        <v>639</v>
      </c>
      <c r="C211" t="s">
        <v>594</v>
      </c>
      <c r="D211" t="s">
        <v>594</v>
      </c>
      <c r="E211" t="s">
        <v>594</v>
      </c>
      <c r="F211" t="s">
        <v>594</v>
      </c>
      <c r="G211" t="s">
        <v>594</v>
      </c>
      <c r="H211" t="s">
        <v>594</v>
      </c>
      <c r="I211" t="s">
        <v>8201</v>
      </c>
    </row>
    <row r="212" spans="1:9" x14ac:dyDescent="0.25">
      <c r="A212" t="s">
        <v>550</v>
      </c>
      <c r="B212" t="s">
        <v>640</v>
      </c>
      <c r="C212" t="s">
        <v>594</v>
      </c>
      <c r="D212" t="s">
        <v>594</v>
      </c>
      <c r="E212" t="s">
        <v>594</v>
      </c>
      <c r="F212" t="s">
        <v>594</v>
      </c>
      <c r="G212" t="s">
        <v>594</v>
      </c>
      <c r="H212" t="s">
        <v>594</v>
      </c>
      <c r="I212" t="s">
        <v>8201</v>
      </c>
    </row>
    <row r="213" spans="1:9" x14ac:dyDescent="0.25">
      <c r="A213" t="s">
        <v>465</v>
      </c>
      <c r="B213" t="s">
        <v>466</v>
      </c>
      <c r="C213" t="s">
        <v>594</v>
      </c>
      <c r="D213" t="s">
        <v>594</v>
      </c>
      <c r="E213" t="s">
        <v>594</v>
      </c>
      <c r="F213" t="s">
        <v>594</v>
      </c>
      <c r="G213" t="s">
        <v>594</v>
      </c>
      <c r="H213" t="s">
        <v>594</v>
      </c>
      <c r="I213" t="s">
        <v>8201</v>
      </c>
    </row>
    <row r="214" spans="1:9" x14ac:dyDescent="0.25">
      <c r="A214" t="s">
        <v>173</v>
      </c>
      <c r="B214" t="s">
        <v>174</v>
      </c>
      <c r="C214" t="s">
        <v>368</v>
      </c>
      <c r="D214" t="s">
        <v>817</v>
      </c>
      <c r="E214" t="s">
        <v>598</v>
      </c>
      <c r="F214" t="s">
        <v>594</v>
      </c>
      <c r="G214" t="s">
        <v>594</v>
      </c>
      <c r="H214" t="s">
        <v>368</v>
      </c>
      <c r="I214" t="s">
        <v>8201</v>
      </c>
    </row>
    <row r="215" spans="1:9" x14ac:dyDescent="0.25">
      <c r="A215" t="s">
        <v>175</v>
      </c>
      <c r="B215" t="s">
        <v>176</v>
      </c>
      <c r="C215" t="s">
        <v>595</v>
      </c>
      <c r="D215" t="s">
        <v>595</v>
      </c>
      <c r="E215" t="s">
        <v>595</v>
      </c>
      <c r="F215" t="s">
        <v>594</v>
      </c>
      <c r="G215" t="s">
        <v>594</v>
      </c>
      <c r="H215" t="s">
        <v>595</v>
      </c>
      <c r="I215" t="s">
        <v>8201</v>
      </c>
    </row>
    <row r="216" spans="1:9" x14ac:dyDescent="0.25">
      <c r="A216" t="s">
        <v>551</v>
      </c>
      <c r="B216" t="s">
        <v>552</v>
      </c>
      <c r="C216" t="s">
        <v>598</v>
      </c>
      <c r="D216" t="s">
        <v>594</v>
      </c>
      <c r="E216" t="s">
        <v>594</v>
      </c>
      <c r="F216" t="s">
        <v>594</v>
      </c>
      <c r="G216" t="s">
        <v>594</v>
      </c>
      <c r="H216" t="s">
        <v>594</v>
      </c>
      <c r="I216" t="s">
        <v>8201</v>
      </c>
    </row>
    <row r="217" spans="1:9" x14ac:dyDescent="0.25">
      <c r="A217" t="s">
        <v>467</v>
      </c>
      <c r="B217" t="s">
        <v>468</v>
      </c>
      <c r="C217" t="s">
        <v>594</v>
      </c>
      <c r="D217" t="s">
        <v>598</v>
      </c>
      <c r="E217" t="s">
        <v>594</v>
      </c>
      <c r="F217" t="s">
        <v>594</v>
      </c>
      <c r="G217" t="s">
        <v>594</v>
      </c>
      <c r="H217" t="s">
        <v>594</v>
      </c>
      <c r="I217" t="s">
        <v>8201</v>
      </c>
    </row>
    <row r="218" spans="1:9" x14ac:dyDescent="0.25">
      <c r="A218" t="s">
        <v>469</v>
      </c>
      <c r="B218" t="s">
        <v>470</v>
      </c>
      <c r="C218" t="s">
        <v>594</v>
      </c>
      <c r="D218" t="s">
        <v>817</v>
      </c>
      <c r="E218" t="s">
        <v>817</v>
      </c>
      <c r="F218" t="s">
        <v>594</v>
      </c>
      <c r="G218" t="s">
        <v>594</v>
      </c>
      <c r="H218" t="s">
        <v>594</v>
      </c>
      <c r="I218" t="s">
        <v>8201</v>
      </c>
    </row>
    <row r="219" spans="1:9" x14ac:dyDescent="0.25">
      <c r="A219" t="s">
        <v>471</v>
      </c>
      <c r="B219" t="s">
        <v>472</v>
      </c>
      <c r="C219" t="s">
        <v>594</v>
      </c>
      <c r="D219" t="s">
        <v>594</v>
      </c>
      <c r="E219" t="s">
        <v>8201</v>
      </c>
      <c r="F219" t="s">
        <v>8201</v>
      </c>
      <c r="G219" t="s">
        <v>391</v>
      </c>
      <c r="H219" t="s">
        <v>594</v>
      </c>
      <c r="I219" t="s">
        <v>8201</v>
      </c>
    </row>
    <row r="220" spans="1:9" x14ac:dyDescent="0.25">
      <c r="A220" t="s">
        <v>845</v>
      </c>
      <c r="B220" t="s">
        <v>846</v>
      </c>
      <c r="C220" t="s">
        <v>599</v>
      </c>
      <c r="D220" t="s">
        <v>594</v>
      </c>
      <c r="E220" t="s">
        <v>594</v>
      </c>
      <c r="F220" t="s">
        <v>594</v>
      </c>
      <c r="G220" t="s">
        <v>594</v>
      </c>
      <c r="H220" t="s">
        <v>594</v>
      </c>
      <c r="I220" t="s">
        <v>8201</v>
      </c>
    </row>
    <row r="221" spans="1:9" x14ac:dyDescent="0.25">
      <c r="A221" t="s">
        <v>847</v>
      </c>
      <c r="B221" t="s">
        <v>848</v>
      </c>
      <c r="C221" t="s">
        <v>8201</v>
      </c>
      <c r="D221" t="s">
        <v>8201</v>
      </c>
      <c r="E221" t="s">
        <v>8201</v>
      </c>
      <c r="F221" t="s">
        <v>8201</v>
      </c>
      <c r="G221" t="s">
        <v>8201</v>
      </c>
      <c r="H221" t="s">
        <v>391</v>
      </c>
      <c r="I221" t="s">
        <v>594</v>
      </c>
    </row>
    <row r="222" spans="1:9" x14ac:dyDescent="0.25">
      <c r="A222" t="s">
        <v>849</v>
      </c>
      <c r="B222" t="s">
        <v>850</v>
      </c>
      <c r="C222" t="s">
        <v>8201</v>
      </c>
      <c r="D222" t="s">
        <v>8201</v>
      </c>
      <c r="E222" t="s">
        <v>8201</v>
      </c>
      <c r="F222" t="s">
        <v>647</v>
      </c>
      <c r="G222" t="s">
        <v>8201</v>
      </c>
      <c r="H222" t="s">
        <v>8201</v>
      </c>
      <c r="I222" t="s">
        <v>8201</v>
      </c>
    </row>
    <row r="223" spans="1:9" x14ac:dyDescent="0.25">
      <c r="A223" t="s">
        <v>177</v>
      </c>
      <c r="B223" t="s">
        <v>178</v>
      </c>
      <c r="C223" t="s">
        <v>329</v>
      </c>
      <c r="D223" t="s">
        <v>594</v>
      </c>
      <c r="E223" t="s">
        <v>594</v>
      </c>
      <c r="F223" t="s">
        <v>594</v>
      </c>
      <c r="G223" t="s">
        <v>594</v>
      </c>
      <c r="H223" t="s">
        <v>329</v>
      </c>
      <c r="I223" t="s">
        <v>8201</v>
      </c>
    </row>
    <row r="224" spans="1:9" x14ac:dyDescent="0.25">
      <c r="A224" t="s">
        <v>179</v>
      </c>
      <c r="B224" t="s">
        <v>371</v>
      </c>
      <c r="C224" t="s">
        <v>598</v>
      </c>
      <c r="D224" t="s">
        <v>598</v>
      </c>
      <c r="E224" t="s">
        <v>598</v>
      </c>
      <c r="F224" t="s">
        <v>594</v>
      </c>
      <c r="G224" t="s">
        <v>391</v>
      </c>
      <c r="H224" t="s">
        <v>598</v>
      </c>
      <c r="I224" t="s">
        <v>8201</v>
      </c>
    </row>
    <row r="225" spans="1:9" x14ac:dyDescent="0.25">
      <c r="A225" t="s">
        <v>180</v>
      </c>
      <c r="B225" t="s">
        <v>181</v>
      </c>
      <c r="C225" t="s">
        <v>598</v>
      </c>
      <c r="D225" t="s">
        <v>598</v>
      </c>
      <c r="E225" t="s">
        <v>598</v>
      </c>
      <c r="F225" t="s">
        <v>594</v>
      </c>
      <c r="G225" t="s">
        <v>594</v>
      </c>
      <c r="H225" t="s">
        <v>598</v>
      </c>
      <c r="I225" t="s">
        <v>8201</v>
      </c>
    </row>
    <row r="226" spans="1:9" x14ac:dyDescent="0.25">
      <c r="A226" t="s">
        <v>373</v>
      </c>
      <c r="B226" t="s">
        <v>375</v>
      </c>
      <c r="C226" t="s">
        <v>598</v>
      </c>
      <c r="D226" t="s">
        <v>598</v>
      </c>
      <c r="E226" t="s">
        <v>598</v>
      </c>
      <c r="F226" t="s">
        <v>594</v>
      </c>
      <c r="G226" t="s">
        <v>391</v>
      </c>
      <c r="H226" t="s">
        <v>598</v>
      </c>
      <c r="I226" t="s">
        <v>8201</v>
      </c>
    </row>
    <row r="227" spans="1:9" x14ac:dyDescent="0.25">
      <c r="A227" t="s">
        <v>473</v>
      </c>
      <c r="B227" t="s">
        <v>474</v>
      </c>
      <c r="C227" t="s">
        <v>594</v>
      </c>
      <c r="D227" t="s">
        <v>594</v>
      </c>
      <c r="E227" t="s">
        <v>594</v>
      </c>
      <c r="F227" t="s">
        <v>594</v>
      </c>
      <c r="G227" t="s">
        <v>594</v>
      </c>
      <c r="H227" t="s">
        <v>594</v>
      </c>
      <c r="I227" t="s">
        <v>8201</v>
      </c>
    </row>
    <row r="228" spans="1:9" x14ac:dyDescent="0.25">
      <c r="A228" t="s">
        <v>182</v>
      </c>
      <c r="B228" t="s">
        <v>183</v>
      </c>
      <c r="C228" t="s">
        <v>598</v>
      </c>
      <c r="D228" t="s">
        <v>464</v>
      </c>
      <c r="E228" t="s">
        <v>598</v>
      </c>
      <c r="F228" t="s">
        <v>598</v>
      </c>
      <c r="G228" t="s">
        <v>391</v>
      </c>
      <c r="H228" t="s">
        <v>598</v>
      </c>
      <c r="I228" t="s">
        <v>8201</v>
      </c>
    </row>
    <row r="229" spans="1:9" x14ac:dyDescent="0.25">
      <c r="A229" t="s">
        <v>475</v>
      </c>
      <c r="B229" t="s">
        <v>476</v>
      </c>
      <c r="C229" t="s">
        <v>594</v>
      </c>
      <c r="D229" t="s">
        <v>594</v>
      </c>
      <c r="E229" t="s">
        <v>594</v>
      </c>
      <c r="F229" t="s">
        <v>594</v>
      </c>
      <c r="G229" t="s">
        <v>594</v>
      </c>
      <c r="H229" t="s">
        <v>594</v>
      </c>
      <c r="I229" t="s">
        <v>8201</v>
      </c>
    </row>
    <row r="230" spans="1:9" x14ac:dyDescent="0.25">
      <c r="A230" t="s">
        <v>184</v>
      </c>
      <c r="B230" t="s">
        <v>185</v>
      </c>
      <c r="C230" t="s">
        <v>598</v>
      </c>
      <c r="D230" t="s">
        <v>817</v>
      </c>
      <c r="E230" t="s">
        <v>817</v>
      </c>
      <c r="F230" t="s">
        <v>594</v>
      </c>
      <c r="G230" t="s">
        <v>594</v>
      </c>
      <c r="H230" t="s">
        <v>8201</v>
      </c>
      <c r="I230" t="s">
        <v>8201</v>
      </c>
    </row>
    <row r="231" spans="1:9" x14ac:dyDescent="0.25">
      <c r="A231" t="s">
        <v>477</v>
      </c>
      <c r="B231" t="s">
        <v>478</v>
      </c>
      <c r="C231" t="s">
        <v>594</v>
      </c>
      <c r="D231" t="s">
        <v>464</v>
      </c>
      <c r="E231" t="s">
        <v>594</v>
      </c>
      <c r="F231" t="s">
        <v>594</v>
      </c>
      <c r="G231" t="s">
        <v>594</v>
      </c>
      <c r="H231" t="s">
        <v>594</v>
      </c>
      <c r="I231" t="s">
        <v>8201</v>
      </c>
    </row>
    <row r="232" spans="1:9" x14ac:dyDescent="0.25">
      <c r="A232" t="s">
        <v>553</v>
      </c>
      <c r="B232" t="s">
        <v>554</v>
      </c>
      <c r="C232" t="s">
        <v>593</v>
      </c>
      <c r="D232" t="s">
        <v>464</v>
      </c>
      <c r="E232" t="s">
        <v>594</v>
      </c>
      <c r="F232" t="s">
        <v>594</v>
      </c>
      <c r="G232" t="s">
        <v>594</v>
      </c>
      <c r="H232" t="s">
        <v>8201</v>
      </c>
      <c r="I232" t="s">
        <v>8201</v>
      </c>
    </row>
    <row r="233" spans="1:9" x14ac:dyDescent="0.25">
      <c r="A233" t="s">
        <v>479</v>
      </c>
      <c r="B233" t="s">
        <v>480</v>
      </c>
      <c r="C233" t="s">
        <v>391</v>
      </c>
      <c r="D233" t="s">
        <v>391</v>
      </c>
      <c r="E233" t="s">
        <v>391</v>
      </c>
      <c r="F233" t="s">
        <v>603</v>
      </c>
      <c r="G233" t="s">
        <v>391</v>
      </c>
      <c r="H233" t="s">
        <v>391</v>
      </c>
      <c r="I233" t="s">
        <v>594</v>
      </c>
    </row>
    <row r="234" spans="1:9" x14ac:dyDescent="0.25">
      <c r="A234" t="s">
        <v>186</v>
      </c>
      <c r="B234" t="s">
        <v>187</v>
      </c>
      <c r="C234" t="s">
        <v>817</v>
      </c>
      <c r="D234" t="s">
        <v>349</v>
      </c>
      <c r="E234" t="s">
        <v>817</v>
      </c>
      <c r="F234" t="s">
        <v>594</v>
      </c>
      <c r="G234" t="s">
        <v>594</v>
      </c>
      <c r="H234" t="s">
        <v>817</v>
      </c>
      <c r="I234" t="s">
        <v>8201</v>
      </c>
    </row>
    <row r="235" spans="1:9" x14ac:dyDescent="0.25">
      <c r="A235" t="s">
        <v>188</v>
      </c>
      <c r="B235" t="s">
        <v>189</v>
      </c>
      <c r="C235" t="s">
        <v>598</v>
      </c>
      <c r="D235" t="s">
        <v>598</v>
      </c>
      <c r="E235" t="s">
        <v>598</v>
      </c>
      <c r="F235" t="s">
        <v>598</v>
      </c>
      <c r="G235" t="s">
        <v>594</v>
      </c>
      <c r="H235" t="s">
        <v>594</v>
      </c>
      <c r="I235" t="s">
        <v>594</v>
      </c>
    </row>
    <row r="236" spans="1:9" x14ac:dyDescent="0.25">
      <c r="A236" t="s">
        <v>190</v>
      </c>
      <c r="B236" t="s">
        <v>614</v>
      </c>
      <c r="C236" t="s">
        <v>592</v>
      </c>
      <c r="D236" t="s">
        <v>594</v>
      </c>
      <c r="E236" t="s">
        <v>594</v>
      </c>
      <c r="F236" t="s">
        <v>594</v>
      </c>
      <c r="G236" t="s">
        <v>594</v>
      </c>
      <c r="H236" t="s">
        <v>8201</v>
      </c>
      <c r="I236" t="s">
        <v>594</v>
      </c>
    </row>
    <row r="237" spans="1:9" x14ac:dyDescent="0.25">
      <c r="A237" t="s">
        <v>191</v>
      </c>
      <c r="B237" t="s">
        <v>351</v>
      </c>
      <c r="C237" t="s">
        <v>349</v>
      </c>
      <c r="D237" t="s">
        <v>349</v>
      </c>
      <c r="E237" t="s">
        <v>594</v>
      </c>
      <c r="F237" t="s">
        <v>594</v>
      </c>
      <c r="G237" t="s">
        <v>594</v>
      </c>
      <c r="H237" t="s">
        <v>8201</v>
      </c>
      <c r="I237" t="s">
        <v>594</v>
      </c>
    </row>
    <row r="238" spans="1:9" x14ac:dyDescent="0.25">
      <c r="A238" t="s">
        <v>681</v>
      </c>
      <c r="B238" t="s">
        <v>682</v>
      </c>
      <c r="C238" t="s">
        <v>588</v>
      </c>
      <c r="D238" t="s">
        <v>594</v>
      </c>
      <c r="E238" t="s">
        <v>594</v>
      </c>
      <c r="F238" t="s">
        <v>594</v>
      </c>
      <c r="G238" t="s">
        <v>594</v>
      </c>
      <c r="H238" t="s">
        <v>8201</v>
      </c>
      <c r="I238" t="s">
        <v>594</v>
      </c>
    </row>
    <row r="239" spans="1:9" x14ac:dyDescent="0.25">
      <c r="A239" t="s">
        <v>683</v>
      </c>
      <c r="B239" t="s">
        <v>684</v>
      </c>
      <c r="C239" t="s">
        <v>325</v>
      </c>
      <c r="D239" t="s">
        <v>594</v>
      </c>
      <c r="E239" t="s">
        <v>594</v>
      </c>
      <c r="F239" t="s">
        <v>594</v>
      </c>
      <c r="G239" t="s">
        <v>594</v>
      </c>
      <c r="H239" t="s">
        <v>8201</v>
      </c>
      <c r="I239" t="s">
        <v>594</v>
      </c>
    </row>
    <row r="240" spans="1:9" x14ac:dyDescent="0.25">
      <c r="A240" t="s">
        <v>192</v>
      </c>
      <c r="B240" t="s">
        <v>193</v>
      </c>
      <c r="C240" t="s">
        <v>326</v>
      </c>
      <c r="D240" t="s">
        <v>589</v>
      </c>
      <c r="E240" t="s">
        <v>589</v>
      </c>
      <c r="F240" t="s">
        <v>594</v>
      </c>
      <c r="G240" t="s">
        <v>594</v>
      </c>
      <c r="H240" t="s">
        <v>326</v>
      </c>
      <c r="I240" t="s">
        <v>594</v>
      </c>
    </row>
    <row r="241" spans="1:9" x14ac:dyDescent="0.25">
      <c r="A241" t="s">
        <v>806</v>
      </c>
      <c r="B241" t="s">
        <v>807</v>
      </c>
      <c r="C241" t="s">
        <v>8201</v>
      </c>
      <c r="D241" t="s">
        <v>594</v>
      </c>
      <c r="E241" t="s">
        <v>594</v>
      </c>
      <c r="F241" t="s">
        <v>594</v>
      </c>
      <c r="G241" t="s">
        <v>594</v>
      </c>
      <c r="H241" t="s">
        <v>8201</v>
      </c>
      <c r="I241" t="s">
        <v>594</v>
      </c>
    </row>
    <row r="242" spans="1:9" x14ac:dyDescent="0.25">
      <c r="A242" t="s">
        <v>685</v>
      </c>
      <c r="B242" t="s">
        <v>686</v>
      </c>
      <c r="C242" t="s">
        <v>598</v>
      </c>
      <c r="D242" t="s">
        <v>594</v>
      </c>
      <c r="E242" t="s">
        <v>594</v>
      </c>
      <c r="F242" t="s">
        <v>594</v>
      </c>
      <c r="G242" t="s">
        <v>594</v>
      </c>
      <c r="H242" t="s">
        <v>8201</v>
      </c>
      <c r="I242" t="s">
        <v>594</v>
      </c>
    </row>
    <row r="243" spans="1:9" x14ac:dyDescent="0.25">
      <c r="A243" t="s">
        <v>687</v>
      </c>
      <c r="B243" t="s">
        <v>688</v>
      </c>
      <c r="C243" t="s">
        <v>599</v>
      </c>
      <c r="D243" t="s">
        <v>594</v>
      </c>
      <c r="E243" t="s">
        <v>594</v>
      </c>
      <c r="F243" t="s">
        <v>594</v>
      </c>
      <c r="G243" t="s">
        <v>594</v>
      </c>
      <c r="H243" t="s">
        <v>8201</v>
      </c>
      <c r="I243" t="s">
        <v>594</v>
      </c>
    </row>
    <row r="244" spans="1:9" x14ac:dyDescent="0.25">
      <c r="A244" t="s">
        <v>194</v>
      </c>
      <c r="B244" t="s">
        <v>195</v>
      </c>
      <c r="C244" t="s">
        <v>327</v>
      </c>
      <c r="D244" t="s">
        <v>594</v>
      </c>
      <c r="E244" t="s">
        <v>594</v>
      </c>
      <c r="F244" t="s">
        <v>594</v>
      </c>
      <c r="G244" t="s">
        <v>594</v>
      </c>
      <c r="H244" t="s">
        <v>594</v>
      </c>
      <c r="I244" t="s">
        <v>594</v>
      </c>
    </row>
    <row r="245" spans="1:9" x14ac:dyDescent="0.25">
      <c r="A245" t="s">
        <v>689</v>
      </c>
      <c r="B245" t="s">
        <v>690</v>
      </c>
      <c r="C245" t="s">
        <v>349</v>
      </c>
      <c r="D245" t="s">
        <v>594</v>
      </c>
      <c r="E245" t="s">
        <v>594</v>
      </c>
      <c r="F245" t="s">
        <v>594</v>
      </c>
      <c r="G245" t="s">
        <v>594</v>
      </c>
      <c r="H245" t="s">
        <v>8201</v>
      </c>
      <c r="I245" t="s">
        <v>594</v>
      </c>
    </row>
    <row r="246" spans="1:9" x14ac:dyDescent="0.25">
      <c r="A246" t="s">
        <v>691</v>
      </c>
      <c r="B246" t="s">
        <v>692</v>
      </c>
      <c r="C246" t="s">
        <v>588</v>
      </c>
      <c r="D246" t="s">
        <v>594</v>
      </c>
      <c r="E246" t="s">
        <v>594</v>
      </c>
      <c r="F246" t="s">
        <v>594</v>
      </c>
      <c r="G246" t="s">
        <v>594</v>
      </c>
      <c r="H246" t="s">
        <v>8201</v>
      </c>
      <c r="I246" t="s">
        <v>594</v>
      </c>
    </row>
    <row r="247" spans="1:9" x14ac:dyDescent="0.25">
      <c r="A247" t="s">
        <v>693</v>
      </c>
      <c r="B247" t="s">
        <v>694</v>
      </c>
      <c r="C247" t="s">
        <v>325</v>
      </c>
      <c r="D247" t="s">
        <v>594</v>
      </c>
      <c r="E247" t="s">
        <v>594</v>
      </c>
      <c r="F247" t="s">
        <v>594</v>
      </c>
      <c r="G247" t="s">
        <v>594</v>
      </c>
      <c r="H247" t="s">
        <v>8201</v>
      </c>
      <c r="I247" t="s">
        <v>594</v>
      </c>
    </row>
    <row r="248" spans="1:9" x14ac:dyDescent="0.25">
      <c r="A248" t="s">
        <v>695</v>
      </c>
      <c r="B248" t="s">
        <v>696</v>
      </c>
      <c r="C248" t="s">
        <v>589</v>
      </c>
      <c r="D248" t="s">
        <v>594</v>
      </c>
      <c r="E248" t="s">
        <v>594</v>
      </c>
      <c r="F248" t="s">
        <v>594</v>
      </c>
      <c r="G248" t="s">
        <v>594</v>
      </c>
      <c r="H248" t="s">
        <v>326</v>
      </c>
      <c r="I248" t="s">
        <v>594</v>
      </c>
    </row>
    <row r="249" spans="1:9" x14ac:dyDescent="0.25">
      <c r="A249" t="s">
        <v>812</v>
      </c>
      <c r="B249" t="s">
        <v>813</v>
      </c>
      <c r="C249" t="s">
        <v>8201</v>
      </c>
      <c r="D249" t="s">
        <v>594</v>
      </c>
      <c r="E249" t="s">
        <v>594</v>
      </c>
      <c r="F249" t="s">
        <v>594</v>
      </c>
      <c r="G249" t="s">
        <v>594</v>
      </c>
      <c r="H249" t="s">
        <v>8201</v>
      </c>
      <c r="I249" t="s">
        <v>594</v>
      </c>
    </row>
    <row r="250" spans="1:9" x14ac:dyDescent="0.25">
      <c r="A250" t="s">
        <v>697</v>
      </c>
      <c r="B250" t="s">
        <v>698</v>
      </c>
      <c r="C250" t="s">
        <v>594</v>
      </c>
      <c r="D250" t="s">
        <v>589</v>
      </c>
      <c r="E250" t="s">
        <v>594</v>
      </c>
      <c r="F250" t="s">
        <v>594</v>
      </c>
      <c r="G250" t="s">
        <v>594</v>
      </c>
      <c r="H250" t="s">
        <v>594</v>
      </c>
      <c r="I250" t="s">
        <v>594</v>
      </c>
    </row>
    <row r="251" spans="1:9" x14ac:dyDescent="0.25">
      <c r="A251" t="s">
        <v>699</v>
      </c>
      <c r="B251" t="s">
        <v>700</v>
      </c>
      <c r="C251" t="s">
        <v>594</v>
      </c>
      <c r="D251" t="s">
        <v>349</v>
      </c>
      <c r="E251" t="s">
        <v>594</v>
      </c>
      <c r="F251" t="s">
        <v>594</v>
      </c>
      <c r="G251" t="s">
        <v>594</v>
      </c>
      <c r="H251" t="s">
        <v>594</v>
      </c>
      <c r="I251" t="s">
        <v>594</v>
      </c>
    </row>
    <row r="252" spans="1:9" x14ac:dyDescent="0.25">
      <c r="A252" t="s">
        <v>701</v>
      </c>
      <c r="B252" t="s">
        <v>702</v>
      </c>
      <c r="C252" t="s">
        <v>594</v>
      </c>
      <c r="D252" t="s">
        <v>594</v>
      </c>
      <c r="E252" t="s">
        <v>594</v>
      </c>
      <c r="F252" t="s">
        <v>603</v>
      </c>
      <c r="G252" t="s">
        <v>594</v>
      </c>
      <c r="H252" t="s">
        <v>594</v>
      </c>
      <c r="I252" t="s">
        <v>594</v>
      </c>
    </row>
    <row r="253" spans="1:9" x14ac:dyDescent="0.25">
      <c r="A253" t="s">
        <v>703</v>
      </c>
      <c r="B253" t="s">
        <v>704</v>
      </c>
      <c r="C253" t="s">
        <v>594</v>
      </c>
      <c r="D253" t="s">
        <v>325</v>
      </c>
      <c r="E253" t="s">
        <v>594</v>
      </c>
      <c r="F253" t="s">
        <v>594</v>
      </c>
      <c r="G253" t="s">
        <v>594</v>
      </c>
      <c r="H253" t="s">
        <v>594</v>
      </c>
      <c r="I253" t="s">
        <v>594</v>
      </c>
    </row>
    <row r="254" spans="1:9" x14ac:dyDescent="0.25">
      <c r="A254" t="s">
        <v>705</v>
      </c>
      <c r="B254" t="s">
        <v>706</v>
      </c>
      <c r="C254" t="s">
        <v>594</v>
      </c>
      <c r="D254" t="s">
        <v>589</v>
      </c>
      <c r="E254" t="s">
        <v>594</v>
      </c>
      <c r="F254" t="s">
        <v>594</v>
      </c>
      <c r="G254" t="s">
        <v>594</v>
      </c>
      <c r="H254" t="s">
        <v>594</v>
      </c>
      <c r="I254" t="s">
        <v>594</v>
      </c>
    </row>
    <row r="255" spans="1:9" x14ac:dyDescent="0.25">
      <c r="A255" t="s">
        <v>707</v>
      </c>
      <c r="B255" t="s">
        <v>708</v>
      </c>
      <c r="C255" t="s">
        <v>599</v>
      </c>
      <c r="D255" t="s">
        <v>594</v>
      </c>
      <c r="E255" t="s">
        <v>594</v>
      </c>
      <c r="F255" t="s">
        <v>594</v>
      </c>
      <c r="G255" t="s">
        <v>594</v>
      </c>
      <c r="H255" t="s">
        <v>8201</v>
      </c>
      <c r="I255" t="s">
        <v>594</v>
      </c>
    </row>
    <row r="256" spans="1:9" x14ac:dyDescent="0.25">
      <c r="A256" t="s">
        <v>851</v>
      </c>
      <c r="B256" t="s">
        <v>852</v>
      </c>
      <c r="C256" t="s">
        <v>327</v>
      </c>
      <c r="D256" t="s">
        <v>594</v>
      </c>
      <c r="E256" t="s">
        <v>594</v>
      </c>
      <c r="F256" t="s">
        <v>594</v>
      </c>
      <c r="G256" t="s">
        <v>594</v>
      </c>
      <c r="H256" t="s">
        <v>594</v>
      </c>
      <c r="I256" t="s">
        <v>594</v>
      </c>
    </row>
    <row r="257" spans="1:9" x14ac:dyDescent="0.25">
      <c r="A257" t="s">
        <v>709</v>
      </c>
      <c r="B257" t="s">
        <v>710</v>
      </c>
      <c r="C257" t="s">
        <v>594</v>
      </c>
      <c r="D257" t="s">
        <v>594</v>
      </c>
      <c r="E257" t="s">
        <v>349</v>
      </c>
      <c r="F257" t="s">
        <v>594</v>
      </c>
      <c r="G257" t="s">
        <v>594</v>
      </c>
      <c r="H257" t="s">
        <v>594</v>
      </c>
      <c r="I257" t="s">
        <v>594</v>
      </c>
    </row>
    <row r="258" spans="1:9" x14ac:dyDescent="0.25">
      <c r="A258" t="s">
        <v>711</v>
      </c>
      <c r="B258" t="s">
        <v>712</v>
      </c>
      <c r="C258" t="s">
        <v>594</v>
      </c>
      <c r="D258" t="s">
        <v>594</v>
      </c>
      <c r="E258" t="s">
        <v>588</v>
      </c>
      <c r="F258" t="s">
        <v>594</v>
      </c>
      <c r="G258" t="s">
        <v>594</v>
      </c>
      <c r="H258" t="s">
        <v>594</v>
      </c>
      <c r="I258" t="s">
        <v>594</v>
      </c>
    </row>
    <row r="259" spans="1:9" x14ac:dyDescent="0.25">
      <c r="A259" t="s">
        <v>713</v>
      </c>
      <c r="B259" t="s">
        <v>714</v>
      </c>
      <c r="C259" t="s">
        <v>594</v>
      </c>
      <c r="D259" t="s">
        <v>594</v>
      </c>
      <c r="E259" t="s">
        <v>325</v>
      </c>
      <c r="F259" t="s">
        <v>594</v>
      </c>
      <c r="G259" t="s">
        <v>594</v>
      </c>
      <c r="H259" t="s">
        <v>594</v>
      </c>
      <c r="I259" t="s">
        <v>594</v>
      </c>
    </row>
    <row r="260" spans="1:9" x14ac:dyDescent="0.25">
      <c r="A260" t="s">
        <v>715</v>
      </c>
      <c r="B260" t="s">
        <v>716</v>
      </c>
      <c r="C260" t="s">
        <v>594</v>
      </c>
      <c r="D260" t="s">
        <v>594</v>
      </c>
      <c r="E260" t="s">
        <v>589</v>
      </c>
      <c r="F260" t="s">
        <v>594</v>
      </c>
      <c r="G260" t="s">
        <v>594</v>
      </c>
      <c r="H260" t="s">
        <v>594</v>
      </c>
      <c r="I260" t="s">
        <v>594</v>
      </c>
    </row>
    <row r="261" spans="1:9" x14ac:dyDescent="0.25">
      <c r="A261" t="s">
        <v>717</v>
      </c>
      <c r="B261" t="s">
        <v>718</v>
      </c>
      <c r="C261" t="s">
        <v>594</v>
      </c>
      <c r="D261" t="s">
        <v>594</v>
      </c>
      <c r="E261" t="s">
        <v>594</v>
      </c>
      <c r="F261" t="s">
        <v>594</v>
      </c>
      <c r="G261" t="s">
        <v>589</v>
      </c>
      <c r="H261" t="s">
        <v>594</v>
      </c>
      <c r="I261" t="s">
        <v>594</v>
      </c>
    </row>
    <row r="262" spans="1:9" x14ac:dyDescent="0.25">
      <c r="A262" t="s">
        <v>719</v>
      </c>
      <c r="B262" t="s">
        <v>720</v>
      </c>
      <c r="C262" t="s">
        <v>585</v>
      </c>
      <c r="D262" t="s">
        <v>594</v>
      </c>
      <c r="E262" t="s">
        <v>594</v>
      </c>
      <c r="F262" t="s">
        <v>594</v>
      </c>
      <c r="G262" t="s">
        <v>594</v>
      </c>
      <c r="H262" t="s">
        <v>8201</v>
      </c>
      <c r="I262" t="s">
        <v>594</v>
      </c>
    </row>
    <row r="263" spans="1:9" x14ac:dyDescent="0.25">
      <c r="A263" t="s">
        <v>721</v>
      </c>
      <c r="B263" t="s">
        <v>722</v>
      </c>
      <c r="C263" t="s">
        <v>585</v>
      </c>
      <c r="D263" t="s">
        <v>594</v>
      </c>
      <c r="E263" t="s">
        <v>594</v>
      </c>
      <c r="F263" t="s">
        <v>594</v>
      </c>
      <c r="G263" t="s">
        <v>594</v>
      </c>
      <c r="H263" t="s">
        <v>8201</v>
      </c>
      <c r="I263" t="s">
        <v>594</v>
      </c>
    </row>
    <row r="264" spans="1:9" x14ac:dyDescent="0.25">
      <c r="A264" t="s">
        <v>723</v>
      </c>
      <c r="B264" t="s">
        <v>724</v>
      </c>
      <c r="C264" t="s">
        <v>369</v>
      </c>
      <c r="D264" t="s">
        <v>594</v>
      </c>
      <c r="E264" t="s">
        <v>594</v>
      </c>
      <c r="F264" t="s">
        <v>594</v>
      </c>
      <c r="G264" t="s">
        <v>594</v>
      </c>
      <c r="H264" t="s">
        <v>369</v>
      </c>
      <c r="I264" t="s">
        <v>594</v>
      </c>
    </row>
    <row r="265" spans="1:9" x14ac:dyDescent="0.25">
      <c r="A265" t="s">
        <v>725</v>
      </c>
      <c r="B265" t="s">
        <v>726</v>
      </c>
      <c r="C265" t="s">
        <v>369</v>
      </c>
      <c r="D265" t="s">
        <v>594</v>
      </c>
      <c r="E265" t="s">
        <v>594</v>
      </c>
      <c r="F265" t="s">
        <v>594</v>
      </c>
      <c r="G265" t="s">
        <v>594</v>
      </c>
      <c r="H265" t="s">
        <v>594</v>
      </c>
      <c r="I265" t="s">
        <v>594</v>
      </c>
    </row>
    <row r="266" spans="1:9" x14ac:dyDescent="0.25">
      <c r="A266" t="s">
        <v>727</v>
      </c>
      <c r="B266" t="s">
        <v>728</v>
      </c>
      <c r="C266" t="s">
        <v>591</v>
      </c>
      <c r="D266" t="s">
        <v>594</v>
      </c>
      <c r="E266" t="s">
        <v>594</v>
      </c>
      <c r="F266" t="s">
        <v>594</v>
      </c>
      <c r="G266" t="s">
        <v>594</v>
      </c>
      <c r="H266" t="s">
        <v>8201</v>
      </c>
      <c r="I266" t="s">
        <v>594</v>
      </c>
    </row>
    <row r="267" spans="1:9" x14ac:dyDescent="0.25">
      <c r="A267" t="s">
        <v>729</v>
      </c>
      <c r="B267" t="s">
        <v>730</v>
      </c>
      <c r="C267" t="s">
        <v>591</v>
      </c>
      <c r="D267" t="s">
        <v>594</v>
      </c>
      <c r="E267" t="s">
        <v>594</v>
      </c>
      <c r="F267" t="s">
        <v>594</v>
      </c>
      <c r="G267" t="s">
        <v>594</v>
      </c>
      <c r="H267" t="s">
        <v>8201</v>
      </c>
      <c r="I267" t="s">
        <v>594</v>
      </c>
    </row>
    <row r="268" spans="1:9" x14ac:dyDescent="0.25">
      <c r="A268" t="s">
        <v>731</v>
      </c>
      <c r="B268" t="s">
        <v>732</v>
      </c>
      <c r="C268" t="s">
        <v>591</v>
      </c>
      <c r="D268" t="s">
        <v>594</v>
      </c>
      <c r="E268" t="s">
        <v>594</v>
      </c>
      <c r="F268" t="s">
        <v>594</v>
      </c>
      <c r="G268" t="s">
        <v>594</v>
      </c>
      <c r="H268" t="s">
        <v>8201</v>
      </c>
      <c r="I268" t="s">
        <v>594</v>
      </c>
    </row>
    <row r="269" spans="1:9" x14ac:dyDescent="0.25">
      <c r="A269" t="s">
        <v>733</v>
      </c>
      <c r="B269" t="s">
        <v>734</v>
      </c>
      <c r="C269" t="s">
        <v>591</v>
      </c>
      <c r="D269" t="s">
        <v>594</v>
      </c>
      <c r="E269" t="s">
        <v>594</v>
      </c>
      <c r="F269" t="s">
        <v>594</v>
      </c>
      <c r="G269" t="s">
        <v>594</v>
      </c>
      <c r="H269" t="s">
        <v>8201</v>
      </c>
      <c r="I269" t="s">
        <v>594</v>
      </c>
    </row>
    <row r="270" spans="1:9" x14ac:dyDescent="0.25">
      <c r="A270" t="s">
        <v>735</v>
      </c>
      <c r="B270" t="s">
        <v>736</v>
      </c>
      <c r="C270" t="s">
        <v>591</v>
      </c>
      <c r="D270" t="s">
        <v>594</v>
      </c>
      <c r="E270" t="s">
        <v>594</v>
      </c>
      <c r="F270" t="s">
        <v>594</v>
      </c>
      <c r="G270" t="s">
        <v>594</v>
      </c>
      <c r="H270" t="s">
        <v>8201</v>
      </c>
      <c r="I270" t="s">
        <v>594</v>
      </c>
    </row>
    <row r="271" spans="1:9" x14ac:dyDescent="0.25">
      <c r="A271" t="s">
        <v>737</v>
      </c>
      <c r="B271" t="s">
        <v>738</v>
      </c>
      <c r="C271" t="s">
        <v>591</v>
      </c>
      <c r="D271" t="s">
        <v>594</v>
      </c>
      <c r="E271" t="s">
        <v>594</v>
      </c>
      <c r="F271" t="s">
        <v>594</v>
      </c>
      <c r="G271" t="s">
        <v>594</v>
      </c>
      <c r="H271" t="s">
        <v>8201</v>
      </c>
      <c r="I271" t="s">
        <v>594</v>
      </c>
    </row>
    <row r="272" spans="1:9" x14ac:dyDescent="0.25">
      <c r="A272" t="s">
        <v>739</v>
      </c>
      <c r="B272" t="s">
        <v>740</v>
      </c>
      <c r="C272" t="s">
        <v>662</v>
      </c>
      <c r="D272" t="s">
        <v>594</v>
      </c>
      <c r="E272" t="s">
        <v>594</v>
      </c>
      <c r="F272" t="s">
        <v>594</v>
      </c>
      <c r="G272" t="s">
        <v>594</v>
      </c>
      <c r="H272" t="s">
        <v>594</v>
      </c>
      <c r="I272" t="s">
        <v>594</v>
      </c>
    </row>
    <row r="273" spans="1:9" x14ac:dyDescent="0.25">
      <c r="A273" t="s">
        <v>604</v>
      </c>
      <c r="B273" t="s">
        <v>196</v>
      </c>
      <c r="C273" t="s">
        <v>353</v>
      </c>
      <c r="D273" t="s">
        <v>353</v>
      </c>
      <c r="E273" t="s">
        <v>353</v>
      </c>
      <c r="F273" t="s">
        <v>594</v>
      </c>
      <c r="G273" t="s">
        <v>594</v>
      </c>
      <c r="H273" t="s">
        <v>353</v>
      </c>
      <c r="I273" t="s">
        <v>594</v>
      </c>
    </row>
    <row r="274" spans="1:9" x14ac:dyDescent="0.25">
      <c r="A274" t="s">
        <v>197</v>
      </c>
      <c r="B274" t="s">
        <v>198</v>
      </c>
      <c r="C274" t="s">
        <v>369</v>
      </c>
      <c r="D274" t="s">
        <v>594</v>
      </c>
      <c r="E274" t="s">
        <v>594</v>
      </c>
      <c r="F274" t="s">
        <v>594</v>
      </c>
      <c r="G274" t="s">
        <v>594</v>
      </c>
      <c r="H274" t="s">
        <v>594</v>
      </c>
      <c r="I274" t="s">
        <v>594</v>
      </c>
    </row>
    <row r="275" spans="1:9" x14ac:dyDescent="0.25">
      <c r="A275" t="s">
        <v>741</v>
      </c>
      <c r="B275" t="s">
        <v>742</v>
      </c>
      <c r="C275" t="s">
        <v>595</v>
      </c>
      <c r="D275" t="s">
        <v>595</v>
      </c>
      <c r="E275" t="s">
        <v>595</v>
      </c>
      <c r="F275" t="s">
        <v>595</v>
      </c>
      <c r="G275" t="s">
        <v>595</v>
      </c>
      <c r="H275" t="s">
        <v>595</v>
      </c>
      <c r="I275" t="s">
        <v>594</v>
      </c>
    </row>
    <row r="276" spans="1:9" x14ac:dyDescent="0.25">
      <c r="A276" t="s">
        <v>743</v>
      </c>
      <c r="B276" t="s">
        <v>744</v>
      </c>
      <c r="C276" t="s">
        <v>391</v>
      </c>
      <c r="D276" t="s">
        <v>391</v>
      </c>
      <c r="E276" t="s">
        <v>391</v>
      </c>
      <c r="F276" t="s">
        <v>647</v>
      </c>
      <c r="G276" t="s">
        <v>594</v>
      </c>
      <c r="H276" t="s">
        <v>391</v>
      </c>
      <c r="I276" t="s">
        <v>594</v>
      </c>
    </row>
    <row r="277" spans="1:9" x14ac:dyDescent="0.25">
      <c r="A277" t="s">
        <v>199</v>
      </c>
      <c r="B277" t="s">
        <v>200</v>
      </c>
      <c r="C277" t="s">
        <v>349</v>
      </c>
      <c r="D277" t="s">
        <v>594</v>
      </c>
      <c r="E277" t="s">
        <v>8201</v>
      </c>
      <c r="F277" t="s">
        <v>594</v>
      </c>
      <c r="G277" t="s">
        <v>594</v>
      </c>
      <c r="H277" t="s">
        <v>8201</v>
      </c>
      <c r="I277" t="s">
        <v>8201</v>
      </c>
    </row>
    <row r="278" spans="1:9" x14ac:dyDescent="0.25">
      <c r="A278" t="s">
        <v>818</v>
      </c>
      <c r="B278" t="s">
        <v>821</v>
      </c>
      <c r="C278" t="s">
        <v>391</v>
      </c>
      <c r="D278" t="s">
        <v>8201</v>
      </c>
      <c r="E278" t="s">
        <v>8201</v>
      </c>
      <c r="F278" t="s">
        <v>8201</v>
      </c>
      <c r="G278" t="s">
        <v>8201</v>
      </c>
      <c r="H278" t="s">
        <v>8201</v>
      </c>
      <c r="I278" t="s">
        <v>8201</v>
      </c>
    </row>
    <row r="279" spans="1:9" x14ac:dyDescent="0.25">
      <c r="A279" t="s">
        <v>201</v>
      </c>
      <c r="B279" t="s">
        <v>202</v>
      </c>
      <c r="C279" t="s">
        <v>324</v>
      </c>
      <c r="D279" t="s">
        <v>8201</v>
      </c>
      <c r="E279" t="s">
        <v>8201</v>
      </c>
      <c r="F279" t="s">
        <v>8201</v>
      </c>
      <c r="G279" t="s">
        <v>8201</v>
      </c>
      <c r="H279" t="s">
        <v>8201</v>
      </c>
      <c r="I279" t="s">
        <v>8201</v>
      </c>
    </row>
    <row r="280" spans="1:9" x14ac:dyDescent="0.25">
      <c r="A280" t="s">
        <v>203</v>
      </c>
      <c r="B280" t="s">
        <v>204</v>
      </c>
      <c r="C280" t="s">
        <v>325</v>
      </c>
      <c r="D280" t="s">
        <v>8201</v>
      </c>
      <c r="E280" t="s">
        <v>8201</v>
      </c>
      <c r="F280" t="s">
        <v>8201</v>
      </c>
      <c r="G280" t="s">
        <v>8201</v>
      </c>
      <c r="H280" t="s">
        <v>8201</v>
      </c>
      <c r="I280" t="s">
        <v>8201</v>
      </c>
    </row>
    <row r="281" spans="1:9" x14ac:dyDescent="0.25">
      <c r="A281" t="s">
        <v>205</v>
      </c>
      <c r="B281" t="s">
        <v>206</v>
      </c>
      <c r="C281" t="s">
        <v>326</v>
      </c>
      <c r="D281" t="s">
        <v>8201</v>
      </c>
      <c r="E281" t="s">
        <v>8201</v>
      </c>
      <c r="F281" t="s">
        <v>8201</v>
      </c>
      <c r="G281" t="s">
        <v>8201</v>
      </c>
      <c r="H281" t="s">
        <v>326</v>
      </c>
      <c r="I281" t="s">
        <v>8201</v>
      </c>
    </row>
    <row r="282" spans="1:9" x14ac:dyDescent="0.25">
      <c r="A282" t="s">
        <v>555</v>
      </c>
      <c r="B282" t="s">
        <v>556</v>
      </c>
      <c r="C282" t="s">
        <v>349</v>
      </c>
      <c r="D282" t="s">
        <v>8201</v>
      </c>
      <c r="E282" t="s">
        <v>8201</v>
      </c>
      <c r="F282" t="s">
        <v>8201</v>
      </c>
      <c r="G282" t="s">
        <v>8201</v>
      </c>
      <c r="H282" t="s">
        <v>8201</v>
      </c>
      <c r="I282" t="s">
        <v>8201</v>
      </c>
    </row>
    <row r="283" spans="1:9" x14ac:dyDescent="0.25">
      <c r="A283" t="s">
        <v>788</v>
      </c>
      <c r="B283" t="s">
        <v>789</v>
      </c>
      <c r="C283" t="s">
        <v>8201</v>
      </c>
      <c r="D283" t="s">
        <v>8201</v>
      </c>
      <c r="E283" t="s">
        <v>8201</v>
      </c>
      <c r="F283" t="s">
        <v>8201</v>
      </c>
      <c r="G283" t="s">
        <v>8201</v>
      </c>
      <c r="H283" t="s">
        <v>326</v>
      </c>
      <c r="I283" t="s">
        <v>8201</v>
      </c>
    </row>
    <row r="284" spans="1:9" x14ac:dyDescent="0.25">
      <c r="A284" t="s">
        <v>207</v>
      </c>
      <c r="B284" t="s">
        <v>557</v>
      </c>
      <c r="C284" t="s">
        <v>598</v>
      </c>
      <c r="D284" t="s">
        <v>8201</v>
      </c>
      <c r="E284" t="s">
        <v>8201</v>
      </c>
      <c r="F284" t="s">
        <v>8201</v>
      </c>
      <c r="G284" t="s">
        <v>8201</v>
      </c>
      <c r="H284" t="s">
        <v>8201</v>
      </c>
      <c r="I284" t="s">
        <v>8201</v>
      </c>
    </row>
    <row r="285" spans="1:9" x14ac:dyDescent="0.25">
      <c r="A285" t="s">
        <v>360</v>
      </c>
      <c r="B285" t="s">
        <v>558</v>
      </c>
      <c r="C285" t="s">
        <v>591</v>
      </c>
      <c r="D285" t="s">
        <v>8201</v>
      </c>
      <c r="E285" t="s">
        <v>8201</v>
      </c>
      <c r="F285" t="s">
        <v>8201</v>
      </c>
      <c r="G285" t="s">
        <v>8201</v>
      </c>
      <c r="H285" t="s">
        <v>8201</v>
      </c>
      <c r="I285" t="s">
        <v>8201</v>
      </c>
    </row>
    <row r="286" spans="1:9" x14ac:dyDescent="0.25">
      <c r="A286" t="s">
        <v>208</v>
      </c>
      <c r="B286" t="s">
        <v>209</v>
      </c>
      <c r="C286" t="s">
        <v>8201</v>
      </c>
      <c r="D286" t="s">
        <v>8201</v>
      </c>
      <c r="E286" t="s">
        <v>8201</v>
      </c>
      <c r="F286" t="s">
        <v>8201</v>
      </c>
      <c r="G286" t="s">
        <v>8201</v>
      </c>
      <c r="H286" t="s">
        <v>8201</v>
      </c>
      <c r="I286" t="s">
        <v>8201</v>
      </c>
    </row>
    <row r="287" spans="1:9" x14ac:dyDescent="0.25">
      <c r="A287" t="s">
        <v>210</v>
      </c>
      <c r="B287" t="s">
        <v>211</v>
      </c>
      <c r="C287" t="s">
        <v>8201</v>
      </c>
      <c r="D287" t="s">
        <v>8201</v>
      </c>
      <c r="E287" t="s">
        <v>8201</v>
      </c>
      <c r="F287" t="s">
        <v>8201</v>
      </c>
      <c r="G287" t="s">
        <v>8201</v>
      </c>
      <c r="H287" t="s">
        <v>8201</v>
      </c>
      <c r="I287" t="s">
        <v>8201</v>
      </c>
    </row>
    <row r="288" spans="1:9" x14ac:dyDescent="0.25">
      <c r="A288" t="s">
        <v>212</v>
      </c>
      <c r="B288" t="s">
        <v>213</v>
      </c>
      <c r="C288" t="s">
        <v>8201</v>
      </c>
      <c r="D288" t="s">
        <v>8201</v>
      </c>
      <c r="E288" t="s">
        <v>8201</v>
      </c>
      <c r="F288" t="s">
        <v>8201</v>
      </c>
      <c r="G288" t="s">
        <v>8201</v>
      </c>
      <c r="H288" t="s">
        <v>8201</v>
      </c>
      <c r="I288" t="s">
        <v>8201</v>
      </c>
    </row>
    <row r="289" spans="1:9" x14ac:dyDescent="0.25">
      <c r="A289" t="s">
        <v>214</v>
      </c>
      <c r="B289" t="s">
        <v>215</v>
      </c>
      <c r="C289" t="s">
        <v>8201</v>
      </c>
      <c r="D289" t="s">
        <v>349</v>
      </c>
      <c r="E289" t="s">
        <v>8201</v>
      </c>
      <c r="F289" t="s">
        <v>8201</v>
      </c>
      <c r="G289" t="s">
        <v>8201</v>
      </c>
      <c r="H289" t="s">
        <v>8201</v>
      </c>
      <c r="I289" t="s">
        <v>8201</v>
      </c>
    </row>
    <row r="290" spans="1:9" x14ac:dyDescent="0.25">
      <c r="A290" t="s">
        <v>216</v>
      </c>
      <c r="B290" t="s">
        <v>217</v>
      </c>
      <c r="C290" t="s">
        <v>8201</v>
      </c>
      <c r="D290" t="s">
        <v>588</v>
      </c>
      <c r="E290" t="s">
        <v>8201</v>
      </c>
      <c r="F290" t="s">
        <v>8201</v>
      </c>
      <c r="G290" t="s">
        <v>8201</v>
      </c>
      <c r="H290" t="s">
        <v>8201</v>
      </c>
      <c r="I290" t="s">
        <v>8201</v>
      </c>
    </row>
    <row r="291" spans="1:9" x14ac:dyDescent="0.25">
      <c r="A291" t="s">
        <v>218</v>
      </c>
      <c r="B291" t="s">
        <v>219</v>
      </c>
      <c r="C291" t="s">
        <v>8201</v>
      </c>
      <c r="D291" t="s">
        <v>325</v>
      </c>
      <c r="E291" t="s">
        <v>8201</v>
      </c>
      <c r="F291" t="s">
        <v>8201</v>
      </c>
      <c r="G291" t="s">
        <v>8201</v>
      </c>
      <c r="H291" t="s">
        <v>8201</v>
      </c>
      <c r="I291" t="s">
        <v>8201</v>
      </c>
    </row>
    <row r="292" spans="1:9" x14ac:dyDescent="0.25">
      <c r="A292" t="s">
        <v>220</v>
      </c>
      <c r="B292" t="s">
        <v>221</v>
      </c>
      <c r="C292" t="s">
        <v>8201</v>
      </c>
      <c r="D292" t="s">
        <v>589</v>
      </c>
      <c r="E292" t="s">
        <v>8201</v>
      </c>
      <c r="F292" t="s">
        <v>8201</v>
      </c>
      <c r="G292" t="s">
        <v>8201</v>
      </c>
      <c r="H292" t="s">
        <v>8201</v>
      </c>
      <c r="I292" t="s">
        <v>8201</v>
      </c>
    </row>
    <row r="293" spans="1:9" x14ac:dyDescent="0.25">
      <c r="A293" t="s">
        <v>222</v>
      </c>
      <c r="B293" t="s">
        <v>223</v>
      </c>
      <c r="C293" t="s">
        <v>8201</v>
      </c>
      <c r="D293" t="s">
        <v>349</v>
      </c>
      <c r="E293" t="s">
        <v>8201</v>
      </c>
      <c r="F293" t="s">
        <v>8201</v>
      </c>
      <c r="G293" t="s">
        <v>8201</v>
      </c>
      <c r="H293" t="s">
        <v>8201</v>
      </c>
      <c r="I293" t="s">
        <v>8201</v>
      </c>
    </row>
    <row r="294" spans="1:9" x14ac:dyDescent="0.25">
      <c r="A294" t="s">
        <v>224</v>
      </c>
      <c r="B294" t="s">
        <v>225</v>
      </c>
      <c r="C294" t="s">
        <v>8201</v>
      </c>
      <c r="D294" t="s">
        <v>8201</v>
      </c>
      <c r="E294" t="s">
        <v>8201</v>
      </c>
      <c r="F294" t="s">
        <v>8201</v>
      </c>
      <c r="G294" t="s">
        <v>589</v>
      </c>
      <c r="H294" t="s">
        <v>8201</v>
      </c>
      <c r="I294" t="s">
        <v>8201</v>
      </c>
    </row>
    <row r="295" spans="1:9" x14ac:dyDescent="0.25">
      <c r="A295" t="s">
        <v>481</v>
      </c>
      <c r="B295" t="s">
        <v>853</v>
      </c>
      <c r="C295" t="s">
        <v>391</v>
      </c>
      <c r="D295" t="s">
        <v>391</v>
      </c>
      <c r="E295" t="s">
        <v>8201</v>
      </c>
      <c r="F295" t="s">
        <v>594</v>
      </c>
      <c r="G295" t="s">
        <v>391</v>
      </c>
      <c r="H295" t="s">
        <v>391</v>
      </c>
      <c r="I295" t="s">
        <v>647</v>
      </c>
    </row>
    <row r="296" spans="1:9" x14ac:dyDescent="0.25">
      <c r="A296" t="s">
        <v>226</v>
      </c>
      <c r="B296" t="s">
        <v>227</v>
      </c>
      <c r="C296" t="s">
        <v>226</v>
      </c>
      <c r="D296" t="s">
        <v>226</v>
      </c>
      <c r="E296" t="s">
        <v>226</v>
      </c>
      <c r="F296" t="s">
        <v>226</v>
      </c>
      <c r="G296" t="s">
        <v>226</v>
      </c>
      <c r="H296" t="s">
        <v>226</v>
      </c>
      <c r="I296" t="s">
        <v>226</v>
      </c>
    </row>
    <row r="297" spans="1:9" x14ac:dyDescent="0.25">
      <c r="A297" t="s">
        <v>228</v>
      </c>
      <c r="B297" t="s">
        <v>623</v>
      </c>
      <c r="C297" t="s">
        <v>594</v>
      </c>
      <c r="D297" t="s">
        <v>8201</v>
      </c>
      <c r="E297" t="s">
        <v>8201</v>
      </c>
      <c r="F297" t="s">
        <v>8201</v>
      </c>
      <c r="G297" t="s">
        <v>8201</v>
      </c>
      <c r="H297" t="s">
        <v>8201</v>
      </c>
      <c r="I297" t="s">
        <v>8201</v>
      </c>
    </row>
    <row r="298" spans="1:9" x14ac:dyDescent="0.25">
      <c r="A298" t="s">
        <v>482</v>
      </c>
      <c r="B298" t="s">
        <v>483</v>
      </c>
      <c r="C298" t="s">
        <v>391</v>
      </c>
      <c r="D298" t="s">
        <v>391</v>
      </c>
      <c r="E298" t="s">
        <v>391</v>
      </c>
      <c r="F298" t="s">
        <v>8201</v>
      </c>
      <c r="G298" t="s">
        <v>391</v>
      </c>
      <c r="H298" t="s">
        <v>8201</v>
      </c>
      <c r="I298" t="s">
        <v>8201</v>
      </c>
    </row>
    <row r="299" spans="1:9" x14ac:dyDescent="0.25">
      <c r="A299" t="s">
        <v>229</v>
      </c>
      <c r="B299" t="s">
        <v>230</v>
      </c>
      <c r="C299" t="s">
        <v>598</v>
      </c>
      <c r="D299" t="s">
        <v>464</v>
      </c>
      <c r="E299" t="s">
        <v>598</v>
      </c>
      <c r="F299" t="s">
        <v>598</v>
      </c>
      <c r="G299" t="s">
        <v>391</v>
      </c>
      <c r="H299" t="s">
        <v>598</v>
      </c>
      <c r="I299" t="s">
        <v>8201</v>
      </c>
    </row>
    <row r="300" spans="1:9" x14ac:dyDescent="0.25">
      <c r="A300" t="s">
        <v>484</v>
      </c>
      <c r="B300" t="s">
        <v>485</v>
      </c>
      <c r="C300" t="s">
        <v>594</v>
      </c>
      <c r="D300" t="s">
        <v>594</v>
      </c>
      <c r="E300" t="s">
        <v>594</v>
      </c>
      <c r="F300" t="s">
        <v>594</v>
      </c>
      <c r="G300" t="s">
        <v>594</v>
      </c>
      <c r="H300" t="s">
        <v>594</v>
      </c>
      <c r="I300" t="s">
        <v>8201</v>
      </c>
    </row>
    <row r="301" spans="1:9" x14ac:dyDescent="0.25">
      <c r="A301" t="s">
        <v>486</v>
      </c>
      <c r="B301" t="s">
        <v>487</v>
      </c>
      <c r="C301" t="s">
        <v>391</v>
      </c>
      <c r="D301" t="s">
        <v>391</v>
      </c>
      <c r="E301" t="s">
        <v>391</v>
      </c>
      <c r="F301" t="s">
        <v>603</v>
      </c>
      <c r="G301" t="s">
        <v>594</v>
      </c>
      <c r="H301" t="s">
        <v>391</v>
      </c>
      <c r="I301" t="s">
        <v>594</v>
      </c>
    </row>
    <row r="302" spans="1:9" x14ac:dyDescent="0.25">
      <c r="A302" s="47" t="s">
        <v>1666</v>
      </c>
      <c r="B302" s="47"/>
      <c r="C302" s="47" t="s">
        <v>598</v>
      </c>
      <c r="D302" s="47" t="s">
        <v>598</v>
      </c>
      <c r="E302" s="47" t="s">
        <v>598</v>
      </c>
      <c r="F302" s="47" t="s">
        <v>598</v>
      </c>
      <c r="G302" s="47" t="s">
        <v>598</v>
      </c>
      <c r="H302" s="47" t="s">
        <v>598</v>
      </c>
      <c r="I302" t="s">
        <v>8201</v>
      </c>
    </row>
    <row r="303" spans="1:9" x14ac:dyDescent="0.25">
      <c r="A303" t="s">
        <v>488</v>
      </c>
      <c r="B303" t="s">
        <v>489</v>
      </c>
      <c r="C303" t="s">
        <v>594</v>
      </c>
      <c r="D303" t="s">
        <v>349</v>
      </c>
      <c r="E303" t="s">
        <v>594</v>
      </c>
      <c r="F303" t="s">
        <v>594</v>
      </c>
      <c r="G303" t="s">
        <v>594</v>
      </c>
      <c r="H303" t="s">
        <v>594</v>
      </c>
      <c r="I303" t="s">
        <v>594</v>
      </c>
    </row>
    <row r="304" spans="1:9" x14ac:dyDescent="0.25">
      <c r="A304" t="s">
        <v>768</v>
      </c>
      <c r="B304" t="s">
        <v>769</v>
      </c>
      <c r="C304" t="s">
        <v>349</v>
      </c>
      <c r="D304" t="s">
        <v>594</v>
      </c>
      <c r="E304" t="s">
        <v>594</v>
      </c>
      <c r="F304" t="s">
        <v>594</v>
      </c>
      <c r="G304" t="s">
        <v>594</v>
      </c>
      <c r="H304" t="s">
        <v>8201</v>
      </c>
      <c r="I304" t="s">
        <v>8201</v>
      </c>
    </row>
    <row r="305" spans="1:9" x14ac:dyDescent="0.25">
      <c r="A305" t="s">
        <v>490</v>
      </c>
      <c r="B305" t="s">
        <v>491</v>
      </c>
      <c r="C305" t="s">
        <v>594</v>
      </c>
      <c r="D305" t="s">
        <v>594</v>
      </c>
      <c r="E305" t="s">
        <v>598</v>
      </c>
      <c r="F305" t="s">
        <v>594</v>
      </c>
      <c r="G305" t="s">
        <v>598</v>
      </c>
      <c r="H305" t="s">
        <v>594</v>
      </c>
      <c r="I305" t="s">
        <v>8201</v>
      </c>
    </row>
    <row r="306" spans="1:9" x14ac:dyDescent="0.25">
      <c r="A306" t="s">
        <v>492</v>
      </c>
      <c r="B306" t="s">
        <v>493</v>
      </c>
      <c r="C306" t="s">
        <v>391</v>
      </c>
      <c r="D306" t="s">
        <v>391</v>
      </c>
      <c r="E306" t="s">
        <v>8201</v>
      </c>
      <c r="F306" t="s">
        <v>594</v>
      </c>
      <c r="G306" t="s">
        <v>391</v>
      </c>
      <c r="H306" t="s">
        <v>391</v>
      </c>
      <c r="I306" t="s">
        <v>594</v>
      </c>
    </row>
    <row r="307" spans="1:9" x14ac:dyDescent="0.25">
      <c r="A307" t="s">
        <v>231</v>
      </c>
      <c r="B307" t="s">
        <v>232</v>
      </c>
      <c r="C307" t="s">
        <v>598</v>
      </c>
      <c r="D307" t="s">
        <v>598</v>
      </c>
      <c r="E307" t="s">
        <v>598</v>
      </c>
      <c r="F307" t="s">
        <v>598</v>
      </c>
      <c r="G307" t="s">
        <v>598</v>
      </c>
      <c r="H307" t="s">
        <v>598</v>
      </c>
      <c r="I307" t="s">
        <v>8201</v>
      </c>
    </row>
    <row r="308" spans="1:9" x14ac:dyDescent="0.25">
      <c r="A308" t="s">
        <v>233</v>
      </c>
      <c r="B308" t="s">
        <v>234</v>
      </c>
      <c r="C308" t="s">
        <v>594</v>
      </c>
      <c r="D308" t="s">
        <v>594</v>
      </c>
      <c r="E308" t="s">
        <v>594</v>
      </c>
      <c r="F308" t="s">
        <v>594</v>
      </c>
      <c r="G308" t="s">
        <v>594</v>
      </c>
      <c r="H308" t="s">
        <v>594</v>
      </c>
      <c r="I308" t="s">
        <v>8201</v>
      </c>
    </row>
    <row r="309" spans="1:9" x14ac:dyDescent="0.25">
      <c r="A309" t="s">
        <v>559</v>
      </c>
      <c r="B309" t="s">
        <v>641</v>
      </c>
      <c r="C309" t="s">
        <v>352</v>
      </c>
      <c r="D309" t="s">
        <v>594</v>
      </c>
      <c r="E309" t="s">
        <v>594</v>
      </c>
      <c r="F309" t="s">
        <v>594</v>
      </c>
      <c r="G309" t="s">
        <v>594</v>
      </c>
      <c r="H309" t="s">
        <v>8201</v>
      </c>
      <c r="I309" t="s">
        <v>8201</v>
      </c>
    </row>
    <row r="310" spans="1:9" x14ac:dyDescent="0.25">
      <c r="A310" t="s">
        <v>560</v>
      </c>
      <c r="B310" t="s">
        <v>642</v>
      </c>
      <c r="C310" t="s">
        <v>352</v>
      </c>
      <c r="D310" t="s">
        <v>594</v>
      </c>
      <c r="E310" t="s">
        <v>594</v>
      </c>
      <c r="F310" t="s">
        <v>594</v>
      </c>
      <c r="G310" t="s">
        <v>594</v>
      </c>
      <c r="H310" t="s">
        <v>8201</v>
      </c>
      <c r="I310" t="s">
        <v>8201</v>
      </c>
    </row>
    <row r="311" spans="1:9" x14ac:dyDescent="0.25">
      <c r="A311" t="s">
        <v>561</v>
      </c>
      <c r="B311" t="s">
        <v>643</v>
      </c>
      <c r="C311" t="s">
        <v>352</v>
      </c>
      <c r="D311" t="s">
        <v>594</v>
      </c>
      <c r="E311" t="s">
        <v>594</v>
      </c>
      <c r="F311" t="s">
        <v>594</v>
      </c>
      <c r="G311" t="s">
        <v>594</v>
      </c>
      <c r="H311" t="s">
        <v>8201</v>
      </c>
      <c r="I311" t="s">
        <v>8201</v>
      </c>
    </row>
    <row r="312" spans="1:9" x14ac:dyDescent="0.25">
      <c r="A312" t="s">
        <v>494</v>
      </c>
      <c r="B312" t="s">
        <v>495</v>
      </c>
      <c r="C312" t="s">
        <v>594</v>
      </c>
      <c r="D312" t="s">
        <v>594</v>
      </c>
      <c r="E312" t="s">
        <v>594</v>
      </c>
      <c r="F312" t="s">
        <v>594</v>
      </c>
      <c r="G312" t="s">
        <v>594</v>
      </c>
      <c r="H312" t="s">
        <v>594</v>
      </c>
      <c r="I312" t="s">
        <v>594</v>
      </c>
    </row>
    <row r="313" spans="1:9" x14ac:dyDescent="0.25">
      <c r="A313" s="47" t="s">
        <v>1665</v>
      </c>
      <c r="B313" s="47"/>
      <c r="C313" s="47" t="s">
        <v>594</v>
      </c>
      <c r="D313" s="47" t="s">
        <v>594</v>
      </c>
      <c r="E313" s="47" t="s">
        <v>594</v>
      </c>
      <c r="F313" s="47" t="s">
        <v>594</v>
      </c>
      <c r="G313" s="47" t="s">
        <v>594</v>
      </c>
      <c r="H313" s="47" t="s">
        <v>594</v>
      </c>
      <c r="I313" t="s">
        <v>594</v>
      </c>
    </row>
    <row r="314" spans="1:9" x14ac:dyDescent="0.25">
      <c r="A314" t="s">
        <v>235</v>
      </c>
      <c r="B314" t="s">
        <v>236</v>
      </c>
      <c r="C314" t="s">
        <v>598</v>
      </c>
      <c r="D314" t="s">
        <v>598</v>
      </c>
      <c r="E314" t="s">
        <v>594</v>
      </c>
      <c r="F314" t="s">
        <v>594</v>
      </c>
      <c r="G314" t="s">
        <v>594</v>
      </c>
      <c r="H314" t="s">
        <v>598</v>
      </c>
      <c r="I314" t="s">
        <v>8201</v>
      </c>
    </row>
    <row r="315" spans="1:9" x14ac:dyDescent="0.25">
      <c r="A315" t="s">
        <v>237</v>
      </c>
      <c r="B315" t="s">
        <v>238</v>
      </c>
      <c r="C315" t="s">
        <v>598</v>
      </c>
      <c r="D315" t="s">
        <v>598</v>
      </c>
      <c r="E315" t="s">
        <v>598</v>
      </c>
      <c r="F315" t="s">
        <v>594</v>
      </c>
      <c r="G315" t="s">
        <v>594</v>
      </c>
      <c r="H315" t="s">
        <v>8201</v>
      </c>
      <c r="I315" t="s">
        <v>8201</v>
      </c>
    </row>
    <row r="316" spans="1:9" x14ac:dyDescent="0.25">
      <c r="A316" t="s">
        <v>239</v>
      </c>
      <c r="B316" t="s">
        <v>240</v>
      </c>
      <c r="C316" t="s">
        <v>598</v>
      </c>
      <c r="D316" t="s">
        <v>598</v>
      </c>
      <c r="E316" t="s">
        <v>598</v>
      </c>
      <c r="F316" t="s">
        <v>594</v>
      </c>
      <c r="G316" t="s">
        <v>594</v>
      </c>
      <c r="H316" t="s">
        <v>598</v>
      </c>
      <c r="I316" t="s">
        <v>8201</v>
      </c>
    </row>
    <row r="317" spans="1:9" x14ac:dyDescent="0.25">
      <c r="A317" t="s">
        <v>496</v>
      </c>
      <c r="B317" t="s">
        <v>497</v>
      </c>
      <c r="C317" t="s">
        <v>391</v>
      </c>
      <c r="D317" t="s">
        <v>391</v>
      </c>
      <c r="E317" t="s">
        <v>391</v>
      </c>
      <c r="F317" t="s">
        <v>391</v>
      </c>
      <c r="G317" t="s">
        <v>391</v>
      </c>
      <c r="H317" t="s">
        <v>391</v>
      </c>
      <c r="I317" t="s">
        <v>647</v>
      </c>
    </row>
    <row r="318" spans="1:9" x14ac:dyDescent="0.25">
      <c r="A318" t="s">
        <v>241</v>
      </c>
      <c r="B318" t="s">
        <v>242</v>
      </c>
      <c r="C318" t="s">
        <v>598</v>
      </c>
      <c r="D318" t="s">
        <v>594</v>
      </c>
      <c r="E318" t="s">
        <v>594</v>
      </c>
      <c r="F318" t="s">
        <v>594</v>
      </c>
      <c r="G318" t="s">
        <v>594</v>
      </c>
      <c r="H318" t="s">
        <v>594</v>
      </c>
      <c r="I318" t="s">
        <v>8201</v>
      </c>
    </row>
    <row r="319" spans="1:9" x14ac:dyDescent="0.25">
      <c r="A319" t="s">
        <v>243</v>
      </c>
      <c r="B319" t="s">
        <v>244</v>
      </c>
      <c r="C319" t="s">
        <v>594</v>
      </c>
      <c r="D319" t="s">
        <v>588</v>
      </c>
      <c r="E319" t="s">
        <v>594</v>
      </c>
      <c r="F319" t="s">
        <v>594</v>
      </c>
      <c r="G319" t="s">
        <v>594</v>
      </c>
      <c r="H319" t="s">
        <v>594</v>
      </c>
      <c r="I319" t="s">
        <v>8201</v>
      </c>
    </row>
    <row r="320" spans="1:9" x14ac:dyDescent="0.25">
      <c r="A320" t="s">
        <v>245</v>
      </c>
      <c r="B320" t="s">
        <v>246</v>
      </c>
      <c r="C320" t="s">
        <v>598</v>
      </c>
      <c r="D320" t="s">
        <v>594</v>
      </c>
      <c r="E320" t="s">
        <v>598</v>
      </c>
      <c r="F320" t="s">
        <v>598</v>
      </c>
      <c r="G320" t="s">
        <v>594</v>
      </c>
      <c r="H320" t="s">
        <v>598</v>
      </c>
      <c r="I320" t="s">
        <v>8201</v>
      </c>
    </row>
    <row r="321" spans="1:9" x14ac:dyDescent="0.25">
      <c r="A321" t="s">
        <v>247</v>
      </c>
      <c r="B321" t="s">
        <v>248</v>
      </c>
      <c r="C321" t="s">
        <v>594</v>
      </c>
      <c r="D321" t="s">
        <v>594</v>
      </c>
      <c r="E321" t="s">
        <v>594</v>
      </c>
      <c r="F321" t="s">
        <v>594</v>
      </c>
      <c r="G321" t="s">
        <v>594</v>
      </c>
      <c r="H321" t="s">
        <v>594</v>
      </c>
      <c r="I321" t="s">
        <v>8201</v>
      </c>
    </row>
    <row r="322" spans="1:9" x14ac:dyDescent="0.25">
      <c r="A322" t="s">
        <v>249</v>
      </c>
      <c r="B322" t="s">
        <v>250</v>
      </c>
      <c r="C322" t="s">
        <v>594</v>
      </c>
      <c r="D322" t="s">
        <v>349</v>
      </c>
      <c r="E322" t="s">
        <v>594</v>
      </c>
      <c r="F322" t="s">
        <v>594</v>
      </c>
      <c r="G322" t="s">
        <v>594</v>
      </c>
      <c r="H322" t="s">
        <v>594</v>
      </c>
      <c r="I322" t="s">
        <v>8201</v>
      </c>
    </row>
    <row r="323" spans="1:9" x14ac:dyDescent="0.25">
      <c r="A323" t="s">
        <v>251</v>
      </c>
      <c r="B323" t="s">
        <v>252</v>
      </c>
      <c r="C323" t="s">
        <v>594</v>
      </c>
      <c r="D323" t="s">
        <v>588</v>
      </c>
      <c r="E323" t="s">
        <v>594</v>
      </c>
      <c r="F323" t="s">
        <v>594</v>
      </c>
      <c r="G323" t="s">
        <v>594</v>
      </c>
      <c r="H323" t="s">
        <v>594</v>
      </c>
      <c r="I323" t="s">
        <v>8201</v>
      </c>
    </row>
    <row r="324" spans="1:9" x14ac:dyDescent="0.25">
      <c r="A324" t="s">
        <v>253</v>
      </c>
      <c r="B324" t="s">
        <v>254</v>
      </c>
      <c r="C324" t="s">
        <v>594</v>
      </c>
      <c r="D324" t="s">
        <v>325</v>
      </c>
      <c r="E324" t="s">
        <v>594</v>
      </c>
      <c r="F324" t="s">
        <v>594</v>
      </c>
      <c r="G324" t="s">
        <v>594</v>
      </c>
      <c r="H324" t="s">
        <v>594</v>
      </c>
      <c r="I324" t="s">
        <v>8201</v>
      </c>
    </row>
    <row r="325" spans="1:9" x14ac:dyDescent="0.25">
      <c r="A325" t="s">
        <v>255</v>
      </c>
      <c r="B325" t="s">
        <v>256</v>
      </c>
      <c r="C325" t="s">
        <v>594</v>
      </c>
      <c r="D325" t="s">
        <v>589</v>
      </c>
      <c r="E325" t="s">
        <v>594</v>
      </c>
      <c r="F325" t="s">
        <v>594</v>
      </c>
      <c r="G325" t="s">
        <v>594</v>
      </c>
      <c r="H325" t="s">
        <v>594</v>
      </c>
      <c r="I325" t="s">
        <v>8201</v>
      </c>
    </row>
    <row r="326" spans="1:9" x14ac:dyDescent="0.25">
      <c r="A326" t="s">
        <v>257</v>
      </c>
      <c r="B326" t="s">
        <v>258</v>
      </c>
      <c r="C326" t="s">
        <v>594</v>
      </c>
      <c r="D326" t="s">
        <v>349</v>
      </c>
      <c r="E326" t="s">
        <v>594</v>
      </c>
      <c r="F326" t="s">
        <v>594</v>
      </c>
      <c r="G326" t="s">
        <v>594</v>
      </c>
      <c r="H326" t="s">
        <v>594</v>
      </c>
      <c r="I326" t="s">
        <v>8201</v>
      </c>
    </row>
    <row r="327" spans="1:9" x14ac:dyDescent="0.25">
      <c r="A327" t="s">
        <v>745</v>
      </c>
      <c r="B327" t="s">
        <v>746</v>
      </c>
      <c r="C327" t="s">
        <v>817</v>
      </c>
      <c r="D327" t="s">
        <v>588</v>
      </c>
      <c r="E327" t="s">
        <v>594</v>
      </c>
      <c r="F327" t="s">
        <v>594</v>
      </c>
      <c r="G327" t="s">
        <v>594</v>
      </c>
      <c r="H327" t="s">
        <v>817</v>
      </c>
      <c r="I327" t="s">
        <v>8201</v>
      </c>
    </row>
    <row r="328" spans="1:9" x14ac:dyDescent="0.25">
      <c r="A328" t="s">
        <v>259</v>
      </c>
      <c r="B328" t="s">
        <v>260</v>
      </c>
      <c r="C328" t="s">
        <v>327</v>
      </c>
      <c r="D328" t="s">
        <v>594</v>
      </c>
      <c r="E328" t="s">
        <v>594</v>
      </c>
      <c r="F328" t="s">
        <v>594</v>
      </c>
      <c r="G328" t="s">
        <v>594</v>
      </c>
      <c r="H328" t="s">
        <v>594</v>
      </c>
      <c r="I328" t="s">
        <v>8201</v>
      </c>
    </row>
    <row r="329" spans="1:9" x14ac:dyDescent="0.25">
      <c r="A329" t="s">
        <v>498</v>
      </c>
      <c r="B329" t="s">
        <v>499</v>
      </c>
      <c r="C329" t="s">
        <v>594</v>
      </c>
      <c r="D329" t="s">
        <v>594</v>
      </c>
      <c r="E329" t="s">
        <v>594</v>
      </c>
      <c r="F329" t="s">
        <v>594</v>
      </c>
      <c r="G329" t="s">
        <v>594</v>
      </c>
      <c r="H329" t="s">
        <v>594</v>
      </c>
      <c r="I329" t="s">
        <v>8201</v>
      </c>
    </row>
    <row r="330" spans="1:9" x14ac:dyDescent="0.25">
      <c r="A330" t="s">
        <v>261</v>
      </c>
      <c r="B330" t="s">
        <v>621</v>
      </c>
      <c r="C330" t="s">
        <v>586</v>
      </c>
      <c r="D330" t="s">
        <v>817</v>
      </c>
      <c r="E330" t="s">
        <v>817</v>
      </c>
      <c r="F330" t="s">
        <v>8201</v>
      </c>
      <c r="G330" t="s">
        <v>594</v>
      </c>
      <c r="H330" t="s">
        <v>8201</v>
      </c>
      <c r="I330" t="s">
        <v>8201</v>
      </c>
    </row>
    <row r="331" spans="1:9" x14ac:dyDescent="0.25">
      <c r="A331" t="s">
        <v>262</v>
      </c>
      <c r="B331" t="s">
        <v>263</v>
      </c>
      <c r="C331" t="s">
        <v>587</v>
      </c>
      <c r="D331" t="s">
        <v>594</v>
      </c>
      <c r="E331" t="s">
        <v>594</v>
      </c>
      <c r="F331" t="s">
        <v>594</v>
      </c>
      <c r="G331" t="s">
        <v>594</v>
      </c>
      <c r="H331" t="s">
        <v>8201</v>
      </c>
      <c r="I331" t="s">
        <v>8201</v>
      </c>
    </row>
    <row r="332" spans="1:9" x14ac:dyDescent="0.25">
      <c r="A332" t="s">
        <v>264</v>
      </c>
      <c r="B332" t="s">
        <v>265</v>
      </c>
      <c r="C332" t="s">
        <v>592</v>
      </c>
      <c r="D332" t="s">
        <v>594</v>
      </c>
      <c r="E332" t="s">
        <v>594</v>
      </c>
      <c r="F332" t="s">
        <v>594</v>
      </c>
      <c r="G332" t="s">
        <v>594</v>
      </c>
      <c r="H332" t="s">
        <v>8201</v>
      </c>
      <c r="I332" t="s">
        <v>8201</v>
      </c>
    </row>
    <row r="333" spans="1:9" x14ac:dyDescent="0.25">
      <c r="A333" t="s">
        <v>266</v>
      </c>
      <c r="B333" t="s">
        <v>267</v>
      </c>
      <c r="C333" t="s">
        <v>349</v>
      </c>
      <c r="D333" t="s">
        <v>817</v>
      </c>
      <c r="E333" t="s">
        <v>817</v>
      </c>
      <c r="F333" t="s">
        <v>594</v>
      </c>
      <c r="G333" t="s">
        <v>594</v>
      </c>
      <c r="H333" t="s">
        <v>8201</v>
      </c>
      <c r="I333" t="s">
        <v>8201</v>
      </c>
    </row>
    <row r="334" spans="1:9" x14ac:dyDescent="0.25">
      <c r="A334" t="s">
        <v>654</v>
      </c>
      <c r="B334" t="s">
        <v>657</v>
      </c>
      <c r="C334" t="s">
        <v>817</v>
      </c>
      <c r="D334" t="s">
        <v>817</v>
      </c>
      <c r="E334" t="s">
        <v>817</v>
      </c>
      <c r="F334" t="s">
        <v>594</v>
      </c>
      <c r="G334" t="s">
        <v>594</v>
      </c>
      <c r="H334" t="s">
        <v>817</v>
      </c>
      <c r="I334" t="s">
        <v>8201</v>
      </c>
    </row>
    <row r="335" spans="1:9" x14ac:dyDescent="0.25">
      <c r="A335" t="s">
        <v>268</v>
      </c>
      <c r="B335" t="s">
        <v>269</v>
      </c>
      <c r="C335" t="s">
        <v>324</v>
      </c>
      <c r="D335" t="s">
        <v>817</v>
      </c>
      <c r="E335" t="s">
        <v>817</v>
      </c>
      <c r="F335" t="s">
        <v>594</v>
      </c>
      <c r="G335" t="s">
        <v>594</v>
      </c>
      <c r="H335" t="s">
        <v>8201</v>
      </c>
      <c r="I335" t="s">
        <v>8201</v>
      </c>
    </row>
    <row r="336" spans="1:9" x14ac:dyDescent="0.25">
      <c r="A336" t="s">
        <v>747</v>
      </c>
      <c r="B336" t="s">
        <v>748</v>
      </c>
      <c r="C336" t="s">
        <v>324</v>
      </c>
      <c r="D336" t="s">
        <v>594</v>
      </c>
      <c r="E336" t="s">
        <v>594</v>
      </c>
      <c r="F336" t="s">
        <v>594</v>
      </c>
      <c r="G336" t="s">
        <v>594</v>
      </c>
      <c r="H336" t="s">
        <v>8201</v>
      </c>
      <c r="I336" t="s">
        <v>8201</v>
      </c>
    </row>
    <row r="337" spans="1:9" x14ac:dyDescent="0.25">
      <c r="A337" t="s">
        <v>270</v>
      </c>
      <c r="B337" t="s">
        <v>271</v>
      </c>
      <c r="C337" t="s">
        <v>325</v>
      </c>
      <c r="D337" t="s">
        <v>817</v>
      </c>
      <c r="E337" t="s">
        <v>817</v>
      </c>
      <c r="F337" t="s">
        <v>594</v>
      </c>
      <c r="G337" t="s">
        <v>594</v>
      </c>
      <c r="H337" t="s">
        <v>8201</v>
      </c>
      <c r="I337" t="s">
        <v>8201</v>
      </c>
    </row>
    <row r="338" spans="1:9" x14ac:dyDescent="0.25">
      <c r="A338" t="s">
        <v>749</v>
      </c>
      <c r="B338" t="s">
        <v>750</v>
      </c>
      <c r="C338" t="s">
        <v>325</v>
      </c>
      <c r="D338" t="s">
        <v>594</v>
      </c>
      <c r="E338" t="s">
        <v>594</v>
      </c>
      <c r="F338" t="s">
        <v>594</v>
      </c>
      <c r="G338" t="s">
        <v>594</v>
      </c>
      <c r="H338" t="s">
        <v>8201</v>
      </c>
      <c r="I338" t="s">
        <v>8201</v>
      </c>
    </row>
    <row r="339" spans="1:9" x14ac:dyDescent="0.25">
      <c r="A339" t="s">
        <v>272</v>
      </c>
      <c r="B339" t="s">
        <v>624</v>
      </c>
      <c r="C339" t="s">
        <v>596</v>
      </c>
      <c r="D339" t="s">
        <v>817</v>
      </c>
      <c r="E339" t="s">
        <v>817</v>
      </c>
      <c r="F339" t="s">
        <v>594</v>
      </c>
      <c r="G339" t="s">
        <v>594</v>
      </c>
      <c r="H339" t="s">
        <v>8201</v>
      </c>
      <c r="I339" t="s">
        <v>8201</v>
      </c>
    </row>
    <row r="340" spans="1:9" x14ac:dyDescent="0.25">
      <c r="A340" t="s">
        <v>273</v>
      </c>
      <c r="B340" t="s">
        <v>274</v>
      </c>
      <c r="C340" t="s">
        <v>349</v>
      </c>
      <c r="D340" t="s">
        <v>817</v>
      </c>
      <c r="E340" t="s">
        <v>817</v>
      </c>
      <c r="F340" t="s">
        <v>594</v>
      </c>
      <c r="G340" t="s">
        <v>594</v>
      </c>
      <c r="H340" t="s">
        <v>8201</v>
      </c>
      <c r="I340" t="s">
        <v>8201</v>
      </c>
    </row>
    <row r="341" spans="1:9" x14ac:dyDescent="0.25">
      <c r="A341" t="s">
        <v>857</v>
      </c>
      <c r="B341" t="s">
        <v>858</v>
      </c>
      <c r="C341" t="s">
        <v>8201</v>
      </c>
      <c r="D341" t="s">
        <v>817</v>
      </c>
      <c r="E341" t="s">
        <v>817</v>
      </c>
      <c r="F341" t="s">
        <v>817</v>
      </c>
      <c r="G341" t="s">
        <v>817</v>
      </c>
      <c r="H341" t="s">
        <v>326</v>
      </c>
      <c r="I341" t="s">
        <v>8201</v>
      </c>
    </row>
    <row r="342" spans="1:9" x14ac:dyDescent="0.25">
      <c r="A342" t="s">
        <v>275</v>
      </c>
      <c r="B342" t="s">
        <v>277</v>
      </c>
      <c r="C342" t="s">
        <v>585</v>
      </c>
      <c r="D342" t="s">
        <v>817</v>
      </c>
      <c r="E342" t="s">
        <v>817</v>
      </c>
      <c r="F342" t="s">
        <v>594</v>
      </c>
      <c r="G342" t="s">
        <v>594</v>
      </c>
      <c r="H342" t="s">
        <v>8201</v>
      </c>
      <c r="I342" t="s">
        <v>8201</v>
      </c>
    </row>
    <row r="343" spans="1:9" x14ac:dyDescent="0.25">
      <c r="A343" t="s">
        <v>784</v>
      </c>
      <c r="B343" t="s">
        <v>785</v>
      </c>
      <c r="C343" t="s">
        <v>8201</v>
      </c>
      <c r="D343" t="s">
        <v>817</v>
      </c>
      <c r="E343" t="s">
        <v>817</v>
      </c>
      <c r="F343" t="s">
        <v>817</v>
      </c>
      <c r="G343" t="s">
        <v>817</v>
      </c>
      <c r="H343" t="s">
        <v>326</v>
      </c>
      <c r="I343" t="s">
        <v>8201</v>
      </c>
    </row>
    <row r="344" spans="1:9" x14ac:dyDescent="0.25">
      <c r="A344" t="s">
        <v>808</v>
      </c>
      <c r="B344" t="s">
        <v>809</v>
      </c>
      <c r="C344" t="s">
        <v>8201</v>
      </c>
      <c r="D344" t="s">
        <v>594</v>
      </c>
      <c r="E344" t="s">
        <v>594</v>
      </c>
      <c r="F344" t="s">
        <v>594</v>
      </c>
      <c r="G344" t="s">
        <v>594</v>
      </c>
      <c r="H344" t="s">
        <v>8201</v>
      </c>
      <c r="I344" t="s">
        <v>8201</v>
      </c>
    </row>
    <row r="345" spans="1:9" x14ac:dyDescent="0.25">
      <c r="A345" t="s">
        <v>792</v>
      </c>
      <c r="B345" t="s">
        <v>793</v>
      </c>
      <c r="C345" t="s">
        <v>8201</v>
      </c>
      <c r="D345" t="s">
        <v>594</v>
      </c>
      <c r="E345" t="s">
        <v>594</v>
      </c>
      <c r="F345" t="s">
        <v>594</v>
      </c>
      <c r="G345" t="s">
        <v>594</v>
      </c>
      <c r="H345" t="s">
        <v>8201</v>
      </c>
      <c r="I345" t="s">
        <v>8201</v>
      </c>
    </row>
    <row r="346" spans="1:9" x14ac:dyDescent="0.25">
      <c r="A346" t="s">
        <v>796</v>
      </c>
      <c r="B346" t="s">
        <v>797</v>
      </c>
      <c r="C346" t="s">
        <v>8201</v>
      </c>
      <c r="D346" t="s">
        <v>594</v>
      </c>
      <c r="E346" t="s">
        <v>594</v>
      </c>
      <c r="F346" t="s">
        <v>594</v>
      </c>
      <c r="G346" t="s">
        <v>594</v>
      </c>
      <c r="H346" t="s">
        <v>8201</v>
      </c>
      <c r="I346" t="s">
        <v>8201</v>
      </c>
    </row>
    <row r="347" spans="1:9" x14ac:dyDescent="0.25">
      <c r="A347" t="s">
        <v>751</v>
      </c>
      <c r="B347" t="s">
        <v>752</v>
      </c>
      <c r="C347" t="s">
        <v>767</v>
      </c>
      <c r="D347" t="s">
        <v>594</v>
      </c>
      <c r="E347" t="s">
        <v>594</v>
      </c>
      <c r="F347" t="s">
        <v>594</v>
      </c>
      <c r="G347" t="s">
        <v>594</v>
      </c>
      <c r="H347" t="s">
        <v>8201</v>
      </c>
      <c r="I347" t="s">
        <v>8201</v>
      </c>
    </row>
    <row r="348" spans="1:9" x14ac:dyDescent="0.25">
      <c r="A348" t="s">
        <v>318</v>
      </c>
      <c r="B348" t="s">
        <v>562</v>
      </c>
      <c r="C348" t="s">
        <v>591</v>
      </c>
      <c r="D348" t="s">
        <v>817</v>
      </c>
      <c r="E348" t="s">
        <v>817</v>
      </c>
      <c r="F348" t="s">
        <v>594</v>
      </c>
      <c r="G348" t="s">
        <v>594</v>
      </c>
      <c r="H348" t="s">
        <v>8201</v>
      </c>
      <c r="I348" t="s">
        <v>8201</v>
      </c>
    </row>
    <row r="349" spans="1:9" x14ac:dyDescent="0.25">
      <c r="A349" t="s">
        <v>753</v>
      </c>
      <c r="B349" t="s">
        <v>754</v>
      </c>
      <c r="C349" t="s">
        <v>767</v>
      </c>
      <c r="D349" t="s">
        <v>594</v>
      </c>
      <c r="E349" t="s">
        <v>594</v>
      </c>
      <c r="F349" t="s">
        <v>594</v>
      </c>
      <c r="G349" t="s">
        <v>594</v>
      </c>
      <c r="H349" t="s">
        <v>8201</v>
      </c>
      <c r="I349" t="s">
        <v>8201</v>
      </c>
    </row>
    <row r="350" spans="1:9" x14ac:dyDescent="0.25">
      <c r="A350" t="s">
        <v>319</v>
      </c>
      <c r="B350" t="s">
        <v>563</v>
      </c>
      <c r="C350" t="s">
        <v>326</v>
      </c>
      <c r="D350" t="s">
        <v>817</v>
      </c>
      <c r="E350" t="s">
        <v>817</v>
      </c>
      <c r="F350" t="s">
        <v>594</v>
      </c>
      <c r="G350" t="s">
        <v>594</v>
      </c>
      <c r="H350" t="s">
        <v>326</v>
      </c>
      <c r="I350" t="s">
        <v>8201</v>
      </c>
    </row>
    <row r="351" spans="1:9" x14ac:dyDescent="0.25">
      <c r="A351" t="s">
        <v>276</v>
      </c>
      <c r="B351" t="s">
        <v>278</v>
      </c>
      <c r="C351" t="s">
        <v>326</v>
      </c>
      <c r="D351" t="s">
        <v>817</v>
      </c>
      <c r="E351" t="s">
        <v>817</v>
      </c>
      <c r="F351" t="s">
        <v>594</v>
      </c>
      <c r="G351" t="s">
        <v>594</v>
      </c>
      <c r="H351" t="s">
        <v>326</v>
      </c>
      <c r="I351" t="s">
        <v>8201</v>
      </c>
    </row>
    <row r="352" spans="1:9" x14ac:dyDescent="0.25">
      <c r="A352" t="s">
        <v>564</v>
      </c>
      <c r="B352" t="s">
        <v>565</v>
      </c>
      <c r="C352" t="s">
        <v>589</v>
      </c>
      <c r="D352" t="s">
        <v>594</v>
      </c>
      <c r="E352" t="s">
        <v>594</v>
      </c>
      <c r="F352" t="s">
        <v>594</v>
      </c>
      <c r="G352" t="s">
        <v>594</v>
      </c>
      <c r="H352" t="s">
        <v>326</v>
      </c>
      <c r="I352" t="s">
        <v>8201</v>
      </c>
    </row>
    <row r="353" spans="1:9" x14ac:dyDescent="0.25">
      <c r="A353" t="s">
        <v>566</v>
      </c>
      <c r="B353" t="s">
        <v>567</v>
      </c>
      <c r="C353" t="s">
        <v>589</v>
      </c>
      <c r="D353" t="s">
        <v>594</v>
      </c>
      <c r="E353" t="s">
        <v>594</v>
      </c>
      <c r="F353" t="s">
        <v>594</v>
      </c>
      <c r="G353" t="s">
        <v>594</v>
      </c>
      <c r="H353" t="s">
        <v>326</v>
      </c>
      <c r="I353" t="s">
        <v>8201</v>
      </c>
    </row>
    <row r="354" spans="1:9" x14ac:dyDescent="0.25">
      <c r="A354" t="s">
        <v>279</v>
      </c>
      <c r="B354" t="s">
        <v>280</v>
      </c>
      <c r="C354" t="s">
        <v>8201</v>
      </c>
      <c r="D354" t="s">
        <v>594</v>
      </c>
      <c r="E354" t="s">
        <v>594</v>
      </c>
      <c r="F354" t="s">
        <v>594</v>
      </c>
      <c r="G354" t="s">
        <v>594</v>
      </c>
      <c r="H354" t="s">
        <v>817</v>
      </c>
      <c r="I354" t="s">
        <v>8201</v>
      </c>
    </row>
    <row r="355" spans="1:9" x14ac:dyDescent="0.25">
      <c r="A355" t="s">
        <v>281</v>
      </c>
      <c r="B355" t="s">
        <v>282</v>
      </c>
      <c r="C355" t="s">
        <v>817</v>
      </c>
      <c r="D355" t="s">
        <v>817</v>
      </c>
      <c r="E355" t="s">
        <v>594</v>
      </c>
      <c r="F355" t="s">
        <v>594</v>
      </c>
      <c r="G355" t="s">
        <v>594</v>
      </c>
      <c r="H355" t="s">
        <v>817</v>
      </c>
      <c r="I355" t="s">
        <v>8201</v>
      </c>
    </row>
    <row r="356" spans="1:9" x14ac:dyDescent="0.25">
      <c r="A356" t="s">
        <v>283</v>
      </c>
      <c r="B356" t="s">
        <v>284</v>
      </c>
      <c r="C356" t="s">
        <v>8201</v>
      </c>
      <c r="D356" t="s">
        <v>8201</v>
      </c>
      <c r="E356" t="s">
        <v>8201</v>
      </c>
      <c r="F356" t="s">
        <v>594</v>
      </c>
      <c r="G356" t="s">
        <v>594</v>
      </c>
      <c r="H356" t="s">
        <v>8201</v>
      </c>
      <c r="I356" t="s">
        <v>8201</v>
      </c>
    </row>
    <row r="357" spans="1:9" x14ac:dyDescent="0.25">
      <c r="A357" t="s">
        <v>285</v>
      </c>
      <c r="B357" t="s">
        <v>286</v>
      </c>
      <c r="C357" t="s">
        <v>817</v>
      </c>
      <c r="D357" t="s">
        <v>817</v>
      </c>
      <c r="E357" t="s">
        <v>817</v>
      </c>
      <c r="F357" t="s">
        <v>594</v>
      </c>
      <c r="G357" t="s">
        <v>594</v>
      </c>
      <c r="H357" t="s">
        <v>817</v>
      </c>
      <c r="I357" t="s">
        <v>8201</v>
      </c>
    </row>
    <row r="358" spans="1:9" x14ac:dyDescent="0.25">
      <c r="A358" t="s">
        <v>320</v>
      </c>
      <c r="B358" t="s">
        <v>568</v>
      </c>
      <c r="C358" t="s">
        <v>8201</v>
      </c>
      <c r="D358" t="s">
        <v>594</v>
      </c>
      <c r="E358" t="s">
        <v>594</v>
      </c>
      <c r="F358" t="s">
        <v>8201</v>
      </c>
      <c r="G358" t="s">
        <v>594</v>
      </c>
      <c r="H358" t="s">
        <v>8201</v>
      </c>
      <c r="I358" t="s">
        <v>8201</v>
      </c>
    </row>
    <row r="359" spans="1:9" x14ac:dyDescent="0.25">
      <c r="A359" t="s">
        <v>287</v>
      </c>
      <c r="B359" t="s">
        <v>288</v>
      </c>
      <c r="C359" t="s">
        <v>8201</v>
      </c>
      <c r="D359" t="s">
        <v>594</v>
      </c>
      <c r="E359" t="s">
        <v>594</v>
      </c>
      <c r="F359" t="s">
        <v>594</v>
      </c>
      <c r="G359" t="s">
        <v>594</v>
      </c>
      <c r="H359" t="s">
        <v>8201</v>
      </c>
      <c r="I359" t="s">
        <v>8201</v>
      </c>
    </row>
    <row r="360" spans="1:9" x14ac:dyDescent="0.25">
      <c r="A360" t="s">
        <v>569</v>
      </c>
      <c r="B360" t="s">
        <v>570</v>
      </c>
      <c r="C360" t="s">
        <v>511</v>
      </c>
      <c r="D360" t="s">
        <v>594</v>
      </c>
      <c r="E360" t="s">
        <v>594</v>
      </c>
      <c r="F360" t="s">
        <v>594</v>
      </c>
      <c r="G360" t="s">
        <v>594</v>
      </c>
      <c r="H360" t="s">
        <v>8201</v>
      </c>
      <c r="I360" t="s">
        <v>8201</v>
      </c>
    </row>
    <row r="361" spans="1:9" x14ac:dyDescent="0.25">
      <c r="A361" t="s">
        <v>289</v>
      </c>
      <c r="B361" t="s">
        <v>630</v>
      </c>
      <c r="C361" t="s">
        <v>599</v>
      </c>
      <c r="D361" t="s">
        <v>817</v>
      </c>
      <c r="E361" t="s">
        <v>817</v>
      </c>
      <c r="F361" t="s">
        <v>594</v>
      </c>
      <c r="G361" t="s">
        <v>594</v>
      </c>
      <c r="H361" t="s">
        <v>8201</v>
      </c>
      <c r="I361" t="s">
        <v>8201</v>
      </c>
    </row>
    <row r="362" spans="1:9" x14ac:dyDescent="0.25">
      <c r="A362" t="s">
        <v>321</v>
      </c>
      <c r="B362" t="s">
        <v>631</v>
      </c>
      <c r="C362" t="s">
        <v>599</v>
      </c>
      <c r="D362" t="s">
        <v>817</v>
      </c>
      <c r="E362" t="s">
        <v>817</v>
      </c>
      <c r="F362" t="s">
        <v>594</v>
      </c>
      <c r="G362" t="s">
        <v>594</v>
      </c>
      <c r="H362" t="s">
        <v>8201</v>
      </c>
      <c r="I362" t="s">
        <v>8201</v>
      </c>
    </row>
    <row r="363" spans="1:9" x14ac:dyDescent="0.25">
      <c r="A363" t="s">
        <v>290</v>
      </c>
      <c r="B363" t="s">
        <v>632</v>
      </c>
      <c r="C363" t="s">
        <v>599</v>
      </c>
      <c r="D363" t="s">
        <v>594</v>
      </c>
      <c r="E363" t="s">
        <v>594</v>
      </c>
      <c r="F363" t="s">
        <v>594</v>
      </c>
      <c r="G363" t="s">
        <v>594</v>
      </c>
      <c r="H363" t="s">
        <v>8201</v>
      </c>
      <c r="I363" t="s">
        <v>8201</v>
      </c>
    </row>
    <row r="364" spans="1:9" x14ac:dyDescent="0.25">
      <c r="A364" t="s">
        <v>571</v>
      </c>
      <c r="B364" t="s">
        <v>633</v>
      </c>
      <c r="C364" t="s">
        <v>599</v>
      </c>
      <c r="D364" t="s">
        <v>594</v>
      </c>
      <c r="E364" t="s">
        <v>594</v>
      </c>
      <c r="F364" t="s">
        <v>594</v>
      </c>
      <c r="G364" t="s">
        <v>594</v>
      </c>
      <c r="H364" t="s">
        <v>8201</v>
      </c>
      <c r="I364" t="s">
        <v>8201</v>
      </c>
    </row>
    <row r="365" spans="1:9" x14ac:dyDescent="0.25">
      <c r="A365" t="s">
        <v>291</v>
      </c>
      <c r="B365" t="s">
        <v>292</v>
      </c>
      <c r="C365" t="s">
        <v>327</v>
      </c>
      <c r="D365" t="s">
        <v>817</v>
      </c>
      <c r="E365" t="s">
        <v>817</v>
      </c>
      <c r="F365" t="s">
        <v>594</v>
      </c>
      <c r="G365" t="s">
        <v>594</v>
      </c>
      <c r="H365" t="s">
        <v>8201</v>
      </c>
      <c r="I365" t="s">
        <v>8201</v>
      </c>
    </row>
    <row r="366" spans="1:9" x14ac:dyDescent="0.25">
      <c r="A366" t="s">
        <v>370</v>
      </c>
      <c r="B366" t="s">
        <v>854</v>
      </c>
      <c r="C366" t="s">
        <v>594</v>
      </c>
      <c r="D366" t="s">
        <v>594</v>
      </c>
      <c r="E366" t="s">
        <v>594</v>
      </c>
      <c r="F366" t="s">
        <v>594</v>
      </c>
      <c r="G366" t="s">
        <v>594</v>
      </c>
      <c r="H366" t="s">
        <v>594</v>
      </c>
      <c r="I366" t="s">
        <v>8201</v>
      </c>
    </row>
    <row r="367" spans="1:9" x14ac:dyDescent="0.25">
      <c r="A367" t="s">
        <v>293</v>
      </c>
      <c r="B367" t="s">
        <v>294</v>
      </c>
      <c r="C367" t="s">
        <v>817</v>
      </c>
      <c r="D367" t="s">
        <v>349</v>
      </c>
      <c r="E367" t="s">
        <v>817</v>
      </c>
      <c r="F367" t="s">
        <v>594</v>
      </c>
      <c r="G367" t="s">
        <v>594</v>
      </c>
      <c r="H367" t="s">
        <v>817</v>
      </c>
      <c r="I367" t="s">
        <v>8201</v>
      </c>
    </row>
    <row r="368" spans="1:9" x14ac:dyDescent="0.25">
      <c r="A368" t="s">
        <v>295</v>
      </c>
      <c r="B368" t="s">
        <v>296</v>
      </c>
      <c r="C368" t="s">
        <v>817</v>
      </c>
      <c r="D368" t="s">
        <v>588</v>
      </c>
      <c r="E368" t="s">
        <v>817</v>
      </c>
      <c r="F368" t="s">
        <v>594</v>
      </c>
      <c r="G368" t="s">
        <v>594</v>
      </c>
      <c r="H368" t="s">
        <v>817</v>
      </c>
      <c r="I368" t="s">
        <v>8201</v>
      </c>
    </row>
    <row r="369" spans="1:9" x14ac:dyDescent="0.25">
      <c r="A369" t="s">
        <v>755</v>
      </c>
      <c r="B369" t="s">
        <v>756</v>
      </c>
      <c r="C369" t="s">
        <v>594</v>
      </c>
      <c r="D369" t="s">
        <v>594</v>
      </c>
      <c r="E369" t="s">
        <v>594</v>
      </c>
      <c r="F369" t="s">
        <v>594</v>
      </c>
      <c r="G369" t="s">
        <v>594</v>
      </c>
      <c r="H369" t="s">
        <v>594</v>
      </c>
      <c r="I369" t="s">
        <v>8201</v>
      </c>
    </row>
    <row r="370" spans="1:9" x14ac:dyDescent="0.25">
      <c r="A370" t="s">
        <v>297</v>
      </c>
      <c r="B370" t="s">
        <v>298</v>
      </c>
      <c r="C370" t="s">
        <v>817</v>
      </c>
      <c r="D370" t="s">
        <v>325</v>
      </c>
      <c r="E370" t="s">
        <v>817</v>
      </c>
      <c r="F370" t="s">
        <v>594</v>
      </c>
      <c r="G370" t="s">
        <v>594</v>
      </c>
      <c r="H370" t="s">
        <v>817</v>
      </c>
      <c r="I370" t="s">
        <v>8201</v>
      </c>
    </row>
    <row r="371" spans="1:9" x14ac:dyDescent="0.25">
      <c r="A371" t="s">
        <v>299</v>
      </c>
      <c r="B371" t="s">
        <v>300</v>
      </c>
      <c r="C371" t="s">
        <v>817</v>
      </c>
      <c r="D371" t="s">
        <v>589</v>
      </c>
      <c r="E371" t="s">
        <v>817</v>
      </c>
      <c r="F371" t="s">
        <v>8201</v>
      </c>
      <c r="G371" t="s">
        <v>8201</v>
      </c>
      <c r="H371" t="s">
        <v>817</v>
      </c>
      <c r="I371" t="s">
        <v>8201</v>
      </c>
    </row>
    <row r="372" spans="1:9" x14ac:dyDescent="0.25">
      <c r="A372" t="s">
        <v>301</v>
      </c>
      <c r="B372" t="s">
        <v>302</v>
      </c>
      <c r="C372" t="s">
        <v>817</v>
      </c>
      <c r="D372" t="s">
        <v>349</v>
      </c>
      <c r="E372" t="s">
        <v>817</v>
      </c>
      <c r="F372" t="s">
        <v>594</v>
      </c>
      <c r="G372" t="s">
        <v>594</v>
      </c>
      <c r="H372" t="s">
        <v>817</v>
      </c>
      <c r="I372" t="s">
        <v>8201</v>
      </c>
    </row>
    <row r="373" spans="1:9" x14ac:dyDescent="0.25">
      <c r="A373" t="s">
        <v>303</v>
      </c>
      <c r="B373" t="s">
        <v>304</v>
      </c>
      <c r="C373" t="s">
        <v>817</v>
      </c>
      <c r="D373" t="s">
        <v>585</v>
      </c>
      <c r="E373" t="s">
        <v>817</v>
      </c>
      <c r="F373" t="s">
        <v>594</v>
      </c>
      <c r="G373" t="s">
        <v>594</v>
      </c>
      <c r="H373" t="s">
        <v>817</v>
      </c>
      <c r="I373" t="s">
        <v>8201</v>
      </c>
    </row>
    <row r="374" spans="1:9" x14ac:dyDescent="0.25">
      <c r="A374" t="s">
        <v>653</v>
      </c>
      <c r="B374" t="s">
        <v>656</v>
      </c>
      <c r="C374" t="s">
        <v>817</v>
      </c>
      <c r="D374" t="s">
        <v>817</v>
      </c>
      <c r="E374" t="s">
        <v>817</v>
      </c>
      <c r="F374" t="s">
        <v>594</v>
      </c>
      <c r="G374" t="s">
        <v>594</v>
      </c>
      <c r="H374" t="s">
        <v>817</v>
      </c>
      <c r="I374" t="s">
        <v>8201</v>
      </c>
    </row>
    <row r="375" spans="1:9" x14ac:dyDescent="0.25">
      <c r="A375" t="s">
        <v>305</v>
      </c>
      <c r="B375" t="s">
        <v>306</v>
      </c>
      <c r="C375" t="s">
        <v>588</v>
      </c>
      <c r="D375" t="s">
        <v>817</v>
      </c>
      <c r="E375" t="s">
        <v>817</v>
      </c>
      <c r="F375" t="s">
        <v>594</v>
      </c>
      <c r="G375" t="s">
        <v>594</v>
      </c>
      <c r="H375" t="s">
        <v>8201</v>
      </c>
      <c r="I375" t="s">
        <v>8201</v>
      </c>
    </row>
    <row r="376" spans="1:9" x14ac:dyDescent="0.25">
      <c r="A376" t="s">
        <v>757</v>
      </c>
      <c r="B376" t="s">
        <v>758</v>
      </c>
      <c r="C376" t="s">
        <v>598</v>
      </c>
      <c r="D376" t="s">
        <v>594</v>
      </c>
      <c r="E376" t="s">
        <v>594</v>
      </c>
      <c r="F376" t="s">
        <v>594</v>
      </c>
      <c r="G376" t="s">
        <v>594</v>
      </c>
      <c r="H376" t="s">
        <v>594</v>
      </c>
      <c r="I376" t="s">
        <v>8201</v>
      </c>
    </row>
    <row r="377" spans="1:9" x14ac:dyDescent="0.25">
      <c r="A377" t="s">
        <v>307</v>
      </c>
      <c r="B377" t="s">
        <v>618</v>
      </c>
      <c r="C377" t="s">
        <v>593</v>
      </c>
      <c r="D377" t="s">
        <v>594</v>
      </c>
      <c r="E377" t="s">
        <v>594</v>
      </c>
      <c r="F377" t="s">
        <v>594</v>
      </c>
      <c r="G377" t="s">
        <v>594</v>
      </c>
      <c r="H377" t="s">
        <v>8201</v>
      </c>
      <c r="I377" t="s">
        <v>8201</v>
      </c>
    </row>
    <row r="378" spans="1:9" x14ac:dyDescent="0.25">
      <c r="A378" t="s">
        <v>759</v>
      </c>
      <c r="B378" t="s">
        <v>760</v>
      </c>
      <c r="C378" t="s">
        <v>588</v>
      </c>
      <c r="D378" t="s">
        <v>594</v>
      </c>
      <c r="E378" t="s">
        <v>594</v>
      </c>
      <c r="F378" t="s">
        <v>594</v>
      </c>
      <c r="G378" t="s">
        <v>594</v>
      </c>
      <c r="H378" t="s">
        <v>8201</v>
      </c>
      <c r="I378" t="s">
        <v>8201</v>
      </c>
    </row>
    <row r="379" spans="1:9" x14ac:dyDescent="0.25">
      <c r="A379" t="s">
        <v>308</v>
      </c>
      <c r="B379" t="s">
        <v>309</v>
      </c>
      <c r="C379" t="s">
        <v>594</v>
      </c>
      <c r="D379" t="s">
        <v>594</v>
      </c>
      <c r="E379" t="s">
        <v>594</v>
      </c>
      <c r="F379" t="s">
        <v>594</v>
      </c>
      <c r="G379" t="s">
        <v>594</v>
      </c>
      <c r="H379" t="s">
        <v>594</v>
      </c>
      <c r="I379" t="s">
        <v>8201</v>
      </c>
    </row>
    <row r="380" spans="1:9" x14ac:dyDescent="0.25">
      <c r="A380" t="s">
        <v>819</v>
      </c>
      <c r="B380" t="s">
        <v>820</v>
      </c>
      <c r="C380" t="s">
        <v>327</v>
      </c>
      <c r="D380" t="s">
        <v>595</v>
      </c>
      <c r="E380" t="s">
        <v>594</v>
      </c>
      <c r="F380" t="s">
        <v>594</v>
      </c>
      <c r="G380" t="s">
        <v>594</v>
      </c>
      <c r="H380" t="s">
        <v>8201</v>
      </c>
      <c r="I380" t="s">
        <v>8201</v>
      </c>
    </row>
    <row r="381" spans="1:9" x14ac:dyDescent="0.25">
      <c r="A381" t="s">
        <v>761</v>
      </c>
      <c r="B381" t="s">
        <v>762</v>
      </c>
      <c r="C381" t="s">
        <v>594</v>
      </c>
      <c r="D381" t="s">
        <v>594</v>
      </c>
      <c r="E381" t="s">
        <v>594</v>
      </c>
      <c r="F381" t="s">
        <v>594</v>
      </c>
      <c r="G381" t="s">
        <v>594</v>
      </c>
      <c r="H381" t="s">
        <v>594</v>
      </c>
      <c r="I381" t="s">
        <v>8201</v>
      </c>
    </row>
    <row r="382" spans="1:9" x14ac:dyDescent="0.25">
      <c r="A382" t="s">
        <v>310</v>
      </c>
      <c r="B382" t="s">
        <v>311</v>
      </c>
      <c r="C382" t="s">
        <v>588</v>
      </c>
      <c r="D382" t="s">
        <v>594</v>
      </c>
      <c r="E382" t="s">
        <v>594</v>
      </c>
      <c r="F382" t="s">
        <v>594</v>
      </c>
      <c r="G382" t="s">
        <v>594</v>
      </c>
      <c r="H382" t="s">
        <v>8201</v>
      </c>
      <c r="I382" t="s">
        <v>8201</v>
      </c>
    </row>
    <row r="383" spans="1:9" x14ac:dyDescent="0.25">
      <c r="A383" t="s">
        <v>312</v>
      </c>
      <c r="B383" t="s">
        <v>313</v>
      </c>
      <c r="C383" t="s">
        <v>369</v>
      </c>
      <c r="D383" t="s">
        <v>594</v>
      </c>
      <c r="E383" t="s">
        <v>594</v>
      </c>
      <c r="F383" t="s">
        <v>594</v>
      </c>
      <c r="G383" t="s">
        <v>594</v>
      </c>
      <c r="H383" t="s">
        <v>594</v>
      </c>
      <c r="I383" t="s">
        <v>8201</v>
      </c>
    </row>
    <row r="384" spans="1:9" x14ac:dyDescent="0.25">
      <c r="A384" t="s">
        <v>314</v>
      </c>
      <c r="B384" t="s">
        <v>315</v>
      </c>
      <c r="C384" t="s">
        <v>595</v>
      </c>
      <c r="D384" t="s">
        <v>594</v>
      </c>
      <c r="E384" t="s">
        <v>594</v>
      </c>
      <c r="F384" t="s">
        <v>594</v>
      </c>
      <c r="G384" t="s">
        <v>594</v>
      </c>
      <c r="H384" t="s">
        <v>8201</v>
      </c>
      <c r="I384" t="s">
        <v>8201</v>
      </c>
    </row>
    <row r="385" spans="1:9" x14ac:dyDescent="0.25">
      <c r="A385" t="s">
        <v>332</v>
      </c>
      <c r="B385" t="s">
        <v>572</v>
      </c>
      <c r="C385" t="s">
        <v>593</v>
      </c>
      <c r="D385" t="s">
        <v>593</v>
      </c>
      <c r="E385" t="s">
        <v>594</v>
      </c>
      <c r="F385" t="s">
        <v>594</v>
      </c>
      <c r="G385" t="s">
        <v>594</v>
      </c>
      <c r="H385" t="s">
        <v>8201</v>
      </c>
      <c r="I385" t="s">
        <v>8201</v>
      </c>
    </row>
    <row r="386" spans="1:9" x14ac:dyDescent="0.25">
      <c r="A386" t="s">
        <v>573</v>
      </c>
      <c r="B386" t="s">
        <v>644</v>
      </c>
      <c r="C386" t="s">
        <v>352</v>
      </c>
      <c r="D386" t="s">
        <v>594</v>
      </c>
      <c r="E386" t="s">
        <v>594</v>
      </c>
      <c r="F386" t="s">
        <v>594</v>
      </c>
      <c r="G386" t="s">
        <v>594</v>
      </c>
      <c r="H386" t="s">
        <v>8201</v>
      </c>
      <c r="I386" t="s">
        <v>8201</v>
      </c>
    </row>
    <row r="387" spans="1:9" x14ac:dyDescent="0.25">
      <c r="A387" t="s">
        <v>574</v>
      </c>
      <c r="B387" t="s">
        <v>645</v>
      </c>
      <c r="C387" t="s">
        <v>352</v>
      </c>
      <c r="D387" t="s">
        <v>594</v>
      </c>
      <c r="E387" t="s">
        <v>594</v>
      </c>
      <c r="F387" t="s">
        <v>594</v>
      </c>
      <c r="G387" t="s">
        <v>594</v>
      </c>
      <c r="H387" t="s">
        <v>8201</v>
      </c>
      <c r="I387" t="s">
        <v>8201</v>
      </c>
    </row>
    <row r="388" spans="1:9" x14ac:dyDescent="0.25">
      <c r="A388" t="s">
        <v>575</v>
      </c>
      <c r="B388" t="s">
        <v>646</v>
      </c>
      <c r="C388" t="s">
        <v>352</v>
      </c>
      <c r="D388" t="s">
        <v>594</v>
      </c>
      <c r="E388" t="s">
        <v>594</v>
      </c>
      <c r="F388" t="s">
        <v>594</v>
      </c>
      <c r="G388" t="s">
        <v>594</v>
      </c>
      <c r="H388" t="s">
        <v>8201</v>
      </c>
      <c r="I388" t="s">
        <v>8201</v>
      </c>
    </row>
    <row r="389" spans="1:9" x14ac:dyDescent="0.25">
      <c r="A389" t="s">
        <v>882</v>
      </c>
      <c r="B389" t="s">
        <v>882</v>
      </c>
      <c r="C389" t="s">
        <v>817</v>
      </c>
      <c r="D389" t="s">
        <v>817</v>
      </c>
      <c r="E389" t="s">
        <v>817</v>
      </c>
      <c r="F389" t="s">
        <v>817</v>
      </c>
      <c r="G389" t="s">
        <v>817</v>
      </c>
      <c r="H389" t="s">
        <v>817</v>
      </c>
      <c r="I389" t="s">
        <v>8201</v>
      </c>
    </row>
    <row r="390" spans="1:9" x14ac:dyDescent="0.25">
      <c r="A390" t="s">
        <v>500</v>
      </c>
      <c r="B390" t="s">
        <v>501</v>
      </c>
      <c r="C390" t="s">
        <v>594</v>
      </c>
      <c r="D390" t="s">
        <v>594</v>
      </c>
      <c r="E390" t="s">
        <v>594</v>
      </c>
      <c r="F390" t="s">
        <v>594</v>
      </c>
      <c r="G390" t="s">
        <v>594</v>
      </c>
      <c r="H390" t="s">
        <v>594</v>
      </c>
      <c r="I390" t="s">
        <v>8201</v>
      </c>
    </row>
    <row r="391" spans="1:9" x14ac:dyDescent="0.25">
      <c r="A391" t="s">
        <v>316</v>
      </c>
      <c r="B391" t="s">
        <v>576</v>
      </c>
      <c r="C391" t="s">
        <v>598</v>
      </c>
      <c r="D391" t="s">
        <v>594</v>
      </c>
      <c r="E391" t="s">
        <v>594</v>
      </c>
      <c r="F391" t="s">
        <v>594</v>
      </c>
      <c r="G391" t="s">
        <v>594</v>
      </c>
      <c r="H391" t="s">
        <v>594</v>
      </c>
      <c r="I391" t="s">
        <v>8201</v>
      </c>
    </row>
    <row r="392" spans="1:9" x14ac:dyDescent="0.25">
      <c r="A392" t="s">
        <v>855</v>
      </c>
      <c r="B392" t="s">
        <v>856</v>
      </c>
      <c r="C392" t="s">
        <v>594</v>
      </c>
      <c r="D392" t="s">
        <v>594</v>
      </c>
      <c r="E392" t="s">
        <v>8201</v>
      </c>
      <c r="F392" t="s">
        <v>594</v>
      </c>
      <c r="G392" t="s">
        <v>594</v>
      </c>
      <c r="H392" t="s">
        <v>594</v>
      </c>
      <c r="I392" t="s">
        <v>8201</v>
      </c>
    </row>
    <row r="393" spans="1:9" x14ac:dyDescent="0.25">
      <c r="A393" t="s">
        <v>317</v>
      </c>
      <c r="B393" t="s">
        <v>577</v>
      </c>
      <c r="C393" t="s">
        <v>598</v>
      </c>
      <c r="D393" t="s">
        <v>598</v>
      </c>
      <c r="E393" t="s">
        <v>598</v>
      </c>
      <c r="F393" t="s">
        <v>594</v>
      </c>
      <c r="G393" t="s">
        <v>594</v>
      </c>
      <c r="H393" t="s">
        <v>598</v>
      </c>
      <c r="I393" t="s">
        <v>8201</v>
      </c>
    </row>
    <row r="394" spans="1:9" x14ac:dyDescent="0.25">
      <c r="A394" t="s">
        <v>763</v>
      </c>
      <c r="B394" t="s">
        <v>764</v>
      </c>
      <c r="C394" t="s">
        <v>662</v>
      </c>
      <c r="D394" t="s">
        <v>594</v>
      </c>
      <c r="E394" t="s">
        <v>594</v>
      </c>
      <c r="F394" t="s">
        <v>594</v>
      </c>
      <c r="G394" t="s">
        <v>594</v>
      </c>
      <c r="H394" t="s">
        <v>594</v>
      </c>
      <c r="I394" t="s">
        <v>8201</v>
      </c>
    </row>
    <row r="395" spans="1:9" x14ac:dyDescent="0.25">
      <c r="A395" t="s">
        <v>578</v>
      </c>
      <c r="B395" t="s">
        <v>634</v>
      </c>
      <c r="C395" t="s">
        <v>599</v>
      </c>
      <c r="D395" t="s">
        <v>594</v>
      </c>
      <c r="E395" t="s">
        <v>594</v>
      </c>
      <c r="F395" t="s">
        <v>594</v>
      </c>
      <c r="G395" t="s">
        <v>594</v>
      </c>
      <c r="H395" t="s">
        <v>8201</v>
      </c>
      <c r="I395" t="s">
        <v>8201</v>
      </c>
    </row>
    <row r="396" spans="1:9" x14ac:dyDescent="0.25">
      <c r="A396" t="s">
        <v>502</v>
      </c>
      <c r="B396" t="s">
        <v>503</v>
      </c>
      <c r="C396" t="s">
        <v>391</v>
      </c>
      <c r="D396" t="s">
        <v>391</v>
      </c>
      <c r="E396" t="s">
        <v>391</v>
      </c>
      <c r="F396" t="s">
        <v>647</v>
      </c>
      <c r="G396" t="s">
        <v>594</v>
      </c>
      <c r="H396" t="s">
        <v>391</v>
      </c>
      <c r="I396" t="s">
        <v>594</v>
      </c>
    </row>
    <row r="397" spans="1:9" x14ac:dyDescent="0.25">
      <c r="A397" t="s">
        <v>361</v>
      </c>
      <c r="B397" t="s">
        <v>605</v>
      </c>
      <c r="C397" t="s">
        <v>597</v>
      </c>
      <c r="D397" t="s">
        <v>594</v>
      </c>
      <c r="E397" t="s">
        <v>594</v>
      </c>
      <c r="F397" t="s">
        <v>594</v>
      </c>
      <c r="G397" t="s">
        <v>594</v>
      </c>
      <c r="H397" t="s">
        <v>597</v>
      </c>
      <c r="I397" t="s">
        <v>8201</v>
      </c>
    </row>
    <row r="398" spans="1:9" x14ac:dyDescent="0.25">
      <c r="A398" t="s">
        <v>579</v>
      </c>
      <c r="B398" t="s">
        <v>580</v>
      </c>
      <c r="C398" t="s">
        <v>597</v>
      </c>
      <c r="D398" t="s">
        <v>594</v>
      </c>
      <c r="E398" t="s">
        <v>594</v>
      </c>
      <c r="F398" t="s">
        <v>594</v>
      </c>
      <c r="G398" t="s">
        <v>594</v>
      </c>
      <c r="H398" t="s">
        <v>597</v>
      </c>
      <c r="I398" t="s">
        <v>8201</v>
      </c>
    </row>
    <row r="399" spans="1:9" x14ac:dyDescent="0.25">
      <c r="A399" t="s">
        <v>504</v>
      </c>
      <c r="B399" t="s">
        <v>505</v>
      </c>
      <c r="C399" t="s">
        <v>594</v>
      </c>
      <c r="D399" t="s">
        <v>594</v>
      </c>
      <c r="E399" t="s">
        <v>391</v>
      </c>
      <c r="F399" t="s">
        <v>594</v>
      </c>
      <c r="G399" t="s">
        <v>391</v>
      </c>
      <c r="H399" t="s">
        <v>594</v>
      </c>
      <c r="I399" t="s">
        <v>594</v>
      </c>
    </row>
    <row r="400" spans="1:9" x14ac:dyDescent="0.25">
      <c r="A400" s="47" t="s">
        <v>879</v>
      </c>
      <c r="B400" s="47" t="s">
        <v>880</v>
      </c>
      <c r="C400" s="47" t="s">
        <v>598</v>
      </c>
      <c r="D400" s="47" t="s">
        <v>598</v>
      </c>
      <c r="E400" s="47" t="s">
        <v>598</v>
      </c>
      <c r="F400" s="47" t="s">
        <v>598</v>
      </c>
      <c r="G400" s="47" t="s">
        <v>598</v>
      </c>
      <c r="H400" s="47" t="s">
        <v>598</v>
      </c>
      <c r="I400" t="s">
        <v>8201</v>
      </c>
    </row>
    <row r="401" spans="1:9" x14ac:dyDescent="0.25">
      <c r="A401" t="s">
        <v>786</v>
      </c>
      <c r="B401" t="s">
        <v>787</v>
      </c>
      <c r="C401" t="s">
        <v>8201</v>
      </c>
      <c r="D401" t="s">
        <v>594</v>
      </c>
      <c r="E401" t="s">
        <v>594</v>
      </c>
      <c r="F401" t="s">
        <v>594</v>
      </c>
      <c r="G401" t="s">
        <v>594</v>
      </c>
      <c r="H401" t="s">
        <v>326</v>
      </c>
      <c r="I401" t="s">
        <v>8201</v>
      </c>
    </row>
    <row r="402" spans="1:9" x14ac:dyDescent="0.25">
      <c r="A402" t="s">
        <v>506</v>
      </c>
      <c r="B402" t="s">
        <v>507</v>
      </c>
      <c r="C402" t="s">
        <v>8201</v>
      </c>
      <c r="D402" t="s">
        <v>8201</v>
      </c>
      <c r="E402" t="s">
        <v>325</v>
      </c>
      <c r="F402" t="s">
        <v>594</v>
      </c>
      <c r="G402" t="s">
        <v>594</v>
      </c>
      <c r="H402" t="s">
        <v>8201</v>
      </c>
      <c r="I402" t="s">
        <v>8201</v>
      </c>
    </row>
    <row r="403" spans="1:9" x14ac:dyDescent="0.25">
      <c r="A403" t="s">
        <v>8392</v>
      </c>
      <c r="B403" t="s">
        <v>8393</v>
      </c>
      <c r="C403" t="s">
        <v>369</v>
      </c>
      <c r="D403" t="s">
        <v>594</v>
      </c>
      <c r="E403" t="s">
        <v>594</v>
      </c>
      <c r="F403" t="s">
        <v>594</v>
      </c>
      <c r="G403" t="s">
        <v>594</v>
      </c>
      <c r="H403" t="s">
        <v>594</v>
      </c>
      <c r="I403" t="s">
        <v>8201</v>
      </c>
    </row>
    <row r="404" spans="1:9" x14ac:dyDescent="0.25">
      <c r="A404" t="s">
        <v>508</v>
      </c>
      <c r="B404" t="s">
        <v>509</v>
      </c>
      <c r="C404" t="s">
        <v>594</v>
      </c>
      <c r="D404" t="s">
        <v>594</v>
      </c>
      <c r="E404" t="s">
        <v>594</v>
      </c>
      <c r="F404" t="s">
        <v>594</v>
      </c>
      <c r="G404" t="s">
        <v>594</v>
      </c>
      <c r="H404" t="s">
        <v>594</v>
      </c>
      <c r="I404" t="s">
        <v>594</v>
      </c>
    </row>
    <row r="405" spans="1:9" x14ac:dyDescent="0.25">
      <c r="A405" s="47"/>
      <c r="B405" s="47"/>
      <c r="C405" s="47"/>
      <c r="D405" s="47"/>
      <c r="E405" s="47"/>
      <c r="F405" s="47"/>
      <c r="G405" s="47"/>
      <c r="H405" s="47"/>
      <c r="I405" s="47"/>
    </row>
    <row r="406" spans="1:9" x14ac:dyDescent="0.25">
      <c r="A406" s="47"/>
      <c r="B406" s="47"/>
      <c r="C406" s="47"/>
      <c r="D406" s="47"/>
      <c r="E406" s="47"/>
      <c r="F406" s="47"/>
      <c r="G406" s="47"/>
      <c r="H406" s="47"/>
      <c r="I406" s="47"/>
    </row>
    <row r="407" spans="1:9" x14ac:dyDescent="0.25">
      <c r="A407" s="47"/>
      <c r="B407" s="47"/>
      <c r="C407" s="47"/>
      <c r="D407" s="47"/>
      <c r="E407" s="47"/>
      <c r="F407" s="47"/>
      <c r="G407" s="47"/>
      <c r="H407" s="47"/>
      <c r="I407" s="47"/>
    </row>
    <row r="408" spans="1:9" x14ac:dyDescent="0.25">
      <c r="A408" s="47"/>
      <c r="B408" s="47"/>
      <c r="C408" s="47"/>
      <c r="D408" s="47"/>
      <c r="E408" s="47"/>
      <c r="F408" s="47"/>
      <c r="G408" s="47"/>
      <c r="H408" s="47"/>
      <c r="I408" s="47"/>
    </row>
    <row r="409" spans="1:9" x14ac:dyDescent="0.25">
      <c r="A409" s="47"/>
      <c r="B409" s="47"/>
      <c r="C409" s="47"/>
      <c r="D409" s="47"/>
      <c r="E409" s="47"/>
      <c r="F409" s="47"/>
      <c r="G409" s="47"/>
      <c r="H409" s="47"/>
      <c r="I409" s="47"/>
    </row>
    <row r="410" spans="1:9" x14ac:dyDescent="0.25">
      <c r="A410" s="47"/>
      <c r="B410" s="47"/>
      <c r="C410" s="47"/>
      <c r="D410" s="47"/>
      <c r="E410" s="47"/>
      <c r="F410" s="47"/>
      <c r="G410" s="47"/>
      <c r="H410" s="47"/>
      <c r="I410" s="47"/>
    </row>
    <row r="411" spans="1:9" x14ac:dyDescent="0.25">
      <c r="D411" s="47"/>
      <c r="E411" s="47"/>
      <c r="F411" s="47"/>
      <c r="G411" s="47"/>
      <c r="H411" s="47"/>
    </row>
    <row r="412" spans="1:9" x14ac:dyDescent="0.25">
      <c r="A412" s="47"/>
      <c r="B412" s="47"/>
      <c r="C412" s="47"/>
      <c r="D412" s="47"/>
      <c r="E412" s="47"/>
      <c r="F412" s="47"/>
      <c r="G412" s="47"/>
      <c r="H412" s="47"/>
      <c r="I412" s="47"/>
    </row>
    <row r="413" spans="1:9" x14ac:dyDescent="0.25">
      <c r="A413" s="47"/>
      <c r="B413" s="47"/>
      <c r="C413" s="47"/>
      <c r="D413" s="47"/>
      <c r="E413" s="47"/>
      <c r="F413" s="47"/>
      <c r="G413" s="47"/>
      <c r="H413" s="47"/>
      <c r="I413" s="47"/>
    </row>
    <row r="414" spans="1:9" x14ac:dyDescent="0.25">
      <c r="A414" s="47"/>
      <c r="B414" s="47"/>
      <c r="C414" s="47"/>
      <c r="D414" s="47"/>
      <c r="E414" s="47"/>
      <c r="F414" s="47"/>
      <c r="G414" s="47"/>
      <c r="H414" s="47"/>
      <c r="I414" s="47"/>
    </row>
    <row r="415" spans="1:9" x14ac:dyDescent="0.25">
      <c r="A415" s="47"/>
      <c r="B415" s="47"/>
      <c r="C415" s="47"/>
      <c r="D415" s="47"/>
      <c r="E415" s="47"/>
      <c r="F415" s="47"/>
      <c r="G415" s="47"/>
      <c r="H415" s="47"/>
      <c r="I415" s="47"/>
    </row>
    <row r="416" spans="1:9" x14ac:dyDescent="0.25">
      <c r="A416" s="47"/>
      <c r="B416" s="47"/>
      <c r="C416" s="47"/>
      <c r="D416" s="47"/>
      <c r="E416" s="47"/>
      <c r="F416" s="47"/>
      <c r="G416" s="47"/>
      <c r="H416" s="47"/>
      <c r="I416" s="47"/>
    </row>
  </sheetData>
  <conditionalFormatting sqref="A401:A402 A404:A1048576">
    <cfRule type="duplicateValues" dxfId="85" priority="12"/>
  </conditionalFormatting>
  <conditionalFormatting sqref="A1">
    <cfRule type="duplicateValues" dxfId="84" priority="23"/>
  </conditionalFormatting>
  <conditionalFormatting sqref="A391:A400">
    <cfRule type="duplicateValues" dxfId="83" priority="5"/>
  </conditionalFormatting>
  <conditionalFormatting sqref="A324:A325">
    <cfRule type="duplicateValues" dxfId="82" priority="3"/>
  </conditionalFormatting>
  <conditionalFormatting sqref="A324">
    <cfRule type="duplicateValues" dxfId="81" priority="4"/>
  </conditionalFormatting>
  <conditionalFormatting sqref="A2:A91 A93:A401">
    <cfRule type="duplicateValues" dxfId="80" priority="6"/>
  </conditionalFormatting>
  <conditionalFormatting sqref="A92">
    <cfRule type="duplicateValues" dxfId="79" priority="2"/>
  </conditionalFormatting>
  <conditionalFormatting sqref="A403">
    <cfRule type="duplicateValues" dxfId="78" priority="1"/>
  </conditionalFormatting>
  <pageMargins left="0.7" right="0.7" top="0.75" bottom="0.75" header="0.3" footer="0.3"/>
  <pageSetup scale="75"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C17F-0B28-47EA-BFEB-D65E9C893EE0}">
  <sheetPr codeName="Sheet10">
    <tabColor theme="7" tint="0.79998168889431442"/>
    <pageSetUpPr fitToPage="1"/>
  </sheetPr>
  <dimension ref="A1:AE52"/>
  <sheetViews>
    <sheetView showGridLines="0" showRowColHeaders="0" zoomScale="85" zoomScaleNormal="85" workbookViewId="0"/>
  </sheetViews>
  <sheetFormatPr defaultColWidth="9.28515625" defaultRowHeight="12.75" x14ac:dyDescent="0.2"/>
  <cols>
    <col min="1" max="1" width="8.28515625" style="129" customWidth="1"/>
    <col min="2" max="2" width="32.7109375" style="129" customWidth="1"/>
    <col min="3" max="3" width="10.7109375" style="181" customWidth="1"/>
    <col min="4" max="24" width="8.28515625" style="129" customWidth="1"/>
    <col min="25" max="25" width="10.140625" style="129" customWidth="1"/>
    <col min="26" max="26" width="10.42578125" style="129" customWidth="1"/>
    <col min="27" max="16384" width="9.28515625" style="129"/>
  </cols>
  <sheetData>
    <row r="1" spans="1:27" ht="13.9" customHeight="1" x14ac:dyDescent="0.2">
      <c r="A1" s="231"/>
      <c r="B1" s="231"/>
      <c r="C1" s="231"/>
      <c r="E1" s="242"/>
      <c r="F1" s="704" t="s">
        <v>8361</v>
      </c>
      <c r="G1" s="704"/>
      <c r="H1" s="704"/>
      <c r="I1" s="704"/>
      <c r="J1" s="704"/>
      <c r="K1" s="704"/>
      <c r="L1" s="704"/>
      <c r="M1" s="704"/>
      <c r="N1" s="704"/>
      <c r="O1" s="704"/>
      <c r="P1" s="704"/>
      <c r="Q1" s="704"/>
      <c r="R1" s="704"/>
      <c r="S1" s="704"/>
      <c r="T1" s="242"/>
      <c r="U1" s="242"/>
      <c r="V1" s="242"/>
    </row>
    <row r="2" spans="1:27" ht="13.9" customHeight="1" x14ac:dyDescent="0.3">
      <c r="B2" s="244">
        <f>'All C3 Yards'!A1</f>
        <v>44603.583333333336</v>
      </c>
      <c r="C2" s="236"/>
      <c r="D2" s="243"/>
      <c r="E2" s="242"/>
      <c r="F2" s="704"/>
      <c r="G2" s="704"/>
      <c r="H2" s="704"/>
      <c r="I2" s="704"/>
      <c r="J2" s="704"/>
      <c r="K2" s="704"/>
      <c r="L2" s="704"/>
      <c r="M2" s="704"/>
      <c r="N2" s="704"/>
      <c r="O2" s="704"/>
      <c r="P2" s="704"/>
      <c r="Q2" s="704"/>
      <c r="R2" s="704"/>
      <c r="S2" s="704"/>
      <c r="T2" s="242"/>
      <c r="U2" s="242"/>
      <c r="V2" s="242"/>
    </row>
    <row r="3" spans="1:27" ht="13.9" customHeight="1" x14ac:dyDescent="0.2">
      <c r="B3" s="235"/>
      <c r="C3" s="236"/>
      <c r="D3" s="242"/>
      <c r="E3" s="242"/>
      <c r="F3" s="704"/>
      <c r="G3" s="704"/>
      <c r="H3" s="704"/>
      <c r="I3" s="704"/>
      <c r="J3" s="704"/>
      <c r="K3" s="704"/>
      <c r="L3" s="704"/>
      <c r="M3" s="704"/>
      <c r="N3" s="704"/>
      <c r="O3" s="704"/>
      <c r="P3" s="704"/>
      <c r="Q3" s="704"/>
      <c r="R3" s="704"/>
      <c r="S3" s="704"/>
      <c r="T3" s="242"/>
      <c r="U3" s="242"/>
      <c r="V3" s="242"/>
    </row>
    <row r="4" spans="1:27" ht="13.15" customHeight="1" x14ac:dyDescent="0.45">
      <c r="A4" s="240"/>
      <c r="B4" s="240"/>
      <c r="C4" s="240"/>
      <c r="D4" s="241"/>
      <c r="E4" s="241"/>
      <c r="F4" s="241"/>
      <c r="G4" s="241"/>
      <c r="H4" s="241"/>
      <c r="I4" s="241"/>
      <c r="J4" s="241"/>
      <c r="K4" s="241"/>
      <c r="L4" s="241"/>
      <c r="M4" s="241"/>
      <c r="N4" s="241"/>
      <c r="O4" s="241"/>
      <c r="P4" s="241"/>
      <c r="Q4" s="241"/>
      <c r="R4" s="241"/>
      <c r="S4" s="241"/>
      <c r="T4" s="241"/>
      <c r="U4" s="241"/>
      <c r="V4" s="240"/>
      <c r="W4" s="240"/>
      <c r="X4" s="240"/>
    </row>
    <row r="5" spans="1:27" ht="15" x14ac:dyDescent="0.25">
      <c r="A5" s="705"/>
      <c r="B5" s="705"/>
      <c r="C5" s="705"/>
      <c r="D5" s="705"/>
      <c r="E5" s="705"/>
      <c r="F5" s="705"/>
      <c r="G5" s="705"/>
      <c r="H5" s="705"/>
      <c r="I5" s="705"/>
      <c r="J5" s="705"/>
      <c r="K5" s="705"/>
      <c r="L5" s="705"/>
      <c r="M5" s="705"/>
      <c r="N5" s="705"/>
      <c r="O5" s="705"/>
      <c r="P5" s="705"/>
      <c r="Q5" s="705"/>
      <c r="R5" s="705"/>
      <c r="S5" s="705"/>
      <c r="T5" s="705"/>
      <c r="U5" s="705"/>
      <c r="V5" s="705"/>
      <c r="W5" s="705"/>
      <c r="X5" s="705"/>
    </row>
    <row r="6" spans="1:27" ht="15.75" thickBot="1" x14ac:dyDescent="0.3">
      <c r="A6" s="186"/>
      <c r="B6" s="186"/>
      <c r="C6" s="186"/>
      <c r="D6" s="186"/>
      <c r="E6" s="186"/>
      <c r="F6" s="186"/>
      <c r="G6" s="186"/>
      <c r="H6" s="186"/>
      <c r="I6" s="186"/>
      <c r="J6" s="186"/>
      <c r="K6" s="186"/>
      <c r="L6" s="186"/>
      <c r="M6" s="186"/>
      <c r="N6" s="186"/>
      <c r="O6" s="186"/>
      <c r="P6" s="186"/>
      <c r="Q6" s="186"/>
      <c r="R6" s="186"/>
      <c r="S6" s="186"/>
      <c r="T6" s="186"/>
      <c r="U6" s="186"/>
      <c r="V6" s="186"/>
      <c r="W6" s="186"/>
      <c r="X6" s="186"/>
    </row>
    <row r="7" spans="1:27" ht="13.5" thickBot="1" x14ac:dyDescent="0.25">
      <c r="A7" s="565"/>
      <c r="B7" s="706" t="s">
        <v>1694</v>
      </c>
      <c r="C7" s="708" t="s">
        <v>1695</v>
      </c>
      <c r="D7" s="710" t="s">
        <v>867</v>
      </c>
      <c r="E7" s="711"/>
      <c r="F7" s="712"/>
      <c r="G7" s="713" t="s">
        <v>773</v>
      </c>
      <c r="H7" s="713"/>
      <c r="I7" s="714"/>
      <c r="J7" s="715" t="s">
        <v>378</v>
      </c>
      <c r="K7" s="713"/>
      <c r="L7" s="714"/>
      <c r="M7" s="715" t="s">
        <v>379</v>
      </c>
      <c r="N7" s="713"/>
      <c r="O7" s="714"/>
      <c r="P7" s="715" t="s">
        <v>511</v>
      </c>
      <c r="Q7" s="713"/>
      <c r="R7" s="713"/>
      <c r="S7" s="716" t="s">
        <v>859</v>
      </c>
      <c r="T7" s="717"/>
      <c r="U7" s="718"/>
      <c r="V7" s="717" t="s">
        <v>377</v>
      </c>
      <c r="W7" s="717"/>
      <c r="X7" s="717"/>
      <c r="Y7" s="708" t="s">
        <v>1696</v>
      </c>
      <c r="Z7" s="708" t="s">
        <v>1697</v>
      </c>
      <c r="AA7" s="708" t="s">
        <v>1698</v>
      </c>
    </row>
    <row r="8" spans="1:27" ht="13.5" thickBot="1" x14ac:dyDescent="0.25">
      <c r="A8" s="566"/>
      <c r="B8" s="707"/>
      <c r="C8" s="709"/>
      <c r="D8" s="134" t="s">
        <v>1699</v>
      </c>
      <c r="E8" s="258" t="s">
        <v>1700</v>
      </c>
      <c r="F8" s="267" t="s">
        <v>1701</v>
      </c>
      <c r="G8" s="134" t="s">
        <v>1699</v>
      </c>
      <c r="H8" s="258" t="s">
        <v>1700</v>
      </c>
      <c r="I8" s="259" t="s">
        <v>1701</v>
      </c>
      <c r="J8" s="268" t="s">
        <v>1699</v>
      </c>
      <c r="K8" s="258" t="s">
        <v>1700</v>
      </c>
      <c r="L8" s="259" t="s">
        <v>1701</v>
      </c>
      <c r="M8" s="134" t="s">
        <v>1699</v>
      </c>
      <c r="N8" s="135" t="s">
        <v>1700</v>
      </c>
      <c r="O8" s="136" t="s">
        <v>1701</v>
      </c>
      <c r="P8" s="130" t="s">
        <v>1699</v>
      </c>
      <c r="Q8" s="131" t="s">
        <v>1700</v>
      </c>
      <c r="R8" s="132" t="s">
        <v>1701</v>
      </c>
      <c r="S8" s="130" t="s">
        <v>1699</v>
      </c>
      <c r="T8" s="133" t="s">
        <v>1700</v>
      </c>
      <c r="U8" s="137" t="s">
        <v>1701</v>
      </c>
      <c r="V8" s="138" t="s">
        <v>1699</v>
      </c>
      <c r="W8" s="137" t="s">
        <v>1700</v>
      </c>
      <c r="X8" s="137" t="s">
        <v>1701</v>
      </c>
      <c r="Y8" s="729"/>
      <c r="Z8" s="729"/>
      <c r="AA8" s="729"/>
    </row>
    <row r="9" spans="1:27" ht="13.35" customHeight="1" thickTop="1" x14ac:dyDescent="0.25">
      <c r="A9" s="730" t="s">
        <v>1702</v>
      </c>
      <c r="B9" s="561" t="s">
        <v>1703</v>
      </c>
      <c r="C9" s="188" t="s">
        <v>479</v>
      </c>
      <c r="D9" s="277">
        <v>4</v>
      </c>
      <c r="E9" s="140">
        <f>COUNTIFS(AllC3_Data[Content Code],$C9,AllC3_Data[Door/Yard Number],3,AllC3_Data[Yard],"=S*")</f>
        <v>3</v>
      </c>
      <c r="F9" s="332">
        <f>COUNTIFS(AllC3_Data[Content Code],$C9,AllC3_Data[Door/Yard Number],1,AllC3_Data[Yard],"=S*")</f>
        <v>7</v>
      </c>
      <c r="G9" s="532">
        <v>6</v>
      </c>
      <c r="H9" s="140">
        <f>COUNTIFS(AllC3_Data[Content Code],$C9,AllC3_Data[Door/Yard Number],3,AllC3_Data[Yard],"=V*")</f>
        <v>3</v>
      </c>
      <c r="I9" s="332">
        <f>COUNTIFS(AllC3_Data[Content Code],$C9,AllC3_Data[Door/Yard Number],1,AllC3_Data[Yard],"=V*")</f>
        <v>6</v>
      </c>
      <c r="J9" s="277">
        <v>6</v>
      </c>
      <c r="K9" s="140">
        <f>COUNTIFS(AllC3_Data[Content Code],$C9,AllC3_Data[Door/Yard Number],3,AllC3_Data[Yard],"=M*")</f>
        <v>11</v>
      </c>
      <c r="L9" s="332">
        <f>COUNTIFS(AllC3_Data[Content Code],$C9,AllC3_Data[Door/Yard Number],1,AllC3_Data[Yard],"=M*")</f>
        <v>4</v>
      </c>
      <c r="M9" s="277">
        <v>4</v>
      </c>
      <c r="N9" s="140">
        <f>COUNTIFS(AllC3_Data[Content Code],$C9,AllC3_Data[Door/Yard Number],3,AllC3_Data[Yard],"=T*")</f>
        <v>4</v>
      </c>
      <c r="O9" s="332">
        <f>COUNTIFS(AllC3_Data[Content Code],$C9,AllC3_Data[Door/Yard Number],1,AllC3_Data[Yard],"=T*")</f>
        <v>1</v>
      </c>
      <c r="P9" s="277">
        <v>4</v>
      </c>
      <c r="Q9" s="140">
        <f>COUNTIFS(AllC3_Data[Content Code],$C9,AllC3_Data[Door/Yard Number],3,AllC3_Data[Yard],"=K*")</f>
        <v>4</v>
      </c>
      <c r="R9" s="332">
        <f>COUNTIFS(AllC3_Data[Content Code],$C9,AllC3_Data[Door/Yard Number],1,AllC3_Data[Yard],"=K*")</f>
        <v>4</v>
      </c>
      <c r="S9" s="277"/>
      <c r="T9" s="140">
        <f>COUNTIFS(AllC3_Data[Content Code],$C9,AllC3_Data[Door/Yard Number],3,AllC3_Data[Yard],"=C*")</f>
        <v>0</v>
      </c>
      <c r="U9" s="332">
        <f>COUNTIFS(AllC3_Data[Content Code],$C9,AllC3_Data[Door/Yard Number],1,AllC3_Data[Yard],"=C*")</f>
        <v>0</v>
      </c>
      <c r="V9" s="532"/>
      <c r="W9" s="140">
        <f>COUNTIFS(AllC3_Data[Content Code],$C9,AllC3_Data[Door/Yard Number],3,AllC3_Data[Yard],"=H*")</f>
        <v>1</v>
      </c>
      <c r="X9" s="332">
        <f>COUNTIFS(AllC3_Data[Content Code],$C9,AllC3_Data[Door/Yard Number],1,AllC3_Data[Yard],"=H*")</f>
        <v>3</v>
      </c>
      <c r="Y9" s="538">
        <f>SUM(E9,H9,K9,T9,N9,Q9,W9)</f>
        <v>26</v>
      </c>
      <c r="Z9" s="164">
        <f t="shared" ref="Z9:Z47" si="0">SUM(F9,I9,L9,O9,R9,U9,X9)</f>
        <v>25</v>
      </c>
      <c r="AA9" s="165">
        <f t="shared" ref="AA9:AA47" si="1">SUM(Y9:Z9)</f>
        <v>51</v>
      </c>
    </row>
    <row r="10" spans="1:27" ht="13.35" customHeight="1" x14ac:dyDescent="0.25">
      <c r="A10" s="731"/>
      <c r="B10" s="556" t="s">
        <v>1704</v>
      </c>
      <c r="C10" s="189" t="s">
        <v>849</v>
      </c>
      <c r="D10" s="278"/>
      <c r="E10" s="142">
        <f>COUNTIFS(AllC3_Data[Content Code],$C10,AllC3_Data[Door/Yard Number],3,AllC3_Data[Yard],"=S*")</f>
        <v>0</v>
      </c>
      <c r="F10" s="333">
        <f>COUNTIFS(AllC3_Data[Content Code],$C10,AllC3_Data[Door/Yard Number],1,AllC3_Data[Yard],"=S*")</f>
        <v>0</v>
      </c>
      <c r="G10" s="530"/>
      <c r="H10" s="142">
        <f>COUNTIFS(AllC3_Data[Content Code],$C10,AllC3_Data[Door/Yard Number],3,AllC3_Data[Yard],"=V*")</f>
        <v>0</v>
      </c>
      <c r="I10" s="333">
        <f>COUNTIFS(AllC3_Data[Content Code],$C10,AllC3_Data[Door/Yard Number],1,AllC3_Data[Yard],"=V*")</f>
        <v>0</v>
      </c>
      <c r="J10" s="278"/>
      <c r="K10" s="142">
        <f>COUNTIFS(AllC3_Data[Content Code],$C10,AllC3_Data[Door/Yard Number],3,AllC3_Data[Yard],"=M*")</f>
        <v>0</v>
      </c>
      <c r="L10" s="333">
        <f>COUNTIFS(AllC3_Data[Content Code],$C10,AllC3_Data[Door/Yard Number],1,AllC3_Data[Yard],"=M*")</f>
        <v>0</v>
      </c>
      <c r="M10" s="278"/>
      <c r="N10" s="142">
        <f>COUNTIFS(AllC3_Data[Content Code],$C10,AllC3_Data[Door/Yard Number],3,AllC3_Data[Yard],"=T*")</f>
        <v>0</v>
      </c>
      <c r="O10" s="536">
        <f>COUNTIFS(AllC3_Data[Content Code],$C10,AllC3_Data[Door/Yard Number],1,AllC3_Data[Yard],"=T*")</f>
        <v>0</v>
      </c>
      <c r="P10" s="530"/>
      <c r="Q10" s="142">
        <f>COUNTIFS(AllC3_Data[Content Code],$C10,AllC3_Data[Door/Yard Number],3,AllC3_Data[Yard],"=K*")</f>
        <v>0</v>
      </c>
      <c r="R10" s="333">
        <f>COUNTIFS(AllC3_Data[Content Code],$C10,AllC3_Data[Door/Yard Number],1,AllC3_Data[Yard],"=K*")</f>
        <v>0</v>
      </c>
      <c r="S10" s="278"/>
      <c r="T10" s="139">
        <f>COUNTIFS(AllC3_Data[Content Code],$C10,AllC3_Data[Door/Yard Number],3,AllC3_Data[Yard],"=C*")</f>
        <v>0</v>
      </c>
      <c r="U10" s="536">
        <f>COUNTIFS(AllC3_Data[Content Code],$C10,AllC3_Data[Door/Yard Number],1,AllC3_Data[Yard],"=C*")</f>
        <v>0</v>
      </c>
      <c r="V10" s="533"/>
      <c r="W10" s="139">
        <f>COUNTIFS(AllC3_Data[Content Code],$C10,AllC3_Data[Door/Yard Number],3,AllC3_Data[Yard],"=H*")</f>
        <v>0</v>
      </c>
      <c r="X10" s="536">
        <f>COUNTIFS(AllC3_Data[Content Code],$C10,AllC3_Data[Door/Yard Number],1,AllC3_Data[Yard],"=H*")</f>
        <v>0</v>
      </c>
      <c r="Y10" s="540">
        <f t="shared" ref="Y10:Y47" si="2">SUM(E10,H10,K10,T10,N10,Q10,W10)</f>
        <v>0</v>
      </c>
      <c r="Z10" s="147">
        <f t="shared" si="0"/>
        <v>0</v>
      </c>
      <c r="AA10" s="166">
        <f t="shared" si="1"/>
        <v>0</v>
      </c>
    </row>
    <row r="11" spans="1:27" ht="13.35" customHeight="1" x14ac:dyDescent="0.25">
      <c r="A11" s="731"/>
      <c r="B11" s="556" t="s">
        <v>1705</v>
      </c>
      <c r="C11" s="189" t="s">
        <v>847</v>
      </c>
      <c r="D11" s="278"/>
      <c r="E11" s="142">
        <f>COUNTIFS(AllC3_Data[Content Code],$C11,AllC3_Data[Door/Yard Number],3,AllC3_Data[Yard],"=S*")</f>
        <v>0</v>
      </c>
      <c r="F11" s="333">
        <f>COUNTIFS(AllC3_Data[Content Code],$C11,AllC3_Data[Door/Yard Number],1,AllC3_Data[Yard],"=S*")</f>
        <v>0</v>
      </c>
      <c r="G11" s="530"/>
      <c r="H11" s="142">
        <f>COUNTIFS(AllC3_Data[Content Code],$C11,AllC3_Data[Door/Yard Number],3,AllC3_Data[Yard],"=V*")</f>
        <v>0</v>
      </c>
      <c r="I11" s="333">
        <f>COUNTIFS(AllC3_Data[Content Code],$C11,AllC3_Data[Door/Yard Number],1,AllC3_Data[Yard],"=V*")</f>
        <v>0</v>
      </c>
      <c r="J11" s="278"/>
      <c r="K11" s="142">
        <f>COUNTIFS(AllC3_Data[Content Code],$C11,AllC3_Data[Door/Yard Number],3,AllC3_Data[Yard],"=M*")</f>
        <v>0</v>
      </c>
      <c r="L11" s="536">
        <f>COUNTIFS(AllC3_Data[Content Code],$C11,AllC3_Data[Door/Yard Number],1,AllC3_Data[Yard],"=M*")</f>
        <v>0</v>
      </c>
      <c r="M11" s="278"/>
      <c r="N11" s="142">
        <f>COUNTIFS(AllC3_Data[Content Code],$C11,AllC3_Data[Door/Yard Number],3,AllC3_Data[Yard],"=T*")</f>
        <v>0</v>
      </c>
      <c r="O11" s="536">
        <f>COUNTIFS(AllC3_Data[Content Code],$C11,AllC3_Data[Door/Yard Number],1,AllC3_Data[Yard],"=T*")</f>
        <v>0</v>
      </c>
      <c r="P11" s="530"/>
      <c r="Q11" s="142">
        <f>COUNTIFS(AllC3_Data[Content Code],$C11,AllC3_Data[Door/Yard Number],3,AllC3_Data[Yard],"=K*")</f>
        <v>0</v>
      </c>
      <c r="R11" s="333">
        <f>COUNTIFS(AllC3_Data[Content Code],$C11,AllC3_Data[Door/Yard Number],1,AllC3_Data[Yard],"=K*")</f>
        <v>0</v>
      </c>
      <c r="S11" s="278"/>
      <c r="T11" s="139">
        <f>COUNTIFS(AllC3_Data[Content Code],$C11,AllC3_Data[Door/Yard Number],3,AllC3_Data[Yard],"=C*")</f>
        <v>0</v>
      </c>
      <c r="U11" s="536">
        <f>COUNTIFS(AllC3_Data[Content Code],$C11,AllC3_Data[Door/Yard Number],1,AllC3_Data[Yard],"=C*")</f>
        <v>0</v>
      </c>
      <c r="V11" s="533"/>
      <c r="W11" s="139">
        <f>COUNTIFS(AllC3_Data[Content Code],$C11,AllC3_Data[Door/Yard Number],3,AllC3_Data[Yard],"=H*")</f>
        <v>0</v>
      </c>
      <c r="X11" s="536">
        <f>COUNTIFS(AllC3_Data[Content Code],$C11,AllC3_Data[Door/Yard Number],1,AllC3_Data[Yard],"=H*")</f>
        <v>0</v>
      </c>
      <c r="Y11" s="540">
        <f t="shared" si="2"/>
        <v>0</v>
      </c>
      <c r="Z11" s="147">
        <f t="shared" si="0"/>
        <v>0</v>
      </c>
      <c r="AA11" s="166">
        <f t="shared" si="1"/>
        <v>0</v>
      </c>
    </row>
    <row r="12" spans="1:27" ht="13.35" customHeight="1" x14ac:dyDescent="0.25">
      <c r="A12" s="732"/>
      <c r="B12" s="556" t="s">
        <v>1706</v>
      </c>
      <c r="C12" s="189" t="s">
        <v>416</v>
      </c>
      <c r="D12" s="278"/>
      <c r="E12" s="142">
        <f>COUNTIFS(AllC3_Data[Content Code],$C12,AllC3_Data[Door/Yard Number],3,AllC3_Data[Yard],"=S*")</f>
        <v>0</v>
      </c>
      <c r="F12" s="333">
        <f>COUNTIFS(AllC3_Data[Content Code],$C12,AllC3_Data[Door/Yard Number],1,AllC3_Data[Yard],"=S*")</f>
        <v>1</v>
      </c>
      <c r="G12" s="530"/>
      <c r="H12" s="142">
        <f>COUNTIFS(AllC3_Data[Content Code],$C12,AllC3_Data[Door/Yard Number],3,AllC3_Data[Yard],"=V*")</f>
        <v>1</v>
      </c>
      <c r="I12" s="333">
        <f>COUNTIFS(AllC3_Data[Content Code],$C12,AllC3_Data[Door/Yard Number],1,AllC3_Data[Yard],"=V*")</f>
        <v>0</v>
      </c>
      <c r="J12" s="278"/>
      <c r="K12" s="142">
        <f>COUNTIFS(AllC3_Data[Content Code],$C12,AllC3_Data[Door/Yard Number],3,AllC3_Data[Yard],"=M*")</f>
        <v>0</v>
      </c>
      <c r="L12" s="536">
        <f>COUNTIFS(AllC3_Data[Content Code],$C12,AllC3_Data[Door/Yard Number],1,AllC3_Data[Yard],"=M*")</f>
        <v>0</v>
      </c>
      <c r="M12" s="278"/>
      <c r="N12" s="142">
        <f>COUNTIFS(AllC3_Data[Content Code],$C12,AllC3_Data[Door/Yard Number],3,AllC3_Data[Yard],"=T*")</f>
        <v>0</v>
      </c>
      <c r="O12" s="536">
        <f>COUNTIFS(AllC3_Data[Content Code],$C12,AllC3_Data[Door/Yard Number],1,AllC3_Data[Yard],"=T*")</f>
        <v>0</v>
      </c>
      <c r="P12" s="530"/>
      <c r="Q12" s="142">
        <f>COUNTIFS(AllC3_Data[Content Code],$C12,AllC3_Data[Door/Yard Number],3,AllC3_Data[Yard],"=K*")</f>
        <v>0</v>
      </c>
      <c r="R12" s="333">
        <f>COUNTIFS(AllC3_Data[Content Code],$C12,AllC3_Data[Door/Yard Number],1,AllC3_Data[Yard],"=K*")</f>
        <v>0</v>
      </c>
      <c r="S12" s="278"/>
      <c r="T12" s="139">
        <f>COUNTIFS(AllC3_Data[Content Code],$C12,AllC3_Data[Door/Yard Number],3,AllC3_Data[Yard],"=C*")</f>
        <v>0</v>
      </c>
      <c r="U12" s="536">
        <f>COUNTIFS(AllC3_Data[Content Code],$C12,AllC3_Data[Door/Yard Number],1,AllC3_Data[Yard],"=C*")</f>
        <v>0</v>
      </c>
      <c r="V12" s="533"/>
      <c r="W12" s="139">
        <f>COUNTIFS(AllC3_Data[Content Code],$C12,AllC3_Data[Door/Yard Number],3,AllC3_Data[Yard],"=H*")</f>
        <v>0</v>
      </c>
      <c r="X12" s="536">
        <f>COUNTIFS(AllC3_Data[Content Code],$C12,AllC3_Data[Door/Yard Number],1,AllC3_Data[Yard],"=H*")</f>
        <v>0</v>
      </c>
      <c r="Y12" s="540">
        <f t="shared" si="2"/>
        <v>1</v>
      </c>
      <c r="Z12" s="147">
        <f t="shared" si="0"/>
        <v>1</v>
      </c>
      <c r="AA12" s="166">
        <f t="shared" si="1"/>
        <v>2</v>
      </c>
    </row>
    <row r="13" spans="1:27" ht="13.35" customHeight="1" x14ac:dyDescent="0.25">
      <c r="A13" s="732"/>
      <c r="B13" s="556" t="s">
        <v>1707</v>
      </c>
      <c r="C13" s="189" t="s">
        <v>486</v>
      </c>
      <c r="D13" s="278"/>
      <c r="E13" s="142">
        <f>COUNTIFS(AllC3_Data[Content Code],$C13,AllC3_Data[Door/Yard Number],3,AllC3_Data[Yard],"=S*")</f>
        <v>1</v>
      </c>
      <c r="F13" s="333">
        <f>COUNTIFS(AllC3_Data[Content Code],$C13,AllC3_Data[Door/Yard Number],1,AllC3_Data[Yard],"=S*")</f>
        <v>4</v>
      </c>
      <c r="G13" s="530"/>
      <c r="H13" s="142">
        <f>COUNTIFS(AllC3_Data[Content Code],$C13,AllC3_Data[Door/Yard Number],3,AllC3_Data[Yard],"=V*")</f>
        <v>1</v>
      </c>
      <c r="I13" s="333">
        <f>COUNTIFS(AllC3_Data[Content Code],$C13,AllC3_Data[Door/Yard Number],1,AllC3_Data[Yard],"=V*")</f>
        <v>0</v>
      </c>
      <c r="J13" s="278"/>
      <c r="K13" s="142">
        <f>COUNTIFS(AllC3_Data[Content Code],$C13,AllC3_Data[Door/Yard Number],3,AllC3_Data[Yard],"=M*")</f>
        <v>8</v>
      </c>
      <c r="L13" s="333">
        <f>COUNTIFS(AllC3_Data[Content Code],$C13,AllC3_Data[Door/Yard Number],1,AllC3_Data[Yard],"=M*")</f>
        <v>1</v>
      </c>
      <c r="M13" s="278">
        <v>2</v>
      </c>
      <c r="N13" s="142">
        <f>COUNTIFS(AllC3_Data[Content Code],$C13,AllC3_Data[Door/Yard Number],3,AllC3_Data[Yard],"=T*")</f>
        <v>5</v>
      </c>
      <c r="O13" s="536">
        <f>COUNTIFS(AllC3_Data[Content Code],$C13,AllC3_Data[Door/Yard Number],1,AllC3_Data[Yard],"=T*")</f>
        <v>1</v>
      </c>
      <c r="P13" s="533">
        <v>12</v>
      </c>
      <c r="Q13" s="142">
        <f>COUNTIFS(AllC3_Data[Content Code],$C13,AllC3_Data[Door/Yard Number],3,AllC3_Data[Yard],"=K*")</f>
        <v>13</v>
      </c>
      <c r="R13" s="333">
        <f>COUNTIFS(AllC3_Data[Content Code],$C13,AllC3_Data[Door/Yard Number],1,AllC3_Data[Yard],"=K*")</f>
        <v>4</v>
      </c>
      <c r="S13" s="278"/>
      <c r="T13" s="139">
        <f>COUNTIFS(AllC3_Data[Content Code],$C13,AllC3_Data[Door/Yard Number],3,AllC3_Data[Yard],"=C*")</f>
        <v>0</v>
      </c>
      <c r="U13" s="536">
        <f>COUNTIFS(AllC3_Data[Content Code],$C13,AllC3_Data[Door/Yard Number],1,AllC3_Data[Yard],"=C*")</f>
        <v>0</v>
      </c>
      <c r="V13" s="533"/>
      <c r="W13" s="139">
        <f>COUNTIFS(AllC3_Data[Content Code],$C13,AllC3_Data[Door/Yard Number],3,AllC3_Data[Yard],"=H*")</f>
        <v>0</v>
      </c>
      <c r="X13" s="536">
        <f>COUNTIFS(AllC3_Data[Content Code],$C13,AllC3_Data[Door/Yard Number],1,AllC3_Data[Yard],"=H*")</f>
        <v>0</v>
      </c>
      <c r="Y13" s="540">
        <f t="shared" si="2"/>
        <v>28</v>
      </c>
      <c r="Z13" s="147">
        <f t="shared" si="0"/>
        <v>10</v>
      </c>
      <c r="AA13" s="166">
        <f t="shared" si="1"/>
        <v>38</v>
      </c>
    </row>
    <row r="14" spans="1:27" ht="13.35" customHeight="1" x14ac:dyDescent="0.25">
      <c r="A14" s="733"/>
      <c r="B14" s="562" t="s">
        <v>1708</v>
      </c>
      <c r="C14" s="190" t="s">
        <v>1666</v>
      </c>
      <c r="D14" s="279"/>
      <c r="E14" s="142">
        <f>COUNTIFS(AllC3_Data[Content Code],$C14,AllC3_Data[Door/Yard Number],3,AllC3_Data[Yard],"=S*")</f>
        <v>3</v>
      </c>
      <c r="F14" s="333">
        <f>COUNTIFS(AllC3_Data[Content Code],$C14,AllC3_Data[Door/Yard Number],1,AllC3_Data[Yard],"=S*")</f>
        <v>0</v>
      </c>
      <c r="G14" s="530"/>
      <c r="H14" s="142">
        <f>COUNTIFS(AllC3_Data[Content Code],$C14,AllC3_Data[Door/Yard Number],3,AllC3_Data[Yard],"=V*")</f>
        <v>0</v>
      </c>
      <c r="I14" s="333">
        <f>COUNTIFS(AllC3_Data[Content Code],$C14,AllC3_Data[Door/Yard Number],1,AllC3_Data[Yard],"=V*")</f>
        <v>0</v>
      </c>
      <c r="J14" s="278"/>
      <c r="K14" s="142">
        <f>COUNTIFS(AllC3_Data[Content Code],$C14,AllC3_Data[Door/Yard Number],3,AllC3_Data[Yard],"=M*")</f>
        <v>0</v>
      </c>
      <c r="L14" s="536">
        <f>COUNTIFS(AllC3_Data[Content Code],$C14,AllC3_Data[Door/Yard Number],1,AllC3_Data[Yard],"=M*")</f>
        <v>0</v>
      </c>
      <c r="M14" s="278"/>
      <c r="N14" s="142">
        <f>COUNTIFS(AllC3_Data[Content Code],$C14,AllC3_Data[Door/Yard Number],3,AllC3_Data[Yard],"=T*")</f>
        <v>0</v>
      </c>
      <c r="O14" s="536">
        <f>COUNTIFS(AllC3_Data[Content Code],$C14,AllC3_Data[Door/Yard Number],1,AllC3_Data[Yard],"=T*")</f>
        <v>0</v>
      </c>
      <c r="P14" s="550"/>
      <c r="Q14" s="142">
        <f>COUNTIFS(AllC3_Data[Content Code],$C14,AllC3_Data[Door/Yard Number],3,AllC3_Data[Yard],"=K*")</f>
        <v>0</v>
      </c>
      <c r="R14" s="333">
        <f>COUNTIFS(AllC3_Data[Content Code],$C14,AllC3_Data[Door/Yard Number],1,AllC3_Data[Yard],"=K*")</f>
        <v>0</v>
      </c>
      <c r="S14" s="278"/>
      <c r="T14" s="139">
        <f>COUNTIFS(AllC3_Data[Content Code],$C14,AllC3_Data[Door/Yard Number],3,AllC3_Data[Yard],"=C*")</f>
        <v>0</v>
      </c>
      <c r="U14" s="536">
        <f>COUNTIFS(AllC3_Data[Content Code],$C14,AllC3_Data[Door/Yard Number],1,AllC3_Data[Yard],"=C*")</f>
        <v>0</v>
      </c>
      <c r="V14" s="533"/>
      <c r="W14" s="139">
        <f>COUNTIFS(AllC3_Data[Content Code],$C14,AllC3_Data[Door/Yard Number],3,AllC3_Data[Yard],"=H*")</f>
        <v>0</v>
      </c>
      <c r="X14" s="536">
        <f>COUNTIFS(AllC3_Data[Content Code],$C14,AllC3_Data[Door/Yard Number],1,AllC3_Data[Yard],"=H*")</f>
        <v>0</v>
      </c>
      <c r="Y14" s="540">
        <f t="shared" si="2"/>
        <v>3</v>
      </c>
      <c r="Z14" s="147">
        <f t="shared" si="0"/>
        <v>0</v>
      </c>
      <c r="AA14" s="166">
        <f t="shared" si="1"/>
        <v>3</v>
      </c>
    </row>
    <row r="15" spans="1:27" ht="13.35" customHeight="1" thickBot="1" x14ac:dyDescent="0.3">
      <c r="A15" s="734"/>
      <c r="B15" s="562" t="s">
        <v>1709</v>
      </c>
      <c r="C15" s="191" t="s">
        <v>168</v>
      </c>
      <c r="D15" s="280">
        <v>10</v>
      </c>
      <c r="E15" s="149">
        <f>COUNTIFS(AllC3_Data[Content Code],$C15,AllC3_Data[Door/Yard Number],3,AllC3_Data[Yard],"=S*")</f>
        <v>6</v>
      </c>
      <c r="F15" s="334">
        <f>COUNTIFS(AllC3_Data[Content Code],$C15,AllC3_Data[Door/Yard Number],1,AllC3_Data[Yard],"=S*")</f>
        <v>15</v>
      </c>
      <c r="G15" s="531"/>
      <c r="H15" s="149">
        <f>COUNTIFS(AllC3_Data[Content Code],$C15,AllC3_Data[Door/Yard Number],3,AllC3_Data[Yard],"=V*")</f>
        <v>2</v>
      </c>
      <c r="I15" s="334">
        <f>COUNTIFS(AllC3_Data[Content Code],$C15,AllC3_Data[Door/Yard Number],1,AllC3_Data[Yard],"=V*")</f>
        <v>0</v>
      </c>
      <c r="J15" s="531"/>
      <c r="K15" s="149">
        <f>COUNTIFS(AllC3_Data[Content Code],$C15,AllC3_Data[Door/Yard Number],3,AllC3_Data[Yard],"=M*")</f>
        <v>4</v>
      </c>
      <c r="L15" s="334">
        <f>COUNTIFS(AllC3_Data[Content Code],$C15,AllC3_Data[Door/Yard Number],1,AllC3_Data[Yard],"=M*")</f>
        <v>9</v>
      </c>
      <c r="M15" s="280"/>
      <c r="N15" s="149">
        <f>COUNTIFS(AllC3_Data[Content Code],$C15,AllC3_Data[Door/Yard Number],3,AllC3_Data[Yard],"=T*")</f>
        <v>0</v>
      </c>
      <c r="O15" s="537">
        <f>COUNTIFS(AllC3_Data[Content Code],$C15,AllC3_Data[Door/Yard Number],1,AllC3_Data[Yard],"=T*")</f>
        <v>0</v>
      </c>
      <c r="P15" s="531"/>
      <c r="Q15" s="149">
        <f>COUNTIFS(AllC3_Data[Content Code],$C15,AllC3_Data[Door/Yard Number],3,AllC3_Data[Yard],"=K*")</f>
        <v>0</v>
      </c>
      <c r="R15" s="334">
        <f>COUNTIFS(AllC3_Data[Content Code],$C15,AllC3_Data[Door/Yard Number],1,AllC3_Data[Yard],"=K*")</f>
        <v>0</v>
      </c>
      <c r="S15" s="280"/>
      <c r="T15" s="159">
        <f>COUNTIFS(AllC3_Data[Content Code],$C15,AllC3_Data[Door/Yard Number],3,AllC3_Data[Yard],"=C*")</f>
        <v>0</v>
      </c>
      <c r="U15" s="537">
        <f>COUNTIFS(AllC3_Data[Content Code],$C15,AllC3_Data[Door/Yard Number],1,AllC3_Data[Yard],"=C*")</f>
        <v>0</v>
      </c>
      <c r="V15" s="534"/>
      <c r="W15" s="159">
        <f>COUNTIFS(AllC3_Data[Content Code],$C15,AllC3_Data[Door/Yard Number],3,AllC3_Data[Yard],"=H*")</f>
        <v>0</v>
      </c>
      <c r="X15" s="537">
        <f>COUNTIFS(AllC3_Data[Content Code],$C15,AllC3_Data[Door/Yard Number],1,AllC3_Data[Yard],"=H*")</f>
        <v>0</v>
      </c>
      <c r="Y15" s="539">
        <f t="shared" si="2"/>
        <v>12</v>
      </c>
      <c r="Z15" s="155">
        <f t="shared" si="0"/>
        <v>24</v>
      </c>
      <c r="AA15" s="167">
        <f t="shared" si="1"/>
        <v>36</v>
      </c>
    </row>
    <row r="16" spans="1:27" ht="13.35" customHeight="1" thickTop="1" x14ac:dyDescent="0.25">
      <c r="A16" s="738" t="s">
        <v>1710</v>
      </c>
      <c r="B16" s="564" t="s">
        <v>1711</v>
      </c>
      <c r="C16" s="291" t="s">
        <v>481</v>
      </c>
      <c r="D16" s="554"/>
      <c r="E16" s="139">
        <f>COUNTIFS(AllC3_Data[Content Code],$C16,AllC3_Data[Door/Yard Number],3,AllC3_Data[Yard],"=S*")</f>
        <v>6</v>
      </c>
      <c r="F16" s="536">
        <f>COUNTIFS(AllC3_Data[Content Code],$C16,AllC3_Data[Door/Yard Number],1,AllC3_Data[Yard],"=S*")</f>
        <v>1</v>
      </c>
      <c r="G16" s="553"/>
      <c r="H16" s="139">
        <f>COUNTIFS(AllC3_Data[Content Code],$C16,AllC3_Data[Door/Yard Number],3,AllC3_Data[Yard],"=V*")</f>
        <v>1</v>
      </c>
      <c r="I16" s="536">
        <f>COUNTIFS(AllC3_Data[Content Code],$C16,AllC3_Data[Door/Yard Number],1,AllC3_Data[Yard],"=V*")</f>
        <v>1</v>
      </c>
      <c r="J16" s="277">
        <v>20</v>
      </c>
      <c r="K16" s="140">
        <f>COUNTIFS(AllC3_Data[Content Code],$C16,AllC3_Data[Door/Yard Number],3,AllC3_Data[Yard],"=M*")</f>
        <v>15</v>
      </c>
      <c r="L16" s="332">
        <f>COUNTIFS(AllC3_Data[Content Code],$C16,AllC3_Data[Door/Yard Number],1,AllC3_Data[Yard],"=M*")</f>
        <v>3</v>
      </c>
      <c r="M16" s="552">
        <v>5</v>
      </c>
      <c r="N16" s="140">
        <f>COUNTIFS(AllC3_Data[Content Code],$C16,AllC3_Data[Door/Yard Number],3,AllC3_Data[Yard],"=T*")</f>
        <v>5</v>
      </c>
      <c r="O16" s="332">
        <f>COUNTIFS(AllC3_Data[Content Code],$C16,AllC3_Data[Door/Yard Number],1,AllC3_Data[Yard],"=T*")</f>
        <v>0</v>
      </c>
      <c r="P16" s="551"/>
      <c r="Q16" s="140">
        <f>COUNTIFS(AllC3_Data[Content Code],$C16,AllC3_Data[Door/Yard Number],3,AllC3_Data[Yard],"=K*")</f>
        <v>0</v>
      </c>
      <c r="R16" s="332">
        <f>COUNTIFS(AllC3_Data[Content Code],$C16,AllC3_Data[Door/Yard Number],1,AllC3_Data[Yard],"=K*")</f>
        <v>0</v>
      </c>
      <c r="S16" s="277">
        <v>15</v>
      </c>
      <c r="T16" s="140">
        <f>COUNTIFS(AllC3_Data[Content Code],$C16,AllC3_Data[Door/Yard Number],3,AllC3_Data[Yard],"=C*")</f>
        <v>17</v>
      </c>
      <c r="U16" s="332">
        <f>COUNTIFS(AllC3_Data[Content Code],$C16,AllC3_Data[Door/Yard Number],1,AllC3_Data[Yard],"=C*")</f>
        <v>4</v>
      </c>
      <c r="V16" s="532"/>
      <c r="W16" s="140">
        <f>COUNTIFS(AllC3_Data[Content Code],$C16,AllC3_Data[Door/Yard Number],3,AllC3_Data[Yard],"=H*")</f>
        <v>2</v>
      </c>
      <c r="X16" s="332">
        <f>COUNTIFS(AllC3_Data[Content Code],$C16,AllC3_Data[Door/Yard Number],1,AllC3_Data[Yard],"=H*")</f>
        <v>1</v>
      </c>
      <c r="Y16" s="538">
        <f t="shared" si="2"/>
        <v>46</v>
      </c>
      <c r="Z16" s="164">
        <f t="shared" si="0"/>
        <v>10</v>
      </c>
      <c r="AA16" s="165">
        <f t="shared" si="1"/>
        <v>56</v>
      </c>
    </row>
    <row r="17" spans="1:27" ht="13.35" customHeight="1" x14ac:dyDescent="0.25">
      <c r="A17" s="739"/>
      <c r="B17" s="556" t="s">
        <v>1712</v>
      </c>
      <c r="C17" s="292" t="s">
        <v>492</v>
      </c>
      <c r="D17" s="278">
        <v>22</v>
      </c>
      <c r="E17" s="142">
        <f>COUNTIFS(AllC3_Data[Content Code],$C17,AllC3_Data[Door/Yard Number],3,AllC3_Data[Yard],"=S*")</f>
        <v>46</v>
      </c>
      <c r="F17" s="333">
        <f>COUNTIFS(AllC3_Data[Content Code],$C17,AllC3_Data[Door/Yard Number],1,AllC3_Data[Yard],"=S*")</f>
        <v>6</v>
      </c>
      <c r="G17" s="530"/>
      <c r="H17" s="142">
        <f>COUNTIFS(AllC3_Data[Content Code],$C17,AllC3_Data[Door/Yard Number],3,AllC3_Data[Yard],"=V*")</f>
        <v>2</v>
      </c>
      <c r="I17" s="333">
        <f>COUNTIFS(AllC3_Data[Content Code],$C17,AllC3_Data[Door/Yard Number],1,AllC3_Data[Yard],"=V*")</f>
        <v>0</v>
      </c>
      <c r="J17" s="278">
        <v>25</v>
      </c>
      <c r="K17" s="142">
        <f>COUNTIFS(AllC3_Data[Content Code],$C17,AllC3_Data[Door/Yard Number],3,AllC3_Data[Yard],"=M*")</f>
        <v>22</v>
      </c>
      <c r="L17" s="333">
        <f>COUNTIFS(AllC3_Data[Content Code],$C17,AllC3_Data[Door/Yard Number],1,AllC3_Data[Yard],"=M*")</f>
        <v>4</v>
      </c>
      <c r="M17" s="542">
        <v>5</v>
      </c>
      <c r="N17" s="142">
        <f>COUNTIFS(AllC3_Data[Content Code],$C17,AllC3_Data[Door/Yard Number],3,AllC3_Data[Yard],"=T*")</f>
        <v>8</v>
      </c>
      <c r="O17" s="536">
        <f>COUNTIFS(AllC3_Data[Content Code],$C17,AllC3_Data[Door/Yard Number],1,AllC3_Data[Yard],"=T*")</f>
        <v>0</v>
      </c>
      <c r="P17" s="530"/>
      <c r="Q17" s="142">
        <f>COUNTIFS(AllC3_Data[Content Code],$C17,AllC3_Data[Door/Yard Number],3,AllC3_Data[Yard],"=K*")</f>
        <v>0</v>
      </c>
      <c r="R17" s="333">
        <f>COUNTIFS(AllC3_Data[Content Code],$C17,AllC3_Data[Door/Yard Number],1,AllC3_Data[Yard],"=K*")</f>
        <v>0</v>
      </c>
      <c r="S17" s="278"/>
      <c r="T17" s="142">
        <f>COUNTIFS(AllC3_Data[Content Code],$C17,AllC3_Data[Door/Yard Number],3,AllC3_Data[Yard],"=C*")</f>
        <v>1</v>
      </c>
      <c r="U17" s="333">
        <f>COUNTIFS(AllC3_Data[Content Code],$C17,AllC3_Data[Door/Yard Number],1,AllC3_Data[Yard],"=C*")</f>
        <v>0</v>
      </c>
      <c r="V17" s="533"/>
      <c r="W17" s="139">
        <f>COUNTIFS(AllC3_Data[Content Code],$C17,AllC3_Data[Door/Yard Number],3,AllC3_Data[Yard],"=H*")</f>
        <v>1</v>
      </c>
      <c r="X17" s="536">
        <f>COUNTIFS(AllC3_Data[Content Code],$C17,AllC3_Data[Door/Yard Number],1,AllC3_Data[Yard],"=H*")</f>
        <v>1</v>
      </c>
      <c r="Y17" s="540">
        <f t="shared" si="2"/>
        <v>80</v>
      </c>
      <c r="Z17" s="147">
        <f t="shared" si="0"/>
        <v>11</v>
      </c>
      <c r="AA17" s="166">
        <f t="shared" si="1"/>
        <v>91</v>
      </c>
    </row>
    <row r="18" spans="1:27" ht="13.35" customHeight="1" x14ac:dyDescent="0.25">
      <c r="A18" s="739"/>
      <c r="B18" s="556" t="s">
        <v>1713</v>
      </c>
      <c r="C18" s="292" t="s">
        <v>553</v>
      </c>
      <c r="D18" s="278">
        <v>3</v>
      </c>
      <c r="E18" s="142">
        <f>COUNTIFS(AllC3_Data[Content Code],$C18,AllC3_Data[Door/Yard Number],3,AllC3_Data[Yard],"=S*")</f>
        <v>6</v>
      </c>
      <c r="F18" s="333">
        <f>COUNTIFS(AllC3_Data[Content Code],$C18,AllC3_Data[Door/Yard Number],1,AllC3_Data[Yard],"=S*")</f>
        <v>4</v>
      </c>
      <c r="G18" s="530"/>
      <c r="H18" s="142">
        <f>COUNTIFS(AllC3_Data[Content Code],$C18,AllC3_Data[Door/Yard Number],3,AllC3_Data[Yard],"=V*")</f>
        <v>0</v>
      </c>
      <c r="I18" s="333">
        <f>COUNTIFS(AllC3_Data[Content Code],$C18,AllC3_Data[Door/Yard Number],1,AllC3_Data[Yard],"=V*")</f>
        <v>0</v>
      </c>
      <c r="J18" s="278">
        <v>9</v>
      </c>
      <c r="K18" s="142">
        <f>COUNTIFS(AllC3_Data[Content Code],$C18,AllC3_Data[Door/Yard Number],3,AllC3_Data[Yard],"=M*")</f>
        <v>11</v>
      </c>
      <c r="L18" s="333">
        <f>COUNTIFS(AllC3_Data[Content Code],$C18,AllC3_Data[Door/Yard Number],1,AllC3_Data[Yard],"=M*")</f>
        <v>4</v>
      </c>
      <c r="M18" s="278"/>
      <c r="N18" s="142">
        <f>COUNTIFS(AllC3_Data[Content Code],$C18,AllC3_Data[Door/Yard Number],3,AllC3_Data[Yard],"=T*")</f>
        <v>0</v>
      </c>
      <c r="O18" s="536">
        <f>COUNTIFS(AllC3_Data[Content Code],$C18,AllC3_Data[Door/Yard Number],1,AllC3_Data[Yard],"=T*")</f>
        <v>0</v>
      </c>
      <c r="P18" s="530"/>
      <c r="Q18" s="142">
        <f>COUNTIFS(AllC3_Data[Content Code],$C18,AllC3_Data[Door/Yard Number],3,AllC3_Data[Yard],"=K*")</f>
        <v>0</v>
      </c>
      <c r="R18" s="333">
        <f>COUNTIFS(AllC3_Data[Content Code],$C18,AllC3_Data[Door/Yard Number],1,AllC3_Data[Yard],"=K*")</f>
        <v>0</v>
      </c>
      <c r="S18" s="278"/>
      <c r="T18" s="142">
        <f>COUNTIFS(AllC3_Data[Content Code],$C18,AllC3_Data[Door/Yard Number],3,AllC3_Data[Yard],"=C*")</f>
        <v>0</v>
      </c>
      <c r="U18" s="333">
        <f>COUNTIFS(AllC3_Data[Content Code],$C18,AllC3_Data[Door/Yard Number],1,AllC3_Data[Yard],"=C*")</f>
        <v>0</v>
      </c>
      <c r="V18" s="533"/>
      <c r="W18" s="139">
        <f>COUNTIFS(AllC3_Data[Content Code],$C18,AllC3_Data[Door/Yard Number],3,AllC3_Data[Yard],"=H*")</f>
        <v>0</v>
      </c>
      <c r="X18" s="536">
        <f>COUNTIFS(AllC3_Data[Content Code],$C18,AllC3_Data[Door/Yard Number],1,AllC3_Data[Yard],"=H*")</f>
        <v>0</v>
      </c>
      <c r="Y18" s="540">
        <f t="shared" si="2"/>
        <v>17</v>
      </c>
      <c r="Z18" s="147">
        <f t="shared" si="0"/>
        <v>8</v>
      </c>
      <c r="AA18" s="166">
        <f t="shared" si="1"/>
        <v>25</v>
      </c>
    </row>
    <row r="19" spans="1:27" ht="13.35" customHeight="1" x14ac:dyDescent="0.25">
      <c r="A19" s="739"/>
      <c r="B19" s="556" t="s">
        <v>1713</v>
      </c>
      <c r="C19" s="292" t="s">
        <v>477</v>
      </c>
      <c r="D19" s="278">
        <v>5</v>
      </c>
      <c r="E19" s="142">
        <f>COUNTIFS(AllC3_Data[Content Code],$C19,AllC3_Data[Door/Yard Number],3,AllC3_Data[Yard],"=S*")</f>
        <v>3</v>
      </c>
      <c r="F19" s="333">
        <f>COUNTIFS(AllC3_Data[Content Code],$C19,AllC3_Data[Door/Yard Number],1,AllC3_Data[Yard],"=S*")</f>
        <v>3</v>
      </c>
      <c r="G19" s="530"/>
      <c r="H19" s="142">
        <f>COUNTIFS(AllC3_Data[Content Code],$C19,AllC3_Data[Door/Yard Number],3,AllC3_Data[Yard],"=V*")</f>
        <v>0</v>
      </c>
      <c r="I19" s="333">
        <f>COUNTIFS(AllC3_Data[Content Code],$C19,AllC3_Data[Door/Yard Number],1,AllC3_Data[Yard],"=V*")</f>
        <v>0</v>
      </c>
      <c r="J19" s="278">
        <v>5</v>
      </c>
      <c r="K19" s="142">
        <f>COUNTIFS(AllC3_Data[Content Code],$C19,AllC3_Data[Door/Yard Number],3,AllC3_Data[Yard],"=M*")</f>
        <v>1</v>
      </c>
      <c r="L19" s="333">
        <f>COUNTIFS(AllC3_Data[Content Code],$C19,AllC3_Data[Door/Yard Number],1,AllC3_Data[Yard],"=M*")</f>
        <v>0</v>
      </c>
      <c r="M19" s="278"/>
      <c r="N19" s="142">
        <f>COUNTIFS(AllC3_Data[Content Code],$C19,AllC3_Data[Door/Yard Number],3,AllC3_Data[Yard],"=T*")</f>
        <v>0</v>
      </c>
      <c r="O19" s="536">
        <f>COUNTIFS(AllC3_Data[Content Code],$C19,AllC3_Data[Door/Yard Number],1,AllC3_Data[Yard],"=T*")</f>
        <v>0</v>
      </c>
      <c r="P19" s="530"/>
      <c r="Q19" s="142">
        <f>COUNTIFS(AllC3_Data[Content Code],$C19,AllC3_Data[Door/Yard Number],3,AllC3_Data[Yard],"=K*")</f>
        <v>0</v>
      </c>
      <c r="R19" s="333">
        <f>COUNTIFS(AllC3_Data[Content Code],$C19,AllC3_Data[Door/Yard Number],1,AllC3_Data[Yard],"=K*")</f>
        <v>0</v>
      </c>
      <c r="S19" s="278"/>
      <c r="T19" s="142">
        <f>COUNTIFS(AllC3_Data[Content Code],$C19,AllC3_Data[Door/Yard Number],3,AllC3_Data[Yard],"=C*")</f>
        <v>0</v>
      </c>
      <c r="U19" s="333">
        <f>COUNTIFS(AllC3_Data[Content Code],$C19,AllC3_Data[Door/Yard Number],1,AllC3_Data[Yard],"=C*")</f>
        <v>0</v>
      </c>
      <c r="V19" s="533"/>
      <c r="W19" s="139">
        <f>COUNTIFS(AllC3_Data[Content Code],$C19,AllC3_Data[Door/Yard Number],3,AllC3_Data[Yard],"=H*")</f>
        <v>0</v>
      </c>
      <c r="X19" s="536">
        <f>COUNTIFS(AllC3_Data[Content Code],$C19,AllC3_Data[Door/Yard Number],1,AllC3_Data[Yard],"=H*")</f>
        <v>0</v>
      </c>
      <c r="Y19" s="540">
        <f t="shared" si="2"/>
        <v>4</v>
      </c>
      <c r="Z19" s="147">
        <f t="shared" si="0"/>
        <v>3</v>
      </c>
      <c r="AA19" s="166">
        <f t="shared" si="1"/>
        <v>7</v>
      </c>
    </row>
    <row r="20" spans="1:27" ht="13.35" customHeight="1" x14ac:dyDescent="0.25">
      <c r="A20" s="739"/>
      <c r="B20" s="556" t="s">
        <v>1714</v>
      </c>
      <c r="C20" s="292" t="s">
        <v>233</v>
      </c>
      <c r="D20" s="278">
        <v>3</v>
      </c>
      <c r="E20" s="142">
        <f>COUNTIFS(AllC3_Data[Content Code],$C20,AllC3_Data[Door/Yard Number],3,AllC3_Data[Yard],"=S*")</f>
        <v>0</v>
      </c>
      <c r="F20" s="333">
        <f>COUNTIFS(AllC3_Data[Content Code],$C20,AllC3_Data[Door/Yard Number],1,AllC3_Data[Yard],"=S*")</f>
        <v>8</v>
      </c>
      <c r="G20" s="530"/>
      <c r="H20" s="142">
        <f>COUNTIFS(AllC3_Data[Content Code],$C20,AllC3_Data[Door/Yard Number],3,AllC3_Data[Yard],"=V*")</f>
        <v>0</v>
      </c>
      <c r="I20" s="333">
        <f>COUNTIFS(AllC3_Data[Content Code],$C20,AllC3_Data[Door/Yard Number],1,AllC3_Data[Yard],"=V*")</f>
        <v>0</v>
      </c>
      <c r="J20" s="278"/>
      <c r="K20" s="142">
        <f>COUNTIFS(AllC3_Data[Content Code],$C20,AllC3_Data[Door/Yard Number],3,AllC3_Data[Yard],"=M*")</f>
        <v>0</v>
      </c>
      <c r="L20" s="333">
        <f>COUNTIFS(AllC3_Data[Content Code],$C20,AllC3_Data[Door/Yard Number],1,AllC3_Data[Yard],"=M*")</f>
        <v>0</v>
      </c>
      <c r="M20" s="278"/>
      <c r="N20" s="142">
        <f>COUNTIFS(AllC3_Data[Content Code],$C20,AllC3_Data[Door/Yard Number],3,AllC3_Data[Yard],"=T*")</f>
        <v>0</v>
      </c>
      <c r="O20" s="536">
        <f>COUNTIFS(AllC3_Data[Content Code],$C20,AllC3_Data[Door/Yard Number],1,AllC3_Data[Yard],"=T*")</f>
        <v>0</v>
      </c>
      <c r="P20" s="530"/>
      <c r="Q20" s="142">
        <f>COUNTIFS(AllC3_Data[Content Code],$C20,AllC3_Data[Door/Yard Number],3,AllC3_Data[Yard],"=K*")</f>
        <v>0</v>
      </c>
      <c r="R20" s="333">
        <f>COUNTIFS(AllC3_Data[Content Code],$C20,AllC3_Data[Door/Yard Number],1,AllC3_Data[Yard],"=K*")</f>
        <v>0</v>
      </c>
      <c r="S20" s="278"/>
      <c r="T20" s="142">
        <f>COUNTIFS(AllC3_Data[Content Code],$C20,AllC3_Data[Door/Yard Number],3,AllC3_Data[Yard],"=C*")</f>
        <v>0</v>
      </c>
      <c r="U20" s="333">
        <f>COUNTIFS(AllC3_Data[Content Code],$C20,AllC3_Data[Door/Yard Number],1,AllC3_Data[Yard],"=C*")</f>
        <v>0</v>
      </c>
      <c r="V20" s="533"/>
      <c r="W20" s="139">
        <f>COUNTIFS(AllC3_Data[Content Code],$C20,AllC3_Data[Door/Yard Number],3,AllC3_Data[Yard],"=H*")</f>
        <v>0</v>
      </c>
      <c r="X20" s="536">
        <f>COUNTIFS(AllC3_Data[Content Code],$C20,AllC3_Data[Door/Yard Number],1,AllC3_Data[Yard],"=H*")</f>
        <v>0</v>
      </c>
      <c r="Y20" s="540">
        <f t="shared" si="2"/>
        <v>0</v>
      </c>
      <c r="Z20" s="147">
        <f t="shared" si="0"/>
        <v>8</v>
      </c>
      <c r="AA20" s="166">
        <f t="shared" si="1"/>
        <v>8</v>
      </c>
    </row>
    <row r="21" spans="1:27" ht="13.35" customHeight="1" x14ac:dyDescent="0.25">
      <c r="A21" s="739"/>
      <c r="B21" s="556" t="s">
        <v>1715</v>
      </c>
      <c r="C21" s="292" t="s">
        <v>184</v>
      </c>
      <c r="D21" s="278"/>
      <c r="E21" s="142">
        <f>COUNTIFS(AllC3_Data[Content Code],$C21,AllC3_Data[Door/Yard Number],3,AllC3_Data[Yard],"=S*")</f>
        <v>2</v>
      </c>
      <c r="F21" s="333">
        <f>COUNTIFS(AllC3_Data[Content Code],$C21,AllC3_Data[Door/Yard Number],1,AllC3_Data[Yard],"=S*")</f>
        <v>5</v>
      </c>
      <c r="G21" s="530"/>
      <c r="H21" s="142">
        <f>COUNTIFS(AllC3_Data[Content Code],$C21,AllC3_Data[Door/Yard Number],3,AllC3_Data[Yard],"=V*")</f>
        <v>2</v>
      </c>
      <c r="I21" s="333">
        <f>COUNTIFS(AllC3_Data[Content Code],$C21,AllC3_Data[Door/Yard Number],1,AllC3_Data[Yard],"=V*")</f>
        <v>0</v>
      </c>
      <c r="J21" s="278"/>
      <c r="K21" s="142">
        <f>COUNTIFS(AllC3_Data[Content Code],$C21,AllC3_Data[Door/Yard Number],3,AllC3_Data[Yard],"=M*")</f>
        <v>0</v>
      </c>
      <c r="L21" s="333">
        <f>COUNTIFS(AllC3_Data[Content Code],$C21,AllC3_Data[Door/Yard Number],1,AllC3_Data[Yard],"=M*")</f>
        <v>0</v>
      </c>
      <c r="M21" s="278"/>
      <c r="N21" s="142">
        <f>COUNTIFS(AllC3_Data[Content Code],$C21,AllC3_Data[Door/Yard Number],3,AllC3_Data[Yard],"=T*")</f>
        <v>0</v>
      </c>
      <c r="O21" s="536">
        <f>COUNTIFS(AllC3_Data[Content Code],$C21,AllC3_Data[Door/Yard Number],1,AllC3_Data[Yard],"=T*")</f>
        <v>0</v>
      </c>
      <c r="P21" s="530"/>
      <c r="Q21" s="142">
        <f>COUNTIFS(AllC3_Data[Content Code],$C21,AllC3_Data[Door/Yard Number],3,AllC3_Data[Yard],"=K*")</f>
        <v>0</v>
      </c>
      <c r="R21" s="333">
        <f>COUNTIFS(AllC3_Data[Content Code],$C21,AllC3_Data[Door/Yard Number],1,AllC3_Data[Yard],"=K*")</f>
        <v>0</v>
      </c>
      <c r="S21" s="278"/>
      <c r="T21" s="142">
        <f>COUNTIFS(AllC3_Data[Content Code],$C21,AllC3_Data[Door/Yard Number],3,AllC3_Data[Yard],"=C*")</f>
        <v>0</v>
      </c>
      <c r="U21" s="333">
        <f>COUNTIFS(AllC3_Data[Content Code],$C21,AllC3_Data[Door/Yard Number],1,AllC3_Data[Yard],"=C*")</f>
        <v>0</v>
      </c>
      <c r="V21" s="533"/>
      <c r="W21" s="139">
        <f>COUNTIFS(AllC3_Data[Content Code],$C21,AllC3_Data[Door/Yard Number],3,AllC3_Data[Yard],"=H*")</f>
        <v>0</v>
      </c>
      <c r="X21" s="536">
        <f>COUNTIFS(AllC3_Data[Content Code],$C21,AllC3_Data[Door/Yard Number],1,AllC3_Data[Yard],"=H*")</f>
        <v>0</v>
      </c>
      <c r="Y21" s="540">
        <f t="shared" si="2"/>
        <v>4</v>
      </c>
      <c r="Z21" s="147">
        <f t="shared" si="0"/>
        <v>5</v>
      </c>
      <c r="AA21" s="166">
        <f t="shared" si="1"/>
        <v>9</v>
      </c>
    </row>
    <row r="22" spans="1:27" ht="13.35" customHeight="1" x14ac:dyDescent="0.25">
      <c r="A22" s="739"/>
      <c r="B22" s="556" t="s">
        <v>1716</v>
      </c>
      <c r="C22" s="292" t="s">
        <v>231</v>
      </c>
      <c r="D22" s="278"/>
      <c r="E22" s="142">
        <f>COUNTIFS(AllC3_Data[Content Code],$C22,AllC3_Data[Door/Yard Number],3,AllC3_Data[Yard],"=S*")</f>
        <v>10</v>
      </c>
      <c r="F22" s="333">
        <f>COUNTIFS(AllC3_Data[Content Code],$C22,AllC3_Data[Door/Yard Number],1,AllC3_Data[Yard],"=S*")</f>
        <v>0</v>
      </c>
      <c r="G22" s="530"/>
      <c r="H22" s="142">
        <f>COUNTIFS(AllC3_Data[Content Code],$C22,AllC3_Data[Door/Yard Number],3,AllC3_Data[Yard],"=V*")</f>
        <v>0</v>
      </c>
      <c r="I22" s="333">
        <f>COUNTIFS(AllC3_Data[Content Code],$C22,AllC3_Data[Door/Yard Number],1,AllC3_Data[Yard],"=V*")</f>
        <v>0</v>
      </c>
      <c r="J22" s="278"/>
      <c r="K22" s="142">
        <f>COUNTIFS(AllC3_Data[Content Code],$C22,AllC3_Data[Door/Yard Number],3,AllC3_Data[Yard],"=M*")</f>
        <v>0</v>
      </c>
      <c r="L22" s="333">
        <f>COUNTIFS(AllC3_Data[Content Code],$C22,AllC3_Data[Door/Yard Number],1,AllC3_Data[Yard],"=M*")</f>
        <v>0</v>
      </c>
      <c r="M22" s="278"/>
      <c r="N22" s="142">
        <f>COUNTIFS(AllC3_Data[Content Code],$C22,AllC3_Data[Door/Yard Number],3,AllC3_Data[Yard],"=T*")</f>
        <v>0</v>
      </c>
      <c r="O22" s="536">
        <f>COUNTIFS(AllC3_Data[Content Code],$C22,AllC3_Data[Door/Yard Number],1,AllC3_Data[Yard],"=T*")</f>
        <v>0</v>
      </c>
      <c r="P22" s="530"/>
      <c r="Q22" s="142">
        <f>COUNTIFS(AllC3_Data[Content Code],$C22,AllC3_Data[Door/Yard Number],3,AllC3_Data[Yard],"=K*")</f>
        <v>0</v>
      </c>
      <c r="R22" s="333">
        <f>COUNTIFS(AllC3_Data[Content Code],$C22,AllC3_Data[Door/Yard Number],1,AllC3_Data[Yard],"=K*")</f>
        <v>0</v>
      </c>
      <c r="S22" s="278"/>
      <c r="T22" s="142">
        <f>COUNTIFS(AllC3_Data[Content Code],$C22,AllC3_Data[Door/Yard Number],3,AllC3_Data[Yard],"=C*")</f>
        <v>0</v>
      </c>
      <c r="U22" s="333">
        <f>COUNTIFS(AllC3_Data[Content Code],$C22,AllC3_Data[Door/Yard Number],1,AllC3_Data[Yard],"=C*")</f>
        <v>0</v>
      </c>
      <c r="V22" s="533"/>
      <c r="W22" s="139">
        <f>COUNTIFS(AllC3_Data[Content Code],$C22,AllC3_Data[Door/Yard Number],3,AllC3_Data[Yard],"=H*")</f>
        <v>0</v>
      </c>
      <c r="X22" s="536">
        <f>COUNTIFS(AllC3_Data[Content Code],$C22,AllC3_Data[Door/Yard Number],1,AllC3_Data[Yard],"=H*")</f>
        <v>0</v>
      </c>
      <c r="Y22" s="540">
        <f t="shared" si="2"/>
        <v>10</v>
      </c>
      <c r="Z22" s="147">
        <f t="shared" si="0"/>
        <v>0</v>
      </c>
      <c r="AA22" s="166">
        <f t="shared" si="1"/>
        <v>10</v>
      </c>
    </row>
    <row r="23" spans="1:27" ht="13.35" customHeight="1" thickBot="1" x14ac:dyDescent="0.3">
      <c r="A23" s="740"/>
      <c r="B23" s="563" t="s">
        <v>1717</v>
      </c>
      <c r="C23" s="293" t="s">
        <v>259</v>
      </c>
      <c r="D23" s="280">
        <v>2</v>
      </c>
      <c r="E23" s="149">
        <f>COUNTIFS(AllC3_Data[Content Code],$C23,AllC3_Data[Door/Yard Number],3,AllC3_Data[Yard],"=S*")</f>
        <v>0</v>
      </c>
      <c r="F23" s="334">
        <f>COUNTIFS(AllC3_Data[Content Code],$C23,AllC3_Data[Door/Yard Number],1,AllC3_Data[Yard],"=S*")</f>
        <v>0</v>
      </c>
      <c r="G23" s="531"/>
      <c r="H23" s="149">
        <f>COUNTIFS(AllC3_Data[Content Code],$C23,AllC3_Data[Door/Yard Number],3,AllC3_Data[Yard],"=V*")</f>
        <v>0</v>
      </c>
      <c r="I23" s="334">
        <f>COUNTIFS(AllC3_Data[Content Code],$C23,AllC3_Data[Door/Yard Number],1,AllC3_Data[Yard],"=V*")</f>
        <v>0</v>
      </c>
      <c r="J23" s="280">
        <v>2</v>
      </c>
      <c r="K23" s="149">
        <f>COUNTIFS(AllC3_Data[Content Code],$C23,AllC3_Data[Door/Yard Number],3,AllC3_Data[Yard],"=M*")</f>
        <v>3</v>
      </c>
      <c r="L23" s="334">
        <f>COUNTIFS(AllC3_Data[Content Code],$C23,AllC3_Data[Door/Yard Number],1,AllC3_Data[Yard],"=M*")</f>
        <v>0</v>
      </c>
      <c r="M23" s="280"/>
      <c r="N23" s="149">
        <f>COUNTIFS(AllC3_Data[Content Code],$C23,AllC3_Data[Door/Yard Number],3,AllC3_Data[Yard],"=T*")</f>
        <v>0</v>
      </c>
      <c r="O23" s="537">
        <f>COUNTIFS(AllC3_Data[Content Code],$C23,AllC3_Data[Door/Yard Number],1,AllC3_Data[Yard],"=T*")</f>
        <v>0</v>
      </c>
      <c r="P23" s="531"/>
      <c r="Q23" s="149">
        <f>COUNTIFS(AllC3_Data[Content Code],$C23,AllC3_Data[Door/Yard Number],3,AllC3_Data[Yard],"=K*")</f>
        <v>0</v>
      </c>
      <c r="R23" s="334">
        <f>COUNTIFS(AllC3_Data[Content Code],$C23,AllC3_Data[Door/Yard Number],1,AllC3_Data[Yard],"=K*")</f>
        <v>0</v>
      </c>
      <c r="S23" s="280"/>
      <c r="T23" s="149">
        <f>COUNTIFS(AllC3_Data[Content Code],$C23,AllC3_Data[Door/Yard Number],3,AllC3_Data[Yard],"=C*")</f>
        <v>0</v>
      </c>
      <c r="U23" s="334">
        <f>COUNTIFS(AllC3_Data[Content Code],$C23,AllC3_Data[Door/Yard Number],1,AllC3_Data[Yard],"=C*")</f>
        <v>0</v>
      </c>
      <c r="V23" s="534"/>
      <c r="W23" s="159">
        <f>COUNTIFS(AllC3_Data[Content Code],$C23,AllC3_Data[Door/Yard Number],3,AllC3_Data[Yard],"=H*")</f>
        <v>0</v>
      </c>
      <c r="X23" s="537">
        <f>COUNTIFS(AllC3_Data[Content Code],$C23,AllC3_Data[Door/Yard Number],1,AllC3_Data[Yard],"=H*")</f>
        <v>0</v>
      </c>
      <c r="Y23" s="539">
        <f t="shared" si="2"/>
        <v>3</v>
      </c>
      <c r="Z23" s="155">
        <f t="shared" si="0"/>
        <v>0</v>
      </c>
      <c r="AA23" s="167">
        <f t="shared" si="1"/>
        <v>3</v>
      </c>
    </row>
    <row r="24" spans="1:27" ht="13.35" customHeight="1" thickTop="1" x14ac:dyDescent="0.25">
      <c r="A24" s="735" t="s">
        <v>1718</v>
      </c>
      <c r="B24" s="561" t="s">
        <v>1719</v>
      </c>
      <c r="C24" s="294" t="s">
        <v>239</v>
      </c>
      <c r="D24" s="274"/>
      <c r="E24" s="140">
        <f>COUNTIFS(AllC3_Data[Content Code],$C24,AllC3_Data[Door/Yard Number],3,AllC3_Data[Yard],"=S*")</f>
        <v>39</v>
      </c>
      <c r="F24" s="281">
        <f>COUNTIFS(AllC3_Data[Content Code],$C24,AllC3_Data[Door/Yard Number],1,AllC3_Data[Yard],"=S*")</f>
        <v>7</v>
      </c>
      <c r="G24" s="529"/>
      <c r="H24" s="140">
        <f>COUNTIFS(AllC3_Data[Content Code],$C24,AllC3_Data[Door/Yard Number],3,AllC3_Data[Yard],"=V*")</f>
        <v>1</v>
      </c>
      <c r="I24" s="332">
        <f>COUNTIFS(AllC3_Data[Content Code],$C24,AllC3_Data[Door/Yard Number],1,AllC3_Data[Yard],"=V*")</f>
        <v>0</v>
      </c>
      <c r="J24" s="277"/>
      <c r="K24" s="140">
        <f>COUNTIFS(AllC3_Data[Content Code],$C24,AllC3_Data[Door/Yard Number],3,AllC3_Data[Yard],"=M*")</f>
        <v>13</v>
      </c>
      <c r="L24" s="332">
        <f>COUNTIFS(AllC3_Data[Content Code],$C24,AllC3_Data[Door/Yard Number],1,AllC3_Data[Yard],"=M*")</f>
        <v>1</v>
      </c>
      <c r="M24" s="277"/>
      <c r="N24" s="140">
        <f>COUNTIFS(AllC3_Data[Content Code],$C24,AllC3_Data[Door/Yard Number],3,AllC3_Data[Yard],"=T*")</f>
        <v>0</v>
      </c>
      <c r="O24" s="332">
        <f>COUNTIFS(AllC3_Data[Content Code],$C24,AllC3_Data[Door/Yard Number],1,AllC3_Data[Yard],"=T*")</f>
        <v>0</v>
      </c>
      <c r="P24" s="285"/>
      <c r="Q24" s="140">
        <f>COUNTIFS(AllC3_Data[Content Code],$C24,AllC3_Data[Door/Yard Number],3,AllC3_Data[Yard],"=K*")</f>
        <v>0</v>
      </c>
      <c r="R24" s="281">
        <f>COUNTIFS(AllC3_Data[Content Code],$C24,AllC3_Data[Door/Yard Number],1,AllC3_Data[Yard],"=K*")</f>
        <v>0</v>
      </c>
      <c r="S24" s="277"/>
      <c r="T24" s="140">
        <f>COUNTIFS(AllC3_Data[Content Code],$C24,AllC3_Data[Door/Yard Number],3,AllC3_Data[Yard],"=C*")</f>
        <v>0</v>
      </c>
      <c r="U24" s="332">
        <f>COUNTIFS(AllC3_Data[Content Code],$C24,AllC3_Data[Door/Yard Number],1,AllC3_Data[Yard],"=C*")</f>
        <v>0</v>
      </c>
      <c r="V24" s="287"/>
      <c r="W24" s="140">
        <f>COUNTIFS(AllC3_Data[Content Code],$C24,AllC3_Data[Door/Yard Number],3,AllC3_Data[Yard],"=H*")</f>
        <v>0</v>
      </c>
      <c r="X24" s="281">
        <f>COUNTIFS(AllC3_Data[Content Code],$C24,AllC3_Data[Door/Yard Number],1,AllC3_Data[Yard],"=H*")</f>
        <v>0</v>
      </c>
      <c r="Y24" s="538">
        <f t="shared" si="2"/>
        <v>53</v>
      </c>
      <c r="Z24" s="164">
        <f t="shared" si="0"/>
        <v>8</v>
      </c>
      <c r="AA24" s="165">
        <f t="shared" si="1"/>
        <v>61</v>
      </c>
    </row>
    <row r="25" spans="1:27" ht="13.35" customHeight="1" x14ac:dyDescent="0.25">
      <c r="A25" s="736"/>
      <c r="B25" s="556" t="s">
        <v>1720</v>
      </c>
      <c r="C25" s="295" t="s">
        <v>179</v>
      </c>
      <c r="D25" s="273"/>
      <c r="E25" s="142">
        <f>COUNTIFS(AllC3_Data[Content Code],$C25,AllC3_Data[Door/Yard Number],3,AllC3_Data[Yard],"=S*")</f>
        <v>22</v>
      </c>
      <c r="F25" s="270">
        <f>COUNTIFS(AllC3_Data[Content Code],$C25,AllC3_Data[Door/Yard Number],1,AllC3_Data[Yard],"=S*")</f>
        <v>4</v>
      </c>
      <c r="G25" s="530"/>
      <c r="H25" s="142">
        <f>COUNTIFS(AllC3_Data[Content Code],$C25,AllC3_Data[Door/Yard Number],3,AllC3_Data[Yard],"=V*")</f>
        <v>0</v>
      </c>
      <c r="I25" s="333">
        <f>COUNTIFS(AllC3_Data[Content Code],$C25,AllC3_Data[Door/Yard Number],1,AllC3_Data[Yard],"=V*")</f>
        <v>1</v>
      </c>
      <c r="J25" s="278"/>
      <c r="K25" s="139">
        <f>COUNTIFS(AllC3_Data[Content Code],$C25,AllC3_Data[Door/Yard Number],3,AllC3_Data[Yard],"=M*")</f>
        <v>4</v>
      </c>
      <c r="L25" s="333">
        <f>COUNTIFS(AllC3_Data[Content Code],$C25,AllC3_Data[Door/Yard Number],1,AllC3_Data[Yard],"=M*")</f>
        <v>1</v>
      </c>
      <c r="M25" s="278"/>
      <c r="N25" s="142">
        <f>COUNTIFS(AllC3_Data[Content Code],$C25,AllC3_Data[Door/Yard Number],3,AllC3_Data[Yard],"=T*")</f>
        <v>0</v>
      </c>
      <c r="O25" s="536">
        <f>COUNTIFS(AllC3_Data[Content Code],$C25,AllC3_Data[Door/Yard Number],1,AllC3_Data[Yard],"=T*")</f>
        <v>1</v>
      </c>
      <c r="P25" s="286"/>
      <c r="Q25" s="142">
        <f>COUNTIFS(AllC3_Data[Content Code],$C25,AllC3_Data[Door/Yard Number],3,AllC3_Data[Yard],"=K*")</f>
        <v>0</v>
      </c>
      <c r="R25" s="270">
        <f>COUNTIFS(AllC3_Data[Content Code],$C25,AllC3_Data[Door/Yard Number],1,AllC3_Data[Yard],"=K*")</f>
        <v>0</v>
      </c>
      <c r="S25" s="278"/>
      <c r="T25" s="142">
        <f>COUNTIFS(AllC3_Data[Content Code],$C25,AllC3_Data[Door/Yard Number],3,AllC3_Data[Yard],"=C*")</f>
        <v>0</v>
      </c>
      <c r="U25" s="333">
        <f>COUNTIFS(AllC3_Data[Content Code],$C25,AllC3_Data[Door/Yard Number],1,AllC3_Data[Yard],"=C*")</f>
        <v>0</v>
      </c>
      <c r="V25" s="288"/>
      <c r="W25" s="139">
        <f>COUNTIFS(AllC3_Data[Content Code],$C25,AllC3_Data[Door/Yard Number],3,AllC3_Data[Yard],"=H*")</f>
        <v>1</v>
      </c>
      <c r="X25" s="269">
        <f>COUNTIFS(AllC3_Data[Content Code],$C25,AllC3_Data[Door/Yard Number],1,AllC3_Data[Yard],"=H*")</f>
        <v>2</v>
      </c>
      <c r="Y25" s="540">
        <f t="shared" si="2"/>
        <v>27</v>
      </c>
      <c r="Z25" s="147">
        <f t="shared" si="0"/>
        <v>9</v>
      </c>
      <c r="AA25" s="166">
        <f t="shared" si="1"/>
        <v>36</v>
      </c>
    </row>
    <row r="26" spans="1:27" ht="13.35" customHeight="1" x14ac:dyDescent="0.25">
      <c r="A26" s="736"/>
      <c r="B26" s="556" t="s">
        <v>1721</v>
      </c>
      <c r="C26" s="295" t="s">
        <v>111</v>
      </c>
      <c r="D26" s="273"/>
      <c r="E26" s="142">
        <f>COUNTIFS(AllC3_Data[Content Code],$C26,AllC3_Data[Door/Yard Number],3,AllC3_Data[Yard],"=S*")</f>
        <v>0</v>
      </c>
      <c r="F26" s="270">
        <f>COUNTIFS(AllC3_Data[Content Code],$C26,AllC3_Data[Door/Yard Number],1,AllC3_Data[Yard],"=S*")</f>
        <v>0</v>
      </c>
      <c r="G26" s="530"/>
      <c r="H26" s="142">
        <f>COUNTIFS(AllC3_Data[Content Code],$C26,AllC3_Data[Door/Yard Number],3,AllC3_Data[Yard],"=V*")</f>
        <v>0</v>
      </c>
      <c r="I26" s="333">
        <f>COUNTIFS(AllC3_Data[Content Code],$C26,AllC3_Data[Door/Yard Number],1,AllC3_Data[Yard],"=V*")</f>
        <v>0</v>
      </c>
      <c r="J26" s="278"/>
      <c r="K26" s="139">
        <f>COUNTIFS(AllC3_Data[Content Code],$C26,AllC3_Data[Door/Yard Number],3,AllC3_Data[Yard],"=M*")</f>
        <v>3</v>
      </c>
      <c r="L26" s="536">
        <f>COUNTIFS(AllC3_Data[Content Code],$C26,AllC3_Data[Door/Yard Number],1,AllC3_Data[Yard],"=M*")</f>
        <v>1</v>
      </c>
      <c r="M26" s="278"/>
      <c r="N26" s="142">
        <f>COUNTIFS(AllC3_Data[Content Code],$C26,AllC3_Data[Door/Yard Number],3,AllC3_Data[Yard],"=T*")</f>
        <v>0</v>
      </c>
      <c r="O26" s="536">
        <f>COUNTIFS(AllC3_Data[Content Code],$C26,AllC3_Data[Door/Yard Number],1,AllC3_Data[Yard],"=T*")</f>
        <v>0</v>
      </c>
      <c r="P26" s="286"/>
      <c r="Q26" s="142">
        <f>COUNTIFS(AllC3_Data[Content Code],$C26,AllC3_Data[Door/Yard Number],3,AllC3_Data[Yard],"=K*")</f>
        <v>0</v>
      </c>
      <c r="R26" s="270">
        <f>COUNTIFS(AllC3_Data[Content Code],$C26,AllC3_Data[Door/Yard Number],1,AllC3_Data[Yard],"=K*")</f>
        <v>0</v>
      </c>
      <c r="S26" s="278"/>
      <c r="T26" s="142">
        <f>COUNTIFS(AllC3_Data[Content Code],$C26,AllC3_Data[Door/Yard Number],3,AllC3_Data[Yard],"=C*")</f>
        <v>0</v>
      </c>
      <c r="U26" s="333">
        <f>COUNTIFS(AllC3_Data[Content Code],$C26,AllC3_Data[Door/Yard Number],1,AllC3_Data[Yard],"=C*")</f>
        <v>0</v>
      </c>
      <c r="V26" s="288"/>
      <c r="W26" s="139">
        <f>COUNTIFS(AllC3_Data[Content Code],$C26,AllC3_Data[Door/Yard Number],3,AllC3_Data[Yard],"=H*")</f>
        <v>0</v>
      </c>
      <c r="X26" s="269">
        <f>COUNTIFS(AllC3_Data[Content Code],$C26,AllC3_Data[Door/Yard Number],1,AllC3_Data[Yard],"=H*")</f>
        <v>0</v>
      </c>
      <c r="Y26" s="540">
        <f t="shared" si="2"/>
        <v>3</v>
      </c>
      <c r="Z26" s="147">
        <f t="shared" si="0"/>
        <v>1</v>
      </c>
      <c r="AA26" s="166">
        <f t="shared" si="1"/>
        <v>4</v>
      </c>
    </row>
    <row r="27" spans="1:27" ht="13.35" customHeight="1" x14ac:dyDescent="0.25">
      <c r="A27" s="736"/>
      <c r="B27" s="556" t="s">
        <v>1722</v>
      </c>
      <c r="C27" s="295" t="s">
        <v>237</v>
      </c>
      <c r="D27" s="273"/>
      <c r="E27" s="142">
        <f>COUNTIFS(AllC3_Data[Content Code],$C27,AllC3_Data[Door/Yard Number],3,AllC3_Data[Yard],"=S*")</f>
        <v>7</v>
      </c>
      <c r="F27" s="270">
        <f>COUNTIFS(AllC3_Data[Content Code],$C27,AllC3_Data[Door/Yard Number],1,AllC3_Data[Yard],"=S*")</f>
        <v>1</v>
      </c>
      <c r="G27" s="530"/>
      <c r="H27" s="142">
        <f>COUNTIFS(AllC3_Data[Content Code],$C27,AllC3_Data[Door/Yard Number],3,AllC3_Data[Yard],"=V*")</f>
        <v>0</v>
      </c>
      <c r="I27" s="333">
        <f>COUNTIFS(AllC3_Data[Content Code],$C27,AllC3_Data[Door/Yard Number],1,AllC3_Data[Yard],"=V*")</f>
        <v>0</v>
      </c>
      <c r="J27" s="278"/>
      <c r="K27" s="139">
        <f>COUNTIFS(AllC3_Data[Content Code],$C27,AllC3_Data[Door/Yard Number],3,AllC3_Data[Yard],"=M*")</f>
        <v>3</v>
      </c>
      <c r="L27" s="536">
        <f>COUNTIFS(AllC3_Data[Content Code],$C27,AllC3_Data[Door/Yard Number],1,AllC3_Data[Yard],"=M*")</f>
        <v>0</v>
      </c>
      <c r="M27" s="278"/>
      <c r="N27" s="142">
        <f>COUNTIFS(AllC3_Data[Content Code],$C27,AllC3_Data[Door/Yard Number],3,AllC3_Data[Yard],"=T*")</f>
        <v>0</v>
      </c>
      <c r="O27" s="536">
        <f>COUNTIFS(AllC3_Data[Content Code],$C27,AllC3_Data[Door/Yard Number],1,AllC3_Data[Yard],"=T*")</f>
        <v>0</v>
      </c>
      <c r="P27" s="286"/>
      <c r="Q27" s="142">
        <f>COUNTIFS(AllC3_Data[Content Code],$C27,AllC3_Data[Door/Yard Number],3,AllC3_Data[Yard],"=K*")</f>
        <v>0</v>
      </c>
      <c r="R27" s="270">
        <f>COUNTIFS(AllC3_Data[Content Code],$C27,AllC3_Data[Door/Yard Number],1,AllC3_Data[Yard],"=K*")</f>
        <v>0</v>
      </c>
      <c r="S27" s="278"/>
      <c r="T27" s="142">
        <f>COUNTIFS(AllC3_Data[Content Code],$C27,AllC3_Data[Door/Yard Number],3,AllC3_Data[Yard],"=C*")</f>
        <v>0</v>
      </c>
      <c r="U27" s="333">
        <f>COUNTIFS(AllC3_Data[Content Code],$C27,AllC3_Data[Door/Yard Number],1,AllC3_Data[Yard],"=C*")</f>
        <v>0</v>
      </c>
      <c r="V27" s="288"/>
      <c r="W27" s="139">
        <f>COUNTIFS(AllC3_Data[Content Code],$C27,AllC3_Data[Door/Yard Number],3,AllC3_Data[Yard],"=H*")</f>
        <v>0</v>
      </c>
      <c r="X27" s="269">
        <f>COUNTIFS(AllC3_Data[Content Code],$C27,AllC3_Data[Door/Yard Number],1,AllC3_Data[Yard],"=H*")</f>
        <v>0</v>
      </c>
      <c r="Y27" s="540">
        <f t="shared" si="2"/>
        <v>10</v>
      </c>
      <c r="Z27" s="147">
        <f t="shared" si="0"/>
        <v>1</v>
      </c>
      <c r="AA27" s="166">
        <f t="shared" si="1"/>
        <v>11</v>
      </c>
    </row>
    <row r="28" spans="1:27" ht="13.35" customHeight="1" x14ac:dyDescent="0.25">
      <c r="A28" s="736"/>
      <c r="B28" s="556" t="s">
        <v>1723</v>
      </c>
      <c r="C28" s="295" t="s">
        <v>229</v>
      </c>
      <c r="D28" s="273"/>
      <c r="E28" s="142">
        <f>COUNTIFS(AllC3_Data[Content Code],$C28,AllC3_Data[Door/Yard Number],3,AllC3_Data[Yard],"=S*")</f>
        <v>27</v>
      </c>
      <c r="F28" s="270">
        <f>COUNTIFS(AllC3_Data[Content Code],$C28,AllC3_Data[Door/Yard Number],1,AllC3_Data[Yard],"=S*")</f>
        <v>7</v>
      </c>
      <c r="G28" s="530"/>
      <c r="H28" s="142">
        <f>COUNTIFS(AllC3_Data[Content Code],$C28,AllC3_Data[Door/Yard Number],3,AllC3_Data[Yard],"=V*")</f>
        <v>0</v>
      </c>
      <c r="I28" s="333">
        <f>COUNTIFS(AllC3_Data[Content Code],$C28,AllC3_Data[Door/Yard Number],1,AllC3_Data[Yard],"=V*")</f>
        <v>0</v>
      </c>
      <c r="J28" s="278"/>
      <c r="K28" s="139">
        <f>COUNTIFS(AllC3_Data[Content Code],$C28,AllC3_Data[Door/Yard Number],3,AllC3_Data[Yard],"=M*")</f>
        <v>6</v>
      </c>
      <c r="L28" s="536">
        <f>COUNTIFS(AllC3_Data[Content Code],$C28,AllC3_Data[Door/Yard Number],1,AllC3_Data[Yard],"=M*")</f>
        <v>4</v>
      </c>
      <c r="M28" s="278"/>
      <c r="N28" s="142">
        <f>COUNTIFS(AllC3_Data[Content Code],$C28,AllC3_Data[Door/Yard Number],3,AllC3_Data[Yard],"=T*")</f>
        <v>0</v>
      </c>
      <c r="O28" s="536">
        <f>COUNTIFS(AllC3_Data[Content Code],$C28,AllC3_Data[Door/Yard Number],1,AllC3_Data[Yard],"=T*")</f>
        <v>0</v>
      </c>
      <c r="P28" s="286"/>
      <c r="Q28" s="142">
        <f>COUNTIFS(AllC3_Data[Content Code],$C28,AllC3_Data[Door/Yard Number],3,AllC3_Data[Yard],"=K*")</f>
        <v>0</v>
      </c>
      <c r="R28" s="270">
        <f>COUNTIFS(AllC3_Data[Content Code],$C28,AllC3_Data[Door/Yard Number],1,AllC3_Data[Yard],"=K*")</f>
        <v>1</v>
      </c>
      <c r="S28" s="278"/>
      <c r="T28" s="142">
        <f>COUNTIFS(AllC3_Data[Content Code],$C28,AllC3_Data[Door/Yard Number],3,AllC3_Data[Yard],"=C*")</f>
        <v>0</v>
      </c>
      <c r="U28" s="333">
        <f>COUNTIFS(AllC3_Data[Content Code],$C28,AllC3_Data[Door/Yard Number],1,AllC3_Data[Yard],"=C*")</f>
        <v>0</v>
      </c>
      <c r="V28" s="288"/>
      <c r="W28" s="139">
        <f>COUNTIFS(AllC3_Data[Content Code],$C28,AllC3_Data[Door/Yard Number],3,AllC3_Data[Yard],"=H*")</f>
        <v>0</v>
      </c>
      <c r="X28" s="269">
        <f>COUNTIFS(AllC3_Data[Content Code],$C28,AllC3_Data[Door/Yard Number],1,AllC3_Data[Yard],"=H*")</f>
        <v>0</v>
      </c>
      <c r="Y28" s="540">
        <f t="shared" si="2"/>
        <v>33</v>
      </c>
      <c r="Z28" s="147">
        <f t="shared" si="0"/>
        <v>12</v>
      </c>
      <c r="AA28" s="166">
        <f t="shared" si="1"/>
        <v>45</v>
      </c>
    </row>
    <row r="29" spans="1:27" ht="13.35" customHeight="1" x14ac:dyDescent="0.25">
      <c r="A29" s="736"/>
      <c r="B29" s="556" t="s">
        <v>1724</v>
      </c>
      <c r="C29" s="295" t="s">
        <v>188</v>
      </c>
      <c r="D29" s="273"/>
      <c r="E29" s="142">
        <f>COUNTIFS(AllC3_Data[Content Code],$C29,AllC3_Data[Door/Yard Number],3,AllC3_Data[Yard],"=S*")</f>
        <v>4</v>
      </c>
      <c r="F29" s="270">
        <f>COUNTIFS(AllC3_Data[Content Code],$C29,AllC3_Data[Door/Yard Number],1,AllC3_Data[Yard],"=S*")</f>
        <v>2</v>
      </c>
      <c r="G29" s="530"/>
      <c r="H29" s="142">
        <f>COUNTIFS(AllC3_Data[Content Code],$C29,AllC3_Data[Door/Yard Number],3,AllC3_Data[Yard],"=V*")</f>
        <v>0</v>
      </c>
      <c r="I29" s="333">
        <f>COUNTIFS(AllC3_Data[Content Code],$C29,AllC3_Data[Door/Yard Number],1,AllC3_Data[Yard],"=V*")</f>
        <v>0</v>
      </c>
      <c r="J29" s="278"/>
      <c r="K29" s="139">
        <f>COUNTIFS(AllC3_Data[Content Code],$C29,AllC3_Data[Door/Yard Number],3,AllC3_Data[Yard],"=M*")</f>
        <v>3</v>
      </c>
      <c r="L29" s="536">
        <f>COUNTIFS(AllC3_Data[Content Code],$C29,AllC3_Data[Door/Yard Number],1,AllC3_Data[Yard],"=M*")</f>
        <v>1</v>
      </c>
      <c r="M29" s="278"/>
      <c r="N29" s="142">
        <f>COUNTIFS(AllC3_Data[Content Code],$C29,AllC3_Data[Door/Yard Number],3,AllC3_Data[Yard],"=T*")</f>
        <v>0</v>
      </c>
      <c r="O29" s="536">
        <f>COUNTIFS(AllC3_Data[Content Code],$C29,AllC3_Data[Door/Yard Number],1,AllC3_Data[Yard],"=T*")</f>
        <v>0</v>
      </c>
      <c r="P29" s="286"/>
      <c r="Q29" s="142">
        <f>COUNTIFS(AllC3_Data[Content Code],$C29,AllC3_Data[Door/Yard Number],3,AllC3_Data[Yard],"=K*")</f>
        <v>0</v>
      </c>
      <c r="R29" s="270">
        <f>COUNTIFS(AllC3_Data[Content Code],$C29,AllC3_Data[Door/Yard Number],1,AllC3_Data[Yard],"=K*")</f>
        <v>0</v>
      </c>
      <c r="S29" s="278"/>
      <c r="T29" s="142">
        <f>COUNTIFS(AllC3_Data[Content Code],$C29,AllC3_Data[Door/Yard Number],3,AllC3_Data[Yard],"=C*")</f>
        <v>0</v>
      </c>
      <c r="U29" s="333">
        <f>COUNTIFS(AllC3_Data[Content Code],$C29,AllC3_Data[Door/Yard Number],1,AllC3_Data[Yard],"=C*")</f>
        <v>0</v>
      </c>
      <c r="V29" s="288"/>
      <c r="W29" s="139">
        <f>COUNTIFS(AllC3_Data[Content Code],$C29,AllC3_Data[Door/Yard Number],3,AllC3_Data[Yard],"=H*")</f>
        <v>0</v>
      </c>
      <c r="X29" s="269">
        <f>COUNTIFS(AllC3_Data[Content Code],$C29,AllC3_Data[Door/Yard Number],1,AllC3_Data[Yard],"=H*")</f>
        <v>0</v>
      </c>
      <c r="Y29" s="540">
        <f t="shared" si="2"/>
        <v>7</v>
      </c>
      <c r="Z29" s="147">
        <f t="shared" si="0"/>
        <v>3</v>
      </c>
      <c r="AA29" s="166">
        <f t="shared" si="1"/>
        <v>10</v>
      </c>
    </row>
    <row r="30" spans="1:27" ht="13.35" customHeight="1" x14ac:dyDescent="0.25">
      <c r="A30" s="736"/>
      <c r="B30" s="556" t="s">
        <v>1725</v>
      </c>
      <c r="C30" s="295" t="s">
        <v>182</v>
      </c>
      <c r="D30" s="272">
        <v>25</v>
      </c>
      <c r="E30" s="142">
        <f>COUNTIFS(AllC3_Data[Content Code],$C30,AllC3_Data[Door/Yard Number],3,AllC3_Data[Yard],"=S*")</f>
        <v>22</v>
      </c>
      <c r="F30" s="270">
        <f>COUNTIFS(AllC3_Data[Content Code],$C30,AllC3_Data[Door/Yard Number],1,AllC3_Data[Yard],"=S*")</f>
        <v>26</v>
      </c>
      <c r="G30" s="549"/>
      <c r="H30" s="142">
        <f>COUNTIFS(AllC3_Data[Content Code],$C30,AllC3_Data[Door/Yard Number],3,AllC3_Data[Yard],"=V*")</f>
        <v>6</v>
      </c>
      <c r="I30" s="333">
        <f>COUNTIFS(AllC3_Data[Content Code],$C30,AllC3_Data[Door/Yard Number],1,AllC3_Data[Yard],"=V*")</f>
        <v>5</v>
      </c>
      <c r="J30" s="542">
        <v>20</v>
      </c>
      <c r="K30" s="139">
        <f>COUNTIFS(AllC3_Data[Content Code],$C30,AllC3_Data[Door/Yard Number],3,AllC3_Data[Yard],"=M*")</f>
        <v>17</v>
      </c>
      <c r="L30" s="536">
        <f>COUNTIFS(AllC3_Data[Content Code],$C30,AllC3_Data[Door/Yard Number],1,AllC3_Data[Yard],"=M*")</f>
        <v>13</v>
      </c>
      <c r="M30" s="549"/>
      <c r="N30" s="142">
        <f>COUNTIFS(AllC3_Data[Content Code],$C30,AllC3_Data[Door/Yard Number],3,AllC3_Data[Yard],"=T*")</f>
        <v>0</v>
      </c>
      <c r="O30" s="536">
        <f>COUNTIFS(AllC3_Data[Content Code],$C30,AllC3_Data[Door/Yard Number],1,AllC3_Data[Yard],"=T*")</f>
        <v>0</v>
      </c>
      <c r="P30" s="283"/>
      <c r="Q30" s="142">
        <f>COUNTIFS(AllC3_Data[Content Code],$C30,AllC3_Data[Door/Yard Number],3,AllC3_Data[Yard],"=K*")</f>
        <v>0</v>
      </c>
      <c r="R30" s="270">
        <f>COUNTIFS(AllC3_Data[Content Code],$C30,AllC3_Data[Door/Yard Number],1,AllC3_Data[Yard],"=K*")</f>
        <v>0</v>
      </c>
      <c r="S30" s="549"/>
      <c r="T30" s="142">
        <f>COUNTIFS(AllC3_Data[Content Code],$C30,AllC3_Data[Door/Yard Number],3,AllC3_Data[Yard],"=C*")</f>
        <v>0</v>
      </c>
      <c r="U30" s="333">
        <f>COUNTIFS(AllC3_Data[Content Code],$C30,AllC3_Data[Door/Yard Number],1,AllC3_Data[Yard],"=C*")</f>
        <v>0</v>
      </c>
      <c r="V30" s="288"/>
      <c r="W30" s="139">
        <f>COUNTIFS(AllC3_Data[Content Code],$C30,AllC3_Data[Door/Yard Number],3,AllC3_Data[Yard],"=H*")</f>
        <v>1</v>
      </c>
      <c r="X30" s="269">
        <f>COUNTIFS(AllC3_Data[Content Code],$C30,AllC3_Data[Door/Yard Number],1,AllC3_Data[Yard],"=H*")</f>
        <v>1</v>
      </c>
      <c r="Y30" s="540">
        <f t="shared" si="2"/>
        <v>46</v>
      </c>
      <c r="Z30" s="147">
        <f t="shared" si="0"/>
        <v>45</v>
      </c>
      <c r="AA30" s="166">
        <f t="shared" si="1"/>
        <v>91</v>
      </c>
    </row>
    <row r="31" spans="1:27" ht="13.35" customHeight="1" x14ac:dyDescent="0.25">
      <c r="A31" s="736"/>
      <c r="B31" s="556" t="s">
        <v>8394</v>
      </c>
      <c r="C31" s="295" t="s">
        <v>331</v>
      </c>
      <c r="D31" s="272"/>
      <c r="E31" s="142">
        <f>COUNTIFS(AllC3_Data[Content Code],$C31,AllC3_Data[Door/Yard Number],3,AllC3_Data[Yard],"=S*")</f>
        <v>7</v>
      </c>
      <c r="F31" s="270"/>
      <c r="G31" s="549"/>
      <c r="H31" s="142"/>
      <c r="I31" s="333"/>
      <c r="J31" s="542"/>
      <c r="K31" s="139"/>
      <c r="L31" s="536"/>
      <c r="M31" s="549"/>
      <c r="N31" s="142"/>
      <c r="O31" s="536"/>
      <c r="P31" s="283"/>
      <c r="Q31" s="142"/>
      <c r="R31" s="270"/>
      <c r="S31" s="549"/>
      <c r="T31" s="142"/>
      <c r="U31" s="333"/>
      <c r="V31" s="288"/>
      <c r="W31" s="139"/>
      <c r="X31" s="269"/>
      <c r="Y31" s="540"/>
      <c r="Z31" s="147"/>
      <c r="AA31" s="166"/>
    </row>
    <row r="32" spans="1:27" ht="13.35" customHeight="1" x14ac:dyDescent="0.25">
      <c r="A32" s="736"/>
      <c r="B32" s="556" t="s">
        <v>8395</v>
      </c>
      <c r="C32" s="295" t="s">
        <v>316</v>
      </c>
      <c r="D32" s="272"/>
      <c r="E32" s="142">
        <f>COUNTIFS(AllC3_Data[Content Code],$C32,AllC3_Data[Door/Yard Number],3,AllC3_Data[Yard],"=S*")</f>
        <v>2</v>
      </c>
      <c r="F32" s="270"/>
      <c r="G32" s="549"/>
      <c r="H32" s="142"/>
      <c r="I32" s="333"/>
      <c r="J32" s="542"/>
      <c r="K32" s="139"/>
      <c r="L32" s="536"/>
      <c r="M32" s="549"/>
      <c r="N32" s="142"/>
      <c r="O32" s="536"/>
      <c r="P32" s="283"/>
      <c r="Q32" s="142"/>
      <c r="R32" s="270"/>
      <c r="S32" s="549"/>
      <c r="T32" s="142"/>
      <c r="U32" s="333"/>
      <c r="V32" s="288"/>
      <c r="W32" s="139"/>
      <c r="X32" s="269"/>
      <c r="Y32" s="540"/>
      <c r="Z32" s="147"/>
      <c r="AA32" s="166"/>
    </row>
    <row r="33" spans="1:31" ht="13.35" customHeight="1" thickBot="1" x14ac:dyDescent="0.3">
      <c r="A33" s="737"/>
      <c r="B33" s="562" t="s">
        <v>1728</v>
      </c>
      <c r="C33" s="522" t="s">
        <v>245</v>
      </c>
      <c r="D33" s="290"/>
      <c r="E33" s="152">
        <f>COUNTIFS(AllC3_Data[Content Code],$C33,AllC3_Data[Door/Yard Number],3,AllC3_Data[Yard],"=S*")</f>
        <v>5</v>
      </c>
      <c r="F33" s="271">
        <f>COUNTIFS(AllC3_Data[Content Code],$C33,AllC3_Data[Door/Yard Number],1,AllC3_Data[Yard],"=S*")</f>
        <v>1</v>
      </c>
      <c r="G33" s="531"/>
      <c r="H33" s="149">
        <f>COUNTIFS(AllC3_Data[Content Code],$C33,AllC3_Data[Door/Yard Number],3,AllC3_Data[Yard],"=V*")</f>
        <v>0</v>
      </c>
      <c r="I33" s="334">
        <f>COUNTIFS(AllC3_Data[Content Code],$C33,AllC3_Data[Door/Yard Number],1,AllC3_Data[Yard],"=V*")</f>
        <v>0</v>
      </c>
      <c r="J33" s="531"/>
      <c r="K33" s="159">
        <f>COUNTIFS(AllC3_Data[Content Code],$C33,AllC3_Data[Door/Yard Number],3,AllC3_Data[Yard],"=M*")</f>
        <v>1</v>
      </c>
      <c r="L33" s="537">
        <f>COUNTIFS(AllC3_Data[Content Code],$C33,AllC3_Data[Door/Yard Number],1,AllC3_Data[Yard],"=M*")</f>
        <v>1</v>
      </c>
      <c r="M33" s="280"/>
      <c r="N33" s="149">
        <f>COUNTIFS(AllC3_Data[Content Code],$C33,AllC3_Data[Door/Yard Number],3,AllC3_Data[Yard],"=T*")</f>
        <v>0</v>
      </c>
      <c r="O33" s="537">
        <f>COUNTIFS(AllC3_Data[Content Code],$C33,AllC3_Data[Door/Yard Number],1,AllC3_Data[Yard],"=T*")</f>
        <v>0</v>
      </c>
      <c r="P33" s="290"/>
      <c r="Q33" s="152">
        <f>COUNTIFS(AllC3_Data[Content Code],$C33,AllC3_Data[Door/Yard Number],3,AllC3_Data[Yard],"=K*")</f>
        <v>0</v>
      </c>
      <c r="R33" s="271">
        <f>COUNTIFS(AllC3_Data[Content Code],$C33,AllC3_Data[Door/Yard Number],1,AllC3_Data[Yard],"=K*")</f>
        <v>0</v>
      </c>
      <c r="S33" s="280"/>
      <c r="T33" s="149">
        <f>COUNTIFS(AllC3_Data[Content Code],$C33,AllC3_Data[Door/Yard Number],3,AllC3_Data[Yard],"=C*")</f>
        <v>0</v>
      </c>
      <c r="U33" s="334">
        <f>COUNTIFS(AllC3_Data[Content Code],$C33,AllC3_Data[Door/Yard Number],1,AllC3_Data[Yard],"=C*")</f>
        <v>0</v>
      </c>
      <c r="V33" s="548"/>
      <c r="W33" s="153">
        <f>COUNTIFS(AllC3_Data[Content Code],$C33,AllC3_Data[Door/Yard Number],3,AllC3_Data[Yard],"=H*")</f>
        <v>0</v>
      </c>
      <c r="X33" s="547">
        <f>COUNTIFS(AllC3_Data[Content Code],$C33,AllC3_Data[Door/Yard Number],1,AllC3_Data[Yard],"=H*")</f>
        <v>0</v>
      </c>
      <c r="Y33" s="539">
        <f t="shared" si="2"/>
        <v>6</v>
      </c>
      <c r="Z33" s="155">
        <f t="shared" si="0"/>
        <v>2</v>
      </c>
      <c r="AA33" s="167">
        <f t="shared" si="1"/>
        <v>8</v>
      </c>
    </row>
    <row r="34" spans="1:31" ht="13.35" customHeight="1" thickTop="1" x14ac:dyDescent="0.25">
      <c r="A34" s="558" t="s">
        <v>1729</v>
      </c>
      <c r="B34" s="555" t="s">
        <v>1730</v>
      </c>
      <c r="C34" s="524" t="s">
        <v>482</v>
      </c>
      <c r="D34" s="277"/>
      <c r="E34" s="140">
        <f>COUNTIFS(AllC3_Data[Content Code],$C34,AllC3_Data[Door/Yard Number],3,AllC3_Data[Yard],"=S*")</f>
        <v>3</v>
      </c>
      <c r="F34" s="332">
        <f>COUNTIFS(AllC3_Data[Content Code],$C34,AllC3_Data[Door/Yard Number],1,AllC3_Data[Yard],"=S*")</f>
        <v>4</v>
      </c>
      <c r="G34" s="529"/>
      <c r="H34" s="140">
        <f>COUNTIFS(AllC3_Data[Content Code],$C34,AllC3_Data[Door/Yard Number],3,AllC3_Data[Yard],"=V*")</f>
        <v>1</v>
      </c>
      <c r="I34" s="332">
        <f>COUNTIFS(AllC3_Data[Content Code],$C34,AllC3_Data[Door/Yard Number],1,AllC3_Data[Yard],"=V*")</f>
        <v>0</v>
      </c>
      <c r="J34" s="277"/>
      <c r="K34" s="140">
        <f>COUNTIFS(AllC3_Data[Content Code],$C34,AllC3_Data[Door/Yard Number],3,AllC3_Data[Yard],"=M*")</f>
        <v>0</v>
      </c>
      <c r="L34" s="332">
        <f>COUNTIFS(AllC3_Data[Content Code],$C34,AllC3_Data[Door/Yard Number],1,AllC3_Data[Yard],"=M*")</f>
        <v>1</v>
      </c>
      <c r="M34" s="277"/>
      <c r="N34" s="140">
        <f>COUNTIFS(AllC3_Data[Content Code],$C34,AllC3_Data[Door/Yard Number],3,AllC3_Data[Yard],"=T*")</f>
        <v>1</v>
      </c>
      <c r="O34" s="332">
        <f>COUNTIFS(AllC3_Data[Content Code],$C34,AllC3_Data[Door/Yard Number],1,AllC3_Data[Yard],"=T*")</f>
        <v>0</v>
      </c>
      <c r="P34" s="529"/>
      <c r="Q34" s="140">
        <f>COUNTIFS(AllC3_Data[Content Code],$C34,AllC3_Data[Door/Yard Number],3,AllC3_Data[Yard],"=K*")</f>
        <v>0</v>
      </c>
      <c r="R34" s="332">
        <f>COUNTIFS(AllC3_Data[Content Code],$C34,AllC3_Data[Door/Yard Number],1,AllC3_Data[Yard],"=K*")</f>
        <v>0</v>
      </c>
      <c r="S34" s="529"/>
      <c r="T34" s="140">
        <f>COUNTIFS(AllC3_Data[Content Code],$C34,AllC3_Data[Door/Yard Number],3,AllC3_Data[Yard],"=C*")</f>
        <v>0</v>
      </c>
      <c r="U34" s="332">
        <f>COUNTIFS(AllC3_Data[Content Code],$C34,AllC3_Data[Door/Yard Number],1,AllC3_Data[Yard],"=C*")</f>
        <v>0</v>
      </c>
      <c r="V34" s="532"/>
      <c r="W34" s="140">
        <f>COUNTIFS(AllC3_Data[Content Code],$C34,AllC3_Data[Door/Yard Number],3,AllC3_Data[Yard],"=H*")</f>
        <v>0</v>
      </c>
      <c r="X34" s="332">
        <f>COUNTIFS(AllC3_Data[Content Code],$C34,AllC3_Data[Door/Yard Number],1,AllC3_Data[Yard],"=H*")</f>
        <v>1</v>
      </c>
      <c r="Y34" s="163">
        <f t="shared" si="2"/>
        <v>5</v>
      </c>
      <c r="Z34" s="527">
        <f t="shared" si="0"/>
        <v>6</v>
      </c>
      <c r="AA34" s="165">
        <f t="shared" si="1"/>
        <v>11</v>
      </c>
    </row>
    <row r="35" spans="1:31" ht="13.35" customHeight="1" x14ac:dyDescent="0.25">
      <c r="A35" s="559"/>
      <c r="B35" s="556" t="s">
        <v>1726</v>
      </c>
      <c r="C35" s="525" t="s">
        <v>373</v>
      </c>
      <c r="D35" s="278"/>
      <c r="E35" s="142">
        <f>COUNTIFS(AllC3_Data[Content Code],$C35,AllC3_Data[Door/Yard Number],3,AllC3_Data[Yard],"=S*")</f>
        <v>0</v>
      </c>
      <c r="F35" s="333"/>
      <c r="G35" s="530"/>
      <c r="H35" s="142"/>
      <c r="I35" s="333"/>
      <c r="J35" s="278"/>
      <c r="K35" s="142"/>
      <c r="L35" s="333"/>
      <c r="M35" s="278"/>
      <c r="N35" s="142"/>
      <c r="O35" s="333"/>
      <c r="P35" s="530"/>
      <c r="Q35" s="142"/>
      <c r="R35" s="333"/>
      <c r="S35" s="530"/>
      <c r="T35" s="142"/>
      <c r="U35" s="333"/>
      <c r="V35" s="533"/>
      <c r="W35" s="142"/>
      <c r="X35" s="333"/>
      <c r="Y35" s="146"/>
      <c r="Z35" s="523"/>
      <c r="AA35" s="166"/>
    </row>
    <row r="36" spans="1:31" ht="13.35" customHeight="1" thickBot="1" x14ac:dyDescent="0.3">
      <c r="A36" s="560"/>
      <c r="B36" s="557" t="s">
        <v>1727</v>
      </c>
      <c r="C36" s="526" t="s">
        <v>409</v>
      </c>
      <c r="D36" s="280"/>
      <c r="E36" s="149">
        <f>COUNTIFS(AllC3_Data[Content Code],$C36,AllC3_Data[Door/Yard Number],3,AllC3_Data[Yard],"=S*")</f>
        <v>5</v>
      </c>
      <c r="F36" s="334"/>
      <c r="G36" s="531"/>
      <c r="H36" s="149"/>
      <c r="I36" s="334"/>
      <c r="J36" s="280"/>
      <c r="K36" s="149"/>
      <c r="L36" s="334"/>
      <c r="M36" s="280"/>
      <c r="N36" s="149"/>
      <c r="O36" s="334"/>
      <c r="P36" s="531"/>
      <c r="Q36" s="149"/>
      <c r="R36" s="334"/>
      <c r="S36" s="531"/>
      <c r="T36" s="149"/>
      <c r="U36" s="334"/>
      <c r="V36" s="534"/>
      <c r="W36" s="149"/>
      <c r="X36" s="334"/>
      <c r="Y36" s="154"/>
      <c r="Z36" s="528"/>
      <c r="AA36" s="167"/>
    </row>
    <row r="37" spans="1:31" ht="13.35" customHeight="1" thickTop="1" x14ac:dyDescent="0.25">
      <c r="A37" s="719" t="s">
        <v>1731</v>
      </c>
      <c r="B37" s="561" t="s">
        <v>1732</v>
      </c>
      <c r="C37" s="299" t="s">
        <v>100</v>
      </c>
      <c r="D37" s="277"/>
      <c r="E37" s="140">
        <f>COUNTIFS(AllC3_Data[Content Code],$C37,AllC3_Data[Door/Yard Number],3,AllC3_Data[Yard],"=S*")</f>
        <v>2</v>
      </c>
      <c r="F37" s="332">
        <f>COUNTIFS(AllC3_Data[Content Code],$C37,AllC3_Data[Door/Yard Number],1,AllC3_Data[Yard],"=S*")</f>
        <v>0</v>
      </c>
      <c r="G37" s="529"/>
      <c r="H37" s="140">
        <f>COUNTIFS(AllC3_Data[Content Code],$C37,AllC3_Data[Door/Yard Number],3,AllC3_Data[Yard],"=V*")</f>
        <v>0</v>
      </c>
      <c r="I37" s="332">
        <f>COUNTIFS(AllC3_Data[Content Code],$C37,AllC3_Data[Door/Yard Number],1,AllC3_Data[Yard],"=V*")</f>
        <v>0</v>
      </c>
      <c r="J37" s="277"/>
      <c r="K37" s="140">
        <f>COUNTIFS(AllC3_Data[Content Code],$C37,AllC3_Data[Door/Yard Number],3,AllC3_Data[Yard],"=M*")</f>
        <v>0</v>
      </c>
      <c r="L37" s="332">
        <f>COUNTIFS(AllC3_Data[Content Code],$C37,AllC3_Data[Door/Yard Number],1,AllC3_Data[Yard],"=M*")</f>
        <v>0</v>
      </c>
      <c r="M37" s="277"/>
      <c r="N37" s="140">
        <f>COUNTIFS(AllC3_Data[Content Code],$C37,AllC3_Data[Door/Yard Number],3,AllC3_Data[Yard],"=T*")</f>
        <v>0</v>
      </c>
      <c r="O37" s="332">
        <f>COUNTIFS(AllC3_Data[Content Code],$C37,AllC3_Data[Door/Yard Number],1,AllC3_Data[Yard],"=T*")</f>
        <v>0</v>
      </c>
      <c r="P37" s="529"/>
      <c r="Q37" s="140">
        <f>COUNTIFS(AllC3_Data[Content Code],$C37,AllC3_Data[Door/Yard Number],3,AllC3_Data[Yard],"=K*")</f>
        <v>0</v>
      </c>
      <c r="R37" s="332">
        <f>COUNTIFS(AllC3_Data[Content Code],$C37,AllC3_Data[Door/Yard Number],1,AllC3_Data[Yard],"=K*")</f>
        <v>0</v>
      </c>
      <c r="S37" s="277"/>
      <c r="T37" s="140">
        <f>COUNTIFS(AllC3_Data[Content Code],$C37,AllC3_Data[Door/Yard Number],3,AllC3_Data[Yard],"=C*")</f>
        <v>0</v>
      </c>
      <c r="U37" s="332">
        <f>COUNTIFS(AllC3_Data[Content Code],$C37,AllC3_Data[Door/Yard Number],1,AllC3_Data[Yard],"=C*")</f>
        <v>0</v>
      </c>
      <c r="V37" s="532"/>
      <c r="W37" s="140">
        <f>COUNTIFS(AllC3_Data[Content Code],$C37,AllC3_Data[Door/Yard Number],3,AllC3_Data[Yard],"=H*")</f>
        <v>0</v>
      </c>
      <c r="X37" s="332">
        <f>COUNTIFS(AllC3_Data[Content Code],$C37,AllC3_Data[Door/Yard Number],1,AllC3_Data[Yard],"=H*")</f>
        <v>0</v>
      </c>
      <c r="Y37" s="163">
        <f t="shared" si="2"/>
        <v>2</v>
      </c>
      <c r="Z37" s="164">
        <f t="shared" si="0"/>
        <v>0</v>
      </c>
      <c r="AA37" s="165">
        <f t="shared" si="1"/>
        <v>2</v>
      </c>
    </row>
    <row r="38" spans="1:31" ht="13.35" customHeight="1" x14ac:dyDescent="0.25">
      <c r="A38" s="720"/>
      <c r="B38" s="556" t="s">
        <v>1733</v>
      </c>
      <c r="C38" s="300" t="s">
        <v>101</v>
      </c>
      <c r="D38" s="278"/>
      <c r="E38" s="142">
        <f>COUNTIFS(AllC3_Data[Content Code],$C38,AllC3_Data[Door/Yard Number],3,AllC3_Data[Yard],"=S*")</f>
        <v>2</v>
      </c>
      <c r="F38" s="333">
        <f>COUNTIFS(AllC3_Data[Content Code],$C38,AllC3_Data[Door/Yard Number],1,AllC3_Data[Yard],"=S*")</f>
        <v>0</v>
      </c>
      <c r="G38" s="530"/>
      <c r="H38" s="142">
        <f>COUNTIFS(AllC3_Data[Content Code],$C38,AllC3_Data[Door/Yard Number],3,AllC3_Data[Yard],"=V*")</f>
        <v>0</v>
      </c>
      <c r="I38" s="333">
        <f>COUNTIFS(AllC3_Data[Content Code],$C38,AllC3_Data[Door/Yard Number],1,AllC3_Data[Yard],"=V*")</f>
        <v>0</v>
      </c>
      <c r="J38" s="535"/>
      <c r="K38" s="142">
        <f>COUNTIFS(AllC3_Data[Content Code],$C38,AllC3_Data[Door/Yard Number],3,AllC3_Data[Yard],"=M*")</f>
        <v>0</v>
      </c>
      <c r="L38" s="333">
        <f>COUNTIFS(AllC3_Data[Content Code],$C38,AllC3_Data[Door/Yard Number],1,AllC3_Data[Yard],"=M*")</f>
        <v>0</v>
      </c>
      <c r="M38" s="278"/>
      <c r="N38" s="142">
        <f>COUNTIFS(AllC3_Data[Content Code],$C38,AllC3_Data[Door/Yard Number],3,AllC3_Data[Yard],"=T*")</f>
        <v>0</v>
      </c>
      <c r="O38" s="536">
        <f>COUNTIFS(AllC3_Data[Content Code],$C38,AllC3_Data[Door/Yard Number],1,AllC3_Data[Yard],"=T*")</f>
        <v>0</v>
      </c>
      <c r="P38" s="530"/>
      <c r="Q38" s="142">
        <f>COUNTIFS(AllC3_Data[Content Code],$C38,AllC3_Data[Door/Yard Number],3,AllC3_Data[Yard],"=K*")</f>
        <v>0</v>
      </c>
      <c r="R38" s="333">
        <f>COUNTIFS(AllC3_Data[Content Code],$C38,AllC3_Data[Door/Yard Number],1,AllC3_Data[Yard],"=K*")</f>
        <v>0</v>
      </c>
      <c r="S38" s="278"/>
      <c r="T38" s="142">
        <f>COUNTIFS(AllC3_Data[Content Code],$C38,AllC3_Data[Door/Yard Number],3,AllC3_Data[Yard],"=C*")</f>
        <v>0</v>
      </c>
      <c r="U38" s="333">
        <f>COUNTIFS(AllC3_Data[Content Code],$C38,AllC3_Data[Door/Yard Number],1,AllC3_Data[Yard],"=C*")</f>
        <v>0</v>
      </c>
      <c r="V38" s="533"/>
      <c r="W38" s="139">
        <f>COUNTIFS(AllC3_Data[Content Code],$C38,AllC3_Data[Door/Yard Number],3,AllC3_Data[Yard],"=H*")</f>
        <v>0</v>
      </c>
      <c r="X38" s="536">
        <f>COUNTIFS(AllC3_Data[Content Code],$C38,AllC3_Data[Door/Yard Number],1,AllC3_Data[Yard],"=H*")</f>
        <v>0</v>
      </c>
      <c r="Y38" s="146">
        <f t="shared" si="2"/>
        <v>2</v>
      </c>
      <c r="Z38" s="147">
        <f t="shared" si="0"/>
        <v>0</v>
      </c>
      <c r="AA38" s="166">
        <f t="shared" si="1"/>
        <v>2</v>
      </c>
    </row>
    <row r="39" spans="1:31" ht="13.35" customHeight="1" thickBot="1" x14ac:dyDescent="0.3">
      <c r="A39" s="721"/>
      <c r="B39" s="563" t="s">
        <v>1734</v>
      </c>
      <c r="C39" s="301" t="s">
        <v>180</v>
      </c>
      <c r="D39" s="531"/>
      <c r="E39" s="149">
        <f>COUNTIFS(AllC3_Data[Content Code],$C39,AllC3_Data[Door/Yard Number],3,AllC3_Data[Yard],"=S*")</f>
        <v>1</v>
      </c>
      <c r="F39" s="334">
        <f>COUNTIFS(AllC3_Data[Content Code],$C39,AllC3_Data[Door/Yard Number],1,AllC3_Data[Yard],"=S*")</f>
        <v>0</v>
      </c>
      <c r="G39" s="531"/>
      <c r="H39" s="149">
        <f>COUNTIFS(AllC3_Data[Content Code],$C39,AllC3_Data[Door/Yard Number],3,AllC3_Data[Yard],"=V*")</f>
        <v>0</v>
      </c>
      <c r="I39" s="334">
        <f>COUNTIFS(AllC3_Data[Content Code],$C39,AllC3_Data[Door/Yard Number],1,AllC3_Data[Yard],"=V*")</f>
        <v>0</v>
      </c>
      <c r="J39" s="531"/>
      <c r="K39" s="149">
        <f>COUNTIFS(AllC3_Data[Content Code],$C39,AllC3_Data[Door/Yard Number],3,AllC3_Data[Yard],"=M*")</f>
        <v>18</v>
      </c>
      <c r="L39" s="334">
        <f>COUNTIFS(AllC3_Data[Content Code],$C39,AllC3_Data[Door/Yard Number],1,AllC3_Data[Yard],"=M*")</f>
        <v>0</v>
      </c>
      <c r="M39" s="280"/>
      <c r="N39" s="149">
        <f>COUNTIFS(AllC3_Data[Content Code],$C39,AllC3_Data[Door/Yard Number],3,AllC3_Data[Yard],"=T*")</f>
        <v>0</v>
      </c>
      <c r="O39" s="537">
        <f>COUNTIFS(AllC3_Data[Content Code],$C39,AllC3_Data[Door/Yard Number],1,AllC3_Data[Yard],"=T*")</f>
        <v>0</v>
      </c>
      <c r="P39" s="531"/>
      <c r="Q39" s="149">
        <f>COUNTIFS(AllC3_Data[Content Code],$C39,AllC3_Data[Door/Yard Number],3,AllC3_Data[Yard],"=K*")</f>
        <v>0</v>
      </c>
      <c r="R39" s="334">
        <f>COUNTIFS(AllC3_Data[Content Code],$C39,AllC3_Data[Door/Yard Number],1,AllC3_Data[Yard],"=K*")</f>
        <v>0</v>
      </c>
      <c r="S39" s="280"/>
      <c r="T39" s="149">
        <f>COUNTIFS(AllC3_Data[Content Code],$C39,AllC3_Data[Door/Yard Number],3,AllC3_Data[Yard],"=C*")</f>
        <v>0</v>
      </c>
      <c r="U39" s="334">
        <f>COUNTIFS(AllC3_Data[Content Code],$C39,AllC3_Data[Door/Yard Number],1,AllC3_Data[Yard],"=C*")</f>
        <v>0</v>
      </c>
      <c r="V39" s="534"/>
      <c r="W39" s="159">
        <f>COUNTIFS(AllC3_Data[Content Code],$C39,AllC3_Data[Door/Yard Number],3,AllC3_Data[Yard],"=H*")</f>
        <v>0</v>
      </c>
      <c r="X39" s="537">
        <f>COUNTIFS(AllC3_Data[Content Code],$C39,AllC3_Data[Door/Yard Number],1,AllC3_Data[Yard],"=H*")</f>
        <v>0</v>
      </c>
      <c r="Y39" s="154">
        <f t="shared" si="2"/>
        <v>19</v>
      </c>
      <c r="Z39" s="155">
        <f t="shared" si="0"/>
        <v>0</v>
      </c>
      <c r="AA39" s="167">
        <f t="shared" si="1"/>
        <v>19</v>
      </c>
    </row>
    <row r="40" spans="1:31" ht="13.35" customHeight="1" thickTop="1" x14ac:dyDescent="0.25">
      <c r="A40" s="722" t="s">
        <v>391</v>
      </c>
      <c r="B40" s="561" t="s">
        <v>1711</v>
      </c>
      <c r="C40" s="296" t="s">
        <v>279</v>
      </c>
      <c r="D40" s="529"/>
      <c r="E40" s="140">
        <f>COUNTIFS(AllC3_Data[Content Code],$C40,AllC3_Data[Door/Yard Number],3,AllC3_Data[Yard],"=S*")</f>
        <v>0</v>
      </c>
      <c r="F40" s="332">
        <f>COUNTIFS(AllC3_Data[Content Code],$C40,AllC3_Data[Door/Yard Number],1,AllC3_Data[Yard],"=S*")</f>
        <v>0</v>
      </c>
      <c r="G40" s="285"/>
      <c r="H40" s="140">
        <f>COUNTIFS(AllC3_Data[Content Code],$C40,AllC3_Data[Door/Yard Number],3,AllC3_Data[Yard],"=V*")</f>
        <v>1</v>
      </c>
      <c r="I40" s="281">
        <f>COUNTIFS(AllC3_Data[Content Code],$C40,AllC3_Data[Door/Yard Number],1,AllC3_Data[Yard],"=V*")</f>
        <v>0</v>
      </c>
      <c r="J40" s="529"/>
      <c r="K40" s="140">
        <f>COUNTIFS(AllC3_Data[Content Code],$C40,AllC3_Data[Door/Yard Number],3,AllC3_Data[Yard],"=M*")</f>
        <v>0</v>
      </c>
      <c r="L40" s="332">
        <f>COUNTIFS(AllC3_Data[Content Code],$C40,AllC3_Data[Door/Yard Number],1,AllC3_Data[Yard],"=M*")</f>
        <v>0</v>
      </c>
      <c r="M40" s="274"/>
      <c r="N40" s="140">
        <f>COUNTIFS(AllC3_Data[Content Code],$C40,AllC3_Data[Door/Yard Number],3,AllC3_Data[Yard],"=T*")</f>
        <v>0</v>
      </c>
      <c r="O40" s="281">
        <f>COUNTIFS(AllC3_Data[Content Code],$C40,AllC3_Data[Door/Yard Number],1,AllC3_Data[Yard],"=T*")</f>
        <v>0</v>
      </c>
      <c r="P40" s="529"/>
      <c r="Q40" s="140">
        <f>COUNTIFS(AllC3_Data[Content Code],$C40,AllC3_Data[Door/Yard Number],3,AllC3_Data[Yard],"=K*")</f>
        <v>0</v>
      </c>
      <c r="R40" s="332">
        <f>COUNTIFS(AllC3_Data[Content Code],$C40,AllC3_Data[Door/Yard Number],1,AllC3_Data[Yard],"=K*")</f>
        <v>0</v>
      </c>
      <c r="S40" s="277"/>
      <c r="T40" s="140">
        <f>COUNTIFS(AllC3_Data[Content Code],$C40,AllC3_Data[Door/Yard Number],3,AllC3_Data[Yard],"=C*")</f>
        <v>0</v>
      </c>
      <c r="U40" s="332">
        <f>COUNTIFS(AllC3_Data[Content Code],$C40,AllC3_Data[Door/Yard Number],1,AllC3_Data[Yard],"=C*")</f>
        <v>0</v>
      </c>
      <c r="V40" s="532"/>
      <c r="W40" s="140">
        <f>COUNTIFS(AllC3_Data[Content Code],$C40,AllC3_Data[Door/Yard Number],3,AllC3_Data[Yard],"=H*")</f>
        <v>0</v>
      </c>
      <c r="X40" s="332">
        <f>COUNTIFS(AllC3_Data[Content Code],$C40,AllC3_Data[Door/Yard Number],1,AllC3_Data[Yard],"=H*")</f>
        <v>0</v>
      </c>
      <c r="Y40" s="538">
        <f t="shared" si="2"/>
        <v>1</v>
      </c>
      <c r="Z40" s="164">
        <f t="shared" si="0"/>
        <v>0</v>
      </c>
      <c r="AA40" s="165">
        <f t="shared" si="1"/>
        <v>1</v>
      </c>
    </row>
    <row r="41" spans="1:31" ht="13.35" customHeight="1" x14ac:dyDescent="0.25">
      <c r="A41" s="723"/>
      <c r="B41" s="556" t="s">
        <v>1711</v>
      </c>
      <c r="C41" s="297" t="s">
        <v>121</v>
      </c>
      <c r="D41" s="530"/>
      <c r="E41" s="142">
        <f>COUNTIFS(AllC3_Data[Content Code],$C41,AllC3_Data[Door/Yard Number],3,AllC3_Data[Yard],"=S*")</f>
        <v>0</v>
      </c>
      <c r="F41" s="333">
        <f>COUNTIFS(AllC3_Data[Content Code],$C41,AllC3_Data[Door/Yard Number],1,AllC3_Data[Yard],"=S*")</f>
        <v>0</v>
      </c>
      <c r="G41" s="286"/>
      <c r="H41" s="142">
        <f>COUNTIFS(AllC3_Data[Content Code],$C41,AllC3_Data[Door/Yard Number],3,AllC3_Data[Yard],"=V*")</f>
        <v>0</v>
      </c>
      <c r="I41" s="270">
        <f>COUNTIFS(AllC3_Data[Content Code],$C41,AllC3_Data[Door/Yard Number],1,AllC3_Data[Yard],"=V*")</f>
        <v>0</v>
      </c>
      <c r="J41" s="530"/>
      <c r="K41" s="142">
        <f>COUNTIFS(AllC3_Data[Content Code],$C41,AllC3_Data[Door/Yard Number],3,AllC3_Data[Yard],"=M*")</f>
        <v>0</v>
      </c>
      <c r="L41" s="333">
        <f>COUNTIFS(AllC3_Data[Content Code],$C41,AllC3_Data[Door/Yard Number],1,AllC3_Data[Yard],"=M*")</f>
        <v>0</v>
      </c>
      <c r="M41" s="273"/>
      <c r="N41" s="142">
        <f>COUNTIFS(AllC3_Data[Content Code],$C41,AllC3_Data[Door/Yard Number],3,AllC3_Data[Yard],"=T*")</f>
        <v>0</v>
      </c>
      <c r="O41" s="269">
        <f>COUNTIFS(AllC3_Data[Content Code],$C41,AllC3_Data[Door/Yard Number],1,AllC3_Data[Yard],"=T*")</f>
        <v>0</v>
      </c>
      <c r="P41" s="530"/>
      <c r="Q41" s="142">
        <f>COUNTIFS(AllC3_Data[Content Code],$C41,AllC3_Data[Door/Yard Number],3,AllC3_Data[Yard],"=K*")</f>
        <v>0</v>
      </c>
      <c r="R41" s="333">
        <f>COUNTIFS(AllC3_Data[Content Code],$C41,AllC3_Data[Door/Yard Number],1,AllC3_Data[Yard],"=K*")</f>
        <v>0</v>
      </c>
      <c r="S41" s="278"/>
      <c r="T41" s="142">
        <f>COUNTIFS(AllC3_Data[Content Code],$C41,AllC3_Data[Door/Yard Number],3,AllC3_Data[Yard],"=C*")</f>
        <v>0</v>
      </c>
      <c r="U41" s="333">
        <f>COUNTIFS(AllC3_Data[Content Code],$C41,AllC3_Data[Door/Yard Number],1,AllC3_Data[Yard],"=C*")</f>
        <v>0</v>
      </c>
      <c r="V41" s="533"/>
      <c r="W41" s="139">
        <f>COUNTIFS(AllC3_Data[Content Code],$C41,AllC3_Data[Door/Yard Number],3,AllC3_Data[Yard],"=H*")</f>
        <v>0</v>
      </c>
      <c r="X41" s="536">
        <f>COUNTIFS(AllC3_Data[Content Code],$C41,AllC3_Data[Door/Yard Number],1,AllC3_Data[Yard],"=H*")</f>
        <v>0</v>
      </c>
      <c r="Y41" s="540">
        <f t="shared" si="2"/>
        <v>0</v>
      </c>
      <c r="Z41" s="147">
        <f t="shared" si="0"/>
        <v>0</v>
      </c>
      <c r="AA41" s="166">
        <f t="shared" si="1"/>
        <v>0</v>
      </c>
    </row>
    <row r="42" spans="1:31" ht="13.35" customHeight="1" thickBot="1" x14ac:dyDescent="0.3">
      <c r="A42" s="723"/>
      <c r="B42" s="562" t="s">
        <v>1712</v>
      </c>
      <c r="C42" s="298" t="s">
        <v>171</v>
      </c>
      <c r="D42" s="531"/>
      <c r="E42" s="149">
        <f>COUNTIFS(AllC3_Data[Content Code],$C42,AllC3_Data[Door/Yard Number],3,AllC3_Data[Yard],"=S*")</f>
        <v>3</v>
      </c>
      <c r="F42" s="334">
        <f>COUNTIFS(AllC3_Data[Content Code],$C42,AllC3_Data[Door/Yard Number],1,AllC3_Data[Yard],"=S*")</f>
        <v>0</v>
      </c>
      <c r="G42" s="289"/>
      <c r="H42" s="149">
        <f>COUNTIFS(AllC3_Data[Content Code],$C42,AllC3_Data[Door/Yard Number],3,AllC3_Data[Yard],"=V*")</f>
        <v>0</v>
      </c>
      <c r="I42" s="282">
        <f>COUNTIFS(AllC3_Data[Content Code],$C42,AllC3_Data[Door/Yard Number],1,AllC3_Data[Yard],"=V*")</f>
        <v>0</v>
      </c>
      <c r="J42" s="531"/>
      <c r="K42" s="149">
        <f>COUNTIFS(AllC3_Data[Content Code],$C42,AllC3_Data[Door/Yard Number],3,AllC3_Data[Yard],"=M*")</f>
        <v>1</v>
      </c>
      <c r="L42" s="334">
        <f>COUNTIFS(AllC3_Data[Content Code],$C42,AllC3_Data[Door/Yard Number],1,AllC3_Data[Yard],"=M*")</f>
        <v>0</v>
      </c>
      <c r="M42" s="275"/>
      <c r="N42" s="149">
        <f>COUNTIFS(AllC3_Data[Content Code],$C42,AllC3_Data[Door/Yard Number],3,AllC3_Data[Yard],"=T*")</f>
        <v>0</v>
      </c>
      <c r="O42" s="521">
        <f>COUNTIFS(AllC3_Data[Content Code],$C42,AllC3_Data[Door/Yard Number],1,AllC3_Data[Yard],"=T*")</f>
        <v>0</v>
      </c>
      <c r="P42" s="531"/>
      <c r="Q42" s="149">
        <f>COUNTIFS(AllC3_Data[Content Code],$C42,AllC3_Data[Door/Yard Number],3,AllC3_Data[Yard],"=K*")</f>
        <v>0</v>
      </c>
      <c r="R42" s="334">
        <f>COUNTIFS(AllC3_Data[Content Code],$C42,AllC3_Data[Door/Yard Number],1,AllC3_Data[Yard],"=K*")</f>
        <v>0</v>
      </c>
      <c r="S42" s="280"/>
      <c r="T42" s="149">
        <f>COUNTIFS(AllC3_Data[Content Code],$C42,AllC3_Data[Door/Yard Number],3,AllC3_Data[Yard],"=C*")</f>
        <v>0</v>
      </c>
      <c r="U42" s="334">
        <f>COUNTIFS(AllC3_Data[Content Code],$C42,AllC3_Data[Door/Yard Number],1,AllC3_Data[Yard],"=C*")</f>
        <v>0</v>
      </c>
      <c r="V42" s="534"/>
      <c r="W42" s="159">
        <f>COUNTIFS(AllC3_Data[Content Code],$C42,AllC3_Data[Door/Yard Number],3,AllC3_Data[Yard],"=H*")</f>
        <v>0</v>
      </c>
      <c r="X42" s="537">
        <f>COUNTIFS(AllC3_Data[Content Code],$C42,AllC3_Data[Door/Yard Number],1,AllC3_Data[Yard],"=H*")</f>
        <v>0</v>
      </c>
      <c r="Y42" s="539">
        <f t="shared" si="2"/>
        <v>4</v>
      </c>
      <c r="Z42" s="155">
        <f t="shared" si="0"/>
        <v>0</v>
      </c>
      <c r="AA42" s="167">
        <f t="shared" si="1"/>
        <v>4</v>
      </c>
    </row>
    <row r="43" spans="1:31" ht="13.35" customHeight="1" thickTop="1" x14ac:dyDescent="0.25">
      <c r="A43" s="723"/>
      <c r="B43" s="564" t="s">
        <v>1735</v>
      </c>
      <c r="C43" s="543" t="s">
        <v>420</v>
      </c>
      <c r="D43" s="529"/>
      <c r="E43" s="140">
        <f>COUNTIFS(AllC3_Data[Content Code],$C43,AllC3_Data[Door/Yard Number],3,AllC3_Data[Yard],"=S*")</f>
        <v>1</v>
      </c>
      <c r="F43" s="332">
        <f>COUNTIFS(AllC3_Data[Content Code],$C43,AllC3_Data[Door/Yard Number],1,AllC3_Data[Yard],"=S*")</f>
        <v>0</v>
      </c>
      <c r="G43" s="285"/>
      <c r="H43" s="140">
        <f>COUNTIFS(AllC3_Data[Content Code],$C43,AllC3_Data[Door/Yard Number],3,AllC3_Data[Yard],"=V*")</f>
        <v>0</v>
      </c>
      <c r="I43" s="332">
        <f>COUNTIFS(AllC3_Data[Content Code],$C43,AllC3_Data[Door/Yard Number],1,AllC3_Data[Yard],"=V*")</f>
        <v>0</v>
      </c>
      <c r="J43" s="529"/>
      <c r="K43" s="140">
        <f>COUNTIFS(AllC3_Data[Content Code],$C43,AllC3_Data[Door/Yard Number],3,AllC3_Data[Yard],"=M*")</f>
        <v>0</v>
      </c>
      <c r="L43" s="332">
        <f>COUNTIFS(AllC3_Data[Content Code],$C43,AllC3_Data[Door/Yard Number],1,AllC3_Data[Yard],"=M*")</f>
        <v>0</v>
      </c>
      <c r="M43" s="277"/>
      <c r="N43" s="140">
        <f>COUNTIFS(AllC3_Data[Content Code],$C43,AllC3_Data[Door/Yard Number],3,AllC3_Data[Yard],"=T*")</f>
        <v>0</v>
      </c>
      <c r="O43" s="332">
        <f>COUNTIFS(AllC3_Data[Content Code],$C43,AllC3_Data[Door/Yard Number],1,AllC3_Data[Yard],"=T*")</f>
        <v>0</v>
      </c>
      <c r="P43" s="529"/>
      <c r="Q43" s="140">
        <f>COUNTIFS(AllC3_Data[Content Code],$C43,AllC3_Data[Door/Yard Number],3,AllC3_Data[Yard],"=K*")</f>
        <v>0</v>
      </c>
      <c r="R43" s="332">
        <f>COUNTIFS(AllC3_Data[Content Code],$C43,AllC3_Data[Door/Yard Number],1,AllC3_Data[Yard],"=K*")</f>
        <v>0</v>
      </c>
      <c r="S43" s="277"/>
      <c r="T43" s="140">
        <f>COUNTIFS(AllC3_Data[Content Code],$C43,AllC3_Data[Door/Yard Number],3,AllC3_Data[Yard],"=C*")</f>
        <v>0</v>
      </c>
      <c r="U43" s="332">
        <f>COUNTIFS(AllC3_Data[Content Code],$C43,AllC3_Data[Door/Yard Number],1,AllC3_Data[Yard],"=C*")</f>
        <v>0</v>
      </c>
      <c r="V43" s="532"/>
      <c r="W43" s="140">
        <f>COUNTIFS(AllC3_Data[Content Code],$C43,AllC3_Data[Door/Yard Number],3,AllC3_Data[Yard],"=H*")</f>
        <v>0</v>
      </c>
      <c r="X43" s="332">
        <f>COUNTIFS(AllC3_Data[Content Code],$C43,AllC3_Data[Door/Yard Number],1,AllC3_Data[Yard],"=H*")</f>
        <v>0</v>
      </c>
      <c r="Y43" s="538">
        <f t="shared" si="2"/>
        <v>1</v>
      </c>
      <c r="Z43" s="164">
        <f t="shared" si="0"/>
        <v>0</v>
      </c>
      <c r="AA43" s="165">
        <f t="shared" si="1"/>
        <v>1</v>
      </c>
    </row>
    <row r="44" spans="1:31" ht="13.35" customHeight="1" x14ac:dyDescent="0.25">
      <c r="A44" s="723"/>
      <c r="B44" s="556" t="s">
        <v>1736</v>
      </c>
      <c r="C44" s="192" t="s">
        <v>830</v>
      </c>
      <c r="D44" s="530"/>
      <c r="E44" s="142">
        <f>COUNTIFS(AllC3_Data[Content Code],$C44,AllC3_Data[Door/Yard Number],3,AllC3_Data[Yard],"=S*")</f>
        <v>0</v>
      </c>
      <c r="F44" s="333">
        <f>COUNTIFS(AllC3_Data[Content Code],$C44,AllC3_Data[Door/Yard Number],1,AllC3_Data[Yard],"=S*")</f>
        <v>0</v>
      </c>
      <c r="G44" s="286"/>
      <c r="H44" s="142">
        <f>COUNTIFS(AllC3_Data[Content Code],$C44,AllC3_Data[Door/Yard Number],3,AllC3_Data[Yard],"=V*")</f>
        <v>0</v>
      </c>
      <c r="I44" s="333">
        <f>COUNTIFS(AllC3_Data[Content Code],$C44,AllC3_Data[Door/Yard Number],1,AllC3_Data[Yard],"=V*")</f>
        <v>0</v>
      </c>
      <c r="J44" s="530"/>
      <c r="K44" s="142">
        <f>COUNTIFS(AllC3_Data[Content Code],$C44,AllC3_Data[Door/Yard Number],3,AllC3_Data[Yard],"=M*")</f>
        <v>6</v>
      </c>
      <c r="L44" s="333">
        <f>COUNTIFS(AllC3_Data[Content Code],$C44,AllC3_Data[Door/Yard Number],1,AllC3_Data[Yard],"=M*")</f>
        <v>0</v>
      </c>
      <c r="M44" s="278"/>
      <c r="N44" s="142">
        <f>COUNTIFS(AllC3_Data[Content Code],$C44,AllC3_Data[Door/Yard Number],3,AllC3_Data[Yard],"=T*")</f>
        <v>0</v>
      </c>
      <c r="O44" s="536">
        <f>COUNTIFS(AllC3_Data[Content Code],$C44,AllC3_Data[Door/Yard Number],1,AllC3_Data[Yard],"=T*")</f>
        <v>0</v>
      </c>
      <c r="P44" s="530"/>
      <c r="Q44" s="142">
        <f>COUNTIFS(AllC3_Data[Content Code],$C44,AllC3_Data[Door/Yard Number],3,AllC3_Data[Yard],"=K*")</f>
        <v>0</v>
      </c>
      <c r="R44" s="333">
        <f>COUNTIFS(AllC3_Data[Content Code],$C44,AllC3_Data[Door/Yard Number],1,AllC3_Data[Yard],"=K*")</f>
        <v>0</v>
      </c>
      <c r="S44" s="278"/>
      <c r="T44" s="142">
        <f>COUNTIFS(AllC3_Data[Content Code],$C44,AllC3_Data[Door/Yard Number],3,AllC3_Data[Yard],"=C*")</f>
        <v>0</v>
      </c>
      <c r="U44" s="333">
        <f>COUNTIFS(AllC3_Data[Content Code],$C44,AllC3_Data[Door/Yard Number],1,AllC3_Data[Yard],"=C*")</f>
        <v>0</v>
      </c>
      <c r="V44" s="533"/>
      <c r="W44" s="139">
        <f>COUNTIFS(AllC3_Data[Content Code],$C44,AllC3_Data[Door/Yard Number],3,AllC3_Data[Yard],"=H*")</f>
        <v>0</v>
      </c>
      <c r="X44" s="536">
        <f>COUNTIFS(AllC3_Data[Content Code],$C44,AllC3_Data[Door/Yard Number],1,AllC3_Data[Yard],"=H*")</f>
        <v>0</v>
      </c>
      <c r="Y44" s="540">
        <f t="shared" si="2"/>
        <v>6</v>
      </c>
      <c r="Z44" s="147">
        <f t="shared" si="0"/>
        <v>0</v>
      </c>
      <c r="AA44" s="166">
        <f t="shared" si="1"/>
        <v>6</v>
      </c>
    </row>
    <row r="45" spans="1:31" ht="13.35" customHeight="1" x14ac:dyDescent="0.25">
      <c r="A45" s="723"/>
      <c r="B45" s="556" t="s">
        <v>1737</v>
      </c>
      <c r="C45" s="192" t="s">
        <v>471</v>
      </c>
      <c r="D45" s="278"/>
      <c r="E45" s="142">
        <f>COUNTIFS(AllC3_Data[Content Code],$C45,AllC3_Data[Door/Yard Number],3,AllC3_Data[Yard],"=S*")</f>
        <v>0</v>
      </c>
      <c r="F45" s="333">
        <f>COUNTIFS(AllC3_Data[Content Code],$C45,AllC3_Data[Door/Yard Number],1,AllC3_Data[Yard],"=S*")</f>
        <v>0</v>
      </c>
      <c r="G45" s="286"/>
      <c r="H45" s="142">
        <f>COUNTIFS(AllC3_Data[Content Code],$C45,AllC3_Data[Door/Yard Number],3,AllC3_Data[Yard],"=V*")</f>
        <v>0</v>
      </c>
      <c r="I45" s="333">
        <f>COUNTIFS(AllC3_Data[Content Code],$C45,AllC3_Data[Door/Yard Number],1,AllC3_Data[Yard],"=V*")</f>
        <v>0</v>
      </c>
      <c r="J45" s="278"/>
      <c r="K45" s="142">
        <f>COUNTIFS(AllC3_Data[Content Code],$C45,AllC3_Data[Door/Yard Number],3,AllC3_Data[Yard],"=M*")</f>
        <v>0</v>
      </c>
      <c r="L45" s="333">
        <f>COUNTIFS(AllC3_Data[Content Code],$C45,AllC3_Data[Door/Yard Number],1,AllC3_Data[Yard],"=M*")</f>
        <v>0</v>
      </c>
      <c r="M45" s="278"/>
      <c r="N45" s="142">
        <f>COUNTIFS(AllC3_Data[Content Code],$C45,AllC3_Data[Door/Yard Number],3,AllC3_Data[Yard],"=T*")</f>
        <v>0</v>
      </c>
      <c r="O45" s="536">
        <f>COUNTIFS(AllC3_Data[Content Code],$C45,AllC3_Data[Door/Yard Number],1,AllC3_Data[Yard],"=T*")</f>
        <v>0</v>
      </c>
      <c r="P45" s="542">
        <v>15</v>
      </c>
      <c r="Q45" s="142">
        <f>COUNTIFS(AllC3_Data[Content Code],$C45,AllC3_Data[Door/Yard Number],3,AllC3_Data[Yard],"=K*")</f>
        <v>1</v>
      </c>
      <c r="R45" s="333">
        <f>COUNTIFS(AllC3_Data[Content Code],$C45,AllC3_Data[Door/Yard Number],1,AllC3_Data[Yard],"=K*")</f>
        <v>1</v>
      </c>
      <c r="S45" s="278"/>
      <c r="T45" s="142">
        <f>COUNTIFS(AllC3_Data[Content Code],$C45,AllC3_Data[Door/Yard Number],3,AllC3_Data[Yard],"=C*")</f>
        <v>1</v>
      </c>
      <c r="U45" s="333">
        <f>COUNTIFS(AllC3_Data[Content Code],$C45,AllC3_Data[Door/Yard Number],1,AllC3_Data[Yard],"=C*")</f>
        <v>0</v>
      </c>
      <c r="V45" s="533"/>
      <c r="W45" s="139">
        <f>COUNTIFS(AllC3_Data[Content Code],$C45,AllC3_Data[Door/Yard Number],3,AllC3_Data[Yard],"=H*")</f>
        <v>0</v>
      </c>
      <c r="X45" s="536">
        <f>COUNTIFS(AllC3_Data[Content Code],$C45,AllC3_Data[Door/Yard Number],1,AllC3_Data[Yard],"=H*")</f>
        <v>0</v>
      </c>
      <c r="Y45" s="540">
        <f t="shared" si="2"/>
        <v>2</v>
      </c>
      <c r="Z45" s="147">
        <f t="shared" si="0"/>
        <v>1</v>
      </c>
      <c r="AA45" s="166">
        <f t="shared" si="1"/>
        <v>3</v>
      </c>
    </row>
    <row r="46" spans="1:31" ht="13.35" customHeight="1" x14ac:dyDescent="0.25">
      <c r="A46" s="723"/>
      <c r="B46" s="556" t="s">
        <v>1738</v>
      </c>
      <c r="C46" s="192" t="s">
        <v>396</v>
      </c>
      <c r="D46" s="278"/>
      <c r="E46" s="142">
        <f>COUNTIFS(AllC3_Data[Content Code],$C46,AllC3_Data[Door/Yard Number],3,AllC3_Data[Yard],"=S*")</f>
        <v>0</v>
      </c>
      <c r="F46" s="333">
        <f>COUNTIFS(AllC3_Data[Content Code],$C46,AllC3_Data[Door/Yard Number],1,AllC3_Data[Yard],"=S*")</f>
        <v>0</v>
      </c>
      <c r="G46" s="286"/>
      <c r="H46" s="142">
        <f>COUNTIFS(AllC3_Data[Content Code],$C46,AllC3_Data[Door/Yard Number],3,AllC3_Data[Yard],"=V*")</f>
        <v>0</v>
      </c>
      <c r="I46" s="333">
        <f>COUNTIFS(AllC3_Data[Content Code],$C46,AllC3_Data[Door/Yard Number],1,AllC3_Data[Yard],"=V*")</f>
        <v>0</v>
      </c>
      <c r="J46" s="535"/>
      <c r="K46" s="142">
        <f>COUNTIFS(AllC3_Data[Content Code],$C46,AllC3_Data[Door/Yard Number],3,AllC3_Data[Yard],"=M*")</f>
        <v>0</v>
      </c>
      <c r="L46" s="333">
        <f>COUNTIFS(AllC3_Data[Content Code],$C46,AllC3_Data[Door/Yard Number],1,AllC3_Data[Yard],"=M*")</f>
        <v>0</v>
      </c>
      <c r="M46" s="278"/>
      <c r="N46" s="142">
        <f>COUNTIFS(AllC3_Data[Content Code],$C46,AllC3_Data[Door/Yard Number],3,AllC3_Data[Yard],"=T*")</f>
        <v>0</v>
      </c>
      <c r="O46" s="536">
        <f>COUNTIFS(AllC3_Data[Content Code],$C46,AllC3_Data[Door/Yard Number],1,AllC3_Data[Yard],"=T*")</f>
        <v>0</v>
      </c>
      <c r="P46" s="530"/>
      <c r="Q46" s="142">
        <f>COUNTIFS(AllC3_Data[Content Code],$C46,AllC3_Data[Door/Yard Number],3,AllC3_Data[Yard],"=K*")</f>
        <v>0</v>
      </c>
      <c r="R46" s="333">
        <f>COUNTIFS(AllC3_Data[Content Code],$C46,AllC3_Data[Door/Yard Number],1,AllC3_Data[Yard],"=K*")</f>
        <v>0</v>
      </c>
      <c r="S46" s="278"/>
      <c r="T46" s="142">
        <f>COUNTIFS(AllC3_Data[Content Code],$C46,AllC3_Data[Door/Yard Number],3,AllC3_Data[Yard],"=C*")</f>
        <v>0</v>
      </c>
      <c r="U46" s="333">
        <f>COUNTIFS(AllC3_Data[Content Code],$C46,AllC3_Data[Door/Yard Number],1,AllC3_Data[Yard],"=C*")</f>
        <v>0</v>
      </c>
      <c r="V46" s="533"/>
      <c r="W46" s="139">
        <f>COUNTIFS(AllC3_Data[Content Code],$C46,AllC3_Data[Door/Yard Number],3,AllC3_Data[Yard],"=H*")</f>
        <v>0</v>
      </c>
      <c r="X46" s="536">
        <f>COUNTIFS(AllC3_Data[Content Code],$C46,AllC3_Data[Door/Yard Number],1,AllC3_Data[Yard],"=H*")</f>
        <v>0</v>
      </c>
      <c r="Y46" s="540">
        <f t="shared" si="2"/>
        <v>0</v>
      </c>
      <c r="Z46" s="147">
        <f t="shared" si="0"/>
        <v>0</v>
      </c>
      <c r="AA46" s="166">
        <f t="shared" si="1"/>
        <v>0</v>
      </c>
    </row>
    <row r="47" spans="1:31" ht="13.35" customHeight="1" thickBot="1" x14ac:dyDescent="0.3">
      <c r="A47" s="724"/>
      <c r="B47" s="563" t="s">
        <v>1660</v>
      </c>
      <c r="C47" s="193" t="s">
        <v>496</v>
      </c>
      <c r="D47" s="284">
        <v>40</v>
      </c>
      <c r="E47" s="149">
        <f>COUNTIFS(AllC3_Data[Content Code],$C47,AllC3_Data[Door/Yard Number],3,AllC3_Data[Yard],"=S*")</f>
        <v>113</v>
      </c>
      <c r="F47" s="334">
        <f>COUNTIFS(AllC3_Data[Content Code],$C47,AllC3_Data[Door/Yard Number],1,AllC3_Data[Yard],"=S*")</f>
        <v>36</v>
      </c>
      <c r="G47" s="276">
        <v>30</v>
      </c>
      <c r="H47" s="149">
        <f>COUNTIFS(AllC3_Data[Content Code],$C47,AllC3_Data[Door/Yard Number],3,AllC3_Data[Yard],"=V*")</f>
        <v>118</v>
      </c>
      <c r="I47" s="334">
        <f>COUNTIFS(AllC3_Data[Content Code],$C47,AllC3_Data[Door/Yard Number],1,AllC3_Data[Yard],"=V*")</f>
        <v>6</v>
      </c>
      <c r="J47" s="284">
        <v>30</v>
      </c>
      <c r="K47" s="149">
        <f>COUNTIFS(AllC3_Data[Content Code],$C47,AllC3_Data[Door/Yard Number],3,AllC3_Data[Yard],"=M*")</f>
        <v>36</v>
      </c>
      <c r="L47" s="334">
        <f>COUNTIFS(AllC3_Data[Content Code],$C47,AllC3_Data[Door/Yard Number],1,AllC3_Data[Yard],"=V*")</f>
        <v>6</v>
      </c>
      <c r="M47" s="284">
        <v>20</v>
      </c>
      <c r="N47" s="149">
        <f>COUNTIFS(AllC3_Data[Content Code],$C47,AllC3_Data[Door/Yard Number],3,AllC3_Data[Yard],"=T*")</f>
        <v>12</v>
      </c>
      <c r="O47" s="537">
        <f>COUNTIFS(AllC3_Data[Content Code],$C47,AllC3_Data[Door/Yard Number],1,AllC3_Data[Yard],"=T*")</f>
        <v>2</v>
      </c>
      <c r="P47" s="541"/>
      <c r="Q47" s="149">
        <f>COUNTIFS(AllC3_Data[Content Code],$C47,AllC3_Data[Door/Yard Number],3,AllC3_Data[Yard],"=K*")</f>
        <v>1</v>
      </c>
      <c r="R47" s="334">
        <f>COUNTIFS(AllC3_Data[Content Code],$C47,AllC3_Data[Door/Yard Number],1,AllC3_Data[Yard],"=K*")</f>
        <v>0</v>
      </c>
      <c r="S47" s="541"/>
      <c r="T47" s="149">
        <f>COUNTIFS(AllC3_Data[Content Code],$C47,AllC3_Data[Door/Yard Number],3,AllC3_Data[Yard],"=C*")</f>
        <v>4</v>
      </c>
      <c r="U47" s="334">
        <f>COUNTIFS(AllC3_Data[Content Code],$C47,AllC3_Data[Door/Yard Number],1,AllC3_Data[Yard],"=C*")</f>
        <v>2</v>
      </c>
      <c r="V47" s="534"/>
      <c r="W47" s="159">
        <f>COUNTIFS(AllC3_Data[Content Code],$C47,AllC3_Data[Door/Yard Number],3,AllC3_Data[Yard],"=H*")</f>
        <v>10</v>
      </c>
      <c r="X47" s="537">
        <f>COUNTIFS(AllC3_Data[Content Code],$C47,AllC3_Data[Door/Yard Number],1,AllC3_Data[Yard],"=H*")</f>
        <v>0</v>
      </c>
      <c r="Y47" s="539">
        <f t="shared" si="2"/>
        <v>294</v>
      </c>
      <c r="Z47" s="155">
        <f t="shared" si="0"/>
        <v>52</v>
      </c>
      <c r="AA47" s="167">
        <f t="shared" si="1"/>
        <v>346</v>
      </c>
    </row>
    <row r="48" spans="1:31" ht="15.75" thickTop="1" thickBot="1" x14ac:dyDescent="0.25">
      <c r="B48" s="168"/>
      <c r="C48" s="169" t="s">
        <v>1739</v>
      </c>
      <c r="D48" s="544">
        <f t="shared" ref="D48:AA48" si="3">SUM(D9:D47)</f>
        <v>114</v>
      </c>
      <c r="E48" s="545">
        <f t="shared" si="3"/>
        <v>351</v>
      </c>
      <c r="F48" s="546">
        <f t="shared" si="3"/>
        <v>142</v>
      </c>
      <c r="G48" s="173">
        <f t="shared" si="3"/>
        <v>36</v>
      </c>
      <c r="H48" s="170">
        <f t="shared" si="3"/>
        <v>139</v>
      </c>
      <c r="I48" s="170">
        <f t="shared" si="3"/>
        <v>19</v>
      </c>
      <c r="J48" s="170">
        <f t="shared" si="3"/>
        <v>117</v>
      </c>
      <c r="K48" s="170">
        <f>SUM(K9:K47)</f>
        <v>186</v>
      </c>
      <c r="L48" s="170">
        <f t="shared" si="3"/>
        <v>54</v>
      </c>
      <c r="M48" s="170">
        <f t="shared" si="3"/>
        <v>36</v>
      </c>
      <c r="N48" s="170">
        <f t="shared" si="3"/>
        <v>35</v>
      </c>
      <c r="O48" s="170">
        <f t="shared" si="3"/>
        <v>5</v>
      </c>
      <c r="P48" s="170">
        <f t="shared" si="3"/>
        <v>31</v>
      </c>
      <c r="Q48" s="170">
        <f t="shared" si="3"/>
        <v>19</v>
      </c>
      <c r="R48" s="171">
        <f t="shared" si="3"/>
        <v>10</v>
      </c>
      <c r="S48" s="170">
        <f t="shared" si="3"/>
        <v>15</v>
      </c>
      <c r="T48" s="170">
        <f t="shared" si="3"/>
        <v>23</v>
      </c>
      <c r="U48" s="172">
        <f t="shared" si="3"/>
        <v>6</v>
      </c>
      <c r="V48" s="173">
        <f t="shared" si="3"/>
        <v>0</v>
      </c>
      <c r="W48" s="170">
        <f t="shared" si="3"/>
        <v>16</v>
      </c>
      <c r="X48" s="171">
        <f t="shared" si="3"/>
        <v>9</v>
      </c>
      <c r="Y48" s="170">
        <f t="shared" si="3"/>
        <v>755</v>
      </c>
      <c r="Z48" s="171">
        <f t="shared" si="3"/>
        <v>245</v>
      </c>
      <c r="AA48" s="172">
        <f t="shared" si="3"/>
        <v>1000</v>
      </c>
      <c r="AC48" s="174"/>
      <c r="AD48" s="175"/>
      <c r="AE48" s="175"/>
    </row>
    <row r="49" spans="2:27" ht="13.5" thickBot="1" x14ac:dyDescent="0.25">
      <c r="B49" s="725" t="s">
        <v>1740</v>
      </c>
      <c r="C49" s="726"/>
      <c r="D49" s="176" t="s">
        <v>1741</v>
      </c>
      <c r="E49" s="177"/>
    </row>
    <row r="50" spans="2:27" ht="13.35" customHeight="1" thickBot="1" x14ac:dyDescent="0.3">
      <c r="B50" s="250" t="s">
        <v>1730</v>
      </c>
      <c r="C50" s="251" t="s">
        <v>482</v>
      </c>
      <c r="D50" s="252">
        <v>0</v>
      </c>
      <c r="E50" s="177"/>
      <c r="Z50" s="727" t="s">
        <v>1742</v>
      </c>
      <c r="AA50" s="728"/>
    </row>
    <row r="51" spans="2:27" ht="13.35" customHeight="1" x14ac:dyDescent="0.25">
      <c r="B51" s="247"/>
      <c r="C51" s="248"/>
      <c r="D51" s="249"/>
      <c r="E51" s="177"/>
      <c r="Z51" s="195" t="s">
        <v>1743</v>
      </c>
      <c r="AA51" s="178" t="s">
        <v>1744</v>
      </c>
    </row>
    <row r="52" spans="2:27" ht="15.75" thickBot="1" x14ac:dyDescent="0.3">
      <c r="Z52" s="179" t="s">
        <v>1743</v>
      </c>
      <c r="AA52" s="180" t="s">
        <v>1745</v>
      </c>
    </row>
  </sheetData>
  <mergeCells count="21">
    <mergeCell ref="A37:A39"/>
    <mergeCell ref="A40:A47"/>
    <mergeCell ref="B49:C49"/>
    <mergeCell ref="Z50:AA50"/>
    <mergeCell ref="Y7:Y8"/>
    <mergeCell ref="Z7:Z8"/>
    <mergeCell ref="AA7:AA8"/>
    <mergeCell ref="A9:A15"/>
    <mergeCell ref="A24:A33"/>
    <mergeCell ref="A16:A23"/>
    <mergeCell ref="F1:S3"/>
    <mergeCell ref="A5:X5"/>
    <mergeCell ref="B7:B8"/>
    <mergeCell ref="C7:C8"/>
    <mergeCell ref="D7:F7"/>
    <mergeCell ref="G7:I7"/>
    <mergeCell ref="J7:L7"/>
    <mergeCell ref="M7:O7"/>
    <mergeCell ref="P7:R7"/>
    <mergeCell ref="S7:U7"/>
    <mergeCell ref="V7:X7"/>
  </mergeCells>
  <conditionalFormatting sqref="S11:S15 T10:V15 G9:Z9 D9:F14 G10:S10 D15:J19 M11:O19 G11:J14 K11:L15 P11:R47 W10:Z47 S16:V47 D20:O47">
    <cfRule type="cellIs" dxfId="77" priority="33" operator="equal">
      <formula>0</formula>
    </cfRule>
  </conditionalFormatting>
  <conditionalFormatting sqref="E15">
    <cfRule type="cellIs" dxfId="76" priority="32" operator="lessThan">
      <formula>$D$15</formula>
    </cfRule>
  </conditionalFormatting>
  <conditionalFormatting sqref="E17">
    <cfRule type="cellIs" dxfId="75" priority="31" operator="lessThan">
      <formula>$D$17</formula>
    </cfRule>
  </conditionalFormatting>
  <conditionalFormatting sqref="E20">
    <cfRule type="cellIs" dxfId="74" priority="30" operator="lessThan">
      <formula>$D$20</formula>
    </cfRule>
  </conditionalFormatting>
  <conditionalFormatting sqref="H9">
    <cfRule type="cellIs" dxfId="73" priority="29" operator="lessThan">
      <formula>$G$9</formula>
    </cfRule>
  </conditionalFormatting>
  <conditionalFormatting sqref="K9">
    <cfRule type="cellIs" dxfId="72" priority="28" operator="lessThan">
      <formula>$J$9</formula>
    </cfRule>
  </conditionalFormatting>
  <conditionalFormatting sqref="N9">
    <cfRule type="cellIs" dxfId="71" priority="25" operator="lessThan">
      <formula>$M$9</formula>
    </cfRule>
  </conditionalFormatting>
  <conditionalFormatting sqref="Q9">
    <cfRule type="cellIs" dxfId="70" priority="24" operator="lessThan">
      <formula>$P$9</formula>
    </cfRule>
  </conditionalFormatting>
  <conditionalFormatting sqref="T16">
    <cfRule type="cellIs" dxfId="69" priority="22" operator="lessThan">
      <formula>$S$16</formula>
    </cfRule>
  </conditionalFormatting>
  <conditionalFormatting sqref="E30:E32">
    <cfRule type="cellIs" dxfId="68" priority="21" operator="greaterThan">
      <formula>$D$30</formula>
    </cfRule>
  </conditionalFormatting>
  <conditionalFormatting sqref="E47">
    <cfRule type="cellIs" dxfId="67" priority="20" operator="greaterThan">
      <formula>$D$47</formula>
    </cfRule>
  </conditionalFormatting>
  <conditionalFormatting sqref="K47">
    <cfRule type="cellIs" dxfId="66" priority="19" operator="greaterThan">
      <formula>$J$47</formula>
    </cfRule>
  </conditionalFormatting>
  <conditionalFormatting sqref="H47">
    <cfRule type="cellIs" dxfId="65" priority="18" operator="greaterThan">
      <formula>$G$47</formula>
    </cfRule>
  </conditionalFormatting>
  <conditionalFormatting sqref="AA9:AA47">
    <cfRule type="cellIs" dxfId="64" priority="17" operator="lessThan">
      <formula>1</formula>
    </cfRule>
  </conditionalFormatting>
  <conditionalFormatting sqref="E23">
    <cfRule type="cellIs" dxfId="63" priority="16" operator="lessThan">
      <formula>$D$23</formula>
    </cfRule>
  </conditionalFormatting>
  <conditionalFormatting sqref="E18">
    <cfRule type="cellIs" dxfId="62" priority="15" operator="lessThan">
      <formula>$D$18</formula>
    </cfRule>
  </conditionalFormatting>
  <conditionalFormatting sqref="K23">
    <cfRule type="cellIs" dxfId="61" priority="13" operator="lessThan">
      <formula>$J$23</formula>
    </cfRule>
  </conditionalFormatting>
  <conditionalFormatting sqref="K30:K32">
    <cfRule type="cellIs" dxfId="60" priority="12" operator="greaterThan">
      <formula>$J$30</formula>
    </cfRule>
  </conditionalFormatting>
  <conditionalFormatting sqref="E19">
    <cfRule type="cellIs" dxfId="59" priority="10" operator="lessThan">
      <formula>$D$19</formula>
    </cfRule>
  </conditionalFormatting>
  <conditionalFormatting sqref="Q45">
    <cfRule type="cellIs" dxfId="58" priority="8" operator="greaterThan">
      <formula>$P$45</formula>
    </cfRule>
  </conditionalFormatting>
  <conditionalFormatting sqref="N16">
    <cfRule type="cellIs" dxfId="57" priority="7" operator="greaterThan">
      <formula>$M$16</formula>
    </cfRule>
  </conditionalFormatting>
  <conditionalFormatting sqref="N17">
    <cfRule type="cellIs" dxfId="56" priority="6" operator="greaterThan">
      <formula>$M$17</formula>
    </cfRule>
  </conditionalFormatting>
  <conditionalFormatting sqref="E9">
    <cfRule type="cellIs" dxfId="55" priority="5" operator="lessThan">
      <formula>$D$9</formula>
    </cfRule>
  </conditionalFormatting>
  <conditionalFormatting sqref="N13">
    <cfRule type="cellIs" dxfId="54" priority="4" operator="lessThan">
      <formula>$M$13</formula>
    </cfRule>
  </conditionalFormatting>
  <conditionalFormatting sqref="K16:L19">
    <cfRule type="cellIs" dxfId="53" priority="3" operator="equal">
      <formula>0</formula>
    </cfRule>
  </conditionalFormatting>
  <conditionalFormatting sqref="K16:K19">
    <cfRule type="cellIs" dxfId="52" priority="2" operator="lessThan">
      <formula>$J$9</formula>
    </cfRule>
  </conditionalFormatting>
  <conditionalFormatting sqref="N47">
    <cfRule type="cellIs" dxfId="51" priority="1" operator="greaterThan">
      <formula>$M$47</formula>
    </cfRule>
  </conditionalFormatting>
  <printOptions horizontalCentered="1"/>
  <pageMargins left="0" right="0" top="0.25" bottom="0.25" header="0.5" footer="0.5"/>
  <pageSetup scale="66" orientation="landscape" horizontalDpi="4294967295"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13F79-B1B7-47AE-A80F-91299216C9BE}">
  <sheetPr codeName="Sheet11">
    <tabColor theme="7" tint="0.79998168889431442"/>
    <pageSetUpPr fitToPage="1"/>
  </sheetPr>
  <dimension ref="A1:AE61"/>
  <sheetViews>
    <sheetView showGridLines="0" showRowColHeaders="0" zoomScale="80" zoomScaleNormal="80" workbookViewId="0"/>
  </sheetViews>
  <sheetFormatPr defaultColWidth="9.28515625" defaultRowHeight="12.75" x14ac:dyDescent="0.2"/>
  <cols>
    <col min="1" max="1" width="2" style="129" customWidth="1"/>
    <col min="2" max="2" width="8.28515625" style="129" customWidth="1"/>
    <col min="3" max="3" width="40.28515625" style="129" customWidth="1"/>
    <col min="4" max="4" width="12.140625" style="181" customWidth="1"/>
    <col min="5" max="19" width="8.28515625" style="129" customWidth="1"/>
    <col min="20" max="20" width="2.140625" style="129" hidden="1" customWidth="1"/>
    <col min="21" max="21" width="2.42578125" style="129" customWidth="1"/>
    <col min="22" max="22" width="13.140625" style="129" customWidth="1"/>
    <col min="23" max="23" width="10.28515625" style="129" customWidth="1"/>
    <col min="24" max="29" width="9.7109375" style="129" customWidth="1"/>
    <col min="30" max="30" width="9.28515625" style="129"/>
    <col min="31" max="31" width="3.28515625" style="129" customWidth="1"/>
    <col min="32" max="16384" width="9.28515625" style="129"/>
  </cols>
  <sheetData>
    <row r="1" spans="1:31" ht="13.9" customHeight="1" x14ac:dyDescent="0.2">
      <c r="B1" s="231"/>
      <c r="C1" s="231"/>
      <c r="D1" s="231"/>
      <c r="F1" s="242"/>
      <c r="G1" s="704" t="s">
        <v>8362</v>
      </c>
      <c r="H1" s="704"/>
      <c r="I1" s="704"/>
      <c r="J1" s="704"/>
      <c r="K1" s="704"/>
      <c r="L1" s="704"/>
      <c r="M1" s="704"/>
      <c r="N1" s="704"/>
      <c r="O1" s="704"/>
      <c r="P1" s="704"/>
      <c r="Q1" s="704"/>
      <c r="R1" s="704"/>
      <c r="S1" s="704"/>
      <c r="T1" s="704"/>
      <c r="U1" s="704"/>
      <c r="V1" s="704"/>
      <c r="W1" s="704"/>
    </row>
    <row r="2" spans="1:31" ht="13.9" customHeight="1" x14ac:dyDescent="0.3">
      <c r="C2" s="244">
        <f>'All C3 Yards'!A1</f>
        <v>44603.583333333336</v>
      </c>
      <c r="D2" s="236"/>
      <c r="E2" s="243"/>
      <c r="F2" s="242"/>
      <c r="G2" s="704"/>
      <c r="H2" s="704"/>
      <c r="I2" s="704"/>
      <c r="J2" s="704"/>
      <c r="K2" s="704"/>
      <c r="L2" s="704"/>
      <c r="M2" s="704"/>
      <c r="N2" s="704"/>
      <c r="O2" s="704"/>
      <c r="P2" s="704"/>
      <c r="Q2" s="704"/>
      <c r="R2" s="704"/>
      <c r="S2" s="704"/>
      <c r="T2" s="704"/>
      <c r="U2" s="704"/>
      <c r="V2" s="704"/>
      <c r="W2" s="704"/>
    </row>
    <row r="3" spans="1:31" ht="15" customHeight="1" x14ac:dyDescent="0.2">
      <c r="C3" s="235"/>
      <c r="D3" s="236"/>
      <c r="E3" s="242"/>
      <c r="F3" s="242"/>
      <c r="G3" s="704"/>
      <c r="H3" s="704"/>
      <c r="I3" s="704"/>
      <c r="J3" s="704"/>
      <c r="K3" s="704"/>
      <c r="L3" s="704"/>
      <c r="M3" s="704"/>
      <c r="N3" s="704"/>
      <c r="O3" s="704"/>
      <c r="P3" s="704"/>
      <c r="Q3" s="704"/>
      <c r="R3" s="704"/>
      <c r="S3" s="704"/>
      <c r="T3" s="704"/>
      <c r="U3" s="704"/>
      <c r="V3" s="704"/>
      <c r="W3" s="704"/>
    </row>
    <row r="4" spans="1:31" ht="14.45" customHeight="1" x14ac:dyDescent="0.45">
      <c r="B4" s="240"/>
      <c r="C4" s="240"/>
      <c r="D4" s="240"/>
      <c r="E4" s="241"/>
      <c r="F4" s="241"/>
      <c r="G4" s="241"/>
      <c r="H4" s="241"/>
      <c r="I4" s="241"/>
      <c r="J4" s="241"/>
      <c r="K4" s="241"/>
      <c r="L4" s="241"/>
      <c r="M4" s="241"/>
      <c r="N4" s="241"/>
      <c r="O4" s="241"/>
      <c r="P4" s="241"/>
      <c r="Q4" s="241"/>
      <c r="R4" s="241"/>
      <c r="S4" s="241"/>
      <c r="T4" s="241"/>
      <c r="U4" s="241"/>
      <c r="V4" s="240"/>
    </row>
    <row r="5" spans="1:31" ht="14.45" customHeight="1" x14ac:dyDescent="0.45">
      <c r="B5" s="240"/>
      <c r="C5" s="240"/>
      <c r="D5" s="240"/>
      <c r="E5" s="241"/>
      <c r="F5" s="241"/>
      <c r="G5" s="241"/>
      <c r="H5" s="241"/>
      <c r="I5" s="241"/>
      <c r="J5" s="241"/>
      <c r="K5" s="241"/>
      <c r="L5" s="241"/>
      <c r="M5" s="241"/>
      <c r="N5" s="241"/>
      <c r="O5" s="241"/>
      <c r="P5" s="241"/>
      <c r="Q5" s="241"/>
      <c r="R5" s="241"/>
      <c r="S5" s="241"/>
      <c r="T5" s="241"/>
      <c r="U5" s="241"/>
      <c r="V5" s="240"/>
    </row>
    <row r="6" spans="1:31" ht="12" customHeight="1" thickBot="1" x14ac:dyDescent="0.3">
      <c r="B6" s="705"/>
      <c r="C6" s="705"/>
      <c r="D6" s="705"/>
      <c r="E6" s="705"/>
      <c r="F6" s="705"/>
      <c r="G6" s="705"/>
      <c r="H6" s="705"/>
      <c r="I6" s="705"/>
      <c r="J6" s="705"/>
      <c r="K6" s="705"/>
      <c r="L6" s="705"/>
      <c r="M6" s="705"/>
      <c r="N6" s="705"/>
      <c r="O6" s="705"/>
      <c r="P6" s="705"/>
      <c r="Q6" s="705"/>
      <c r="R6" s="705"/>
      <c r="S6" s="705"/>
      <c r="T6" s="705"/>
      <c r="U6" s="705"/>
      <c r="V6" s="705"/>
    </row>
    <row r="7" spans="1:31" ht="27" thickBot="1" x14ac:dyDescent="0.45">
      <c r="A7" s="412"/>
      <c r="B7" s="413"/>
      <c r="C7" s="413"/>
      <c r="D7" s="413"/>
      <c r="E7" s="413"/>
      <c r="F7" s="413"/>
      <c r="G7" s="415"/>
      <c r="H7" s="415"/>
      <c r="I7" s="762" t="s">
        <v>8367</v>
      </c>
      <c r="J7" s="762"/>
      <c r="K7" s="762"/>
      <c r="L7" s="762"/>
      <c r="M7" s="762"/>
      <c r="N7" s="762"/>
      <c r="O7" s="414" t="s">
        <v>8368</v>
      </c>
      <c r="P7" s="413"/>
      <c r="Q7" s="413"/>
      <c r="R7" s="413"/>
      <c r="S7" s="413"/>
      <c r="T7" s="413"/>
      <c r="U7" s="416"/>
      <c r="V7" s="417"/>
      <c r="W7" s="417"/>
      <c r="X7" s="417"/>
      <c r="Y7" s="761" t="s">
        <v>8369</v>
      </c>
      <c r="Z7" s="761"/>
      <c r="AA7" s="761"/>
      <c r="AB7" s="419" t="s">
        <v>8370</v>
      </c>
      <c r="AC7" s="417"/>
      <c r="AD7" s="417"/>
      <c r="AE7" s="418"/>
    </row>
    <row r="8" spans="1:31" ht="15" customHeight="1" thickBot="1" x14ac:dyDescent="0.25">
      <c r="A8" s="360"/>
      <c r="B8" s="351"/>
      <c r="C8" s="757" t="s">
        <v>1694</v>
      </c>
      <c r="D8" s="759" t="s">
        <v>1695</v>
      </c>
      <c r="E8" s="716" t="s">
        <v>867</v>
      </c>
      <c r="F8" s="718"/>
      <c r="G8" s="716" t="s">
        <v>8177</v>
      </c>
      <c r="H8" s="718"/>
      <c r="I8" s="716" t="s">
        <v>378</v>
      </c>
      <c r="J8" s="718"/>
      <c r="K8" s="716" t="s">
        <v>379</v>
      </c>
      <c r="L8" s="718"/>
      <c r="M8" s="716" t="s">
        <v>511</v>
      </c>
      <c r="N8" s="718"/>
      <c r="O8" s="716" t="s">
        <v>859</v>
      </c>
      <c r="P8" s="717"/>
      <c r="Q8" s="716" t="s">
        <v>377</v>
      </c>
      <c r="R8" s="718"/>
      <c r="S8" s="706" t="s">
        <v>1741</v>
      </c>
      <c r="T8" s="351"/>
      <c r="U8" s="396"/>
      <c r="V8" s="708" t="s">
        <v>1695</v>
      </c>
      <c r="W8" s="381" t="s">
        <v>867</v>
      </c>
      <c r="X8" s="381" t="s">
        <v>8363</v>
      </c>
      <c r="Y8" s="381" t="s">
        <v>378</v>
      </c>
      <c r="Z8" s="381" t="s">
        <v>379</v>
      </c>
      <c r="AA8" s="381" t="s">
        <v>511</v>
      </c>
      <c r="AB8" s="380" t="s">
        <v>859</v>
      </c>
      <c r="AC8" s="381" t="s">
        <v>377</v>
      </c>
      <c r="AD8" s="706" t="s">
        <v>1741</v>
      </c>
      <c r="AE8" s="400"/>
    </row>
    <row r="9" spans="1:31" ht="13.5" thickBot="1" x14ac:dyDescent="0.25">
      <c r="A9" s="360"/>
      <c r="B9" s="351"/>
      <c r="C9" s="758"/>
      <c r="D9" s="760"/>
      <c r="E9" s="134" t="s">
        <v>1699</v>
      </c>
      <c r="F9" s="343" t="s">
        <v>1741</v>
      </c>
      <c r="G9" s="268" t="s">
        <v>1699</v>
      </c>
      <c r="H9" s="341" t="s">
        <v>1741</v>
      </c>
      <c r="I9" s="134" t="s">
        <v>1699</v>
      </c>
      <c r="J9" s="342" t="s">
        <v>1741</v>
      </c>
      <c r="K9" s="134" t="s">
        <v>1699</v>
      </c>
      <c r="L9" s="342" t="s">
        <v>1741</v>
      </c>
      <c r="M9" s="134" t="s">
        <v>1699</v>
      </c>
      <c r="N9" s="342" t="s">
        <v>1741</v>
      </c>
      <c r="O9" s="134" t="s">
        <v>1699</v>
      </c>
      <c r="P9" s="267" t="s">
        <v>1741</v>
      </c>
      <c r="Q9" s="370" t="s">
        <v>1699</v>
      </c>
      <c r="R9" s="343" t="s">
        <v>1741</v>
      </c>
      <c r="S9" s="741"/>
      <c r="T9" s="351"/>
      <c r="U9" s="396"/>
      <c r="V9" s="753"/>
      <c r="W9" s="394" t="s">
        <v>1700</v>
      </c>
      <c r="X9" s="394" t="s">
        <v>1700</v>
      </c>
      <c r="Y9" s="394" t="s">
        <v>1700</v>
      </c>
      <c r="Z9" s="394" t="s">
        <v>1700</v>
      </c>
      <c r="AA9" s="394" t="s">
        <v>1700</v>
      </c>
      <c r="AB9" s="395" t="s">
        <v>1700</v>
      </c>
      <c r="AC9" s="394" t="s">
        <v>1700</v>
      </c>
      <c r="AD9" s="741"/>
      <c r="AE9" s="400"/>
    </row>
    <row r="10" spans="1:31" ht="15" customHeight="1" thickTop="1" x14ac:dyDescent="0.2">
      <c r="A10" s="360"/>
      <c r="B10" s="749" t="s">
        <v>8231</v>
      </c>
      <c r="C10" s="387" t="s">
        <v>8293</v>
      </c>
      <c r="D10" s="371" t="s">
        <v>8203</v>
      </c>
      <c r="E10" s="156"/>
      <c r="F10" s="162">
        <f>COUNTIFS(AllC3_Data[Profile],$D10,AllC3_Data[Yard],"=S*")</f>
        <v>0</v>
      </c>
      <c r="G10" s="287"/>
      <c r="H10" s="140">
        <f>COUNTIFS(AllC3_Data[Profile],$D10,AllC3_Data[Yard],"=V*")</f>
        <v>0</v>
      </c>
      <c r="I10" s="156"/>
      <c r="J10" s="140">
        <f>COUNTIFS(AllC3_Data[Profile],$D10,AllC3_Data[Yard],"=M*")</f>
        <v>3</v>
      </c>
      <c r="K10" s="156"/>
      <c r="L10" s="140">
        <f>COUNTIFS(AllC3_Data[Profile],$D10,AllC3_Data[Yard],"=T*")</f>
        <v>1</v>
      </c>
      <c r="M10" s="156"/>
      <c r="N10" s="140">
        <f>COUNTIFS(AllC3_Data[Profile],$D10,AllC3_Data[Yard],"=K*")</f>
        <v>1</v>
      </c>
      <c r="O10" s="156"/>
      <c r="P10" s="281">
        <f>COUNTIFS(AllC3_Data[Profile],$D10,AllC3_Data[Yard],"=C*")</f>
        <v>0</v>
      </c>
      <c r="Q10" s="157"/>
      <c r="R10" s="332">
        <f>COUNTIFS(AllC3_Data[Profile],$D10,AllC3_Data[Yard],"=H*")</f>
        <v>0</v>
      </c>
      <c r="S10" s="163">
        <f t="shared" ref="S10:S30" si="0">SUM(F10,H10,J10,P10,L10,N10,R10)</f>
        <v>5</v>
      </c>
      <c r="T10" s="405"/>
      <c r="U10" s="396"/>
      <c r="V10" s="404" t="s">
        <v>8203</v>
      </c>
      <c r="W10" s="385">
        <f>COUNTIFS(AllC3_Data[Profile],$V10,AllC3_Data[Door/Yard Number],3,AllC3_Data[Yard],"=S*",AllC3_Data[Content Code],"=Empty")</f>
        <v>0</v>
      </c>
      <c r="X10" s="385">
        <f>COUNTIFS(AllC3_Data[Profile],$V10,AllC3_Data[Door/Yard Number],3,AllC3_Data[Yard],"=V*",AllC3_Data[Content Code],"=Empty")</f>
        <v>0</v>
      </c>
      <c r="Y10" s="385">
        <f>COUNTIFS(AllC3_Data[Profile],$V10,AllC3_Data[Door/Yard Number],3,AllC3_Data[Yard],"=M*",AllC3_Data[Content Code],"=Empty")</f>
        <v>1</v>
      </c>
      <c r="Z10" s="385">
        <f>COUNTIFS(AllC3_Data[Profile],$V10,AllC3_Data[Door/Yard Number],3,AllC3_Data[Yard],"=T*",AllC3_Data[Content Code],"=Empty")</f>
        <v>0</v>
      </c>
      <c r="AA10" s="385">
        <f>COUNTIFS(AllC3_Data[Profile],$V10,AllC3_Data[Door/Yard Number],3,AllC3_Data[Yard],"=K*",AllC3_Data[Content Code],"=Empty")</f>
        <v>1</v>
      </c>
      <c r="AB10" s="379">
        <f>COUNTIFS(AllC3_Data[Profile],$V10,AllC3_Data[Door/Yard Number],3,AllC3_Data[Yard],"=C*",AllC3_Data[Content Code],"=Empty")</f>
        <v>0</v>
      </c>
      <c r="AC10" s="385">
        <f>COUNTIFS(AllC3_Data[Profile],$V10,AllC3_Data[Door/Yard Number],3,AllC3_Data[Yard],"=H*",AllC3_Data[Content Code],"=Empty")</f>
        <v>0</v>
      </c>
      <c r="AD10" s="366">
        <f t="shared" ref="AD10:AD30" si="1">SUM(W10,X10,Y10,AB10,Z10,AA10,AC10)</f>
        <v>2</v>
      </c>
      <c r="AE10" s="400"/>
    </row>
    <row r="11" spans="1:31" ht="15" customHeight="1" x14ac:dyDescent="0.2">
      <c r="A11" s="360"/>
      <c r="B11" s="750"/>
      <c r="C11" s="388" t="s">
        <v>8267</v>
      </c>
      <c r="D11" s="372" t="s">
        <v>8210</v>
      </c>
      <c r="E11" s="338"/>
      <c r="F11" s="143">
        <f>COUNTIFS(AllC3_Data[Profile],$D11,AllC3_Data[Yard],"=S*")</f>
        <v>166</v>
      </c>
      <c r="G11" s="286"/>
      <c r="H11" s="142">
        <f>COUNTIFS(AllC3_Data[Profile],$D11,AllC3_Data[Yard],"=V*")</f>
        <v>193</v>
      </c>
      <c r="I11" s="141"/>
      <c r="J11" s="142">
        <f>COUNTIFS(AllC3_Data[Profile],$D11,AllC3_Data[Yard],"=M*")</f>
        <v>151</v>
      </c>
      <c r="K11" s="141"/>
      <c r="L11" s="142">
        <f>COUNTIFS(AllC3_Data[Profile],$D11,AllC3_Data[Yard],"=T*")</f>
        <v>36</v>
      </c>
      <c r="M11" s="144"/>
      <c r="N11" s="142">
        <f>COUNTIFS(AllC3_Data[Profile],$D11,AllC3_Data[Yard],"=K*")</f>
        <v>48</v>
      </c>
      <c r="O11" s="141"/>
      <c r="P11" s="270">
        <f>COUNTIFS(AllC3_Data[Profile],$D11,AllC3_Data[Yard],"=C*")</f>
        <v>25</v>
      </c>
      <c r="Q11" s="145"/>
      <c r="R11" s="333">
        <f>COUNTIFS(AllC3_Data[Profile],$D11,AllC3_Data[Yard],"=H*")</f>
        <v>23</v>
      </c>
      <c r="S11" s="146">
        <f t="shared" si="0"/>
        <v>642</v>
      </c>
      <c r="T11" s="351"/>
      <c r="U11" s="396"/>
      <c r="V11" s="372" t="s">
        <v>8210</v>
      </c>
      <c r="W11" s="383">
        <f>COUNTIFS(AllC3_Data[Profile],$V11,AllC3_Data[Door/Yard Number],3,AllC3_Data[Yard],"=S*",AllC3_Data[Content Code],"=Empty")</f>
        <v>6</v>
      </c>
      <c r="X11" s="383">
        <f>COUNTIFS(AllC3_Data[Profile],$V11,AllC3_Data[Door/Yard Number],3,AllC3_Data[Yard],"=V*",AllC3_Data[Content Code],"=Empty")</f>
        <v>6</v>
      </c>
      <c r="Y11" s="383">
        <f>COUNTIFS(AllC3_Data[Profile],$V11,AllC3_Data[Door/Yard Number],3,AllC3_Data[Yard],"=M*",AllC3_Data[Content Code],"=Empty")</f>
        <v>10</v>
      </c>
      <c r="Z11" s="383">
        <f>COUNTIFS(AllC3_Data[Profile],$V11,AllC3_Data[Door/Yard Number],3,AllC3_Data[Yard],"=T*",AllC3_Data[Content Code],"=Empty")</f>
        <v>7</v>
      </c>
      <c r="AA11" s="383">
        <f>COUNTIFS(AllC3_Data[Profile],$V11,AllC3_Data[Door/Yard Number],3,AllC3_Data[Yard],"=K*",AllC3_Data[Content Code],"=Empty")</f>
        <v>15</v>
      </c>
      <c r="AB11" s="359">
        <f>COUNTIFS(AllC3_Data[Profile],$V11,AllC3_Data[Door/Yard Number],3,AllC3_Data[Yard],"=C*",AllC3_Data[Content Code],"=Empty")</f>
        <v>5</v>
      </c>
      <c r="AC11" s="383">
        <f>COUNTIFS(AllC3_Data[Profile],$V11,AllC3_Data[Door/Yard Number],3,AllC3_Data[Yard],"=H*",AllC3_Data[Content Code],"=Empty")</f>
        <v>5</v>
      </c>
      <c r="AD11" s="367">
        <f t="shared" si="1"/>
        <v>54</v>
      </c>
      <c r="AE11" s="400"/>
    </row>
    <row r="12" spans="1:31" ht="15" customHeight="1" x14ac:dyDescent="0.2">
      <c r="A12" s="360"/>
      <c r="B12" s="750"/>
      <c r="C12" s="388" t="s">
        <v>8302</v>
      </c>
      <c r="D12" s="372" t="s">
        <v>8209</v>
      </c>
      <c r="E12" s="338"/>
      <c r="F12" s="143">
        <f>COUNTIFS(AllC3_Data[Profile],$D12,AllC3_Data[Yard],"=S*")</f>
        <v>37</v>
      </c>
      <c r="G12" s="286"/>
      <c r="H12" s="142">
        <f>COUNTIFS(AllC3_Data[Profile],$D12,AllC3_Data[Yard],"=V*")</f>
        <v>26</v>
      </c>
      <c r="I12" s="141"/>
      <c r="J12" s="142">
        <f>COUNTIFS(AllC3_Data[Profile],$D12,AllC3_Data[Yard],"=M*")</f>
        <v>38</v>
      </c>
      <c r="K12" s="141"/>
      <c r="L12" s="142">
        <f>COUNTIFS(AllC3_Data[Profile],$D12,AllC3_Data[Yard],"=T*")</f>
        <v>2</v>
      </c>
      <c r="M12" s="144"/>
      <c r="N12" s="142">
        <f>COUNTIFS(AllC3_Data[Profile],$D12,AllC3_Data[Yard],"=K*")</f>
        <v>6</v>
      </c>
      <c r="O12" s="141"/>
      <c r="P12" s="270">
        <f>COUNTIFS(AllC3_Data[Profile],$D12,AllC3_Data[Yard],"=C*")</f>
        <v>1</v>
      </c>
      <c r="Q12" s="145"/>
      <c r="R12" s="333">
        <f>COUNTIFS(AllC3_Data[Profile],$D12,AllC3_Data[Yard],"=H*")</f>
        <v>4</v>
      </c>
      <c r="S12" s="146">
        <f t="shared" si="0"/>
        <v>114</v>
      </c>
      <c r="T12" s="351"/>
      <c r="U12" s="396"/>
      <c r="V12" s="372" t="s">
        <v>8209</v>
      </c>
      <c r="W12" s="383">
        <f>COUNTIFS(AllC3_Data[Profile],$V12,AllC3_Data[Door/Yard Number],3,AllC3_Data[Yard],"=S*",AllC3_Data[Content Code],"=Empty")</f>
        <v>3</v>
      </c>
      <c r="X12" s="383">
        <f>COUNTIFS(AllC3_Data[Profile],$V12,AllC3_Data[Door/Yard Number],3,AllC3_Data[Yard],"=V*",AllC3_Data[Content Code],"=Empty")</f>
        <v>2</v>
      </c>
      <c r="Y12" s="383">
        <f>COUNTIFS(AllC3_Data[Profile],$V12,AllC3_Data[Door/Yard Number],3,AllC3_Data[Yard],"=M*",AllC3_Data[Content Code],"=Empty")</f>
        <v>7</v>
      </c>
      <c r="Z12" s="383">
        <f>COUNTIFS(AllC3_Data[Profile],$V12,AllC3_Data[Door/Yard Number],3,AllC3_Data[Yard],"=T*",AllC3_Data[Content Code],"=Empty")</f>
        <v>0</v>
      </c>
      <c r="AA12" s="383">
        <f>COUNTIFS(AllC3_Data[Profile],$V12,AllC3_Data[Door/Yard Number],3,AllC3_Data[Yard],"=K*",AllC3_Data[Content Code],"=Empty")</f>
        <v>0</v>
      </c>
      <c r="AB12" s="359">
        <f>COUNTIFS(AllC3_Data[Profile],$V12,AllC3_Data[Door/Yard Number],3,AllC3_Data[Yard],"=C*",AllC3_Data[Content Code],"=Empty")</f>
        <v>0</v>
      </c>
      <c r="AC12" s="383">
        <f>COUNTIFS(AllC3_Data[Profile],$V12,AllC3_Data[Door/Yard Number],3,AllC3_Data[Yard],"=H*",AllC3_Data[Content Code],"=Empty")</f>
        <v>0</v>
      </c>
      <c r="AD12" s="367">
        <f t="shared" si="1"/>
        <v>12</v>
      </c>
      <c r="AE12" s="400"/>
    </row>
    <row r="13" spans="1:31" ht="15" customHeight="1" x14ac:dyDescent="0.2">
      <c r="A13" s="360"/>
      <c r="B13" s="751"/>
      <c r="C13" s="388" t="s">
        <v>8260</v>
      </c>
      <c r="D13" s="372" t="s">
        <v>8214</v>
      </c>
      <c r="E13" s="338"/>
      <c r="F13" s="143">
        <f>COUNTIFS(AllC3_Data[Profile],$D13,AllC3_Data[Yard],"=S*")</f>
        <v>13</v>
      </c>
      <c r="G13" s="286"/>
      <c r="H13" s="142">
        <f>COUNTIFS(AllC3_Data[Profile],$D13,AllC3_Data[Yard],"=V*")</f>
        <v>15</v>
      </c>
      <c r="I13" s="141"/>
      <c r="J13" s="142">
        <f>COUNTIFS(AllC3_Data[Profile],$D13,AllC3_Data[Yard],"=M*")</f>
        <v>9</v>
      </c>
      <c r="K13" s="141"/>
      <c r="L13" s="142">
        <f>COUNTIFS(AllC3_Data[Profile],$D13,AllC3_Data[Yard],"=T*")</f>
        <v>6</v>
      </c>
      <c r="M13" s="144"/>
      <c r="N13" s="142">
        <f>COUNTIFS(AllC3_Data[Profile],$D13,AllC3_Data[Yard],"=K*")</f>
        <v>2</v>
      </c>
      <c r="O13" s="141"/>
      <c r="P13" s="270">
        <f>COUNTIFS(AllC3_Data[Profile],$D13,AllC3_Data[Yard],"=C*")</f>
        <v>0</v>
      </c>
      <c r="Q13" s="145"/>
      <c r="R13" s="333">
        <f>COUNTIFS(AllC3_Data[Profile],$D13,AllC3_Data[Yard],"=H*")</f>
        <v>1</v>
      </c>
      <c r="S13" s="146">
        <f t="shared" si="0"/>
        <v>46</v>
      </c>
      <c r="T13" s="351"/>
      <c r="U13" s="396"/>
      <c r="V13" s="372" t="s">
        <v>8214</v>
      </c>
      <c r="W13" s="383">
        <f>COUNTIFS(AllC3_Data[Profile],$V13,AllC3_Data[Door/Yard Number],3,AllC3_Data[Yard],"=S*",AllC3_Data[Content Code],"=Empty")</f>
        <v>0</v>
      </c>
      <c r="X13" s="383">
        <f>COUNTIFS(AllC3_Data[Profile],$V13,AllC3_Data[Door/Yard Number],3,AllC3_Data[Yard],"=V*",AllC3_Data[Content Code],"=Empty")</f>
        <v>2</v>
      </c>
      <c r="Y13" s="383">
        <f>COUNTIFS(AllC3_Data[Profile],$V13,AllC3_Data[Door/Yard Number],3,AllC3_Data[Yard],"=M*",AllC3_Data[Content Code],"=Empty")</f>
        <v>1</v>
      </c>
      <c r="Z13" s="383">
        <f>COUNTIFS(AllC3_Data[Profile],$V13,AllC3_Data[Door/Yard Number],3,AllC3_Data[Yard],"=T*",AllC3_Data[Content Code],"=Empty")</f>
        <v>1</v>
      </c>
      <c r="AA13" s="383">
        <f>COUNTIFS(AllC3_Data[Profile],$V13,AllC3_Data[Door/Yard Number],3,AllC3_Data[Yard],"=K*",AllC3_Data[Content Code],"=Empty")</f>
        <v>0</v>
      </c>
      <c r="AB13" s="359">
        <f>COUNTIFS(AllC3_Data[Profile],$V13,AllC3_Data[Door/Yard Number],3,AllC3_Data[Yard],"=C*",AllC3_Data[Content Code],"=Empty")</f>
        <v>0</v>
      </c>
      <c r="AC13" s="383">
        <f>COUNTIFS(AllC3_Data[Profile],$V13,AllC3_Data[Door/Yard Number],3,AllC3_Data[Yard],"=H*",AllC3_Data[Content Code],"=Empty")</f>
        <v>0</v>
      </c>
      <c r="AD13" s="367">
        <f t="shared" si="1"/>
        <v>4</v>
      </c>
      <c r="AE13" s="400"/>
    </row>
    <row r="14" spans="1:31" ht="15" customHeight="1" x14ac:dyDescent="0.2">
      <c r="A14" s="360"/>
      <c r="B14" s="751"/>
      <c r="C14" s="388" t="s">
        <v>8294</v>
      </c>
      <c r="D14" s="372" t="s">
        <v>8215</v>
      </c>
      <c r="E14" s="338"/>
      <c r="F14" s="143">
        <f>COUNTIFS(AllC3_Data[Profile],$D14,AllC3_Data[Yard],"=S*")</f>
        <v>4</v>
      </c>
      <c r="G14" s="286"/>
      <c r="H14" s="142">
        <f>COUNTIFS(AllC3_Data[Profile],$D14,AllC3_Data[Yard],"=V*")</f>
        <v>5</v>
      </c>
      <c r="I14" s="141"/>
      <c r="J14" s="142">
        <f>COUNTIFS(AllC3_Data[Profile],$D14,AllC3_Data[Yard],"=M*")</f>
        <v>7</v>
      </c>
      <c r="K14" s="141"/>
      <c r="L14" s="142">
        <f>COUNTIFS(AllC3_Data[Profile],$D14,AllC3_Data[Yard],"=T*")</f>
        <v>1</v>
      </c>
      <c r="M14" s="145"/>
      <c r="N14" s="142">
        <f>COUNTIFS(AllC3_Data[Profile],$D14,AllC3_Data[Yard],"=K*")</f>
        <v>1</v>
      </c>
      <c r="O14" s="141"/>
      <c r="P14" s="270">
        <f>COUNTIFS(AllC3_Data[Profile],$D14,AllC3_Data[Yard],"=C*")</f>
        <v>1</v>
      </c>
      <c r="Q14" s="145"/>
      <c r="R14" s="333">
        <f>COUNTIFS(AllC3_Data[Profile],$D14,AllC3_Data[Yard],"=H*")</f>
        <v>0</v>
      </c>
      <c r="S14" s="146">
        <f t="shared" si="0"/>
        <v>19</v>
      </c>
      <c r="T14" s="351"/>
      <c r="U14" s="396"/>
      <c r="V14" s="372" t="s">
        <v>8215</v>
      </c>
      <c r="W14" s="383">
        <f>COUNTIFS(AllC3_Data[Profile],$V14,AllC3_Data[Door/Yard Number],3,AllC3_Data[Yard],"=S*",AllC3_Data[Content Code],"=Empty")</f>
        <v>1</v>
      </c>
      <c r="X14" s="383">
        <f>COUNTIFS(AllC3_Data[Profile],$V14,AllC3_Data[Door/Yard Number],3,AllC3_Data[Yard],"=V*",AllC3_Data[Content Code],"=Empty")</f>
        <v>0</v>
      </c>
      <c r="Y14" s="383">
        <f>COUNTIFS(AllC3_Data[Profile],$V14,AllC3_Data[Door/Yard Number],3,AllC3_Data[Yard],"=M*",AllC3_Data[Content Code],"=Empty")</f>
        <v>0</v>
      </c>
      <c r="Z14" s="383">
        <f>COUNTIFS(AllC3_Data[Profile],$V14,AllC3_Data[Door/Yard Number],3,AllC3_Data[Yard],"=T*",AllC3_Data[Content Code],"=Empty")</f>
        <v>1</v>
      </c>
      <c r="AA14" s="383">
        <f>COUNTIFS(AllC3_Data[Profile],$V14,AllC3_Data[Door/Yard Number],3,AllC3_Data[Yard],"=K*",AllC3_Data[Content Code],"=Empty")</f>
        <v>1</v>
      </c>
      <c r="AB14" s="359">
        <f>COUNTIFS(AllC3_Data[Profile],$V14,AllC3_Data[Door/Yard Number],3,AllC3_Data[Yard],"=C*",AllC3_Data[Content Code],"=Empty")</f>
        <v>0</v>
      </c>
      <c r="AC14" s="383">
        <f>COUNTIFS(AllC3_Data[Profile],$V14,AllC3_Data[Door/Yard Number],3,AllC3_Data[Yard],"=H*",AllC3_Data[Content Code],"=Empty")</f>
        <v>0</v>
      </c>
      <c r="AD14" s="367">
        <f t="shared" si="1"/>
        <v>3</v>
      </c>
      <c r="AE14" s="400"/>
    </row>
    <row r="15" spans="1:31" ht="15" customHeight="1" thickBot="1" x14ac:dyDescent="0.25">
      <c r="A15" s="360"/>
      <c r="B15" s="752"/>
      <c r="C15" s="389" t="s">
        <v>8270</v>
      </c>
      <c r="D15" s="373" t="s">
        <v>8207</v>
      </c>
      <c r="E15" s="339"/>
      <c r="F15" s="150">
        <f>COUNTIFS(AllC3_Data[Profile],$D15,AllC3_Data[Yard],"=S*")</f>
        <v>34</v>
      </c>
      <c r="G15" s="289"/>
      <c r="H15" s="149">
        <f>COUNTIFS(AllC3_Data[Profile],$D15,AllC3_Data[Yard],"=V*")</f>
        <v>40</v>
      </c>
      <c r="I15" s="148"/>
      <c r="J15" s="149">
        <f>COUNTIFS(AllC3_Data[Profile],$D15,AllC3_Data[Yard],"=M*")</f>
        <v>48</v>
      </c>
      <c r="K15" s="148"/>
      <c r="L15" s="149">
        <f>COUNTIFS(AllC3_Data[Profile],$D15,AllC3_Data[Yard],"=T*")</f>
        <v>25</v>
      </c>
      <c r="M15" s="158"/>
      <c r="N15" s="149">
        <f>COUNTIFS(AllC3_Data[Profile],$D15,AllC3_Data[Yard],"=K*")</f>
        <v>8</v>
      </c>
      <c r="O15" s="148"/>
      <c r="P15" s="282">
        <f>COUNTIFS(AllC3_Data[Profile],$D15,AllC3_Data[Yard],"=C*")</f>
        <v>0</v>
      </c>
      <c r="Q15" s="158"/>
      <c r="R15" s="334">
        <f>COUNTIFS(AllC3_Data[Profile],$D15,AllC3_Data[Yard],"=H*")</f>
        <v>8</v>
      </c>
      <c r="S15" s="154">
        <f t="shared" si="0"/>
        <v>163</v>
      </c>
      <c r="T15" s="406"/>
      <c r="U15" s="398"/>
      <c r="V15" s="373" t="s">
        <v>8207</v>
      </c>
      <c r="W15" s="384">
        <f>COUNTIFS(AllC3_Data[Profile],$V15,AllC3_Data[Door/Yard Number],3,AllC3_Data[Yard],"=S*",AllC3_Data[Content Code],"=Empty")</f>
        <v>1</v>
      </c>
      <c r="X15" s="384">
        <f>COUNTIFS(AllC3_Data[Profile],$V15,AllC3_Data[Door/Yard Number],3,AllC3_Data[Yard],"=V*",AllC3_Data[Content Code],"=Empty")</f>
        <v>2</v>
      </c>
      <c r="Y15" s="384">
        <f>COUNTIFS(AllC3_Data[Profile],$V15,AllC3_Data[Door/Yard Number],3,AllC3_Data[Yard],"=M*",AllC3_Data[Content Code],"=Empty")</f>
        <v>1</v>
      </c>
      <c r="Z15" s="384">
        <f>COUNTIFS(AllC3_Data[Profile],$V15,AllC3_Data[Door/Yard Number],3,AllC3_Data[Yard],"=T*",AllC3_Data[Content Code],"=Empty")</f>
        <v>11</v>
      </c>
      <c r="AA15" s="384">
        <f>COUNTIFS(AllC3_Data[Profile],$V15,AllC3_Data[Door/Yard Number],3,AllC3_Data[Yard],"=K*",AllC3_Data[Content Code],"=Empty")</f>
        <v>4</v>
      </c>
      <c r="AB15" s="378">
        <f>COUNTIFS(AllC3_Data[Profile],$V15,AllC3_Data[Door/Yard Number],3,AllC3_Data[Yard],"=C*",AllC3_Data[Content Code],"=Empty")</f>
        <v>0</v>
      </c>
      <c r="AC15" s="384">
        <f>COUNTIFS(AllC3_Data[Profile],$V15,AllC3_Data[Door/Yard Number],3,AllC3_Data[Yard],"=H*",AllC3_Data[Content Code],"=Empty")</f>
        <v>3</v>
      </c>
      <c r="AD15" s="369">
        <f t="shared" si="1"/>
        <v>22</v>
      </c>
      <c r="AE15" s="400"/>
    </row>
    <row r="16" spans="1:31" ht="15" customHeight="1" thickTop="1" x14ac:dyDescent="0.2">
      <c r="A16" s="360"/>
      <c r="B16" s="744" t="s">
        <v>8232</v>
      </c>
      <c r="C16" s="392" t="s">
        <v>8348</v>
      </c>
      <c r="D16" s="374" t="s">
        <v>8226</v>
      </c>
      <c r="E16" s="337"/>
      <c r="F16" s="162">
        <f>COUNTIFS(AllC3_Data[Profile],$D16,AllC3_Data[Yard],"=S*")</f>
        <v>0</v>
      </c>
      <c r="G16" s="285"/>
      <c r="H16" s="140">
        <f>COUNTIFS(AllC3_Data[Profile],$D16,AllC3_Data[Yard],"=V*")</f>
        <v>0</v>
      </c>
      <c r="I16" s="156"/>
      <c r="J16" s="140">
        <f>COUNTIFS(AllC3_Data[Profile],$D16,AllC3_Data[Yard],"=M*")</f>
        <v>3</v>
      </c>
      <c r="K16" s="196"/>
      <c r="L16" s="140">
        <f>COUNTIFS(AllC3_Data[Profile],$D16,AllC3_Data[Yard],"=T*")</f>
        <v>0</v>
      </c>
      <c r="M16" s="194"/>
      <c r="N16" s="140">
        <f>COUNTIFS(AllC3_Data[Profile],$D16,AllC3_Data[Yard],"=K*")</f>
        <v>0</v>
      </c>
      <c r="O16" s="156"/>
      <c r="P16" s="281">
        <f>COUNTIFS(AllC3_Data[Profile],$D16,AllC3_Data[Yard],"=C*")</f>
        <v>0</v>
      </c>
      <c r="Q16" s="157"/>
      <c r="R16" s="162">
        <f>COUNTIFS(AllC3_Data[Profile],$D16,AllC3_Data[Yard],"=H*")</f>
        <v>0</v>
      </c>
      <c r="S16" s="163">
        <f t="shared" si="0"/>
        <v>3</v>
      </c>
      <c r="T16" s="405"/>
      <c r="U16" s="397"/>
      <c r="V16" s="374" t="s">
        <v>8226</v>
      </c>
      <c r="W16" s="385">
        <f>COUNTIFS(AllC3_Data[Profile],$V16,AllC3_Data[Door/Yard Number],3,AllC3_Data[Yard],"=S*",AllC3_Data[Content Code],"=Empty")</f>
        <v>0</v>
      </c>
      <c r="X16" s="385">
        <f>COUNTIFS(AllC3_Data[Profile],$V16,AllC3_Data[Door/Yard Number],3,AllC3_Data[Yard],"=V*",AllC3_Data[Content Code],"=Empty")</f>
        <v>0</v>
      </c>
      <c r="Y16" s="385">
        <f>COUNTIFS(AllC3_Data[Profile],$V16,AllC3_Data[Door/Yard Number],3,AllC3_Data[Yard],"=M*",AllC3_Data[Content Code],"=Empty")</f>
        <v>1</v>
      </c>
      <c r="Z16" s="385">
        <f>COUNTIFS(AllC3_Data[Profile],$V16,AllC3_Data[Door/Yard Number],3,AllC3_Data[Yard],"=T*",AllC3_Data[Content Code],"=Empty")</f>
        <v>0</v>
      </c>
      <c r="AA16" s="385">
        <f>COUNTIFS(AllC3_Data[Profile],$V16,AllC3_Data[Door/Yard Number],3,AllC3_Data[Yard],"=K*",AllC3_Data[Content Code],"=Empty")</f>
        <v>0</v>
      </c>
      <c r="AB16" s="379">
        <f>COUNTIFS(AllC3_Data[Profile],$V16,AllC3_Data[Door/Yard Number],3,AllC3_Data[Yard],"=C*",AllC3_Data[Content Code],"=Empty")</f>
        <v>0</v>
      </c>
      <c r="AC16" s="385">
        <f>COUNTIFS(AllC3_Data[Profile],$V16,AllC3_Data[Door/Yard Number],3,AllC3_Data[Yard],"=H*",AllC3_Data[Content Code],"=Empty")</f>
        <v>0</v>
      </c>
      <c r="AD16" s="366">
        <f t="shared" si="1"/>
        <v>1</v>
      </c>
      <c r="AE16" s="400"/>
    </row>
    <row r="17" spans="1:31" ht="15" customHeight="1" x14ac:dyDescent="0.2">
      <c r="A17" s="360"/>
      <c r="B17" s="745"/>
      <c r="C17" s="390" t="s">
        <v>8322</v>
      </c>
      <c r="D17" s="375" t="s">
        <v>8208</v>
      </c>
      <c r="E17" s="338"/>
      <c r="F17" s="143">
        <f>COUNTIFS(AllC3_Data[Profile],$D17,AllC3_Data[Yard],"=S*")</f>
        <v>119</v>
      </c>
      <c r="G17" s="286"/>
      <c r="H17" s="142">
        <f>COUNTIFS(AllC3_Data[Profile],$D17,AllC3_Data[Yard],"=V*")</f>
        <v>14</v>
      </c>
      <c r="I17" s="141"/>
      <c r="J17" s="142">
        <f>COUNTIFS(AllC3_Data[Profile],$D17,AllC3_Data[Yard],"=M*")</f>
        <v>90</v>
      </c>
      <c r="K17" s="336"/>
      <c r="L17" s="142">
        <f>COUNTIFS(AllC3_Data[Profile],$D17,AllC3_Data[Yard],"=T*")</f>
        <v>28</v>
      </c>
      <c r="M17" s="144"/>
      <c r="N17" s="142">
        <f>COUNTIFS(AllC3_Data[Profile],$D17,AllC3_Data[Yard],"=K*")</f>
        <v>19</v>
      </c>
      <c r="O17" s="141"/>
      <c r="P17" s="270">
        <f>COUNTIFS(AllC3_Data[Profile],$D17,AllC3_Data[Yard],"=C*")</f>
        <v>7</v>
      </c>
      <c r="Q17" s="145"/>
      <c r="R17" s="143">
        <f>COUNTIFS(AllC3_Data[Profile],$D17,AllC3_Data[Yard],"=H*")</f>
        <v>18</v>
      </c>
      <c r="S17" s="146">
        <f t="shared" si="0"/>
        <v>295</v>
      </c>
      <c r="T17" s="351"/>
      <c r="U17" s="396"/>
      <c r="V17" s="375" t="s">
        <v>8208</v>
      </c>
      <c r="W17" s="383">
        <f>COUNTIFS(AllC3_Data[Profile],$V17,AllC3_Data[Door/Yard Number],3,AllC3_Data[Yard],"=S*",AllC3_Data[Content Code],"=Empty")</f>
        <v>10</v>
      </c>
      <c r="X17" s="383">
        <f>COUNTIFS(AllC3_Data[Profile],$V17,AllC3_Data[Door/Yard Number],3,AllC3_Data[Yard],"=V*",AllC3_Data[Content Code],"=Empty")</f>
        <v>1</v>
      </c>
      <c r="Y17" s="383">
        <f>COUNTIFS(AllC3_Data[Profile],$V17,AllC3_Data[Door/Yard Number],3,AllC3_Data[Yard],"=M*",AllC3_Data[Content Code],"=Empty")</f>
        <v>30</v>
      </c>
      <c r="Z17" s="383">
        <f>COUNTIFS(AllC3_Data[Profile],$V17,AllC3_Data[Door/Yard Number],3,AllC3_Data[Yard],"=T*",AllC3_Data[Content Code],"=Empty")</f>
        <v>11</v>
      </c>
      <c r="AA17" s="386">
        <f>COUNTIFS(AllC3_Data[Profile],$V17,AllC3_Data[Door/Yard Number],3,AllC3_Data[Yard],"=K*",AllC3_Data[Content Code],"=Empty")</f>
        <v>5</v>
      </c>
      <c r="AB17" s="359">
        <f>COUNTIFS(AllC3_Data[Profile],$V17,AllC3_Data[Door/Yard Number],3,AllC3_Data[Yard],"=C*",AllC3_Data[Content Code],"=Empty")</f>
        <v>2</v>
      </c>
      <c r="AC17" s="383">
        <f>COUNTIFS(AllC3_Data[Profile],$V17,AllC3_Data[Door/Yard Number],3,AllC3_Data[Yard],"=H*",AllC3_Data[Content Code],"=Empty")</f>
        <v>8</v>
      </c>
      <c r="AD17" s="367">
        <f t="shared" si="1"/>
        <v>67</v>
      </c>
      <c r="AE17" s="400"/>
    </row>
    <row r="18" spans="1:31" ht="15" customHeight="1" x14ac:dyDescent="0.2">
      <c r="A18" s="360"/>
      <c r="B18" s="745"/>
      <c r="C18" s="390" t="s">
        <v>8323</v>
      </c>
      <c r="D18" s="375" t="s">
        <v>8204</v>
      </c>
      <c r="E18" s="338"/>
      <c r="F18" s="143">
        <f>COUNTIFS(AllC3_Data[Profile],$D18,AllC3_Data[Yard],"=S*")</f>
        <v>34</v>
      </c>
      <c r="G18" s="286"/>
      <c r="H18" s="142">
        <f>COUNTIFS(AllC3_Data[Profile],$D18,AllC3_Data[Yard],"=V*")</f>
        <v>10</v>
      </c>
      <c r="I18" s="141"/>
      <c r="J18" s="142">
        <f>COUNTIFS(AllC3_Data[Profile],$D18,AllC3_Data[Yard],"=M*")</f>
        <v>52</v>
      </c>
      <c r="K18" s="141"/>
      <c r="L18" s="142">
        <f>COUNTIFS(AllC3_Data[Profile],$D18,AllC3_Data[Yard],"=T*")</f>
        <v>24</v>
      </c>
      <c r="M18" s="144"/>
      <c r="N18" s="142">
        <f>COUNTIFS(AllC3_Data[Profile],$D18,AllC3_Data[Yard],"=K*")</f>
        <v>8</v>
      </c>
      <c r="O18" s="141"/>
      <c r="P18" s="270">
        <f>COUNTIFS(AllC3_Data[Profile],$D18,AllC3_Data[Yard],"=C*")</f>
        <v>2</v>
      </c>
      <c r="Q18" s="145"/>
      <c r="R18" s="143">
        <f>COUNTIFS(AllC3_Data[Profile],$D18,AllC3_Data[Yard],"=H*")</f>
        <v>8</v>
      </c>
      <c r="S18" s="146">
        <f t="shared" si="0"/>
        <v>138</v>
      </c>
      <c r="T18" s="351"/>
      <c r="U18" s="396"/>
      <c r="V18" s="375" t="s">
        <v>8204</v>
      </c>
      <c r="W18" s="383">
        <f>COUNTIFS(AllC3_Data[Profile],$V18,AllC3_Data[Door/Yard Number],3,AllC3_Data[Yard],"=S*",AllC3_Data[Content Code],"=Empty")</f>
        <v>3</v>
      </c>
      <c r="X18" s="383">
        <f>COUNTIFS(AllC3_Data[Profile],$V18,AllC3_Data[Door/Yard Number],3,AllC3_Data[Yard],"=V*",AllC3_Data[Content Code],"=Empty")</f>
        <v>2</v>
      </c>
      <c r="Y18" s="383">
        <f>COUNTIFS(AllC3_Data[Profile],$V18,AllC3_Data[Door/Yard Number],3,AllC3_Data[Yard],"=M*",AllC3_Data[Content Code],"=Empty")</f>
        <v>29</v>
      </c>
      <c r="Z18" s="383">
        <f>COUNTIFS(AllC3_Data[Profile],$V18,AllC3_Data[Door/Yard Number],3,AllC3_Data[Yard],"=T*",AllC3_Data[Content Code],"=Empty")</f>
        <v>17</v>
      </c>
      <c r="AA18" s="383">
        <f>COUNTIFS(AllC3_Data[Profile],$V18,AllC3_Data[Door/Yard Number],3,AllC3_Data[Yard],"=K*",AllC3_Data[Content Code],"=Empty")</f>
        <v>5</v>
      </c>
      <c r="AB18" s="359">
        <f>COUNTIFS(AllC3_Data[Profile],$V18,AllC3_Data[Door/Yard Number],3,AllC3_Data[Yard],"=C*",AllC3_Data[Content Code],"=Empty")</f>
        <v>0</v>
      </c>
      <c r="AC18" s="383">
        <f>COUNTIFS(AllC3_Data[Profile],$V18,AllC3_Data[Door/Yard Number],3,AllC3_Data[Yard],"=H*",AllC3_Data[Content Code],"=Empty")</f>
        <v>5</v>
      </c>
      <c r="AD18" s="367">
        <f t="shared" si="1"/>
        <v>61</v>
      </c>
      <c r="AE18" s="400"/>
    </row>
    <row r="19" spans="1:31" ht="15" customHeight="1" x14ac:dyDescent="0.2">
      <c r="A19" s="360"/>
      <c r="B19" s="745"/>
      <c r="C19" s="390" t="s">
        <v>8268</v>
      </c>
      <c r="D19" s="375" t="s">
        <v>8216</v>
      </c>
      <c r="E19" s="338"/>
      <c r="F19" s="143">
        <f>COUNTIFS(AllC3_Data[Profile],$D19,AllC3_Data[Yard],"=S*")</f>
        <v>19</v>
      </c>
      <c r="G19" s="286"/>
      <c r="H19" s="142">
        <f>COUNTIFS(AllC3_Data[Profile],$D19,AllC3_Data[Yard],"=V*")</f>
        <v>5</v>
      </c>
      <c r="I19" s="141"/>
      <c r="J19" s="142">
        <f>COUNTIFS(AllC3_Data[Profile],$D19,AllC3_Data[Yard],"=M*")</f>
        <v>9</v>
      </c>
      <c r="K19" s="141"/>
      <c r="L19" s="142">
        <f>COUNTIFS(AllC3_Data[Profile],$D19,AllC3_Data[Yard],"=T*")</f>
        <v>4</v>
      </c>
      <c r="M19" s="144"/>
      <c r="N19" s="142">
        <f>COUNTIFS(AllC3_Data[Profile],$D19,AllC3_Data[Yard],"=K*")</f>
        <v>3</v>
      </c>
      <c r="O19" s="141"/>
      <c r="P19" s="270">
        <f>COUNTIFS(AllC3_Data[Profile],$D19,AllC3_Data[Yard],"=C*")</f>
        <v>5</v>
      </c>
      <c r="Q19" s="145"/>
      <c r="R19" s="143">
        <f>COUNTIFS(AllC3_Data[Profile],$D19,AllC3_Data[Yard],"=H*")</f>
        <v>2</v>
      </c>
      <c r="S19" s="146">
        <f t="shared" si="0"/>
        <v>47</v>
      </c>
      <c r="T19" s="351"/>
      <c r="U19" s="396"/>
      <c r="V19" s="375" t="s">
        <v>8216</v>
      </c>
      <c r="W19" s="383">
        <f>COUNTIFS(AllC3_Data[Profile],$V19,AllC3_Data[Door/Yard Number],3,AllC3_Data[Yard],"=S*",AllC3_Data[Content Code],"=Empty")</f>
        <v>0</v>
      </c>
      <c r="X19" s="383">
        <f>COUNTIFS(AllC3_Data[Profile],$V19,AllC3_Data[Door/Yard Number],3,AllC3_Data[Yard],"=V*",AllC3_Data[Content Code],"=Empty")</f>
        <v>0</v>
      </c>
      <c r="Y19" s="383">
        <f>COUNTIFS(AllC3_Data[Profile],$V19,AllC3_Data[Door/Yard Number],3,AllC3_Data[Yard],"=M*",AllC3_Data[Content Code],"=Empty")</f>
        <v>2</v>
      </c>
      <c r="Z19" s="383">
        <f>COUNTIFS(AllC3_Data[Profile],$V19,AllC3_Data[Door/Yard Number],3,AllC3_Data[Yard],"=T*",AllC3_Data[Content Code],"=Empty")</f>
        <v>0</v>
      </c>
      <c r="AA19" s="382">
        <f>COUNTIFS(AllC3_Data[Profile],$V19,AllC3_Data[Door/Yard Number],3,AllC3_Data[Yard],"=K*",AllC3_Data[Content Code],"=Empty")</f>
        <v>0</v>
      </c>
      <c r="AB19" s="359">
        <f>COUNTIFS(AllC3_Data[Profile],$V19,AllC3_Data[Door/Yard Number],3,AllC3_Data[Yard],"=C*",AllC3_Data[Content Code],"=Empty")</f>
        <v>0</v>
      </c>
      <c r="AC19" s="383">
        <f>COUNTIFS(AllC3_Data[Profile],$V19,AllC3_Data[Door/Yard Number],3,AllC3_Data[Yard],"=H*",AllC3_Data[Content Code],"=Empty")</f>
        <v>1</v>
      </c>
      <c r="AD19" s="367">
        <f t="shared" si="1"/>
        <v>3</v>
      </c>
      <c r="AE19" s="400"/>
    </row>
    <row r="20" spans="1:31" ht="15" customHeight="1" x14ac:dyDescent="0.2">
      <c r="A20" s="360"/>
      <c r="B20" s="745"/>
      <c r="C20" s="390" t="s">
        <v>8243</v>
      </c>
      <c r="D20" s="375" t="s">
        <v>8220</v>
      </c>
      <c r="E20" s="338"/>
      <c r="F20" s="143">
        <f>COUNTIFS(AllC3_Data[Profile],$D20,AllC3_Data[Yard],"=S*")</f>
        <v>3</v>
      </c>
      <c r="G20" s="286"/>
      <c r="H20" s="142">
        <f>COUNTIFS(AllC3_Data[Profile],$D20,AllC3_Data[Yard],"=V*")</f>
        <v>0</v>
      </c>
      <c r="I20" s="141"/>
      <c r="J20" s="142">
        <f>COUNTIFS(AllC3_Data[Profile],$D20,AllC3_Data[Yard],"=M*")</f>
        <v>0</v>
      </c>
      <c r="K20" s="141"/>
      <c r="L20" s="142">
        <f>COUNTIFS(AllC3_Data[Profile],$D20,AllC3_Data[Yard],"=T*")</f>
        <v>1</v>
      </c>
      <c r="M20" s="144"/>
      <c r="N20" s="142">
        <f>COUNTIFS(AllC3_Data[Profile],$D20,AllC3_Data[Yard],"=K*")</f>
        <v>0</v>
      </c>
      <c r="O20" s="141"/>
      <c r="P20" s="270">
        <f>COUNTIFS(AllC3_Data[Profile],$D20,AllC3_Data[Yard],"=C*")</f>
        <v>0</v>
      </c>
      <c r="Q20" s="145"/>
      <c r="R20" s="143">
        <f>COUNTIFS(AllC3_Data[Profile],$D20,AllC3_Data[Yard],"=H*")</f>
        <v>0</v>
      </c>
      <c r="S20" s="146">
        <f t="shared" si="0"/>
        <v>4</v>
      </c>
      <c r="T20" s="351"/>
      <c r="U20" s="396"/>
      <c r="V20" s="375" t="s">
        <v>8220</v>
      </c>
      <c r="W20" s="383">
        <f>COUNTIFS(AllC3_Data[Profile],$V20,AllC3_Data[Door/Yard Number],3,AllC3_Data[Yard],"=S*",AllC3_Data[Content Code],"=Empty")</f>
        <v>0</v>
      </c>
      <c r="X20" s="383">
        <f>COUNTIFS(AllC3_Data[Profile],$V20,AllC3_Data[Door/Yard Number],3,AllC3_Data[Yard],"=V*",AllC3_Data[Content Code],"=Empty")</f>
        <v>0</v>
      </c>
      <c r="Y20" s="383">
        <f>COUNTIFS(AllC3_Data[Profile],$V20,AllC3_Data[Door/Yard Number],3,AllC3_Data[Yard],"=M*",AllC3_Data[Content Code],"=Empty")</f>
        <v>0</v>
      </c>
      <c r="Z20" s="383">
        <f>COUNTIFS(AllC3_Data[Profile],$V20,AllC3_Data[Door/Yard Number],3,AllC3_Data[Yard],"=T*",AllC3_Data[Content Code],"=Empty")</f>
        <v>0</v>
      </c>
      <c r="AA20" s="383">
        <f>COUNTIFS(AllC3_Data[Profile],$V20,AllC3_Data[Door/Yard Number],3,AllC3_Data[Yard],"=K*",AllC3_Data[Content Code],"=Empty")</f>
        <v>0</v>
      </c>
      <c r="AB20" s="359">
        <f>COUNTIFS(AllC3_Data[Profile],$V20,AllC3_Data[Door/Yard Number],3,AllC3_Data[Yard],"=C*",AllC3_Data[Content Code],"=Empty")</f>
        <v>0</v>
      </c>
      <c r="AC20" s="383">
        <f>COUNTIFS(AllC3_Data[Profile],$V20,AllC3_Data[Door/Yard Number],3,AllC3_Data[Yard],"=H*",AllC3_Data[Content Code],"=Empty")</f>
        <v>0</v>
      </c>
      <c r="AD20" s="367">
        <f t="shared" si="1"/>
        <v>0</v>
      </c>
      <c r="AE20" s="400"/>
    </row>
    <row r="21" spans="1:31" ht="15" customHeight="1" x14ac:dyDescent="0.2">
      <c r="A21" s="360"/>
      <c r="B21" s="745"/>
      <c r="C21" s="390" t="s">
        <v>8295</v>
      </c>
      <c r="D21" s="375" t="s">
        <v>8217</v>
      </c>
      <c r="E21" s="338"/>
      <c r="F21" s="143">
        <f>COUNTIFS(AllC3_Data[Profile],$D21,AllC3_Data[Yard],"=S*")</f>
        <v>0</v>
      </c>
      <c r="G21" s="286"/>
      <c r="H21" s="142">
        <f>COUNTIFS(AllC3_Data[Profile],$D21,AllC3_Data[Yard],"=V*")</f>
        <v>0</v>
      </c>
      <c r="I21" s="141"/>
      <c r="J21" s="142">
        <f>COUNTIFS(AllC3_Data[Profile],$D21,AllC3_Data[Yard],"=M*")</f>
        <v>0</v>
      </c>
      <c r="K21" s="141"/>
      <c r="L21" s="142">
        <f>COUNTIFS(AllC3_Data[Profile],$D21,AllC3_Data[Yard],"=T*")</f>
        <v>0</v>
      </c>
      <c r="M21" s="144"/>
      <c r="N21" s="142">
        <f>COUNTIFS(AllC3_Data[Profile],$D21,AllC3_Data[Yard],"=K*")</f>
        <v>0</v>
      </c>
      <c r="O21" s="141"/>
      <c r="P21" s="270">
        <f>COUNTIFS(AllC3_Data[Profile],$D21,AllC3_Data[Yard],"=C*")</f>
        <v>0</v>
      </c>
      <c r="Q21" s="145"/>
      <c r="R21" s="143">
        <f>COUNTIFS(AllC3_Data[Profile],$D21,AllC3_Data[Yard],"=H*")</f>
        <v>0</v>
      </c>
      <c r="S21" s="146">
        <f t="shared" si="0"/>
        <v>0</v>
      </c>
      <c r="T21" s="351"/>
      <c r="U21" s="396"/>
      <c r="V21" s="375" t="s">
        <v>8217</v>
      </c>
      <c r="W21" s="383">
        <f>COUNTIFS(AllC3_Data[Profile],$V21,AllC3_Data[Door/Yard Number],3,AllC3_Data[Yard],"=S*",AllC3_Data[Content Code],"=Empty")</f>
        <v>0</v>
      </c>
      <c r="X21" s="383">
        <f>COUNTIFS(AllC3_Data[Profile],$V21,AllC3_Data[Door/Yard Number],3,AllC3_Data[Yard],"=V*",AllC3_Data[Content Code],"=Empty")</f>
        <v>0</v>
      </c>
      <c r="Y21" s="383">
        <f>COUNTIFS(AllC3_Data[Profile],$V21,AllC3_Data[Door/Yard Number],3,AllC3_Data[Yard],"=M*",AllC3_Data[Content Code],"=Empty")</f>
        <v>0</v>
      </c>
      <c r="Z21" s="383">
        <f>COUNTIFS(AllC3_Data[Profile],$V21,AllC3_Data[Door/Yard Number],3,AllC3_Data[Yard],"=T*",AllC3_Data[Content Code],"=Empty")</f>
        <v>0</v>
      </c>
      <c r="AA21" s="383">
        <f>COUNTIFS(AllC3_Data[Profile],$V21,AllC3_Data[Door/Yard Number],3,AllC3_Data[Yard],"=K*",AllC3_Data[Content Code],"=Empty")</f>
        <v>0</v>
      </c>
      <c r="AB21" s="359">
        <f>COUNTIFS(AllC3_Data[Profile],$V21,AllC3_Data[Door/Yard Number],3,AllC3_Data[Yard],"=C*",AllC3_Data[Content Code],"=Empty")</f>
        <v>0</v>
      </c>
      <c r="AC21" s="383">
        <f>COUNTIFS(AllC3_Data[Profile],$V21,AllC3_Data[Door/Yard Number],3,AllC3_Data[Yard],"=H*",AllC3_Data[Content Code],"=Empty")</f>
        <v>0</v>
      </c>
      <c r="AD21" s="367">
        <f t="shared" si="1"/>
        <v>0</v>
      </c>
      <c r="AE21" s="400"/>
    </row>
    <row r="22" spans="1:31" ht="15" customHeight="1" x14ac:dyDescent="0.2">
      <c r="A22" s="360"/>
      <c r="B22" s="745"/>
      <c r="C22" s="390" t="s">
        <v>8292</v>
      </c>
      <c r="D22" s="375" t="s">
        <v>8219</v>
      </c>
      <c r="E22" s="338"/>
      <c r="F22" s="143">
        <f>COUNTIFS(AllC3_Data[Profile],$D22,AllC3_Data[Yard],"=S*")</f>
        <v>0</v>
      </c>
      <c r="G22" s="286"/>
      <c r="H22" s="142">
        <f>COUNTIFS(AllC3_Data[Profile],$D22,AllC3_Data[Yard],"=V*")</f>
        <v>1</v>
      </c>
      <c r="I22" s="141"/>
      <c r="J22" s="142">
        <f>COUNTIFS(AllC3_Data[Profile],$D22,AllC3_Data[Yard],"=M*")</f>
        <v>7</v>
      </c>
      <c r="K22" s="141"/>
      <c r="L22" s="142">
        <f>COUNTIFS(AllC3_Data[Profile],$D22,AllC3_Data[Yard],"=T*")</f>
        <v>0</v>
      </c>
      <c r="M22" s="144"/>
      <c r="N22" s="142">
        <f>COUNTIFS(AllC3_Data[Profile],$D22,AllC3_Data[Yard],"=K*")</f>
        <v>1</v>
      </c>
      <c r="O22" s="141"/>
      <c r="P22" s="270">
        <f>COUNTIFS(AllC3_Data[Profile],$D22,AllC3_Data[Yard],"=C*")</f>
        <v>0</v>
      </c>
      <c r="Q22" s="145"/>
      <c r="R22" s="143">
        <f>COUNTIFS(AllC3_Data[Profile],$D22,AllC3_Data[Yard],"=H*")</f>
        <v>0</v>
      </c>
      <c r="S22" s="146">
        <f t="shared" si="0"/>
        <v>9</v>
      </c>
      <c r="T22" s="351"/>
      <c r="U22" s="396"/>
      <c r="V22" s="375" t="s">
        <v>8219</v>
      </c>
      <c r="W22" s="383">
        <f>COUNTIFS(AllC3_Data[Profile],$V22,AllC3_Data[Door/Yard Number],3,AllC3_Data[Yard],"=S*",AllC3_Data[Content Code],"=Empty")</f>
        <v>0</v>
      </c>
      <c r="X22" s="383">
        <f>COUNTIFS(AllC3_Data[Profile],$V22,AllC3_Data[Door/Yard Number],3,AllC3_Data[Yard],"=V*",AllC3_Data[Content Code],"=Empty")</f>
        <v>1</v>
      </c>
      <c r="Y22" s="383">
        <f>COUNTIFS(AllC3_Data[Profile],$V22,AllC3_Data[Door/Yard Number],3,AllC3_Data[Yard],"=M*",AllC3_Data[Content Code],"=Empty")</f>
        <v>7</v>
      </c>
      <c r="Z22" s="383">
        <f>COUNTIFS(AllC3_Data[Profile],$V22,AllC3_Data[Door/Yard Number],3,AllC3_Data[Yard],"=T*",AllC3_Data[Content Code],"=Empty")</f>
        <v>0</v>
      </c>
      <c r="AA22" s="383">
        <f>COUNTIFS(AllC3_Data[Profile],$V22,AllC3_Data[Door/Yard Number],3,AllC3_Data[Yard],"=K*",AllC3_Data[Content Code],"=Empty")</f>
        <v>1</v>
      </c>
      <c r="AB22" s="359">
        <f>COUNTIFS(AllC3_Data[Profile],$V22,AllC3_Data[Door/Yard Number],3,AllC3_Data[Yard],"=C*",AllC3_Data[Content Code],"=Empty")</f>
        <v>0</v>
      </c>
      <c r="AC22" s="383">
        <f>COUNTIFS(AllC3_Data[Profile],$V22,AllC3_Data[Door/Yard Number],3,AllC3_Data[Yard],"=H*",AllC3_Data[Content Code],"=Empty")</f>
        <v>0</v>
      </c>
      <c r="AD22" s="367">
        <f t="shared" si="1"/>
        <v>9</v>
      </c>
      <c r="AE22" s="400"/>
    </row>
    <row r="23" spans="1:31" ht="15" customHeight="1" x14ac:dyDescent="0.2">
      <c r="A23" s="360"/>
      <c r="B23" s="745"/>
      <c r="C23" s="390" t="s">
        <v>8303</v>
      </c>
      <c r="D23" s="375" t="s">
        <v>8213</v>
      </c>
      <c r="E23" s="338"/>
      <c r="F23" s="143">
        <f>COUNTIFS(AllC3_Data[Profile],$D23,AllC3_Data[Yard],"=S*")</f>
        <v>52</v>
      </c>
      <c r="G23" s="286"/>
      <c r="H23" s="142">
        <f>COUNTIFS(AllC3_Data[Profile],$D23,AllC3_Data[Yard],"=V*")</f>
        <v>25</v>
      </c>
      <c r="I23" s="141"/>
      <c r="J23" s="142">
        <f>COUNTIFS(AllC3_Data[Profile],$D23,AllC3_Data[Yard],"=M*")</f>
        <v>48</v>
      </c>
      <c r="K23" s="141"/>
      <c r="L23" s="142">
        <f>COUNTIFS(AllC3_Data[Profile],$D23,AllC3_Data[Yard],"=T*")</f>
        <v>13</v>
      </c>
      <c r="M23" s="144"/>
      <c r="N23" s="142">
        <f>COUNTIFS(AllC3_Data[Profile],$D23,AllC3_Data[Yard],"=K*")</f>
        <v>6</v>
      </c>
      <c r="O23" s="141"/>
      <c r="P23" s="270">
        <f>COUNTIFS(AllC3_Data[Profile],$D23,AllC3_Data[Yard],"=C*")</f>
        <v>5</v>
      </c>
      <c r="Q23" s="145"/>
      <c r="R23" s="143">
        <f>COUNTIFS(AllC3_Data[Profile],$D23,AllC3_Data[Yard],"=H*")</f>
        <v>7</v>
      </c>
      <c r="S23" s="146">
        <f t="shared" si="0"/>
        <v>156</v>
      </c>
      <c r="T23" s="351"/>
      <c r="U23" s="396"/>
      <c r="V23" s="375" t="s">
        <v>8213</v>
      </c>
      <c r="W23" s="383">
        <f>COUNTIFS(AllC3_Data[Profile],$V23,AllC3_Data[Door/Yard Number],3,AllC3_Data[Yard],"=S*",AllC3_Data[Content Code],"=Empty")</f>
        <v>9</v>
      </c>
      <c r="X23" s="383">
        <f>COUNTIFS(AllC3_Data[Profile],$V23,AllC3_Data[Door/Yard Number],3,AllC3_Data[Yard],"=V*",AllC3_Data[Content Code],"=Empty")</f>
        <v>0</v>
      </c>
      <c r="Y23" s="383">
        <f>COUNTIFS(AllC3_Data[Profile],$V23,AllC3_Data[Door/Yard Number],3,AllC3_Data[Yard],"=M*",AllC3_Data[Content Code],"=Empty")</f>
        <v>6</v>
      </c>
      <c r="Z23" s="383">
        <f>COUNTIFS(AllC3_Data[Profile],$V23,AllC3_Data[Door/Yard Number],3,AllC3_Data[Yard],"=T*",AllC3_Data[Content Code],"=Empty")</f>
        <v>5</v>
      </c>
      <c r="AA23" s="383">
        <f>COUNTIFS(AllC3_Data[Profile],$V23,AllC3_Data[Door/Yard Number],3,AllC3_Data[Yard],"=K*",AllC3_Data[Content Code],"=Empty")</f>
        <v>0</v>
      </c>
      <c r="AB23" s="359">
        <f>COUNTIFS(AllC3_Data[Profile],$V23,AllC3_Data[Door/Yard Number],3,AllC3_Data[Yard],"=C*",AllC3_Data[Content Code],"=Empty")</f>
        <v>2</v>
      </c>
      <c r="AC23" s="383">
        <f>COUNTIFS(AllC3_Data[Profile],$V23,AllC3_Data[Door/Yard Number],3,AllC3_Data[Yard],"=H*",AllC3_Data[Content Code],"=Empty")</f>
        <v>0</v>
      </c>
      <c r="AD23" s="367">
        <f t="shared" si="1"/>
        <v>22</v>
      </c>
      <c r="AE23" s="400"/>
    </row>
    <row r="24" spans="1:31" ht="15" customHeight="1" x14ac:dyDescent="0.2">
      <c r="A24" s="360"/>
      <c r="B24" s="745"/>
      <c r="C24" s="390" t="s">
        <v>8263</v>
      </c>
      <c r="D24" s="376" t="s">
        <v>8205</v>
      </c>
      <c r="E24" s="338"/>
      <c r="F24" s="143">
        <f>COUNTIFS(AllC3_Data[Profile],$D24,AllC3_Data[Yard],"=S*")</f>
        <v>248</v>
      </c>
      <c r="G24" s="286"/>
      <c r="H24" s="142">
        <f>COUNTIFS(AllC3_Data[Profile],$D24,AllC3_Data[Yard],"=V*")</f>
        <v>42</v>
      </c>
      <c r="I24" s="141"/>
      <c r="J24" s="142">
        <f>COUNTIFS(AllC3_Data[Profile],$D24,AllC3_Data[Yard],"=M*")</f>
        <v>192</v>
      </c>
      <c r="K24" s="141"/>
      <c r="L24" s="142">
        <f>COUNTIFS(AllC3_Data[Profile],$D24,AllC3_Data[Yard],"=T*")</f>
        <v>121</v>
      </c>
      <c r="M24" s="144"/>
      <c r="N24" s="142">
        <f>COUNTIFS(AllC3_Data[Profile],$D24,AllC3_Data[Yard],"=K*")</f>
        <v>36</v>
      </c>
      <c r="O24" s="141"/>
      <c r="P24" s="270">
        <f>COUNTIFS(AllC3_Data[Profile],$D24,AllC3_Data[Yard],"=C*")</f>
        <v>21</v>
      </c>
      <c r="Q24" s="145"/>
      <c r="R24" s="143">
        <f>COUNTIFS(AllC3_Data[Profile],$D24,AllC3_Data[Yard],"=H*")</f>
        <v>37</v>
      </c>
      <c r="S24" s="335">
        <f t="shared" si="0"/>
        <v>697</v>
      </c>
      <c r="T24" s="351"/>
      <c r="U24" s="396"/>
      <c r="V24" s="376" t="s">
        <v>8205</v>
      </c>
      <c r="W24" s="383">
        <f>COUNTIFS(AllC3_Data[Profile],$V24,AllC3_Data[Door/Yard Number],3,AllC3_Data[Yard],"=S*",AllC3_Data[Content Code],"=Empty")</f>
        <v>14</v>
      </c>
      <c r="X24" s="383">
        <f>COUNTIFS(AllC3_Data[Profile],$V24,AllC3_Data[Door/Yard Number],3,AllC3_Data[Yard],"=V*",AllC3_Data[Content Code],"=Empty")</f>
        <v>2</v>
      </c>
      <c r="Y24" s="383">
        <f>COUNTIFS(AllC3_Data[Profile],$V24,AllC3_Data[Door/Yard Number],3,AllC3_Data[Yard],"=M*",AllC3_Data[Content Code],"=Empty")</f>
        <v>59</v>
      </c>
      <c r="Z24" s="383">
        <f>COUNTIFS(AllC3_Data[Profile],$V24,AllC3_Data[Door/Yard Number],3,AllC3_Data[Yard],"=T*",AllC3_Data[Content Code],"=Empty")</f>
        <v>49</v>
      </c>
      <c r="AA24" s="383">
        <f>COUNTIFS(AllC3_Data[Profile],$V24,AllC3_Data[Door/Yard Number],3,AllC3_Data[Yard],"=K*",AllC3_Data[Content Code],"=Empty")</f>
        <v>9</v>
      </c>
      <c r="AB24" s="359">
        <f>COUNTIFS(AllC3_Data[Profile],$V24,AllC3_Data[Door/Yard Number],3,AllC3_Data[Yard],"=C*",AllC3_Data[Content Code],"=Empty")</f>
        <v>9</v>
      </c>
      <c r="AC24" s="383">
        <f>COUNTIFS(AllC3_Data[Profile],$V24,AllC3_Data[Door/Yard Number],3,AllC3_Data[Yard],"=H*",AllC3_Data[Content Code],"=Empty")</f>
        <v>17</v>
      </c>
      <c r="AD24" s="368">
        <f t="shared" si="1"/>
        <v>159</v>
      </c>
      <c r="AE24" s="400"/>
    </row>
    <row r="25" spans="1:31" ht="15" customHeight="1" x14ac:dyDescent="0.2">
      <c r="A25" s="360"/>
      <c r="B25" s="745"/>
      <c r="C25" s="390" t="s">
        <v>8301</v>
      </c>
      <c r="D25" s="375" t="s">
        <v>8212</v>
      </c>
      <c r="E25" s="338"/>
      <c r="F25" s="143">
        <f>COUNTIFS(AllC3_Data[Profile],$D25,AllC3_Data[Yard],"=S*")</f>
        <v>74</v>
      </c>
      <c r="G25" s="286"/>
      <c r="H25" s="142">
        <f>COUNTIFS(AllC3_Data[Profile],$D25,AllC3_Data[Yard],"=V*")</f>
        <v>38</v>
      </c>
      <c r="I25" s="141"/>
      <c r="J25" s="142">
        <f>COUNTIFS(AllC3_Data[Profile],$D25,AllC3_Data[Yard],"=M*")</f>
        <v>52</v>
      </c>
      <c r="K25" s="141"/>
      <c r="L25" s="142">
        <f>COUNTIFS(AllC3_Data[Profile],$D25,AllC3_Data[Yard],"=T*")</f>
        <v>5</v>
      </c>
      <c r="M25" s="144"/>
      <c r="N25" s="142">
        <f>COUNTIFS(AllC3_Data[Profile],$D25,AllC3_Data[Yard],"=K*")</f>
        <v>13</v>
      </c>
      <c r="O25" s="141"/>
      <c r="P25" s="270">
        <f>COUNTIFS(AllC3_Data[Profile],$D25,AllC3_Data[Yard],"=C*")</f>
        <v>2</v>
      </c>
      <c r="Q25" s="145"/>
      <c r="R25" s="143">
        <f>COUNTIFS(AllC3_Data[Profile],$D25,AllC3_Data[Yard],"=H*")</f>
        <v>4</v>
      </c>
      <c r="S25" s="146">
        <f t="shared" si="0"/>
        <v>188</v>
      </c>
      <c r="T25" s="351"/>
      <c r="U25" s="396"/>
      <c r="V25" s="375" t="s">
        <v>8212</v>
      </c>
      <c r="W25" s="383">
        <f>COUNTIFS(AllC3_Data[Profile],$V25,AllC3_Data[Door/Yard Number],3,AllC3_Data[Yard],"=S*",AllC3_Data[Content Code],"=Empty")</f>
        <v>5</v>
      </c>
      <c r="X25" s="383">
        <f>COUNTIFS(AllC3_Data[Profile],$V25,AllC3_Data[Door/Yard Number],3,AllC3_Data[Yard],"=V*",AllC3_Data[Content Code],"=Empty")</f>
        <v>2</v>
      </c>
      <c r="Y25" s="383">
        <f>COUNTIFS(AllC3_Data[Profile],$V25,AllC3_Data[Door/Yard Number],3,AllC3_Data[Yard],"=M*",AllC3_Data[Content Code],"=Empty")</f>
        <v>4</v>
      </c>
      <c r="Z25" s="383">
        <f>COUNTIFS(AllC3_Data[Profile],$V25,AllC3_Data[Door/Yard Number],3,AllC3_Data[Yard],"=T*",AllC3_Data[Content Code],"=Empty")</f>
        <v>1</v>
      </c>
      <c r="AA25" s="383">
        <f>COUNTIFS(AllC3_Data[Profile],$V25,AllC3_Data[Door/Yard Number],3,AllC3_Data[Yard],"=K*",AllC3_Data[Content Code],"=Empty")</f>
        <v>0</v>
      </c>
      <c r="AB25" s="359">
        <f>COUNTIFS(AllC3_Data[Profile],$V25,AllC3_Data[Door/Yard Number],3,AllC3_Data[Yard],"=C*",AllC3_Data[Content Code],"=Empty")</f>
        <v>0</v>
      </c>
      <c r="AC25" s="383">
        <f>COUNTIFS(AllC3_Data[Profile],$V25,AllC3_Data[Door/Yard Number],3,AllC3_Data[Yard],"=H*",AllC3_Data[Content Code],"=Empty")</f>
        <v>2</v>
      </c>
      <c r="AD25" s="367">
        <f t="shared" si="1"/>
        <v>14</v>
      </c>
      <c r="AE25" s="400"/>
    </row>
    <row r="26" spans="1:31" ht="15" customHeight="1" x14ac:dyDescent="0.2">
      <c r="A26" s="360"/>
      <c r="B26" s="745"/>
      <c r="C26" s="390" t="s">
        <v>8296</v>
      </c>
      <c r="D26" s="375" t="s">
        <v>8224</v>
      </c>
      <c r="E26" s="338"/>
      <c r="F26" s="143">
        <f>COUNTIFS(AllC3_Data[Profile],$D26,AllC3_Data[Yard],"=S*")</f>
        <v>0</v>
      </c>
      <c r="G26" s="286"/>
      <c r="H26" s="142">
        <f>COUNTIFS(AllC3_Data[Profile],$D26,AllC3_Data[Yard],"=V*")</f>
        <v>0</v>
      </c>
      <c r="I26" s="141"/>
      <c r="J26" s="142">
        <f>COUNTIFS(AllC3_Data[Profile],$D26,AllC3_Data[Yard],"=M*")</f>
        <v>1</v>
      </c>
      <c r="K26" s="141"/>
      <c r="L26" s="142">
        <f>COUNTIFS(AllC3_Data[Profile],$D26,AllC3_Data[Yard],"=T*")</f>
        <v>0</v>
      </c>
      <c r="M26" s="144"/>
      <c r="N26" s="142">
        <f>COUNTIFS(AllC3_Data[Profile],$D26,AllC3_Data[Yard],"=K*")</f>
        <v>1</v>
      </c>
      <c r="O26" s="141"/>
      <c r="P26" s="270">
        <f>COUNTIFS(AllC3_Data[Profile],$D26,AllC3_Data[Yard],"=C*")</f>
        <v>0</v>
      </c>
      <c r="Q26" s="145"/>
      <c r="R26" s="143">
        <f>COUNTIFS(AllC3_Data[Profile],$D26,AllC3_Data[Yard],"=H*")</f>
        <v>0</v>
      </c>
      <c r="S26" s="146">
        <f t="shared" si="0"/>
        <v>2</v>
      </c>
      <c r="T26" s="351"/>
      <c r="U26" s="396"/>
      <c r="V26" s="375" t="s">
        <v>8224</v>
      </c>
      <c r="W26" s="383">
        <f>COUNTIFS(AllC3_Data[Profile],$V26,AllC3_Data[Door/Yard Number],3,AllC3_Data[Yard],"=S*",AllC3_Data[Content Code],"=Empty")</f>
        <v>0</v>
      </c>
      <c r="X26" s="383">
        <f>COUNTIFS(AllC3_Data[Profile],$V26,AllC3_Data[Door/Yard Number],3,AllC3_Data[Yard],"=V*",AllC3_Data[Content Code],"=Empty")</f>
        <v>0</v>
      </c>
      <c r="Y26" s="383">
        <f>COUNTIFS(AllC3_Data[Profile],$V26,AllC3_Data[Door/Yard Number],3,AllC3_Data[Yard],"=M*",AllC3_Data[Content Code],"=Empty")</f>
        <v>0</v>
      </c>
      <c r="Z26" s="383">
        <f>COUNTIFS(AllC3_Data[Profile],$V26,AllC3_Data[Door/Yard Number],3,AllC3_Data[Yard],"=T*",AllC3_Data[Content Code],"=Empty")</f>
        <v>0</v>
      </c>
      <c r="AA26" s="383">
        <f>COUNTIFS(AllC3_Data[Profile],$V26,AllC3_Data[Door/Yard Number],3,AllC3_Data[Yard],"=K*",AllC3_Data[Content Code],"=Empty")</f>
        <v>0</v>
      </c>
      <c r="AB26" s="359">
        <f>COUNTIFS(AllC3_Data[Profile],$V26,AllC3_Data[Door/Yard Number],3,AllC3_Data[Yard],"=C*",AllC3_Data[Content Code],"=Empty")</f>
        <v>0</v>
      </c>
      <c r="AC26" s="383">
        <f>COUNTIFS(AllC3_Data[Profile],$V26,AllC3_Data[Door/Yard Number],3,AllC3_Data[Yard],"=H*",AllC3_Data[Content Code],"=Empty")</f>
        <v>0</v>
      </c>
      <c r="AD26" s="367">
        <f t="shared" si="1"/>
        <v>0</v>
      </c>
      <c r="AE26" s="400"/>
    </row>
    <row r="27" spans="1:31" ht="15" customHeight="1" thickBot="1" x14ac:dyDescent="0.25">
      <c r="A27" s="360"/>
      <c r="B27" s="746"/>
      <c r="C27" s="391" t="s">
        <v>8269</v>
      </c>
      <c r="D27" s="377" t="s">
        <v>8206</v>
      </c>
      <c r="E27" s="339"/>
      <c r="F27" s="150">
        <f>COUNTIFS(AllC3_Data[Profile],$D27,AllC3_Data[Yard],"=S*")</f>
        <v>23</v>
      </c>
      <c r="G27" s="289"/>
      <c r="H27" s="149">
        <f>COUNTIFS(AllC3_Data[Profile],$D27,AllC3_Data[Yard],"=V*")</f>
        <v>1</v>
      </c>
      <c r="I27" s="148"/>
      <c r="J27" s="149">
        <f>COUNTIFS(AllC3_Data[Profile],$D27,AllC3_Data[Yard],"=M*")</f>
        <v>15</v>
      </c>
      <c r="K27" s="148"/>
      <c r="L27" s="149">
        <f>COUNTIFS(AllC3_Data[Profile],$D27,AllC3_Data[Yard],"=T*")</f>
        <v>11</v>
      </c>
      <c r="M27" s="151"/>
      <c r="N27" s="149">
        <f>COUNTIFS(AllC3_Data[Profile],$D27,AllC3_Data[Yard],"=K*")</f>
        <v>3</v>
      </c>
      <c r="O27" s="148"/>
      <c r="P27" s="282">
        <f>COUNTIFS(AllC3_Data[Profile],$D27,AllC3_Data[Yard],"=C*")</f>
        <v>2</v>
      </c>
      <c r="Q27" s="158"/>
      <c r="R27" s="150">
        <f>COUNTIFS(AllC3_Data[Profile],$D27,AllC3_Data[Yard],"=H*")</f>
        <v>7</v>
      </c>
      <c r="S27" s="154">
        <f t="shared" si="0"/>
        <v>62</v>
      </c>
      <c r="T27" s="406"/>
      <c r="U27" s="398"/>
      <c r="V27" s="377" t="s">
        <v>8206</v>
      </c>
      <c r="W27" s="384">
        <f>COUNTIFS(AllC3_Data[Profile],$V27,AllC3_Data[Door/Yard Number],3,AllC3_Data[Yard],"=S*",AllC3_Data[Content Code],"=Empty")</f>
        <v>3</v>
      </c>
      <c r="X27" s="384">
        <f>COUNTIFS(AllC3_Data[Profile],$V27,AllC3_Data[Door/Yard Number],3,AllC3_Data[Yard],"=V*",AllC3_Data[Content Code],"=Empty")</f>
        <v>0</v>
      </c>
      <c r="Y27" s="384">
        <f>COUNTIFS(AllC3_Data[Profile],$V27,AllC3_Data[Door/Yard Number],3,AllC3_Data[Yard],"=M*",AllC3_Data[Content Code],"=Empty")</f>
        <v>9</v>
      </c>
      <c r="Z27" s="384">
        <f>COUNTIFS(AllC3_Data[Profile],$V27,AllC3_Data[Door/Yard Number],3,AllC3_Data[Yard],"=T*",AllC3_Data[Content Code],"=Empty")</f>
        <v>8</v>
      </c>
      <c r="AA27" s="384">
        <f>COUNTIFS(AllC3_Data[Profile],$V27,AllC3_Data[Door/Yard Number],3,AllC3_Data[Yard],"=K*",AllC3_Data[Content Code],"=Empty")</f>
        <v>2</v>
      </c>
      <c r="AB27" s="378">
        <f>COUNTIFS(AllC3_Data[Profile],$V27,AllC3_Data[Door/Yard Number],3,AllC3_Data[Yard],"=C*",AllC3_Data[Content Code],"=Empty")</f>
        <v>0</v>
      </c>
      <c r="AC27" s="384">
        <f>COUNTIFS(AllC3_Data[Profile],$V27,AllC3_Data[Door/Yard Number],3,AllC3_Data[Yard],"=H*",AllC3_Data[Content Code],"=Empty")</f>
        <v>3</v>
      </c>
      <c r="AD27" s="369">
        <f t="shared" si="1"/>
        <v>25</v>
      </c>
      <c r="AE27" s="400"/>
    </row>
    <row r="28" spans="1:31" ht="15" customHeight="1" thickTop="1" x14ac:dyDescent="0.25">
      <c r="A28" s="360"/>
      <c r="B28" s="754" t="s">
        <v>8211</v>
      </c>
      <c r="C28" s="392" t="s">
        <v>1562</v>
      </c>
      <c r="D28" s="408" t="s">
        <v>8221</v>
      </c>
      <c r="E28" s="337"/>
      <c r="F28" s="162">
        <f>COUNTIFS(AllC3_Data[Profile],$D28,AllC3_Data[Yard],"=S*")</f>
        <v>6</v>
      </c>
      <c r="G28" s="285"/>
      <c r="H28" s="140">
        <f>COUNTIFS(AllC3_Data[Profile],$D28,AllC3_Data[Yard],"=V*")</f>
        <v>1</v>
      </c>
      <c r="I28" s="156"/>
      <c r="J28" s="140">
        <f>COUNTIFS(AllC3_Data[Profile],$D28,AllC3_Data[Yard],"=M*")</f>
        <v>1</v>
      </c>
      <c r="K28" s="156"/>
      <c r="L28" s="140">
        <f>COUNTIFS(AllC3_Data[Profile],$D28,AllC3_Data[Yard],"=T*")</f>
        <v>0</v>
      </c>
      <c r="M28" s="161"/>
      <c r="N28" s="140">
        <f>COUNTIFS(AllC3_Data[Profile],$D28,AllC3_Data[Yard],"=K*")</f>
        <v>0</v>
      </c>
      <c r="O28" s="156"/>
      <c r="P28" s="281">
        <f>COUNTIFS(AllC3_Data[Profile],$D28,AllC3_Data[Yard],"=C*")</f>
        <v>1</v>
      </c>
      <c r="Q28" s="157"/>
      <c r="R28" s="162">
        <f>COUNTIFS(AllC3_Data[Profile],$D28,AllC3_Data[Yard],"=H*")</f>
        <v>0</v>
      </c>
      <c r="S28" s="163">
        <f t="shared" si="0"/>
        <v>9</v>
      </c>
      <c r="T28" s="405"/>
      <c r="U28" s="397"/>
      <c r="V28" s="408" t="s">
        <v>8221</v>
      </c>
      <c r="W28" s="385">
        <f>COUNTIFS(AllC3_Data[Profile],$V28,AllC3_Data[Door/Yard Number],3,AllC3_Data[Yard],"=S*",AllC3_Data[Content Code],"=Empty")</f>
        <v>1</v>
      </c>
      <c r="X28" s="385">
        <f>COUNTIFS(AllC3_Data[Profile],$V28,AllC3_Data[Door/Yard Number],3,AllC3_Data[Yard],"=V*",AllC3_Data[Content Code],"=Empty")</f>
        <v>1</v>
      </c>
      <c r="Y28" s="385">
        <f>COUNTIFS(AllC3_Data[Profile],$V28,AllC3_Data[Door/Yard Number],3,AllC3_Data[Yard],"=M*",AllC3_Data[Content Code],"=Empty")</f>
        <v>1</v>
      </c>
      <c r="Z28" s="385">
        <f>COUNTIFS(AllC3_Data[Profile],$V28,AllC3_Data[Door/Yard Number],3,AllC3_Data[Yard],"=T*",AllC3_Data[Content Code],"=Empty")</f>
        <v>0</v>
      </c>
      <c r="AA28" s="385">
        <f>COUNTIFS(AllC3_Data[Profile],$V28,AllC3_Data[Door/Yard Number],3,AllC3_Data[Yard],"=K*",AllC3_Data[Content Code],"=Empty")</f>
        <v>0</v>
      </c>
      <c r="AB28" s="379">
        <f>COUNTIFS(AllC3_Data[Profile],$V28,AllC3_Data[Door/Yard Number],3,AllC3_Data[Yard],"=C*",AllC3_Data[Content Code],"=Empty")</f>
        <v>0</v>
      </c>
      <c r="AC28" s="385">
        <f>COUNTIFS(AllC3_Data[Profile],$V28,AllC3_Data[Door/Yard Number],3,AllC3_Data[Yard],"=H*",AllC3_Data[Content Code],"=Empty")</f>
        <v>0</v>
      </c>
      <c r="AD28" s="366">
        <f t="shared" si="1"/>
        <v>3</v>
      </c>
      <c r="AE28" s="400"/>
    </row>
    <row r="29" spans="1:31" ht="15" customHeight="1" x14ac:dyDescent="0.25">
      <c r="A29" s="360"/>
      <c r="B29" s="755"/>
      <c r="C29" s="390" t="s">
        <v>8350</v>
      </c>
      <c r="D29" s="409" t="s">
        <v>8225</v>
      </c>
      <c r="E29" s="340"/>
      <c r="F29" s="143">
        <f>COUNTIFS(AllC3_Data[Profile],$D29,AllC3_Data[Yard],"=S*")</f>
        <v>2</v>
      </c>
      <c r="G29" s="283"/>
      <c r="H29" s="142">
        <f>COUNTIFS(AllC3_Data[Profile],$D29,AllC3_Data[Yard],"=V*")</f>
        <v>0</v>
      </c>
      <c r="I29" s="336"/>
      <c r="J29" s="142">
        <f>COUNTIFS(AllC3_Data[Profile],$D29,AllC3_Data[Yard],"=M*")</f>
        <v>0</v>
      </c>
      <c r="K29" s="160"/>
      <c r="L29" s="142">
        <f>COUNTIFS(AllC3_Data[Profile],$D29,AllC3_Data[Yard],"=T*")</f>
        <v>0</v>
      </c>
      <c r="M29" s="160"/>
      <c r="N29" s="142">
        <f>COUNTIFS(AllC3_Data[Profile],$D29,AllC3_Data[Yard],"=K*")</f>
        <v>0</v>
      </c>
      <c r="O29" s="160"/>
      <c r="P29" s="270">
        <f>COUNTIFS(AllC3_Data[Profile],$D29,AllC3_Data[Yard],"=C*")</f>
        <v>0</v>
      </c>
      <c r="Q29" s="145"/>
      <c r="R29" s="143">
        <f>COUNTIFS(AllC3_Data[Profile],$D29,AllC3_Data[Yard],"=H*")</f>
        <v>0</v>
      </c>
      <c r="S29" s="146">
        <f t="shared" si="0"/>
        <v>2</v>
      </c>
      <c r="T29" s="351"/>
      <c r="U29" s="396"/>
      <c r="V29" s="409" t="s">
        <v>8225</v>
      </c>
      <c r="W29" s="383">
        <f>COUNTIFS(AllC3_Data[Profile],$V29,AllC3_Data[Door/Yard Number],3,AllC3_Data[Yard],"=S*",AllC3_Data[Content Code],"=Empty")</f>
        <v>2</v>
      </c>
      <c r="X29" s="383">
        <f>COUNTIFS(AllC3_Data[Profile],$V29,AllC3_Data[Door/Yard Number],3,AllC3_Data[Yard],"=V*",AllC3_Data[Content Code],"=Empty")</f>
        <v>0</v>
      </c>
      <c r="Y29" s="383">
        <f>COUNTIFS(AllC3_Data[Profile],$V29,AllC3_Data[Door/Yard Number],3,AllC3_Data[Yard],"=M*",AllC3_Data[Content Code],"=Empty")</f>
        <v>0</v>
      </c>
      <c r="Z29" s="383">
        <f>COUNTIFS(AllC3_Data[Profile],$V29,AllC3_Data[Door/Yard Number],3,AllC3_Data[Yard],"=T*",AllC3_Data[Content Code],"=Empty")</f>
        <v>0</v>
      </c>
      <c r="AA29" s="383">
        <f>COUNTIFS(AllC3_Data[Profile],$V29,AllC3_Data[Door/Yard Number],3,AllC3_Data[Yard],"=K*",AllC3_Data[Content Code],"=Empty")</f>
        <v>0</v>
      </c>
      <c r="AB29" s="359">
        <f>COUNTIFS(AllC3_Data[Profile],$V29,AllC3_Data[Door/Yard Number],3,AllC3_Data[Yard],"=C*",AllC3_Data[Content Code],"=Empty")</f>
        <v>0</v>
      </c>
      <c r="AC29" s="383">
        <f>COUNTIFS(AllC3_Data[Profile],$V29,AllC3_Data[Door/Yard Number],3,AllC3_Data[Yard],"=H*",AllC3_Data[Content Code],"=Empty")</f>
        <v>0</v>
      </c>
      <c r="AD29" s="367">
        <f t="shared" si="1"/>
        <v>2</v>
      </c>
      <c r="AE29" s="400"/>
    </row>
    <row r="30" spans="1:31" ht="15" customHeight="1" thickBot="1" x14ac:dyDescent="0.3">
      <c r="A30" s="360"/>
      <c r="B30" s="756"/>
      <c r="C30" s="393" t="s">
        <v>8343</v>
      </c>
      <c r="D30" s="410" t="s">
        <v>647</v>
      </c>
      <c r="E30" s="339"/>
      <c r="F30" s="150">
        <f>COUNTIFS(AllC3_Data[Profile],$D30,AllC3_Data[Yard],"=S*")</f>
        <v>107</v>
      </c>
      <c r="G30" s="289"/>
      <c r="H30" s="149">
        <f>COUNTIFS(AllC3_Data[Profile],$D30,AllC3_Data[Yard],"=V*")</f>
        <v>5</v>
      </c>
      <c r="I30" s="151"/>
      <c r="J30" s="149">
        <f>COUNTIFS(AllC3_Data[Profile],$D30,AllC3_Data[Yard],"=M*")</f>
        <v>59</v>
      </c>
      <c r="K30" s="148"/>
      <c r="L30" s="149">
        <f>COUNTIFS(AllC3_Data[Profile],$D30,AllC3_Data[Yard],"=T*")</f>
        <v>10</v>
      </c>
      <c r="M30" s="151"/>
      <c r="N30" s="149">
        <f>COUNTIFS(AllC3_Data[Profile],$D30,AllC3_Data[Yard],"=K*")</f>
        <v>1</v>
      </c>
      <c r="O30" s="148"/>
      <c r="P30" s="282">
        <f>COUNTIFS(AllC3_Data[Profile],$D30,AllC3_Data[Yard],"=C*")</f>
        <v>0</v>
      </c>
      <c r="Q30" s="158"/>
      <c r="R30" s="150">
        <f>COUNTIFS(AllC3_Data[Profile],$D30,AllC3_Data[Yard],"=H*")</f>
        <v>0</v>
      </c>
      <c r="S30" s="154">
        <f t="shared" si="0"/>
        <v>182</v>
      </c>
      <c r="T30" s="406"/>
      <c r="U30" s="398"/>
      <c r="V30" s="410" t="s">
        <v>647</v>
      </c>
      <c r="W30" s="384">
        <f>COUNTIFS(AllC3_Data[Profile],$V30,AllC3_Data[Door/Yard Number],3,AllC3_Data[Yard],"=S*",AllC3_Data[Content Code],"=Empty")</f>
        <v>1</v>
      </c>
      <c r="X30" s="384">
        <f>COUNTIFS(AllC3_Data[Profile],$V30,AllC3_Data[Door/Yard Number],3,AllC3_Data[Yard],"=V*",AllC3_Data[Content Code],"=Empty")</f>
        <v>0</v>
      </c>
      <c r="Y30" s="384">
        <f>COUNTIFS(AllC3_Data[Profile],$V30,AllC3_Data[Door/Yard Number],3,AllC3_Data[Yard],"=M*",AllC3_Data[Content Code],"=Empty")</f>
        <v>25</v>
      </c>
      <c r="Z30" s="384">
        <f>COUNTIFS(AllC3_Data[Profile],$V30,AllC3_Data[Door/Yard Number],3,AllC3_Data[Yard],"=T*",AllC3_Data[Content Code],"=Empty")</f>
        <v>5</v>
      </c>
      <c r="AA30" s="384">
        <f>COUNTIFS(AllC3_Data[Profile],$V30,AllC3_Data[Door/Yard Number],3,AllC3_Data[Yard],"=K*",AllC3_Data[Content Code],"=Empty")</f>
        <v>0</v>
      </c>
      <c r="AB30" s="378">
        <f>COUNTIFS(AllC3_Data[Profile],$V30,AllC3_Data[Door/Yard Number],3,AllC3_Data[Yard],"=C*",AllC3_Data[Content Code],"=Empty")</f>
        <v>0</v>
      </c>
      <c r="AC30" s="384">
        <f>COUNTIFS(AllC3_Data[Profile],$V30,AllC3_Data[Door/Yard Number],3,AllC3_Data[Yard],"=H*",AllC3_Data[Content Code],"=Empty")</f>
        <v>0</v>
      </c>
      <c r="AD30" s="369">
        <f t="shared" si="1"/>
        <v>31</v>
      </c>
      <c r="AE30" s="400"/>
    </row>
    <row r="31" spans="1:31" ht="15" customHeight="1" thickTop="1" thickBot="1" x14ac:dyDescent="0.25">
      <c r="A31" s="360"/>
      <c r="B31" s="351"/>
      <c r="C31" s="747" t="s">
        <v>8364</v>
      </c>
      <c r="D31" s="748"/>
      <c r="E31" s="352">
        <v>950</v>
      </c>
      <c r="F31" s="353">
        <f>SUM(F10:F30)</f>
        <v>941</v>
      </c>
      <c r="G31" s="356">
        <v>339</v>
      </c>
      <c r="H31" s="353">
        <f>SUM(H10:H30)</f>
        <v>421</v>
      </c>
      <c r="I31" s="354">
        <v>643</v>
      </c>
      <c r="J31" s="354">
        <f>SUM(J10:J30)</f>
        <v>785</v>
      </c>
      <c r="K31" s="354">
        <v>312</v>
      </c>
      <c r="L31" s="354">
        <f>SUM(L10:L30)</f>
        <v>288</v>
      </c>
      <c r="M31" s="354">
        <v>145</v>
      </c>
      <c r="N31" s="354">
        <f>SUM(N10:N30)</f>
        <v>157</v>
      </c>
      <c r="O31" s="354">
        <v>77</v>
      </c>
      <c r="P31" s="355">
        <f>SUM(P10:P30)</f>
        <v>72</v>
      </c>
      <c r="Q31" s="354">
        <v>93</v>
      </c>
      <c r="R31" s="353">
        <f>SUM(R10:R30)</f>
        <v>119</v>
      </c>
      <c r="S31" s="365">
        <f>SUM(S10:S30)</f>
        <v>2783</v>
      </c>
      <c r="T31" s="407"/>
      <c r="U31" s="397"/>
      <c r="V31" s="357" t="s">
        <v>8364</v>
      </c>
      <c r="W31" s="353">
        <f t="shared" ref="W31:AD31" si="2">SUM(W10:W30)</f>
        <v>59</v>
      </c>
      <c r="X31" s="353">
        <f t="shared" si="2"/>
        <v>21</v>
      </c>
      <c r="Y31" s="353">
        <f t="shared" si="2"/>
        <v>193</v>
      </c>
      <c r="Z31" s="353">
        <f t="shared" si="2"/>
        <v>116</v>
      </c>
      <c r="AA31" s="353">
        <f t="shared" si="2"/>
        <v>43</v>
      </c>
      <c r="AB31" s="355">
        <f t="shared" si="2"/>
        <v>18</v>
      </c>
      <c r="AC31" s="353">
        <f t="shared" si="2"/>
        <v>44</v>
      </c>
      <c r="AD31" s="358">
        <f t="shared" si="2"/>
        <v>494</v>
      </c>
      <c r="AE31" s="400"/>
    </row>
    <row r="32" spans="1:31" ht="12.6" customHeight="1" thickTop="1" thickBot="1" x14ac:dyDescent="0.25">
      <c r="A32" s="361"/>
      <c r="B32" s="362"/>
      <c r="C32" s="363"/>
      <c r="D32" s="363"/>
      <c r="E32" s="364"/>
      <c r="F32" s="364"/>
      <c r="G32" s="364"/>
      <c r="H32" s="364"/>
      <c r="I32" s="364"/>
      <c r="J32" s="364"/>
      <c r="K32" s="364"/>
      <c r="L32" s="364"/>
      <c r="M32" s="364"/>
      <c r="N32" s="364"/>
      <c r="O32" s="364"/>
      <c r="P32" s="364"/>
      <c r="Q32" s="364"/>
      <c r="R32" s="364"/>
      <c r="S32" s="364"/>
      <c r="T32" s="362"/>
      <c r="U32" s="399"/>
      <c r="V32" s="402"/>
      <c r="W32" s="403"/>
      <c r="X32" s="403"/>
      <c r="Y32" s="403"/>
      <c r="Z32" s="403"/>
      <c r="AA32" s="403"/>
      <c r="AB32" s="403"/>
      <c r="AC32" s="403"/>
      <c r="AD32" s="403"/>
      <c r="AE32" s="401"/>
    </row>
    <row r="33" spans="1:28" s="349" customFormat="1" ht="12" customHeight="1" thickBot="1" x14ac:dyDescent="0.25">
      <c r="A33" s="345"/>
      <c r="B33" s="346" t="s">
        <v>8365</v>
      </c>
      <c r="C33" s="248"/>
      <c r="D33" s="248"/>
      <c r="E33" s="347"/>
      <c r="F33" s="347"/>
      <c r="G33" s="347"/>
      <c r="H33" s="347"/>
      <c r="I33" s="347"/>
      <c r="J33" s="347"/>
      <c r="K33" s="347"/>
      <c r="L33" s="347"/>
      <c r="M33" s="347"/>
      <c r="N33" s="347"/>
      <c r="O33" s="347"/>
      <c r="P33" s="347"/>
      <c r="Q33" s="347"/>
      <c r="R33" s="742" t="s">
        <v>1742</v>
      </c>
      <c r="S33" s="743"/>
      <c r="T33" s="347"/>
      <c r="U33" s="347"/>
      <c r="W33" s="411" t="s">
        <v>8366</v>
      </c>
      <c r="X33" s="347"/>
      <c r="Y33" s="346"/>
      <c r="Z33" s="350"/>
      <c r="AA33" s="348"/>
      <c r="AB33" s="348"/>
    </row>
    <row r="34" spans="1:28" ht="13.9" customHeight="1" x14ac:dyDescent="0.25">
      <c r="R34" s="195" t="s">
        <v>1743</v>
      </c>
      <c r="S34" s="178" t="s">
        <v>1744</v>
      </c>
    </row>
    <row r="35" spans="1:28" ht="12.6" customHeight="1" thickBot="1" x14ac:dyDescent="0.3">
      <c r="R35" s="179" t="s">
        <v>1743</v>
      </c>
      <c r="S35" s="180" t="s">
        <v>1745</v>
      </c>
    </row>
    <row r="36" spans="1:28" ht="12.6" customHeight="1" x14ac:dyDescent="0.2"/>
    <row r="37" spans="1:28" ht="12.6" customHeight="1" x14ac:dyDescent="0.2"/>
    <row r="38" spans="1:28" ht="12.6" customHeight="1" x14ac:dyDescent="0.2"/>
    <row r="39" spans="1:28" ht="12.6" customHeight="1" x14ac:dyDescent="0.2"/>
    <row r="40" spans="1:28" ht="12.6" customHeight="1" x14ac:dyDescent="0.2"/>
    <row r="41" spans="1:28" ht="12.6" customHeight="1" x14ac:dyDescent="0.2"/>
    <row r="42" spans="1:28" ht="12.6" customHeight="1" x14ac:dyDescent="0.2"/>
    <row r="43" spans="1:28" ht="12.6" customHeight="1" x14ac:dyDescent="0.2"/>
    <row r="44" spans="1:28" ht="12.6" customHeight="1" x14ac:dyDescent="0.2"/>
    <row r="45" spans="1:28" ht="12.6" customHeight="1" x14ac:dyDescent="0.2"/>
    <row r="46" spans="1:28" ht="12.6" customHeight="1" x14ac:dyDescent="0.2"/>
    <row r="47" spans="1:28" ht="12.6" customHeight="1" x14ac:dyDescent="0.2"/>
    <row r="48" spans="1:28" ht="12.6" customHeight="1" x14ac:dyDescent="0.2"/>
    <row r="49" spans="1:1" ht="12.6" customHeight="1" x14ac:dyDescent="0.2"/>
    <row r="50" spans="1:1" ht="12.6" customHeight="1" x14ac:dyDescent="0.2"/>
    <row r="51" spans="1:1" ht="12.6" customHeight="1" x14ac:dyDescent="0.2"/>
    <row r="52" spans="1:1" ht="12.6" customHeight="1" x14ac:dyDescent="0.2"/>
    <row r="53" spans="1:1" ht="12.6" customHeight="1" x14ac:dyDescent="0.2"/>
    <row r="54" spans="1:1" ht="12.6" customHeight="1" x14ac:dyDescent="0.2"/>
    <row r="55" spans="1:1" ht="12.6" customHeight="1" x14ac:dyDescent="0.2"/>
    <row r="56" spans="1:1" ht="12.6" customHeight="1" x14ac:dyDescent="0.2"/>
    <row r="57" spans="1:1" ht="12.6" customHeight="1" x14ac:dyDescent="0.2"/>
    <row r="58" spans="1:1" ht="12.6" customHeight="1" x14ac:dyDescent="0.2"/>
    <row r="59" spans="1:1" ht="12.6" customHeight="1" x14ac:dyDescent="0.2"/>
    <row r="61" spans="1:1" x14ac:dyDescent="0.2">
      <c r="A61" s="344"/>
    </row>
  </sheetData>
  <sheetProtection algorithmName="SHA-512" hashValue="8WQTPQ/U3op6aX8y5jbz6OhnI8Hw0IIlbA3yjdSJce6KX8spQXOsKcSFtFeLdyHtf6oZ1J6pNVPs8hkf1tmCtA==" saltValue="ovBXliKCfGByLFauuVX6EQ==" spinCount="100000" sheet="1" objects="1" scenarios="1"/>
  <mergeCells count="21">
    <mergeCell ref="E8:F8"/>
    <mergeCell ref="G8:H8"/>
    <mergeCell ref="I8:J8"/>
    <mergeCell ref="K8:L8"/>
    <mergeCell ref="M8:N8"/>
    <mergeCell ref="AD8:AD9"/>
    <mergeCell ref="G1:W3"/>
    <mergeCell ref="R33:S33"/>
    <mergeCell ref="B16:B27"/>
    <mergeCell ref="C31:D31"/>
    <mergeCell ref="S8:S9"/>
    <mergeCell ref="B10:B15"/>
    <mergeCell ref="V8:V9"/>
    <mergeCell ref="B28:B30"/>
    <mergeCell ref="O8:P8"/>
    <mergeCell ref="Q8:R8"/>
    <mergeCell ref="B6:V6"/>
    <mergeCell ref="C8:C9"/>
    <mergeCell ref="D8:D9"/>
    <mergeCell ref="Y7:AA7"/>
    <mergeCell ref="I7:N7"/>
  </mergeCells>
  <conditionalFormatting sqref="E10:S30 W10:AD30">
    <cfRule type="cellIs" dxfId="50" priority="53" operator="equal">
      <formula>0</formula>
    </cfRule>
  </conditionalFormatting>
  <conditionalFormatting sqref="H10">
    <cfRule type="cellIs" dxfId="49" priority="49" operator="lessThan">
      <formula>$G$10</formula>
    </cfRule>
  </conditionalFormatting>
  <conditionalFormatting sqref="J10:J30 Y10:Y30">
    <cfRule type="cellIs" dxfId="48" priority="48" operator="lessThan">
      <formula>$I$10</formula>
    </cfRule>
  </conditionalFormatting>
  <conditionalFormatting sqref="L10:L30 Z10:Z30">
    <cfRule type="cellIs" dxfId="47" priority="47" operator="lessThan">
      <formula>$K$10</formula>
    </cfRule>
  </conditionalFormatting>
  <conditionalFormatting sqref="N10">
    <cfRule type="cellIs" dxfId="46" priority="46" operator="lessThan">
      <formula>$M$10</formula>
    </cfRule>
  </conditionalFormatting>
  <conditionalFormatting sqref="P16">
    <cfRule type="cellIs" dxfId="45" priority="45" operator="lessThan">
      <formula>$O$16</formula>
    </cfRule>
  </conditionalFormatting>
  <conditionalFormatting sqref="F10:F30 W10:W30">
    <cfRule type="cellIs" dxfId="44" priority="31" operator="lessThan">
      <formula>$E$10</formula>
    </cfRule>
  </conditionalFormatting>
  <conditionalFormatting sqref="X10">
    <cfRule type="cellIs" dxfId="43" priority="17" operator="lessThan">
      <formula>2</formula>
    </cfRule>
    <cfRule type="cellIs" dxfId="42" priority="25" operator="lessThan">
      <formula>$G$10</formula>
    </cfRule>
  </conditionalFormatting>
  <conditionalFormatting sqref="AA10">
    <cfRule type="cellIs" dxfId="41" priority="18" operator="lessThan">
      <formula>4</formula>
    </cfRule>
    <cfRule type="cellIs" dxfId="40" priority="22" operator="lessThan">
      <formula>$M$10</formula>
    </cfRule>
  </conditionalFormatting>
  <conditionalFormatting sqref="AB16">
    <cfRule type="cellIs" dxfId="39" priority="21" operator="lessThan">
      <formula>$O$16</formula>
    </cfRule>
  </conditionalFormatting>
  <conditionalFormatting sqref="F31">
    <cfRule type="cellIs" dxfId="38" priority="9" operator="greaterThan">
      <formula>$E$31+10</formula>
    </cfRule>
    <cfRule type="cellIs" dxfId="37" priority="16" operator="lessThan">
      <formula>$E$31-10</formula>
    </cfRule>
  </conditionalFormatting>
  <conditionalFormatting sqref="H31">
    <cfRule type="cellIs" dxfId="36" priority="3" operator="greaterThan">
      <formula>$G$31+10</formula>
    </cfRule>
    <cfRule type="cellIs" dxfId="35" priority="15" operator="lessThan">
      <formula>$G$31-10</formula>
    </cfRule>
  </conditionalFormatting>
  <conditionalFormatting sqref="J31">
    <cfRule type="cellIs" dxfId="34" priority="1" operator="greaterThan">
      <formula>$I$31+10</formula>
    </cfRule>
    <cfRule type="cellIs" dxfId="33" priority="14" operator="lessThan">
      <formula>$I$31-10</formula>
    </cfRule>
  </conditionalFormatting>
  <conditionalFormatting sqref="L31">
    <cfRule type="cellIs" dxfId="32" priority="7" operator="greaterThan">
      <formula>$K$31+10</formula>
    </cfRule>
    <cfRule type="cellIs" dxfId="31" priority="13" operator="lessThan">
      <formula>$K$31-10</formula>
    </cfRule>
  </conditionalFormatting>
  <conditionalFormatting sqref="N31">
    <cfRule type="cellIs" dxfId="30" priority="6" operator="greaterThan">
      <formula>$M$31+10</formula>
    </cfRule>
    <cfRule type="cellIs" dxfId="29" priority="12" operator="lessThan">
      <formula>$M$31-10</formula>
    </cfRule>
  </conditionalFormatting>
  <conditionalFormatting sqref="P31">
    <cfRule type="cellIs" dxfId="28" priority="5" operator="greaterThan">
      <formula>$O$31+10</formula>
    </cfRule>
    <cfRule type="cellIs" dxfId="27" priority="11" operator="lessThan">
      <formula>$O$31-10</formula>
    </cfRule>
  </conditionalFormatting>
  <conditionalFormatting sqref="R31">
    <cfRule type="cellIs" dxfId="26" priority="4" operator="greaterThan">
      <formula>$Q$31+10</formula>
    </cfRule>
    <cfRule type="cellIs" dxfId="25" priority="10" operator="lessThan">
      <formula>$Q$31-10</formula>
    </cfRule>
  </conditionalFormatting>
  <printOptions horizontalCentered="1"/>
  <pageMargins left="0" right="0" top="0.25" bottom="0.25" header="0.5" footer="0.5"/>
  <pageSetup scale="66" orientation="landscape" horizontalDpi="4294967295"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DE04B-BD45-4C36-B105-2D4EE6B10AF4}">
  <sheetPr codeName="Sheet12">
    <tabColor theme="7" tint="0.79998168889431442"/>
  </sheetPr>
  <dimension ref="B1:R46"/>
  <sheetViews>
    <sheetView showGridLines="0" showRowColHeaders="0" zoomScale="80" zoomScaleNormal="80" workbookViewId="0"/>
  </sheetViews>
  <sheetFormatPr defaultRowHeight="15" x14ac:dyDescent="0.25"/>
  <cols>
    <col min="1" max="1" width="3.28515625" customWidth="1"/>
    <col min="2" max="5" width="15" customWidth="1"/>
    <col min="6" max="6" width="13.28515625" customWidth="1"/>
    <col min="7" max="7" width="6.28515625" customWidth="1"/>
    <col min="8" max="13" width="8.85546875" customWidth="1"/>
    <col min="14" max="14" width="24.85546875" customWidth="1"/>
    <col min="15" max="18" width="15.140625" customWidth="1"/>
    <col min="19" max="20" width="8.85546875" customWidth="1"/>
  </cols>
  <sheetData>
    <row r="1" spans="2:18" ht="14.45" customHeight="1" x14ac:dyDescent="1.05">
      <c r="F1" s="763" t="s">
        <v>8179</v>
      </c>
      <c r="G1" s="763"/>
      <c r="H1" s="763"/>
      <c r="I1" s="763"/>
      <c r="J1" s="763"/>
      <c r="K1" s="763"/>
      <c r="L1" s="763"/>
      <c r="M1" s="763"/>
      <c r="N1" s="763"/>
      <c r="O1" s="763"/>
      <c r="P1" s="763"/>
      <c r="Q1" s="763"/>
      <c r="R1" s="246"/>
    </row>
    <row r="2" spans="2:18" ht="14.45" customHeight="1" x14ac:dyDescent="1.05">
      <c r="B2" s="245">
        <f>'All C3 Yards'!A1</f>
        <v>44603.583333333336</v>
      </c>
      <c r="C2" s="187"/>
      <c r="D2" s="187"/>
      <c r="E2" s="246"/>
      <c r="F2" s="763"/>
      <c r="G2" s="763"/>
      <c r="H2" s="763"/>
      <c r="I2" s="763"/>
      <c r="J2" s="763"/>
      <c r="K2" s="763"/>
      <c r="L2" s="763"/>
      <c r="M2" s="763"/>
      <c r="N2" s="763"/>
      <c r="O2" s="763"/>
      <c r="P2" s="763"/>
      <c r="Q2" s="763"/>
      <c r="R2" s="246"/>
    </row>
    <row r="3" spans="2:18" ht="14.45" customHeight="1" x14ac:dyDescent="1.05">
      <c r="E3" s="246"/>
      <c r="F3" s="763"/>
      <c r="G3" s="763"/>
      <c r="H3" s="763"/>
      <c r="I3" s="763"/>
      <c r="J3" s="763"/>
      <c r="K3" s="763"/>
      <c r="L3" s="763"/>
      <c r="M3" s="763"/>
      <c r="N3" s="763"/>
      <c r="O3" s="763"/>
      <c r="P3" s="763"/>
      <c r="Q3" s="763"/>
      <c r="R3" s="246"/>
    </row>
    <row r="4" spans="2:18" x14ac:dyDescent="0.25">
      <c r="F4" s="763"/>
      <c r="G4" s="763"/>
      <c r="H4" s="763"/>
      <c r="I4" s="763"/>
      <c r="J4" s="763"/>
      <c r="K4" s="763"/>
      <c r="L4" s="763"/>
      <c r="M4" s="763"/>
      <c r="N4" s="763"/>
      <c r="O4" s="763"/>
      <c r="P4" s="763"/>
      <c r="Q4" s="763"/>
    </row>
    <row r="11" spans="2:18" ht="15.75" x14ac:dyDescent="0.25">
      <c r="B11" s="114"/>
      <c r="C11" s="114"/>
      <c r="D11" s="114"/>
      <c r="E11" s="114"/>
      <c r="F11" s="114"/>
    </row>
    <row r="12" spans="2:18" ht="15.75" x14ac:dyDescent="0.25">
      <c r="B12" s="114"/>
      <c r="C12" s="114"/>
      <c r="D12" s="114"/>
      <c r="E12" s="114"/>
      <c r="F12" s="114"/>
    </row>
    <row r="13" spans="2:18" ht="15.75" x14ac:dyDescent="0.25">
      <c r="B13" s="114"/>
      <c r="C13" s="114"/>
      <c r="D13" s="114"/>
      <c r="E13" s="114"/>
      <c r="F13" s="114"/>
    </row>
    <row r="14" spans="2:18" ht="15.75" x14ac:dyDescent="0.25">
      <c r="B14" s="114"/>
      <c r="C14" s="114"/>
      <c r="D14" s="114"/>
      <c r="E14" s="114"/>
      <c r="F14" s="114"/>
    </row>
    <row r="15" spans="2:18" ht="15.75" x14ac:dyDescent="0.25">
      <c r="B15" s="114"/>
      <c r="C15" s="114"/>
      <c r="D15" s="114"/>
      <c r="E15" s="114"/>
      <c r="F15" s="114"/>
    </row>
    <row r="16" spans="2:18" ht="15.75" x14ac:dyDescent="0.25">
      <c r="B16" s="114"/>
      <c r="C16" s="114"/>
      <c r="D16" s="114"/>
      <c r="E16" s="114"/>
      <c r="F16" s="114"/>
    </row>
    <row r="17" spans="2:18" ht="15.75" x14ac:dyDescent="0.25">
      <c r="B17" s="114"/>
      <c r="C17" s="114"/>
      <c r="D17" s="114"/>
      <c r="E17" s="114"/>
      <c r="F17" s="114"/>
    </row>
    <row r="18" spans="2:18" ht="15.75" x14ac:dyDescent="0.25">
      <c r="B18" s="114"/>
      <c r="C18" s="114"/>
      <c r="D18" s="114"/>
      <c r="E18" s="114"/>
      <c r="F18" s="114"/>
    </row>
    <row r="19" spans="2:18" ht="15.75" x14ac:dyDescent="0.25">
      <c r="B19" s="114"/>
      <c r="C19" s="114"/>
      <c r="D19" s="114"/>
      <c r="E19" s="114"/>
      <c r="F19" s="114"/>
    </row>
    <row r="20" spans="2:18" ht="15.75" x14ac:dyDescent="0.25">
      <c r="B20" s="114"/>
      <c r="C20" s="114"/>
      <c r="D20" s="114"/>
      <c r="E20" s="114"/>
      <c r="F20" s="114"/>
    </row>
    <row r="21" spans="2:18" ht="15.75" x14ac:dyDescent="0.25">
      <c r="B21" s="114"/>
      <c r="C21" s="114"/>
      <c r="D21" s="114"/>
      <c r="E21" s="114"/>
      <c r="F21" s="114"/>
    </row>
    <row r="22" spans="2:18" x14ac:dyDescent="0.25">
      <c r="B22" s="3"/>
      <c r="C22" s="3"/>
      <c r="D22" s="3"/>
      <c r="E22" s="3"/>
      <c r="F22" s="3"/>
    </row>
    <row r="23" spans="2:18" x14ac:dyDescent="0.25">
      <c r="B23" s="3"/>
      <c r="C23" s="3"/>
      <c r="D23" s="3"/>
      <c r="E23" s="3"/>
      <c r="F23" s="3"/>
    </row>
    <row r="24" spans="2:18" x14ac:dyDescent="0.25">
      <c r="B24" s="3"/>
      <c r="C24" s="3"/>
      <c r="D24" s="3"/>
      <c r="E24" s="3"/>
      <c r="F24" s="3"/>
    </row>
    <row r="25" spans="2:18" x14ac:dyDescent="0.25">
      <c r="B25" s="3"/>
      <c r="C25" s="3"/>
      <c r="D25" s="3"/>
      <c r="E25" s="3"/>
      <c r="F25" s="3"/>
    </row>
    <row r="26" spans="2:18" x14ac:dyDescent="0.25">
      <c r="B26" s="3"/>
      <c r="C26" s="3"/>
      <c r="D26" s="3"/>
      <c r="E26" s="3"/>
      <c r="F26" s="3"/>
    </row>
    <row r="27" spans="2:18" x14ac:dyDescent="0.25">
      <c r="B27" s="3"/>
      <c r="C27" s="3"/>
      <c r="D27" s="3"/>
      <c r="E27" s="3"/>
      <c r="F27" s="3"/>
    </row>
    <row r="28" spans="2:18" x14ac:dyDescent="0.25">
      <c r="B28" s="3"/>
      <c r="C28" s="3"/>
      <c r="D28" s="3"/>
      <c r="E28" s="3"/>
      <c r="F28" s="3"/>
    </row>
    <row r="29" spans="2:18" x14ac:dyDescent="0.25">
      <c r="B29" s="3"/>
      <c r="C29" s="3"/>
      <c r="D29" s="3"/>
      <c r="E29" s="3"/>
      <c r="F29" s="3"/>
    </row>
    <row r="30" spans="2:18" ht="15.75" thickBot="1" x14ac:dyDescent="0.3">
      <c r="B30" s="3"/>
      <c r="C30" s="3"/>
      <c r="D30" s="3"/>
      <c r="E30" s="3"/>
      <c r="F30" s="3"/>
    </row>
    <row r="31" spans="2:18" ht="16.5" thickBot="1" x14ac:dyDescent="0.3">
      <c r="B31" s="200" t="s">
        <v>868</v>
      </c>
      <c r="C31" s="201" t="s">
        <v>8173</v>
      </c>
      <c r="D31" s="202" t="s">
        <v>8174</v>
      </c>
      <c r="E31" s="202" t="s">
        <v>8175</v>
      </c>
      <c r="F31" s="203" t="s">
        <v>340</v>
      </c>
      <c r="N31" s="204" t="s">
        <v>8176</v>
      </c>
      <c r="O31" s="205" t="s">
        <v>8173</v>
      </c>
      <c r="P31" s="206" t="s">
        <v>8174</v>
      </c>
      <c r="Q31" s="206" t="s">
        <v>8175</v>
      </c>
      <c r="R31" s="207" t="s">
        <v>340</v>
      </c>
    </row>
    <row r="32" spans="2:18" ht="15.75" x14ac:dyDescent="0.25">
      <c r="B32" s="208" t="s">
        <v>376</v>
      </c>
      <c r="C32" s="209">
        <f>COUNTIFS(AllC3_Data[Yard], "=S*",AllC3_Data[Hours Since Last Activity],"&lt;"&amp;14, AllC3_Data[Interterminal Movement Lane], "&lt;&gt;Not Tracked",AllC3_Data[Interterminal Movement Lane], "&lt;&gt;#N/A",AllC3_Data[Interterminal Movement Lane], "&lt;&gt;Not Inter-terminal")</f>
        <v>32</v>
      </c>
      <c r="D32" s="209">
        <f>COUNTIFS(AllC3_Data[Yard], "=S*",AllC3_Data[Hours Since Last Activity],"&gt;"&amp;12, AllC3_Data[Interterminal Movement Lane], "&lt;&gt;Not Tracked",AllC3_Data[Interterminal Movement Lane], "&lt;&gt;#N/A",AllC3_Data[Interterminal Movement Lane], "&lt;&gt;Not Inter-terminal")-E32</f>
        <v>4</v>
      </c>
      <c r="E32" s="209">
        <f>COUNTIFS(AllC3_Data[Yard], "=S*",AllC3_Data[Hours Since Last Activity],"&gt;"&amp;24, AllC3_Data[Interterminal Movement Lane], "&lt;&gt;Not Tracked",AllC3_Data[Interterminal Movement Lane], "&lt;&gt;#N/A",AllC3_Data[Interterminal Movement Lane], "&lt;&gt;Not Inter-terminal")</f>
        <v>9</v>
      </c>
      <c r="F32" s="210">
        <f>SUM(C32:E32)</f>
        <v>45</v>
      </c>
      <c r="N32" s="432" t="s">
        <v>1644</v>
      </c>
      <c r="O32" s="436">
        <f>COUNTIFS(AllC3_Data[Interterminal Movement Lane],N32, AllC3_Data[Yard],"=S*")-Q32-P32</f>
        <v>10</v>
      </c>
      <c r="P32" s="209">
        <f>COUNTIFS(AllC3_Data[Hours Since Last Activity], "&gt;"&amp;12, AllC3_Data[Interterminal Movement Lane], N32, AllC3_Data[Yard],"=S*")-Q32</f>
        <v>1</v>
      </c>
      <c r="Q32" s="209">
        <f>COUNTIFS(AllC3_Data[Hours Since Last Activity],"&gt;"&amp;24,AllC3_Data[Interterminal Movement Lane],N32, AllC3_Data[Yard],"=S*")</f>
        <v>2</v>
      </c>
      <c r="R32" s="210">
        <f t="shared" ref="R32" si="0">SUM(O32:Q32)</f>
        <v>13</v>
      </c>
    </row>
    <row r="33" spans="2:18" ht="15.75" x14ac:dyDescent="0.25">
      <c r="B33" s="211" t="s">
        <v>8177</v>
      </c>
      <c r="C33" s="212">
        <f>COUNTIFS(AllC3_Data[Yard], "=V*",AllC3_Data[Hours Since Last Activity],"&lt;"&amp;14, AllC3_Data[Interterminal Movement Lane], "&lt;&gt;Not Tracked",AllC3_Data[Interterminal Movement Lane], "&lt;&gt;#N/A",AllC3_Data[Interterminal Movement Lane], "&lt;&gt;Not Inter-terminal")</f>
        <v>28</v>
      </c>
      <c r="D33" s="212">
        <f>COUNTIFS(AllC3_Data[Yard], "=V*",AllC3_Data[Hours Since Last Activity],"&gt;"&amp;12, AllC3_Data[Interterminal Movement Lane], "&lt;&gt;Not Tracked",AllC3_Data[Interterminal Movement Lane], "&lt;&gt;#N/A",AllC3_Data[Interterminal Movement Lane], "&lt;&gt;Not Inter-terminal")-E33</f>
        <v>17</v>
      </c>
      <c r="E33" s="212">
        <f>COUNTIFS(AllC3_Data[Yard], "=V*",AllC3_Data[Hours Since Last Activity],"&gt;"&amp;24, AllC3_Data[Interterminal Movement Lane], "&lt;&gt;Not Tracked",AllC3_Data[Interterminal Movement Lane], "&lt;&gt;#N/A",AllC3_Data[Interterminal Movement Lane], "&lt;&gt;Not Inter-terminal")</f>
        <v>13</v>
      </c>
      <c r="F33" s="213">
        <f>SUM(C33:E33)</f>
        <v>58</v>
      </c>
      <c r="N33" s="433" t="s">
        <v>1646</v>
      </c>
      <c r="O33" s="437">
        <f>COUNTIFS(AllC3_Data[Interterminal Movement Lane],N33, AllC3_Data[Yard],"=S*")-Q33-P33</f>
        <v>4</v>
      </c>
      <c r="P33" s="431">
        <f>COUNTIFS(AllC3_Data[Hours Since Last Activity], "&gt;"&amp;12, AllC3_Data[Interterminal Movement Lane], N33, AllC3_Data[Yard],"=S*")-Q33</f>
        <v>1</v>
      </c>
      <c r="Q33" s="431">
        <f>COUNTIFS(AllC3_Data[Hours Since Last Activity],"&gt;"&amp;24,AllC3_Data[Interterminal Movement Lane],N33, AllC3_Data[Yard],"=S*")</f>
        <v>5</v>
      </c>
      <c r="R33" s="438">
        <f t="shared" ref="R33:R35" si="1">SUM(O33:Q33)</f>
        <v>10</v>
      </c>
    </row>
    <row r="34" spans="2:18" ht="15.75" x14ac:dyDescent="0.25">
      <c r="B34" s="217" t="s">
        <v>378</v>
      </c>
      <c r="C34" s="230">
        <f>COUNTIFS(AllC3_Data[Yard], "=M*",AllC3_Data[Hours Since Last Activity],"&lt;"&amp;14, AllC3_Data[Interterminal Movement Lane], "&lt;&gt;Not Tracked",AllC3_Data[Interterminal Movement Lane], "&lt;&gt;#N/A",AllC3_Data[Interterminal Movement Lane], "&lt;&gt;Not Inter-terminal")</f>
        <v>17</v>
      </c>
      <c r="D34" s="230">
        <f>COUNTIFS(AllC3_Data[Yard], "=M*",AllC3_Data[Hours Since Last Activity],"&gt;"&amp;12, AllC3_Data[Interterminal Movement Lane], "&lt;&gt;Not Tracked",AllC3_Data[Interterminal Movement Lane], "&lt;&gt;#N/A",AllC3_Data[Interterminal Movement Lane], "&lt;&gt;Not Inter-terminal")-E34</f>
        <v>13</v>
      </c>
      <c r="E34" s="230">
        <f>COUNTIFS(AllC3_Data[Yard], "=M*",AllC3_Data[Hours Since Last Activity],"&gt;"&amp;24, AllC3_Data[Interterminal Movement Lane], "&lt;&gt;Not Tracked",AllC3_Data[Interterminal Movement Lane], "&lt;&gt;#N/A",AllC3_Data[Interterminal Movement Lane], "&lt;&gt;Not Inter-terminal")</f>
        <v>33</v>
      </c>
      <c r="F34" s="302">
        <f>SUM(C34:E34)</f>
        <v>63</v>
      </c>
      <c r="N34" s="434" t="s">
        <v>1649</v>
      </c>
      <c r="O34" s="437">
        <f>COUNTIFS(AllC3_Data[Interterminal Movement Lane],N34, AllC3_Data[Yard],"=S*")-Q34-P34</f>
        <v>10</v>
      </c>
      <c r="P34" s="431">
        <f>COUNTIFS(AllC3_Data[Hours Since Last Activity], "&gt;"&amp;12, AllC3_Data[Interterminal Movement Lane], N34, AllC3_Data[Yard],"=S*")-Q34</f>
        <v>1</v>
      </c>
      <c r="Q34" s="431">
        <f>COUNTIFS(AllC3_Data[Hours Since Last Activity],"&gt;"&amp;24,AllC3_Data[Interterminal Movement Lane],N34, AllC3_Data[Yard],"=S*")</f>
        <v>2</v>
      </c>
      <c r="R34" s="438">
        <f t="shared" si="1"/>
        <v>13</v>
      </c>
    </row>
    <row r="35" spans="2:18" ht="16.5" thickBot="1" x14ac:dyDescent="0.3">
      <c r="B35" s="214" t="s">
        <v>379</v>
      </c>
      <c r="C35" s="212">
        <f>COUNTIFS(AllC3_Data[Yard], "=T*",AllC3_Data[Hours Since Last Activity],"&lt;"&amp;14, AllC3_Data[Interterminal Movement Lane], "&lt;&gt;Not Tracked",AllC3_Data[Interterminal Movement Lane], "&lt;&gt;#N/A",AllC3_Data[Interterminal Movement Lane], "&lt;&gt;Not Inter-terminal")</f>
        <v>9</v>
      </c>
      <c r="D35" s="212">
        <f>COUNTIFS(AllC3_Data[Yard], "=T*",AllC3_Data[Hours Since Last Activity],"&gt;"&amp;12, AllC3_Data[Interterminal Movement Lane], "&lt;&gt;Not Tracked",AllC3_Data[Interterminal Movement Lane], "&lt;&gt;#N/A",AllC3_Data[Interterminal Movement Lane], "&lt;&gt;Not Inter-terminal")-E35</f>
        <v>5</v>
      </c>
      <c r="E35" s="212">
        <f>COUNTIFS(AllC3_Data[Yard], "=T*",AllC3_Data[Hours Since Last Activity],"&gt;"&amp;24, AllC3_Data[Interterminal Movement Lane], "&lt;&gt;Not Tracked",AllC3_Data[Interterminal Movement Lane], "&lt;&gt;#N/A",AllC3_Data[Interterminal Movement Lane], "&lt;&gt;Not Inter-terminal")</f>
        <v>8</v>
      </c>
      <c r="F35" s="216">
        <f t="shared" ref="F35:F36" si="2">SUM(C35:E35)</f>
        <v>22</v>
      </c>
      <c r="N35" s="435" t="s">
        <v>1655</v>
      </c>
      <c r="O35" s="439">
        <f>COUNTIFS(AllC3_Data[Interterminal Movement Lane],N35, AllC3_Data[Yard],"=S*")-Q35-P35</f>
        <v>0</v>
      </c>
      <c r="P35" s="440">
        <f>COUNTIFS(AllC3_Data[Hours Since Last Activity], "&gt;"&amp;12, AllC3_Data[Interterminal Movement Lane], N35, AllC3_Data[Yard],"=S*")-Q35</f>
        <v>0</v>
      </c>
      <c r="Q35" s="440">
        <f>COUNTIFS(AllC3_Data[Hours Since Last Activity],"&gt;"&amp;24,AllC3_Data[Interterminal Movement Lane],N35, AllC3_Data[Yard],"=S*")</f>
        <v>0</v>
      </c>
      <c r="R35" s="441">
        <f t="shared" si="1"/>
        <v>0</v>
      </c>
    </row>
    <row r="36" spans="2:18" ht="16.5" thickBot="1" x14ac:dyDescent="0.3">
      <c r="B36" s="227" t="s">
        <v>511</v>
      </c>
      <c r="C36" s="253">
        <f>COUNTIFS(AllC3_Data[Yard], "=K*",AllC3_Data[Hours Since Last Activity],"&lt;"&amp;14, AllC3_Data[Interterminal Movement Lane], "&lt;&gt;Not Tracked",AllC3_Data[Interterminal Movement Lane], "&lt;&gt;#N/A",AllC3_Data[Interterminal Movement Lane], "&lt;&gt;Not Inter-terminal")</f>
        <v>17</v>
      </c>
      <c r="D36" s="253">
        <f>COUNTIFS(AllC3_Data[Yard], "=K*",AllC3_Data[Hours Since Last Activity],"&gt;"&amp;12, AllC3_Data[Interterminal Movement Lane], "&lt;&gt;Not Tracked",AllC3_Data[Interterminal Movement Lane], "&lt;&gt;#N/A",AllC3_Data[Interterminal Movement Lane], "&lt;&gt;Not Inter-terminal")-E36</f>
        <v>8</v>
      </c>
      <c r="E36" s="253">
        <f>COUNTIFS(AllC3_Data[Yard], "=K*",AllC3_Data[Hours Since Last Activity],"&gt;"&amp;24, AllC3_Data[Interterminal Movement Lane], "&lt;&gt;Not Tracked",AllC3_Data[Interterminal Movement Lane], "&lt;&gt;#N/A",AllC3_Data[Interterminal Movement Lane], "&lt;&gt;Not Inter-terminal")</f>
        <v>7</v>
      </c>
      <c r="F36" s="229">
        <f t="shared" si="2"/>
        <v>32</v>
      </c>
      <c r="N36" s="223" t="s">
        <v>1643</v>
      </c>
      <c r="O36" s="429">
        <f>COUNTIFS(AllC3_Data[Interterminal Movement Lane],N36, AllC3_Data[Yard],"=K*")-Q36-P36</f>
        <v>13</v>
      </c>
      <c r="P36" s="429">
        <f>COUNTIFS(AllC3_Data[Hours Since Last Activity], "&gt;"&amp;12, AllC3_Data[Interterminal Movement Lane], N36, AllC3_Data[Yard],"=K*")-Q36</f>
        <v>8</v>
      </c>
      <c r="Q36" s="429">
        <f>COUNTIFS(AllC3_Data[Hours Since Last Activity],"&gt;"&amp;24,AllC3_Data[Interterminal Movement Lane],N36, AllC3_Data[Yard],"=K*")</f>
        <v>7</v>
      </c>
      <c r="R36" s="430">
        <f t="shared" ref="R36:R46" si="3">SUM(O36:Q36)</f>
        <v>28</v>
      </c>
    </row>
    <row r="37" spans="2:18" ht="15.75" x14ac:dyDescent="0.25">
      <c r="N37" s="218" t="s">
        <v>1651</v>
      </c>
      <c r="O37" s="219">
        <f>COUNTIFS(AllC3_Data[Interterminal Movement Lane],N37, AllC3_Data[Yard],"=V*")-Q37-P37</f>
        <v>2</v>
      </c>
      <c r="P37" s="219">
        <f>COUNTIFS(AllC3_Data[Hours Since Last Activity], "&gt;"&amp;12, AllC3_Data[Interterminal Movement Lane], N37, AllC3_Data[Yard],"=V*")-Q37</f>
        <v>0</v>
      </c>
      <c r="Q37" s="219">
        <f>COUNTIFS(AllC3_Data[Hours Since Last Activity],"&gt;"&amp;24,AllC3_Data[Interterminal Movement Lane],N37, AllC3_Data[Yard],"=V*")</f>
        <v>0</v>
      </c>
      <c r="R37" s="220">
        <f t="shared" si="3"/>
        <v>2</v>
      </c>
    </row>
    <row r="38" spans="2:18" ht="15.75" x14ac:dyDescent="0.25">
      <c r="N38" s="224" t="s">
        <v>1653</v>
      </c>
      <c r="O38" s="225">
        <f>COUNTIFS(AllC3_Data[Interterminal Movement Lane],N38, AllC3_Data[Yard],"=V*")-Q38-P38</f>
        <v>1</v>
      </c>
      <c r="P38" s="225">
        <f>COUNTIFS(AllC3_Data[Hours Since Last Activity], "&gt;"&amp;12, AllC3_Data[Interterminal Movement Lane], N38, AllC3_Data[Yard],"=V*")-Q38</f>
        <v>0</v>
      </c>
      <c r="Q38" s="225">
        <f>COUNTIFS(AllC3_Data[Hours Since Last Activity],"&gt;"&amp;24,AllC3_Data[Interterminal Movement Lane],N38, AllC3_Data[Yard],"=V*")</f>
        <v>0</v>
      </c>
      <c r="R38" s="226">
        <f t="shared" si="3"/>
        <v>1</v>
      </c>
    </row>
    <row r="39" spans="2:18" ht="15.75" x14ac:dyDescent="0.25">
      <c r="N39" s="214" t="s">
        <v>1654</v>
      </c>
      <c r="O39" s="215">
        <f>COUNTIFS(AllC3_Data[Interterminal Movement Lane],N39, AllC3_Data[Yard],"=V*")-Q39-P39</f>
        <v>22</v>
      </c>
      <c r="P39" s="215">
        <f>COUNTIFS(AllC3_Data[Hours Since Last Activity], "&gt;"&amp;12, AllC3_Data[Interterminal Movement Lane], N39, AllC3_Data[Yard],"=V*")-Q39</f>
        <v>17</v>
      </c>
      <c r="Q39" s="215">
        <f>COUNTIFS(AllC3_Data[Hours Since Last Activity],"&gt;"&amp;24,AllC3_Data[Interterminal Movement Lane],N39, AllC3_Data[Yard],"=V*")</f>
        <v>13</v>
      </c>
      <c r="R39" s="216">
        <f t="shared" si="3"/>
        <v>52</v>
      </c>
    </row>
    <row r="40" spans="2:18" ht="16.5" thickBot="1" x14ac:dyDescent="0.3">
      <c r="N40" s="227" t="s">
        <v>1656</v>
      </c>
      <c r="O40" s="228">
        <f>COUNTIFS(AllC3_Data[Interterminal Movement Lane],N40, AllC3_Data[Yard],"=V*")-Q40-P40</f>
        <v>2</v>
      </c>
      <c r="P40" s="228">
        <f>COUNTIFS(AllC3_Data[Hours Since Last Activity], "&gt;"&amp;12, AllC3_Data[Interterminal Movement Lane], N40, AllC3_Data[Yard],"=V*")-Q40</f>
        <v>0</v>
      </c>
      <c r="Q40" s="228">
        <f>COUNTIFS(AllC3_Data[Hours Since Last Activity],"&gt;"&amp;24,AllC3_Data[Interterminal Movement Lane],N40, AllC3_Data[Yard],"=V*")</f>
        <v>0</v>
      </c>
      <c r="R40" s="229">
        <f t="shared" si="3"/>
        <v>2</v>
      </c>
    </row>
    <row r="41" spans="2:18" ht="15.75" x14ac:dyDescent="0.25">
      <c r="N41" s="211" t="s">
        <v>1641</v>
      </c>
      <c r="O41" s="212">
        <f>COUNTIFS(AllC3_Data[Interterminal Movement Lane],N41, AllC3_Data[Yard],"=M*")-Q41-P41</f>
        <v>14</v>
      </c>
      <c r="P41" s="212">
        <f>COUNTIFS(AllC3_Data[Hours Since Last Activity], "&gt;"&amp;12, AllC3_Data[Interterminal Movement Lane], N41, AllC3_Data[Yard],"=M*")-Q41</f>
        <v>11</v>
      </c>
      <c r="Q41" s="212">
        <f>COUNTIFS(AllC3_Data[Hours Since Last Activity],"&gt;"&amp;24,AllC3_Data[Interterminal Movement Lane],N41, AllC3_Data[Yard],"=M*")</f>
        <v>27</v>
      </c>
      <c r="R41" s="213">
        <f>SUM(O41:Q41)</f>
        <v>52</v>
      </c>
    </row>
    <row r="42" spans="2:18" ht="15.75" x14ac:dyDescent="0.25">
      <c r="N42" s="224" t="s">
        <v>1645</v>
      </c>
      <c r="O42" s="230">
        <f>COUNTIFS(AllC3_Data[Interterminal Movement Lane],N42, AllC3_Data[Yard],"=M*")-Q42-P42</f>
        <v>0</v>
      </c>
      <c r="P42" s="230">
        <f>COUNTIFS(AllC3_Data[Hours Since Last Activity], "&gt;"&amp;12, AllC3_Data[Interterminal Movement Lane], N42, AllC3_Data[Yard],"=M*")-Q42</f>
        <v>0</v>
      </c>
      <c r="Q42" s="230">
        <f>COUNTIFS(AllC3_Data[Hours Since Last Activity],"&gt;"&amp;24,AllC3_Data[Interterminal Movement Lane],N42, AllC3_Data[Yard],"=M*")</f>
        <v>0</v>
      </c>
      <c r="R42" s="226">
        <f t="shared" si="3"/>
        <v>0</v>
      </c>
    </row>
    <row r="43" spans="2:18" ht="16.5" thickBot="1" x14ac:dyDescent="0.3">
      <c r="N43" s="221" t="s">
        <v>1647</v>
      </c>
      <c r="O43" s="212">
        <f>COUNTIFS(AllC3_Data[Interterminal Movement Lane],N43, AllC3_Data[Yard],"=M*")-Q43-P43</f>
        <v>1</v>
      </c>
      <c r="P43" s="212">
        <f>COUNTIFS(AllC3_Data[Hours Since Last Activity], "&gt;"&amp;12, AllC3_Data[Interterminal Movement Lane], N43, AllC3_Data[Yard],"=M*")-Q43</f>
        <v>2</v>
      </c>
      <c r="Q43" s="212">
        <f>COUNTIFS(AllC3_Data[Hours Since Last Activity],"&gt;"&amp;24,AllC3_Data[Interterminal Movement Lane],N43, AllC3_Data[Yard],"=M*")</f>
        <v>6</v>
      </c>
      <c r="R43" s="222">
        <f t="shared" si="3"/>
        <v>9</v>
      </c>
    </row>
    <row r="44" spans="2:18" ht="15.75" x14ac:dyDescent="0.25">
      <c r="N44" s="208" t="s">
        <v>1642</v>
      </c>
      <c r="O44" s="209">
        <f>COUNTIFS(AllC3_Data[Interterminal Movement Lane],N44, AllC3_Data[Yard],"=T*")-Q44-P44</f>
        <v>1</v>
      </c>
      <c r="P44" s="209">
        <f>COUNTIFS(AllC3_Data[Hours Since Last Activity], "&gt;"&amp;12, AllC3_Data[Interterminal Movement Lane], N44, AllC3_Data[Yard],"=T*")-Q44</f>
        <v>1</v>
      </c>
      <c r="Q44" s="209">
        <f>COUNTIFS(AllC3_Data[Hours Since Last Activity],"&gt;"&amp;24,AllC3_Data[Interterminal Movement Lane],N44, AllC3_Data[Yard],"=T*")</f>
        <v>0</v>
      </c>
      <c r="R44" s="210">
        <f t="shared" si="3"/>
        <v>2</v>
      </c>
    </row>
    <row r="45" spans="2:18" ht="15.75" x14ac:dyDescent="0.25">
      <c r="N45" s="214" t="s">
        <v>1648</v>
      </c>
      <c r="O45" s="215">
        <f>COUNTIFS(AllC3_Data[Interterminal Movement Lane],N45, AllC3_Data[Yard],"=T*")-Q45-P45</f>
        <v>2</v>
      </c>
      <c r="P45" s="215">
        <f>COUNTIFS(AllC3_Data[Hours Since Last Activity], "&gt;"&amp;12, AllC3_Data[Interterminal Movement Lane], N45, AllC3_Data[Yard],"=T*")-Q45</f>
        <v>0</v>
      </c>
      <c r="Q45" s="215">
        <f>COUNTIFS(AllC3_Data[Hours Since Last Activity],"&gt;"&amp;24,AllC3_Data[Interterminal Movement Lane],N45, AllC3_Data[Yard],"=T*")</f>
        <v>1</v>
      </c>
      <c r="R45" s="216">
        <f t="shared" si="3"/>
        <v>3</v>
      </c>
    </row>
    <row r="46" spans="2:18" ht="16.5" thickBot="1" x14ac:dyDescent="0.3">
      <c r="N46" s="227" t="s">
        <v>1650</v>
      </c>
      <c r="O46" s="228">
        <f>COUNTIFS(AllC3_Data[Interterminal Movement Lane],N46, AllC3_Data[Yard],"=T*")-Q46-P46</f>
        <v>3</v>
      </c>
      <c r="P46" s="228">
        <f>COUNTIFS(AllC3_Data[Hours Since Last Activity], "&gt;"&amp;12, AllC3_Data[Interterminal Movement Lane], N46, AllC3_Data[Yard],"=T*")-Q46</f>
        <v>4</v>
      </c>
      <c r="Q46" s="228">
        <f>COUNTIFS(AllC3_Data[Hours Since Last Activity],"&gt;"&amp;24,AllC3_Data[Interterminal Movement Lane],N46, AllC3_Data[Yard],"=T*")</f>
        <v>7</v>
      </c>
      <c r="R46" s="229">
        <f t="shared" si="3"/>
        <v>14</v>
      </c>
    </row>
  </sheetData>
  <sheetProtection algorithmName="SHA-512" hashValue="ai0WXcZzB7WEKYhuVDvyGjd7gtV2VpvEEUTgd1Dpor9ajejxsPFN5iv1uuOcLpRrXp+2tCGpNXa4w+3DKxmPMw==" saltValue="I6/NaSVTHhh5v4l+2pEE+Q==" spinCount="100000" sheet="1" objects="1" scenarios="1"/>
  <mergeCells count="1">
    <mergeCell ref="F1:Q4"/>
  </mergeCells>
  <conditionalFormatting sqref="C32:C36 O32:O46">
    <cfRule type="cellIs" dxfId="24" priority="3" operator="greaterThan">
      <formula>0</formula>
    </cfRule>
  </conditionalFormatting>
  <conditionalFormatting sqref="D32:D36 P32:P46">
    <cfRule type="cellIs" dxfId="23" priority="2" operator="greaterThan">
      <formula>0</formula>
    </cfRule>
  </conditionalFormatting>
  <conditionalFormatting sqref="E32:E36 Q32:Q46">
    <cfRule type="cellIs" dxfId="22" priority="1" operator="greaterThan">
      <formula>0</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06B9-74F1-48DD-A55F-45023745AA77}">
  <sheetPr>
    <tabColor theme="7" tint="0.79998168889431442"/>
  </sheetPr>
  <dimension ref="A1:P18"/>
  <sheetViews>
    <sheetView showGridLines="0" showRowColHeaders="0" workbookViewId="0">
      <selection sqref="A1:B1"/>
    </sheetView>
  </sheetViews>
  <sheetFormatPr defaultRowHeight="15" x14ac:dyDescent="0.25"/>
  <cols>
    <col min="1" max="1" width="14.140625" customWidth="1"/>
    <col min="2" max="2" width="15.85546875" customWidth="1"/>
    <col min="3" max="3" width="23" customWidth="1"/>
    <col min="4" max="4" width="11.7109375" customWidth="1"/>
    <col min="12" max="12" width="16.28515625" customWidth="1"/>
    <col min="13" max="13" width="12.5703125" customWidth="1"/>
  </cols>
  <sheetData>
    <row r="1" spans="1:16" ht="29.25" thickBot="1" x14ac:dyDescent="0.35">
      <c r="A1" s="769">
        <f>'All C3 Yards'!A1</f>
        <v>44603.583333333336</v>
      </c>
      <c r="B1" s="770"/>
      <c r="C1" s="767" t="s">
        <v>8389</v>
      </c>
      <c r="D1" s="768"/>
      <c r="E1" s="768"/>
      <c r="F1" s="768"/>
      <c r="G1" s="768"/>
      <c r="H1" s="451"/>
      <c r="I1" s="452"/>
      <c r="J1" s="454">
        <v>12</v>
      </c>
      <c r="K1" s="518"/>
      <c r="L1" s="506" t="s">
        <v>8390</v>
      </c>
      <c r="M1" s="507"/>
      <c r="N1" s="508" t="s">
        <v>8379</v>
      </c>
      <c r="O1" s="509">
        <v>24</v>
      </c>
    </row>
    <row r="2" spans="1:16" ht="19.899999999999999" customHeight="1" thickBot="1" x14ac:dyDescent="0.3">
      <c r="A2" s="471" t="s">
        <v>8372</v>
      </c>
      <c r="B2" s="472" t="s">
        <v>8373</v>
      </c>
      <c r="C2" s="472" t="s">
        <v>8374</v>
      </c>
      <c r="D2" s="473" t="s">
        <v>365</v>
      </c>
      <c r="E2" s="474" t="s">
        <v>376</v>
      </c>
      <c r="F2" s="474" t="s">
        <v>8375</v>
      </c>
      <c r="G2" s="474" t="s">
        <v>8177</v>
      </c>
      <c r="H2" s="474" t="s">
        <v>378</v>
      </c>
      <c r="I2" s="474" t="s">
        <v>379</v>
      </c>
      <c r="J2" s="475" t="s">
        <v>8376</v>
      </c>
      <c r="K2" s="453"/>
      <c r="L2" s="515" t="s">
        <v>8373</v>
      </c>
      <c r="M2" s="516" t="s">
        <v>8391</v>
      </c>
      <c r="N2" s="455" t="s">
        <v>365</v>
      </c>
      <c r="O2" s="510" t="s">
        <v>8382</v>
      </c>
    </row>
    <row r="3" spans="1:16" ht="18" customHeight="1" x14ac:dyDescent="0.25">
      <c r="A3" s="764" t="s">
        <v>8377</v>
      </c>
      <c r="B3" s="476" t="s">
        <v>867</v>
      </c>
      <c r="C3" s="477" t="s">
        <v>8378</v>
      </c>
      <c r="D3" s="478" t="s">
        <v>425</v>
      </c>
      <c r="E3" s="479">
        <f>COUNTIFS(AllC3_Data[Yard],"*San Antonio",AllC3_Data[Content Code],$D3,AllC3_Data[Hours Since Last Activity],"&gt;"&amp;$J$1)</f>
        <v>0</v>
      </c>
      <c r="F3" s="479">
        <f>COUNTIFS(AllC3_Data[Yard],"*San Marcos",AllC3_Data[Content Code],$D3,AllC3_Data[Hours Since Last Activity],"&gt;"&amp;$J$1)</f>
        <v>0</v>
      </c>
      <c r="G3" s="479">
        <f>COUNTIFS(AllC3_Data[Yard],"*Super Regional",AllC3_Data[Content Code],$D3,AllC3_Data[Hours Since Last Activity],"&gt;"&amp;$J$1)</f>
        <v>0</v>
      </c>
      <c r="H3" s="479">
        <f>COUNTIFS(AllC3_Data[Yard],"*Houston",AllC3_Data[Content Code],$D3,AllC3_Data[Hours Since Last Activity],"&gt;"&amp;$J$1)</f>
        <v>0</v>
      </c>
      <c r="I3" s="479">
        <f>COUNTIFS(AllC3_Data[Yard],"*Temple",AllC3_Data[Content Code],$D3,AllC3_Data[Hours Since Last Activity],"&gt;"&amp;$J$1)</f>
        <v>0</v>
      </c>
      <c r="J3" s="480">
        <f>COUNTIFS(AllC3_Data[Yard],"*Weslaco",AllC3_Data[Content Code],$D3,AllC3_Data[Hours Since Last Activity],"&gt;"&amp;$J$1)</f>
        <v>0</v>
      </c>
      <c r="K3" s="453"/>
      <c r="L3" s="511" t="s">
        <v>867</v>
      </c>
      <c r="M3" s="504" t="s">
        <v>8380</v>
      </c>
      <c r="N3" s="505" t="s">
        <v>857</v>
      </c>
      <c r="O3" s="491">
        <f>COUNTIFS(AllC3_Data[Yard],"*San Antonio",AllC3_Data[Content Code],$N3,AllC3_Data[Hours Since Last Activity],"&gt;"&amp;#REF!)</f>
        <v>0</v>
      </c>
    </row>
    <row r="4" spans="1:16" ht="18" customHeight="1" x14ac:dyDescent="0.25">
      <c r="A4" s="771"/>
      <c r="B4" s="459" t="s">
        <v>867</v>
      </c>
      <c r="C4" s="460" t="s">
        <v>591</v>
      </c>
      <c r="D4" s="467" t="s">
        <v>663</v>
      </c>
      <c r="E4" s="468">
        <f>COUNTIFS(AllC3_Data[Yard],"*San Antonio",AllC3_Data[Content Code],$D4,AllC3_Data[Hours Since Last Activity],"&gt;"&amp;$J$1)</f>
        <v>0</v>
      </c>
      <c r="F4" s="468">
        <f>COUNTIFS(AllC3_Data[Yard],"*San Marcos",AllC3_Data[Content Code],$D4,AllC3_Data[Hours Since Last Activity],"&gt;"&amp;$J$1)</f>
        <v>0</v>
      </c>
      <c r="G4" s="468">
        <f>COUNTIFS(AllC3_Data[Yard],"*Super Regional",AllC3_Data[Content Code],$D4,AllC3_Data[Hours Since Last Activity],"&gt;"&amp;$J$1)</f>
        <v>0</v>
      </c>
      <c r="H4" s="468">
        <f>COUNTIFS(AllC3_Data[Yard],"*Houston",AllC3_Data[Content Code],$D4,AllC3_Data[Hours Since Last Activity],"&gt;"&amp;$J$1)</f>
        <v>0</v>
      </c>
      <c r="I4" s="468">
        <f>COUNTIFS(AllC3_Data[Yard],"*Temple",AllC3_Data[Content Code],$D4,AllC3_Data[Hours Since Last Activity],"&gt;"&amp;$J$1)</f>
        <v>0</v>
      </c>
      <c r="J4" s="491">
        <f>COUNTIFS(AllC3_Data[Yard],"*Weslaco",AllC3_Data[Content Code],$D4,AllC3_Data[Hours Since Last Activity],"&gt;"&amp;$J$1)</f>
        <v>0</v>
      </c>
      <c r="K4" s="453"/>
      <c r="L4" s="511" t="s">
        <v>8383</v>
      </c>
      <c r="M4" s="504" t="s">
        <v>1741</v>
      </c>
      <c r="N4" s="505" t="s">
        <v>283</v>
      </c>
      <c r="O4" s="491">
        <f>COUNTIFS(AllC3_Data[Content Code],$N4,AllC3_Data[Hours Since Last Activity],"&gt;"&amp;O1)</f>
        <v>2</v>
      </c>
    </row>
    <row r="5" spans="1:16" ht="18" customHeight="1" thickBot="1" x14ac:dyDescent="0.3">
      <c r="A5" s="771"/>
      <c r="B5" s="456" t="s">
        <v>867</v>
      </c>
      <c r="C5" s="457" t="s">
        <v>588</v>
      </c>
      <c r="D5" s="461" t="s">
        <v>429</v>
      </c>
      <c r="E5" s="458">
        <f>COUNTIFS(AllC3_Data[Yard],"*San Antonio",AllC3_Data[Content Code],$D5,AllC3_Data[Hours Since Last Activity],"&gt;"&amp;$J$1)</f>
        <v>2</v>
      </c>
      <c r="F5" s="458">
        <f>COUNTIFS(AllC3_Data[Yard],"*San Marcos",AllC3_Data[Content Code],$D5,AllC3_Data[Hours Since Last Activity],"&gt;"&amp;$J$1)</f>
        <v>0</v>
      </c>
      <c r="G5" s="458">
        <f>COUNTIFS(AllC3_Data[Yard],"*Super Regional",AllC3_Data[Content Code],$D5,AllC3_Data[Hours Since Last Activity],"&gt;"&amp;$J$1)</f>
        <v>0</v>
      </c>
      <c r="H5" s="458">
        <f>COUNTIFS(AllC3_Data[Yard],"*Houston",AllC3_Data[Content Code],$D5,AllC3_Data[Hours Since Last Activity],"&gt;"&amp;$J$1)</f>
        <v>0</v>
      </c>
      <c r="I5" s="458">
        <f>COUNTIFS(AllC3_Data[Yard],"*Temple",AllC3_Data[Content Code],$D5,AllC3_Data[Hours Since Last Activity],"&gt;"&amp;$J$1)</f>
        <v>0</v>
      </c>
      <c r="J5" s="463">
        <f>COUNTIFS(AllC3_Data[Yard],"*Weslaco",AllC3_Data[Content Code],$D5,AllC3_Data[Hours Since Last Activity],"&gt;"&amp;$J$1)</f>
        <v>0</v>
      </c>
      <c r="K5" s="453"/>
      <c r="L5" s="512" t="s">
        <v>8383</v>
      </c>
      <c r="M5" s="513" t="s">
        <v>1741</v>
      </c>
      <c r="N5" s="514" t="s">
        <v>367</v>
      </c>
      <c r="O5" s="493">
        <f>COUNTIFS(AllC3_Data[Content Code],$N5,AllC3_Data[Hours Since Last Activity],"&gt;"&amp;O1)</f>
        <v>1</v>
      </c>
    </row>
    <row r="6" spans="1:16" ht="18" customHeight="1" x14ac:dyDescent="0.25">
      <c r="A6" s="771"/>
      <c r="B6" s="459" t="s">
        <v>867</v>
      </c>
      <c r="C6" s="460" t="s">
        <v>589</v>
      </c>
      <c r="D6" s="462" t="s">
        <v>778</v>
      </c>
      <c r="E6" s="468">
        <f>COUNTIFS(AllC3_Data[Yard],"*San Antonio",AllC3_Data[Content Code],$D6,AllC3_Data[Hours Since Last Activity],"&gt;"&amp;$J$1)</f>
        <v>0</v>
      </c>
      <c r="F6" s="468">
        <f>COUNTIFS(AllC3_Data[Yard],"*San Marcos",AllC3_Data[Content Code],$D6,AllC3_Data[Hours Since Last Activity],"&gt;"&amp;$J$1)</f>
        <v>0</v>
      </c>
      <c r="G6" s="468">
        <f>COUNTIFS(AllC3_Data[Yard],"*Super Regional",AllC3_Data[Content Code],$D6,AllC3_Data[Hours Since Last Activity],"&gt;"&amp;$J$1)</f>
        <v>15</v>
      </c>
      <c r="H6" s="468">
        <f>COUNTIFS(AllC3_Data[Yard],"*Houston",AllC3_Data[Content Code],$D6,AllC3_Data[Hours Since Last Activity],"&gt;"&amp;$J$1)</f>
        <v>0</v>
      </c>
      <c r="I6" s="468">
        <f>COUNTIFS(AllC3_Data[Yard],"*Temple",AllC3_Data[Content Code],$D6,AllC3_Data[Hours Since Last Activity],"&gt;"&amp;$J$1)</f>
        <v>0</v>
      </c>
      <c r="J6" s="491">
        <f>COUNTIFS(AllC3_Data[Yard],"*Weslaco",AllC3_Data[Content Code],$D6,AllC3_Data[Hours Since Last Activity],"&gt;"&amp;$J$1)</f>
        <v>0</v>
      </c>
      <c r="K6" s="453"/>
      <c r="L6" s="519"/>
      <c r="M6" s="519"/>
      <c r="N6" s="520"/>
      <c r="O6" s="500"/>
    </row>
    <row r="7" spans="1:16" ht="18" customHeight="1" x14ac:dyDescent="0.25">
      <c r="A7" s="771"/>
      <c r="B7" s="456" t="s">
        <v>511</v>
      </c>
      <c r="C7" s="457" t="s">
        <v>8381</v>
      </c>
      <c r="D7" s="461" t="s">
        <v>113</v>
      </c>
      <c r="E7" s="458">
        <f>COUNTIFS(AllC3_Data[Yard],"*San Antonio",AllC3_Data[Content Code],$D7,AllC3_Data[Hours Since Last Activity],"&gt;"&amp;$J$1)</f>
        <v>0</v>
      </c>
      <c r="F7" s="458">
        <f>COUNTIFS(AllC3_Data[Yard],"*San Marcos",AllC3_Data[Content Code],$D7,AllC3_Data[Hours Since Last Activity],"&gt;"&amp;$J$1)</f>
        <v>0</v>
      </c>
      <c r="G7" s="458">
        <f>COUNTIFS(AllC3_Data[Yard],"*Super Regional",AllC3_Data[Content Code],$D7,AllC3_Data[Hours Since Last Activity],"&gt;"&amp;$J$1)</f>
        <v>0</v>
      </c>
      <c r="H7" s="458">
        <f>COUNTIFS(AllC3_Data[Yard],"*Houston",AllC3_Data[Content Code],$D7,AllC3_Data[Hours Since Last Activity],"&gt;"&amp;$J$1)</f>
        <v>0</v>
      </c>
      <c r="I7" s="458">
        <f>COUNTIFS(AllC3_Data[Yard],"*Temple",AllC3_Data[Content Code],$D7,AllC3_Data[Hours Since Last Activity],"&gt;"&amp;$J$1)</f>
        <v>0</v>
      </c>
      <c r="J7" s="463">
        <f>COUNTIFS(AllC3_Data[Yard],"*Weslaco",AllC3_Data[Content Code],$D7,AllC3_Data[Hours Since Last Activity],"&gt;"&amp;$J$1)</f>
        <v>0</v>
      </c>
      <c r="K7" s="453"/>
      <c r="L7" s="47"/>
      <c r="M7" s="47"/>
      <c r="N7" s="47"/>
      <c r="O7" s="47"/>
    </row>
    <row r="8" spans="1:16" ht="18" customHeight="1" x14ac:dyDescent="0.25">
      <c r="A8" s="771"/>
      <c r="B8" s="459" t="s">
        <v>379</v>
      </c>
      <c r="C8" s="460" t="s">
        <v>589</v>
      </c>
      <c r="D8" s="462" t="s">
        <v>441</v>
      </c>
      <c r="E8" s="468">
        <f>COUNTIFS(AllC3_Data[Yard],"*San Antonio",AllC3_Data[Content Code],$D8,AllC3_Data[Hours Since Last Activity],"&gt;"&amp;$J$1)</f>
        <v>0</v>
      </c>
      <c r="F8" s="468">
        <f>COUNTIFS(AllC3_Data[Yard],"*San Marcos",AllC3_Data[Content Code],$D8,AllC3_Data[Hours Since Last Activity],"&gt;"&amp;$J$1)</f>
        <v>0</v>
      </c>
      <c r="G8" s="468">
        <f>COUNTIFS(AllC3_Data[Yard],"*Super Regional",AllC3_Data[Content Code],$D8,AllC3_Data[Hours Since Last Activity],"&gt;"&amp;$J$1)</f>
        <v>0</v>
      </c>
      <c r="H8" s="468">
        <f>COUNTIFS(AllC3_Data[Yard],"*Houston",AllC3_Data[Content Code],$D8,AllC3_Data[Hours Since Last Activity],"&gt;"&amp;$J$1)</f>
        <v>0</v>
      </c>
      <c r="I8" s="468">
        <f>COUNTIFS(AllC3_Data[Yard],"*Temple",AllC3_Data[Content Code],$D8,AllC3_Data[Hours Since Last Activity],"&gt;"&amp;$J$1)</f>
        <v>2</v>
      </c>
      <c r="J8" s="491">
        <f>COUNTIFS(AllC3_Data[Yard],"*Weslaco",AllC3_Data[Content Code],$D8,AllC3_Data[Hours Since Last Activity],"&gt;"&amp;$J$1)</f>
        <v>0</v>
      </c>
      <c r="K8" s="453"/>
    </row>
    <row r="9" spans="1:16" ht="18" customHeight="1" x14ac:dyDescent="0.25">
      <c r="A9" s="771"/>
      <c r="B9" s="456" t="s">
        <v>867</v>
      </c>
      <c r="C9" s="457" t="s">
        <v>599</v>
      </c>
      <c r="D9" s="461" t="s">
        <v>444</v>
      </c>
      <c r="E9" s="458">
        <f>COUNTIFS(AllC3_Data[Yard],"*San Antonio",AllC3_Data[Content Code],$D9,AllC3_Data[Hours Since Last Activity],"&gt;"&amp;$J$1)</f>
        <v>0</v>
      </c>
      <c r="F9" s="458">
        <f>COUNTIFS(AllC3_Data[Yard],"*San Marcos",AllC3_Data[Content Code],$D9,AllC3_Data[Hours Since Last Activity],"&gt;"&amp;$J$1)</f>
        <v>0</v>
      </c>
      <c r="G9" s="458">
        <f>COUNTIFS(AllC3_Data[Yard],"*Super Regional",AllC3_Data[Content Code],$D9,AllC3_Data[Hours Since Last Activity],"&gt;"&amp;$J$1)</f>
        <v>0</v>
      </c>
      <c r="H9" s="458">
        <f>COUNTIFS(AllC3_Data[Yard],"*Houston",AllC3_Data[Content Code],$D9,AllC3_Data[Hours Since Last Activity],"&gt;"&amp;$J$1)</f>
        <v>0</v>
      </c>
      <c r="I9" s="458">
        <f>COUNTIFS(AllC3_Data[Yard],"*Temple",AllC3_Data[Content Code],$D9,AllC3_Data[Hours Since Last Activity],"&gt;"&amp;$J$1)</f>
        <v>0</v>
      </c>
      <c r="J9" s="463">
        <f>COUNTIFS(AllC3_Data[Yard],"*Weslaco",AllC3_Data[Content Code],$D9,AllC3_Data[Hours Since Last Activity],"&gt;"&amp;$J$1)</f>
        <v>0</v>
      </c>
      <c r="K9" s="453"/>
    </row>
    <row r="10" spans="1:16" ht="18" customHeight="1" x14ac:dyDescent="0.25">
      <c r="A10" s="771"/>
      <c r="B10" s="459" t="s">
        <v>378</v>
      </c>
      <c r="C10" s="460" t="s">
        <v>588</v>
      </c>
      <c r="D10" s="462" t="s">
        <v>453</v>
      </c>
      <c r="E10" s="468">
        <f>COUNTIFS(AllC3_Data[Yard],"*San Antonio",AllC3_Data[Content Code],$D10,AllC3_Data[Hours Since Last Activity],"&gt;"&amp;$J$1)</f>
        <v>0</v>
      </c>
      <c r="F10" s="468">
        <f>COUNTIFS(AllC3_Data[Yard],"*San Marcos",AllC3_Data[Content Code],$D10,AllC3_Data[Hours Since Last Activity],"&gt;"&amp;$J$1)</f>
        <v>0</v>
      </c>
      <c r="G10" s="468">
        <f>COUNTIFS(AllC3_Data[Yard],"*Super Regional",AllC3_Data[Content Code],$D10,AllC3_Data[Hours Since Last Activity],"&gt;"&amp;$J$1)</f>
        <v>0</v>
      </c>
      <c r="H10" s="468">
        <f>COUNTIFS(AllC3_Data[Yard],"*Houston",AllC3_Data[Content Code],$D10,AllC3_Data[Hours Since Last Activity],"&gt;"&amp;$J$1)</f>
        <v>4</v>
      </c>
      <c r="I10" s="468">
        <f>COUNTIFS(AllC3_Data[Yard],"*Temple",AllC3_Data[Content Code],$D10,AllC3_Data[Hours Since Last Activity],"&gt;"&amp;$J$1)</f>
        <v>0</v>
      </c>
      <c r="J10" s="491">
        <f>COUNTIFS(AllC3_Data[Yard],"*Weslaco",AllC3_Data[Content Code],$D10,AllC3_Data[Hours Since Last Activity],"&gt;"&amp;$J$1)</f>
        <v>0</v>
      </c>
      <c r="K10" s="453"/>
    </row>
    <row r="11" spans="1:16" ht="18" customHeight="1" x14ac:dyDescent="0.3">
      <c r="A11" s="771"/>
      <c r="B11" s="456" t="s">
        <v>378</v>
      </c>
      <c r="C11" s="457" t="s">
        <v>589</v>
      </c>
      <c r="D11" s="461" t="s">
        <v>457</v>
      </c>
      <c r="E11" s="458">
        <f>COUNTIFS(AllC3_Data[Yard],"*San Antonio",AllC3_Data[Content Code],$D11,AllC3_Data[Hours Since Last Activity],"&gt;"&amp;$J$1)</f>
        <v>0</v>
      </c>
      <c r="F11" s="458">
        <f>COUNTIFS(AllC3_Data[Yard],"*San Marcos",AllC3_Data[Content Code],$D11,AllC3_Data[Hours Since Last Activity],"&gt;"&amp;$J$1)</f>
        <v>0</v>
      </c>
      <c r="G11" s="458">
        <f>COUNTIFS(AllC3_Data[Yard],"*Super Regional",AllC3_Data[Content Code],$D11,AllC3_Data[Hours Since Last Activity],"&gt;"&amp;$J$1)</f>
        <v>0</v>
      </c>
      <c r="H11" s="458">
        <f>COUNTIFS(AllC3_Data[Yard],"*Houston",AllC3_Data[Content Code],$D11,AllC3_Data[Hours Since Last Activity],"&gt;"&amp;$J$1)</f>
        <v>4</v>
      </c>
      <c r="I11" s="458">
        <f>COUNTIFS(AllC3_Data[Yard],"*Temple",AllC3_Data[Content Code],$D11,AllC3_Data[Hours Since Last Activity],"&gt;"&amp;$J$1)</f>
        <v>0</v>
      </c>
      <c r="J11" s="463">
        <f>COUNTIFS(AllC3_Data[Yard],"*Weslaco",AllC3_Data[Content Code],$D11,AllC3_Data[Hours Since Last Activity],"&gt;"&amp;$J$1)</f>
        <v>0</v>
      </c>
      <c r="K11" s="453"/>
      <c r="L11" s="501"/>
      <c r="M11" s="501"/>
      <c r="N11" s="502"/>
      <c r="O11" s="503"/>
      <c r="P11" s="47"/>
    </row>
    <row r="12" spans="1:16" ht="18" customHeight="1" thickBot="1" x14ac:dyDescent="0.3">
      <c r="A12" s="765"/>
      <c r="B12" s="464" t="s">
        <v>377</v>
      </c>
      <c r="C12" s="465" t="s">
        <v>589</v>
      </c>
      <c r="D12" s="466" t="s">
        <v>462</v>
      </c>
      <c r="E12" s="492">
        <f>COUNTIFS(AllC3_Data[Yard],"*San Antonio",AllC3_Data[Content Code],$D12,AllC3_Data[Hours Since Last Activity],"&gt;"&amp;$J$1)</f>
        <v>0</v>
      </c>
      <c r="F12" s="492">
        <f>COUNTIFS(AllC3_Data[Yard],"*San Marcos",AllC3_Data[Content Code],$D12,AllC3_Data[Hours Since Last Activity],"&gt;"&amp;$J$1)</f>
        <v>0</v>
      </c>
      <c r="G12" s="492">
        <f>COUNTIFS(AllC3_Data[Yard],"*Super Regional",AllC3_Data[Content Code],$D12,AllC3_Data[Hours Since Last Activity],"&gt;"&amp;$J$1)</f>
        <v>0</v>
      </c>
      <c r="H12" s="492">
        <f>COUNTIFS(AllC3_Data[Yard],"*Houston",AllC3_Data[Content Code],$D12,AllC3_Data[Hours Since Last Activity],"&gt;"&amp;$J$1)</f>
        <v>0</v>
      </c>
      <c r="I12" s="492">
        <f>COUNTIFS(AllC3_Data[Yard],"*Temple",AllC3_Data[Content Code],$D12,AllC3_Data[Hours Since Last Activity],"&gt;"&amp;$J$1)</f>
        <v>0</v>
      </c>
      <c r="J12" s="493">
        <f>COUNTIFS(AllC3_Data[Yard],"*Weslaco",AllC3_Data[Content Code],$D12,AllC3_Data[Hours Since Last Activity],"&gt;"&amp;$J$1)</f>
        <v>1</v>
      </c>
      <c r="K12" s="453"/>
      <c r="L12" s="766"/>
      <c r="M12" s="766"/>
      <c r="N12" s="498"/>
      <c r="O12" s="498"/>
    </row>
    <row r="13" spans="1:16" ht="18" customHeight="1" x14ac:dyDescent="0.25">
      <c r="A13" s="764" t="s">
        <v>8384</v>
      </c>
      <c r="B13" s="476" t="s">
        <v>867</v>
      </c>
      <c r="C13" s="477" t="s">
        <v>8385</v>
      </c>
      <c r="D13" s="481" t="s">
        <v>427</v>
      </c>
      <c r="E13" s="479">
        <f>COUNTIFS(AllC3_Data[Yard],"*San Antonio",AllC3_Data[Content Code],$D13,AllC3_Data[Hours Since Last Activity],"&gt;"&amp;$J$1)</f>
        <v>0</v>
      </c>
      <c r="F13" s="479">
        <f>COUNTIFS(AllC3_Data[Yard],"*San Marcos",AllC3_Data[Content Code],$D13,AllC3_Data[Hours Since Last Activity],"&gt;"&amp;$J$1)</f>
        <v>0</v>
      </c>
      <c r="G13" s="479">
        <f>COUNTIFS(AllC3_Data[Yard],"*Super Regional",AllC3_Data[Content Code],$D13,AllC3_Data[Hours Since Last Activity],"&gt;"&amp;$J$1)</f>
        <v>0</v>
      </c>
      <c r="H13" s="479">
        <f>COUNTIFS(AllC3_Data[Yard],"*Houston",AllC3_Data[Content Code],$D13,AllC3_Data[Hours Since Last Activity],"&gt;"&amp;$J$1)</f>
        <v>0</v>
      </c>
      <c r="I13" s="479">
        <f>COUNTIFS(AllC3_Data[Yard],"*Temple",AllC3_Data[Content Code],$D13,AllC3_Data[Hours Since Last Activity],"&gt;"&amp;$J$1)</f>
        <v>0</v>
      </c>
      <c r="J13" s="480">
        <f>COUNTIFS(AllC3_Data[Yard],"*Weslaco",AllC3_Data[Content Code],$D13,AllC3_Data[Hours Since Last Activity],"&gt;"&amp;$J$1)</f>
        <v>0</v>
      </c>
      <c r="K13" s="453"/>
      <c r="L13" s="499"/>
      <c r="M13" s="499"/>
      <c r="N13" s="500"/>
      <c r="O13" s="500"/>
    </row>
    <row r="14" spans="1:16" ht="18" customHeight="1" x14ac:dyDescent="0.25">
      <c r="A14" s="771"/>
      <c r="B14" s="459" t="s">
        <v>379</v>
      </c>
      <c r="C14" s="460" t="s">
        <v>8386</v>
      </c>
      <c r="D14" s="462" t="s">
        <v>439</v>
      </c>
      <c r="E14" s="468">
        <f>COUNTIFS(AllC3_Data[Yard],"*San Antonio",AllC3_Data[Content Code],$D14,AllC3_Data[Hours Since Last Activity],"&gt;"&amp;$J$1)</f>
        <v>0</v>
      </c>
      <c r="F14" s="468">
        <f>COUNTIFS(AllC3_Data[Yard],"*San Marcos",AllC3_Data[Content Code],$D14,AllC3_Data[Hours Since Last Activity],"&gt;"&amp;$J$1)</f>
        <v>0</v>
      </c>
      <c r="G14" s="468">
        <f>COUNTIFS(AllC3_Data[Yard],"*Super Regional",AllC3_Data[Content Code],$D14,AllC3_Data[Hours Since Last Activity],"&gt;"&amp;$J$1)</f>
        <v>0</v>
      </c>
      <c r="H14" s="468">
        <f>COUNTIFS(AllC3_Data[Yard],"*Houston",AllC3_Data[Content Code],$D14,AllC3_Data[Hours Since Last Activity],"&gt;"&amp;$J$1)</f>
        <v>0</v>
      </c>
      <c r="I14" s="468">
        <f>COUNTIFS(AllC3_Data[Yard],"*Temple",AllC3_Data[Content Code],$D14,AllC3_Data[Hours Since Last Activity],"&gt;"&amp;$J$1)</f>
        <v>0</v>
      </c>
      <c r="J14" s="491">
        <f>COUNTIFS(AllC3_Data[Yard],"*Weslaco",AllC3_Data[Content Code],$D14,AllC3_Data[Hours Since Last Activity],"&gt;"&amp;$J$1)</f>
        <v>0</v>
      </c>
      <c r="K14" s="453"/>
      <c r="L14" s="453"/>
      <c r="M14" s="453"/>
      <c r="N14" s="453"/>
      <c r="O14" s="453"/>
    </row>
    <row r="15" spans="1:16" ht="18" customHeight="1" thickBot="1" x14ac:dyDescent="0.3">
      <c r="A15" s="765"/>
      <c r="B15" s="482" t="s">
        <v>378</v>
      </c>
      <c r="C15" s="483" t="s">
        <v>8385</v>
      </c>
      <c r="D15" s="484" t="s">
        <v>451</v>
      </c>
      <c r="E15" s="469">
        <f>COUNTIFS(AllC3_Data[Yard],"*San Antonio",AllC3_Data[Content Code],$D15,AllC3_Data[Hours Since Last Activity],"&gt;"&amp;$J$1)</f>
        <v>0</v>
      </c>
      <c r="F15" s="469">
        <f>COUNTIFS(AllC3_Data[Yard],"*San Marcos",AllC3_Data[Content Code],$D15,AllC3_Data[Hours Since Last Activity],"&gt;"&amp;$J$1)</f>
        <v>0</v>
      </c>
      <c r="G15" s="469">
        <f>COUNTIFS(AllC3_Data[Yard],"*Super Regional",AllC3_Data[Content Code],$D15,AllC3_Data[Hours Since Last Activity],"&gt;"&amp;$J$1)</f>
        <v>0</v>
      </c>
      <c r="H15" s="469">
        <f>COUNTIFS(AllC3_Data[Yard],"*Houston",AllC3_Data[Content Code],$D15,AllC3_Data[Hours Since Last Activity],"&gt;"&amp;$J$1)</f>
        <v>0</v>
      </c>
      <c r="I15" s="469">
        <f>COUNTIFS(AllC3_Data[Yard],"*Temple",AllC3_Data[Content Code],$D15,AllC3_Data[Hours Since Last Activity],"&gt;"&amp;$J$1)</f>
        <v>0</v>
      </c>
      <c r="J15" s="470">
        <f>COUNTIFS(AllC3_Data[Yard],"*Weslaco",AllC3_Data[Content Code],$D15,AllC3_Data[Hours Since Last Activity],"&gt;"&amp;$J$1)</f>
        <v>0</v>
      </c>
      <c r="K15" s="453"/>
      <c r="L15" s="453"/>
      <c r="M15" s="453"/>
      <c r="N15" s="453"/>
      <c r="O15" s="453"/>
    </row>
    <row r="16" spans="1:16" ht="18" customHeight="1" x14ac:dyDescent="0.25">
      <c r="A16" s="764" t="s">
        <v>8387</v>
      </c>
      <c r="B16" s="488" t="s">
        <v>867</v>
      </c>
      <c r="C16" s="489" t="s">
        <v>325</v>
      </c>
      <c r="D16" s="490" t="s">
        <v>431</v>
      </c>
      <c r="E16" s="494">
        <f>COUNTIFS(AllC3_Data[Yard],"*San Antonio",AllC3_Data[Content Code],$D16,AllC3_Data[Hours Since Last Activity],"&gt;"&amp;$J$1)</f>
        <v>2</v>
      </c>
      <c r="F16" s="494">
        <f>COUNTIFS(AllC3_Data[Yard],"*San Marcos",AllC3_Data[Content Code],$D16,AllC3_Data[Hours Since Last Activity],"&gt;"&amp;$J$1)</f>
        <v>0</v>
      </c>
      <c r="G16" s="494">
        <f>COUNTIFS(AllC3_Data[Yard],"*Super Regional",AllC3_Data[Content Code],$D16,AllC3_Data[Hours Since Last Activity],"&gt;"&amp;$J$1)</f>
        <v>0</v>
      </c>
      <c r="H16" s="494">
        <f>COUNTIFS(AllC3_Data[Yard],"*Houston",AllC3_Data[Content Code],$D16,AllC3_Data[Hours Since Last Activity],"&gt;"&amp;$J$1)</f>
        <v>0</v>
      </c>
      <c r="I16" s="494">
        <f>COUNTIFS(AllC3_Data[Yard],"*Temple",AllC3_Data[Content Code],$D16,AllC3_Data[Hours Since Last Activity],"&gt;"&amp;$J$1)</f>
        <v>0</v>
      </c>
      <c r="J16" s="495">
        <f>COUNTIFS(AllC3_Data[Yard],"*Weslaco",AllC3_Data[Content Code],$D16,AllC3_Data[Hours Since Last Activity],"&gt;"&amp;$J$1)</f>
        <v>0</v>
      </c>
      <c r="K16" s="453"/>
      <c r="L16" s="453"/>
      <c r="M16" s="453"/>
      <c r="N16" s="453"/>
      <c r="O16" s="453"/>
    </row>
    <row r="17" spans="1:15" ht="18" customHeight="1" thickBot="1" x14ac:dyDescent="0.3">
      <c r="A17" s="765"/>
      <c r="B17" s="482" t="s">
        <v>378</v>
      </c>
      <c r="C17" s="483" t="s">
        <v>325</v>
      </c>
      <c r="D17" s="484" t="s">
        <v>455</v>
      </c>
      <c r="E17" s="469">
        <f>COUNTIFS(AllC3_Data[Yard],"*San Antonio",AllC3_Data[Content Code],$D17,AllC3_Data[Hours Since Last Activity],"&gt;"&amp;$J$1)</f>
        <v>0</v>
      </c>
      <c r="F17" s="469">
        <f>COUNTIFS(AllC3_Data[Yard],"*San Marcos",AllC3_Data[Content Code],$D17,AllC3_Data[Hours Since Last Activity],"&gt;"&amp;$J$1)</f>
        <v>0</v>
      </c>
      <c r="G17" s="469">
        <f>COUNTIFS(AllC3_Data[Yard],"*Super Regional",AllC3_Data[Content Code],$D17,AllC3_Data[Hours Since Last Activity],"&gt;"&amp;$J$1)</f>
        <v>0</v>
      </c>
      <c r="H17" s="469">
        <f>COUNTIFS(AllC3_Data[Yard],"*Houston",AllC3_Data[Content Code],$D17,AllC3_Data[Hours Since Last Activity],"&gt;"&amp;$J$1)</f>
        <v>0</v>
      </c>
      <c r="I17" s="469">
        <f>COUNTIFS(AllC3_Data[Yard],"*Temple",AllC3_Data[Content Code],$D17,AllC3_Data[Hours Since Last Activity],"&gt;"&amp;$J$1)</f>
        <v>0</v>
      </c>
      <c r="J17" s="470">
        <f>COUNTIFS(AllC3_Data[Yard],"*Weslaco",AllC3_Data[Content Code],$D17,AllC3_Data[Hours Since Last Activity],"&gt;"&amp;$J$1)</f>
        <v>0</v>
      </c>
      <c r="K17" s="453"/>
      <c r="L17" s="453"/>
      <c r="M17" s="453"/>
      <c r="N17" s="453"/>
      <c r="O17" s="453"/>
    </row>
    <row r="18" spans="1:15" ht="18" customHeight="1" thickBot="1" x14ac:dyDescent="0.3">
      <c r="A18" s="517" t="s">
        <v>8211</v>
      </c>
      <c r="B18" s="485" t="s">
        <v>378</v>
      </c>
      <c r="C18" s="486" t="s">
        <v>8388</v>
      </c>
      <c r="D18" s="487" t="s">
        <v>680</v>
      </c>
      <c r="E18" s="496">
        <f>COUNTIFS(AllC3_Data[Yard],"*San Antonio",AllC3_Data[Content Code],$D18,AllC3_Data[Hours Since Last Activity],"&gt;"&amp;$J$1)</f>
        <v>0</v>
      </c>
      <c r="F18" s="496">
        <f>COUNTIFS(AllC3_Data[Yard],"*San Marcos",AllC3_Data[Content Code],$D18,AllC3_Data[Hours Since Last Activity],"&gt;"&amp;$J$1)</f>
        <v>0</v>
      </c>
      <c r="G18" s="496">
        <f>COUNTIFS(AllC3_Data[Yard],"*Super Regional",AllC3_Data[Content Code],$D18,AllC3_Data[Hours Since Last Activity],"&gt;"&amp;$J$1)</f>
        <v>0</v>
      </c>
      <c r="H18" s="496">
        <f>COUNTIFS(AllC3_Data[Yard],"*Houston",AllC3_Data[Content Code],$D18,AllC3_Data[Hours Since Last Activity],"&gt;"&amp;$J$1)</f>
        <v>0</v>
      </c>
      <c r="I18" s="496">
        <f>COUNTIFS(AllC3_Data[Yard],"*Temple",AllC3_Data[Content Code],$D18,AllC3_Data[Hours Since Last Activity],"&gt;"&amp;$J$1)</f>
        <v>0</v>
      </c>
      <c r="J18" s="497">
        <f>COUNTIFS(AllC3_Data[Yard],"*Weslaco",AllC3_Data[Content Code],$D18,AllC3_Data[Hours Since Last Activity],"&gt;"&amp;$J$1)</f>
        <v>0</v>
      </c>
      <c r="K18" s="453"/>
      <c r="L18" s="453"/>
      <c r="M18" s="453"/>
      <c r="N18" s="453"/>
      <c r="O18" s="453"/>
    </row>
  </sheetData>
  <sheetProtection algorithmName="SHA-512" hashValue="svz2ymc8UR994wSeacIFk/wbJtPe7CcX2+v9OmmhmSmO960EZ5GjD4VJ5l1IpHqTvUwoosC0IyZmeNnxgI+blQ==" saltValue="gV1HhozgKKDLG9ZYCGu08w==" spinCount="100000" sheet="1" objects="1" scenarios="1"/>
  <mergeCells count="6">
    <mergeCell ref="A16:A17"/>
    <mergeCell ref="L12:M12"/>
    <mergeCell ref="C1:G1"/>
    <mergeCell ref="A1:B1"/>
    <mergeCell ref="A3:A12"/>
    <mergeCell ref="A13:A15"/>
  </mergeCells>
  <conditionalFormatting sqref="E3:J18">
    <cfRule type="cellIs" dxfId="21" priority="13" operator="greaterThan">
      <formula>1</formula>
    </cfRule>
  </conditionalFormatting>
  <conditionalFormatting sqref="O13">
    <cfRule type="cellIs" dxfId="20" priority="10" operator="greaterThan">
      <formula>1</formula>
    </cfRule>
  </conditionalFormatting>
  <conditionalFormatting sqref="O4">
    <cfRule type="cellIs" dxfId="19" priority="12" operator="greaterThan">
      <formula>1</formula>
    </cfRule>
  </conditionalFormatting>
  <conditionalFormatting sqref="O5">
    <cfRule type="cellIs" dxfId="18" priority="11" operator="greaterThan">
      <formula>1</formula>
    </cfRule>
  </conditionalFormatting>
  <conditionalFormatting sqref="O6">
    <cfRule type="cellIs" dxfId="17" priority="4" operator="greaterThan">
      <formula>1</formula>
    </cfRule>
  </conditionalFormatting>
  <conditionalFormatting sqref="O3">
    <cfRule type="cellIs" dxfId="16" priority="3" operator="greaterThan">
      <formula>1</formula>
    </cfRule>
  </conditionalFormatting>
  <conditionalFormatting sqref="O4">
    <cfRule type="cellIs" dxfId="15" priority="2" operator="greaterThan">
      <formula>1</formula>
    </cfRule>
  </conditionalFormatting>
  <conditionalFormatting sqref="O5">
    <cfRule type="cellIs" dxfId="14" priority="1" operator="greaterThan">
      <formula>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6664A-6C63-4BF7-AE3D-222DC4CCBD10}">
  <sheetPr codeName="Sheet13">
    <tabColor theme="3" tint="0.79998168889431442"/>
  </sheetPr>
  <dimension ref="A1:I400"/>
  <sheetViews>
    <sheetView zoomScale="115" zoomScaleNormal="115" workbookViewId="0">
      <pane ySplit="1" topLeftCell="A232" activePane="bottomLeft" state="frozen"/>
      <selection activeCell="D239" sqref="D239"/>
      <selection pane="bottomLeft" activeCell="H232" sqref="H232"/>
    </sheetView>
  </sheetViews>
  <sheetFormatPr defaultRowHeight="12" customHeight="1" x14ac:dyDescent="0.25"/>
  <cols>
    <col min="1" max="1" width="11.5703125" customWidth="1"/>
    <col min="2" max="2" width="47.28515625" customWidth="1"/>
    <col min="3" max="3" width="23.5703125" customWidth="1"/>
    <col min="4" max="4" width="19.7109375" customWidth="1"/>
    <col min="5" max="5" width="17.7109375" customWidth="1"/>
    <col min="6" max="6" width="22.42578125" customWidth="1"/>
    <col min="7" max="7" width="17.28515625" customWidth="1"/>
    <col min="8" max="8" width="18.5703125" customWidth="1"/>
    <col min="9" max="9" width="18.42578125" customWidth="1"/>
  </cols>
  <sheetData>
    <row r="1" spans="1:9" ht="12" customHeight="1" x14ac:dyDescent="0.25">
      <c r="A1" t="s">
        <v>365</v>
      </c>
      <c r="B1" t="s">
        <v>366</v>
      </c>
      <c r="C1" t="s">
        <v>376</v>
      </c>
      <c r="D1" t="s">
        <v>378</v>
      </c>
      <c r="E1" t="s">
        <v>379</v>
      </c>
      <c r="F1" t="s">
        <v>348</v>
      </c>
      <c r="G1" t="s">
        <v>377</v>
      </c>
      <c r="H1" t="s">
        <v>816</v>
      </c>
      <c r="I1" t="s">
        <v>859</v>
      </c>
    </row>
    <row r="2" spans="1:9" ht="12" customHeight="1" x14ac:dyDescent="0.25">
      <c r="A2" s="86" t="s">
        <v>804</v>
      </c>
      <c r="B2" s="86" t="s">
        <v>805</v>
      </c>
      <c r="C2" s="86" t="s">
        <v>1640</v>
      </c>
      <c r="D2" s="86" t="s">
        <v>8195</v>
      </c>
      <c r="E2" s="86" t="s">
        <v>1640</v>
      </c>
      <c r="F2" s="86" t="s">
        <v>1643</v>
      </c>
      <c r="G2" s="86" t="s">
        <v>1640</v>
      </c>
      <c r="H2" s="86" t="s">
        <v>1640</v>
      </c>
      <c r="I2" s="86" t="s">
        <v>8183</v>
      </c>
    </row>
    <row r="3" spans="1:9" ht="12" customHeight="1" x14ac:dyDescent="0.25">
      <c r="A3" s="86" t="s">
        <v>800</v>
      </c>
      <c r="B3" s="86" t="s">
        <v>801</v>
      </c>
      <c r="C3" s="86" t="s">
        <v>1640</v>
      </c>
      <c r="D3" s="86" t="s">
        <v>8195</v>
      </c>
      <c r="E3" s="86" t="s">
        <v>1640</v>
      </c>
      <c r="F3" s="86" t="s">
        <v>1643</v>
      </c>
      <c r="G3" s="86" t="s">
        <v>1640</v>
      </c>
      <c r="H3" s="86" t="s">
        <v>1640</v>
      </c>
      <c r="I3" s="86" t="s">
        <v>8183</v>
      </c>
    </row>
    <row r="4" spans="1:9" ht="12" customHeight="1" x14ac:dyDescent="0.25">
      <c r="A4" s="86" t="s">
        <v>802</v>
      </c>
      <c r="B4" s="86" t="s">
        <v>803</v>
      </c>
      <c r="C4" s="86" t="s">
        <v>1640</v>
      </c>
      <c r="D4" s="86" t="s">
        <v>8195</v>
      </c>
      <c r="E4" s="86" t="s">
        <v>1640</v>
      </c>
      <c r="F4" s="86" t="s">
        <v>1643</v>
      </c>
      <c r="G4" s="86" t="s">
        <v>1640</v>
      </c>
      <c r="H4" s="86" t="s">
        <v>1640</v>
      </c>
      <c r="I4" s="86" t="s">
        <v>8183</v>
      </c>
    </row>
    <row r="5" spans="1:9" ht="12" customHeight="1" x14ac:dyDescent="0.25">
      <c r="A5" s="86" t="s">
        <v>380</v>
      </c>
      <c r="B5" s="86" t="s">
        <v>381</v>
      </c>
      <c r="C5" s="86" t="s">
        <v>1640</v>
      </c>
      <c r="D5" s="86" t="s">
        <v>8195</v>
      </c>
      <c r="E5" s="86" t="s">
        <v>1640</v>
      </c>
      <c r="F5" s="86" t="s">
        <v>1643</v>
      </c>
      <c r="G5" s="86" t="s">
        <v>1640</v>
      </c>
      <c r="H5" s="86" t="s">
        <v>1640</v>
      </c>
      <c r="I5" s="86" t="s">
        <v>8183</v>
      </c>
    </row>
    <row r="6" spans="1:9" ht="12" customHeight="1" x14ac:dyDescent="0.25">
      <c r="A6" s="86" t="s">
        <v>0</v>
      </c>
      <c r="B6" s="86" t="s">
        <v>1</v>
      </c>
      <c r="C6" s="86" t="s">
        <v>8192</v>
      </c>
      <c r="D6" s="86" t="s">
        <v>8196</v>
      </c>
      <c r="E6" s="86" t="s">
        <v>1640</v>
      </c>
      <c r="F6" s="86" t="s">
        <v>8190</v>
      </c>
      <c r="G6" s="86" t="s">
        <v>1640</v>
      </c>
      <c r="H6" s="86" t="s">
        <v>8199</v>
      </c>
      <c r="I6" s="86" t="s">
        <v>8186</v>
      </c>
    </row>
    <row r="7" spans="1:9" ht="12" customHeight="1" x14ac:dyDescent="0.25">
      <c r="A7" s="86" t="s">
        <v>382</v>
      </c>
      <c r="B7" s="86" t="s">
        <v>383</v>
      </c>
      <c r="C7" s="86" t="s">
        <v>8192</v>
      </c>
      <c r="D7" s="86" t="s">
        <v>8196</v>
      </c>
      <c r="E7" s="86" t="s">
        <v>1640</v>
      </c>
      <c r="F7" s="86" t="s">
        <v>8190</v>
      </c>
      <c r="G7" s="86" t="s">
        <v>1640</v>
      </c>
      <c r="H7" s="86" t="s">
        <v>8199</v>
      </c>
      <c r="I7" s="86" t="s">
        <v>8186</v>
      </c>
    </row>
    <row r="8" spans="1:9" ht="12" customHeight="1" x14ac:dyDescent="0.25">
      <c r="A8" s="86" t="s">
        <v>2</v>
      </c>
      <c r="B8" s="86" t="s">
        <v>3</v>
      </c>
      <c r="C8" s="86" t="s">
        <v>8192</v>
      </c>
      <c r="D8" s="86" t="s">
        <v>8196</v>
      </c>
      <c r="E8" s="86" t="s">
        <v>1640</v>
      </c>
      <c r="F8" s="86" t="s">
        <v>8190</v>
      </c>
      <c r="G8" s="86" t="s">
        <v>1640</v>
      </c>
      <c r="H8" s="86" t="s">
        <v>8199</v>
      </c>
      <c r="I8" s="86" t="s">
        <v>8186</v>
      </c>
    </row>
    <row r="9" spans="1:9" ht="12" customHeight="1" x14ac:dyDescent="0.25">
      <c r="A9" s="86" t="s">
        <v>4</v>
      </c>
      <c r="B9" s="86" t="s">
        <v>5</v>
      </c>
      <c r="C9" s="86" t="s">
        <v>1649</v>
      </c>
      <c r="D9" s="86" t="s">
        <v>1640</v>
      </c>
      <c r="E9" s="86" t="s">
        <v>1640</v>
      </c>
      <c r="F9" s="86" t="s">
        <v>8188</v>
      </c>
      <c r="G9" s="86" t="s">
        <v>1640</v>
      </c>
      <c r="H9" s="86" t="s">
        <v>1651</v>
      </c>
      <c r="I9" s="86" t="s">
        <v>8184</v>
      </c>
    </row>
    <row r="10" spans="1:9" ht="12" customHeight="1" x14ac:dyDescent="0.25">
      <c r="A10" s="86" t="s">
        <v>6</v>
      </c>
      <c r="B10" s="86" t="s">
        <v>7</v>
      </c>
      <c r="C10" s="86" t="s">
        <v>1649</v>
      </c>
      <c r="D10" s="86" t="s">
        <v>1640</v>
      </c>
      <c r="E10" s="86" t="s">
        <v>1640</v>
      </c>
      <c r="F10" s="86" t="s">
        <v>8188</v>
      </c>
      <c r="G10" s="86" t="s">
        <v>1640</v>
      </c>
      <c r="H10" s="86" t="s">
        <v>1651</v>
      </c>
      <c r="I10" s="86" t="s">
        <v>8184</v>
      </c>
    </row>
    <row r="11" spans="1:9" ht="12" customHeight="1" x14ac:dyDescent="0.25">
      <c r="A11" s="86" t="s">
        <v>384</v>
      </c>
      <c r="B11" s="86" t="s">
        <v>385</v>
      </c>
      <c r="C11" s="86" t="s">
        <v>1649</v>
      </c>
      <c r="D11" s="86" t="s">
        <v>1640</v>
      </c>
      <c r="E11" s="86" t="s">
        <v>1640</v>
      </c>
      <c r="F11" s="86" t="s">
        <v>8188</v>
      </c>
      <c r="G11" s="86" t="s">
        <v>1640</v>
      </c>
      <c r="H11" s="86" t="s">
        <v>1651</v>
      </c>
      <c r="I11" s="86" t="s">
        <v>8184</v>
      </c>
    </row>
    <row r="12" spans="1:9" ht="12" customHeight="1" x14ac:dyDescent="0.25">
      <c r="A12" s="86" t="s">
        <v>8</v>
      </c>
      <c r="B12" s="86" t="s">
        <v>9</v>
      </c>
      <c r="C12" s="86" t="s">
        <v>8193</v>
      </c>
      <c r="D12" s="86" t="s">
        <v>8197</v>
      </c>
      <c r="E12" s="86" t="s">
        <v>1640</v>
      </c>
      <c r="F12" s="86" t="s">
        <v>8189</v>
      </c>
      <c r="G12" s="86" t="s">
        <v>1640</v>
      </c>
      <c r="H12" s="86" t="s">
        <v>8200</v>
      </c>
      <c r="I12" s="86" t="s">
        <v>8185</v>
      </c>
    </row>
    <row r="13" spans="1:9" ht="12" customHeight="1" x14ac:dyDescent="0.25">
      <c r="A13" s="86" t="s">
        <v>10</v>
      </c>
      <c r="B13" s="86" t="s">
        <v>11</v>
      </c>
      <c r="C13" s="86" t="s">
        <v>8193</v>
      </c>
      <c r="D13" s="86" t="s">
        <v>8197</v>
      </c>
      <c r="E13" s="86" t="s">
        <v>1640</v>
      </c>
      <c r="F13" s="86" t="s">
        <v>8189</v>
      </c>
      <c r="G13" s="86" t="s">
        <v>1640</v>
      </c>
      <c r="H13" s="86" t="s">
        <v>8200</v>
      </c>
      <c r="I13" s="86" t="s">
        <v>8185</v>
      </c>
    </row>
    <row r="14" spans="1:9" ht="12" customHeight="1" x14ac:dyDescent="0.25">
      <c r="A14" s="86" t="s">
        <v>386</v>
      </c>
      <c r="B14" s="86" t="s">
        <v>387</v>
      </c>
      <c r="C14" s="86" t="s">
        <v>8193</v>
      </c>
      <c r="D14" s="86" t="s">
        <v>8197</v>
      </c>
      <c r="E14" s="86" t="s">
        <v>1640</v>
      </c>
      <c r="F14" s="86" t="s">
        <v>8189</v>
      </c>
      <c r="G14" s="86" t="s">
        <v>1640</v>
      </c>
      <c r="H14" s="86" t="s">
        <v>8200</v>
      </c>
      <c r="I14" s="86" t="s">
        <v>8185</v>
      </c>
    </row>
    <row r="15" spans="1:9" ht="12" customHeight="1" x14ac:dyDescent="0.25">
      <c r="A15" s="86" t="s">
        <v>12</v>
      </c>
      <c r="B15" s="86" t="s">
        <v>13</v>
      </c>
      <c r="C15" s="86" t="s">
        <v>1640</v>
      </c>
      <c r="D15" s="86" t="s">
        <v>1640</v>
      </c>
      <c r="E15" s="86" t="s">
        <v>1640</v>
      </c>
      <c r="F15" s="86" t="s">
        <v>1643</v>
      </c>
      <c r="G15" s="86" t="s">
        <v>1640</v>
      </c>
      <c r="H15" s="86" t="s">
        <v>1640</v>
      </c>
      <c r="I15" s="86" t="s">
        <v>1640</v>
      </c>
    </row>
    <row r="16" spans="1:9" ht="12" customHeight="1" x14ac:dyDescent="0.25">
      <c r="A16" s="86" t="s">
        <v>331</v>
      </c>
      <c r="B16" s="86" t="s">
        <v>512</v>
      </c>
      <c r="C16" s="86" t="s">
        <v>1640</v>
      </c>
      <c r="D16" s="86" t="s">
        <v>1640</v>
      </c>
      <c r="E16" s="86" t="s">
        <v>1640</v>
      </c>
      <c r="F16" s="86" t="s">
        <v>1643</v>
      </c>
      <c r="G16" s="86" t="s">
        <v>1640</v>
      </c>
      <c r="H16" s="86" t="s">
        <v>1654</v>
      </c>
      <c r="I16" s="86" t="s">
        <v>8183</v>
      </c>
    </row>
    <row r="17" spans="1:9" ht="12" customHeight="1" x14ac:dyDescent="0.25">
      <c r="A17" s="86" t="s">
        <v>14</v>
      </c>
      <c r="B17" s="86" t="s">
        <v>619</v>
      </c>
      <c r="C17" s="86" t="s">
        <v>1640</v>
      </c>
      <c r="D17" s="86" t="s">
        <v>1641</v>
      </c>
      <c r="E17" s="86" t="s">
        <v>1642</v>
      </c>
      <c r="F17" s="86" t="s">
        <v>1643</v>
      </c>
      <c r="G17" s="86" t="s">
        <v>1640</v>
      </c>
      <c r="H17" s="86" t="s">
        <v>1654</v>
      </c>
      <c r="I17" s="86" t="s">
        <v>8183</v>
      </c>
    </row>
    <row r="18" spans="1:9" ht="12" customHeight="1" x14ac:dyDescent="0.25">
      <c r="A18" s="86" t="s">
        <v>15</v>
      </c>
      <c r="B18" s="86" t="s">
        <v>16</v>
      </c>
      <c r="C18" s="86" t="s">
        <v>1640</v>
      </c>
      <c r="D18" s="86" t="s">
        <v>1641</v>
      </c>
      <c r="E18" s="86" t="s">
        <v>1642</v>
      </c>
      <c r="F18" s="86" t="s">
        <v>1643</v>
      </c>
      <c r="G18" s="86" t="s">
        <v>1640</v>
      </c>
      <c r="H18" s="86" t="s">
        <v>1654</v>
      </c>
      <c r="I18" s="86" t="s">
        <v>8183</v>
      </c>
    </row>
    <row r="19" spans="1:9" ht="12" customHeight="1" x14ac:dyDescent="0.25">
      <c r="A19" s="86" t="s">
        <v>17</v>
      </c>
      <c r="B19" s="86" t="s">
        <v>18</v>
      </c>
      <c r="C19" s="86" t="s">
        <v>1640</v>
      </c>
      <c r="D19" s="86" t="s">
        <v>1641</v>
      </c>
      <c r="E19" s="86" t="s">
        <v>1642</v>
      </c>
      <c r="F19" s="86" t="s">
        <v>1643</v>
      </c>
      <c r="G19" s="86" t="s">
        <v>1640</v>
      </c>
      <c r="H19" s="86" t="s">
        <v>1654</v>
      </c>
      <c r="I19" s="86" t="s">
        <v>8183</v>
      </c>
    </row>
    <row r="20" spans="1:9" ht="12" customHeight="1" x14ac:dyDescent="0.25">
      <c r="A20" s="86" t="s">
        <v>19</v>
      </c>
      <c r="B20" s="86" t="s">
        <v>20</v>
      </c>
      <c r="C20" s="86" t="s">
        <v>1640</v>
      </c>
      <c r="D20" s="86" t="s">
        <v>1641</v>
      </c>
      <c r="E20" s="86" t="s">
        <v>1642</v>
      </c>
      <c r="F20" s="86" t="s">
        <v>1643</v>
      </c>
      <c r="G20" s="86" t="s">
        <v>1640</v>
      </c>
      <c r="H20" s="86" t="s">
        <v>1654</v>
      </c>
      <c r="I20" s="86" t="s">
        <v>8183</v>
      </c>
    </row>
    <row r="21" spans="1:9" ht="12" customHeight="1" x14ac:dyDescent="0.25">
      <c r="A21" s="86" t="s">
        <v>655</v>
      </c>
      <c r="B21" s="86" t="s">
        <v>665</v>
      </c>
      <c r="C21" s="86" t="s">
        <v>1640</v>
      </c>
      <c r="D21" s="86" t="s">
        <v>1641</v>
      </c>
      <c r="E21" s="86" t="s">
        <v>1642</v>
      </c>
      <c r="F21" s="86" t="s">
        <v>1643</v>
      </c>
      <c r="G21" s="86" t="s">
        <v>1640</v>
      </c>
      <c r="H21" s="86" t="s">
        <v>1654</v>
      </c>
      <c r="I21" s="86" t="s">
        <v>8183</v>
      </c>
    </row>
    <row r="22" spans="1:9" ht="12" customHeight="1" x14ac:dyDescent="0.25">
      <c r="A22" s="86" t="s">
        <v>21</v>
      </c>
      <c r="B22" s="86" t="s">
        <v>22</v>
      </c>
      <c r="C22" s="86" t="s">
        <v>1640</v>
      </c>
      <c r="D22" s="86" t="s">
        <v>1641</v>
      </c>
      <c r="E22" s="86" t="s">
        <v>1642</v>
      </c>
      <c r="F22" s="86" t="s">
        <v>1643</v>
      </c>
      <c r="G22" s="86" t="s">
        <v>1640</v>
      </c>
      <c r="H22" s="86" t="s">
        <v>1654</v>
      </c>
      <c r="I22" s="86" t="s">
        <v>8183</v>
      </c>
    </row>
    <row r="23" spans="1:9" ht="12" customHeight="1" x14ac:dyDescent="0.25">
      <c r="A23" s="86" t="s">
        <v>23</v>
      </c>
      <c r="B23" s="86" t="s">
        <v>24</v>
      </c>
      <c r="C23" s="86" t="s">
        <v>1640</v>
      </c>
      <c r="D23" s="86" t="s">
        <v>1641</v>
      </c>
      <c r="E23" s="86" t="s">
        <v>1642</v>
      </c>
      <c r="F23" s="86" t="s">
        <v>1643</v>
      </c>
      <c r="G23" s="86" t="s">
        <v>1640</v>
      </c>
      <c r="H23" s="86" t="s">
        <v>1654</v>
      </c>
      <c r="I23" s="86" t="s">
        <v>8183</v>
      </c>
    </row>
    <row r="24" spans="1:9" ht="12" customHeight="1" x14ac:dyDescent="0.25">
      <c r="A24" s="86" t="s">
        <v>25</v>
      </c>
      <c r="B24" s="86" t="s">
        <v>622</v>
      </c>
      <c r="C24" s="86" t="s">
        <v>1640</v>
      </c>
      <c r="D24" s="86" t="s">
        <v>1641</v>
      </c>
      <c r="E24" s="86" t="s">
        <v>1642</v>
      </c>
      <c r="F24" s="86" t="s">
        <v>1643</v>
      </c>
      <c r="G24" s="86" t="s">
        <v>1640</v>
      </c>
      <c r="H24" s="86" t="s">
        <v>1654</v>
      </c>
      <c r="I24" s="86" t="s">
        <v>8183</v>
      </c>
    </row>
    <row r="25" spans="1:9" ht="12" customHeight="1" x14ac:dyDescent="0.25">
      <c r="A25" s="86" t="s">
        <v>26</v>
      </c>
      <c r="B25" s="86" t="s">
        <v>27</v>
      </c>
      <c r="C25" s="86" t="s">
        <v>1640</v>
      </c>
      <c r="D25" s="86" t="s">
        <v>1641</v>
      </c>
      <c r="E25" s="86" t="s">
        <v>1642</v>
      </c>
      <c r="F25" s="86" t="s">
        <v>1643</v>
      </c>
      <c r="G25" s="86" t="s">
        <v>1640</v>
      </c>
      <c r="H25" s="86" t="s">
        <v>1654</v>
      </c>
      <c r="I25" s="86" t="s">
        <v>8183</v>
      </c>
    </row>
    <row r="26" spans="1:9" ht="12" customHeight="1" x14ac:dyDescent="0.25">
      <c r="A26" s="86" t="s">
        <v>776</v>
      </c>
      <c r="B26" s="86" t="s">
        <v>777</v>
      </c>
      <c r="C26" s="86" t="s">
        <v>1640</v>
      </c>
      <c r="D26" s="86" t="s">
        <v>1641</v>
      </c>
      <c r="E26" s="86" t="s">
        <v>1642</v>
      </c>
      <c r="F26" s="86" t="s">
        <v>1643</v>
      </c>
      <c r="G26" s="86" t="s">
        <v>1640</v>
      </c>
      <c r="H26" s="86" t="s">
        <v>1654</v>
      </c>
      <c r="I26" s="86" t="s">
        <v>8183</v>
      </c>
    </row>
    <row r="27" spans="1:9" ht="12" customHeight="1" x14ac:dyDescent="0.25">
      <c r="A27" s="86" t="s">
        <v>28</v>
      </c>
      <c r="B27" s="86" t="s">
        <v>606</v>
      </c>
      <c r="C27" s="86" t="s">
        <v>1640</v>
      </c>
      <c r="D27" s="86" t="s">
        <v>1641</v>
      </c>
      <c r="E27" s="86" t="s">
        <v>1642</v>
      </c>
      <c r="F27" s="86" t="s">
        <v>1643</v>
      </c>
      <c r="G27" s="86" t="s">
        <v>1640</v>
      </c>
      <c r="H27" s="86" t="s">
        <v>1654</v>
      </c>
      <c r="I27" s="86" t="s">
        <v>8183</v>
      </c>
    </row>
    <row r="28" spans="1:9" ht="12" customHeight="1" x14ac:dyDescent="0.25">
      <c r="A28" s="86" t="s">
        <v>774</v>
      </c>
      <c r="B28" s="86" t="s">
        <v>775</v>
      </c>
      <c r="C28" s="86" t="s">
        <v>1644</v>
      </c>
      <c r="D28" s="86" t="s">
        <v>1641</v>
      </c>
      <c r="E28" s="86" t="s">
        <v>1642</v>
      </c>
      <c r="F28" s="86" t="s">
        <v>1643</v>
      </c>
      <c r="G28" s="86" t="s">
        <v>1640</v>
      </c>
      <c r="H28" s="86" t="s">
        <v>1640</v>
      </c>
      <c r="I28" s="86" t="s">
        <v>8183</v>
      </c>
    </row>
    <row r="29" spans="1:9" ht="12" customHeight="1" x14ac:dyDescent="0.25">
      <c r="A29" s="86" t="s">
        <v>790</v>
      </c>
      <c r="B29" s="86" t="s">
        <v>791</v>
      </c>
      <c r="C29" s="86" t="s">
        <v>1640</v>
      </c>
      <c r="D29" s="86" t="s">
        <v>1640</v>
      </c>
      <c r="E29" s="86" t="s">
        <v>1640</v>
      </c>
      <c r="F29" s="86" t="s">
        <v>1643</v>
      </c>
      <c r="G29" s="86" t="s">
        <v>1640</v>
      </c>
      <c r="H29" s="86" t="s">
        <v>1654</v>
      </c>
      <c r="I29" s="86" t="s">
        <v>8183</v>
      </c>
    </row>
    <row r="30" spans="1:9" ht="12" customHeight="1" x14ac:dyDescent="0.25">
      <c r="A30" s="86" t="s">
        <v>794</v>
      </c>
      <c r="B30" s="86" t="s">
        <v>795</v>
      </c>
      <c r="C30" s="86" t="s">
        <v>1640</v>
      </c>
      <c r="D30" s="86" t="s">
        <v>1640</v>
      </c>
      <c r="E30" s="86" t="s">
        <v>1640</v>
      </c>
      <c r="F30" s="86" t="s">
        <v>1643</v>
      </c>
      <c r="G30" s="86" t="s">
        <v>1640</v>
      </c>
      <c r="H30" s="86" t="s">
        <v>1654</v>
      </c>
      <c r="I30" s="86" t="s">
        <v>8183</v>
      </c>
    </row>
    <row r="31" spans="1:9" ht="12" customHeight="1" x14ac:dyDescent="0.25">
      <c r="A31" s="86" t="s">
        <v>814</v>
      </c>
      <c r="B31" s="86" t="s">
        <v>815</v>
      </c>
      <c r="C31" s="86" t="s">
        <v>1640</v>
      </c>
      <c r="D31" s="86" t="s">
        <v>1640</v>
      </c>
      <c r="E31" s="86" t="s">
        <v>1640</v>
      </c>
      <c r="F31" s="86" t="s">
        <v>1643</v>
      </c>
      <c r="G31" s="86" t="s">
        <v>1640</v>
      </c>
      <c r="H31" s="86" t="s">
        <v>1654</v>
      </c>
      <c r="I31" s="86" t="s">
        <v>8183</v>
      </c>
    </row>
    <row r="32" spans="1:9" ht="12" customHeight="1" x14ac:dyDescent="0.25">
      <c r="A32" s="86" t="s">
        <v>513</v>
      </c>
      <c r="B32" s="86" t="s">
        <v>514</v>
      </c>
      <c r="C32" s="86" t="s">
        <v>1640</v>
      </c>
      <c r="D32" s="86" t="s">
        <v>1640</v>
      </c>
      <c r="E32" s="86" t="s">
        <v>1640</v>
      </c>
      <c r="F32" s="86" t="s">
        <v>1643</v>
      </c>
      <c r="G32" s="86" t="s">
        <v>1640</v>
      </c>
      <c r="H32" s="86" t="s">
        <v>1654</v>
      </c>
      <c r="I32" s="86" t="s">
        <v>8183</v>
      </c>
    </row>
    <row r="33" spans="1:9" ht="12" customHeight="1" x14ac:dyDescent="0.25">
      <c r="A33" s="86" t="s">
        <v>515</v>
      </c>
      <c r="B33" s="86" t="s">
        <v>516</v>
      </c>
      <c r="C33" s="86" t="s">
        <v>1640</v>
      </c>
      <c r="D33" s="86" t="s">
        <v>1640</v>
      </c>
      <c r="E33" s="86" t="s">
        <v>1640</v>
      </c>
      <c r="F33" s="86" t="s">
        <v>1643</v>
      </c>
      <c r="G33" s="86" t="s">
        <v>1640</v>
      </c>
      <c r="H33" s="86" t="s">
        <v>1654</v>
      </c>
      <c r="I33" s="86" t="s">
        <v>8183</v>
      </c>
    </row>
    <row r="34" spans="1:9" ht="12" customHeight="1" x14ac:dyDescent="0.25">
      <c r="A34" s="86" t="s">
        <v>29</v>
      </c>
      <c r="B34" s="86" t="s">
        <v>30</v>
      </c>
      <c r="C34" s="86" t="s">
        <v>1640</v>
      </c>
      <c r="D34" s="86" t="s">
        <v>1640</v>
      </c>
      <c r="E34" s="86" t="s">
        <v>1640</v>
      </c>
      <c r="F34" s="86" t="s">
        <v>1643</v>
      </c>
      <c r="G34" s="86" t="s">
        <v>1640</v>
      </c>
      <c r="H34" s="86" t="s">
        <v>1654</v>
      </c>
      <c r="I34" s="86" t="s">
        <v>8183</v>
      </c>
    </row>
    <row r="35" spans="1:9" ht="12" customHeight="1" x14ac:dyDescent="0.25">
      <c r="A35" s="86" t="s">
        <v>517</v>
      </c>
      <c r="B35" s="86" t="s">
        <v>518</v>
      </c>
      <c r="C35" s="86" t="s">
        <v>1640</v>
      </c>
      <c r="D35" s="86" t="s">
        <v>1640</v>
      </c>
      <c r="E35" s="86" t="s">
        <v>1640</v>
      </c>
      <c r="F35" s="86" t="s">
        <v>1643</v>
      </c>
      <c r="G35" s="86" t="s">
        <v>1640</v>
      </c>
      <c r="H35" s="86" t="s">
        <v>1654</v>
      </c>
      <c r="I35" s="86" t="s">
        <v>8183</v>
      </c>
    </row>
    <row r="36" spans="1:9" ht="12" customHeight="1" x14ac:dyDescent="0.25">
      <c r="A36" s="86" t="s">
        <v>581</v>
      </c>
      <c r="B36" s="86" t="s">
        <v>582</v>
      </c>
      <c r="C36" s="86" t="s">
        <v>1640</v>
      </c>
      <c r="D36" s="86" t="s">
        <v>1640</v>
      </c>
      <c r="E36" s="86" t="s">
        <v>1640</v>
      </c>
      <c r="F36" s="86" t="s">
        <v>1643</v>
      </c>
      <c r="G36" s="86" t="s">
        <v>1640</v>
      </c>
      <c r="H36" s="86" t="s">
        <v>1654</v>
      </c>
      <c r="I36" s="86" t="s">
        <v>8183</v>
      </c>
    </row>
    <row r="37" spans="1:9" ht="12" customHeight="1" x14ac:dyDescent="0.25">
      <c r="A37" s="86" t="s">
        <v>31</v>
      </c>
      <c r="B37" s="86" t="s">
        <v>32</v>
      </c>
      <c r="C37" s="86" t="s">
        <v>8194</v>
      </c>
      <c r="D37" s="86" t="s">
        <v>1640</v>
      </c>
      <c r="E37" s="86" t="s">
        <v>1640</v>
      </c>
      <c r="F37" s="86" t="s">
        <v>1643</v>
      </c>
      <c r="G37" s="86" t="s">
        <v>1640</v>
      </c>
      <c r="H37" s="86" t="s">
        <v>1656</v>
      </c>
      <c r="I37" s="86" t="s">
        <v>8183</v>
      </c>
    </row>
    <row r="38" spans="1:9" ht="12" customHeight="1" x14ac:dyDescent="0.25">
      <c r="A38" s="86" t="s">
        <v>33</v>
      </c>
      <c r="B38" s="86" t="s">
        <v>607</v>
      </c>
      <c r="C38" s="86" t="s">
        <v>1640</v>
      </c>
      <c r="D38" s="86" t="s">
        <v>1640</v>
      </c>
      <c r="E38" s="86" t="s">
        <v>1640</v>
      </c>
      <c r="F38" s="86" t="s">
        <v>1643</v>
      </c>
      <c r="G38" s="86" t="s">
        <v>1640</v>
      </c>
      <c r="H38" s="86" t="s">
        <v>1656</v>
      </c>
      <c r="I38" s="86" t="s">
        <v>8183</v>
      </c>
    </row>
    <row r="39" spans="1:9" ht="12" customHeight="1" x14ac:dyDescent="0.25">
      <c r="A39" s="86" t="s">
        <v>34</v>
      </c>
      <c r="B39" s="86" t="s">
        <v>35</v>
      </c>
      <c r="C39" s="86" t="s">
        <v>8192</v>
      </c>
      <c r="D39" s="86" t="s">
        <v>1645</v>
      </c>
      <c r="E39" s="86" t="s">
        <v>1640</v>
      </c>
      <c r="F39" s="86" t="s">
        <v>1643</v>
      </c>
      <c r="G39" s="86" t="s">
        <v>1640</v>
      </c>
      <c r="H39" s="86" t="s">
        <v>8199</v>
      </c>
      <c r="I39" s="86" t="s">
        <v>8183</v>
      </c>
    </row>
    <row r="40" spans="1:9" ht="12" customHeight="1" x14ac:dyDescent="0.25">
      <c r="A40" s="86" t="s">
        <v>36</v>
      </c>
      <c r="B40" s="86" t="s">
        <v>37</v>
      </c>
      <c r="C40" s="86" t="s">
        <v>1646</v>
      </c>
      <c r="D40" s="86" t="s">
        <v>1647</v>
      </c>
      <c r="E40" s="86" t="s">
        <v>1648</v>
      </c>
      <c r="F40" s="86" t="s">
        <v>1643</v>
      </c>
      <c r="G40" s="86" t="s">
        <v>1640</v>
      </c>
      <c r="H40" s="86" t="s">
        <v>1653</v>
      </c>
      <c r="I40" s="86" t="s">
        <v>8183</v>
      </c>
    </row>
    <row r="41" spans="1:9" ht="12" customHeight="1" x14ac:dyDescent="0.25">
      <c r="A41" s="86" t="s">
        <v>38</v>
      </c>
      <c r="B41" s="86" t="s">
        <v>519</v>
      </c>
      <c r="C41" s="86" t="s">
        <v>8192</v>
      </c>
      <c r="D41" s="86" t="s">
        <v>1645</v>
      </c>
      <c r="E41" s="86" t="s">
        <v>1640</v>
      </c>
      <c r="F41" s="86" t="s">
        <v>1643</v>
      </c>
      <c r="G41" s="86" t="s">
        <v>1640</v>
      </c>
      <c r="H41" s="86" t="s">
        <v>8199</v>
      </c>
      <c r="I41" s="86" t="s">
        <v>8183</v>
      </c>
    </row>
    <row r="42" spans="1:9" ht="12" customHeight="1" x14ac:dyDescent="0.25">
      <c r="A42" s="86" t="s">
        <v>520</v>
      </c>
      <c r="B42" s="86" t="s">
        <v>521</v>
      </c>
      <c r="C42" s="86" t="s">
        <v>1640</v>
      </c>
      <c r="D42" s="86" t="s">
        <v>1641</v>
      </c>
      <c r="E42" s="86" t="s">
        <v>1640</v>
      </c>
      <c r="F42" s="86" t="s">
        <v>1643</v>
      </c>
      <c r="G42" s="86" t="s">
        <v>1640</v>
      </c>
      <c r="H42" s="86" t="s">
        <v>1654</v>
      </c>
      <c r="I42" s="86" t="s">
        <v>8183</v>
      </c>
    </row>
    <row r="43" spans="1:9" ht="12" customHeight="1" x14ac:dyDescent="0.25">
      <c r="A43" s="86" t="s">
        <v>39</v>
      </c>
      <c r="B43" s="86" t="s">
        <v>40</v>
      </c>
      <c r="C43" s="86" t="s">
        <v>1640</v>
      </c>
      <c r="D43" s="86" t="s">
        <v>1641</v>
      </c>
      <c r="E43" s="86" t="s">
        <v>1640</v>
      </c>
      <c r="F43" s="86" t="s">
        <v>1643</v>
      </c>
      <c r="G43" s="86" t="s">
        <v>1640</v>
      </c>
      <c r="H43" s="86" t="s">
        <v>1654</v>
      </c>
      <c r="I43" s="86" t="s">
        <v>8183</v>
      </c>
    </row>
    <row r="44" spans="1:9" ht="12" customHeight="1" x14ac:dyDescent="0.25">
      <c r="A44" s="86" t="s">
        <v>822</v>
      </c>
      <c r="B44" s="86" t="s">
        <v>823</v>
      </c>
      <c r="C44" s="86" t="s">
        <v>1640</v>
      </c>
      <c r="D44" s="86" t="s">
        <v>1641</v>
      </c>
      <c r="E44" s="86" t="s">
        <v>1640</v>
      </c>
      <c r="F44" s="86" t="s">
        <v>1643</v>
      </c>
      <c r="G44" s="86" t="s">
        <v>1640</v>
      </c>
      <c r="H44" s="86" t="s">
        <v>1654</v>
      </c>
      <c r="I44" s="86" t="s">
        <v>8183</v>
      </c>
    </row>
    <row r="45" spans="1:9" ht="12" customHeight="1" x14ac:dyDescent="0.25">
      <c r="A45" s="86" t="s">
        <v>824</v>
      </c>
      <c r="B45" s="86" t="s">
        <v>825</v>
      </c>
      <c r="C45" s="86" t="s">
        <v>1640</v>
      </c>
      <c r="D45" s="86" t="s">
        <v>1641</v>
      </c>
      <c r="E45" s="86" t="s">
        <v>1640</v>
      </c>
      <c r="F45" s="86" t="s">
        <v>1643</v>
      </c>
      <c r="G45" s="86" t="s">
        <v>1640</v>
      </c>
      <c r="H45" s="86" t="s">
        <v>1654</v>
      </c>
      <c r="I45" s="86" t="s">
        <v>8183</v>
      </c>
    </row>
    <row r="46" spans="1:9" ht="12" customHeight="1" x14ac:dyDescent="0.25">
      <c r="A46" s="86" t="s">
        <v>41</v>
      </c>
      <c r="B46" s="86" t="s">
        <v>625</v>
      </c>
      <c r="C46" s="86" t="s">
        <v>1640</v>
      </c>
      <c r="D46" s="86" t="s">
        <v>1641</v>
      </c>
      <c r="E46" s="86" t="s">
        <v>1642</v>
      </c>
      <c r="F46" s="86" t="s">
        <v>1643</v>
      </c>
      <c r="G46" s="86" t="s">
        <v>1640</v>
      </c>
      <c r="H46" s="86" t="s">
        <v>1654</v>
      </c>
      <c r="I46" s="86" t="s">
        <v>8183</v>
      </c>
    </row>
    <row r="47" spans="1:9" ht="12" customHeight="1" x14ac:dyDescent="0.25">
      <c r="A47" s="86" t="s">
        <v>522</v>
      </c>
      <c r="B47" s="86" t="s">
        <v>626</v>
      </c>
      <c r="C47" s="86" t="s">
        <v>1640</v>
      </c>
      <c r="D47" s="86" t="s">
        <v>1641</v>
      </c>
      <c r="E47" s="86" t="s">
        <v>1640</v>
      </c>
      <c r="F47" s="86" t="s">
        <v>1643</v>
      </c>
      <c r="G47" s="86" t="s">
        <v>1640</v>
      </c>
      <c r="H47" s="86" t="s">
        <v>1654</v>
      </c>
      <c r="I47" s="86" t="s">
        <v>8183</v>
      </c>
    </row>
    <row r="48" spans="1:9" ht="12" customHeight="1" x14ac:dyDescent="0.25">
      <c r="A48" s="86" t="s">
        <v>42</v>
      </c>
      <c r="B48" s="86" t="s">
        <v>627</v>
      </c>
      <c r="C48" s="86" t="s">
        <v>1640</v>
      </c>
      <c r="D48" s="86" t="s">
        <v>1641</v>
      </c>
      <c r="E48" s="86" t="s">
        <v>1640</v>
      </c>
      <c r="F48" s="86" t="s">
        <v>1643</v>
      </c>
      <c r="G48" s="86" t="s">
        <v>1640</v>
      </c>
      <c r="H48" s="86" t="s">
        <v>1654</v>
      </c>
      <c r="I48" s="86" t="s">
        <v>8183</v>
      </c>
    </row>
    <row r="49" spans="1:9" ht="12" customHeight="1" x14ac:dyDescent="0.25">
      <c r="A49" s="86" t="s">
        <v>43</v>
      </c>
      <c r="B49" s="86" t="s">
        <v>44</v>
      </c>
      <c r="C49" s="86" t="s">
        <v>1640</v>
      </c>
      <c r="D49" s="86" t="s">
        <v>1640</v>
      </c>
      <c r="E49" s="86" t="s">
        <v>1640</v>
      </c>
      <c r="F49" s="86" t="s">
        <v>1643</v>
      </c>
      <c r="G49" s="86" t="s">
        <v>1640</v>
      </c>
      <c r="H49" s="86" t="s">
        <v>1654</v>
      </c>
      <c r="I49" s="86" t="s">
        <v>8183</v>
      </c>
    </row>
    <row r="50" spans="1:9" ht="12" customHeight="1" x14ac:dyDescent="0.25">
      <c r="A50" s="86" t="s">
        <v>765</v>
      </c>
      <c r="B50" s="86" t="s">
        <v>766</v>
      </c>
      <c r="C50" s="86" t="s">
        <v>1640</v>
      </c>
      <c r="D50" s="86" t="s">
        <v>1640</v>
      </c>
      <c r="E50" s="86" t="s">
        <v>1640</v>
      </c>
      <c r="F50" s="86" t="s">
        <v>1643</v>
      </c>
      <c r="G50" s="86" t="s">
        <v>1640</v>
      </c>
      <c r="H50" s="86" t="s">
        <v>1654</v>
      </c>
      <c r="I50" s="86" t="s">
        <v>8183</v>
      </c>
    </row>
    <row r="51" spans="1:9" ht="12" customHeight="1" x14ac:dyDescent="0.25">
      <c r="A51" s="86" t="s">
        <v>357</v>
      </c>
      <c r="B51" s="86" t="s">
        <v>826</v>
      </c>
      <c r="C51" s="86" t="s">
        <v>1640</v>
      </c>
      <c r="D51" s="86" t="s">
        <v>1640</v>
      </c>
      <c r="E51" s="86" t="s">
        <v>1640</v>
      </c>
      <c r="F51" s="86" t="s">
        <v>1643</v>
      </c>
      <c r="G51" s="86" t="s">
        <v>1640</v>
      </c>
      <c r="H51" s="86" t="s">
        <v>1654</v>
      </c>
      <c r="I51" s="86" t="s">
        <v>8183</v>
      </c>
    </row>
    <row r="52" spans="1:9" ht="12" customHeight="1" x14ac:dyDescent="0.25">
      <c r="A52" s="86" t="s">
        <v>45</v>
      </c>
      <c r="B52" s="86" t="s">
        <v>350</v>
      </c>
      <c r="C52" s="86" t="s">
        <v>1649</v>
      </c>
      <c r="D52" s="86" t="s">
        <v>1640</v>
      </c>
      <c r="E52" s="86" t="s">
        <v>1650</v>
      </c>
      <c r="F52" s="86" t="s">
        <v>8188</v>
      </c>
      <c r="G52" s="86" t="s">
        <v>1640</v>
      </c>
      <c r="H52" s="86" t="s">
        <v>1651</v>
      </c>
      <c r="I52" s="86" t="s">
        <v>8184</v>
      </c>
    </row>
    <row r="53" spans="1:9" ht="12" customHeight="1" x14ac:dyDescent="0.25">
      <c r="A53" s="86" t="s">
        <v>46</v>
      </c>
      <c r="B53" s="86" t="s">
        <v>47</v>
      </c>
      <c r="C53" s="86" t="s">
        <v>1649</v>
      </c>
      <c r="D53" s="86" t="s">
        <v>1640</v>
      </c>
      <c r="E53" s="86" t="s">
        <v>1650</v>
      </c>
      <c r="F53" s="86" t="s">
        <v>8188</v>
      </c>
      <c r="G53" s="86" t="s">
        <v>1640</v>
      </c>
      <c r="H53" s="86" t="s">
        <v>1651</v>
      </c>
      <c r="I53" s="86" t="s">
        <v>8184</v>
      </c>
    </row>
    <row r="54" spans="1:9" ht="12" customHeight="1" x14ac:dyDescent="0.25">
      <c r="A54" s="86" t="s">
        <v>48</v>
      </c>
      <c r="B54" s="86" t="s">
        <v>49</v>
      </c>
      <c r="C54" s="86" t="s">
        <v>1649</v>
      </c>
      <c r="D54" s="86" t="s">
        <v>1640</v>
      </c>
      <c r="E54" s="86" t="s">
        <v>1650</v>
      </c>
      <c r="F54" s="86" t="s">
        <v>8188</v>
      </c>
      <c r="G54" s="86" t="s">
        <v>1640</v>
      </c>
      <c r="H54" s="86" t="s">
        <v>1651</v>
      </c>
      <c r="I54" s="86" t="s">
        <v>8184</v>
      </c>
    </row>
    <row r="55" spans="1:9" ht="12" customHeight="1" x14ac:dyDescent="0.25">
      <c r="A55" s="86" t="s">
        <v>50</v>
      </c>
      <c r="B55" s="86" t="s">
        <v>51</v>
      </c>
      <c r="C55" s="86" t="s">
        <v>1649</v>
      </c>
      <c r="D55" s="86" t="s">
        <v>1640</v>
      </c>
      <c r="E55" s="86" t="s">
        <v>1650</v>
      </c>
      <c r="F55" s="86" t="s">
        <v>8188</v>
      </c>
      <c r="G55" s="86" t="s">
        <v>1640</v>
      </c>
      <c r="H55" s="86" t="s">
        <v>1651</v>
      </c>
      <c r="I55" s="86" t="s">
        <v>8184</v>
      </c>
    </row>
    <row r="56" spans="1:9" ht="12" customHeight="1" x14ac:dyDescent="0.25">
      <c r="A56" s="86" t="s">
        <v>52</v>
      </c>
      <c r="B56" s="86" t="s">
        <v>523</v>
      </c>
      <c r="C56" s="86" t="s">
        <v>1649</v>
      </c>
      <c r="D56" s="86" t="s">
        <v>1640</v>
      </c>
      <c r="E56" s="86" t="s">
        <v>1650</v>
      </c>
      <c r="F56" s="86" t="s">
        <v>8188</v>
      </c>
      <c r="G56" s="86" t="s">
        <v>1640</v>
      </c>
      <c r="H56" s="86" t="s">
        <v>1651</v>
      </c>
      <c r="I56" s="86" t="s">
        <v>8184</v>
      </c>
    </row>
    <row r="57" spans="1:9" ht="12" customHeight="1" x14ac:dyDescent="0.25">
      <c r="A57" s="86" t="s">
        <v>53</v>
      </c>
      <c r="B57" s="86" t="s">
        <v>608</v>
      </c>
      <c r="C57" s="86" t="s">
        <v>1649</v>
      </c>
      <c r="D57" s="86" t="s">
        <v>1640</v>
      </c>
      <c r="E57" s="86" t="s">
        <v>1650</v>
      </c>
      <c r="F57" s="86" t="s">
        <v>8188</v>
      </c>
      <c r="G57" s="86" t="s">
        <v>1640</v>
      </c>
      <c r="H57" s="86" t="s">
        <v>1651</v>
      </c>
      <c r="I57" s="86" t="s">
        <v>8184</v>
      </c>
    </row>
    <row r="58" spans="1:9" ht="12" customHeight="1" x14ac:dyDescent="0.25">
      <c r="A58" s="86" t="s">
        <v>666</v>
      </c>
      <c r="B58" s="86" t="s">
        <v>667</v>
      </c>
      <c r="C58" s="86" t="s">
        <v>1640</v>
      </c>
      <c r="D58" s="86" t="s">
        <v>1640</v>
      </c>
      <c r="E58" s="86" t="s">
        <v>1640</v>
      </c>
      <c r="F58" s="86" t="s">
        <v>1643</v>
      </c>
      <c r="G58" s="86" t="s">
        <v>1640</v>
      </c>
      <c r="H58" s="86" t="s">
        <v>1651</v>
      </c>
      <c r="I58" s="86" t="s">
        <v>8183</v>
      </c>
    </row>
    <row r="59" spans="1:9" ht="12" customHeight="1" x14ac:dyDescent="0.25">
      <c r="A59" s="86" t="s">
        <v>54</v>
      </c>
      <c r="B59" s="86" t="s">
        <v>55</v>
      </c>
      <c r="C59" s="86" t="s">
        <v>8193</v>
      </c>
      <c r="D59" s="86" t="s">
        <v>8197</v>
      </c>
      <c r="E59" s="86" t="s">
        <v>1640</v>
      </c>
      <c r="F59" s="86" t="s">
        <v>8189</v>
      </c>
      <c r="G59" s="86" t="s">
        <v>1640</v>
      </c>
      <c r="H59" s="86" t="s">
        <v>1651</v>
      </c>
      <c r="I59" s="86" t="s">
        <v>8185</v>
      </c>
    </row>
    <row r="60" spans="1:9" ht="12" customHeight="1" x14ac:dyDescent="0.25">
      <c r="A60" s="86" t="s">
        <v>56</v>
      </c>
      <c r="B60" s="86" t="s">
        <v>524</v>
      </c>
      <c r="C60" s="86" t="s">
        <v>1640</v>
      </c>
      <c r="D60" s="86" t="s">
        <v>1640</v>
      </c>
      <c r="E60" s="86" t="s">
        <v>1640</v>
      </c>
      <c r="F60" s="86" t="s">
        <v>1643</v>
      </c>
      <c r="G60" s="86" t="s">
        <v>1640</v>
      </c>
      <c r="H60" s="86" t="s">
        <v>1651</v>
      </c>
      <c r="I60" s="86" t="s">
        <v>8183</v>
      </c>
    </row>
    <row r="61" spans="1:9" ht="12" customHeight="1" x14ac:dyDescent="0.25">
      <c r="A61" s="86" t="s">
        <v>57</v>
      </c>
      <c r="B61" s="86" t="s">
        <v>358</v>
      </c>
      <c r="C61" s="86" t="s">
        <v>1640</v>
      </c>
      <c r="D61" s="86" t="s">
        <v>1640</v>
      </c>
      <c r="E61" s="86" t="s">
        <v>1640</v>
      </c>
      <c r="F61" s="86" t="s">
        <v>1643</v>
      </c>
      <c r="G61" s="86" t="s">
        <v>1640</v>
      </c>
      <c r="H61" s="86" t="s">
        <v>1651</v>
      </c>
      <c r="I61" s="86" t="s">
        <v>8183</v>
      </c>
    </row>
    <row r="62" spans="1:9" ht="12" customHeight="1" x14ac:dyDescent="0.25">
      <c r="A62" s="86" t="s">
        <v>525</v>
      </c>
      <c r="B62" s="86" t="s">
        <v>526</v>
      </c>
      <c r="C62" s="86" t="s">
        <v>1640</v>
      </c>
      <c r="D62" s="86" t="s">
        <v>1641</v>
      </c>
      <c r="E62" s="86" t="s">
        <v>1640</v>
      </c>
      <c r="F62" s="86" t="s">
        <v>1643</v>
      </c>
      <c r="G62" s="86" t="s">
        <v>1640</v>
      </c>
      <c r="H62" s="86" t="s">
        <v>1651</v>
      </c>
      <c r="I62" s="86" t="s">
        <v>8183</v>
      </c>
    </row>
    <row r="63" spans="1:9" ht="12" customHeight="1" x14ac:dyDescent="0.25">
      <c r="A63" s="86" t="s">
        <v>810</v>
      </c>
      <c r="B63" s="86" t="s">
        <v>811</v>
      </c>
      <c r="C63" s="86" t="s">
        <v>1644</v>
      </c>
      <c r="D63" s="86" t="s">
        <v>1641</v>
      </c>
      <c r="E63" s="86" t="s">
        <v>1640</v>
      </c>
      <c r="F63" s="86" t="s">
        <v>1643</v>
      </c>
      <c r="G63" s="86" t="s">
        <v>1640</v>
      </c>
      <c r="H63" s="86" t="s">
        <v>1640</v>
      </c>
      <c r="I63" s="86" t="s">
        <v>8183</v>
      </c>
    </row>
    <row r="64" spans="1:9" ht="12" customHeight="1" x14ac:dyDescent="0.25">
      <c r="A64" s="86" t="s">
        <v>367</v>
      </c>
      <c r="B64" s="86" t="s">
        <v>527</v>
      </c>
      <c r="C64" s="86" t="s">
        <v>1644</v>
      </c>
      <c r="D64" s="86" t="s">
        <v>1641</v>
      </c>
      <c r="E64" s="86" t="s">
        <v>1640</v>
      </c>
      <c r="F64" s="86" t="s">
        <v>1643</v>
      </c>
      <c r="G64" s="86" t="s">
        <v>1640</v>
      </c>
      <c r="H64" s="86" t="s">
        <v>1640</v>
      </c>
      <c r="I64" s="86" t="s">
        <v>8183</v>
      </c>
    </row>
    <row r="65" spans="1:9" ht="12" customHeight="1" x14ac:dyDescent="0.25">
      <c r="A65" s="86" t="s">
        <v>359</v>
      </c>
      <c r="B65" s="86" t="s">
        <v>528</v>
      </c>
      <c r="C65" s="86" t="s">
        <v>1655</v>
      </c>
      <c r="D65" s="86" t="s">
        <v>1640</v>
      </c>
      <c r="E65" s="86" t="s">
        <v>1640</v>
      </c>
      <c r="F65" s="86" t="s">
        <v>1643</v>
      </c>
      <c r="G65" s="86" t="s">
        <v>1640</v>
      </c>
      <c r="H65" s="86" t="s">
        <v>1656</v>
      </c>
      <c r="I65" s="86" t="s">
        <v>8183</v>
      </c>
    </row>
    <row r="66" spans="1:9" ht="12" customHeight="1" x14ac:dyDescent="0.25">
      <c r="A66" s="86" t="s">
        <v>668</v>
      </c>
      <c r="B66" s="86" t="s">
        <v>669</v>
      </c>
      <c r="C66" s="86" t="s">
        <v>8192</v>
      </c>
      <c r="D66" s="86" t="s">
        <v>1640</v>
      </c>
      <c r="E66" s="86" t="s">
        <v>1640</v>
      </c>
      <c r="F66" s="86" t="s">
        <v>1643</v>
      </c>
      <c r="G66" s="86" t="s">
        <v>1640</v>
      </c>
      <c r="H66" s="86" t="s">
        <v>8199</v>
      </c>
      <c r="I66" s="86" t="s">
        <v>8183</v>
      </c>
    </row>
    <row r="67" spans="1:9" ht="12" customHeight="1" x14ac:dyDescent="0.25">
      <c r="A67" s="86" t="s">
        <v>510</v>
      </c>
      <c r="B67" s="86" t="s">
        <v>529</v>
      </c>
      <c r="C67" s="86" t="s">
        <v>1649</v>
      </c>
      <c r="D67" s="86" t="s">
        <v>1640</v>
      </c>
      <c r="E67" s="86" t="s">
        <v>1640</v>
      </c>
      <c r="F67" s="86" t="s">
        <v>1643</v>
      </c>
      <c r="G67" s="86" t="s">
        <v>1640</v>
      </c>
      <c r="H67" s="86" t="s">
        <v>1651</v>
      </c>
      <c r="I67" s="86" t="s">
        <v>8183</v>
      </c>
    </row>
    <row r="68" spans="1:9" ht="12" customHeight="1" x14ac:dyDescent="0.25">
      <c r="A68" s="86" t="s">
        <v>388</v>
      </c>
      <c r="B68" s="86" t="s">
        <v>530</v>
      </c>
      <c r="C68" s="86" t="s">
        <v>8193</v>
      </c>
      <c r="D68" s="86" t="s">
        <v>1640</v>
      </c>
      <c r="E68" s="86" t="s">
        <v>1640</v>
      </c>
      <c r="F68" s="86" t="s">
        <v>1643</v>
      </c>
      <c r="G68" s="86" t="s">
        <v>1640</v>
      </c>
      <c r="H68" s="86" t="s">
        <v>1656</v>
      </c>
      <c r="I68" s="86" t="s">
        <v>8183</v>
      </c>
    </row>
    <row r="69" spans="1:9" ht="12" customHeight="1" x14ac:dyDescent="0.25">
      <c r="A69" s="86" t="s">
        <v>58</v>
      </c>
      <c r="B69" s="86" t="s">
        <v>59</v>
      </c>
      <c r="C69" s="86" t="s">
        <v>1640</v>
      </c>
      <c r="D69" s="86" t="s">
        <v>1640</v>
      </c>
      <c r="E69" s="86" t="s">
        <v>1640</v>
      </c>
      <c r="F69" s="86" t="s">
        <v>1643</v>
      </c>
      <c r="G69" s="86" t="s">
        <v>1640</v>
      </c>
      <c r="H69" s="86" t="s">
        <v>1654</v>
      </c>
      <c r="I69" s="86" t="s">
        <v>8183</v>
      </c>
    </row>
    <row r="70" spans="1:9" ht="12" customHeight="1" x14ac:dyDescent="0.25">
      <c r="A70" s="86" t="s">
        <v>60</v>
      </c>
      <c r="B70" s="86" t="s">
        <v>61</v>
      </c>
      <c r="C70" s="86" t="s">
        <v>1640</v>
      </c>
      <c r="D70" s="86" t="s">
        <v>1640</v>
      </c>
      <c r="E70" s="86" t="s">
        <v>1640</v>
      </c>
      <c r="F70" s="86" t="s">
        <v>1643</v>
      </c>
      <c r="G70" s="86" t="s">
        <v>1640</v>
      </c>
      <c r="H70" s="86" t="s">
        <v>1654</v>
      </c>
      <c r="I70" s="86" t="s">
        <v>8183</v>
      </c>
    </row>
    <row r="71" spans="1:9" ht="12" customHeight="1" x14ac:dyDescent="0.25">
      <c r="A71" s="86" t="s">
        <v>62</v>
      </c>
      <c r="B71" s="86" t="s">
        <v>63</v>
      </c>
      <c r="C71" s="86" t="s">
        <v>1640</v>
      </c>
      <c r="D71" s="86" t="s">
        <v>1640</v>
      </c>
      <c r="E71" s="86" t="s">
        <v>1640</v>
      </c>
      <c r="F71" s="86" t="s">
        <v>1643</v>
      </c>
      <c r="G71" s="86" t="s">
        <v>1640</v>
      </c>
      <c r="H71" s="86" t="s">
        <v>1654</v>
      </c>
      <c r="I71" s="86" t="s">
        <v>8183</v>
      </c>
    </row>
    <row r="72" spans="1:9" ht="12" customHeight="1" x14ac:dyDescent="0.25">
      <c r="A72" s="86" t="s">
        <v>64</v>
      </c>
      <c r="B72" s="86" t="s">
        <v>615</v>
      </c>
      <c r="C72" s="86" t="s">
        <v>1640</v>
      </c>
      <c r="D72" s="86" t="s">
        <v>1640</v>
      </c>
      <c r="E72" s="86" t="s">
        <v>1640</v>
      </c>
      <c r="F72" s="86" t="s">
        <v>1643</v>
      </c>
      <c r="G72" s="86" t="s">
        <v>1640</v>
      </c>
      <c r="H72" s="86" t="s">
        <v>1654</v>
      </c>
      <c r="I72" s="86" t="s">
        <v>8183</v>
      </c>
    </row>
    <row r="73" spans="1:9" ht="12" customHeight="1" x14ac:dyDescent="0.25">
      <c r="A73" s="86" t="s">
        <v>531</v>
      </c>
      <c r="B73" s="86" t="s">
        <v>635</v>
      </c>
      <c r="C73" s="86" t="s">
        <v>1640</v>
      </c>
      <c r="D73" s="86" t="s">
        <v>1640</v>
      </c>
      <c r="E73" s="86" t="s">
        <v>1640</v>
      </c>
      <c r="F73" s="86" t="s">
        <v>1643</v>
      </c>
      <c r="G73" s="86" t="s">
        <v>1640</v>
      </c>
      <c r="H73" s="86" t="s">
        <v>1654</v>
      </c>
      <c r="I73" s="86" t="s">
        <v>8183</v>
      </c>
    </row>
    <row r="74" spans="1:9" ht="12" customHeight="1" x14ac:dyDescent="0.25">
      <c r="A74" s="86" t="s">
        <v>532</v>
      </c>
      <c r="B74" s="86" t="s">
        <v>636</v>
      </c>
      <c r="C74" s="86" t="s">
        <v>1640</v>
      </c>
      <c r="D74" s="86" t="s">
        <v>1640</v>
      </c>
      <c r="E74" s="86" t="s">
        <v>1640</v>
      </c>
      <c r="F74" s="86" t="s">
        <v>1643</v>
      </c>
      <c r="G74" s="86" t="s">
        <v>1640</v>
      </c>
      <c r="H74" s="86" t="s">
        <v>1654</v>
      </c>
      <c r="I74" s="86" t="s">
        <v>8183</v>
      </c>
    </row>
    <row r="75" spans="1:9" ht="12" customHeight="1" x14ac:dyDescent="0.25">
      <c r="A75" s="86" t="s">
        <v>533</v>
      </c>
      <c r="B75" s="86" t="s">
        <v>637</v>
      </c>
      <c r="C75" s="86" t="s">
        <v>1640</v>
      </c>
      <c r="D75" s="86" t="s">
        <v>1640</v>
      </c>
      <c r="E75" s="86" t="s">
        <v>1640</v>
      </c>
      <c r="F75" s="86" t="s">
        <v>1643</v>
      </c>
      <c r="G75" s="86" t="s">
        <v>1640</v>
      </c>
      <c r="H75" s="86" t="s">
        <v>1654</v>
      </c>
      <c r="I75" s="86" t="s">
        <v>8183</v>
      </c>
    </row>
    <row r="76" spans="1:9" ht="12" customHeight="1" x14ac:dyDescent="0.25">
      <c r="A76" s="86" t="s">
        <v>658</v>
      </c>
      <c r="B76" s="86" t="s">
        <v>659</v>
      </c>
      <c r="C76" s="86" t="s">
        <v>1640</v>
      </c>
      <c r="D76" s="86" t="s">
        <v>1640</v>
      </c>
      <c r="E76" s="86" t="s">
        <v>1640</v>
      </c>
      <c r="F76" s="86" t="s">
        <v>1643</v>
      </c>
      <c r="G76" s="86" t="s">
        <v>1640</v>
      </c>
      <c r="H76" s="86" t="s">
        <v>1654</v>
      </c>
      <c r="I76" s="86" t="s">
        <v>8183</v>
      </c>
    </row>
    <row r="77" spans="1:9" ht="12" customHeight="1" x14ac:dyDescent="0.25">
      <c r="A77" s="86" t="s">
        <v>389</v>
      </c>
      <c r="B77" s="86" t="s">
        <v>390</v>
      </c>
      <c r="C77" s="86" t="s">
        <v>1640</v>
      </c>
      <c r="D77" s="86" t="s">
        <v>1640</v>
      </c>
      <c r="E77" s="86" t="s">
        <v>1640</v>
      </c>
      <c r="F77" s="86" t="s">
        <v>1643</v>
      </c>
      <c r="G77" s="86" t="s">
        <v>1640</v>
      </c>
      <c r="H77" s="86" t="s">
        <v>1654</v>
      </c>
      <c r="I77" s="86" t="s">
        <v>1640</v>
      </c>
    </row>
    <row r="78" spans="1:9" ht="12" customHeight="1" x14ac:dyDescent="0.25">
      <c r="A78" s="86" t="s">
        <v>660</v>
      </c>
      <c r="B78" s="86" t="s">
        <v>661</v>
      </c>
      <c r="C78" s="86" t="s">
        <v>1640</v>
      </c>
      <c r="D78" s="86" t="s">
        <v>1640</v>
      </c>
      <c r="E78" s="86" t="s">
        <v>1640</v>
      </c>
      <c r="F78" s="86" t="s">
        <v>1643</v>
      </c>
      <c r="G78" s="86" t="s">
        <v>1640</v>
      </c>
      <c r="H78" s="86" t="s">
        <v>1654</v>
      </c>
      <c r="I78" s="86" t="s">
        <v>8183</v>
      </c>
    </row>
    <row r="79" spans="1:9" ht="12" customHeight="1" x14ac:dyDescent="0.25">
      <c r="A79" s="86" t="s">
        <v>670</v>
      </c>
      <c r="B79" s="86" t="s">
        <v>671</v>
      </c>
      <c r="C79" s="86" t="s">
        <v>1640</v>
      </c>
      <c r="D79" s="86" t="s">
        <v>1640</v>
      </c>
      <c r="E79" s="86" t="s">
        <v>1640</v>
      </c>
      <c r="F79" s="86" t="s">
        <v>1643</v>
      </c>
      <c r="G79" s="86" t="s">
        <v>1640</v>
      </c>
      <c r="H79" s="86" t="s">
        <v>1654</v>
      </c>
      <c r="I79" s="86" t="s">
        <v>8183</v>
      </c>
    </row>
    <row r="80" spans="1:9" ht="12" customHeight="1" x14ac:dyDescent="0.25">
      <c r="A80" s="86" t="s">
        <v>392</v>
      </c>
      <c r="B80" s="86" t="s">
        <v>393</v>
      </c>
      <c r="C80" s="86" t="s">
        <v>1640</v>
      </c>
      <c r="D80" s="86" t="s">
        <v>1640</v>
      </c>
      <c r="E80" s="86" t="s">
        <v>1640</v>
      </c>
      <c r="F80" s="86" t="s">
        <v>1643</v>
      </c>
      <c r="G80" s="86" t="s">
        <v>1640</v>
      </c>
      <c r="H80" s="86" t="s">
        <v>1654</v>
      </c>
      <c r="I80" s="86" t="s">
        <v>1640</v>
      </c>
    </row>
    <row r="81" spans="1:9" ht="12" customHeight="1" x14ac:dyDescent="0.25">
      <c r="A81" s="86" t="s">
        <v>770</v>
      </c>
      <c r="B81" s="86" t="s">
        <v>771</v>
      </c>
      <c r="C81" s="86" t="s">
        <v>1640</v>
      </c>
      <c r="D81" s="86" t="s">
        <v>1640</v>
      </c>
      <c r="E81" s="86" t="s">
        <v>1640</v>
      </c>
      <c r="F81" s="86" t="s">
        <v>1643</v>
      </c>
      <c r="G81" s="86" t="s">
        <v>1640</v>
      </c>
      <c r="H81" s="86" t="s">
        <v>1640</v>
      </c>
      <c r="I81" s="86" t="s">
        <v>8183</v>
      </c>
    </row>
    <row r="82" spans="1:9" ht="12" customHeight="1" x14ac:dyDescent="0.25">
      <c r="A82" s="86" t="s">
        <v>772</v>
      </c>
      <c r="B82" s="86" t="s">
        <v>773</v>
      </c>
      <c r="C82" s="86" t="s">
        <v>1644</v>
      </c>
      <c r="D82" s="86" t="s">
        <v>1640</v>
      </c>
      <c r="E82" s="86" t="s">
        <v>1640</v>
      </c>
      <c r="F82" s="86" t="s">
        <v>1643</v>
      </c>
      <c r="G82" s="86" t="s">
        <v>1640</v>
      </c>
      <c r="H82" s="86" t="s">
        <v>1640</v>
      </c>
      <c r="I82" s="86" t="s">
        <v>8183</v>
      </c>
    </row>
    <row r="83" spans="1:9" ht="12" customHeight="1" x14ac:dyDescent="0.25">
      <c r="A83" s="86" t="s">
        <v>650</v>
      </c>
      <c r="B83" s="86" t="s">
        <v>651</v>
      </c>
      <c r="C83" s="86" t="s">
        <v>1640</v>
      </c>
      <c r="D83" s="86" t="s">
        <v>1640</v>
      </c>
      <c r="E83" s="86" t="s">
        <v>1640</v>
      </c>
      <c r="F83" s="86" t="s">
        <v>1640</v>
      </c>
      <c r="G83" s="86" t="s">
        <v>1640</v>
      </c>
      <c r="H83" s="86" t="s">
        <v>1640</v>
      </c>
      <c r="I83" s="86" t="s">
        <v>8183</v>
      </c>
    </row>
    <row r="84" spans="1:9" ht="12" customHeight="1" x14ac:dyDescent="0.25">
      <c r="A84" s="86" t="s">
        <v>65</v>
      </c>
      <c r="B84" s="86" t="s">
        <v>66</v>
      </c>
      <c r="C84" s="86" t="s">
        <v>1640</v>
      </c>
      <c r="D84" s="86" t="s">
        <v>1640</v>
      </c>
      <c r="E84" s="86" t="s">
        <v>1640</v>
      </c>
      <c r="F84" s="86" t="s">
        <v>1643</v>
      </c>
      <c r="G84" s="86" t="s">
        <v>1640</v>
      </c>
      <c r="H84" s="86" t="s">
        <v>1640</v>
      </c>
      <c r="I84" s="86" t="s">
        <v>8183</v>
      </c>
    </row>
    <row r="85" spans="1:9" ht="12" customHeight="1" x14ac:dyDescent="0.25">
      <c r="A85" s="86" t="s">
        <v>67</v>
      </c>
      <c r="B85" s="86" t="s">
        <v>68</v>
      </c>
      <c r="C85" s="86" t="s">
        <v>1640</v>
      </c>
      <c r="D85" s="86" t="s">
        <v>1640</v>
      </c>
      <c r="E85" s="86" t="s">
        <v>1640</v>
      </c>
      <c r="F85" s="86" t="s">
        <v>1643</v>
      </c>
      <c r="G85" s="86" t="s">
        <v>1640</v>
      </c>
      <c r="H85" s="86" t="s">
        <v>1654</v>
      </c>
      <c r="I85" s="86" t="s">
        <v>8183</v>
      </c>
    </row>
    <row r="86" spans="1:9" ht="12" customHeight="1" x14ac:dyDescent="0.25">
      <c r="A86" s="86" t="s">
        <v>69</v>
      </c>
      <c r="B86" s="86" t="s">
        <v>609</v>
      </c>
      <c r="C86" s="86" t="s">
        <v>1640</v>
      </c>
      <c r="D86" s="86" t="s">
        <v>1640</v>
      </c>
      <c r="E86" s="86" t="s">
        <v>1640</v>
      </c>
      <c r="F86" s="86" t="s">
        <v>1643</v>
      </c>
      <c r="G86" s="86" t="s">
        <v>1640</v>
      </c>
      <c r="H86" s="86" t="s">
        <v>1654</v>
      </c>
      <c r="I86" s="86" t="s">
        <v>8183</v>
      </c>
    </row>
    <row r="87" spans="1:9" ht="12" customHeight="1" x14ac:dyDescent="0.25">
      <c r="A87" s="86" t="s">
        <v>534</v>
      </c>
      <c r="B87" s="86" t="s">
        <v>535</v>
      </c>
      <c r="C87" s="86" t="s">
        <v>1640</v>
      </c>
      <c r="D87" s="86" t="s">
        <v>1640</v>
      </c>
      <c r="E87" s="86" t="s">
        <v>1640</v>
      </c>
      <c r="F87" s="86" t="s">
        <v>1643</v>
      </c>
      <c r="G87" s="86" t="s">
        <v>1640</v>
      </c>
      <c r="H87" s="86" t="s">
        <v>1654</v>
      </c>
      <c r="I87" s="86" t="s">
        <v>8183</v>
      </c>
    </row>
    <row r="88" spans="1:9" ht="12" customHeight="1" x14ac:dyDescent="0.25">
      <c r="A88" s="86" t="s">
        <v>374</v>
      </c>
      <c r="B88" s="86" t="s">
        <v>536</v>
      </c>
      <c r="C88" s="86" t="s">
        <v>1640</v>
      </c>
      <c r="D88" s="86" t="s">
        <v>1640</v>
      </c>
      <c r="E88" s="86" t="s">
        <v>1640</v>
      </c>
      <c r="F88" s="86" t="s">
        <v>1643</v>
      </c>
      <c r="G88" s="86" t="s">
        <v>1640</v>
      </c>
      <c r="H88" s="86" t="s">
        <v>1654</v>
      </c>
      <c r="I88" s="86" t="s">
        <v>8183</v>
      </c>
    </row>
    <row r="89" spans="1:9" ht="12" customHeight="1" x14ac:dyDescent="0.25">
      <c r="A89" s="86" t="s">
        <v>394</v>
      </c>
      <c r="B89" s="86" t="s">
        <v>395</v>
      </c>
      <c r="C89" s="86" t="s">
        <v>1640</v>
      </c>
      <c r="D89" s="86" t="s">
        <v>1640</v>
      </c>
      <c r="E89" s="86" t="s">
        <v>1640</v>
      </c>
      <c r="F89" s="86" t="s">
        <v>1643</v>
      </c>
      <c r="G89" s="86" t="s">
        <v>1640</v>
      </c>
      <c r="H89" s="86" t="s">
        <v>1654</v>
      </c>
      <c r="I89" s="86" t="s">
        <v>8183</v>
      </c>
    </row>
    <row r="90" spans="1:9" ht="12" customHeight="1" x14ac:dyDescent="0.25">
      <c r="A90" s="86" t="s">
        <v>70</v>
      </c>
      <c r="B90" s="86" t="s">
        <v>71</v>
      </c>
      <c r="C90" s="86" t="s">
        <v>1640</v>
      </c>
      <c r="D90" s="86" t="s">
        <v>1640</v>
      </c>
      <c r="E90" s="86" t="s">
        <v>1640</v>
      </c>
      <c r="F90" s="86" t="s">
        <v>1643</v>
      </c>
      <c r="G90" s="86" t="s">
        <v>1640</v>
      </c>
      <c r="H90" s="86" t="s">
        <v>1654</v>
      </c>
      <c r="I90" s="86" t="s">
        <v>8183</v>
      </c>
    </row>
    <row r="91" spans="1:9" ht="12" customHeight="1" x14ac:dyDescent="0.25">
      <c r="A91" s="86" t="s">
        <v>883</v>
      </c>
      <c r="B91" s="86" t="s">
        <v>509</v>
      </c>
      <c r="C91" s="86" t="s">
        <v>1640</v>
      </c>
      <c r="D91" s="86" t="s">
        <v>1640</v>
      </c>
      <c r="E91" s="86" t="s">
        <v>1640</v>
      </c>
      <c r="F91" s="86" t="s">
        <v>1640</v>
      </c>
      <c r="G91" s="86" t="s">
        <v>1640</v>
      </c>
      <c r="H91" s="86" t="s">
        <v>1640</v>
      </c>
      <c r="I91" s="86" t="s">
        <v>8183</v>
      </c>
    </row>
    <row r="92" spans="1:9" ht="12" customHeight="1" x14ac:dyDescent="0.25">
      <c r="A92" s="86" t="s">
        <v>396</v>
      </c>
      <c r="B92" s="86" t="s">
        <v>397</v>
      </c>
      <c r="C92" s="86" t="s">
        <v>1640</v>
      </c>
      <c r="D92" s="86" t="s">
        <v>1640</v>
      </c>
      <c r="E92" s="86" t="s">
        <v>1640</v>
      </c>
      <c r="F92" s="86" t="s">
        <v>1640</v>
      </c>
      <c r="G92" s="86" t="s">
        <v>1640</v>
      </c>
      <c r="H92" s="86" t="s">
        <v>1640</v>
      </c>
      <c r="I92" s="86" t="s">
        <v>1640</v>
      </c>
    </row>
    <row r="93" spans="1:9" ht="12" customHeight="1" x14ac:dyDescent="0.25">
      <c r="A93" s="86" t="s">
        <v>72</v>
      </c>
      <c r="B93" s="86" t="s">
        <v>73</v>
      </c>
      <c r="C93" s="86" t="s">
        <v>1640</v>
      </c>
      <c r="D93" s="86" t="s">
        <v>1641</v>
      </c>
      <c r="E93" s="86" t="s">
        <v>1640</v>
      </c>
      <c r="F93" s="86" t="s">
        <v>1643</v>
      </c>
      <c r="G93" s="86" t="s">
        <v>1640</v>
      </c>
      <c r="H93" s="86" t="s">
        <v>1654</v>
      </c>
      <c r="I93" s="86" t="s">
        <v>1640</v>
      </c>
    </row>
    <row r="94" spans="1:9" ht="12" customHeight="1" x14ac:dyDescent="0.25">
      <c r="A94" s="86" t="s">
        <v>74</v>
      </c>
      <c r="B94" s="86" t="s">
        <v>75</v>
      </c>
      <c r="C94" s="86" t="s">
        <v>1640</v>
      </c>
      <c r="D94" s="86" t="s">
        <v>1641</v>
      </c>
      <c r="E94" s="86" t="s">
        <v>1640</v>
      </c>
      <c r="F94" s="86" t="s">
        <v>1643</v>
      </c>
      <c r="G94" s="86" t="s">
        <v>1640</v>
      </c>
      <c r="H94" s="86" t="s">
        <v>1654</v>
      </c>
      <c r="I94" s="86" t="s">
        <v>8183</v>
      </c>
    </row>
    <row r="95" spans="1:9" ht="12" customHeight="1" x14ac:dyDescent="0.25">
      <c r="A95" s="86" t="s">
        <v>76</v>
      </c>
      <c r="B95" s="86" t="s">
        <v>77</v>
      </c>
      <c r="C95" s="86" t="s">
        <v>1640</v>
      </c>
      <c r="D95" s="86" t="s">
        <v>1641</v>
      </c>
      <c r="E95" s="86" t="s">
        <v>1640</v>
      </c>
      <c r="F95" s="86" t="s">
        <v>1643</v>
      </c>
      <c r="G95" s="86" t="s">
        <v>1640</v>
      </c>
      <c r="H95" s="86" t="s">
        <v>1654</v>
      </c>
      <c r="I95" s="86" t="s">
        <v>8183</v>
      </c>
    </row>
    <row r="96" spans="1:9" ht="12" customHeight="1" x14ac:dyDescent="0.25">
      <c r="A96" s="86" t="s">
        <v>78</v>
      </c>
      <c r="B96" s="86" t="s">
        <v>79</v>
      </c>
      <c r="C96" s="86" t="s">
        <v>1640</v>
      </c>
      <c r="D96" s="86" t="s">
        <v>1641</v>
      </c>
      <c r="E96" s="86" t="s">
        <v>1640</v>
      </c>
      <c r="F96" s="86" t="s">
        <v>1643</v>
      </c>
      <c r="G96" s="86" t="s">
        <v>1640</v>
      </c>
      <c r="H96" s="86" t="s">
        <v>1654</v>
      </c>
      <c r="I96" s="86" t="s">
        <v>8183</v>
      </c>
    </row>
    <row r="97" spans="1:9" ht="12" customHeight="1" x14ac:dyDescent="0.25">
      <c r="A97" s="86" t="s">
        <v>80</v>
      </c>
      <c r="B97" s="86" t="s">
        <v>81</v>
      </c>
      <c r="C97" s="86" t="s">
        <v>1640</v>
      </c>
      <c r="D97" s="86" t="s">
        <v>1641</v>
      </c>
      <c r="E97" s="86" t="s">
        <v>1640</v>
      </c>
      <c r="F97" s="86" t="s">
        <v>1643</v>
      </c>
      <c r="G97" s="86" t="s">
        <v>1640</v>
      </c>
      <c r="H97" s="86" t="s">
        <v>1654</v>
      </c>
      <c r="I97" s="86" t="s">
        <v>8183</v>
      </c>
    </row>
    <row r="98" spans="1:9" ht="12" customHeight="1" x14ac:dyDescent="0.25">
      <c r="A98" s="86" t="s">
        <v>782</v>
      </c>
      <c r="B98" s="86" t="s">
        <v>783</v>
      </c>
      <c r="C98" s="86" t="s">
        <v>1644</v>
      </c>
      <c r="D98" s="86" t="s">
        <v>8195</v>
      </c>
      <c r="E98" s="86" t="s">
        <v>1640</v>
      </c>
      <c r="F98" s="86" t="s">
        <v>1643</v>
      </c>
      <c r="G98" s="86" t="s">
        <v>1640</v>
      </c>
      <c r="H98" s="86" t="s">
        <v>1640</v>
      </c>
      <c r="I98" s="86" t="s">
        <v>8183</v>
      </c>
    </row>
    <row r="99" spans="1:9" ht="12" customHeight="1" x14ac:dyDescent="0.25">
      <c r="A99" s="86" t="s">
        <v>537</v>
      </c>
      <c r="B99" s="86" t="s">
        <v>538</v>
      </c>
      <c r="C99" s="86" t="s">
        <v>1640</v>
      </c>
      <c r="D99" s="86" t="s">
        <v>1640</v>
      </c>
      <c r="E99" s="86" t="s">
        <v>1640</v>
      </c>
      <c r="F99" s="86" t="s">
        <v>8188</v>
      </c>
      <c r="G99" s="86" t="s">
        <v>1640</v>
      </c>
      <c r="H99" s="86" t="s">
        <v>1651</v>
      </c>
      <c r="I99" s="86" t="s">
        <v>8183</v>
      </c>
    </row>
    <row r="100" spans="1:9" ht="12" customHeight="1" x14ac:dyDescent="0.25">
      <c r="A100" s="86" t="s">
        <v>398</v>
      </c>
      <c r="B100" s="86" t="s">
        <v>399</v>
      </c>
      <c r="C100" s="86" t="s">
        <v>1640</v>
      </c>
      <c r="D100" s="86" t="s">
        <v>1640</v>
      </c>
      <c r="E100" s="86" t="s">
        <v>1640</v>
      </c>
      <c r="F100" s="86" t="s">
        <v>1640</v>
      </c>
      <c r="G100" s="86" t="s">
        <v>1640</v>
      </c>
      <c r="H100" s="86" t="s">
        <v>1640</v>
      </c>
      <c r="I100" s="86" t="s">
        <v>8183</v>
      </c>
    </row>
    <row r="101" spans="1:9" ht="12" customHeight="1" x14ac:dyDescent="0.25">
      <c r="A101" s="86" t="s">
        <v>400</v>
      </c>
      <c r="B101" s="86" t="s">
        <v>399</v>
      </c>
      <c r="C101" s="86" t="s">
        <v>1640</v>
      </c>
      <c r="D101" s="86" t="s">
        <v>1640</v>
      </c>
      <c r="E101" s="86" t="s">
        <v>1640</v>
      </c>
      <c r="F101" s="86" t="s">
        <v>1640</v>
      </c>
      <c r="G101" s="86" t="s">
        <v>1640</v>
      </c>
      <c r="H101" s="86" t="s">
        <v>1640</v>
      </c>
      <c r="I101" s="86" t="s">
        <v>8183</v>
      </c>
    </row>
    <row r="102" spans="1:9" ht="12" customHeight="1" x14ac:dyDescent="0.25">
      <c r="A102" s="86" t="s">
        <v>401</v>
      </c>
      <c r="B102" s="86" t="s">
        <v>399</v>
      </c>
      <c r="C102" s="86" t="s">
        <v>1640</v>
      </c>
      <c r="D102" s="86" t="s">
        <v>1640</v>
      </c>
      <c r="E102" s="86" t="s">
        <v>1640</v>
      </c>
      <c r="F102" s="86" t="s">
        <v>1640</v>
      </c>
      <c r="G102" s="86" t="s">
        <v>1640</v>
      </c>
      <c r="H102" s="86" t="s">
        <v>1640</v>
      </c>
      <c r="I102" s="86" t="s">
        <v>8183</v>
      </c>
    </row>
    <row r="103" spans="1:9" ht="12" customHeight="1" x14ac:dyDescent="0.25">
      <c r="A103" s="86" t="s">
        <v>402</v>
      </c>
      <c r="B103" s="86" t="s">
        <v>399</v>
      </c>
      <c r="C103" s="86" t="s">
        <v>1640</v>
      </c>
      <c r="D103" s="86" t="s">
        <v>1640</v>
      </c>
      <c r="E103" s="86" t="s">
        <v>1640</v>
      </c>
      <c r="F103" s="86" t="s">
        <v>1640</v>
      </c>
      <c r="G103" s="86" t="s">
        <v>1640</v>
      </c>
      <c r="H103" s="86" t="s">
        <v>1640</v>
      </c>
      <c r="I103" s="86" t="s">
        <v>8183</v>
      </c>
    </row>
    <row r="104" spans="1:9" ht="12" customHeight="1" x14ac:dyDescent="0.25">
      <c r="A104" s="86" t="s">
        <v>403</v>
      </c>
      <c r="B104" s="86" t="s">
        <v>399</v>
      </c>
      <c r="C104" s="86" t="s">
        <v>1640</v>
      </c>
      <c r="D104" s="86" t="s">
        <v>1640</v>
      </c>
      <c r="E104" s="86" t="s">
        <v>1640</v>
      </c>
      <c r="F104" s="86" t="s">
        <v>1640</v>
      </c>
      <c r="G104" s="86" t="s">
        <v>1640</v>
      </c>
      <c r="H104" s="86" t="s">
        <v>1640</v>
      </c>
      <c r="I104" s="86" t="s">
        <v>8183</v>
      </c>
    </row>
    <row r="105" spans="1:9" ht="12" customHeight="1" x14ac:dyDescent="0.25">
      <c r="A105" s="86" t="s">
        <v>404</v>
      </c>
      <c r="B105" s="86" t="s">
        <v>399</v>
      </c>
      <c r="C105" s="86" t="s">
        <v>1640</v>
      </c>
      <c r="D105" s="86" t="s">
        <v>1640</v>
      </c>
      <c r="E105" s="86" t="s">
        <v>1640</v>
      </c>
      <c r="F105" s="86" t="s">
        <v>1640</v>
      </c>
      <c r="G105" s="86" t="s">
        <v>1640</v>
      </c>
      <c r="H105" s="86" t="s">
        <v>1640</v>
      </c>
      <c r="I105" s="86" t="s">
        <v>8183</v>
      </c>
    </row>
    <row r="106" spans="1:9" ht="12" customHeight="1" x14ac:dyDescent="0.25">
      <c r="A106" s="86" t="s">
        <v>82</v>
      </c>
      <c r="B106" s="86" t="s">
        <v>83</v>
      </c>
      <c r="C106" s="86" t="s">
        <v>1640</v>
      </c>
      <c r="D106" s="86" t="s">
        <v>1640</v>
      </c>
      <c r="E106" s="86" t="s">
        <v>1640</v>
      </c>
      <c r="F106" s="86" t="s">
        <v>1643</v>
      </c>
      <c r="G106" s="86" t="s">
        <v>1640</v>
      </c>
      <c r="H106" s="86" t="s">
        <v>1640</v>
      </c>
      <c r="I106" s="86" t="s">
        <v>8183</v>
      </c>
    </row>
    <row r="107" spans="1:9" ht="12" customHeight="1" x14ac:dyDescent="0.25">
      <c r="A107" s="86" t="s">
        <v>405</v>
      </c>
      <c r="B107" s="86" t="s">
        <v>406</v>
      </c>
      <c r="C107" s="86" t="s">
        <v>1640</v>
      </c>
      <c r="D107" s="86" t="s">
        <v>1640</v>
      </c>
      <c r="E107" s="86" t="s">
        <v>1640</v>
      </c>
      <c r="F107" s="86" t="s">
        <v>1643</v>
      </c>
      <c r="G107" s="86" t="s">
        <v>1640</v>
      </c>
      <c r="H107" s="86" t="s">
        <v>1640</v>
      </c>
      <c r="I107" s="86" t="s">
        <v>8183</v>
      </c>
    </row>
    <row r="108" spans="1:9" ht="12" customHeight="1" x14ac:dyDescent="0.25">
      <c r="A108" s="86" t="s">
        <v>84</v>
      </c>
      <c r="B108" s="86" t="s">
        <v>539</v>
      </c>
      <c r="C108" s="86" t="s">
        <v>1640</v>
      </c>
      <c r="D108" s="86" t="s">
        <v>1640</v>
      </c>
      <c r="E108" s="86" t="s">
        <v>1640</v>
      </c>
      <c r="F108" s="86" t="s">
        <v>1643</v>
      </c>
      <c r="G108" s="86" t="s">
        <v>1640</v>
      </c>
      <c r="H108" s="86" t="s">
        <v>1640</v>
      </c>
      <c r="I108" s="86" t="s">
        <v>8183</v>
      </c>
    </row>
    <row r="109" spans="1:9" ht="12" customHeight="1" x14ac:dyDescent="0.25">
      <c r="A109" s="86" t="s">
        <v>827</v>
      </c>
      <c r="B109" s="86" t="s">
        <v>828</v>
      </c>
      <c r="C109" s="86" t="s">
        <v>1649</v>
      </c>
      <c r="D109" s="86" t="s">
        <v>1640</v>
      </c>
      <c r="E109" s="86" t="s">
        <v>1640</v>
      </c>
      <c r="F109" s="86" t="s">
        <v>8188</v>
      </c>
      <c r="G109" s="86" t="s">
        <v>1640</v>
      </c>
      <c r="H109" s="86" t="s">
        <v>1651</v>
      </c>
      <c r="I109" s="86" t="s">
        <v>8183</v>
      </c>
    </row>
    <row r="110" spans="1:9" ht="12" customHeight="1" x14ac:dyDescent="0.25">
      <c r="A110" s="86" t="s">
        <v>407</v>
      </c>
      <c r="B110" s="86" t="s">
        <v>408</v>
      </c>
      <c r="C110" s="86" t="s">
        <v>1640</v>
      </c>
      <c r="D110" s="86" t="s">
        <v>1640</v>
      </c>
      <c r="E110" s="86" t="s">
        <v>1640</v>
      </c>
      <c r="F110" s="86" t="s">
        <v>8188</v>
      </c>
      <c r="G110" s="86" t="s">
        <v>1640</v>
      </c>
      <c r="H110" s="86" t="s">
        <v>1640</v>
      </c>
      <c r="I110" s="86" t="s">
        <v>8183</v>
      </c>
    </row>
    <row r="111" spans="1:9" ht="12" customHeight="1" x14ac:dyDescent="0.25">
      <c r="A111" s="86" t="s">
        <v>85</v>
      </c>
      <c r="B111" s="86" t="s">
        <v>86</v>
      </c>
      <c r="C111" s="86" t="s">
        <v>1640</v>
      </c>
      <c r="D111" s="86" t="s">
        <v>1640</v>
      </c>
      <c r="E111" s="86" t="s">
        <v>1640</v>
      </c>
      <c r="F111" s="86" t="s">
        <v>1643</v>
      </c>
      <c r="G111" s="86" t="s">
        <v>1640</v>
      </c>
      <c r="H111" s="86" t="s">
        <v>1640</v>
      </c>
      <c r="I111" s="86" t="s">
        <v>8183</v>
      </c>
    </row>
    <row r="112" spans="1:9" ht="12" customHeight="1" x14ac:dyDescent="0.25">
      <c r="A112" s="86" t="s">
        <v>409</v>
      </c>
      <c r="B112" s="86" t="s">
        <v>410</v>
      </c>
      <c r="C112" s="86" t="s">
        <v>1640</v>
      </c>
      <c r="D112" s="86" t="s">
        <v>1640</v>
      </c>
      <c r="E112" s="86" t="s">
        <v>1640</v>
      </c>
      <c r="F112" s="86" t="s">
        <v>1643</v>
      </c>
      <c r="G112" s="86" t="s">
        <v>1640</v>
      </c>
      <c r="H112" s="86" t="s">
        <v>1654</v>
      </c>
      <c r="I112" s="86" t="s">
        <v>8183</v>
      </c>
    </row>
    <row r="113" spans="1:9" ht="12" customHeight="1" x14ac:dyDescent="0.25">
      <c r="A113" s="86" t="s">
        <v>540</v>
      </c>
      <c r="B113" s="86" t="s">
        <v>541</v>
      </c>
      <c r="C113" s="86" t="s">
        <v>1640</v>
      </c>
      <c r="D113" s="86" t="s">
        <v>1640</v>
      </c>
      <c r="E113" s="86" t="s">
        <v>1640</v>
      </c>
      <c r="F113" s="86" t="s">
        <v>1643</v>
      </c>
      <c r="G113" s="86" t="s">
        <v>1640</v>
      </c>
      <c r="H113" s="86" t="s">
        <v>1654</v>
      </c>
      <c r="I113" s="86" t="s">
        <v>8183</v>
      </c>
    </row>
    <row r="114" spans="1:9" ht="12" customHeight="1" x14ac:dyDescent="0.25">
      <c r="A114" s="86" t="s">
        <v>87</v>
      </c>
      <c r="B114" s="86" t="s">
        <v>88</v>
      </c>
      <c r="C114" s="86" t="s">
        <v>1640</v>
      </c>
      <c r="D114" s="86" t="s">
        <v>1640</v>
      </c>
      <c r="E114" s="86" t="s">
        <v>1640</v>
      </c>
      <c r="F114" s="86" t="s">
        <v>1643</v>
      </c>
      <c r="G114" s="86" t="s">
        <v>1640</v>
      </c>
      <c r="H114" s="86" t="s">
        <v>1654</v>
      </c>
      <c r="I114" s="86" t="s">
        <v>8183</v>
      </c>
    </row>
    <row r="115" spans="1:9" ht="12" customHeight="1" x14ac:dyDescent="0.25">
      <c r="A115" s="86" t="s">
        <v>798</v>
      </c>
      <c r="B115" s="86" t="s">
        <v>799</v>
      </c>
      <c r="C115" s="86" t="s">
        <v>1644</v>
      </c>
      <c r="D115" s="86" t="s">
        <v>1640</v>
      </c>
      <c r="E115" s="86" t="s">
        <v>1640</v>
      </c>
      <c r="F115" s="86" t="s">
        <v>1643</v>
      </c>
      <c r="G115" s="86" t="s">
        <v>1640</v>
      </c>
      <c r="H115" s="86" t="s">
        <v>1640</v>
      </c>
      <c r="I115" s="86" t="s">
        <v>8183</v>
      </c>
    </row>
    <row r="116" spans="1:9" ht="12" customHeight="1" x14ac:dyDescent="0.25">
      <c r="A116" s="86" t="s">
        <v>89</v>
      </c>
      <c r="B116" s="86" t="s">
        <v>90</v>
      </c>
      <c r="C116" s="86" t="s">
        <v>1640</v>
      </c>
      <c r="D116" s="86" t="s">
        <v>1641</v>
      </c>
      <c r="E116" s="86" t="s">
        <v>1640</v>
      </c>
      <c r="F116" s="86" t="s">
        <v>1643</v>
      </c>
      <c r="G116" s="86" t="s">
        <v>1640</v>
      </c>
      <c r="H116" s="86" t="s">
        <v>1654</v>
      </c>
      <c r="I116" s="86" t="s">
        <v>8183</v>
      </c>
    </row>
    <row r="117" spans="1:9" ht="12" customHeight="1" x14ac:dyDescent="0.25">
      <c r="A117" s="86" t="s">
        <v>91</v>
      </c>
      <c r="B117" s="86" t="s">
        <v>94</v>
      </c>
      <c r="C117" s="86" t="s">
        <v>1640</v>
      </c>
      <c r="D117" s="86" t="s">
        <v>1641</v>
      </c>
      <c r="E117" s="86" t="s">
        <v>1640</v>
      </c>
      <c r="F117" s="86" t="s">
        <v>1643</v>
      </c>
      <c r="G117" s="86" t="s">
        <v>1640</v>
      </c>
      <c r="H117" s="86" t="s">
        <v>1654</v>
      </c>
      <c r="I117" s="86" t="s">
        <v>8183</v>
      </c>
    </row>
    <row r="118" spans="1:9" ht="12" customHeight="1" x14ac:dyDescent="0.25">
      <c r="A118" s="86" t="s">
        <v>92</v>
      </c>
      <c r="B118" s="86" t="s">
        <v>93</v>
      </c>
      <c r="C118" s="86" t="s">
        <v>1640</v>
      </c>
      <c r="D118" s="86" t="s">
        <v>1641</v>
      </c>
      <c r="E118" s="86" t="s">
        <v>1640</v>
      </c>
      <c r="F118" s="86" t="s">
        <v>1643</v>
      </c>
      <c r="G118" s="86" t="s">
        <v>1640</v>
      </c>
      <c r="H118" s="86" t="s">
        <v>1640</v>
      </c>
      <c r="I118" s="86" t="s">
        <v>8183</v>
      </c>
    </row>
    <row r="119" spans="1:9" ht="12" customHeight="1" x14ac:dyDescent="0.25">
      <c r="A119" s="86" t="s">
        <v>672</v>
      </c>
      <c r="B119" s="86" t="s">
        <v>673</v>
      </c>
      <c r="C119" s="86" t="s">
        <v>8192</v>
      </c>
      <c r="D119" s="86" t="s">
        <v>1645</v>
      </c>
      <c r="E119" s="86" t="s">
        <v>1640</v>
      </c>
      <c r="F119" s="86" t="s">
        <v>1643</v>
      </c>
      <c r="G119" s="86" t="s">
        <v>1640</v>
      </c>
      <c r="H119" s="86" t="s">
        <v>8199</v>
      </c>
      <c r="I119" s="86" t="s">
        <v>8186</v>
      </c>
    </row>
    <row r="120" spans="1:9" ht="12" customHeight="1" x14ac:dyDescent="0.25">
      <c r="A120" s="86" t="s">
        <v>95</v>
      </c>
      <c r="B120" s="86" t="s">
        <v>96</v>
      </c>
      <c r="C120" s="86" t="s">
        <v>1646</v>
      </c>
      <c r="D120" s="86" t="s">
        <v>1647</v>
      </c>
      <c r="E120" s="86" t="s">
        <v>1640</v>
      </c>
      <c r="F120" s="86" t="s">
        <v>1643</v>
      </c>
      <c r="G120" s="86" t="s">
        <v>1640</v>
      </c>
      <c r="H120" s="86" t="s">
        <v>1653</v>
      </c>
      <c r="I120" s="86" t="s">
        <v>8183</v>
      </c>
    </row>
    <row r="121" spans="1:9" ht="12" customHeight="1" x14ac:dyDescent="0.25">
      <c r="A121" s="86" t="s">
        <v>674</v>
      </c>
      <c r="B121" s="86" t="s">
        <v>675</v>
      </c>
      <c r="C121" s="86" t="s">
        <v>8192</v>
      </c>
      <c r="D121" s="86" t="s">
        <v>1645</v>
      </c>
      <c r="E121" s="86" t="s">
        <v>1640</v>
      </c>
      <c r="F121" s="86" t="s">
        <v>1643</v>
      </c>
      <c r="G121" s="86" t="s">
        <v>1640</v>
      </c>
      <c r="H121" s="86" t="s">
        <v>8199</v>
      </c>
      <c r="I121" s="86" t="s">
        <v>8186</v>
      </c>
    </row>
    <row r="122" spans="1:9" ht="12" customHeight="1" x14ac:dyDescent="0.25">
      <c r="A122" s="86" t="s">
        <v>97</v>
      </c>
      <c r="B122" s="86" t="s">
        <v>98</v>
      </c>
      <c r="C122" s="86" t="s">
        <v>1649</v>
      </c>
      <c r="D122" s="86" t="s">
        <v>1640</v>
      </c>
      <c r="E122" s="86" t="s">
        <v>1640</v>
      </c>
      <c r="F122" s="86" t="s">
        <v>1643</v>
      </c>
      <c r="G122" s="86" t="s">
        <v>1640</v>
      </c>
      <c r="H122" s="86" t="s">
        <v>1651</v>
      </c>
      <c r="I122" s="86" t="s">
        <v>8184</v>
      </c>
    </row>
    <row r="123" spans="1:9" ht="12" customHeight="1" x14ac:dyDescent="0.25">
      <c r="A123" s="86" t="s">
        <v>676</v>
      </c>
      <c r="B123" s="86" t="s">
        <v>677</v>
      </c>
      <c r="C123" s="86" t="s">
        <v>1649</v>
      </c>
      <c r="D123" s="86" t="s">
        <v>1640</v>
      </c>
      <c r="E123" s="86" t="s">
        <v>1640</v>
      </c>
      <c r="F123" s="86" t="s">
        <v>8188</v>
      </c>
      <c r="G123" s="86" t="s">
        <v>1640</v>
      </c>
      <c r="H123" s="86" t="s">
        <v>1651</v>
      </c>
      <c r="I123" s="86" t="s">
        <v>8184</v>
      </c>
    </row>
    <row r="124" spans="1:9" ht="12" customHeight="1" x14ac:dyDescent="0.25">
      <c r="A124" s="86" t="s">
        <v>411</v>
      </c>
      <c r="B124" s="86" t="s">
        <v>628</v>
      </c>
      <c r="C124" s="86" t="s">
        <v>1640</v>
      </c>
      <c r="D124" s="86" t="s">
        <v>1640</v>
      </c>
      <c r="E124" s="86" t="s">
        <v>1640</v>
      </c>
      <c r="F124" s="86" t="s">
        <v>1643</v>
      </c>
      <c r="G124" s="86" t="s">
        <v>1640</v>
      </c>
      <c r="H124" s="86" t="s">
        <v>1654</v>
      </c>
      <c r="I124" s="86" t="s">
        <v>8183</v>
      </c>
    </row>
    <row r="125" spans="1:9" ht="12" customHeight="1" x14ac:dyDescent="0.25">
      <c r="A125" s="86" t="s">
        <v>412</v>
      </c>
      <c r="B125" s="86" t="s">
        <v>413</v>
      </c>
      <c r="C125" s="86" t="s">
        <v>1640</v>
      </c>
      <c r="D125" s="86" t="s">
        <v>1640</v>
      </c>
      <c r="E125" s="86" t="s">
        <v>1640</v>
      </c>
      <c r="F125" s="86" t="s">
        <v>1640</v>
      </c>
      <c r="G125" s="86" t="s">
        <v>1640</v>
      </c>
      <c r="H125" s="86" t="s">
        <v>1640</v>
      </c>
      <c r="I125" s="86" t="s">
        <v>1640</v>
      </c>
    </row>
    <row r="126" spans="1:9" ht="12" customHeight="1" x14ac:dyDescent="0.25">
      <c r="A126" s="86" t="s">
        <v>829</v>
      </c>
      <c r="B126" s="86" t="s">
        <v>829</v>
      </c>
      <c r="C126" s="86" t="s">
        <v>1640</v>
      </c>
      <c r="D126" s="86" t="s">
        <v>1640</v>
      </c>
      <c r="E126" s="86" t="s">
        <v>1640</v>
      </c>
      <c r="F126" s="86" t="s">
        <v>1640</v>
      </c>
      <c r="G126" s="86" t="s">
        <v>1640</v>
      </c>
      <c r="H126" s="86" t="s">
        <v>1640</v>
      </c>
      <c r="I126" s="86" t="s">
        <v>8183</v>
      </c>
    </row>
    <row r="127" spans="1:9" ht="12" customHeight="1" x14ac:dyDescent="0.25">
      <c r="A127" s="86" t="s">
        <v>414</v>
      </c>
      <c r="B127" s="86" t="s">
        <v>415</v>
      </c>
      <c r="C127" s="86" t="s">
        <v>1646</v>
      </c>
      <c r="D127" s="86" t="s">
        <v>1640</v>
      </c>
      <c r="E127" s="86" t="s">
        <v>1640</v>
      </c>
      <c r="F127" s="86" t="s">
        <v>8190</v>
      </c>
      <c r="G127" s="86" t="s">
        <v>1640</v>
      </c>
      <c r="H127" s="86" t="s">
        <v>8199</v>
      </c>
      <c r="I127" s="86" t="s">
        <v>8183</v>
      </c>
    </row>
    <row r="128" spans="1:9" ht="12" customHeight="1" x14ac:dyDescent="0.25">
      <c r="A128" s="86" t="s">
        <v>416</v>
      </c>
      <c r="B128" s="86" t="s">
        <v>417</v>
      </c>
      <c r="C128" s="86" t="s">
        <v>1640</v>
      </c>
      <c r="D128" s="86" t="s">
        <v>1640</v>
      </c>
      <c r="E128" s="86" t="s">
        <v>1640</v>
      </c>
      <c r="F128" s="86" t="s">
        <v>1640</v>
      </c>
      <c r="G128" s="86" t="s">
        <v>1640</v>
      </c>
      <c r="H128" s="86" t="s">
        <v>1640</v>
      </c>
      <c r="I128" s="86" t="s">
        <v>8183</v>
      </c>
    </row>
    <row r="129" spans="1:9" ht="12" customHeight="1" x14ac:dyDescent="0.25">
      <c r="A129" s="86" t="s">
        <v>99</v>
      </c>
      <c r="B129" s="86" t="s">
        <v>616</v>
      </c>
      <c r="C129" s="86" t="s">
        <v>1640</v>
      </c>
      <c r="D129" s="86" t="s">
        <v>1640</v>
      </c>
      <c r="E129" s="86" t="s">
        <v>1640</v>
      </c>
      <c r="F129" s="86" t="s">
        <v>1643</v>
      </c>
      <c r="G129" s="86" t="s">
        <v>1640</v>
      </c>
      <c r="H129" s="86" t="s">
        <v>1654</v>
      </c>
      <c r="I129" s="86" t="s">
        <v>8183</v>
      </c>
    </row>
    <row r="130" spans="1:9" ht="12" customHeight="1" x14ac:dyDescent="0.25">
      <c r="A130" s="86" t="s">
        <v>100</v>
      </c>
      <c r="B130" s="86" t="s">
        <v>372</v>
      </c>
      <c r="C130" s="86" t="s">
        <v>1640</v>
      </c>
      <c r="D130" s="86" t="s">
        <v>1640</v>
      </c>
      <c r="E130" s="86" t="s">
        <v>1640</v>
      </c>
      <c r="F130" s="86" t="s">
        <v>1643</v>
      </c>
      <c r="G130" s="86" t="s">
        <v>1640</v>
      </c>
      <c r="H130" s="86" t="s">
        <v>1654</v>
      </c>
      <c r="I130" s="86" t="s">
        <v>8183</v>
      </c>
    </row>
    <row r="131" spans="1:9" ht="12" customHeight="1" x14ac:dyDescent="0.25">
      <c r="A131" s="86" t="s">
        <v>101</v>
      </c>
      <c r="B131" s="86" t="s">
        <v>102</v>
      </c>
      <c r="C131" s="86" t="s">
        <v>1640</v>
      </c>
      <c r="D131" s="86" t="s">
        <v>1640</v>
      </c>
      <c r="E131" s="86" t="s">
        <v>1640</v>
      </c>
      <c r="F131" s="86" t="s">
        <v>1643</v>
      </c>
      <c r="G131" s="86" t="s">
        <v>1640</v>
      </c>
      <c r="H131" s="86" t="s">
        <v>1654</v>
      </c>
      <c r="I131" s="86" t="s">
        <v>8183</v>
      </c>
    </row>
    <row r="132" spans="1:9" ht="12" customHeight="1" x14ac:dyDescent="0.25">
      <c r="A132" s="86" t="s">
        <v>103</v>
      </c>
      <c r="B132" s="86" t="s">
        <v>542</v>
      </c>
      <c r="C132" s="86" t="s">
        <v>1640</v>
      </c>
      <c r="D132" s="86" t="s">
        <v>1640</v>
      </c>
      <c r="E132" s="86" t="s">
        <v>1640</v>
      </c>
      <c r="F132" s="86" t="s">
        <v>1643</v>
      </c>
      <c r="G132" s="86" t="s">
        <v>1640</v>
      </c>
      <c r="H132" s="86" t="s">
        <v>1654</v>
      </c>
      <c r="I132" s="86" t="s">
        <v>8183</v>
      </c>
    </row>
    <row r="133" spans="1:9" ht="12" customHeight="1" x14ac:dyDescent="0.25">
      <c r="A133" s="86" t="s">
        <v>104</v>
      </c>
      <c r="B133" s="86" t="s">
        <v>105</v>
      </c>
      <c r="C133" s="86" t="s">
        <v>1640</v>
      </c>
      <c r="D133" s="86" t="s">
        <v>1640</v>
      </c>
      <c r="E133" s="86" t="s">
        <v>1640</v>
      </c>
      <c r="F133" s="86" t="s">
        <v>1643</v>
      </c>
      <c r="G133" s="86" t="s">
        <v>1640</v>
      </c>
      <c r="H133" s="86" t="s">
        <v>1654</v>
      </c>
      <c r="I133" s="86" t="s">
        <v>8183</v>
      </c>
    </row>
    <row r="134" spans="1:9" ht="12" customHeight="1" x14ac:dyDescent="0.25">
      <c r="A134" s="86" t="s">
        <v>106</v>
      </c>
      <c r="B134" s="86" t="s">
        <v>613</v>
      </c>
      <c r="C134" s="86" t="s">
        <v>1640</v>
      </c>
      <c r="D134" s="86" t="s">
        <v>1640</v>
      </c>
      <c r="E134" s="86" t="s">
        <v>1640</v>
      </c>
      <c r="F134" s="86" t="s">
        <v>1643</v>
      </c>
      <c r="G134" s="86" t="s">
        <v>1640</v>
      </c>
      <c r="H134" s="86" t="s">
        <v>1654</v>
      </c>
      <c r="I134" s="86" t="s">
        <v>8183</v>
      </c>
    </row>
    <row r="135" spans="1:9" ht="12" customHeight="1" x14ac:dyDescent="0.25">
      <c r="A135" s="86" t="s">
        <v>107</v>
      </c>
      <c r="B135" s="86" t="s">
        <v>617</v>
      </c>
      <c r="C135" s="86" t="s">
        <v>1640</v>
      </c>
      <c r="D135" s="86" t="s">
        <v>1640</v>
      </c>
      <c r="E135" s="86" t="s">
        <v>1640</v>
      </c>
      <c r="F135" s="86" t="s">
        <v>1643</v>
      </c>
      <c r="G135" s="86" t="s">
        <v>1640</v>
      </c>
      <c r="H135" s="86" t="s">
        <v>1654</v>
      </c>
      <c r="I135" s="86" t="s">
        <v>8183</v>
      </c>
    </row>
    <row r="136" spans="1:9" ht="12" customHeight="1" x14ac:dyDescent="0.25">
      <c r="A136" s="86" t="s">
        <v>108</v>
      </c>
      <c r="B136" s="86" t="s">
        <v>543</v>
      </c>
      <c r="C136" s="86" t="s">
        <v>1640</v>
      </c>
      <c r="D136" s="86" t="s">
        <v>1640</v>
      </c>
      <c r="E136" s="86" t="s">
        <v>1640</v>
      </c>
      <c r="F136" s="86" t="s">
        <v>1643</v>
      </c>
      <c r="G136" s="86" t="s">
        <v>1640</v>
      </c>
      <c r="H136" s="86" t="s">
        <v>1654</v>
      </c>
      <c r="I136" s="86" t="s">
        <v>8183</v>
      </c>
    </row>
    <row r="137" spans="1:9" ht="12" customHeight="1" x14ac:dyDescent="0.25">
      <c r="A137" s="86" t="s">
        <v>418</v>
      </c>
      <c r="B137" s="86" t="s">
        <v>419</v>
      </c>
      <c r="C137" s="86" t="s">
        <v>1640</v>
      </c>
      <c r="D137" s="86" t="s">
        <v>1640</v>
      </c>
      <c r="E137" s="86" t="s">
        <v>1640</v>
      </c>
      <c r="F137" s="86" t="s">
        <v>1643</v>
      </c>
      <c r="G137" s="86" t="s">
        <v>1640</v>
      </c>
      <c r="H137" s="86" t="s">
        <v>1654</v>
      </c>
      <c r="I137" s="86" t="s">
        <v>8183</v>
      </c>
    </row>
    <row r="138" spans="1:9" ht="12" customHeight="1" x14ac:dyDescent="0.25">
      <c r="A138" s="86" t="s">
        <v>109</v>
      </c>
      <c r="B138" s="86" t="s">
        <v>110</v>
      </c>
      <c r="C138" s="86" t="s">
        <v>1640</v>
      </c>
      <c r="D138" s="86" t="s">
        <v>1640</v>
      </c>
      <c r="E138" s="86" t="s">
        <v>1640</v>
      </c>
      <c r="F138" s="86" t="s">
        <v>1643</v>
      </c>
      <c r="G138" s="86" t="s">
        <v>1640</v>
      </c>
      <c r="H138" s="86" t="s">
        <v>1654</v>
      </c>
      <c r="I138" s="86" t="s">
        <v>8183</v>
      </c>
    </row>
    <row r="139" spans="1:9" ht="12" customHeight="1" x14ac:dyDescent="0.25">
      <c r="A139" s="86" t="s">
        <v>420</v>
      </c>
      <c r="B139" s="86" t="s">
        <v>421</v>
      </c>
      <c r="C139" s="86" t="s">
        <v>1640</v>
      </c>
      <c r="D139" s="86" t="s">
        <v>1640</v>
      </c>
      <c r="E139" s="86" t="s">
        <v>1640</v>
      </c>
      <c r="F139" s="86" t="s">
        <v>1643</v>
      </c>
      <c r="G139" s="86" t="s">
        <v>1640</v>
      </c>
      <c r="H139" s="86" t="s">
        <v>1654</v>
      </c>
      <c r="I139" s="86" t="s">
        <v>8183</v>
      </c>
    </row>
    <row r="140" spans="1:9" ht="12" customHeight="1" x14ac:dyDescent="0.25">
      <c r="A140" s="86" t="s">
        <v>422</v>
      </c>
      <c r="B140" s="86" t="s">
        <v>423</v>
      </c>
      <c r="C140" s="86" t="s">
        <v>1640</v>
      </c>
      <c r="D140" s="86" t="s">
        <v>1640</v>
      </c>
      <c r="E140" s="86" t="s">
        <v>1640</v>
      </c>
      <c r="F140" s="86" t="s">
        <v>1643</v>
      </c>
      <c r="G140" s="86" t="s">
        <v>1640</v>
      </c>
      <c r="H140" s="86" t="s">
        <v>1654</v>
      </c>
      <c r="I140" s="86" t="s">
        <v>8183</v>
      </c>
    </row>
    <row r="141" spans="1:9" ht="12" customHeight="1" x14ac:dyDescent="0.25">
      <c r="A141" s="86" t="s">
        <v>678</v>
      </c>
      <c r="B141" s="86" t="s">
        <v>679</v>
      </c>
      <c r="C141" s="86" t="s">
        <v>1640</v>
      </c>
      <c r="D141" s="86" t="s">
        <v>1640</v>
      </c>
      <c r="E141" s="86" t="s">
        <v>1640</v>
      </c>
      <c r="F141" s="86" t="s">
        <v>1643</v>
      </c>
      <c r="G141" s="86" t="s">
        <v>1640</v>
      </c>
      <c r="H141" s="86" t="s">
        <v>1654</v>
      </c>
      <c r="I141" s="86" t="s">
        <v>8183</v>
      </c>
    </row>
    <row r="142" spans="1:9" ht="12" customHeight="1" x14ac:dyDescent="0.25">
      <c r="A142" s="86" t="s">
        <v>830</v>
      </c>
      <c r="B142" s="86" t="s">
        <v>831</v>
      </c>
      <c r="C142" s="86" t="s">
        <v>1640</v>
      </c>
      <c r="D142" s="86" t="s">
        <v>1640</v>
      </c>
      <c r="E142" s="86" t="s">
        <v>1640</v>
      </c>
      <c r="F142" s="86" t="s">
        <v>1643</v>
      </c>
      <c r="G142" s="86" t="s">
        <v>1640</v>
      </c>
      <c r="H142" s="86" t="s">
        <v>1654</v>
      </c>
      <c r="I142" s="86" t="s">
        <v>8183</v>
      </c>
    </row>
    <row r="143" spans="1:9" ht="12" customHeight="1" x14ac:dyDescent="0.25">
      <c r="A143" s="86" t="s">
        <v>111</v>
      </c>
      <c r="B143" s="86" t="s">
        <v>112</v>
      </c>
      <c r="C143" s="86" t="s">
        <v>1640</v>
      </c>
      <c r="D143" s="86" t="s">
        <v>1641</v>
      </c>
      <c r="E143" s="86" t="s">
        <v>1642</v>
      </c>
      <c r="F143" s="86" t="s">
        <v>1643</v>
      </c>
      <c r="G143" s="86" t="s">
        <v>1640</v>
      </c>
      <c r="H143" s="86" t="s">
        <v>1654</v>
      </c>
      <c r="I143" s="86" t="s">
        <v>8183</v>
      </c>
    </row>
    <row r="144" spans="1:9" ht="12" customHeight="1" x14ac:dyDescent="0.25">
      <c r="A144" s="86" t="s">
        <v>832</v>
      </c>
      <c r="B144" s="86" t="s">
        <v>833</v>
      </c>
      <c r="C144" s="86" t="s">
        <v>1655</v>
      </c>
      <c r="D144" s="86" t="s">
        <v>8198</v>
      </c>
      <c r="E144" s="86" t="s">
        <v>1640</v>
      </c>
      <c r="F144" s="86" t="s">
        <v>8191</v>
      </c>
      <c r="G144" s="86" t="s">
        <v>1640</v>
      </c>
      <c r="H144" s="86" t="s">
        <v>1654</v>
      </c>
      <c r="I144" s="86" t="s">
        <v>1640</v>
      </c>
    </row>
    <row r="145" spans="1:9" ht="12" customHeight="1" x14ac:dyDescent="0.25">
      <c r="A145" s="86" t="s">
        <v>834</v>
      </c>
      <c r="B145" s="86" t="s">
        <v>835</v>
      </c>
      <c r="C145" s="86" t="s">
        <v>1649</v>
      </c>
      <c r="D145" s="86" t="s">
        <v>1640</v>
      </c>
      <c r="E145" s="86" t="s">
        <v>1640</v>
      </c>
      <c r="F145" s="86" t="s">
        <v>8188</v>
      </c>
      <c r="G145" s="86" t="s">
        <v>1640</v>
      </c>
      <c r="H145" s="86" t="s">
        <v>1654</v>
      </c>
      <c r="I145" s="86" t="s">
        <v>8184</v>
      </c>
    </row>
    <row r="146" spans="1:9" ht="12" customHeight="1" x14ac:dyDescent="0.25">
      <c r="A146" s="86" t="s">
        <v>836</v>
      </c>
      <c r="B146" s="86" t="s">
        <v>837</v>
      </c>
      <c r="C146" s="86" t="s">
        <v>1640</v>
      </c>
      <c r="D146" s="86" t="s">
        <v>1641</v>
      </c>
      <c r="E146" s="86" t="s">
        <v>1640</v>
      </c>
      <c r="F146" s="86" t="s">
        <v>1643</v>
      </c>
      <c r="G146" s="86" t="s">
        <v>1640</v>
      </c>
      <c r="H146" s="86" t="s">
        <v>1654</v>
      </c>
      <c r="I146" s="86" t="s">
        <v>8183</v>
      </c>
    </row>
    <row r="147" spans="1:9" ht="12" customHeight="1" x14ac:dyDescent="0.25">
      <c r="A147" s="86" t="s">
        <v>838</v>
      </c>
      <c r="B147" s="86" t="s">
        <v>839</v>
      </c>
      <c r="C147" s="86" t="s">
        <v>1646</v>
      </c>
      <c r="D147" s="86" t="s">
        <v>1647</v>
      </c>
      <c r="E147" s="86" t="s">
        <v>1640</v>
      </c>
      <c r="F147" s="86" t="s">
        <v>1640</v>
      </c>
      <c r="G147" s="86" t="s">
        <v>1640</v>
      </c>
      <c r="H147" s="86" t="s">
        <v>1653</v>
      </c>
      <c r="I147" s="86" t="s">
        <v>8183</v>
      </c>
    </row>
    <row r="148" spans="1:9" ht="12" customHeight="1" x14ac:dyDescent="0.25">
      <c r="A148" s="86" t="s">
        <v>840</v>
      </c>
      <c r="B148" s="86" t="s">
        <v>841</v>
      </c>
      <c r="C148" s="86" t="s">
        <v>8192</v>
      </c>
      <c r="D148" s="86" t="s">
        <v>1645</v>
      </c>
      <c r="E148" s="86" t="s">
        <v>1640</v>
      </c>
      <c r="F148" s="86" t="s">
        <v>8190</v>
      </c>
      <c r="G148" s="86" t="s">
        <v>1640</v>
      </c>
      <c r="H148" s="86" t="s">
        <v>8199</v>
      </c>
      <c r="I148" s="86" t="s">
        <v>8186</v>
      </c>
    </row>
    <row r="149" spans="1:9" ht="12" customHeight="1" x14ac:dyDescent="0.25">
      <c r="A149" s="86" t="s">
        <v>842</v>
      </c>
      <c r="B149" s="86" t="s">
        <v>843</v>
      </c>
      <c r="C149" s="86" t="s">
        <v>8193</v>
      </c>
      <c r="D149" s="86" t="s">
        <v>1645</v>
      </c>
      <c r="E149" s="86" t="s">
        <v>1640</v>
      </c>
      <c r="F149" s="86" t="s">
        <v>8189</v>
      </c>
      <c r="G149" s="86" t="s">
        <v>1640</v>
      </c>
      <c r="H149" s="86" t="s">
        <v>8200</v>
      </c>
      <c r="I149" s="86" t="s">
        <v>8185</v>
      </c>
    </row>
    <row r="150" spans="1:9" ht="12" customHeight="1" x14ac:dyDescent="0.25">
      <c r="A150" s="86" t="s">
        <v>424</v>
      </c>
      <c r="B150" s="86" t="s">
        <v>620</v>
      </c>
      <c r="C150" s="86" t="s">
        <v>1640</v>
      </c>
      <c r="D150" s="86" t="s">
        <v>1640</v>
      </c>
      <c r="E150" s="86" t="s">
        <v>1640</v>
      </c>
      <c r="F150" s="86" t="s">
        <v>1640</v>
      </c>
      <c r="G150" s="86" t="s">
        <v>1640</v>
      </c>
      <c r="H150" s="86" t="s">
        <v>1640</v>
      </c>
      <c r="I150" s="86" t="s">
        <v>1640</v>
      </c>
    </row>
    <row r="151" spans="1:9" ht="12" customHeight="1" x14ac:dyDescent="0.25">
      <c r="A151" s="86" t="s">
        <v>425</v>
      </c>
      <c r="B151" s="86" t="s">
        <v>426</v>
      </c>
      <c r="C151" s="86" t="s">
        <v>1640</v>
      </c>
      <c r="D151" s="86" t="s">
        <v>1640</v>
      </c>
      <c r="E151" s="86" t="s">
        <v>1640</v>
      </c>
      <c r="F151" s="86" t="s">
        <v>1640</v>
      </c>
      <c r="G151" s="86" t="s">
        <v>1640</v>
      </c>
      <c r="H151" s="86" t="s">
        <v>1640</v>
      </c>
      <c r="I151" s="86" t="s">
        <v>1640</v>
      </c>
    </row>
    <row r="152" spans="1:9" ht="12" customHeight="1" x14ac:dyDescent="0.25">
      <c r="A152" s="86" t="s">
        <v>427</v>
      </c>
      <c r="B152" s="86" t="s">
        <v>428</v>
      </c>
      <c r="C152" s="86" t="s">
        <v>1640</v>
      </c>
      <c r="D152" s="86" t="s">
        <v>1640</v>
      </c>
      <c r="E152" s="86" t="s">
        <v>1640</v>
      </c>
      <c r="F152" s="86" t="s">
        <v>1640</v>
      </c>
      <c r="G152" s="86" t="s">
        <v>1640</v>
      </c>
      <c r="H152" s="86" t="s">
        <v>1640</v>
      </c>
      <c r="I152" s="86" t="s">
        <v>1640</v>
      </c>
    </row>
    <row r="153" spans="1:9" ht="12" customHeight="1" x14ac:dyDescent="0.25">
      <c r="A153" s="86" t="s">
        <v>663</v>
      </c>
      <c r="B153" s="86" t="s">
        <v>664</v>
      </c>
      <c r="C153" s="86" t="s">
        <v>1640</v>
      </c>
      <c r="D153" s="86" t="s">
        <v>1640</v>
      </c>
      <c r="E153" s="86" t="s">
        <v>1640</v>
      </c>
      <c r="F153" s="86" t="s">
        <v>1640</v>
      </c>
      <c r="G153" s="86" t="s">
        <v>1640</v>
      </c>
      <c r="H153" s="86" t="s">
        <v>1640</v>
      </c>
      <c r="I153" s="86" t="s">
        <v>1640</v>
      </c>
    </row>
    <row r="154" spans="1:9" ht="12" customHeight="1" x14ac:dyDescent="0.25">
      <c r="A154" s="86" t="s">
        <v>429</v>
      </c>
      <c r="B154" s="86" t="s">
        <v>430</v>
      </c>
      <c r="C154" s="86" t="s">
        <v>1640</v>
      </c>
      <c r="D154" s="86" t="s">
        <v>1640</v>
      </c>
      <c r="E154" s="86" t="s">
        <v>1640</v>
      </c>
      <c r="F154" s="86" t="s">
        <v>1640</v>
      </c>
      <c r="G154" s="86" t="s">
        <v>1640</v>
      </c>
      <c r="H154" s="86" t="s">
        <v>1640</v>
      </c>
      <c r="I154" s="86" t="s">
        <v>1640</v>
      </c>
    </row>
    <row r="155" spans="1:9" ht="12" customHeight="1" x14ac:dyDescent="0.25">
      <c r="A155" s="86" t="s">
        <v>431</v>
      </c>
      <c r="B155" s="86" t="s">
        <v>432</v>
      </c>
      <c r="C155" s="86" t="s">
        <v>1640</v>
      </c>
      <c r="D155" s="86" t="s">
        <v>1640</v>
      </c>
      <c r="E155" s="86" t="s">
        <v>1640</v>
      </c>
      <c r="F155" s="86" t="s">
        <v>1640</v>
      </c>
      <c r="G155" s="86" t="s">
        <v>1640</v>
      </c>
      <c r="H155" s="86" t="s">
        <v>1640</v>
      </c>
      <c r="I155" s="86" t="s">
        <v>1640</v>
      </c>
    </row>
    <row r="156" spans="1:9" ht="12" customHeight="1" x14ac:dyDescent="0.25">
      <c r="A156" s="86" t="s">
        <v>433</v>
      </c>
      <c r="B156" s="86" t="s">
        <v>434</v>
      </c>
      <c r="C156" s="86" t="s">
        <v>1640</v>
      </c>
      <c r="D156" s="86" t="s">
        <v>1640</v>
      </c>
      <c r="E156" s="86" t="s">
        <v>1640</v>
      </c>
      <c r="F156" s="86" t="s">
        <v>1640</v>
      </c>
      <c r="G156" s="86" t="s">
        <v>1640</v>
      </c>
      <c r="H156" s="86" t="s">
        <v>1640</v>
      </c>
      <c r="I156" s="86" t="s">
        <v>1640</v>
      </c>
    </row>
    <row r="157" spans="1:9" ht="12" customHeight="1" x14ac:dyDescent="0.25">
      <c r="A157" s="86" t="s">
        <v>780</v>
      </c>
      <c r="B157" s="86" t="s">
        <v>781</v>
      </c>
      <c r="C157" s="86" t="s">
        <v>1640</v>
      </c>
      <c r="D157" s="86" t="s">
        <v>1640</v>
      </c>
      <c r="E157" s="86" t="s">
        <v>1640</v>
      </c>
      <c r="F157" s="86" t="s">
        <v>1640</v>
      </c>
      <c r="G157" s="86" t="s">
        <v>1640</v>
      </c>
      <c r="H157" s="86" t="s">
        <v>1640</v>
      </c>
      <c r="I157" s="86" t="s">
        <v>1640</v>
      </c>
    </row>
    <row r="158" spans="1:9" ht="12" customHeight="1" x14ac:dyDescent="0.25">
      <c r="A158" s="86" t="s">
        <v>435</v>
      </c>
      <c r="B158" s="86" t="s">
        <v>610</v>
      </c>
      <c r="C158" s="86" t="s">
        <v>1640</v>
      </c>
      <c r="D158" s="86" t="s">
        <v>1640</v>
      </c>
      <c r="E158" s="86" t="s">
        <v>1640</v>
      </c>
      <c r="F158" s="86" t="s">
        <v>1640</v>
      </c>
      <c r="G158" s="86" t="s">
        <v>1640</v>
      </c>
      <c r="H158" s="86" t="s">
        <v>1640</v>
      </c>
      <c r="I158" s="86" t="s">
        <v>1640</v>
      </c>
    </row>
    <row r="159" spans="1:9" ht="12" customHeight="1" x14ac:dyDescent="0.25">
      <c r="A159" s="86" t="s">
        <v>778</v>
      </c>
      <c r="B159" s="86" t="s">
        <v>779</v>
      </c>
      <c r="C159" s="86" t="s">
        <v>1640</v>
      </c>
      <c r="D159" s="86" t="s">
        <v>1640</v>
      </c>
      <c r="E159" s="86" t="s">
        <v>1640</v>
      </c>
      <c r="F159" s="86" t="s">
        <v>1640</v>
      </c>
      <c r="G159" s="86" t="s">
        <v>1640</v>
      </c>
      <c r="H159" s="86" t="s">
        <v>1640</v>
      </c>
      <c r="I159" s="86" t="s">
        <v>1640</v>
      </c>
    </row>
    <row r="160" spans="1:9" ht="12" customHeight="1" x14ac:dyDescent="0.25">
      <c r="A160" s="86" t="s">
        <v>844</v>
      </c>
      <c r="B160" s="86"/>
      <c r="C160" s="86" t="s">
        <v>1640</v>
      </c>
      <c r="D160" s="86" t="s">
        <v>1640</v>
      </c>
      <c r="E160" s="86" t="s">
        <v>1640</v>
      </c>
      <c r="F160" s="86" t="s">
        <v>1640</v>
      </c>
      <c r="G160" s="86" t="s">
        <v>1640</v>
      </c>
      <c r="H160" s="86" t="s">
        <v>1640</v>
      </c>
      <c r="I160" s="86" t="s">
        <v>1640</v>
      </c>
    </row>
    <row r="161" spans="1:9" ht="12" customHeight="1" x14ac:dyDescent="0.25">
      <c r="A161" s="86" t="s">
        <v>436</v>
      </c>
      <c r="B161" s="86" t="s">
        <v>437</v>
      </c>
      <c r="C161" s="86" t="s">
        <v>1640</v>
      </c>
      <c r="D161" s="86" t="s">
        <v>1640</v>
      </c>
      <c r="E161" s="86" t="s">
        <v>1640</v>
      </c>
      <c r="F161" s="86" t="s">
        <v>1640</v>
      </c>
      <c r="G161" s="86" t="s">
        <v>1640</v>
      </c>
      <c r="H161" s="86" t="s">
        <v>1640</v>
      </c>
      <c r="I161" s="86" t="s">
        <v>1640</v>
      </c>
    </row>
    <row r="162" spans="1:9" ht="12" customHeight="1" x14ac:dyDescent="0.25">
      <c r="A162" s="86" t="s">
        <v>438</v>
      </c>
      <c r="B162" s="86" t="s">
        <v>611</v>
      </c>
      <c r="C162" s="86" t="s">
        <v>1640</v>
      </c>
      <c r="D162" s="86" t="s">
        <v>1640</v>
      </c>
      <c r="E162" s="86" t="s">
        <v>1640</v>
      </c>
      <c r="F162" s="86" t="s">
        <v>1640</v>
      </c>
      <c r="G162" s="86" t="s">
        <v>1640</v>
      </c>
      <c r="H162" s="86" t="s">
        <v>1640</v>
      </c>
      <c r="I162" s="86" t="s">
        <v>1640</v>
      </c>
    </row>
    <row r="163" spans="1:9" ht="12" customHeight="1" x14ac:dyDescent="0.25">
      <c r="A163" s="86" t="s">
        <v>439</v>
      </c>
      <c r="B163" s="86" t="s">
        <v>440</v>
      </c>
      <c r="C163" s="86" t="s">
        <v>1640</v>
      </c>
      <c r="D163" s="86" t="s">
        <v>1640</v>
      </c>
      <c r="E163" s="86" t="s">
        <v>1640</v>
      </c>
      <c r="F163" s="86" t="s">
        <v>1640</v>
      </c>
      <c r="G163" s="86" t="s">
        <v>1640</v>
      </c>
      <c r="H163" s="86" t="s">
        <v>1640</v>
      </c>
      <c r="I163" s="86" t="s">
        <v>1640</v>
      </c>
    </row>
    <row r="164" spans="1:9" ht="12" customHeight="1" x14ac:dyDescent="0.25">
      <c r="A164" s="86" t="s">
        <v>113</v>
      </c>
      <c r="B164" s="86" t="s">
        <v>114</v>
      </c>
      <c r="C164" s="86" t="s">
        <v>1640</v>
      </c>
      <c r="D164" s="86" t="s">
        <v>1640</v>
      </c>
      <c r="E164" s="86" t="s">
        <v>1640</v>
      </c>
      <c r="F164" s="86" t="s">
        <v>1640</v>
      </c>
      <c r="G164" s="86" t="s">
        <v>1640</v>
      </c>
      <c r="H164" s="86" t="s">
        <v>1640</v>
      </c>
      <c r="I164" s="86" t="s">
        <v>1640</v>
      </c>
    </row>
    <row r="165" spans="1:9" ht="12" customHeight="1" x14ac:dyDescent="0.25">
      <c r="A165" s="86" t="s">
        <v>441</v>
      </c>
      <c r="B165" s="86" t="s">
        <v>442</v>
      </c>
      <c r="C165" s="86" t="s">
        <v>1640</v>
      </c>
      <c r="D165" s="86" t="s">
        <v>1640</v>
      </c>
      <c r="E165" s="86" t="s">
        <v>1640</v>
      </c>
      <c r="F165" s="86" t="s">
        <v>1640</v>
      </c>
      <c r="G165" s="86" t="s">
        <v>1640</v>
      </c>
      <c r="H165" s="86" t="s">
        <v>1640</v>
      </c>
      <c r="I165" s="86" t="s">
        <v>1640</v>
      </c>
    </row>
    <row r="166" spans="1:9" ht="12" customHeight="1" x14ac:dyDescent="0.25">
      <c r="A166" s="86" t="s">
        <v>115</v>
      </c>
      <c r="B166" s="86" t="s">
        <v>116</v>
      </c>
      <c r="C166" s="86" t="s">
        <v>1640</v>
      </c>
      <c r="D166" s="86" t="s">
        <v>1640</v>
      </c>
      <c r="E166" s="86" t="s">
        <v>1640</v>
      </c>
      <c r="F166" s="86" t="s">
        <v>1640</v>
      </c>
      <c r="G166" s="86" t="s">
        <v>1640</v>
      </c>
      <c r="H166" s="86" t="s">
        <v>1640</v>
      </c>
      <c r="I166" s="86" t="s">
        <v>1640</v>
      </c>
    </row>
    <row r="167" spans="1:9" ht="12" customHeight="1" x14ac:dyDescent="0.25">
      <c r="A167" s="86" t="s">
        <v>680</v>
      </c>
      <c r="B167" s="86" t="s">
        <v>443</v>
      </c>
      <c r="C167" s="86" t="s">
        <v>1640</v>
      </c>
      <c r="D167" s="86" t="s">
        <v>1640</v>
      </c>
      <c r="E167" s="86" t="s">
        <v>1640</v>
      </c>
      <c r="F167" s="86" t="s">
        <v>1640</v>
      </c>
      <c r="G167" s="86" t="s">
        <v>1640</v>
      </c>
      <c r="H167" s="86" t="s">
        <v>1640</v>
      </c>
      <c r="I167" s="86" t="s">
        <v>1640</v>
      </c>
    </row>
    <row r="168" spans="1:9" ht="12" customHeight="1" x14ac:dyDescent="0.25">
      <c r="A168" s="86" t="s">
        <v>444</v>
      </c>
      <c r="B168" s="86" t="s">
        <v>629</v>
      </c>
      <c r="C168" s="86" t="s">
        <v>1640</v>
      </c>
      <c r="D168" s="86" t="s">
        <v>1640</v>
      </c>
      <c r="E168" s="86" t="s">
        <v>1640</v>
      </c>
      <c r="F168" s="86" t="s">
        <v>1640</v>
      </c>
      <c r="G168" s="86" t="s">
        <v>1640</v>
      </c>
      <c r="H168" s="86" t="s">
        <v>1640</v>
      </c>
      <c r="I168" s="86" t="s">
        <v>1640</v>
      </c>
    </row>
    <row r="169" spans="1:9" ht="12" customHeight="1" x14ac:dyDescent="0.25">
      <c r="A169" s="86" t="s">
        <v>445</v>
      </c>
      <c r="B169" s="86" t="s">
        <v>446</v>
      </c>
      <c r="C169" s="86" t="s">
        <v>1640</v>
      </c>
      <c r="D169" s="86" t="s">
        <v>1640</v>
      </c>
      <c r="E169" s="86" t="s">
        <v>1640</v>
      </c>
      <c r="F169" s="86" t="s">
        <v>1640</v>
      </c>
      <c r="G169" s="86" t="s">
        <v>1640</v>
      </c>
      <c r="H169" s="86" t="s">
        <v>1640</v>
      </c>
      <c r="I169" s="86" t="s">
        <v>1640</v>
      </c>
    </row>
    <row r="170" spans="1:9" ht="12" customHeight="1" x14ac:dyDescent="0.25">
      <c r="A170" s="86" t="s">
        <v>447</v>
      </c>
      <c r="B170" s="86" t="s">
        <v>448</v>
      </c>
      <c r="C170" s="86" t="s">
        <v>1640</v>
      </c>
      <c r="D170" s="86" t="s">
        <v>1640</v>
      </c>
      <c r="E170" s="86" t="s">
        <v>1640</v>
      </c>
      <c r="F170" s="86" t="s">
        <v>1640</v>
      </c>
      <c r="G170" s="86" t="s">
        <v>1640</v>
      </c>
      <c r="H170" s="86" t="s">
        <v>1640</v>
      </c>
      <c r="I170" s="86" t="s">
        <v>1640</v>
      </c>
    </row>
    <row r="171" spans="1:9" ht="12" customHeight="1" x14ac:dyDescent="0.25">
      <c r="A171" s="86" t="s">
        <v>449</v>
      </c>
      <c r="B171" s="86" t="s">
        <v>450</v>
      </c>
      <c r="C171" s="86" t="s">
        <v>1640</v>
      </c>
      <c r="D171" s="86" t="s">
        <v>1640</v>
      </c>
      <c r="E171" s="86" t="s">
        <v>1640</v>
      </c>
      <c r="F171" s="86" t="s">
        <v>1640</v>
      </c>
      <c r="G171" s="86" t="s">
        <v>1640</v>
      </c>
      <c r="H171" s="86" t="s">
        <v>1640</v>
      </c>
      <c r="I171" s="86" t="s">
        <v>1640</v>
      </c>
    </row>
    <row r="172" spans="1:9" ht="12" customHeight="1" x14ac:dyDescent="0.25">
      <c r="A172" s="86" t="s">
        <v>451</v>
      </c>
      <c r="B172" s="86" t="s">
        <v>452</v>
      </c>
      <c r="C172" s="86" t="s">
        <v>1640</v>
      </c>
      <c r="D172" s="86" t="s">
        <v>1640</v>
      </c>
      <c r="E172" s="86" t="s">
        <v>1640</v>
      </c>
      <c r="F172" s="86" t="s">
        <v>1640</v>
      </c>
      <c r="G172" s="86" t="s">
        <v>1640</v>
      </c>
      <c r="H172" s="86" t="s">
        <v>1640</v>
      </c>
      <c r="I172" s="86" t="s">
        <v>1640</v>
      </c>
    </row>
    <row r="173" spans="1:9" ht="12" customHeight="1" x14ac:dyDescent="0.25">
      <c r="A173" s="86" t="s">
        <v>453</v>
      </c>
      <c r="B173" s="86" t="s">
        <v>454</v>
      </c>
      <c r="C173" s="86" t="s">
        <v>1640</v>
      </c>
      <c r="D173" s="86" t="s">
        <v>1640</v>
      </c>
      <c r="E173" s="86" t="s">
        <v>1640</v>
      </c>
      <c r="F173" s="86" t="s">
        <v>1640</v>
      </c>
      <c r="G173" s="86" t="s">
        <v>1640</v>
      </c>
      <c r="H173" s="86" t="s">
        <v>1640</v>
      </c>
      <c r="I173" s="86" t="s">
        <v>1640</v>
      </c>
    </row>
    <row r="174" spans="1:9" ht="12" customHeight="1" x14ac:dyDescent="0.25">
      <c r="A174" s="86" t="s">
        <v>455</v>
      </c>
      <c r="B174" s="86" t="s">
        <v>456</v>
      </c>
      <c r="C174" s="86" t="s">
        <v>1640</v>
      </c>
      <c r="D174" s="86" t="s">
        <v>1640</v>
      </c>
      <c r="E174" s="86" t="s">
        <v>1640</v>
      </c>
      <c r="F174" s="86" t="s">
        <v>1640</v>
      </c>
      <c r="G174" s="86" t="s">
        <v>1640</v>
      </c>
      <c r="H174" s="86" t="s">
        <v>1640</v>
      </c>
      <c r="I174" s="86" t="s">
        <v>1640</v>
      </c>
    </row>
    <row r="175" spans="1:9" ht="12" customHeight="1" x14ac:dyDescent="0.25">
      <c r="A175" s="86" t="s">
        <v>457</v>
      </c>
      <c r="B175" s="86" t="s">
        <v>458</v>
      </c>
      <c r="C175" s="86" t="s">
        <v>1640</v>
      </c>
      <c r="D175" s="86" t="s">
        <v>1640</v>
      </c>
      <c r="E175" s="86" t="s">
        <v>1640</v>
      </c>
      <c r="F175" s="86" t="s">
        <v>1640</v>
      </c>
      <c r="G175" s="86" t="s">
        <v>1640</v>
      </c>
      <c r="H175" s="86" t="s">
        <v>1640</v>
      </c>
      <c r="I175" s="86" t="s">
        <v>1640</v>
      </c>
    </row>
    <row r="176" spans="1:9" ht="12" customHeight="1" x14ac:dyDescent="0.25">
      <c r="A176" s="86" t="s">
        <v>459</v>
      </c>
      <c r="B176" s="86" t="s">
        <v>460</v>
      </c>
      <c r="C176" s="86" t="s">
        <v>1640</v>
      </c>
      <c r="D176" s="86" t="s">
        <v>1640</v>
      </c>
      <c r="E176" s="86" t="s">
        <v>1640</v>
      </c>
      <c r="F176" s="86" t="s">
        <v>1640</v>
      </c>
      <c r="G176" s="86" t="s">
        <v>1640</v>
      </c>
      <c r="H176" s="86" t="s">
        <v>1640</v>
      </c>
      <c r="I176" s="86" t="s">
        <v>1640</v>
      </c>
    </row>
    <row r="177" spans="1:9" ht="12" customHeight="1" x14ac:dyDescent="0.25">
      <c r="A177" s="86" t="s">
        <v>461</v>
      </c>
      <c r="B177" s="86" t="s">
        <v>612</v>
      </c>
      <c r="C177" s="86" t="s">
        <v>1640</v>
      </c>
      <c r="D177" s="86" t="s">
        <v>1640</v>
      </c>
      <c r="E177" s="86" t="s">
        <v>1640</v>
      </c>
      <c r="F177" s="86" t="s">
        <v>1640</v>
      </c>
      <c r="G177" s="86" t="s">
        <v>1640</v>
      </c>
      <c r="H177" s="86" t="s">
        <v>1640</v>
      </c>
      <c r="I177" s="86" t="s">
        <v>1640</v>
      </c>
    </row>
    <row r="178" spans="1:9" ht="12" customHeight="1" x14ac:dyDescent="0.25">
      <c r="A178" s="86" t="s">
        <v>462</v>
      </c>
      <c r="B178" s="86" t="s">
        <v>463</v>
      </c>
      <c r="C178" s="86" t="s">
        <v>1640</v>
      </c>
      <c r="D178" s="86" t="s">
        <v>1640</v>
      </c>
      <c r="E178" s="86" t="s">
        <v>1640</v>
      </c>
      <c r="F178" s="86" t="s">
        <v>1640</v>
      </c>
      <c r="G178" s="86" t="s">
        <v>1640</v>
      </c>
      <c r="H178" s="86" t="s">
        <v>1640</v>
      </c>
      <c r="I178" s="86" t="s">
        <v>1640</v>
      </c>
    </row>
    <row r="179" spans="1:9" ht="12" customHeight="1" x14ac:dyDescent="0.25">
      <c r="A179" s="86" t="s">
        <v>117</v>
      </c>
      <c r="B179" s="86" t="s">
        <v>119</v>
      </c>
      <c r="C179" s="86" t="s">
        <v>1640</v>
      </c>
      <c r="D179" s="86" t="s">
        <v>1640</v>
      </c>
      <c r="E179" s="86" t="s">
        <v>1640</v>
      </c>
      <c r="F179" s="86" t="s">
        <v>1643</v>
      </c>
      <c r="G179" s="86" t="s">
        <v>1640</v>
      </c>
      <c r="H179" s="86" t="s">
        <v>1640</v>
      </c>
      <c r="I179" s="86" t="s">
        <v>8183</v>
      </c>
    </row>
    <row r="180" spans="1:9" ht="12" customHeight="1" x14ac:dyDescent="0.25">
      <c r="A180" s="86" t="s">
        <v>118</v>
      </c>
      <c r="B180" s="86" t="s">
        <v>120</v>
      </c>
      <c r="C180" s="86" t="s">
        <v>1640</v>
      </c>
      <c r="D180" s="86" t="s">
        <v>1640</v>
      </c>
      <c r="E180" s="86" t="s">
        <v>1640</v>
      </c>
      <c r="F180" s="86" t="s">
        <v>1643</v>
      </c>
      <c r="G180" s="86" t="s">
        <v>1640</v>
      </c>
      <c r="H180" s="86" t="s">
        <v>1640</v>
      </c>
      <c r="I180" s="86" t="s">
        <v>8183</v>
      </c>
    </row>
    <row r="181" spans="1:9" ht="12" customHeight="1" x14ac:dyDescent="0.25">
      <c r="A181" s="86" t="s">
        <v>121</v>
      </c>
      <c r="B181" s="86" t="s">
        <v>544</v>
      </c>
      <c r="C181" s="86" t="s">
        <v>1649</v>
      </c>
      <c r="D181" s="86" t="s">
        <v>1640</v>
      </c>
      <c r="E181" s="86" t="s">
        <v>1640</v>
      </c>
      <c r="F181" s="86" t="s">
        <v>1643</v>
      </c>
      <c r="G181" s="86" t="s">
        <v>1640</v>
      </c>
      <c r="H181" s="86" t="s">
        <v>1651</v>
      </c>
      <c r="I181" s="86" t="s">
        <v>8183</v>
      </c>
    </row>
    <row r="182" spans="1:9" ht="12" customHeight="1" x14ac:dyDescent="0.25">
      <c r="A182" s="86" t="s">
        <v>122</v>
      </c>
      <c r="B182" s="86" t="s">
        <v>123</v>
      </c>
      <c r="C182" s="86" t="s">
        <v>1640</v>
      </c>
      <c r="D182" s="86" t="s">
        <v>1640</v>
      </c>
      <c r="E182" s="86" t="s">
        <v>1640</v>
      </c>
      <c r="F182" s="86" t="s">
        <v>1643</v>
      </c>
      <c r="G182" s="86" t="s">
        <v>1640</v>
      </c>
      <c r="H182" s="86" t="s">
        <v>1640</v>
      </c>
      <c r="I182" s="86" t="s">
        <v>8183</v>
      </c>
    </row>
    <row r="183" spans="1:9" ht="12" customHeight="1" x14ac:dyDescent="0.25">
      <c r="A183" s="86" t="s">
        <v>124</v>
      </c>
      <c r="B183" s="86" t="s">
        <v>125</v>
      </c>
      <c r="C183" s="86" t="s">
        <v>1640</v>
      </c>
      <c r="D183" s="86" t="s">
        <v>1640</v>
      </c>
      <c r="E183" s="86" t="s">
        <v>1640</v>
      </c>
      <c r="F183" s="86" t="s">
        <v>1643</v>
      </c>
      <c r="G183" s="86" t="s">
        <v>1640</v>
      </c>
      <c r="H183" s="86" t="s">
        <v>1640</v>
      </c>
      <c r="I183" s="86" t="s">
        <v>8183</v>
      </c>
    </row>
    <row r="184" spans="1:9" ht="12" customHeight="1" x14ac:dyDescent="0.25">
      <c r="A184" s="86" t="s">
        <v>126</v>
      </c>
      <c r="B184" s="86" t="s">
        <v>127</v>
      </c>
      <c r="C184" s="86" t="s">
        <v>1640</v>
      </c>
      <c r="D184" s="86" t="s">
        <v>1640</v>
      </c>
      <c r="E184" s="86" t="s">
        <v>1640</v>
      </c>
      <c r="F184" s="86" t="s">
        <v>1643</v>
      </c>
      <c r="G184" s="86" t="s">
        <v>1640</v>
      </c>
      <c r="H184" s="86" t="s">
        <v>1640</v>
      </c>
      <c r="I184" s="86" t="s">
        <v>8183</v>
      </c>
    </row>
    <row r="185" spans="1:9" ht="12" customHeight="1" x14ac:dyDescent="0.25">
      <c r="A185" s="86" t="s">
        <v>128</v>
      </c>
      <c r="B185" s="86" t="s">
        <v>130</v>
      </c>
      <c r="C185" s="86" t="s">
        <v>1640</v>
      </c>
      <c r="D185" s="86" t="s">
        <v>1640</v>
      </c>
      <c r="E185" s="86" t="s">
        <v>1640</v>
      </c>
      <c r="F185" s="86" t="s">
        <v>1643</v>
      </c>
      <c r="G185" s="86" t="s">
        <v>1640</v>
      </c>
      <c r="H185" s="86" t="s">
        <v>1640</v>
      </c>
      <c r="I185" s="86" t="s">
        <v>8183</v>
      </c>
    </row>
    <row r="186" spans="1:9" ht="12" customHeight="1" x14ac:dyDescent="0.25">
      <c r="A186" s="86" t="s">
        <v>129</v>
      </c>
      <c r="B186" s="86" t="s">
        <v>131</v>
      </c>
      <c r="C186" s="86" t="s">
        <v>1640</v>
      </c>
      <c r="D186" s="86" t="s">
        <v>1640</v>
      </c>
      <c r="E186" s="86" t="s">
        <v>1640</v>
      </c>
      <c r="F186" s="86" t="s">
        <v>1643</v>
      </c>
      <c r="G186" s="86" t="s">
        <v>1640</v>
      </c>
      <c r="H186" s="86" t="s">
        <v>1640</v>
      </c>
      <c r="I186" s="86" t="s">
        <v>8183</v>
      </c>
    </row>
    <row r="187" spans="1:9" ht="12" customHeight="1" x14ac:dyDescent="0.25">
      <c r="A187" s="86" t="s">
        <v>132</v>
      </c>
      <c r="B187" s="86" t="s">
        <v>133</v>
      </c>
      <c r="C187" s="86" t="s">
        <v>1640</v>
      </c>
      <c r="D187" s="86" t="s">
        <v>1640</v>
      </c>
      <c r="E187" s="86" t="s">
        <v>1640</v>
      </c>
      <c r="F187" s="86" t="s">
        <v>1643</v>
      </c>
      <c r="G187" s="86" t="s">
        <v>1640</v>
      </c>
      <c r="H187" s="86" t="s">
        <v>1640</v>
      </c>
      <c r="I187" s="86" t="s">
        <v>8183</v>
      </c>
    </row>
    <row r="188" spans="1:9" ht="12" customHeight="1" x14ac:dyDescent="0.25">
      <c r="A188" s="86" t="s">
        <v>134</v>
      </c>
      <c r="B188" s="86" t="s">
        <v>135</v>
      </c>
      <c r="C188" s="86" t="s">
        <v>1640</v>
      </c>
      <c r="D188" s="86" t="s">
        <v>1640</v>
      </c>
      <c r="E188" s="86" t="s">
        <v>1640</v>
      </c>
      <c r="F188" s="86" t="s">
        <v>1643</v>
      </c>
      <c r="G188" s="86" t="s">
        <v>1640</v>
      </c>
      <c r="H188" s="86" t="s">
        <v>1640</v>
      </c>
      <c r="I188" s="86" t="s">
        <v>8183</v>
      </c>
    </row>
    <row r="189" spans="1:9" ht="12" customHeight="1" x14ac:dyDescent="0.25">
      <c r="A189" s="86" t="s">
        <v>136</v>
      </c>
      <c r="B189" s="86" t="s">
        <v>137</v>
      </c>
      <c r="C189" s="86" t="s">
        <v>1640</v>
      </c>
      <c r="D189" s="86" t="s">
        <v>1640</v>
      </c>
      <c r="E189" s="86" t="s">
        <v>1640</v>
      </c>
      <c r="F189" s="86" t="s">
        <v>1643</v>
      </c>
      <c r="G189" s="86" t="s">
        <v>1640</v>
      </c>
      <c r="H189" s="86" t="s">
        <v>1640</v>
      </c>
      <c r="I189" s="86" t="s">
        <v>8183</v>
      </c>
    </row>
    <row r="190" spans="1:9" ht="12" customHeight="1" x14ac:dyDescent="0.25">
      <c r="A190" s="86" t="s">
        <v>138</v>
      </c>
      <c r="B190" s="86" t="s">
        <v>139</v>
      </c>
      <c r="C190" s="86" t="s">
        <v>1640</v>
      </c>
      <c r="D190" s="86" t="s">
        <v>1640</v>
      </c>
      <c r="E190" s="86" t="s">
        <v>1640</v>
      </c>
      <c r="F190" s="86" t="s">
        <v>1643</v>
      </c>
      <c r="G190" s="86" t="s">
        <v>1640</v>
      </c>
      <c r="H190" s="86" t="s">
        <v>1640</v>
      </c>
      <c r="I190" s="86" t="s">
        <v>8183</v>
      </c>
    </row>
    <row r="191" spans="1:9" ht="12" customHeight="1" x14ac:dyDescent="0.25">
      <c r="A191" s="86" t="s">
        <v>140</v>
      </c>
      <c r="B191" s="86" t="s">
        <v>141</v>
      </c>
      <c r="C191" s="86" t="s">
        <v>1640</v>
      </c>
      <c r="D191" s="86" t="s">
        <v>1640</v>
      </c>
      <c r="E191" s="86" t="s">
        <v>1640</v>
      </c>
      <c r="F191" s="86" t="s">
        <v>1643</v>
      </c>
      <c r="G191" s="86" t="s">
        <v>1640</v>
      </c>
      <c r="H191" s="86" t="s">
        <v>1640</v>
      </c>
      <c r="I191" s="86" t="s">
        <v>8183</v>
      </c>
    </row>
    <row r="192" spans="1:9" ht="12" customHeight="1" x14ac:dyDescent="0.25">
      <c r="A192" s="86" t="s">
        <v>142</v>
      </c>
      <c r="B192" s="86" t="s">
        <v>143</v>
      </c>
      <c r="C192" s="86" t="s">
        <v>1640</v>
      </c>
      <c r="D192" s="86" t="s">
        <v>1640</v>
      </c>
      <c r="E192" s="86" t="s">
        <v>1640</v>
      </c>
      <c r="F192" s="86" t="s">
        <v>1643</v>
      </c>
      <c r="G192" s="86" t="s">
        <v>1640</v>
      </c>
      <c r="H192" s="86" t="s">
        <v>1640</v>
      </c>
      <c r="I192" s="86" t="s">
        <v>8183</v>
      </c>
    </row>
    <row r="193" spans="1:9" ht="12" customHeight="1" x14ac:dyDescent="0.25">
      <c r="A193" s="86" t="s">
        <v>144</v>
      </c>
      <c r="B193" s="86" t="s">
        <v>145</v>
      </c>
      <c r="C193" s="86" t="s">
        <v>1640</v>
      </c>
      <c r="D193" s="86" t="s">
        <v>1640</v>
      </c>
      <c r="E193" s="86" t="s">
        <v>1640</v>
      </c>
      <c r="F193" s="86" t="s">
        <v>1643</v>
      </c>
      <c r="G193" s="86" t="s">
        <v>1640</v>
      </c>
      <c r="H193" s="86" t="s">
        <v>1640</v>
      </c>
      <c r="I193" s="86" t="s">
        <v>8183</v>
      </c>
    </row>
    <row r="194" spans="1:9" ht="12" customHeight="1" x14ac:dyDescent="0.25">
      <c r="A194" s="86" t="s">
        <v>146</v>
      </c>
      <c r="B194" s="86" t="s">
        <v>147</v>
      </c>
      <c r="C194" s="86" t="s">
        <v>1640</v>
      </c>
      <c r="D194" s="86" t="s">
        <v>1640</v>
      </c>
      <c r="E194" s="86" t="s">
        <v>1640</v>
      </c>
      <c r="F194" s="86" t="s">
        <v>1643</v>
      </c>
      <c r="G194" s="86" t="s">
        <v>1640</v>
      </c>
      <c r="H194" s="86" t="s">
        <v>1640</v>
      </c>
      <c r="I194" s="86" t="s">
        <v>8183</v>
      </c>
    </row>
    <row r="195" spans="1:9" ht="12" customHeight="1" x14ac:dyDescent="0.25">
      <c r="A195" s="86" t="s">
        <v>148</v>
      </c>
      <c r="B195" s="86" t="s">
        <v>149</v>
      </c>
      <c r="C195" s="86" t="s">
        <v>1640</v>
      </c>
      <c r="D195" s="86" t="s">
        <v>1640</v>
      </c>
      <c r="E195" s="86" t="s">
        <v>1640</v>
      </c>
      <c r="F195" s="86" t="s">
        <v>1643</v>
      </c>
      <c r="G195" s="86" t="s">
        <v>1640</v>
      </c>
      <c r="H195" s="86" t="s">
        <v>1640</v>
      </c>
      <c r="I195" s="86" t="s">
        <v>8183</v>
      </c>
    </row>
    <row r="196" spans="1:9" ht="12" customHeight="1" x14ac:dyDescent="0.25">
      <c r="A196" s="86" t="s">
        <v>150</v>
      </c>
      <c r="B196" s="86" t="s">
        <v>151</v>
      </c>
      <c r="C196" s="86" t="s">
        <v>1640</v>
      </c>
      <c r="D196" s="86" t="s">
        <v>1640</v>
      </c>
      <c r="E196" s="86" t="s">
        <v>1640</v>
      </c>
      <c r="F196" s="86" t="s">
        <v>1643</v>
      </c>
      <c r="G196" s="86" t="s">
        <v>1640</v>
      </c>
      <c r="H196" s="86" t="s">
        <v>1640</v>
      </c>
      <c r="I196" s="86" t="s">
        <v>8183</v>
      </c>
    </row>
    <row r="197" spans="1:9" ht="12" customHeight="1" x14ac:dyDescent="0.25">
      <c r="A197" s="86" t="s">
        <v>152</v>
      </c>
      <c r="B197" s="86" t="s">
        <v>153</v>
      </c>
      <c r="C197" s="86" t="s">
        <v>1640</v>
      </c>
      <c r="D197" s="86" t="s">
        <v>1640</v>
      </c>
      <c r="E197" s="86" t="s">
        <v>1640</v>
      </c>
      <c r="F197" s="86" t="s">
        <v>1643</v>
      </c>
      <c r="G197" s="86" t="s">
        <v>1640</v>
      </c>
      <c r="H197" s="86" t="s">
        <v>1640</v>
      </c>
      <c r="I197" s="86" t="s">
        <v>8183</v>
      </c>
    </row>
    <row r="198" spans="1:9" ht="12" customHeight="1" x14ac:dyDescent="0.25">
      <c r="A198" s="86" t="s">
        <v>154</v>
      </c>
      <c r="B198" s="86" t="s">
        <v>155</v>
      </c>
      <c r="C198" s="86" t="s">
        <v>1640</v>
      </c>
      <c r="D198" s="86" t="s">
        <v>1640</v>
      </c>
      <c r="E198" s="86" t="s">
        <v>1640</v>
      </c>
      <c r="F198" s="86" t="s">
        <v>1643</v>
      </c>
      <c r="G198" s="86" t="s">
        <v>1640</v>
      </c>
      <c r="H198" s="86" t="s">
        <v>1640</v>
      </c>
      <c r="I198" s="86" t="s">
        <v>8183</v>
      </c>
    </row>
    <row r="199" spans="1:9" ht="12" customHeight="1" x14ac:dyDescent="0.25">
      <c r="A199" s="86" t="s">
        <v>156</v>
      </c>
      <c r="B199" s="86" t="s">
        <v>157</v>
      </c>
      <c r="C199" s="86" t="s">
        <v>1640</v>
      </c>
      <c r="D199" s="86" t="s">
        <v>1640</v>
      </c>
      <c r="E199" s="86" t="s">
        <v>1640</v>
      </c>
      <c r="F199" s="86" t="s">
        <v>1643</v>
      </c>
      <c r="G199" s="86" t="s">
        <v>1640</v>
      </c>
      <c r="H199" s="86" t="s">
        <v>1640</v>
      </c>
      <c r="I199" s="86" t="s">
        <v>8183</v>
      </c>
    </row>
    <row r="200" spans="1:9" ht="12" customHeight="1" x14ac:dyDescent="0.25">
      <c r="A200" s="86" t="s">
        <v>158</v>
      </c>
      <c r="B200" s="86" t="s">
        <v>159</v>
      </c>
      <c r="C200" s="86" t="s">
        <v>1640</v>
      </c>
      <c r="D200" s="86" t="s">
        <v>1640</v>
      </c>
      <c r="E200" s="86" t="s">
        <v>1640</v>
      </c>
      <c r="F200" s="86" t="s">
        <v>1643</v>
      </c>
      <c r="G200" s="86" t="s">
        <v>1640</v>
      </c>
      <c r="H200" s="86" t="s">
        <v>1640</v>
      </c>
      <c r="I200" s="86" t="s">
        <v>8183</v>
      </c>
    </row>
    <row r="201" spans="1:9" ht="12" customHeight="1" x14ac:dyDescent="0.25">
      <c r="A201" s="86" t="s">
        <v>160</v>
      </c>
      <c r="B201" s="86" t="s">
        <v>161</v>
      </c>
      <c r="C201" s="86" t="s">
        <v>1640</v>
      </c>
      <c r="D201" s="86" t="s">
        <v>1640</v>
      </c>
      <c r="E201" s="86" t="s">
        <v>1640</v>
      </c>
      <c r="F201" s="86" t="s">
        <v>1643</v>
      </c>
      <c r="G201" s="86" t="s">
        <v>1640</v>
      </c>
      <c r="H201" s="86" t="s">
        <v>1640</v>
      </c>
      <c r="I201" s="86" t="s">
        <v>8183</v>
      </c>
    </row>
    <row r="202" spans="1:9" ht="12" customHeight="1" x14ac:dyDescent="0.25">
      <c r="A202" s="86" t="s">
        <v>162</v>
      </c>
      <c r="B202" s="86" t="s">
        <v>163</v>
      </c>
      <c r="C202" s="86" t="s">
        <v>1640</v>
      </c>
      <c r="D202" s="86" t="s">
        <v>1640</v>
      </c>
      <c r="E202" s="86" t="s">
        <v>1640</v>
      </c>
      <c r="F202" s="86" t="s">
        <v>1643</v>
      </c>
      <c r="G202" s="86" t="s">
        <v>1640</v>
      </c>
      <c r="H202" s="86" t="s">
        <v>1640</v>
      </c>
      <c r="I202" s="86" t="s">
        <v>8183</v>
      </c>
    </row>
    <row r="203" spans="1:9" ht="12" customHeight="1" x14ac:dyDescent="0.25">
      <c r="A203" s="86" t="s">
        <v>164</v>
      </c>
      <c r="B203" s="86" t="s">
        <v>165</v>
      </c>
      <c r="C203" s="86" t="s">
        <v>1640</v>
      </c>
      <c r="D203" s="86" t="s">
        <v>1640</v>
      </c>
      <c r="E203" s="86" t="s">
        <v>1640</v>
      </c>
      <c r="F203" s="86" t="s">
        <v>1643</v>
      </c>
      <c r="G203" s="86" t="s">
        <v>1640</v>
      </c>
      <c r="H203" s="86" t="s">
        <v>1640</v>
      </c>
      <c r="I203" s="86" t="s">
        <v>8183</v>
      </c>
    </row>
    <row r="204" spans="1:9" ht="12" customHeight="1" x14ac:dyDescent="0.25">
      <c r="A204" s="86" t="s">
        <v>166</v>
      </c>
      <c r="B204" s="86" t="s">
        <v>167</v>
      </c>
      <c r="C204" s="86" t="s">
        <v>1640</v>
      </c>
      <c r="D204" s="86" t="s">
        <v>1640</v>
      </c>
      <c r="E204" s="86" t="s">
        <v>1640</v>
      </c>
      <c r="F204" s="86" t="s">
        <v>1643</v>
      </c>
      <c r="G204" s="86" t="s">
        <v>1640</v>
      </c>
      <c r="H204" s="86" t="s">
        <v>1640</v>
      </c>
      <c r="I204" s="86" t="s">
        <v>8183</v>
      </c>
    </row>
    <row r="205" spans="1:9" ht="12" customHeight="1" x14ac:dyDescent="0.25">
      <c r="A205" s="86" t="s">
        <v>168</v>
      </c>
      <c r="B205" s="86" t="s">
        <v>169</v>
      </c>
      <c r="C205" s="86" t="s">
        <v>1640</v>
      </c>
      <c r="D205" s="86" t="s">
        <v>1640</v>
      </c>
      <c r="E205" s="86" t="s">
        <v>1640</v>
      </c>
      <c r="F205" s="86" t="s">
        <v>1643</v>
      </c>
      <c r="G205" s="86" t="s">
        <v>1640</v>
      </c>
      <c r="H205" s="86" t="s">
        <v>1640</v>
      </c>
      <c r="I205" s="86" t="s">
        <v>8183</v>
      </c>
    </row>
    <row r="206" spans="1:9" ht="12" customHeight="1" x14ac:dyDescent="0.25">
      <c r="A206" s="86" t="s">
        <v>545</v>
      </c>
      <c r="B206" s="86" t="s">
        <v>546</v>
      </c>
      <c r="C206" s="86" t="s">
        <v>1640</v>
      </c>
      <c r="D206" s="86" t="s">
        <v>1640</v>
      </c>
      <c r="E206" s="86" t="s">
        <v>1640</v>
      </c>
      <c r="F206" s="86" t="s">
        <v>1643</v>
      </c>
      <c r="G206" s="86" t="s">
        <v>1640</v>
      </c>
      <c r="H206" s="86" t="s">
        <v>1640</v>
      </c>
      <c r="I206" s="86" t="s">
        <v>8183</v>
      </c>
    </row>
    <row r="207" spans="1:9" ht="12" customHeight="1" x14ac:dyDescent="0.25">
      <c r="A207" s="86" t="s">
        <v>170</v>
      </c>
      <c r="B207" s="86" t="s">
        <v>547</v>
      </c>
      <c r="C207" s="86" t="s">
        <v>1640</v>
      </c>
      <c r="D207" s="86" t="s">
        <v>1640</v>
      </c>
      <c r="E207" s="86" t="s">
        <v>1640</v>
      </c>
      <c r="F207" s="86" t="s">
        <v>1643</v>
      </c>
      <c r="G207" s="86" t="s">
        <v>1640</v>
      </c>
      <c r="H207" s="86" t="s">
        <v>1640</v>
      </c>
      <c r="I207" s="86" t="s">
        <v>8183</v>
      </c>
    </row>
    <row r="208" spans="1:9" ht="12" customHeight="1" x14ac:dyDescent="0.25">
      <c r="A208" s="86" t="s">
        <v>171</v>
      </c>
      <c r="B208" s="86" t="s">
        <v>172</v>
      </c>
      <c r="C208" s="86" t="s">
        <v>1649</v>
      </c>
      <c r="D208" s="86" t="s">
        <v>1640</v>
      </c>
      <c r="E208" s="86" t="s">
        <v>1640</v>
      </c>
      <c r="F208" s="86" t="s">
        <v>1643</v>
      </c>
      <c r="G208" s="86" t="s">
        <v>1640</v>
      </c>
      <c r="H208" s="86" t="s">
        <v>1651</v>
      </c>
      <c r="I208" s="86" t="s">
        <v>8183</v>
      </c>
    </row>
    <row r="209" spans="1:9" ht="12" customHeight="1" x14ac:dyDescent="0.25">
      <c r="A209" s="86" t="s">
        <v>548</v>
      </c>
      <c r="B209" s="86" t="s">
        <v>638</v>
      </c>
      <c r="C209" s="86" t="s">
        <v>1640</v>
      </c>
      <c r="D209" s="86" t="s">
        <v>1640</v>
      </c>
      <c r="E209" s="86" t="s">
        <v>1640</v>
      </c>
      <c r="F209" s="86" t="s">
        <v>1643</v>
      </c>
      <c r="G209" s="86" t="s">
        <v>1640</v>
      </c>
      <c r="H209" s="86" t="s">
        <v>1640</v>
      </c>
      <c r="I209" s="86" t="s">
        <v>8183</v>
      </c>
    </row>
    <row r="210" spans="1:9" ht="12" customHeight="1" x14ac:dyDescent="0.25">
      <c r="A210" s="86" t="s">
        <v>549</v>
      </c>
      <c r="B210" s="86" t="s">
        <v>639</v>
      </c>
      <c r="C210" s="86" t="s">
        <v>1640</v>
      </c>
      <c r="D210" s="86" t="s">
        <v>1640</v>
      </c>
      <c r="E210" s="86" t="s">
        <v>1640</v>
      </c>
      <c r="F210" s="86" t="s">
        <v>1643</v>
      </c>
      <c r="G210" s="86" t="s">
        <v>1640</v>
      </c>
      <c r="H210" s="86" t="s">
        <v>1640</v>
      </c>
      <c r="I210" s="86" t="s">
        <v>8183</v>
      </c>
    </row>
    <row r="211" spans="1:9" ht="12" customHeight="1" x14ac:dyDescent="0.25">
      <c r="A211" s="86" t="s">
        <v>550</v>
      </c>
      <c r="B211" s="86" t="s">
        <v>640</v>
      </c>
      <c r="C211" s="86" t="s">
        <v>1640</v>
      </c>
      <c r="D211" s="86" t="s">
        <v>1640</v>
      </c>
      <c r="E211" s="86" t="s">
        <v>1640</v>
      </c>
      <c r="F211" s="86" t="s">
        <v>1643</v>
      </c>
      <c r="G211" s="86" t="s">
        <v>1640</v>
      </c>
      <c r="H211" s="86" t="s">
        <v>1640</v>
      </c>
      <c r="I211" s="86" t="s">
        <v>8183</v>
      </c>
    </row>
    <row r="212" spans="1:9" ht="12" customHeight="1" x14ac:dyDescent="0.25">
      <c r="A212" s="86" t="s">
        <v>465</v>
      </c>
      <c r="B212" s="86" t="s">
        <v>466</v>
      </c>
      <c r="C212" s="86" t="s">
        <v>1640</v>
      </c>
      <c r="D212" s="86" t="s">
        <v>1640</v>
      </c>
      <c r="E212" s="86" t="s">
        <v>1640</v>
      </c>
      <c r="F212" s="86" t="s">
        <v>1643</v>
      </c>
      <c r="G212" s="86" t="s">
        <v>1640</v>
      </c>
      <c r="H212" s="86" t="s">
        <v>1640</v>
      </c>
      <c r="I212" s="86" t="s">
        <v>8183</v>
      </c>
    </row>
    <row r="213" spans="1:9" ht="12" customHeight="1" x14ac:dyDescent="0.25">
      <c r="A213" s="86" t="s">
        <v>173</v>
      </c>
      <c r="B213" s="86" t="s">
        <v>174</v>
      </c>
      <c r="C213" s="86" t="s">
        <v>1640</v>
      </c>
      <c r="D213" s="86" t="s">
        <v>1640</v>
      </c>
      <c r="E213" s="86" t="s">
        <v>1640</v>
      </c>
      <c r="F213" s="86" t="s">
        <v>1643</v>
      </c>
      <c r="G213" s="86" t="s">
        <v>1640</v>
      </c>
      <c r="H213" s="86" t="s">
        <v>1640</v>
      </c>
      <c r="I213" s="86" t="s">
        <v>8183</v>
      </c>
    </row>
    <row r="214" spans="1:9" ht="12" customHeight="1" x14ac:dyDescent="0.25">
      <c r="A214" s="86" t="s">
        <v>175</v>
      </c>
      <c r="B214" s="86" t="s">
        <v>176</v>
      </c>
      <c r="C214" s="86" t="s">
        <v>1640</v>
      </c>
      <c r="D214" s="86" t="s">
        <v>1640</v>
      </c>
      <c r="E214" s="86" t="s">
        <v>1640</v>
      </c>
      <c r="F214" s="86" t="s">
        <v>1643</v>
      </c>
      <c r="G214" s="86" t="s">
        <v>1640</v>
      </c>
      <c r="H214" s="86" t="s">
        <v>1640</v>
      </c>
      <c r="I214" s="86" t="s">
        <v>8183</v>
      </c>
    </row>
    <row r="215" spans="1:9" ht="12" customHeight="1" x14ac:dyDescent="0.25">
      <c r="A215" s="86" t="s">
        <v>551</v>
      </c>
      <c r="B215" s="86" t="s">
        <v>552</v>
      </c>
      <c r="C215" s="86" t="s">
        <v>1640</v>
      </c>
      <c r="D215" s="86" t="s">
        <v>1640</v>
      </c>
      <c r="E215" s="86" t="s">
        <v>1640</v>
      </c>
      <c r="F215" s="86" t="s">
        <v>1643</v>
      </c>
      <c r="G215" s="86" t="s">
        <v>1640</v>
      </c>
      <c r="H215" s="86" t="s">
        <v>1640</v>
      </c>
      <c r="I215" s="86" t="s">
        <v>8183</v>
      </c>
    </row>
    <row r="216" spans="1:9" ht="12" customHeight="1" x14ac:dyDescent="0.25">
      <c r="A216" s="86" t="s">
        <v>467</v>
      </c>
      <c r="B216" s="86" t="s">
        <v>468</v>
      </c>
      <c r="C216" s="86" t="s">
        <v>1640</v>
      </c>
      <c r="D216" s="86" t="s">
        <v>1640</v>
      </c>
      <c r="E216" s="86" t="s">
        <v>1640</v>
      </c>
      <c r="F216" s="86" t="s">
        <v>1643</v>
      </c>
      <c r="G216" s="86" t="s">
        <v>1640</v>
      </c>
      <c r="H216" s="86" t="s">
        <v>1640</v>
      </c>
      <c r="I216" s="86" t="s">
        <v>8183</v>
      </c>
    </row>
    <row r="217" spans="1:9" ht="12" customHeight="1" x14ac:dyDescent="0.25">
      <c r="A217" s="86" t="s">
        <v>469</v>
      </c>
      <c r="B217" s="86" t="s">
        <v>470</v>
      </c>
      <c r="C217" s="86" t="s">
        <v>1640</v>
      </c>
      <c r="D217" s="86" t="s">
        <v>1640</v>
      </c>
      <c r="E217" s="86" t="s">
        <v>1640</v>
      </c>
      <c r="F217" s="86" t="s">
        <v>1643</v>
      </c>
      <c r="G217" s="86" t="s">
        <v>1640</v>
      </c>
      <c r="H217" s="86" t="s">
        <v>1640</v>
      </c>
      <c r="I217" s="86" t="s">
        <v>8183</v>
      </c>
    </row>
    <row r="218" spans="1:9" ht="12" customHeight="1" x14ac:dyDescent="0.25">
      <c r="A218" s="86" t="s">
        <v>471</v>
      </c>
      <c r="B218" s="86" t="s">
        <v>472</v>
      </c>
      <c r="C218" s="86" t="s">
        <v>1640</v>
      </c>
      <c r="D218" s="86" t="s">
        <v>1640</v>
      </c>
      <c r="E218" s="86" t="s">
        <v>1640</v>
      </c>
      <c r="F218" s="86" t="s">
        <v>1643</v>
      </c>
      <c r="G218" s="86" t="s">
        <v>1652</v>
      </c>
      <c r="H218" s="86" t="s">
        <v>1640</v>
      </c>
      <c r="I218" s="86" t="s">
        <v>8183</v>
      </c>
    </row>
    <row r="219" spans="1:9" ht="12" customHeight="1" x14ac:dyDescent="0.25">
      <c r="A219" s="86" t="s">
        <v>845</v>
      </c>
      <c r="B219" s="86" t="s">
        <v>846</v>
      </c>
      <c r="C219" s="86" t="s">
        <v>1640</v>
      </c>
      <c r="D219" s="86" t="s">
        <v>1640</v>
      </c>
      <c r="E219" s="86" t="s">
        <v>1640</v>
      </c>
      <c r="F219" s="86" t="s">
        <v>1643</v>
      </c>
      <c r="G219" s="86" t="s">
        <v>1640</v>
      </c>
      <c r="H219" s="86" t="s">
        <v>1640</v>
      </c>
      <c r="I219" s="86" t="s">
        <v>8183</v>
      </c>
    </row>
    <row r="220" spans="1:9" ht="12" customHeight="1" x14ac:dyDescent="0.25">
      <c r="A220" s="86" t="s">
        <v>847</v>
      </c>
      <c r="B220" s="86" t="s">
        <v>848</v>
      </c>
      <c r="C220" s="86" t="s">
        <v>1644</v>
      </c>
      <c r="D220" s="86" t="s">
        <v>1641</v>
      </c>
      <c r="E220" s="86" t="s">
        <v>1640</v>
      </c>
      <c r="F220" s="86" t="s">
        <v>1643</v>
      </c>
      <c r="G220" s="86" t="s">
        <v>1640</v>
      </c>
      <c r="H220" s="86" t="s">
        <v>1640</v>
      </c>
      <c r="I220" s="86" t="s">
        <v>8183</v>
      </c>
    </row>
    <row r="221" spans="1:9" ht="12" customHeight="1" x14ac:dyDescent="0.25">
      <c r="A221" s="86" t="s">
        <v>849</v>
      </c>
      <c r="B221" s="86" t="s">
        <v>850</v>
      </c>
      <c r="C221" s="86" t="s">
        <v>1646</v>
      </c>
      <c r="D221" s="86" t="s">
        <v>1647</v>
      </c>
      <c r="E221" s="86" t="s">
        <v>1640</v>
      </c>
      <c r="F221" s="86" t="s">
        <v>1643</v>
      </c>
      <c r="G221" s="86" t="s">
        <v>1640</v>
      </c>
      <c r="H221" s="86" t="s">
        <v>1653</v>
      </c>
      <c r="I221" s="86" t="s">
        <v>8183</v>
      </c>
    </row>
    <row r="222" spans="1:9" ht="12" customHeight="1" x14ac:dyDescent="0.25">
      <c r="A222" s="86" t="s">
        <v>177</v>
      </c>
      <c r="B222" s="86" t="s">
        <v>178</v>
      </c>
      <c r="C222" s="86" t="s">
        <v>1640</v>
      </c>
      <c r="D222" s="86" t="s">
        <v>1640</v>
      </c>
      <c r="E222" s="86" t="s">
        <v>1640</v>
      </c>
      <c r="F222" s="86" t="s">
        <v>1643</v>
      </c>
      <c r="G222" s="86" t="s">
        <v>1640</v>
      </c>
      <c r="H222" s="86" t="s">
        <v>1654</v>
      </c>
      <c r="I222" s="86" t="s">
        <v>8183</v>
      </c>
    </row>
    <row r="223" spans="1:9" ht="12" customHeight="1" x14ac:dyDescent="0.25">
      <c r="A223" s="86" t="s">
        <v>179</v>
      </c>
      <c r="B223" s="86" t="s">
        <v>371</v>
      </c>
      <c r="C223" s="86" t="s">
        <v>1640</v>
      </c>
      <c r="D223" s="86" t="s">
        <v>1641</v>
      </c>
      <c r="E223" s="86" t="s">
        <v>1642</v>
      </c>
      <c r="F223" s="86" t="s">
        <v>1643</v>
      </c>
      <c r="G223" s="86" t="s">
        <v>1640</v>
      </c>
      <c r="H223" s="86" t="s">
        <v>1654</v>
      </c>
      <c r="I223" s="86" t="s">
        <v>8183</v>
      </c>
    </row>
    <row r="224" spans="1:9" ht="12" customHeight="1" x14ac:dyDescent="0.25">
      <c r="A224" s="86" t="s">
        <v>180</v>
      </c>
      <c r="B224" s="86" t="s">
        <v>181</v>
      </c>
      <c r="C224" s="86" t="s">
        <v>1640</v>
      </c>
      <c r="D224" s="86" t="s">
        <v>1640</v>
      </c>
      <c r="E224" s="86" t="s">
        <v>1640</v>
      </c>
      <c r="F224" s="86" t="s">
        <v>1643</v>
      </c>
      <c r="G224" s="86" t="s">
        <v>1640</v>
      </c>
      <c r="H224" s="86" t="s">
        <v>1654</v>
      </c>
      <c r="I224" s="86" t="s">
        <v>8183</v>
      </c>
    </row>
    <row r="225" spans="1:9" ht="12" customHeight="1" x14ac:dyDescent="0.25">
      <c r="A225" s="86" t="s">
        <v>373</v>
      </c>
      <c r="B225" s="86" t="s">
        <v>375</v>
      </c>
      <c r="C225" s="86" t="s">
        <v>1640</v>
      </c>
      <c r="D225" s="86" t="s">
        <v>1640</v>
      </c>
      <c r="E225" s="86" t="s">
        <v>1640</v>
      </c>
      <c r="F225" s="86" t="s">
        <v>1643</v>
      </c>
      <c r="G225" s="86" t="s">
        <v>1640</v>
      </c>
      <c r="H225" s="86" t="s">
        <v>1654</v>
      </c>
      <c r="I225" s="86" t="s">
        <v>8183</v>
      </c>
    </row>
    <row r="226" spans="1:9" ht="12" customHeight="1" x14ac:dyDescent="0.25">
      <c r="A226" s="86" t="s">
        <v>473</v>
      </c>
      <c r="B226" s="86" t="s">
        <v>474</v>
      </c>
      <c r="C226" s="86" t="s">
        <v>1640</v>
      </c>
      <c r="D226" s="86" t="s">
        <v>1640</v>
      </c>
      <c r="E226" s="86" t="s">
        <v>1640</v>
      </c>
      <c r="F226" s="86" t="s">
        <v>1643</v>
      </c>
      <c r="G226" s="86" t="s">
        <v>1640</v>
      </c>
      <c r="H226" s="86" t="s">
        <v>1654</v>
      </c>
      <c r="I226" s="86" t="s">
        <v>8183</v>
      </c>
    </row>
    <row r="227" spans="1:9" ht="12" customHeight="1" x14ac:dyDescent="0.25">
      <c r="A227" s="86" t="s">
        <v>182</v>
      </c>
      <c r="B227" s="86" t="s">
        <v>183</v>
      </c>
      <c r="C227" s="86" t="s">
        <v>1640</v>
      </c>
      <c r="D227" s="86" t="s">
        <v>1640</v>
      </c>
      <c r="E227" s="86" t="s">
        <v>1640</v>
      </c>
      <c r="F227" s="86" t="s">
        <v>1643</v>
      </c>
      <c r="G227" s="86" t="s">
        <v>1640</v>
      </c>
      <c r="H227" s="86" t="s">
        <v>1654</v>
      </c>
      <c r="I227" s="86" t="s">
        <v>8183</v>
      </c>
    </row>
    <row r="228" spans="1:9" ht="12" customHeight="1" x14ac:dyDescent="0.25">
      <c r="A228" s="86" t="s">
        <v>475</v>
      </c>
      <c r="B228" s="86" t="s">
        <v>476</v>
      </c>
      <c r="C228" s="86" t="s">
        <v>1640</v>
      </c>
      <c r="D228" s="86" t="s">
        <v>1640</v>
      </c>
      <c r="E228" s="86" t="s">
        <v>1640</v>
      </c>
      <c r="F228" s="86" t="s">
        <v>1643</v>
      </c>
      <c r="G228" s="86" t="s">
        <v>1640</v>
      </c>
      <c r="H228" s="86" t="s">
        <v>1654</v>
      </c>
      <c r="I228" s="86" t="s">
        <v>8183</v>
      </c>
    </row>
    <row r="229" spans="1:9" ht="12" customHeight="1" x14ac:dyDescent="0.25">
      <c r="A229" s="86" t="s">
        <v>184</v>
      </c>
      <c r="B229" s="86" t="s">
        <v>185</v>
      </c>
      <c r="C229" s="86" t="s">
        <v>1640</v>
      </c>
      <c r="D229" s="86" t="s">
        <v>1640</v>
      </c>
      <c r="E229" s="86" t="s">
        <v>1640</v>
      </c>
      <c r="F229" s="86" t="s">
        <v>1643</v>
      </c>
      <c r="G229" s="86" t="s">
        <v>1640</v>
      </c>
      <c r="H229" s="86" t="s">
        <v>1654</v>
      </c>
      <c r="I229" s="86" t="s">
        <v>8183</v>
      </c>
    </row>
    <row r="230" spans="1:9" ht="12" customHeight="1" x14ac:dyDescent="0.25">
      <c r="A230" s="86" t="s">
        <v>477</v>
      </c>
      <c r="B230" s="86" t="s">
        <v>478</v>
      </c>
      <c r="C230" s="86" t="s">
        <v>1640</v>
      </c>
      <c r="D230" s="86" t="s">
        <v>1640</v>
      </c>
      <c r="E230" s="86" t="s">
        <v>1640</v>
      </c>
      <c r="F230" s="86" t="s">
        <v>1643</v>
      </c>
      <c r="G230" s="86" t="s">
        <v>1640</v>
      </c>
      <c r="H230" s="86" t="s">
        <v>1654</v>
      </c>
      <c r="I230" s="86" t="s">
        <v>8183</v>
      </c>
    </row>
    <row r="231" spans="1:9" ht="12" customHeight="1" x14ac:dyDescent="0.25">
      <c r="A231" s="86" t="s">
        <v>553</v>
      </c>
      <c r="B231" s="86" t="s">
        <v>554</v>
      </c>
      <c r="C231" s="86" t="s">
        <v>1640</v>
      </c>
      <c r="D231" s="86" t="s">
        <v>1640</v>
      </c>
      <c r="E231" s="86" t="s">
        <v>1640</v>
      </c>
      <c r="F231" s="86" t="s">
        <v>1643</v>
      </c>
      <c r="G231" s="86" t="s">
        <v>1640</v>
      </c>
      <c r="H231" s="86" t="s">
        <v>1654</v>
      </c>
      <c r="I231" s="86" t="s">
        <v>8183</v>
      </c>
    </row>
    <row r="232" spans="1:9" ht="12" customHeight="1" x14ac:dyDescent="0.25">
      <c r="A232" s="86" t="s">
        <v>479</v>
      </c>
      <c r="B232" s="86" t="s">
        <v>480</v>
      </c>
      <c r="C232" s="86" t="s">
        <v>1640</v>
      </c>
      <c r="D232" s="86" t="s">
        <v>1640</v>
      </c>
      <c r="E232" s="86" t="s">
        <v>1640</v>
      </c>
      <c r="F232" s="86" t="s">
        <v>1640</v>
      </c>
      <c r="G232" s="86" t="s">
        <v>1640</v>
      </c>
      <c r="H232" s="86" t="s">
        <v>1640</v>
      </c>
      <c r="I232" s="86" t="s">
        <v>8183</v>
      </c>
    </row>
    <row r="233" spans="1:9" ht="12" customHeight="1" x14ac:dyDescent="0.25">
      <c r="A233" s="86" t="s">
        <v>186</v>
      </c>
      <c r="B233" s="86" t="s">
        <v>187</v>
      </c>
      <c r="C233" s="86" t="s">
        <v>1640</v>
      </c>
      <c r="D233" s="86" t="s">
        <v>1640</v>
      </c>
      <c r="E233" s="86" t="s">
        <v>1640</v>
      </c>
      <c r="F233" s="86" t="s">
        <v>1643</v>
      </c>
      <c r="G233" s="86" t="s">
        <v>1640</v>
      </c>
      <c r="H233" s="86" t="s">
        <v>1654</v>
      </c>
      <c r="I233" s="86" t="s">
        <v>8183</v>
      </c>
    </row>
    <row r="234" spans="1:9" ht="12" customHeight="1" x14ac:dyDescent="0.25">
      <c r="A234" s="86" t="s">
        <v>188</v>
      </c>
      <c r="B234" s="86" t="s">
        <v>189</v>
      </c>
      <c r="C234" s="86" t="s">
        <v>1640</v>
      </c>
      <c r="D234" s="86" t="s">
        <v>1641</v>
      </c>
      <c r="E234" s="86" t="s">
        <v>1642</v>
      </c>
      <c r="F234" s="86" t="s">
        <v>1643</v>
      </c>
      <c r="G234" s="86" t="s">
        <v>1640</v>
      </c>
      <c r="H234" s="86" t="s">
        <v>1654</v>
      </c>
      <c r="I234" s="86" t="s">
        <v>8183</v>
      </c>
    </row>
    <row r="235" spans="1:9" ht="12" customHeight="1" x14ac:dyDescent="0.25">
      <c r="A235" s="86" t="s">
        <v>190</v>
      </c>
      <c r="B235" s="86" t="s">
        <v>614</v>
      </c>
      <c r="C235" s="86" t="s">
        <v>1640</v>
      </c>
      <c r="D235" s="86" t="s">
        <v>1640</v>
      </c>
      <c r="E235" s="86" t="s">
        <v>1640</v>
      </c>
      <c r="F235" s="86" t="s">
        <v>1643</v>
      </c>
      <c r="G235" s="86" t="s">
        <v>1640</v>
      </c>
      <c r="H235" s="86" t="s">
        <v>1654</v>
      </c>
      <c r="I235" s="86" t="s">
        <v>8183</v>
      </c>
    </row>
    <row r="236" spans="1:9" ht="12" customHeight="1" x14ac:dyDescent="0.25">
      <c r="A236" s="86" t="s">
        <v>191</v>
      </c>
      <c r="B236" s="86" t="s">
        <v>351</v>
      </c>
      <c r="C236" s="86" t="s">
        <v>1640</v>
      </c>
      <c r="D236" s="86" t="s">
        <v>1640</v>
      </c>
      <c r="E236" s="86" t="s">
        <v>1640</v>
      </c>
      <c r="F236" s="86" t="s">
        <v>1643</v>
      </c>
      <c r="G236" s="86" t="s">
        <v>1640</v>
      </c>
      <c r="H236" s="86" t="s">
        <v>1654</v>
      </c>
      <c r="I236" s="86" t="s">
        <v>8183</v>
      </c>
    </row>
    <row r="237" spans="1:9" ht="12" customHeight="1" x14ac:dyDescent="0.25">
      <c r="A237" s="86" t="s">
        <v>681</v>
      </c>
      <c r="B237" s="86" t="s">
        <v>682</v>
      </c>
      <c r="C237" s="86" t="s">
        <v>1640</v>
      </c>
      <c r="D237" s="86" t="s">
        <v>1640</v>
      </c>
      <c r="E237" s="86" t="s">
        <v>1640</v>
      </c>
      <c r="F237" s="86" t="s">
        <v>1643</v>
      </c>
      <c r="G237" s="86" t="s">
        <v>1640</v>
      </c>
      <c r="H237" s="86" t="s">
        <v>1654</v>
      </c>
      <c r="I237" s="86" t="s">
        <v>8183</v>
      </c>
    </row>
    <row r="238" spans="1:9" ht="12" customHeight="1" x14ac:dyDescent="0.25">
      <c r="A238" s="86" t="s">
        <v>683</v>
      </c>
      <c r="B238" s="86" t="s">
        <v>684</v>
      </c>
      <c r="C238" s="86" t="s">
        <v>1640</v>
      </c>
      <c r="D238" s="86" t="s">
        <v>1640</v>
      </c>
      <c r="E238" s="86" t="s">
        <v>1640</v>
      </c>
      <c r="F238" s="86" t="s">
        <v>1643</v>
      </c>
      <c r="G238" s="86" t="s">
        <v>1640</v>
      </c>
      <c r="H238" s="86" t="s">
        <v>1654</v>
      </c>
      <c r="I238" s="86" t="s">
        <v>8183</v>
      </c>
    </row>
    <row r="239" spans="1:9" ht="12" customHeight="1" x14ac:dyDescent="0.25">
      <c r="A239" s="86" t="s">
        <v>192</v>
      </c>
      <c r="B239" s="86" t="s">
        <v>193</v>
      </c>
      <c r="C239" s="86" t="s">
        <v>1640</v>
      </c>
      <c r="D239" s="86" t="s">
        <v>1640</v>
      </c>
      <c r="E239" s="86" t="s">
        <v>1640</v>
      </c>
      <c r="F239" s="86" t="s">
        <v>1643</v>
      </c>
      <c r="G239" s="86" t="s">
        <v>1640</v>
      </c>
      <c r="H239" s="86" t="s">
        <v>1654</v>
      </c>
      <c r="I239" s="86" t="s">
        <v>8183</v>
      </c>
    </row>
    <row r="240" spans="1:9" ht="12" customHeight="1" x14ac:dyDescent="0.25">
      <c r="A240" s="86" t="s">
        <v>806</v>
      </c>
      <c r="B240" s="86" t="s">
        <v>807</v>
      </c>
      <c r="C240" s="86" t="s">
        <v>1644</v>
      </c>
      <c r="D240" s="86" t="s">
        <v>1640</v>
      </c>
      <c r="E240" s="86" t="s">
        <v>1640</v>
      </c>
      <c r="F240" s="86" t="s">
        <v>1643</v>
      </c>
      <c r="G240" s="86" t="s">
        <v>1640</v>
      </c>
      <c r="H240" s="86" t="s">
        <v>1640</v>
      </c>
      <c r="I240" s="86" t="s">
        <v>8183</v>
      </c>
    </row>
    <row r="241" spans="1:9" ht="12" customHeight="1" x14ac:dyDescent="0.25">
      <c r="A241" s="86" t="s">
        <v>685</v>
      </c>
      <c r="B241" s="86" t="s">
        <v>686</v>
      </c>
      <c r="C241" s="86" t="s">
        <v>1640</v>
      </c>
      <c r="D241" s="86" t="s">
        <v>1640</v>
      </c>
      <c r="E241" s="86" t="s">
        <v>1640</v>
      </c>
      <c r="F241" s="86" t="s">
        <v>1643</v>
      </c>
      <c r="G241" s="86" t="s">
        <v>1640</v>
      </c>
      <c r="H241" s="86" t="s">
        <v>1654</v>
      </c>
      <c r="I241" s="86" t="s">
        <v>8183</v>
      </c>
    </row>
    <row r="242" spans="1:9" ht="12" customHeight="1" x14ac:dyDescent="0.25">
      <c r="A242" s="86" t="s">
        <v>687</v>
      </c>
      <c r="B242" s="86" t="s">
        <v>688</v>
      </c>
      <c r="C242" s="86" t="s">
        <v>1640</v>
      </c>
      <c r="D242" s="86" t="s">
        <v>1640</v>
      </c>
      <c r="E242" s="86" t="s">
        <v>1640</v>
      </c>
      <c r="F242" s="86" t="s">
        <v>1643</v>
      </c>
      <c r="G242" s="86" t="s">
        <v>1640</v>
      </c>
      <c r="H242" s="86" t="s">
        <v>1654</v>
      </c>
      <c r="I242" s="86" t="s">
        <v>8183</v>
      </c>
    </row>
    <row r="243" spans="1:9" ht="12" customHeight="1" x14ac:dyDescent="0.25">
      <c r="A243" s="86" t="s">
        <v>194</v>
      </c>
      <c r="B243" s="86" t="s">
        <v>195</v>
      </c>
      <c r="C243" s="86" t="s">
        <v>1640</v>
      </c>
      <c r="D243" s="86" t="s">
        <v>1640</v>
      </c>
      <c r="E243" s="86" t="s">
        <v>1640</v>
      </c>
      <c r="F243" s="86" t="s">
        <v>1643</v>
      </c>
      <c r="G243" s="86" t="s">
        <v>1640</v>
      </c>
      <c r="H243" s="86" t="s">
        <v>1654</v>
      </c>
      <c r="I243" s="86" t="s">
        <v>8183</v>
      </c>
    </row>
    <row r="244" spans="1:9" ht="12" customHeight="1" x14ac:dyDescent="0.25">
      <c r="A244" s="86" t="s">
        <v>689</v>
      </c>
      <c r="B244" s="86" t="s">
        <v>690</v>
      </c>
      <c r="C244" s="86" t="s">
        <v>1640</v>
      </c>
      <c r="D244" s="86" t="s">
        <v>1640</v>
      </c>
      <c r="E244" s="86" t="s">
        <v>1640</v>
      </c>
      <c r="F244" s="86" t="s">
        <v>1643</v>
      </c>
      <c r="G244" s="86" t="s">
        <v>1640</v>
      </c>
      <c r="H244" s="86" t="s">
        <v>1654</v>
      </c>
      <c r="I244" s="86" t="s">
        <v>8183</v>
      </c>
    </row>
    <row r="245" spans="1:9" ht="12" customHeight="1" x14ac:dyDescent="0.25">
      <c r="A245" s="86" t="s">
        <v>691</v>
      </c>
      <c r="B245" s="86" t="s">
        <v>692</v>
      </c>
      <c r="C245" s="86" t="s">
        <v>1640</v>
      </c>
      <c r="D245" s="86" t="s">
        <v>1640</v>
      </c>
      <c r="E245" s="86" t="s">
        <v>1640</v>
      </c>
      <c r="F245" s="86" t="s">
        <v>1643</v>
      </c>
      <c r="G245" s="86" t="s">
        <v>1640</v>
      </c>
      <c r="H245" s="86" t="s">
        <v>1654</v>
      </c>
      <c r="I245" s="86" t="s">
        <v>8183</v>
      </c>
    </row>
    <row r="246" spans="1:9" ht="12" customHeight="1" x14ac:dyDescent="0.25">
      <c r="A246" s="86" t="s">
        <v>693</v>
      </c>
      <c r="B246" s="86" t="s">
        <v>694</v>
      </c>
      <c r="C246" s="86" t="s">
        <v>1640</v>
      </c>
      <c r="D246" s="86" t="s">
        <v>1640</v>
      </c>
      <c r="E246" s="86" t="s">
        <v>1640</v>
      </c>
      <c r="F246" s="86" t="s">
        <v>1643</v>
      </c>
      <c r="G246" s="86" t="s">
        <v>1640</v>
      </c>
      <c r="H246" s="86" t="s">
        <v>1654</v>
      </c>
      <c r="I246" s="86" t="s">
        <v>8183</v>
      </c>
    </row>
    <row r="247" spans="1:9" ht="12" customHeight="1" x14ac:dyDescent="0.25">
      <c r="A247" s="86" t="s">
        <v>695</v>
      </c>
      <c r="B247" s="86" t="s">
        <v>696</v>
      </c>
      <c r="C247" s="86" t="s">
        <v>1640</v>
      </c>
      <c r="D247" s="86" t="s">
        <v>1640</v>
      </c>
      <c r="E247" s="86" t="s">
        <v>1640</v>
      </c>
      <c r="F247" s="86" t="s">
        <v>1643</v>
      </c>
      <c r="G247" s="86" t="s">
        <v>1640</v>
      </c>
      <c r="H247" s="86" t="s">
        <v>1654</v>
      </c>
      <c r="I247" s="86" t="s">
        <v>8183</v>
      </c>
    </row>
    <row r="248" spans="1:9" ht="12" customHeight="1" x14ac:dyDescent="0.25">
      <c r="A248" s="86" t="s">
        <v>812</v>
      </c>
      <c r="B248" s="86" t="s">
        <v>813</v>
      </c>
      <c r="C248" s="86" t="s">
        <v>1640</v>
      </c>
      <c r="D248" s="86" t="s">
        <v>1640</v>
      </c>
      <c r="E248" s="86" t="s">
        <v>1640</v>
      </c>
      <c r="F248" s="86" t="s">
        <v>1643</v>
      </c>
      <c r="G248" s="86" t="s">
        <v>1640</v>
      </c>
      <c r="H248" s="86" t="s">
        <v>1654</v>
      </c>
      <c r="I248" s="86" t="s">
        <v>8183</v>
      </c>
    </row>
    <row r="249" spans="1:9" ht="12" customHeight="1" x14ac:dyDescent="0.25">
      <c r="A249" s="86" t="s">
        <v>697</v>
      </c>
      <c r="B249" s="86" t="s">
        <v>698</v>
      </c>
      <c r="C249" s="86" t="s">
        <v>1640</v>
      </c>
      <c r="D249" s="86" t="s">
        <v>1640</v>
      </c>
      <c r="E249" s="86" t="s">
        <v>1640</v>
      </c>
      <c r="F249" s="86" t="s">
        <v>1640</v>
      </c>
      <c r="G249" s="86" t="s">
        <v>1640</v>
      </c>
      <c r="H249" s="86" t="s">
        <v>1654</v>
      </c>
      <c r="I249" s="86" t="s">
        <v>8183</v>
      </c>
    </row>
    <row r="250" spans="1:9" ht="12" customHeight="1" x14ac:dyDescent="0.25">
      <c r="A250" s="86" t="s">
        <v>699</v>
      </c>
      <c r="B250" s="86" t="s">
        <v>700</v>
      </c>
      <c r="C250" s="86" t="s">
        <v>1640</v>
      </c>
      <c r="D250" s="86" t="s">
        <v>1640</v>
      </c>
      <c r="E250" s="86" t="s">
        <v>1640</v>
      </c>
      <c r="F250" s="86" t="s">
        <v>8190</v>
      </c>
      <c r="G250" s="86" t="s">
        <v>1640</v>
      </c>
      <c r="H250" s="86" t="s">
        <v>1654</v>
      </c>
      <c r="I250" s="86" t="s">
        <v>8183</v>
      </c>
    </row>
    <row r="251" spans="1:9" ht="12" customHeight="1" x14ac:dyDescent="0.25">
      <c r="A251" s="86" t="s">
        <v>701</v>
      </c>
      <c r="B251" s="86" t="s">
        <v>702</v>
      </c>
      <c r="C251" s="86" t="s">
        <v>1640</v>
      </c>
      <c r="D251" s="86" t="s">
        <v>1640</v>
      </c>
      <c r="E251" s="86" t="s">
        <v>1640</v>
      </c>
      <c r="F251" s="86" t="s">
        <v>1640</v>
      </c>
      <c r="G251" s="86" t="s">
        <v>1640</v>
      </c>
      <c r="H251" s="86" t="s">
        <v>1654</v>
      </c>
      <c r="I251" s="86" t="s">
        <v>8187</v>
      </c>
    </row>
    <row r="252" spans="1:9" ht="12" customHeight="1" x14ac:dyDescent="0.25">
      <c r="A252" s="86" t="s">
        <v>703</v>
      </c>
      <c r="B252" s="86" t="s">
        <v>704</v>
      </c>
      <c r="C252" s="86" t="s">
        <v>1640</v>
      </c>
      <c r="D252" s="86" t="s">
        <v>1640</v>
      </c>
      <c r="E252" s="86" t="s">
        <v>1640</v>
      </c>
      <c r="F252" s="86" t="s">
        <v>8190</v>
      </c>
      <c r="G252" s="86" t="s">
        <v>1640</v>
      </c>
      <c r="H252" s="86" t="s">
        <v>1654</v>
      </c>
      <c r="I252" s="86" t="s">
        <v>8186</v>
      </c>
    </row>
    <row r="253" spans="1:9" ht="12" customHeight="1" x14ac:dyDescent="0.25">
      <c r="A253" s="86" t="s">
        <v>705</v>
      </c>
      <c r="B253" s="86" t="s">
        <v>706</v>
      </c>
      <c r="C253" s="86" t="s">
        <v>1640</v>
      </c>
      <c r="D253" s="86" t="s">
        <v>1640</v>
      </c>
      <c r="E253" s="86" t="s">
        <v>1640</v>
      </c>
      <c r="F253" s="86" t="s">
        <v>8190</v>
      </c>
      <c r="G253" s="86" t="s">
        <v>1640</v>
      </c>
      <c r="H253" s="86" t="s">
        <v>1654</v>
      </c>
      <c r="I253" s="86" t="s">
        <v>8186</v>
      </c>
    </row>
    <row r="254" spans="1:9" ht="12" customHeight="1" x14ac:dyDescent="0.25">
      <c r="A254" s="86" t="s">
        <v>707</v>
      </c>
      <c r="B254" s="86" t="s">
        <v>708</v>
      </c>
      <c r="C254" s="86" t="s">
        <v>1640</v>
      </c>
      <c r="D254" s="86" t="s">
        <v>1640</v>
      </c>
      <c r="E254" s="86" t="s">
        <v>1640</v>
      </c>
      <c r="F254" s="86" t="s">
        <v>1640</v>
      </c>
      <c r="G254" s="86" t="s">
        <v>1640</v>
      </c>
      <c r="H254" s="86" t="s">
        <v>1654</v>
      </c>
      <c r="I254" s="86" t="s">
        <v>8183</v>
      </c>
    </row>
    <row r="255" spans="1:9" ht="12" customHeight="1" x14ac:dyDescent="0.25">
      <c r="A255" s="86" t="s">
        <v>851</v>
      </c>
      <c r="B255" s="86" t="s">
        <v>852</v>
      </c>
      <c r="C255" s="86" t="s">
        <v>1640</v>
      </c>
      <c r="D255" s="86" t="s">
        <v>1640</v>
      </c>
      <c r="E255" s="86" t="s">
        <v>1640</v>
      </c>
      <c r="F255" s="86" t="s">
        <v>1643</v>
      </c>
      <c r="G255" s="86" t="s">
        <v>1640</v>
      </c>
      <c r="H255" s="86" t="s">
        <v>1654</v>
      </c>
      <c r="I255" s="86" t="s">
        <v>8183</v>
      </c>
    </row>
    <row r="256" spans="1:9" ht="12" customHeight="1" x14ac:dyDescent="0.25">
      <c r="A256" s="86" t="s">
        <v>709</v>
      </c>
      <c r="B256" s="86" t="s">
        <v>710</v>
      </c>
      <c r="C256" s="86" t="s">
        <v>1640</v>
      </c>
      <c r="D256" s="86" t="s">
        <v>1640</v>
      </c>
      <c r="E256" s="86" t="s">
        <v>1640</v>
      </c>
      <c r="F256" s="86" t="s">
        <v>8188</v>
      </c>
      <c r="G256" s="86" t="s">
        <v>1640</v>
      </c>
      <c r="H256" s="86" t="s">
        <v>1654</v>
      </c>
      <c r="I256" s="86" t="s">
        <v>8184</v>
      </c>
    </row>
    <row r="257" spans="1:9" ht="12" customHeight="1" x14ac:dyDescent="0.25">
      <c r="A257" s="86" t="s">
        <v>711</v>
      </c>
      <c r="B257" s="86" t="s">
        <v>712</v>
      </c>
      <c r="C257" s="86" t="s">
        <v>1640</v>
      </c>
      <c r="D257" s="86" t="s">
        <v>1640</v>
      </c>
      <c r="E257" s="86" t="s">
        <v>1640</v>
      </c>
      <c r="F257" s="86" t="s">
        <v>8188</v>
      </c>
      <c r="G257" s="86" t="s">
        <v>1640</v>
      </c>
      <c r="H257" s="86" t="s">
        <v>1654</v>
      </c>
      <c r="I257" s="86" t="s">
        <v>8184</v>
      </c>
    </row>
    <row r="258" spans="1:9" ht="12" customHeight="1" x14ac:dyDescent="0.25">
      <c r="A258" s="86" t="s">
        <v>713</v>
      </c>
      <c r="B258" s="86" t="s">
        <v>714</v>
      </c>
      <c r="C258" s="86" t="s">
        <v>1640</v>
      </c>
      <c r="D258" s="86" t="s">
        <v>1640</v>
      </c>
      <c r="E258" s="86" t="s">
        <v>1640</v>
      </c>
      <c r="F258" s="86" t="s">
        <v>8188</v>
      </c>
      <c r="G258" s="86" t="s">
        <v>1640</v>
      </c>
      <c r="H258" s="86" t="s">
        <v>1654</v>
      </c>
      <c r="I258" s="86" t="s">
        <v>8184</v>
      </c>
    </row>
    <row r="259" spans="1:9" ht="12" customHeight="1" x14ac:dyDescent="0.25">
      <c r="A259" s="86" t="s">
        <v>715</v>
      </c>
      <c r="B259" s="86" t="s">
        <v>716</v>
      </c>
      <c r="C259" s="86" t="s">
        <v>1640</v>
      </c>
      <c r="D259" s="86" t="s">
        <v>1640</v>
      </c>
      <c r="E259" s="86" t="s">
        <v>1640</v>
      </c>
      <c r="F259" s="86" t="s">
        <v>8188</v>
      </c>
      <c r="G259" s="86" t="s">
        <v>1640</v>
      </c>
      <c r="H259" s="86" t="s">
        <v>1654</v>
      </c>
      <c r="I259" s="86" t="s">
        <v>8184</v>
      </c>
    </row>
    <row r="260" spans="1:9" ht="12" customHeight="1" x14ac:dyDescent="0.25">
      <c r="A260" s="86" t="s">
        <v>717</v>
      </c>
      <c r="B260" s="86" t="s">
        <v>718</v>
      </c>
      <c r="C260" s="86" t="s">
        <v>1640</v>
      </c>
      <c r="D260" s="86" t="s">
        <v>1640</v>
      </c>
      <c r="E260" s="86" t="s">
        <v>1640</v>
      </c>
      <c r="F260" s="86" t="s">
        <v>8189</v>
      </c>
      <c r="G260" s="86" t="s">
        <v>1640</v>
      </c>
      <c r="H260" s="86" t="s">
        <v>1654</v>
      </c>
      <c r="I260" s="86" t="s">
        <v>8185</v>
      </c>
    </row>
    <row r="261" spans="1:9" ht="12" customHeight="1" x14ac:dyDescent="0.25">
      <c r="A261" s="86" t="s">
        <v>719</v>
      </c>
      <c r="B261" s="86" t="s">
        <v>720</v>
      </c>
      <c r="C261" s="86" t="s">
        <v>1640</v>
      </c>
      <c r="D261" s="86" t="s">
        <v>1640</v>
      </c>
      <c r="E261" s="86" t="s">
        <v>1640</v>
      </c>
      <c r="F261" s="86" t="s">
        <v>1643</v>
      </c>
      <c r="G261" s="86" t="s">
        <v>1640</v>
      </c>
      <c r="H261" s="86" t="s">
        <v>1654</v>
      </c>
      <c r="I261" s="86" t="s">
        <v>8183</v>
      </c>
    </row>
    <row r="262" spans="1:9" ht="12" customHeight="1" x14ac:dyDescent="0.25">
      <c r="A262" s="86" t="s">
        <v>721</v>
      </c>
      <c r="B262" s="86" t="s">
        <v>722</v>
      </c>
      <c r="C262" s="86" t="s">
        <v>1640</v>
      </c>
      <c r="D262" s="86" t="s">
        <v>1640</v>
      </c>
      <c r="E262" s="86" t="s">
        <v>1640</v>
      </c>
      <c r="F262" s="86" t="s">
        <v>1643</v>
      </c>
      <c r="G262" s="86" t="s">
        <v>1640</v>
      </c>
      <c r="H262" s="86" t="s">
        <v>1654</v>
      </c>
      <c r="I262" s="86" t="s">
        <v>8183</v>
      </c>
    </row>
    <row r="263" spans="1:9" ht="12" customHeight="1" x14ac:dyDescent="0.25">
      <c r="A263" s="86" t="s">
        <v>723</v>
      </c>
      <c r="B263" s="86" t="s">
        <v>724</v>
      </c>
      <c r="C263" s="86" t="s">
        <v>1640</v>
      </c>
      <c r="D263" s="86" t="s">
        <v>1640</v>
      </c>
      <c r="E263" s="86" t="s">
        <v>1640</v>
      </c>
      <c r="F263" s="86" t="s">
        <v>1643</v>
      </c>
      <c r="G263" s="86" t="s">
        <v>1640</v>
      </c>
      <c r="H263" s="86" t="s">
        <v>1654</v>
      </c>
      <c r="I263" s="86" t="s">
        <v>8183</v>
      </c>
    </row>
    <row r="264" spans="1:9" ht="12" customHeight="1" x14ac:dyDescent="0.25">
      <c r="A264" s="86" t="s">
        <v>725</v>
      </c>
      <c r="B264" s="86" t="s">
        <v>726</v>
      </c>
      <c r="C264" s="86" t="s">
        <v>1640</v>
      </c>
      <c r="D264" s="86" t="s">
        <v>1640</v>
      </c>
      <c r="E264" s="86" t="s">
        <v>1640</v>
      </c>
      <c r="F264" s="86" t="s">
        <v>1643</v>
      </c>
      <c r="G264" s="86" t="s">
        <v>1640</v>
      </c>
      <c r="H264" s="86" t="s">
        <v>1654</v>
      </c>
      <c r="I264" s="86" t="s">
        <v>8183</v>
      </c>
    </row>
    <row r="265" spans="1:9" ht="12" customHeight="1" x14ac:dyDescent="0.25">
      <c r="A265" s="86" t="s">
        <v>727</v>
      </c>
      <c r="B265" s="86" t="s">
        <v>728</v>
      </c>
      <c r="C265" s="86" t="s">
        <v>1640</v>
      </c>
      <c r="D265" s="86" t="s">
        <v>1640</v>
      </c>
      <c r="E265" s="86" t="s">
        <v>1640</v>
      </c>
      <c r="F265" s="86" t="s">
        <v>1643</v>
      </c>
      <c r="G265" s="86" t="s">
        <v>1640</v>
      </c>
      <c r="H265" s="86" t="s">
        <v>1654</v>
      </c>
      <c r="I265" s="86" t="s">
        <v>8183</v>
      </c>
    </row>
    <row r="266" spans="1:9" ht="12" customHeight="1" x14ac:dyDescent="0.25">
      <c r="A266" s="86" t="s">
        <v>729</v>
      </c>
      <c r="B266" s="86" t="s">
        <v>730</v>
      </c>
      <c r="C266" s="86" t="s">
        <v>1640</v>
      </c>
      <c r="D266" s="86" t="s">
        <v>1640</v>
      </c>
      <c r="E266" s="86" t="s">
        <v>1640</v>
      </c>
      <c r="F266" s="86" t="s">
        <v>1643</v>
      </c>
      <c r="G266" s="86" t="s">
        <v>1640</v>
      </c>
      <c r="H266" s="86" t="s">
        <v>1654</v>
      </c>
      <c r="I266" s="86" t="s">
        <v>8183</v>
      </c>
    </row>
    <row r="267" spans="1:9" ht="12" customHeight="1" x14ac:dyDescent="0.25">
      <c r="A267" s="86" t="s">
        <v>731</v>
      </c>
      <c r="B267" s="86" t="s">
        <v>732</v>
      </c>
      <c r="C267" s="86" t="s">
        <v>1640</v>
      </c>
      <c r="D267" s="86" t="s">
        <v>1640</v>
      </c>
      <c r="E267" s="86" t="s">
        <v>1640</v>
      </c>
      <c r="F267" s="86" t="s">
        <v>1643</v>
      </c>
      <c r="G267" s="86" t="s">
        <v>1640</v>
      </c>
      <c r="H267" s="86" t="s">
        <v>1654</v>
      </c>
      <c r="I267" s="86" t="s">
        <v>8183</v>
      </c>
    </row>
    <row r="268" spans="1:9" ht="12" customHeight="1" x14ac:dyDescent="0.25">
      <c r="A268" s="86" t="s">
        <v>733</v>
      </c>
      <c r="B268" s="86" t="s">
        <v>734</v>
      </c>
      <c r="C268" s="86" t="s">
        <v>1640</v>
      </c>
      <c r="D268" s="86" t="s">
        <v>1640</v>
      </c>
      <c r="E268" s="86" t="s">
        <v>1640</v>
      </c>
      <c r="F268" s="86" t="s">
        <v>1643</v>
      </c>
      <c r="G268" s="86" t="s">
        <v>1640</v>
      </c>
      <c r="H268" s="86" t="s">
        <v>1654</v>
      </c>
      <c r="I268" s="86" t="s">
        <v>8183</v>
      </c>
    </row>
    <row r="269" spans="1:9" ht="12" customHeight="1" x14ac:dyDescent="0.25">
      <c r="A269" s="86" t="s">
        <v>735</v>
      </c>
      <c r="B269" s="86" t="s">
        <v>736</v>
      </c>
      <c r="C269" s="86" t="s">
        <v>1640</v>
      </c>
      <c r="D269" s="86" t="s">
        <v>1640</v>
      </c>
      <c r="E269" s="86" t="s">
        <v>1640</v>
      </c>
      <c r="F269" s="86" t="s">
        <v>1643</v>
      </c>
      <c r="G269" s="86" t="s">
        <v>1640</v>
      </c>
      <c r="H269" s="86" t="s">
        <v>1654</v>
      </c>
      <c r="I269" s="86" t="s">
        <v>8183</v>
      </c>
    </row>
    <row r="270" spans="1:9" ht="12" customHeight="1" x14ac:dyDescent="0.25">
      <c r="A270" s="86" t="s">
        <v>737</v>
      </c>
      <c r="B270" s="86" t="s">
        <v>738</v>
      </c>
      <c r="C270" s="86" t="s">
        <v>1640</v>
      </c>
      <c r="D270" s="86" t="s">
        <v>1640</v>
      </c>
      <c r="E270" s="86" t="s">
        <v>1640</v>
      </c>
      <c r="F270" s="86" t="s">
        <v>1643</v>
      </c>
      <c r="G270" s="86" t="s">
        <v>1640</v>
      </c>
      <c r="H270" s="86" t="s">
        <v>1654</v>
      </c>
      <c r="I270" s="86" t="s">
        <v>8183</v>
      </c>
    </row>
    <row r="271" spans="1:9" ht="12" customHeight="1" x14ac:dyDescent="0.25">
      <c r="A271" s="86" t="s">
        <v>739</v>
      </c>
      <c r="B271" s="86" t="s">
        <v>740</v>
      </c>
      <c r="C271" s="86" t="s">
        <v>1640</v>
      </c>
      <c r="D271" s="86" t="s">
        <v>1640</v>
      </c>
      <c r="E271" s="86" t="s">
        <v>1640</v>
      </c>
      <c r="F271" s="86" t="s">
        <v>1643</v>
      </c>
      <c r="G271" s="86" t="s">
        <v>1640</v>
      </c>
      <c r="H271" s="86" t="s">
        <v>1654</v>
      </c>
      <c r="I271" s="86" t="s">
        <v>8183</v>
      </c>
    </row>
    <row r="272" spans="1:9" ht="12" customHeight="1" x14ac:dyDescent="0.25">
      <c r="A272" s="86" t="s">
        <v>604</v>
      </c>
      <c r="B272" s="86" t="s">
        <v>196</v>
      </c>
      <c r="C272" s="86" t="s">
        <v>1640</v>
      </c>
      <c r="D272" s="86" t="s">
        <v>1640</v>
      </c>
      <c r="E272" s="86" t="s">
        <v>1640</v>
      </c>
      <c r="F272" s="86" t="s">
        <v>1643</v>
      </c>
      <c r="G272" s="86" t="s">
        <v>1640</v>
      </c>
      <c r="H272" s="86" t="s">
        <v>1654</v>
      </c>
      <c r="I272" s="86" t="s">
        <v>8183</v>
      </c>
    </row>
    <row r="273" spans="1:9" ht="12" customHeight="1" x14ac:dyDescent="0.25">
      <c r="A273" s="86" t="s">
        <v>197</v>
      </c>
      <c r="B273" s="86" t="s">
        <v>198</v>
      </c>
      <c r="C273" s="86" t="s">
        <v>1640</v>
      </c>
      <c r="D273" s="86" t="s">
        <v>1640</v>
      </c>
      <c r="E273" s="86" t="s">
        <v>1640</v>
      </c>
      <c r="F273" s="86" t="s">
        <v>1643</v>
      </c>
      <c r="G273" s="86" t="s">
        <v>1640</v>
      </c>
      <c r="H273" s="86" t="s">
        <v>1654</v>
      </c>
      <c r="I273" s="86" t="s">
        <v>8183</v>
      </c>
    </row>
    <row r="274" spans="1:9" ht="12" customHeight="1" x14ac:dyDescent="0.25">
      <c r="A274" s="86" t="s">
        <v>741</v>
      </c>
      <c r="B274" s="86" t="s">
        <v>742</v>
      </c>
      <c r="C274" s="86" t="s">
        <v>1640</v>
      </c>
      <c r="D274" s="86" t="s">
        <v>1640</v>
      </c>
      <c r="E274" s="86" t="s">
        <v>1640</v>
      </c>
      <c r="F274" s="86" t="s">
        <v>1643</v>
      </c>
      <c r="G274" s="86" t="s">
        <v>1640</v>
      </c>
      <c r="H274" s="86" t="s">
        <v>1654</v>
      </c>
      <c r="I274" s="86" t="s">
        <v>8183</v>
      </c>
    </row>
    <row r="275" spans="1:9" ht="12" customHeight="1" x14ac:dyDescent="0.25">
      <c r="A275" s="86" t="s">
        <v>743</v>
      </c>
      <c r="B275" s="86" t="s">
        <v>744</v>
      </c>
      <c r="C275" s="86" t="s">
        <v>1640</v>
      </c>
      <c r="D275" s="86" t="s">
        <v>1640</v>
      </c>
      <c r="E275" s="86" t="s">
        <v>1640</v>
      </c>
      <c r="F275" s="86" t="s">
        <v>1643</v>
      </c>
      <c r="G275" s="86" t="s">
        <v>1640</v>
      </c>
      <c r="H275" s="86" t="s">
        <v>1640</v>
      </c>
      <c r="I275" s="86" t="s">
        <v>8183</v>
      </c>
    </row>
    <row r="276" spans="1:9" ht="12" customHeight="1" x14ac:dyDescent="0.25">
      <c r="A276" s="86" t="s">
        <v>199</v>
      </c>
      <c r="B276" s="86" t="s">
        <v>200</v>
      </c>
      <c r="C276" s="86" t="s">
        <v>1640</v>
      </c>
      <c r="D276" s="86" t="s">
        <v>1640</v>
      </c>
      <c r="E276" s="86" t="s">
        <v>1640</v>
      </c>
      <c r="F276" s="86" t="s">
        <v>1643</v>
      </c>
      <c r="G276" s="86" t="s">
        <v>1640</v>
      </c>
      <c r="H276" s="86" t="s">
        <v>1654</v>
      </c>
      <c r="I276" s="86" t="s">
        <v>8183</v>
      </c>
    </row>
    <row r="277" spans="1:9" ht="12" customHeight="1" x14ac:dyDescent="0.25">
      <c r="A277" s="86" t="s">
        <v>818</v>
      </c>
      <c r="B277" s="86" t="s">
        <v>821</v>
      </c>
      <c r="C277" s="86" t="s">
        <v>1640</v>
      </c>
      <c r="D277" s="86" t="s">
        <v>1640</v>
      </c>
      <c r="E277" s="86" t="s">
        <v>1640</v>
      </c>
      <c r="F277" s="86" t="s">
        <v>1643</v>
      </c>
      <c r="G277" s="86" t="s">
        <v>1640</v>
      </c>
      <c r="H277" s="86" t="s">
        <v>1654</v>
      </c>
      <c r="I277" s="86" t="s">
        <v>8183</v>
      </c>
    </row>
    <row r="278" spans="1:9" ht="12" customHeight="1" x14ac:dyDescent="0.25">
      <c r="A278" s="86" t="s">
        <v>201</v>
      </c>
      <c r="B278" s="86" t="s">
        <v>202</v>
      </c>
      <c r="C278" s="86" t="s">
        <v>1640</v>
      </c>
      <c r="D278" s="86" t="s">
        <v>1640</v>
      </c>
      <c r="E278" s="86" t="s">
        <v>1640</v>
      </c>
      <c r="F278" s="86" t="s">
        <v>1643</v>
      </c>
      <c r="G278" s="86" t="s">
        <v>1640</v>
      </c>
      <c r="H278" s="86" t="s">
        <v>1654</v>
      </c>
      <c r="I278" s="86" t="s">
        <v>8183</v>
      </c>
    </row>
    <row r="279" spans="1:9" ht="12" customHeight="1" x14ac:dyDescent="0.25">
      <c r="A279" s="86" t="s">
        <v>203</v>
      </c>
      <c r="B279" s="86" t="s">
        <v>204</v>
      </c>
      <c r="C279" s="86" t="s">
        <v>1640</v>
      </c>
      <c r="D279" s="86" t="s">
        <v>1640</v>
      </c>
      <c r="E279" s="86" t="s">
        <v>1640</v>
      </c>
      <c r="F279" s="86" t="s">
        <v>1643</v>
      </c>
      <c r="G279" s="86" t="s">
        <v>1640</v>
      </c>
      <c r="H279" s="86" t="s">
        <v>1654</v>
      </c>
      <c r="I279" s="86" t="s">
        <v>8183</v>
      </c>
    </row>
    <row r="280" spans="1:9" ht="12" customHeight="1" x14ac:dyDescent="0.25">
      <c r="A280" s="86" t="s">
        <v>205</v>
      </c>
      <c r="B280" s="86" t="s">
        <v>206</v>
      </c>
      <c r="C280" s="86" t="s">
        <v>1640</v>
      </c>
      <c r="D280" s="86" t="s">
        <v>1640</v>
      </c>
      <c r="E280" s="86" t="s">
        <v>1640</v>
      </c>
      <c r="F280" s="86" t="s">
        <v>1643</v>
      </c>
      <c r="G280" s="86" t="s">
        <v>1640</v>
      </c>
      <c r="H280" s="86" t="s">
        <v>1654</v>
      </c>
      <c r="I280" s="86" t="s">
        <v>8183</v>
      </c>
    </row>
    <row r="281" spans="1:9" ht="12" customHeight="1" x14ac:dyDescent="0.25">
      <c r="A281" s="86" t="s">
        <v>555</v>
      </c>
      <c r="B281" s="86" t="s">
        <v>556</v>
      </c>
      <c r="C281" s="86" t="s">
        <v>1640</v>
      </c>
      <c r="D281" s="86" t="s">
        <v>1640</v>
      </c>
      <c r="E281" s="86" t="s">
        <v>1640</v>
      </c>
      <c r="F281" s="86" t="s">
        <v>1643</v>
      </c>
      <c r="G281" s="86" t="s">
        <v>1640</v>
      </c>
      <c r="H281" s="86" t="s">
        <v>1654</v>
      </c>
      <c r="I281" s="86" t="s">
        <v>8183</v>
      </c>
    </row>
    <row r="282" spans="1:9" ht="12" customHeight="1" x14ac:dyDescent="0.25">
      <c r="A282" s="86" t="s">
        <v>788</v>
      </c>
      <c r="B282" s="86" t="s">
        <v>789</v>
      </c>
      <c r="C282" s="86" t="s">
        <v>1644</v>
      </c>
      <c r="D282" s="86" t="s">
        <v>1640</v>
      </c>
      <c r="E282" s="86" t="s">
        <v>1640</v>
      </c>
      <c r="F282" s="86" t="s">
        <v>1643</v>
      </c>
      <c r="G282" s="86" t="s">
        <v>1640</v>
      </c>
      <c r="H282" s="86" t="s">
        <v>1640</v>
      </c>
      <c r="I282" s="86" t="s">
        <v>8183</v>
      </c>
    </row>
    <row r="283" spans="1:9" ht="12" customHeight="1" x14ac:dyDescent="0.25">
      <c r="A283" s="86" t="s">
        <v>207</v>
      </c>
      <c r="B283" s="86" t="s">
        <v>557</v>
      </c>
      <c r="C283" s="86" t="s">
        <v>1640</v>
      </c>
      <c r="D283" s="86" t="s">
        <v>1640</v>
      </c>
      <c r="E283" s="86" t="s">
        <v>1640</v>
      </c>
      <c r="F283" s="86" t="s">
        <v>1643</v>
      </c>
      <c r="G283" s="86" t="s">
        <v>1640</v>
      </c>
      <c r="H283" s="86" t="s">
        <v>1640</v>
      </c>
      <c r="I283" s="86" t="s">
        <v>8183</v>
      </c>
    </row>
    <row r="284" spans="1:9" ht="12" customHeight="1" x14ac:dyDescent="0.25">
      <c r="A284" s="86" t="s">
        <v>360</v>
      </c>
      <c r="B284" s="86" t="s">
        <v>558</v>
      </c>
      <c r="C284" s="86" t="s">
        <v>1640</v>
      </c>
      <c r="D284" s="86" t="s">
        <v>1640</v>
      </c>
      <c r="E284" s="86" t="s">
        <v>1640</v>
      </c>
      <c r="F284" s="86" t="s">
        <v>1643</v>
      </c>
      <c r="G284" s="86" t="s">
        <v>1640</v>
      </c>
      <c r="H284" s="86" t="s">
        <v>1654</v>
      </c>
      <c r="I284" s="86" t="s">
        <v>8183</v>
      </c>
    </row>
    <row r="285" spans="1:9" ht="12" customHeight="1" x14ac:dyDescent="0.25">
      <c r="A285" s="86" t="s">
        <v>208</v>
      </c>
      <c r="B285" s="86" t="s">
        <v>209</v>
      </c>
      <c r="C285" s="86" t="s">
        <v>1640</v>
      </c>
      <c r="D285" s="86" t="s">
        <v>1640</v>
      </c>
      <c r="E285" s="86" t="s">
        <v>1640</v>
      </c>
      <c r="F285" s="86" t="s">
        <v>1640</v>
      </c>
      <c r="G285" s="86" t="s">
        <v>1640</v>
      </c>
      <c r="H285" s="86" t="s">
        <v>8199</v>
      </c>
      <c r="I285" s="86" t="s">
        <v>8183</v>
      </c>
    </row>
    <row r="286" spans="1:9" ht="12" customHeight="1" x14ac:dyDescent="0.25">
      <c r="A286" s="86" t="s">
        <v>210</v>
      </c>
      <c r="B286" s="86" t="s">
        <v>211</v>
      </c>
      <c r="C286" s="86" t="s">
        <v>1640</v>
      </c>
      <c r="D286" s="86" t="s">
        <v>1640</v>
      </c>
      <c r="E286" s="86" t="s">
        <v>1640</v>
      </c>
      <c r="F286" s="86" t="s">
        <v>1643</v>
      </c>
      <c r="G286" s="86" t="s">
        <v>1640</v>
      </c>
      <c r="H286" s="86" t="s">
        <v>1654</v>
      </c>
      <c r="I286" s="86" t="s">
        <v>8183</v>
      </c>
    </row>
    <row r="287" spans="1:9" ht="12" customHeight="1" x14ac:dyDescent="0.25">
      <c r="A287" s="86" t="s">
        <v>212</v>
      </c>
      <c r="B287" s="86" t="s">
        <v>213</v>
      </c>
      <c r="C287" s="86" t="s">
        <v>1640</v>
      </c>
      <c r="D287" s="86" t="s">
        <v>1640</v>
      </c>
      <c r="E287" s="86" t="s">
        <v>1640</v>
      </c>
      <c r="F287" s="86" t="s">
        <v>1643</v>
      </c>
      <c r="G287" s="86" t="s">
        <v>1640</v>
      </c>
      <c r="H287" s="86" t="s">
        <v>1654</v>
      </c>
      <c r="I287" s="86" t="s">
        <v>8183</v>
      </c>
    </row>
    <row r="288" spans="1:9" ht="12" customHeight="1" x14ac:dyDescent="0.25">
      <c r="A288" s="86" t="s">
        <v>214</v>
      </c>
      <c r="B288" s="86" t="s">
        <v>215</v>
      </c>
      <c r="C288" s="86" t="s">
        <v>1649</v>
      </c>
      <c r="D288" s="86" t="s">
        <v>1640</v>
      </c>
      <c r="E288" s="86" t="s">
        <v>1640</v>
      </c>
      <c r="F288" s="86" t="s">
        <v>8188</v>
      </c>
      <c r="G288" s="86" t="s">
        <v>1640</v>
      </c>
      <c r="H288" s="86" t="s">
        <v>1651</v>
      </c>
      <c r="I288" s="86" t="s">
        <v>8184</v>
      </c>
    </row>
    <row r="289" spans="1:9" ht="12" customHeight="1" x14ac:dyDescent="0.25">
      <c r="A289" s="86" t="s">
        <v>216</v>
      </c>
      <c r="B289" s="86" t="s">
        <v>217</v>
      </c>
      <c r="C289" s="86" t="s">
        <v>1649</v>
      </c>
      <c r="D289" s="86" t="s">
        <v>1640</v>
      </c>
      <c r="E289" s="86" t="s">
        <v>1640</v>
      </c>
      <c r="F289" s="86" t="s">
        <v>8188</v>
      </c>
      <c r="G289" s="86" t="s">
        <v>1640</v>
      </c>
      <c r="H289" s="86" t="s">
        <v>1651</v>
      </c>
      <c r="I289" s="86" t="s">
        <v>8184</v>
      </c>
    </row>
    <row r="290" spans="1:9" ht="12" customHeight="1" x14ac:dyDescent="0.25">
      <c r="A290" s="86" t="s">
        <v>218</v>
      </c>
      <c r="B290" s="86" t="s">
        <v>219</v>
      </c>
      <c r="C290" s="86" t="s">
        <v>1649</v>
      </c>
      <c r="D290" s="86" t="s">
        <v>1640</v>
      </c>
      <c r="E290" s="86" t="s">
        <v>1640</v>
      </c>
      <c r="F290" s="86" t="s">
        <v>8188</v>
      </c>
      <c r="G290" s="86" t="s">
        <v>1640</v>
      </c>
      <c r="H290" s="86" t="s">
        <v>1651</v>
      </c>
      <c r="I290" s="86" t="s">
        <v>8184</v>
      </c>
    </row>
    <row r="291" spans="1:9" ht="12" customHeight="1" x14ac:dyDescent="0.25">
      <c r="A291" s="86" t="s">
        <v>220</v>
      </c>
      <c r="B291" s="86" t="s">
        <v>221</v>
      </c>
      <c r="C291" s="86" t="s">
        <v>1649</v>
      </c>
      <c r="D291" s="86" t="s">
        <v>1640</v>
      </c>
      <c r="E291" s="86" t="s">
        <v>1640</v>
      </c>
      <c r="F291" s="86" t="s">
        <v>8188</v>
      </c>
      <c r="G291" s="86" t="s">
        <v>1640</v>
      </c>
      <c r="H291" s="86" t="s">
        <v>1651</v>
      </c>
      <c r="I291" s="86" t="s">
        <v>8184</v>
      </c>
    </row>
    <row r="292" spans="1:9" ht="12" customHeight="1" x14ac:dyDescent="0.25">
      <c r="A292" s="86" t="s">
        <v>222</v>
      </c>
      <c r="B292" s="86" t="s">
        <v>223</v>
      </c>
      <c r="C292" s="86" t="s">
        <v>1649</v>
      </c>
      <c r="D292" s="86" t="s">
        <v>1640</v>
      </c>
      <c r="E292" s="86" t="s">
        <v>1640</v>
      </c>
      <c r="F292" s="86" t="s">
        <v>8188</v>
      </c>
      <c r="G292" s="86" t="s">
        <v>1640</v>
      </c>
      <c r="H292" s="86" t="s">
        <v>1651</v>
      </c>
      <c r="I292" s="86" t="s">
        <v>8184</v>
      </c>
    </row>
    <row r="293" spans="1:9" ht="12" customHeight="1" x14ac:dyDescent="0.25">
      <c r="A293" s="86" t="s">
        <v>224</v>
      </c>
      <c r="B293" s="86" t="s">
        <v>225</v>
      </c>
      <c r="C293" s="86" t="s">
        <v>1649</v>
      </c>
      <c r="D293" s="86" t="s">
        <v>1640</v>
      </c>
      <c r="E293" s="86" t="s">
        <v>1640</v>
      </c>
      <c r="F293" s="86" t="s">
        <v>8189</v>
      </c>
      <c r="G293" s="86" t="s">
        <v>1640</v>
      </c>
      <c r="H293" s="86" t="s">
        <v>8200</v>
      </c>
      <c r="I293" s="86" t="s">
        <v>8183</v>
      </c>
    </row>
    <row r="294" spans="1:9" ht="12" customHeight="1" x14ac:dyDescent="0.25">
      <c r="A294" s="86" t="s">
        <v>481</v>
      </c>
      <c r="B294" s="86" t="s">
        <v>853</v>
      </c>
      <c r="C294" s="86" t="s">
        <v>1640</v>
      </c>
      <c r="D294" s="86" t="s">
        <v>1640</v>
      </c>
      <c r="E294" s="86" t="s">
        <v>1650</v>
      </c>
      <c r="F294" s="86" t="s">
        <v>8191</v>
      </c>
      <c r="G294" s="86" t="s">
        <v>1640</v>
      </c>
      <c r="H294" s="86" t="s">
        <v>1656</v>
      </c>
      <c r="I294" s="86" t="s">
        <v>1640</v>
      </c>
    </row>
    <row r="295" spans="1:9" ht="12" customHeight="1" x14ac:dyDescent="0.25">
      <c r="A295" s="86" t="s">
        <v>226</v>
      </c>
      <c r="B295" s="86" t="s">
        <v>227</v>
      </c>
      <c r="C295" s="86" t="s">
        <v>1640</v>
      </c>
      <c r="D295" s="86" t="s">
        <v>1640</v>
      </c>
      <c r="E295" s="86" t="s">
        <v>1640</v>
      </c>
      <c r="F295" s="86" t="s">
        <v>8189</v>
      </c>
      <c r="G295" s="86" t="s">
        <v>1640</v>
      </c>
      <c r="H295" s="86" t="s">
        <v>1640</v>
      </c>
      <c r="I295" s="86" t="s">
        <v>8183</v>
      </c>
    </row>
    <row r="296" spans="1:9" ht="12" customHeight="1" x14ac:dyDescent="0.25">
      <c r="A296" s="86" t="s">
        <v>228</v>
      </c>
      <c r="B296" s="86" t="s">
        <v>623</v>
      </c>
      <c r="C296" s="86" t="s">
        <v>1640</v>
      </c>
      <c r="D296" s="86" t="s">
        <v>1640</v>
      </c>
      <c r="E296" s="86" t="s">
        <v>1640</v>
      </c>
      <c r="F296" s="86" t="s">
        <v>1643</v>
      </c>
      <c r="G296" s="86" t="s">
        <v>1640</v>
      </c>
      <c r="H296" s="86" t="s">
        <v>1654</v>
      </c>
      <c r="I296" s="86" t="s">
        <v>8183</v>
      </c>
    </row>
    <row r="297" spans="1:9" ht="12" customHeight="1" x14ac:dyDescent="0.25">
      <c r="A297" s="86" t="s">
        <v>482</v>
      </c>
      <c r="B297" s="86" t="s">
        <v>483</v>
      </c>
      <c r="C297" s="86" t="s">
        <v>1640</v>
      </c>
      <c r="D297" s="86" t="s">
        <v>1640</v>
      </c>
      <c r="E297" s="86" t="s">
        <v>1640</v>
      </c>
      <c r="F297" s="86" t="s">
        <v>1643</v>
      </c>
      <c r="G297" s="86" t="s">
        <v>1640</v>
      </c>
      <c r="H297" s="86" t="s">
        <v>1654</v>
      </c>
      <c r="I297" s="86" t="s">
        <v>8183</v>
      </c>
    </row>
    <row r="298" spans="1:9" ht="12" customHeight="1" x14ac:dyDescent="0.25">
      <c r="A298" s="86" t="s">
        <v>229</v>
      </c>
      <c r="B298" s="86" t="s">
        <v>230</v>
      </c>
      <c r="C298" s="86" t="s">
        <v>1640</v>
      </c>
      <c r="D298" s="86" t="s">
        <v>1640</v>
      </c>
      <c r="E298" s="86" t="s">
        <v>1642</v>
      </c>
      <c r="F298" s="86" t="s">
        <v>1643</v>
      </c>
      <c r="G298" s="86" t="s">
        <v>1640</v>
      </c>
      <c r="H298" s="86" t="s">
        <v>1654</v>
      </c>
      <c r="I298" s="86" t="s">
        <v>8183</v>
      </c>
    </row>
    <row r="299" spans="1:9" ht="12" customHeight="1" x14ac:dyDescent="0.25">
      <c r="A299" s="86" t="s">
        <v>484</v>
      </c>
      <c r="B299" s="86" t="s">
        <v>485</v>
      </c>
      <c r="C299" s="86" t="s">
        <v>1640</v>
      </c>
      <c r="D299" s="86" t="s">
        <v>1640</v>
      </c>
      <c r="E299" s="86" t="s">
        <v>1640</v>
      </c>
      <c r="F299" s="86" t="s">
        <v>1643</v>
      </c>
      <c r="G299" s="86" t="s">
        <v>1640</v>
      </c>
      <c r="H299" s="86" t="s">
        <v>1654</v>
      </c>
      <c r="I299" s="86" t="s">
        <v>8183</v>
      </c>
    </row>
    <row r="300" spans="1:9" ht="12" customHeight="1" x14ac:dyDescent="0.25">
      <c r="A300" s="86" t="s">
        <v>486</v>
      </c>
      <c r="B300" s="86" t="s">
        <v>487</v>
      </c>
      <c r="C300" s="86" t="s">
        <v>1646</v>
      </c>
      <c r="D300" s="86" t="s">
        <v>1647</v>
      </c>
      <c r="E300" s="86" t="s">
        <v>1640</v>
      </c>
      <c r="F300" s="86" t="s">
        <v>1640</v>
      </c>
      <c r="G300" s="86" t="s">
        <v>1652</v>
      </c>
      <c r="H300" s="86" t="s">
        <v>1653</v>
      </c>
      <c r="I300" s="86" t="s">
        <v>8183</v>
      </c>
    </row>
    <row r="301" spans="1:9" ht="12" customHeight="1" x14ac:dyDescent="0.25">
      <c r="A301" s="86" t="s">
        <v>1666</v>
      </c>
      <c r="B301" s="86"/>
      <c r="C301" s="86" t="s">
        <v>1640</v>
      </c>
      <c r="D301" s="86" t="s">
        <v>1640</v>
      </c>
      <c r="E301" s="86" t="s">
        <v>1640</v>
      </c>
      <c r="F301" s="86" t="s">
        <v>1643</v>
      </c>
      <c r="G301" s="86" t="s">
        <v>1640</v>
      </c>
      <c r="H301" s="86" t="s">
        <v>1654</v>
      </c>
      <c r="I301" s="86" t="s">
        <v>8183</v>
      </c>
    </row>
    <row r="302" spans="1:9" ht="12" customHeight="1" x14ac:dyDescent="0.25">
      <c r="A302" s="86" t="s">
        <v>488</v>
      </c>
      <c r="B302" s="86" t="s">
        <v>489</v>
      </c>
      <c r="C302" s="86" t="s">
        <v>1649</v>
      </c>
      <c r="D302" s="86" t="s">
        <v>1640</v>
      </c>
      <c r="E302" s="86" t="s">
        <v>1640</v>
      </c>
      <c r="F302" s="86" t="s">
        <v>1643</v>
      </c>
      <c r="G302" s="86" t="s">
        <v>1640</v>
      </c>
      <c r="H302" s="86" t="s">
        <v>1654</v>
      </c>
      <c r="I302" s="86" t="s">
        <v>8183</v>
      </c>
    </row>
    <row r="303" spans="1:9" ht="12" customHeight="1" x14ac:dyDescent="0.25">
      <c r="A303" s="86" t="s">
        <v>768</v>
      </c>
      <c r="B303" s="86" t="s">
        <v>769</v>
      </c>
      <c r="C303" s="86" t="s">
        <v>1640</v>
      </c>
      <c r="D303" s="86" t="s">
        <v>1640</v>
      </c>
      <c r="E303" s="86" t="s">
        <v>1640</v>
      </c>
      <c r="F303" s="86" t="s">
        <v>1643</v>
      </c>
      <c r="G303" s="86" t="s">
        <v>1640</v>
      </c>
      <c r="H303" s="86" t="s">
        <v>1654</v>
      </c>
      <c r="I303" s="86" t="s">
        <v>8183</v>
      </c>
    </row>
    <row r="304" spans="1:9" ht="12" customHeight="1" x14ac:dyDescent="0.25">
      <c r="A304" s="86" t="s">
        <v>490</v>
      </c>
      <c r="B304" s="86" t="s">
        <v>491</v>
      </c>
      <c r="C304" s="86" t="s">
        <v>1640</v>
      </c>
      <c r="D304" s="86" t="s">
        <v>1640</v>
      </c>
      <c r="E304" s="86" t="s">
        <v>1640</v>
      </c>
      <c r="F304" s="86" t="s">
        <v>1643</v>
      </c>
      <c r="G304" s="86" t="s">
        <v>1640</v>
      </c>
      <c r="H304" s="86" t="s">
        <v>1654</v>
      </c>
      <c r="I304" s="86" t="s">
        <v>8183</v>
      </c>
    </row>
    <row r="305" spans="1:9" ht="12" customHeight="1" x14ac:dyDescent="0.25">
      <c r="A305" s="86" t="s">
        <v>492</v>
      </c>
      <c r="B305" s="86" t="s">
        <v>493</v>
      </c>
      <c r="C305" s="86" t="s">
        <v>1640</v>
      </c>
      <c r="D305" s="86" t="s">
        <v>1640</v>
      </c>
      <c r="E305" s="86" t="s">
        <v>1650</v>
      </c>
      <c r="F305" s="86" t="s">
        <v>1643</v>
      </c>
      <c r="G305" s="86" t="s">
        <v>1652</v>
      </c>
      <c r="H305" s="86" t="s">
        <v>1654</v>
      </c>
      <c r="I305" s="86" t="s">
        <v>8183</v>
      </c>
    </row>
    <row r="306" spans="1:9" ht="12" customHeight="1" x14ac:dyDescent="0.25">
      <c r="A306" s="86" t="s">
        <v>231</v>
      </c>
      <c r="B306" s="86" t="s">
        <v>232</v>
      </c>
      <c r="C306" s="86" t="s">
        <v>1640</v>
      </c>
      <c r="D306" s="86" t="s">
        <v>1640</v>
      </c>
      <c r="E306" s="86" t="s">
        <v>1640</v>
      </c>
      <c r="F306" s="86" t="s">
        <v>1643</v>
      </c>
      <c r="G306" s="86" t="s">
        <v>1640</v>
      </c>
      <c r="H306" s="86" t="s">
        <v>1654</v>
      </c>
      <c r="I306" s="86" t="s">
        <v>8183</v>
      </c>
    </row>
    <row r="307" spans="1:9" ht="12" customHeight="1" x14ac:dyDescent="0.25">
      <c r="A307" s="86" t="s">
        <v>233</v>
      </c>
      <c r="B307" s="86" t="s">
        <v>234</v>
      </c>
      <c r="C307" s="86" t="s">
        <v>1640</v>
      </c>
      <c r="D307" s="86" t="s">
        <v>1640</v>
      </c>
      <c r="E307" s="86" t="s">
        <v>1640</v>
      </c>
      <c r="F307" s="86" t="s">
        <v>1643</v>
      </c>
      <c r="G307" s="86" t="s">
        <v>1640</v>
      </c>
      <c r="H307" s="86" t="s">
        <v>1654</v>
      </c>
      <c r="I307" s="86" t="s">
        <v>8183</v>
      </c>
    </row>
    <row r="308" spans="1:9" ht="12" customHeight="1" x14ac:dyDescent="0.25">
      <c r="A308" s="86" t="s">
        <v>559</v>
      </c>
      <c r="B308" s="86" t="s">
        <v>641</v>
      </c>
      <c r="C308" s="86" t="s">
        <v>1640</v>
      </c>
      <c r="D308" s="86" t="s">
        <v>1640</v>
      </c>
      <c r="E308" s="86" t="s">
        <v>1640</v>
      </c>
      <c r="F308" s="86" t="s">
        <v>1643</v>
      </c>
      <c r="G308" s="86" t="s">
        <v>1640</v>
      </c>
      <c r="H308" s="86" t="s">
        <v>1654</v>
      </c>
      <c r="I308" s="86" t="s">
        <v>8183</v>
      </c>
    </row>
    <row r="309" spans="1:9" ht="12" customHeight="1" x14ac:dyDescent="0.25">
      <c r="A309" s="86" t="s">
        <v>560</v>
      </c>
      <c r="B309" s="86" t="s">
        <v>642</v>
      </c>
      <c r="C309" s="86" t="s">
        <v>1640</v>
      </c>
      <c r="D309" s="86" t="s">
        <v>1640</v>
      </c>
      <c r="E309" s="86" t="s">
        <v>1640</v>
      </c>
      <c r="F309" s="86" t="s">
        <v>1643</v>
      </c>
      <c r="G309" s="86" t="s">
        <v>1640</v>
      </c>
      <c r="H309" s="86" t="s">
        <v>1654</v>
      </c>
      <c r="I309" s="86" t="s">
        <v>8183</v>
      </c>
    </row>
    <row r="310" spans="1:9" ht="12" customHeight="1" x14ac:dyDescent="0.25">
      <c r="A310" s="86" t="s">
        <v>561</v>
      </c>
      <c r="B310" s="86" t="s">
        <v>643</v>
      </c>
      <c r="C310" s="86" t="s">
        <v>1640</v>
      </c>
      <c r="D310" s="86" t="s">
        <v>1640</v>
      </c>
      <c r="E310" s="86" t="s">
        <v>1640</v>
      </c>
      <c r="F310" s="86" t="s">
        <v>1643</v>
      </c>
      <c r="G310" s="86" t="s">
        <v>1640</v>
      </c>
      <c r="H310" s="86" t="s">
        <v>1654</v>
      </c>
      <c r="I310" s="86" t="s">
        <v>8183</v>
      </c>
    </row>
    <row r="311" spans="1:9" ht="12" customHeight="1" x14ac:dyDescent="0.25">
      <c r="A311" s="86" t="s">
        <v>494</v>
      </c>
      <c r="B311" s="86" t="s">
        <v>495</v>
      </c>
      <c r="C311" s="86" t="s">
        <v>1640</v>
      </c>
      <c r="D311" s="86" t="s">
        <v>1640</v>
      </c>
      <c r="E311" s="86" t="s">
        <v>1640</v>
      </c>
      <c r="F311" s="86" t="s">
        <v>1643</v>
      </c>
      <c r="G311" s="86" t="s">
        <v>1640</v>
      </c>
      <c r="H311" s="86" t="s">
        <v>1654</v>
      </c>
      <c r="I311" s="86" t="s">
        <v>8183</v>
      </c>
    </row>
    <row r="312" spans="1:9" ht="12" customHeight="1" x14ac:dyDescent="0.25">
      <c r="A312" s="86" t="s">
        <v>1665</v>
      </c>
      <c r="B312" s="86"/>
      <c r="C312" s="86" t="s">
        <v>1640</v>
      </c>
      <c r="D312" s="86" t="s">
        <v>1640</v>
      </c>
      <c r="E312" s="86" t="s">
        <v>1640</v>
      </c>
      <c r="F312" s="86" t="s">
        <v>1643</v>
      </c>
      <c r="G312" s="86" t="s">
        <v>1640</v>
      </c>
      <c r="H312" s="86" t="s">
        <v>1654</v>
      </c>
      <c r="I312" s="86" t="s">
        <v>8183</v>
      </c>
    </row>
    <row r="313" spans="1:9" ht="12" customHeight="1" x14ac:dyDescent="0.25">
      <c r="A313" s="86" t="s">
        <v>235</v>
      </c>
      <c r="B313" s="86" t="s">
        <v>236</v>
      </c>
      <c r="C313" s="86" t="s">
        <v>1640</v>
      </c>
      <c r="D313" s="86" t="s">
        <v>1640</v>
      </c>
      <c r="E313" s="86" t="s">
        <v>1640</v>
      </c>
      <c r="F313" s="86" t="s">
        <v>1643</v>
      </c>
      <c r="G313" s="86" t="s">
        <v>1640</v>
      </c>
      <c r="H313" s="86" t="s">
        <v>1654</v>
      </c>
      <c r="I313" s="86" t="s">
        <v>8183</v>
      </c>
    </row>
    <row r="314" spans="1:9" ht="12" customHeight="1" x14ac:dyDescent="0.25">
      <c r="A314" s="86" t="s">
        <v>237</v>
      </c>
      <c r="B314" s="86" t="s">
        <v>238</v>
      </c>
      <c r="C314" s="86" t="s">
        <v>1640</v>
      </c>
      <c r="D314" s="86" t="s">
        <v>1640</v>
      </c>
      <c r="E314" s="86" t="s">
        <v>1640</v>
      </c>
      <c r="F314" s="86" t="s">
        <v>1643</v>
      </c>
      <c r="G314" s="86" t="s">
        <v>1640</v>
      </c>
      <c r="H314" s="86" t="s">
        <v>1654</v>
      </c>
      <c r="I314" s="86" t="s">
        <v>8183</v>
      </c>
    </row>
    <row r="315" spans="1:9" ht="12" customHeight="1" x14ac:dyDescent="0.25">
      <c r="A315" s="86" t="s">
        <v>239</v>
      </c>
      <c r="B315" s="86" t="s">
        <v>240</v>
      </c>
      <c r="C315" s="86" t="s">
        <v>1640</v>
      </c>
      <c r="D315" s="86" t="s">
        <v>1641</v>
      </c>
      <c r="E315" s="86" t="s">
        <v>1642</v>
      </c>
      <c r="F315" s="86" t="s">
        <v>1643</v>
      </c>
      <c r="G315" s="86" t="s">
        <v>1640</v>
      </c>
      <c r="H315" s="86" t="s">
        <v>1654</v>
      </c>
      <c r="I315" s="86" t="s">
        <v>8183</v>
      </c>
    </row>
    <row r="316" spans="1:9" ht="12" customHeight="1" x14ac:dyDescent="0.25">
      <c r="A316" s="86" t="s">
        <v>496</v>
      </c>
      <c r="B316" s="86" t="s">
        <v>497</v>
      </c>
      <c r="C316" s="86" t="s">
        <v>1640</v>
      </c>
      <c r="D316" s="86" t="s">
        <v>1640</v>
      </c>
      <c r="E316" s="86" t="s">
        <v>1640</v>
      </c>
      <c r="F316" s="86" t="s">
        <v>1640</v>
      </c>
      <c r="G316" s="86" t="s">
        <v>1640</v>
      </c>
      <c r="H316" s="86" t="s">
        <v>1640</v>
      </c>
      <c r="I316" s="86" t="s">
        <v>8183</v>
      </c>
    </row>
    <row r="317" spans="1:9" ht="12" customHeight="1" x14ac:dyDescent="0.25">
      <c r="A317" s="86" t="s">
        <v>241</v>
      </c>
      <c r="B317" s="86" t="s">
        <v>242</v>
      </c>
      <c r="C317" s="86" t="s">
        <v>1640</v>
      </c>
      <c r="D317" s="86" t="s">
        <v>1640</v>
      </c>
      <c r="E317" s="86" t="s">
        <v>1640</v>
      </c>
      <c r="F317" s="86" t="s">
        <v>1643</v>
      </c>
      <c r="G317" s="86" t="s">
        <v>1640</v>
      </c>
      <c r="H317" s="86" t="s">
        <v>1654</v>
      </c>
      <c r="I317" s="86" t="s">
        <v>8183</v>
      </c>
    </row>
    <row r="318" spans="1:9" ht="12" customHeight="1" x14ac:dyDescent="0.25">
      <c r="A318" s="86" t="s">
        <v>243</v>
      </c>
      <c r="B318" s="86" t="s">
        <v>244</v>
      </c>
      <c r="C318" s="86" t="s">
        <v>1640</v>
      </c>
      <c r="D318" s="86" t="s">
        <v>1640</v>
      </c>
      <c r="E318" s="86" t="s">
        <v>1640</v>
      </c>
      <c r="F318" s="86" t="s">
        <v>1643</v>
      </c>
      <c r="G318" s="86" t="s">
        <v>1640</v>
      </c>
      <c r="H318" s="86" t="s">
        <v>1654</v>
      </c>
      <c r="I318" s="86" t="s">
        <v>8183</v>
      </c>
    </row>
    <row r="319" spans="1:9" ht="12" customHeight="1" x14ac:dyDescent="0.25">
      <c r="A319" s="86" t="s">
        <v>245</v>
      </c>
      <c r="B319" s="86" t="s">
        <v>246</v>
      </c>
      <c r="C319" s="86" t="s">
        <v>1640</v>
      </c>
      <c r="D319" s="86" t="s">
        <v>1641</v>
      </c>
      <c r="E319" s="86" t="s">
        <v>1642</v>
      </c>
      <c r="F319" s="86" t="s">
        <v>1643</v>
      </c>
      <c r="G319" s="86" t="s">
        <v>1640</v>
      </c>
      <c r="H319" s="86" t="s">
        <v>1654</v>
      </c>
      <c r="I319" s="86" t="s">
        <v>8183</v>
      </c>
    </row>
    <row r="320" spans="1:9" ht="12" customHeight="1" x14ac:dyDescent="0.25">
      <c r="A320" s="86" t="s">
        <v>247</v>
      </c>
      <c r="B320" s="86" t="s">
        <v>248</v>
      </c>
      <c r="C320" s="86" t="s">
        <v>1640</v>
      </c>
      <c r="D320" s="86" t="s">
        <v>1640</v>
      </c>
      <c r="E320" s="86" t="s">
        <v>1640</v>
      </c>
      <c r="F320" s="86" t="s">
        <v>1643</v>
      </c>
      <c r="G320" s="86" t="s">
        <v>1640</v>
      </c>
      <c r="H320" s="86" t="s">
        <v>1654</v>
      </c>
      <c r="I320" s="86" t="s">
        <v>8183</v>
      </c>
    </row>
    <row r="321" spans="1:9" ht="12" customHeight="1" x14ac:dyDescent="0.25">
      <c r="A321" s="86" t="s">
        <v>249</v>
      </c>
      <c r="B321" s="86" t="s">
        <v>250</v>
      </c>
      <c r="C321" s="86" t="s">
        <v>1640</v>
      </c>
      <c r="D321" s="86" t="s">
        <v>1640</v>
      </c>
      <c r="E321" s="86" t="s">
        <v>1640</v>
      </c>
      <c r="F321" s="86" t="s">
        <v>1643</v>
      </c>
      <c r="G321" s="86" t="s">
        <v>1640</v>
      </c>
      <c r="H321" s="86" t="s">
        <v>1651</v>
      </c>
      <c r="I321" s="86" t="s">
        <v>8184</v>
      </c>
    </row>
    <row r="322" spans="1:9" ht="12" customHeight="1" x14ac:dyDescent="0.25">
      <c r="A322" s="86" t="s">
        <v>251</v>
      </c>
      <c r="B322" s="86" t="s">
        <v>252</v>
      </c>
      <c r="C322" s="86" t="s">
        <v>1640</v>
      </c>
      <c r="D322" s="86" t="s">
        <v>1640</v>
      </c>
      <c r="E322" s="86" t="s">
        <v>1640</v>
      </c>
      <c r="F322" s="86" t="s">
        <v>1643</v>
      </c>
      <c r="G322" s="86" t="s">
        <v>1640</v>
      </c>
      <c r="H322" s="86" t="s">
        <v>1651</v>
      </c>
      <c r="I322" s="86" t="s">
        <v>8184</v>
      </c>
    </row>
    <row r="323" spans="1:9" ht="12" customHeight="1" x14ac:dyDescent="0.25">
      <c r="A323" s="86" t="s">
        <v>253</v>
      </c>
      <c r="B323" s="86" t="s">
        <v>254</v>
      </c>
      <c r="C323" s="86" t="s">
        <v>1649</v>
      </c>
      <c r="D323" s="86" t="s">
        <v>1640</v>
      </c>
      <c r="E323" s="86" t="s">
        <v>1640</v>
      </c>
      <c r="F323" s="86" t="s">
        <v>1643</v>
      </c>
      <c r="G323" s="86" t="s">
        <v>1640</v>
      </c>
      <c r="H323" s="86" t="s">
        <v>1651</v>
      </c>
      <c r="I323" s="86" t="s">
        <v>8184</v>
      </c>
    </row>
    <row r="324" spans="1:9" ht="12" customHeight="1" x14ac:dyDescent="0.25">
      <c r="A324" s="86" t="s">
        <v>255</v>
      </c>
      <c r="B324" s="86" t="s">
        <v>256</v>
      </c>
      <c r="C324" s="86" t="s">
        <v>1649</v>
      </c>
      <c r="D324" s="86" t="s">
        <v>1640</v>
      </c>
      <c r="E324" s="86" t="s">
        <v>1640</v>
      </c>
      <c r="F324" s="86" t="s">
        <v>1643</v>
      </c>
      <c r="G324" s="86" t="s">
        <v>1640</v>
      </c>
      <c r="H324" s="86" t="s">
        <v>1640</v>
      </c>
      <c r="I324" s="86" t="s">
        <v>8183</v>
      </c>
    </row>
    <row r="325" spans="1:9" ht="12" customHeight="1" x14ac:dyDescent="0.25">
      <c r="A325" s="86" t="s">
        <v>257</v>
      </c>
      <c r="B325" s="86" t="s">
        <v>258</v>
      </c>
      <c r="C325" s="86" t="s">
        <v>1649</v>
      </c>
      <c r="D325" s="86" t="s">
        <v>1640</v>
      </c>
      <c r="E325" s="86" t="s">
        <v>1640</v>
      </c>
      <c r="F325" s="86" t="s">
        <v>1643</v>
      </c>
      <c r="G325" s="86" t="s">
        <v>1640</v>
      </c>
      <c r="H325" s="86" t="s">
        <v>1640</v>
      </c>
      <c r="I325" s="86" t="s">
        <v>8183</v>
      </c>
    </row>
    <row r="326" spans="1:9" ht="12" customHeight="1" x14ac:dyDescent="0.25">
      <c r="A326" s="86" t="s">
        <v>745</v>
      </c>
      <c r="B326" s="86" t="s">
        <v>746</v>
      </c>
      <c r="C326" s="86" t="s">
        <v>1640</v>
      </c>
      <c r="D326" s="86" t="s">
        <v>1640</v>
      </c>
      <c r="E326" s="86" t="s">
        <v>1640</v>
      </c>
      <c r="F326" s="86" t="s">
        <v>1643</v>
      </c>
      <c r="G326" s="86" t="s">
        <v>1640</v>
      </c>
      <c r="H326" s="86" t="s">
        <v>1640</v>
      </c>
      <c r="I326" s="86" t="s">
        <v>8183</v>
      </c>
    </row>
    <row r="327" spans="1:9" ht="12" customHeight="1" x14ac:dyDescent="0.25">
      <c r="A327" s="86" t="s">
        <v>259</v>
      </c>
      <c r="B327" s="86" t="s">
        <v>260</v>
      </c>
      <c r="C327" s="86" t="s">
        <v>1640</v>
      </c>
      <c r="D327" s="86" t="s">
        <v>1640</v>
      </c>
      <c r="E327" s="86" t="s">
        <v>1640</v>
      </c>
      <c r="F327" s="86" t="s">
        <v>1643</v>
      </c>
      <c r="G327" s="86" t="s">
        <v>1640</v>
      </c>
      <c r="H327" s="86" t="s">
        <v>1654</v>
      </c>
      <c r="I327" s="86" t="s">
        <v>8183</v>
      </c>
    </row>
    <row r="328" spans="1:9" ht="12" customHeight="1" x14ac:dyDescent="0.25">
      <c r="A328" s="86" t="s">
        <v>498</v>
      </c>
      <c r="B328" s="86" t="s">
        <v>499</v>
      </c>
      <c r="C328" s="86" t="s">
        <v>1640</v>
      </c>
      <c r="D328" s="86" t="s">
        <v>1640</v>
      </c>
      <c r="E328" s="86" t="s">
        <v>1640</v>
      </c>
      <c r="F328" s="86" t="s">
        <v>1643</v>
      </c>
      <c r="G328" s="86" t="s">
        <v>1640</v>
      </c>
      <c r="H328" s="86" t="s">
        <v>1640</v>
      </c>
      <c r="I328" s="86" t="s">
        <v>8183</v>
      </c>
    </row>
    <row r="329" spans="1:9" ht="12" customHeight="1" x14ac:dyDescent="0.25">
      <c r="A329" s="86" t="s">
        <v>261</v>
      </c>
      <c r="B329" s="86" t="s">
        <v>621</v>
      </c>
      <c r="C329" s="86" t="s">
        <v>1640</v>
      </c>
      <c r="D329" s="86" t="s">
        <v>1641</v>
      </c>
      <c r="E329" s="86" t="s">
        <v>1642</v>
      </c>
      <c r="F329" s="86" t="s">
        <v>1643</v>
      </c>
      <c r="G329" s="86" t="s">
        <v>1640</v>
      </c>
      <c r="H329" s="86" t="s">
        <v>1654</v>
      </c>
      <c r="I329" s="86" t="s">
        <v>8183</v>
      </c>
    </row>
    <row r="330" spans="1:9" ht="12" customHeight="1" x14ac:dyDescent="0.25">
      <c r="A330" s="86" t="s">
        <v>262</v>
      </c>
      <c r="B330" s="86" t="s">
        <v>263</v>
      </c>
      <c r="C330" s="86" t="s">
        <v>1640</v>
      </c>
      <c r="D330" s="86" t="s">
        <v>1641</v>
      </c>
      <c r="E330" s="86" t="s">
        <v>1642</v>
      </c>
      <c r="F330" s="86" t="s">
        <v>1643</v>
      </c>
      <c r="G330" s="86" t="s">
        <v>1640</v>
      </c>
      <c r="H330" s="86" t="s">
        <v>1654</v>
      </c>
      <c r="I330" s="86" t="s">
        <v>8183</v>
      </c>
    </row>
    <row r="331" spans="1:9" ht="12" customHeight="1" x14ac:dyDescent="0.25">
      <c r="A331" s="86" t="s">
        <v>264</v>
      </c>
      <c r="B331" s="86" t="s">
        <v>265</v>
      </c>
      <c r="C331" s="86" t="s">
        <v>1640</v>
      </c>
      <c r="D331" s="86" t="s">
        <v>1641</v>
      </c>
      <c r="E331" s="86" t="s">
        <v>1642</v>
      </c>
      <c r="F331" s="86" t="s">
        <v>1643</v>
      </c>
      <c r="G331" s="86" t="s">
        <v>1640</v>
      </c>
      <c r="H331" s="86" t="s">
        <v>1654</v>
      </c>
      <c r="I331" s="86" t="s">
        <v>8183</v>
      </c>
    </row>
    <row r="332" spans="1:9" ht="12" customHeight="1" x14ac:dyDescent="0.25">
      <c r="A332" s="86" t="s">
        <v>266</v>
      </c>
      <c r="B332" s="86" t="s">
        <v>267</v>
      </c>
      <c r="C332" s="86" t="s">
        <v>1640</v>
      </c>
      <c r="D332" s="86" t="s">
        <v>1641</v>
      </c>
      <c r="E332" s="86" t="s">
        <v>1642</v>
      </c>
      <c r="F332" s="86" t="s">
        <v>1643</v>
      </c>
      <c r="G332" s="86" t="s">
        <v>1640</v>
      </c>
      <c r="H332" s="86" t="s">
        <v>1654</v>
      </c>
      <c r="I332" s="86" t="s">
        <v>8183</v>
      </c>
    </row>
    <row r="333" spans="1:9" ht="12" customHeight="1" x14ac:dyDescent="0.25">
      <c r="A333" s="86" t="s">
        <v>654</v>
      </c>
      <c r="B333" s="86" t="s">
        <v>657</v>
      </c>
      <c r="C333" s="86" t="s">
        <v>1640</v>
      </c>
      <c r="D333" s="86" t="s">
        <v>1641</v>
      </c>
      <c r="E333" s="86" t="s">
        <v>1642</v>
      </c>
      <c r="F333" s="86" t="s">
        <v>1643</v>
      </c>
      <c r="G333" s="86" t="s">
        <v>1640</v>
      </c>
      <c r="H333" s="86" t="s">
        <v>1654</v>
      </c>
      <c r="I333" s="86" t="s">
        <v>8183</v>
      </c>
    </row>
    <row r="334" spans="1:9" ht="12" customHeight="1" x14ac:dyDescent="0.25">
      <c r="A334" s="86" t="s">
        <v>268</v>
      </c>
      <c r="B334" s="86" t="s">
        <v>269</v>
      </c>
      <c r="C334" s="86" t="s">
        <v>1640</v>
      </c>
      <c r="D334" s="86" t="s">
        <v>1641</v>
      </c>
      <c r="E334" s="86" t="s">
        <v>1642</v>
      </c>
      <c r="F334" s="86" t="s">
        <v>1643</v>
      </c>
      <c r="G334" s="86" t="s">
        <v>1640</v>
      </c>
      <c r="H334" s="86" t="s">
        <v>1654</v>
      </c>
      <c r="I334" s="86" t="s">
        <v>8183</v>
      </c>
    </row>
    <row r="335" spans="1:9" ht="12" customHeight="1" x14ac:dyDescent="0.25">
      <c r="A335" s="86" t="s">
        <v>747</v>
      </c>
      <c r="B335" s="86" t="s">
        <v>748</v>
      </c>
      <c r="C335" s="86" t="s">
        <v>1640</v>
      </c>
      <c r="D335" s="86" t="s">
        <v>1641</v>
      </c>
      <c r="E335" s="86" t="s">
        <v>1642</v>
      </c>
      <c r="F335" s="86" t="s">
        <v>1643</v>
      </c>
      <c r="G335" s="86" t="s">
        <v>1640</v>
      </c>
      <c r="H335" s="86" t="s">
        <v>1654</v>
      </c>
      <c r="I335" s="86" t="s">
        <v>8183</v>
      </c>
    </row>
    <row r="336" spans="1:9" ht="12" customHeight="1" x14ac:dyDescent="0.25">
      <c r="A336" s="86" t="s">
        <v>270</v>
      </c>
      <c r="B336" s="86" t="s">
        <v>271</v>
      </c>
      <c r="C336" s="86" t="s">
        <v>1640</v>
      </c>
      <c r="D336" s="86" t="s">
        <v>1641</v>
      </c>
      <c r="E336" s="86" t="s">
        <v>1642</v>
      </c>
      <c r="F336" s="86" t="s">
        <v>1643</v>
      </c>
      <c r="G336" s="86" t="s">
        <v>1640</v>
      </c>
      <c r="H336" s="86" t="s">
        <v>1654</v>
      </c>
      <c r="I336" s="86" t="s">
        <v>8183</v>
      </c>
    </row>
    <row r="337" spans="1:9" ht="12" customHeight="1" x14ac:dyDescent="0.25">
      <c r="A337" s="86" t="s">
        <v>749</v>
      </c>
      <c r="B337" s="86" t="s">
        <v>750</v>
      </c>
      <c r="C337" s="86" t="s">
        <v>1640</v>
      </c>
      <c r="D337" s="86" t="s">
        <v>1641</v>
      </c>
      <c r="E337" s="86" t="s">
        <v>1642</v>
      </c>
      <c r="F337" s="86" t="s">
        <v>1643</v>
      </c>
      <c r="G337" s="86" t="s">
        <v>1640</v>
      </c>
      <c r="H337" s="86" t="s">
        <v>1654</v>
      </c>
      <c r="I337" s="86" t="s">
        <v>8183</v>
      </c>
    </row>
    <row r="338" spans="1:9" ht="12" customHeight="1" x14ac:dyDescent="0.25">
      <c r="A338" s="86" t="s">
        <v>272</v>
      </c>
      <c r="B338" s="86" t="s">
        <v>624</v>
      </c>
      <c r="C338" s="86" t="s">
        <v>1640</v>
      </c>
      <c r="D338" s="86" t="s">
        <v>1641</v>
      </c>
      <c r="E338" s="86" t="s">
        <v>1642</v>
      </c>
      <c r="F338" s="86" t="s">
        <v>1643</v>
      </c>
      <c r="G338" s="86" t="s">
        <v>1640</v>
      </c>
      <c r="H338" s="86" t="s">
        <v>1654</v>
      </c>
      <c r="I338" s="86" t="s">
        <v>8183</v>
      </c>
    </row>
    <row r="339" spans="1:9" ht="12" customHeight="1" x14ac:dyDescent="0.25">
      <c r="A339" s="86" t="s">
        <v>273</v>
      </c>
      <c r="B339" s="86" t="s">
        <v>274</v>
      </c>
      <c r="C339" s="86" t="s">
        <v>1640</v>
      </c>
      <c r="D339" s="86" t="s">
        <v>1641</v>
      </c>
      <c r="E339" s="86" t="s">
        <v>1642</v>
      </c>
      <c r="F339" s="86" t="s">
        <v>1643</v>
      </c>
      <c r="G339" s="86" t="s">
        <v>1640</v>
      </c>
      <c r="H339" s="86" t="s">
        <v>1654</v>
      </c>
      <c r="I339" s="86" t="s">
        <v>8183</v>
      </c>
    </row>
    <row r="340" spans="1:9" ht="12" customHeight="1" x14ac:dyDescent="0.25">
      <c r="A340" s="86" t="s">
        <v>857</v>
      </c>
      <c r="B340" s="86" t="s">
        <v>858</v>
      </c>
      <c r="C340" s="86" t="s">
        <v>1644</v>
      </c>
      <c r="D340" s="86" t="s">
        <v>1641</v>
      </c>
      <c r="E340" s="86" t="s">
        <v>1640</v>
      </c>
      <c r="F340" s="86" t="s">
        <v>1643</v>
      </c>
      <c r="G340" s="86" t="s">
        <v>1640</v>
      </c>
      <c r="H340" s="86" t="s">
        <v>1640</v>
      </c>
      <c r="I340" s="86" t="s">
        <v>8183</v>
      </c>
    </row>
    <row r="341" spans="1:9" ht="12" customHeight="1" x14ac:dyDescent="0.25">
      <c r="A341" s="86" t="s">
        <v>275</v>
      </c>
      <c r="B341" s="86" t="s">
        <v>277</v>
      </c>
      <c r="C341" s="86" t="s">
        <v>1640</v>
      </c>
      <c r="D341" s="86" t="s">
        <v>1641</v>
      </c>
      <c r="E341" s="86" t="s">
        <v>1642</v>
      </c>
      <c r="F341" s="86" t="s">
        <v>1643</v>
      </c>
      <c r="G341" s="86" t="s">
        <v>1640</v>
      </c>
      <c r="H341" s="86" t="s">
        <v>1654</v>
      </c>
      <c r="I341" s="86" t="s">
        <v>8183</v>
      </c>
    </row>
    <row r="342" spans="1:9" ht="12" customHeight="1" x14ac:dyDescent="0.25">
      <c r="A342" s="86" t="s">
        <v>784</v>
      </c>
      <c r="B342" s="86" t="s">
        <v>785</v>
      </c>
      <c r="C342" s="86" t="s">
        <v>1644</v>
      </c>
      <c r="D342" s="86" t="s">
        <v>1641</v>
      </c>
      <c r="E342" s="86" t="s">
        <v>1642</v>
      </c>
      <c r="F342" s="86" t="s">
        <v>1643</v>
      </c>
      <c r="G342" s="86" t="s">
        <v>1640</v>
      </c>
      <c r="H342" s="86" t="s">
        <v>1640</v>
      </c>
      <c r="I342" s="86" t="s">
        <v>8183</v>
      </c>
    </row>
    <row r="343" spans="1:9" ht="12" customHeight="1" x14ac:dyDescent="0.25">
      <c r="A343" s="86" t="s">
        <v>808</v>
      </c>
      <c r="B343" s="86" t="s">
        <v>809</v>
      </c>
      <c r="C343" s="86" t="s">
        <v>1644</v>
      </c>
      <c r="D343" s="86" t="s">
        <v>1641</v>
      </c>
      <c r="E343" s="86" t="s">
        <v>1640</v>
      </c>
      <c r="F343" s="86" t="s">
        <v>1643</v>
      </c>
      <c r="G343" s="86" t="s">
        <v>1640</v>
      </c>
      <c r="H343" s="86" t="s">
        <v>1640</v>
      </c>
      <c r="I343" s="86" t="s">
        <v>8183</v>
      </c>
    </row>
    <row r="344" spans="1:9" ht="12" customHeight="1" x14ac:dyDescent="0.25">
      <c r="A344" s="86" t="s">
        <v>792</v>
      </c>
      <c r="B344" s="86" t="s">
        <v>793</v>
      </c>
      <c r="C344" s="86" t="s">
        <v>1644</v>
      </c>
      <c r="D344" s="86" t="s">
        <v>1641</v>
      </c>
      <c r="E344" s="86" t="s">
        <v>1640</v>
      </c>
      <c r="F344" s="86" t="s">
        <v>1643</v>
      </c>
      <c r="G344" s="86" t="s">
        <v>1640</v>
      </c>
      <c r="H344" s="86" t="s">
        <v>1654</v>
      </c>
      <c r="I344" s="86" t="s">
        <v>8183</v>
      </c>
    </row>
    <row r="345" spans="1:9" ht="12" customHeight="1" x14ac:dyDescent="0.25">
      <c r="A345" s="86" t="s">
        <v>796</v>
      </c>
      <c r="B345" s="86" t="s">
        <v>797</v>
      </c>
      <c r="C345" s="86" t="s">
        <v>1640</v>
      </c>
      <c r="D345" s="86" t="s">
        <v>1641</v>
      </c>
      <c r="E345" s="86" t="s">
        <v>1640</v>
      </c>
      <c r="F345" s="86" t="s">
        <v>1643</v>
      </c>
      <c r="G345" s="86" t="s">
        <v>1640</v>
      </c>
      <c r="H345" s="86" t="s">
        <v>1654</v>
      </c>
      <c r="I345" s="86" t="s">
        <v>8183</v>
      </c>
    </row>
    <row r="346" spans="1:9" ht="12" customHeight="1" x14ac:dyDescent="0.25">
      <c r="A346" s="86" t="s">
        <v>751</v>
      </c>
      <c r="B346" s="86" t="s">
        <v>752</v>
      </c>
      <c r="C346" s="86" t="s">
        <v>1640</v>
      </c>
      <c r="D346" s="86" t="s">
        <v>1641</v>
      </c>
      <c r="E346" s="86" t="s">
        <v>1640</v>
      </c>
      <c r="F346" s="86" t="s">
        <v>1643</v>
      </c>
      <c r="G346" s="86" t="s">
        <v>1640</v>
      </c>
      <c r="H346" s="86" t="s">
        <v>1654</v>
      </c>
      <c r="I346" s="86" t="s">
        <v>8183</v>
      </c>
    </row>
    <row r="347" spans="1:9" ht="12" customHeight="1" x14ac:dyDescent="0.25">
      <c r="A347" s="86" t="s">
        <v>318</v>
      </c>
      <c r="B347" s="86" t="s">
        <v>562</v>
      </c>
      <c r="C347" s="86" t="s">
        <v>1640</v>
      </c>
      <c r="D347" s="86" t="s">
        <v>1641</v>
      </c>
      <c r="E347" s="86" t="s">
        <v>1640</v>
      </c>
      <c r="F347" s="86" t="s">
        <v>1643</v>
      </c>
      <c r="G347" s="86" t="s">
        <v>1640</v>
      </c>
      <c r="H347" s="86" t="s">
        <v>1654</v>
      </c>
      <c r="I347" s="86" t="s">
        <v>8183</v>
      </c>
    </row>
    <row r="348" spans="1:9" ht="12" customHeight="1" x14ac:dyDescent="0.25">
      <c r="A348" s="86" t="s">
        <v>753</v>
      </c>
      <c r="B348" s="86" t="s">
        <v>754</v>
      </c>
      <c r="C348" s="86" t="s">
        <v>1640</v>
      </c>
      <c r="D348" s="86" t="s">
        <v>1641</v>
      </c>
      <c r="E348" s="86" t="s">
        <v>1640</v>
      </c>
      <c r="F348" s="86" t="s">
        <v>1643</v>
      </c>
      <c r="G348" s="86" t="s">
        <v>1640</v>
      </c>
      <c r="H348" s="86" t="s">
        <v>1654</v>
      </c>
      <c r="I348" s="86" t="s">
        <v>8183</v>
      </c>
    </row>
    <row r="349" spans="1:9" ht="12" customHeight="1" x14ac:dyDescent="0.25">
      <c r="A349" s="86" t="s">
        <v>319</v>
      </c>
      <c r="B349" s="86" t="s">
        <v>563</v>
      </c>
      <c r="C349" s="86" t="s">
        <v>1640</v>
      </c>
      <c r="D349" s="86" t="s">
        <v>1641</v>
      </c>
      <c r="E349" s="86" t="s">
        <v>1640</v>
      </c>
      <c r="F349" s="86" t="s">
        <v>1643</v>
      </c>
      <c r="G349" s="86" t="s">
        <v>1640</v>
      </c>
      <c r="H349" s="86" t="s">
        <v>1654</v>
      </c>
      <c r="I349" s="86" t="s">
        <v>8183</v>
      </c>
    </row>
    <row r="350" spans="1:9" ht="12" customHeight="1" x14ac:dyDescent="0.25">
      <c r="A350" s="86" t="s">
        <v>276</v>
      </c>
      <c r="B350" s="86" t="s">
        <v>278</v>
      </c>
      <c r="C350" s="86" t="s">
        <v>1640</v>
      </c>
      <c r="D350" s="86" t="s">
        <v>1641</v>
      </c>
      <c r="E350" s="86" t="s">
        <v>1640</v>
      </c>
      <c r="F350" s="86" t="s">
        <v>1643</v>
      </c>
      <c r="G350" s="86" t="s">
        <v>1640</v>
      </c>
      <c r="H350" s="86" t="s">
        <v>1654</v>
      </c>
      <c r="I350" s="86" t="s">
        <v>8183</v>
      </c>
    </row>
    <row r="351" spans="1:9" ht="12" customHeight="1" x14ac:dyDescent="0.25">
      <c r="A351" s="86" t="s">
        <v>564</v>
      </c>
      <c r="B351" s="86" t="s">
        <v>565</v>
      </c>
      <c r="C351" s="86" t="s">
        <v>1640</v>
      </c>
      <c r="D351" s="86" t="s">
        <v>1641</v>
      </c>
      <c r="E351" s="86" t="s">
        <v>1640</v>
      </c>
      <c r="F351" s="86" t="s">
        <v>1643</v>
      </c>
      <c r="G351" s="86" t="s">
        <v>1640</v>
      </c>
      <c r="H351" s="86" t="s">
        <v>1654</v>
      </c>
      <c r="I351" s="86" t="s">
        <v>8183</v>
      </c>
    </row>
    <row r="352" spans="1:9" ht="12" customHeight="1" x14ac:dyDescent="0.25">
      <c r="A352" s="86" t="s">
        <v>566</v>
      </c>
      <c r="B352" s="86" t="s">
        <v>567</v>
      </c>
      <c r="C352" s="86" t="s">
        <v>1640</v>
      </c>
      <c r="D352" s="86" t="s">
        <v>1641</v>
      </c>
      <c r="E352" s="86" t="s">
        <v>1640</v>
      </c>
      <c r="F352" s="86" t="s">
        <v>1643</v>
      </c>
      <c r="G352" s="86" t="s">
        <v>1640</v>
      </c>
      <c r="H352" s="86" t="s">
        <v>1654</v>
      </c>
      <c r="I352" s="86" t="s">
        <v>8183</v>
      </c>
    </row>
    <row r="353" spans="1:9" ht="12" customHeight="1" x14ac:dyDescent="0.25">
      <c r="A353" s="86" t="s">
        <v>279</v>
      </c>
      <c r="B353" s="86" t="s">
        <v>280</v>
      </c>
      <c r="C353" s="86" t="s">
        <v>1655</v>
      </c>
      <c r="D353" s="86" t="s">
        <v>8198</v>
      </c>
      <c r="E353" s="86" t="s">
        <v>1640</v>
      </c>
      <c r="F353" s="86" t="s">
        <v>8191</v>
      </c>
      <c r="G353" s="86" t="s">
        <v>1640</v>
      </c>
      <c r="H353" s="86" t="s">
        <v>1656</v>
      </c>
      <c r="I353" s="86" t="s">
        <v>8183</v>
      </c>
    </row>
    <row r="354" spans="1:9" ht="12" customHeight="1" x14ac:dyDescent="0.25">
      <c r="A354" s="86" t="s">
        <v>281</v>
      </c>
      <c r="B354" s="86" t="s">
        <v>282</v>
      </c>
      <c r="C354" s="86" t="s">
        <v>8192</v>
      </c>
      <c r="D354" s="86" t="s">
        <v>1645</v>
      </c>
      <c r="E354" s="86" t="s">
        <v>1640</v>
      </c>
      <c r="F354" s="86" t="s">
        <v>8190</v>
      </c>
      <c r="G354" s="86" t="s">
        <v>1640</v>
      </c>
      <c r="H354" s="86" t="s">
        <v>8199</v>
      </c>
      <c r="I354" s="86" t="s">
        <v>8183</v>
      </c>
    </row>
    <row r="355" spans="1:9" ht="12" customHeight="1" x14ac:dyDescent="0.25">
      <c r="A355" s="86" t="s">
        <v>283</v>
      </c>
      <c r="B355" s="86" t="s">
        <v>284</v>
      </c>
      <c r="C355" s="86" t="s">
        <v>1646</v>
      </c>
      <c r="D355" s="86" t="s">
        <v>1647</v>
      </c>
      <c r="E355" s="86" t="s">
        <v>1648</v>
      </c>
      <c r="F355" s="86" t="s">
        <v>1640</v>
      </c>
      <c r="G355" s="86" t="s">
        <v>1640</v>
      </c>
      <c r="H355" s="86" t="s">
        <v>1653</v>
      </c>
      <c r="I355" s="86" t="s">
        <v>8183</v>
      </c>
    </row>
    <row r="356" spans="1:9" ht="12" customHeight="1" x14ac:dyDescent="0.25">
      <c r="A356" s="86" t="s">
        <v>285</v>
      </c>
      <c r="B356" s="86" t="s">
        <v>286</v>
      </c>
      <c r="C356" s="86" t="s">
        <v>8192</v>
      </c>
      <c r="D356" s="86" t="s">
        <v>1645</v>
      </c>
      <c r="E356" s="86" t="s">
        <v>1640</v>
      </c>
      <c r="F356" s="86" t="s">
        <v>8190</v>
      </c>
      <c r="G356" s="86" t="s">
        <v>1640</v>
      </c>
      <c r="H356" s="86" t="s">
        <v>8199</v>
      </c>
      <c r="I356" s="86" t="s">
        <v>8183</v>
      </c>
    </row>
    <row r="357" spans="1:9" ht="12" customHeight="1" x14ac:dyDescent="0.25">
      <c r="A357" s="86" t="s">
        <v>320</v>
      </c>
      <c r="B357" s="86" t="s">
        <v>568</v>
      </c>
      <c r="C357" s="86" t="s">
        <v>1640</v>
      </c>
      <c r="D357" s="86" t="s">
        <v>1641</v>
      </c>
      <c r="E357" s="86" t="s">
        <v>1640</v>
      </c>
      <c r="F357" s="86" t="s">
        <v>1643</v>
      </c>
      <c r="G357" s="86" t="s">
        <v>1640</v>
      </c>
      <c r="H357" s="86" t="s">
        <v>1654</v>
      </c>
      <c r="I357" s="86" t="s">
        <v>8183</v>
      </c>
    </row>
    <row r="358" spans="1:9" ht="12" customHeight="1" x14ac:dyDescent="0.25">
      <c r="A358" s="86" t="s">
        <v>287</v>
      </c>
      <c r="B358" s="86" t="s">
        <v>288</v>
      </c>
      <c r="C358" s="86" t="s">
        <v>1640</v>
      </c>
      <c r="D358" s="86" t="s">
        <v>1641</v>
      </c>
      <c r="E358" s="86" t="s">
        <v>1640</v>
      </c>
      <c r="F358" s="86" t="s">
        <v>1643</v>
      </c>
      <c r="G358" s="86" t="s">
        <v>1640</v>
      </c>
      <c r="H358" s="86" t="s">
        <v>1654</v>
      </c>
      <c r="I358" s="86" t="s">
        <v>8183</v>
      </c>
    </row>
    <row r="359" spans="1:9" ht="12" customHeight="1" x14ac:dyDescent="0.25">
      <c r="A359" s="86" t="s">
        <v>569</v>
      </c>
      <c r="B359" s="86" t="s">
        <v>570</v>
      </c>
      <c r="C359" s="86" t="s">
        <v>1640</v>
      </c>
      <c r="D359" s="86" t="s">
        <v>1641</v>
      </c>
      <c r="E359" s="86" t="s">
        <v>1640</v>
      </c>
      <c r="F359" s="86" t="s">
        <v>1643</v>
      </c>
      <c r="G359" s="86" t="s">
        <v>1640</v>
      </c>
      <c r="H359" s="86" t="s">
        <v>1654</v>
      </c>
      <c r="I359" s="86" t="s">
        <v>8183</v>
      </c>
    </row>
    <row r="360" spans="1:9" ht="12" customHeight="1" x14ac:dyDescent="0.25">
      <c r="A360" s="86" t="s">
        <v>289</v>
      </c>
      <c r="B360" s="86" t="s">
        <v>630</v>
      </c>
      <c r="C360" s="86" t="s">
        <v>1640</v>
      </c>
      <c r="D360" s="86" t="s">
        <v>1641</v>
      </c>
      <c r="E360" s="86" t="s">
        <v>1642</v>
      </c>
      <c r="F360" s="86" t="s">
        <v>1643</v>
      </c>
      <c r="G360" s="86" t="s">
        <v>1652</v>
      </c>
      <c r="H360" s="86" t="s">
        <v>1654</v>
      </c>
      <c r="I360" s="86" t="s">
        <v>8183</v>
      </c>
    </row>
    <row r="361" spans="1:9" ht="12" customHeight="1" x14ac:dyDescent="0.25">
      <c r="A361" s="86" t="s">
        <v>321</v>
      </c>
      <c r="B361" s="86" t="s">
        <v>631</v>
      </c>
      <c r="C361" s="86" t="s">
        <v>1640</v>
      </c>
      <c r="D361" s="86" t="s">
        <v>1640</v>
      </c>
      <c r="E361" s="86" t="s">
        <v>1640</v>
      </c>
      <c r="F361" s="86" t="s">
        <v>1643</v>
      </c>
      <c r="G361" s="86" t="s">
        <v>1640</v>
      </c>
      <c r="H361" s="86" t="s">
        <v>1654</v>
      </c>
      <c r="I361" s="86" t="s">
        <v>8183</v>
      </c>
    </row>
    <row r="362" spans="1:9" ht="12" customHeight="1" x14ac:dyDescent="0.25">
      <c r="A362" s="86" t="s">
        <v>290</v>
      </c>
      <c r="B362" s="86" t="s">
        <v>632</v>
      </c>
      <c r="C362" s="86" t="s">
        <v>1640</v>
      </c>
      <c r="D362" s="86" t="s">
        <v>1640</v>
      </c>
      <c r="E362" s="86" t="s">
        <v>1640</v>
      </c>
      <c r="F362" s="86" t="s">
        <v>1643</v>
      </c>
      <c r="G362" s="86" t="s">
        <v>1640</v>
      </c>
      <c r="H362" s="86" t="s">
        <v>1654</v>
      </c>
      <c r="I362" s="86" t="s">
        <v>8183</v>
      </c>
    </row>
    <row r="363" spans="1:9" ht="12" customHeight="1" x14ac:dyDescent="0.25">
      <c r="A363" s="86" t="s">
        <v>571</v>
      </c>
      <c r="B363" s="86" t="s">
        <v>633</v>
      </c>
      <c r="C363" s="86" t="s">
        <v>1640</v>
      </c>
      <c r="D363" s="86" t="s">
        <v>1640</v>
      </c>
      <c r="E363" s="86" t="s">
        <v>1640</v>
      </c>
      <c r="F363" s="86" t="s">
        <v>1643</v>
      </c>
      <c r="G363" s="86" t="s">
        <v>1640</v>
      </c>
      <c r="H363" s="86" t="s">
        <v>1654</v>
      </c>
      <c r="I363" s="86" t="s">
        <v>8183</v>
      </c>
    </row>
    <row r="364" spans="1:9" ht="12" customHeight="1" x14ac:dyDescent="0.25">
      <c r="A364" s="86" t="s">
        <v>291</v>
      </c>
      <c r="B364" s="86" t="s">
        <v>292</v>
      </c>
      <c r="C364" s="86" t="s">
        <v>1640</v>
      </c>
      <c r="D364" s="86" t="s">
        <v>1640</v>
      </c>
      <c r="E364" s="86" t="s">
        <v>1640</v>
      </c>
      <c r="F364" s="86" t="s">
        <v>1643</v>
      </c>
      <c r="G364" s="86" t="s">
        <v>1640</v>
      </c>
      <c r="H364" s="86" t="s">
        <v>1654</v>
      </c>
      <c r="I364" s="86" t="s">
        <v>8183</v>
      </c>
    </row>
    <row r="365" spans="1:9" ht="12" customHeight="1" x14ac:dyDescent="0.25">
      <c r="A365" s="86" t="s">
        <v>370</v>
      </c>
      <c r="B365" s="86" t="s">
        <v>854</v>
      </c>
      <c r="C365" s="86" t="s">
        <v>1640</v>
      </c>
      <c r="D365" s="86" t="s">
        <v>1640</v>
      </c>
      <c r="E365" s="86" t="s">
        <v>1640</v>
      </c>
      <c r="F365" s="86" t="s">
        <v>1643</v>
      </c>
      <c r="G365" s="86" t="s">
        <v>1640</v>
      </c>
      <c r="H365" s="86" t="s">
        <v>1654</v>
      </c>
      <c r="I365" s="86" t="s">
        <v>8183</v>
      </c>
    </row>
    <row r="366" spans="1:9" ht="12" customHeight="1" x14ac:dyDescent="0.25">
      <c r="A366" s="86" t="s">
        <v>293</v>
      </c>
      <c r="B366" s="86" t="s">
        <v>294</v>
      </c>
      <c r="C366" s="86" t="s">
        <v>1649</v>
      </c>
      <c r="D366" s="86" t="s">
        <v>1640</v>
      </c>
      <c r="E366" s="86" t="s">
        <v>1650</v>
      </c>
      <c r="F366" s="86" t="s">
        <v>8188</v>
      </c>
      <c r="G366" s="86" t="s">
        <v>1640</v>
      </c>
      <c r="H366" s="86" t="s">
        <v>1651</v>
      </c>
      <c r="I366" s="86" t="s">
        <v>8184</v>
      </c>
    </row>
    <row r="367" spans="1:9" ht="12" customHeight="1" x14ac:dyDescent="0.25">
      <c r="A367" s="86" t="s">
        <v>295</v>
      </c>
      <c r="B367" s="86" t="s">
        <v>296</v>
      </c>
      <c r="C367" s="86" t="s">
        <v>1649</v>
      </c>
      <c r="D367" s="86" t="s">
        <v>1640</v>
      </c>
      <c r="E367" s="86" t="s">
        <v>1650</v>
      </c>
      <c r="F367" s="86" t="s">
        <v>8188</v>
      </c>
      <c r="G367" s="86" t="s">
        <v>1640</v>
      </c>
      <c r="H367" s="86" t="s">
        <v>1651</v>
      </c>
      <c r="I367" s="86" t="s">
        <v>8184</v>
      </c>
    </row>
    <row r="368" spans="1:9" ht="12" customHeight="1" x14ac:dyDescent="0.25">
      <c r="A368" s="86" t="s">
        <v>755</v>
      </c>
      <c r="B368" s="86" t="s">
        <v>756</v>
      </c>
      <c r="C368" s="86" t="s">
        <v>1649</v>
      </c>
      <c r="D368" s="86" t="s">
        <v>1640</v>
      </c>
      <c r="E368" s="86" t="s">
        <v>1650</v>
      </c>
      <c r="F368" s="86" t="s">
        <v>8188</v>
      </c>
      <c r="G368" s="86" t="s">
        <v>1640</v>
      </c>
      <c r="H368" s="86" t="s">
        <v>1651</v>
      </c>
      <c r="I368" s="86" t="s">
        <v>8184</v>
      </c>
    </row>
    <row r="369" spans="1:9" ht="12" customHeight="1" x14ac:dyDescent="0.25">
      <c r="A369" s="86" t="s">
        <v>297</v>
      </c>
      <c r="B369" s="86" t="s">
        <v>298</v>
      </c>
      <c r="C369" s="86" t="s">
        <v>1649</v>
      </c>
      <c r="D369" s="86" t="s">
        <v>1640</v>
      </c>
      <c r="E369" s="86" t="s">
        <v>1650</v>
      </c>
      <c r="F369" s="86" t="s">
        <v>8188</v>
      </c>
      <c r="G369" s="86" t="s">
        <v>1640</v>
      </c>
      <c r="H369" s="86" t="s">
        <v>1651</v>
      </c>
      <c r="I369" s="86" t="s">
        <v>8184</v>
      </c>
    </row>
    <row r="370" spans="1:9" ht="12" customHeight="1" x14ac:dyDescent="0.25">
      <c r="A370" s="86" t="s">
        <v>299</v>
      </c>
      <c r="B370" s="86" t="s">
        <v>300</v>
      </c>
      <c r="C370" s="86" t="s">
        <v>1649</v>
      </c>
      <c r="D370" s="86" t="s">
        <v>1640</v>
      </c>
      <c r="E370" s="86" t="s">
        <v>1650</v>
      </c>
      <c r="F370" s="86" t="s">
        <v>8188</v>
      </c>
      <c r="G370" s="86" t="s">
        <v>1640</v>
      </c>
      <c r="H370" s="86" t="s">
        <v>1651</v>
      </c>
      <c r="I370" s="86" t="s">
        <v>8184</v>
      </c>
    </row>
    <row r="371" spans="1:9" ht="12" customHeight="1" x14ac:dyDescent="0.25">
      <c r="A371" s="86" t="s">
        <v>301</v>
      </c>
      <c r="B371" s="86" t="s">
        <v>302</v>
      </c>
      <c r="C371" s="86" t="s">
        <v>1649</v>
      </c>
      <c r="D371" s="86" t="s">
        <v>1640</v>
      </c>
      <c r="E371" s="86" t="s">
        <v>1650</v>
      </c>
      <c r="F371" s="86" t="s">
        <v>8188</v>
      </c>
      <c r="G371" s="86" t="s">
        <v>1640</v>
      </c>
      <c r="H371" s="86" t="s">
        <v>1651</v>
      </c>
      <c r="I371" s="86" t="s">
        <v>8184</v>
      </c>
    </row>
    <row r="372" spans="1:9" ht="12" customHeight="1" x14ac:dyDescent="0.25">
      <c r="A372" s="86" t="s">
        <v>303</v>
      </c>
      <c r="B372" s="86" t="s">
        <v>304</v>
      </c>
      <c r="C372" s="86" t="s">
        <v>1649</v>
      </c>
      <c r="D372" s="86" t="s">
        <v>1640</v>
      </c>
      <c r="E372" s="86" t="s">
        <v>1650</v>
      </c>
      <c r="F372" s="86" t="s">
        <v>8188</v>
      </c>
      <c r="G372" s="86" t="s">
        <v>1640</v>
      </c>
      <c r="H372" s="86" t="s">
        <v>1651</v>
      </c>
      <c r="I372" s="86" t="s">
        <v>8184</v>
      </c>
    </row>
    <row r="373" spans="1:9" ht="12" customHeight="1" x14ac:dyDescent="0.25">
      <c r="A373" s="86" t="s">
        <v>653</v>
      </c>
      <c r="B373" s="86" t="s">
        <v>656</v>
      </c>
      <c r="C373" s="86" t="s">
        <v>1640</v>
      </c>
      <c r="D373" s="86" t="s">
        <v>1640</v>
      </c>
      <c r="E373" s="86" t="s">
        <v>1640</v>
      </c>
      <c r="F373" s="86" t="s">
        <v>8189</v>
      </c>
      <c r="G373" s="86" t="s">
        <v>1640</v>
      </c>
      <c r="H373" s="86" t="s">
        <v>8200</v>
      </c>
      <c r="I373" s="86" t="s">
        <v>8184</v>
      </c>
    </row>
    <row r="374" spans="1:9" ht="12" customHeight="1" x14ac:dyDescent="0.25">
      <c r="A374" s="86" t="s">
        <v>305</v>
      </c>
      <c r="B374" s="86" t="s">
        <v>306</v>
      </c>
      <c r="C374" s="86" t="s">
        <v>1640</v>
      </c>
      <c r="D374" s="86" t="s">
        <v>1640</v>
      </c>
      <c r="E374" s="86" t="s">
        <v>1640</v>
      </c>
      <c r="F374" s="86" t="s">
        <v>1643</v>
      </c>
      <c r="G374" s="86" t="s">
        <v>1640</v>
      </c>
      <c r="H374" s="86" t="s">
        <v>1654</v>
      </c>
      <c r="I374" s="86" t="s">
        <v>8185</v>
      </c>
    </row>
    <row r="375" spans="1:9" ht="12" customHeight="1" x14ac:dyDescent="0.25">
      <c r="A375" s="86" t="s">
        <v>757</v>
      </c>
      <c r="B375" s="86" t="s">
        <v>758</v>
      </c>
      <c r="C375" s="86" t="s">
        <v>1640</v>
      </c>
      <c r="D375" s="86" t="s">
        <v>1640</v>
      </c>
      <c r="E375" s="86" t="s">
        <v>1640</v>
      </c>
      <c r="F375" s="86" t="s">
        <v>1643</v>
      </c>
      <c r="G375" s="86" t="s">
        <v>1640</v>
      </c>
      <c r="H375" s="86" t="s">
        <v>1654</v>
      </c>
      <c r="I375" s="86" t="s">
        <v>8184</v>
      </c>
    </row>
    <row r="376" spans="1:9" ht="12" customHeight="1" x14ac:dyDescent="0.25">
      <c r="A376" s="86" t="s">
        <v>307</v>
      </c>
      <c r="B376" s="86" t="s">
        <v>618</v>
      </c>
      <c r="C376" s="86" t="s">
        <v>1640</v>
      </c>
      <c r="D376" s="86" t="s">
        <v>1640</v>
      </c>
      <c r="E376" s="86" t="s">
        <v>1640</v>
      </c>
      <c r="F376" s="86" t="s">
        <v>1643</v>
      </c>
      <c r="G376" s="86" t="s">
        <v>1640</v>
      </c>
      <c r="H376" s="86" t="s">
        <v>1654</v>
      </c>
      <c r="I376" s="86" t="s">
        <v>8183</v>
      </c>
    </row>
    <row r="377" spans="1:9" ht="12" customHeight="1" x14ac:dyDescent="0.25">
      <c r="A377" s="86" t="s">
        <v>759</v>
      </c>
      <c r="B377" s="86" t="s">
        <v>760</v>
      </c>
      <c r="C377" s="86" t="s">
        <v>1640</v>
      </c>
      <c r="D377" s="86" t="s">
        <v>1641</v>
      </c>
      <c r="E377" s="86" t="s">
        <v>1640</v>
      </c>
      <c r="F377" s="86" t="s">
        <v>1643</v>
      </c>
      <c r="G377" s="86" t="s">
        <v>1640</v>
      </c>
      <c r="H377" s="86" t="s">
        <v>1654</v>
      </c>
      <c r="I377" s="86" t="s">
        <v>8183</v>
      </c>
    </row>
    <row r="378" spans="1:9" ht="12" customHeight="1" x14ac:dyDescent="0.25">
      <c r="A378" s="86" t="s">
        <v>308</v>
      </c>
      <c r="B378" s="86" t="s">
        <v>309</v>
      </c>
      <c r="C378" s="86" t="s">
        <v>1640</v>
      </c>
      <c r="D378" s="86" t="s">
        <v>1641</v>
      </c>
      <c r="E378" s="86" t="s">
        <v>1640</v>
      </c>
      <c r="F378" s="86" t="s">
        <v>1643</v>
      </c>
      <c r="G378" s="86" t="s">
        <v>1640</v>
      </c>
      <c r="H378" s="86" t="s">
        <v>1654</v>
      </c>
      <c r="I378" s="86" t="s">
        <v>8183</v>
      </c>
    </row>
    <row r="379" spans="1:9" ht="12" customHeight="1" x14ac:dyDescent="0.25">
      <c r="A379" s="86" t="s">
        <v>819</v>
      </c>
      <c r="B379" s="86" t="s">
        <v>820</v>
      </c>
      <c r="C379" s="86" t="s">
        <v>1640</v>
      </c>
      <c r="D379" s="86" t="s">
        <v>1641</v>
      </c>
      <c r="E379" s="86" t="s">
        <v>1640</v>
      </c>
      <c r="F379" s="86" t="s">
        <v>1643</v>
      </c>
      <c r="G379" s="86" t="s">
        <v>1640</v>
      </c>
      <c r="H379" s="86" t="s">
        <v>1654</v>
      </c>
      <c r="I379" s="86" t="s">
        <v>8183</v>
      </c>
    </row>
    <row r="380" spans="1:9" ht="12" customHeight="1" x14ac:dyDescent="0.25">
      <c r="A380" s="86" t="s">
        <v>761</v>
      </c>
      <c r="B380" s="86" t="s">
        <v>762</v>
      </c>
      <c r="C380" s="86" t="s">
        <v>1640</v>
      </c>
      <c r="D380" s="86" t="s">
        <v>1641</v>
      </c>
      <c r="E380" s="86" t="s">
        <v>1640</v>
      </c>
      <c r="F380" s="86" t="s">
        <v>1643</v>
      </c>
      <c r="G380" s="86" t="s">
        <v>1640</v>
      </c>
      <c r="H380" s="86" t="s">
        <v>1654</v>
      </c>
      <c r="I380" s="86" t="s">
        <v>8183</v>
      </c>
    </row>
    <row r="381" spans="1:9" ht="12" customHeight="1" x14ac:dyDescent="0.25">
      <c r="A381" s="86" t="s">
        <v>310</v>
      </c>
      <c r="B381" s="86" t="s">
        <v>311</v>
      </c>
      <c r="C381" s="86" t="s">
        <v>1640</v>
      </c>
      <c r="D381" s="86" t="s">
        <v>1641</v>
      </c>
      <c r="E381" s="86" t="s">
        <v>1640</v>
      </c>
      <c r="F381" s="86" t="s">
        <v>1643</v>
      </c>
      <c r="G381" s="86" t="s">
        <v>1640</v>
      </c>
      <c r="H381" s="86" t="s">
        <v>1654</v>
      </c>
      <c r="I381" s="86" t="s">
        <v>8183</v>
      </c>
    </row>
    <row r="382" spans="1:9" ht="12" customHeight="1" x14ac:dyDescent="0.25">
      <c r="A382" s="86" t="s">
        <v>312</v>
      </c>
      <c r="B382" s="86" t="s">
        <v>313</v>
      </c>
      <c r="C382" s="86" t="s">
        <v>1640</v>
      </c>
      <c r="D382" s="86" t="s">
        <v>1641</v>
      </c>
      <c r="E382" s="86" t="s">
        <v>1640</v>
      </c>
      <c r="F382" s="86" t="s">
        <v>1643</v>
      </c>
      <c r="G382" s="86" t="s">
        <v>1640</v>
      </c>
      <c r="H382" s="86" t="s">
        <v>1654</v>
      </c>
      <c r="I382" s="86" t="s">
        <v>8183</v>
      </c>
    </row>
    <row r="383" spans="1:9" ht="12" customHeight="1" x14ac:dyDescent="0.25">
      <c r="A383" s="86" t="s">
        <v>314</v>
      </c>
      <c r="B383" s="86" t="s">
        <v>315</v>
      </c>
      <c r="C383" s="86" t="s">
        <v>1640</v>
      </c>
      <c r="D383" s="86" t="s">
        <v>1641</v>
      </c>
      <c r="E383" s="86" t="s">
        <v>1640</v>
      </c>
      <c r="F383" s="86" t="s">
        <v>1643</v>
      </c>
      <c r="G383" s="86" t="s">
        <v>1640</v>
      </c>
      <c r="H383" s="86" t="s">
        <v>1654</v>
      </c>
      <c r="I383" s="86" t="s">
        <v>8183</v>
      </c>
    </row>
    <row r="384" spans="1:9" ht="12" customHeight="1" x14ac:dyDescent="0.25">
      <c r="A384" s="86" t="s">
        <v>332</v>
      </c>
      <c r="B384" s="86" t="s">
        <v>572</v>
      </c>
      <c r="C384" s="86" t="s">
        <v>1640</v>
      </c>
      <c r="D384" s="86" t="s">
        <v>1641</v>
      </c>
      <c r="E384" s="86" t="s">
        <v>1640</v>
      </c>
      <c r="F384" s="86" t="s">
        <v>1643</v>
      </c>
      <c r="G384" s="86" t="s">
        <v>1640</v>
      </c>
      <c r="H384" s="86" t="s">
        <v>1654</v>
      </c>
      <c r="I384" s="86" t="s">
        <v>8183</v>
      </c>
    </row>
    <row r="385" spans="1:9" ht="12" customHeight="1" x14ac:dyDescent="0.25">
      <c r="A385" s="86" t="s">
        <v>573</v>
      </c>
      <c r="B385" s="86" t="s">
        <v>644</v>
      </c>
      <c r="C385" s="86" t="s">
        <v>1640</v>
      </c>
      <c r="D385" s="86" t="s">
        <v>1641</v>
      </c>
      <c r="E385" s="86" t="s">
        <v>1640</v>
      </c>
      <c r="F385" s="86" t="s">
        <v>1643</v>
      </c>
      <c r="G385" s="86" t="s">
        <v>1640</v>
      </c>
      <c r="H385" s="86" t="s">
        <v>1654</v>
      </c>
      <c r="I385" s="86" t="s">
        <v>8183</v>
      </c>
    </row>
    <row r="386" spans="1:9" ht="12" customHeight="1" x14ac:dyDescent="0.25">
      <c r="A386" s="86" t="s">
        <v>574</v>
      </c>
      <c r="B386" s="86" t="s">
        <v>645</v>
      </c>
      <c r="C386" s="86" t="s">
        <v>1640</v>
      </c>
      <c r="D386" s="86" t="s">
        <v>1641</v>
      </c>
      <c r="E386" s="86" t="s">
        <v>1640</v>
      </c>
      <c r="F386" s="86" t="s">
        <v>1643</v>
      </c>
      <c r="G386" s="86" t="s">
        <v>1640</v>
      </c>
      <c r="H386" s="86" t="s">
        <v>1654</v>
      </c>
      <c r="I386" s="86" t="s">
        <v>8183</v>
      </c>
    </row>
    <row r="387" spans="1:9" ht="12" customHeight="1" x14ac:dyDescent="0.25">
      <c r="A387" s="86" t="s">
        <v>575</v>
      </c>
      <c r="B387" s="86" t="s">
        <v>646</v>
      </c>
      <c r="C387" s="86" t="s">
        <v>1640</v>
      </c>
      <c r="D387" s="86" t="s">
        <v>1641</v>
      </c>
      <c r="E387" s="86" t="s">
        <v>1640</v>
      </c>
      <c r="F387" s="86" t="s">
        <v>1643</v>
      </c>
      <c r="G387" s="86" t="s">
        <v>1640</v>
      </c>
      <c r="H387" s="86" t="s">
        <v>1654</v>
      </c>
      <c r="I387" s="86" t="s">
        <v>8183</v>
      </c>
    </row>
    <row r="388" spans="1:9" ht="12" customHeight="1" x14ac:dyDescent="0.25">
      <c r="A388" s="86" t="s">
        <v>500</v>
      </c>
      <c r="B388" s="86" t="s">
        <v>501</v>
      </c>
      <c r="C388" s="86" t="s">
        <v>1640</v>
      </c>
      <c r="D388" s="86" t="s">
        <v>1641</v>
      </c>
      <c r="E388" s="86" t="s">
        <v>1640</v>
      </c>
      <c r="F388" s="86" t="s">
        <v>1643</v>
      </c>
      <c r="G388" s="86" t="s">
        <v>1640</v>
      </c>
      <c r="H388" s="86" t="s">
        <v>1654</v>
      </c>
      <c r="I388" s="86" t="s">
        <v>8183</v>
      </c>
    </row>
    <row r="389" spans="1:9" ht="12" customHeight="1" x14ac:dyDescent="0.25">
      <c r="A389" s="86" t="s">
        <v>316</v>
      </c>
      <c r="B389" s="86" t="s">
        <v>576</v>
      </c>
      <c r="C389" s="86" t="s">
        <v>1640</v>
      </c>
      <c r="D389" s="86" t="s">
        <v>1641</v>
      </c>
      <c r="E389" s="86" t="s">
        <v>1640</v>
      </c>
      <c r="F389" s="86" t="s">
        <v>8188</v>
      </c>
      <c r="G389" s="86" t="s">
        <v>1640</v>
      </c>
      <c r="H389" s="86" t="s">
        <v>1654</v>
      </c>
      <c r="I389" s="86" t="s">
        <v>8184</v>
      </c>
    </row>
    <row r="390" spans="1:9" ht="12" customHeight="1" x14ac:dyDescent="0.25">
      <c r="A390" s="86" t="s">
        <v>855</v>
      </c>
      <c r="B390" s="86" t="s">
        <v>856</v>
      </c>
      <c r="C390" s="86" t="s">
        <v>1640</v>
      </c>
      <c r="D390" s="86" t="s">
        <v>1640</v>
      </c>
      <c r="E390" s="86" t="s">
        <v>1640</v>
      </c>
      <c r="F390" s="86" t="s">
        <v>1643</v>
      </c>
      <c r="G390" s="86" t="s">
        <v>1640</v>
      </c>
      <c r="H390" s="86" t="s">
        <v>1654</v>
      </c>
      <c r="I390" s="86" t="s">
        <v>8183</v>
      </c>
    </row>
    <row r="391" spans="1:9" ht="12" customHeight="1" x14ac:dyDescent="0.25">
      <c r="A391" s="86" t="s">
        <v>317</v>
      </c>
      <c r="B391" s="86" t="s">
        <v>577</v>
      </c>
      <c r="C391" s="86" t="s">
        <v>1640</v>
      </c>
      <c r="D391" s="86" t="s">
        <v>1640</v>
      </c>
      <c r="E391" s="86" t="s">
        <v>1640</v>
      </c>
      <c r="F391" s="86" t="s">
        <v>1643</v>
      </c>
      <c r="G391" s="86" t="s">
        <v>1640</v>
      </c>
      <c r="H391" s="86" t="s">
        <v>1654</v>
      </c>
      <c r="I391" s="86" t="s">
        <v>8183</v>
      </c>
    </row>
    <row r="392" spans="1:9" ht="12" customHeight="1" x14ac:dyDescent="0.25">
      <c r="A392" s="86" t="s">
        <v>763</v>
      </c>
      <c r="B392" s="86" t="s">
        <v>764</v>
      </c>
      <c r="C392" s="86" t="s">
        <v>1640</v>
      </c>
      <c r="D392" s="86" t="s">
        <v>1640</v>
      </c>
      <c r="E392" s="86" t="s">
        <v>1640</v>
      </c>
      <c r="F392" s="86" t="s">
        <v>1643</v>
      </c>
      <c r="G392" s="86" t="s">
        <v>1640</v>
      </c>
      <c r="H392" s="86" t="s">
        <v>1654</v>
      </c>
      <c r="I392" s="86" t="s">
        <v>8183</v>
      </c>
    </row>
    <row r="393" spans="1:9" ht="12" customHeight="1" x14ac:dyDescent="0.25">
      <c r="A393" s="86" t="s">
        <v>578</v>
      </c>
      <c r="B393" s="86" t="s">
        <v>634</v>
      </c>
      <c r="C393" s="86" t="s">
        <v>1640</v>
      </c>
      <c r="D393" s="86" t="s">
        <v>1640</v>
      </c>
      <c r="E393" s="86" t="s">
        <v>1640</v>
      </c>
      <c r="F393" s="86" t="s">
        <v>1643</v>
      </c>
      <c r="G393" s="86" t="s">
        <v>1640</v>
      </c>
      <c r="H393" s="86" t="s">
        <v>1654</v>
      </c>
      <c r="I393" s="86" t="s">
        <v>8183</v>
      </c>
    </row>
    <row r="394" spans="1:9" ht="12" customHeight="1" x14ac:dyDescent="0.25">
      <c r="A394" s="86" t="s">
        <v>502</v>
      </c>
      <c r="B394" s="86" t="s">
        <v>503</v>
      </c>
      <c r="C394" s="86" t="s">
        <v>1640</v>
      </c>
      <c r="D394" s="86" t="s">
        <v>1640</v>
      </c>
      <c r="E394" s="86" t="s">
        <v>1640</v>
      </c>
      <c r="F394" s="86" t="s">
        <v>1640</v>
      </c>
      <c r="G394" s="86" t="s">
        <v>1640</v>
      </c>
      <c r="H394" s="86" t="s">
        <v>1640</v>
      </c>
      <c r="I394" s="86" t="s">
        <v>1640</v>
      </c>
    </row>
    <row r="395" spans="1:9" ht="12" customHeight="1" x14ac:dyDescent="0.25">
      <c r="A395" s="86" t="s">
        <v>361</v>
      </c>
      <c r="B395" s="86" t="s">
        <v>605</v>
      </c>
      <c r="C395" s="86" t="s">
        <v>1640</v>
      </c>
      <c r="D395" s="86" t="s">
        <v>1640</v>
      </c>
      <c r="E395" s="86" t="s">
        <v>1640</v>
      </c>
      <c r="F395" s="86" t="s">
        <v>1640</v>
      </c>
      <c r="G395" s="86" t="s">
        <v>1640</v>
      </c>
      <c r="H395" s="86" t="s">
        <v>1640</v>
      </c>
      <c r="I395" s="86" t="s">
        <v>8183</v>
      </c>
    </row>
    <row r="396" spans="1:9" ht="12" customHeight="1" x14ac:dyDescent="0.25">
      <c r="A396" s="86" t="s">
        <v>579</v>
      </c>
      <c r="B396" s="86" t="s">
        <v>580</v>
      </c>
      <c r="C396" s="86" t="s">
        <v>1640</v>
      </c>
      <c r="D396" s="86" t="s">
        <v>1640</v>
      </c>
      <c r="E396" s="86" t="s">
        <v>1640</v>
      </c>
      <c r="F396" s="86" t="s">
        <v>1640</v>
      </c>
      <c r="G396" s="86" t="s">
        <v>1640</v>
      </c>
      <c r="H396" s="86" t="s">
        <v>1640</v>
      </c>
      <c r="I396" s="86" t="s">
        <v>8183</v>
      </c>
    </row>
    <row r="397" spans="1:9" ht="12" customHeight="1" x14ac:dyDescent="0.25">
      <c r="A397" s="86" t="s">
        <v>504</v>
      </c>
      <c r="B397" s="86" t="s">
        <v>505</v>
      </c>
      <c r="C397" s="86" t="s">
        <v>1640</v>
      </c>
      <c r="D397" s="86" t="s">
        <v>1640</v>
      </c>
      <c r="E397" s="86" t="s">
        <v>1640</v>
      </c>
      <c r="F397" s="86" t="s">
        <v>1640</v>
      </c>
      <c r="G397" s="86" t="s">
        <v>1640</v>
      </c>
      <c r="H397" s="86" t="s">
        <v>1640</v>
      </c>
      <c r="I397" s="86" t="s">
        <v>8183</v>
      </c>
    </row>
    <row r="398" spans="1:9" ht="12" customHeight="1" x14ac:dyDescent="0.25">
      <c r="A398" s="86" t="s">
        <v>786</v>
      </c>
      <c r="B398" s="86" t="s">
        <v>787</v>
      </c>
      <c r="C398" s="86" t="s">
        <v>1644</v>
      </c>
      <c r="D398" s="86" t="s">
        <v>8195</v>
      </c>
      <c r="E398" s="86" t="s">
        <v>1640</v>
      </c>
      <c r="F398" s="86" t="s">
        <v>1643</v>
      </c>
      <c r="G398" s="86" t="s">
        <v>1640</v>
      </c>
      <c r="H398" s="86" t="s">
        <v>1640</v>
      </c>
      <c r="I398" s="86" t="s">
        <v>8183</v>
      </c>
    </row>
    <row r="399" spans="1:9" ht="12" customHeight="1" x14ac:dyDescent="0.25">
      <c r="A399" s="86" t="s">
        <v>506</v>
      </c>
      <c r="B399" s="86" t="s">
        <v>507</v>
      </c>
      <c r="C399" s="86" t="s">
        <v>1640</v>
      </c>
      <c r="D399" s="86" t="s">
        <v>1640</v>
      </c>
      <c r="E399" s="86" t="s">
        <v>1640</v>
      </c>
      <c r="F399" s="86" t="s">
        <v>8190</v>
      </c>
      <c r="G399" s="86" t="s">
        <v>1640</v>
      </c>
      <c r="H399" s="86" t="s">
        <v>8199</v>
      </c>
      <c r="I399" s="86" t="s">
        <v>8186</v>
      </c>
    </row>
    <row r="400" spans="1:9" ht="12" customHeight="1" x14ac:dyDescent="0.25">
      <c r="A400" s="86" t="s">
        <v>508</v>
      </c>
      <c r="B400" s="86" t="s">
        <v>509</v>
      </c>
      <c r="C400" s="86" t="s">
        <v>1640</v>
      </c>
      <c r="D400" s="86" t="s">
        <v>1640</v>
      </c>
      <c r="E400" s="86" t="s">
        <v>1640</v>
      </c>
      <c r="F400" s="86" t="s">
        <v>1640</v>
      </c>
      <c r="G400" s="86" t="s">
        <v>1640</v>
      </c>
      <c r="H400" s="86" t="s">
        <v>1640</v>
      </c>
      <c r="I400" s="86" t="s">
        <v>1640</v>
      </c>
    </row>
  </sheetData>
  <sheetProtection algorithmName="SHA-512" hashValue="7L5+SXwnidMLjQ4afiBP/XVt2ZKaFAOLVXBYLB6pfDCYACQYP9sY25P8qC56ummtgjvA2+rMElw4B/Rd4hs3aw==" saltValue="o7wjwRKYCqx3rbHR9FYZyQ==" spinCount="100000" sheet="1" objects="1" scenarios="1"/>
  <conditionalFormatting sqref="A389:A1048576">
    <cfRule type="duplicateValues" dxfId="13" priority="3"/>
  </conditionalFormatting>
  <conditionalFormatting sqref="A323:A324">
    <cfRule type="duplicateValues" dxfId="12" priority="1"/>
  </conditionalFormatting>
  <conditionalFormatting sqref="A323">
    <cfRule type="duplicateValues" dxfId="11" priority="2"/>
  </conditionalFormatting>
  <conditionalFormatting sqref="A1:A400">
    <cfRule type="duplicateValues" dxfId="10" priority="4"/>
  </conditionalFormatting>
  <pageMargins left="0.7" right="0.7" top="0.75" bottom="0.75" header="0.3" footer="0.3"/>
  <pageSetup scale="75"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item1.xml>��
</file>

<file path=customXml/item2.xml>��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
</file>

<file path=customXml/item7.xml>��
</file>

<file path=customXml/item8.xml>��
</file>

<file path=customXml/item9.xml>��
</file>

<file path=customXml/item10.xml>��
</file>

<file path=customXml/item11.xml><?xml version="1.0" encoding="utf-8"?>
<ct:contentTypeSchema xmlns:ct="http://schemas.microsoft.com/office/2006/metadata/contentType" xmlns:ma="http://schemas.microsoft.com/office/2006/metadata/properties/metaAttributes" ct:_="" ma:_="" ma:contentTypeName="Document" ma:contentTypeID="0x01010087BDAA88537E6D46AF318E8185B829AE" ma:contentTypeVersion="0" ma:contentTypeDescription="Create a new document." ma:contentTypeScope="" ma:versionID="1a32152be61271a6311de70f1898472f">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12.xml><?xml version="1.0" encoding="utf-8"?>
<p:properties xmlns:p="http://schemas.microsoft.com/office/2006/metadata/properties" xmlns:xsi="http://www.w3.org/2001/XMLSchema-instance">
  <documentManagement/>
</p:properties>
</file>

<file path=customXml/item13.xml>��
</file>

<file path=customXml/itemProps1.xml><?xml version="1.0" encoding="utf-8"?>
<ds:datastoreItem xmlns:ds="http://schemas.openxmlformats.org/officeDocument/2006/customXml" ds:itemID="{FF217DBE-3E9A-4D24-85DD-BD87A623FA92}">
  <ds:schemaRefs/>
</ds:datastoreItem>
</file>

<file path=customXml/itemProps2.xml><?xml version="1.0" encoding="utf-8"?>
<ds:datastoreItem xmlns:ds="http://schemas.openxmlformats.org/officeDocument/2006/customXml" ds:itemID="{0C6902AD-965D-4F63-B64A-17121F84B2E4}">
  <ds:schemaRefs/>
</ds:datastoreItem>
</file>

<file path=customXml/itemProps3.xml><?xml version="1.0" encoding="utf-8"?>
<ds:datastoreItem xmlns:ds="http://schemas.openxmlformats.org/officeDocument/2006/customXml" ds:itemID="{450E1266-9D10-4E4E-A042-73E5282E70C1}">
  <ds:schemaRefs/>
</ds:datastoreItem>
</file>

<file path=customXml/itemProps4.xml><?xml version="1.0" encoding="utf-8"?>
<ds:datastoreItem xmlns:ds="http://schemas.openxmlformats.org/officeDocument/2006/customXml" ds:itemID="{59FAF090-458F-4ABE-AE97-818A18FE74A1}">
  <ds:schemaRefs>
    <ds:schemaRef ds:uri="http://schemas.microsoft.com/sharepoint/v3/contenttype/forms"/>
  </ds:schemaRefs>
</ds:datastoreItem>
</file>

<file path=customXml/itemProps5.xml><?xml version="1.0" encoding="utf-8"?>
<ds:datastoreItem xmlns:ds="http://schemas.openxmlformats.org/officeDocument/2006/customXml" ds:itemID="{E695EA68-F836-47BD-A5B1-8E5CE446DA3C}">
  <ds:schemaRefs/>
</ds:datastoreItem>
</file>

<file path=customXml/itemProps6.xml><?xml version="1.0" encoding="utf-8"?>
<ds:datastoreItem xmlns:ds="http://schemas.openxmlformats.org/officeDocument/2006/customXml" ds:itemID="{A9996497-0928-4ECA-91F6-B3E0746CF2FF}">
  <ds:schemaRefs/>
</ds:datastoreItem>
</file>

<file path=customXml/itemProps7.xml><?xml version="1.0" encoding="utf-8"?>
<ds:datastoreItem xmlns:ds="http://schemas.openxmlformats.org/officeDocument/2006/customXml" ds:itemID="{FA4B335B-9776-4A6C-85FB-BCFF8C740515}">
  <ds:schemaRefs/>
</ds:datastoreItem>
</file>

<file path=customXml/itemProps8.xml><?xml version="1.0" encoding="utf-8"?>
<ds:datastoreItem xmlns:ds="http://schemas.openxmlformats.org/officeDocument/2006/customXml" ds:itemID="{75D7CB2E-B993-43EB-8CEB-0D4B07E800D4}">
  <ds:schemaRefs/>
</ds:datastoreItem>
</file>

<file path=customXml/itemProps9.xml><?xml version="1.0" encoding="utf-8"?>
<ds:datastoreItem xmlns:ds="http://schemas.openxmlformats.org/officeDocument/2006/customXml" ds:itemID="{3DC0600C-F9F6-4366-A6D0-64219AFC2C88}">
  <ds:schemaRefs/>
</ds:datastoreItem>
</file>

<file path=customXml/itemProps10.xml><?xml version="1.0" encoding="utf-8"?>
<ds:datastoreItem xmlns:ds="http://schemas.openxmlformats.org/officeDocument/2006/customXml" ds:itemID="{92F69B35-BD86-4F4B-AFD6-F52FE1DF9B60}">
  <ds:schemaRefs/>
</ds:datastoreItem>
</file>

<file path=customXml/itemProps11.xml><?xml version="1.0" encoding="utf-8"?>
<ds:datastoreItem xmlns:ds="http://schemas.openxmlformats.org/officeDocument/2006/customXml" ds:itemID="{FDD1C2E4-0680-4BBD-B06C-B558816CDE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12.xml><?xml version="1.0" encoding="utf-8"?>
<ds:datastoreItem xmlns:ds="http://schemas.openxmlformats.org/officeDocument/2006/customXml" ds:itemID="{D40C638F-0C29-4E93-A729-9E1191D8B153}">
  <ds:schemaRefs>
    <ds:schemaRef ds:uri="http://purl.org/dc/dcmitype/"/>
    <ds:schemaRef ds:uri="http://schemas.microsoft.com/office/2006/metadata/properties"/>
    <ds:schemaRef ds:uri="http://www.w3.org/XML/1998/namespace"/>
    <ds:schemaRef ds:uri="http://purl.org/dc/elements/1.1/"/>
    <ds:schemaRef ds:uri="http://purl.org/dc/terms/"/>
    <ds:schemaRef ds:uri="http://schemas.microsoft.com/office/2006/documentManagement/types"/>
    <ds:schemaRef ds:uri="http://schemas.openxmlformats.org/package/2006/metadata/core-properties"/>
  </ds:schemaRefs>
</ds:datastoreItem>
</file>

<file path=customXml/itemProps13.xml><?xml version="1.0" encoding="utf-8"?>
<ds:datastoreItem xmlns:ds="http://schemas.openxmlformats.org/officeDocument/2006/customXml" ds:itemID="{62DED3F2-7582-4AED-830B-419F549CA2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Trailers_Names</vt:lpstr>
      <vt:lpstr>All C3 Yards</vt:lpstr>
      <vt:lpstr>NUR Dashboard</vt:lpstr>
      <vt:lpstr>VUR Dashboard</vt:lpstr>
      <vt:lpstr>Carrier_Utilization_Codes</vt:lpstr>
      <vt:lpstr>Slot Locations</vt:lpstr>
      <vt:lpstr>Facility_IDs</vt:lpstr>
      <vt:lpstr>Content_Utilization_Codes</vt:lpstr>
      <vt:lpstr>Reusables Update</vt:lpstr>
      <vt:lpstr>Terminal Trailer Update</vt:lpstr>
      <vt:lpstr>Interterminal Movement </vt:lpstr>
      <vt:lpstr>Outbound Tracker</vt:lpstr>
      <vt:lpstr>Movement_Utilization_Codes</vt:lpstr>
      <vt:lpstr>'NUR Dashboard'!Print_Area</vt:lpstr>
      <vt:lpstr>'Reusables Update'!Print_Area</vt:lpstr>
      <vt:lpstr>'Terminal Trailer Update'!Print_Area</vt:lpstr>
      <vt:lpstr>'VUR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Trailer Utilization</dc:title>
  <dc:creator>Al Salinas</dc:creator>
  <cp:keywords>TU;Trailer Utilization</cp:keywords>
  <cp:lastModifiedBy>Sanchez,David E</cp:lastModifiedBy>
  <cp:lastPrinted>2018-09-06T12:36:07Z</cp:lastPrinted>
  <dcterms:created xsi:type="dcterms:W3CDTF">2016-05-14T00:30:39Z</dcterms:created>
  <dcterms:modified xsi:type="dcterms:W3CDTF">2022-02-11T19:31:01Z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0x01010087BDAA88537E6D46AF318E8185B829AE</vt:lpwstr>
  </property>
  <property fmtid="{D5CDD505-2E9C-101B-9397-08002B2CF9AE}" pid="3" name="Workbook id">
    <vt:lpwstr>c5b86eeb-c059-4c46-89ee-9b50d59a38bb</vt:lpwstr>
  </property>
  <property fmtid="{D5CDD505-2E9C-101B-9397-08002B2CF9AE}" pid="4" name="Workbook type">
    <vt:lpwstr>Custom</vt:lpwstr>
  </property>
  <property fmtid="{D5CDD505-2E9C-101B-9397-08002B2CF9AE}" pid="5" name="Workbook version">
    <vt:lpwstr>Custom</vt:lpwstr>
  </property>
</Properties>
</file>